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omments1.xml" ContentType="application/vnd.openxmlformats-officedocument.spreadsheetml.comments+xml"/>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omments2.xml" ContentType="application/vnd.openxmlformats-officedocument.spreadsheetml.comments+xml"/>
  <Override PartName="/xl/customProperty23.bin" ContentType="application/vnd.openxmlformats-officedocument.spreadsheetml.customProperty"/>
  <Override PartName="/xl/drawings/drawing2.xml" ContentType="application/vnd.openxmlformats-officedocument.drawing+xml"/>
  <Override PartName="/xl/comments3.xml" ContentType="application/vnd.openxmlformats-officedocument.spreadsheetml.comments+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codeName="ThisWorkbook" defaultThemeVersion="124226"/>
  <mc:AlternateContent xmlns:mc="http://schemas.openxmlformats.org/markup-compatibility/2006">
    <mc:Choice Requires="x15">
      <x15ac:absPath xmlns:x15ac="http://schemas.microsoft.com/office/spreadsheetml/2010/11/ac" url="Y:\_GridLiance High Plains\4. Regulatory Filings &amp; Financials\True-Up Filings\2024 - True Up Filing (Done in 2025)\"/>
    </mc:Choice>
  </mc:AlternateContent>
  <xr:revisionPtr revIDLastSave="0" documentId="13_ncr:1_{3B30D026-4A2B-482A-9C53-E48AD8268801}" xr6:coauthVersionLast="47" xr6:coauthVersionMax="47" xr10:uidLastSave="{00000000-0000-0000-0000-000000000000}"/>
  <bookViews>
    <workbookView xWindow="51480" yWindow="-120" windowWidth="51840" windowHeight="21120" tabRatio="855" activeTab="11" xr2:uid="{00000000-000D-0000-FFFF-FFFF00000000}"/>
  </bookViews>
  <sheets>
    <sheet name="Attachment H" sheetId="1" r:id="rId1"/>
    <sheet name="1-Project Rev Req" sheetId="2" r:id="rId2"/>
    <sheet name="2-Incentive ROE" sheetId="16" r:id="rId3"/>
    <sheet name="3-Project True-up" sheetId="21" r:id="rId4"/>
    <sheet name="4- Rate Base" sheetId="5" r:id="rId5"/>
    <sheet name="4a-ADIT Projection" sheetId="27" r:id="rId6"/>
    <sheet name="4b-ADIT Projection Proration" sheetId="28" r:id="rId7"/>
    <sheet name="4c- ADIT BOY" sheetId="29" r:id="rId8"/>
    <sheet name="4d- ADIT EOY" sheetId="30" r:id="rId9"/>
    <sheet name="4e-ADIT True-up" sheetId="31" r:id="rId10"/>
    <sheet name="4f-ADIT True-up Proration" sheetId="32" r:id="rId11"/>
    <sheet name="5-P3 Support" sheetId="6" r:id="rId12"/>
    <sheet name="6-True-Up Interest" sheetId="7" r:id="rId13"/>
    <sheet name="7 - PBOP" sheetId="17" r:id="rId14"/>
    <sheet name="8-Construction Loan" sheetId="22" r:id="rId15"/>
    <sheet name="9 - Const Loan True-up" sheetId="33" r:id="rId16"/>
    <sheet name="10-Dep Rates" sheetId="13" r:id="rId17"/>
    <sheet name="Tax Support=&gt;&gt;" sheetId="34" r:id="rId18"/>
    <sheet name="Deferreds" sheetId="35" r:id="rId19"/>
    <sheet name="Provision" sheetId="36" r:id="rId20"/>
    <sheet name="Rate Mitigation Calc" sheetId="37" r:id="rId21"/>
    <sheet name="ADIT Rate Mitigation Support" sheetId="38" r:id="rId22"/>
    <sheet name="Tax_Fcst ADIT" sheetId="39" r:id="rId23"/>
    <sheet name="11-Wholesale Distribution" sheetId="24" state="hidden" r:id="rId24"/>
    <sheet name="11a-Wholesale Distribution " sheetId="25" state="hidden" r:id="rId25"/>
    <sheet name="12 Wholesale Dist True-Up" sheetId="26"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0" hidden="1">#N/A</definedName>
    <definedName name="\sdf"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__dat1111">[1]Sheet1!$G$2:$G$29</definedName>
    <definedName name="____dat1111">[1]Sheet1!$G$2:$G$29</definedName>
    <definedName name="____n4" localSheetId="21" hidden="1">{"EXCELHLP.HLP!1802";5;10;5;10;13;13;13;8;5;5;10;14;13;13;13;13;5;10;14;13;5;10;1;2;24}</definedName>
    <definedName name="____n4" localSheetId="20" hidden="1">{"EXCELHLP.HLP!1802";5;10;5;10;13;13;13;8;5;5;10;14;13;13;13;13;5;10;14;13;5;10;1;2;24}</definedName>
    <definedName name="____n4" localSheetId="22" hidden="1">{"EXCELHLP.HLP!1802";5;10;5;10;13;13;13;8;5;5;10;14;13;13;13;13;5;10;14;13;5;10;1;2;24}</definedName>
    <definedName name="____n4" hidden="1">{"EXCELHLP.HLP!1802";5;10;5;10;13;13;13;8;5;5;10;14;13;13;13;13;5;10;14;13;5;10;1;2;24}</definedName>
    <definedName name="___dat1111">[1]Sheet1!$G$2:$G$29</definedName>
    <definedName name="___n4" localSheetId="21" hidden="1">{"EXCELHLP.HLP!1802";5;10;5;10;13;13;13;8;5;5;10;14;13;13;13;13;5;10;14;13;5;10;1;2;24}</definedName>
    <definedName name="___n4" localSheetId="20" hidden="1">{"EXCELHLP.HLP!1802";5;10;5;10;13;13;13;8;5;5;10;14;13;13;13;13;5;10;14;13;5;10;1;2;24}</definedName>
    <definedName name="___n4" localSheetId="22" hidden="1">{"EXCELHLP.HLP!1802";5;10;5;10;13;13;13;8;5;5;10;14;13;13;13;13;5;10;14;13;5;10;1;2;24}</definedName>
    <definedName name="___n4" hidden="1">{"EXCELHLP.HLP!1802";5;10;5;10;13;13;13;8;5;5;10;14;13;13;13;13;5;10;14;13;5;10;1;2;24}</definedName>
    <definedName name="___Q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1__123Graph_ACHART_1" hidden="1">[2]DSAR!$BY$6:$BY$32</definedName>
    <definedName name="__10__123Graph_XMKT_STOR" hidden="1">[2]DSAR!$A$6:$A$32</definedName>
    <definedName name="__11__123Graph_XX_ACTUAL" hidden="1">[2]DSAR!$A$6:$A$32</definedName>
    <definedName name="__123Graph_A" localSheetId="21" hidden="1">#REF!</definedName>
    <definedName name="__123Graph_A" localSheetId="20" hidden="1">#REF!</definedName>
    <definedName name="__123Graph_A" localSheetId="22" hidden="1">#REF!</definedName>
    <definedName name="__123Graph_A" hidden="1">#REF!</definedName>
    <definedName name="__123Graph_A1991" localSheetId="21" hidden="1">#REF!</definedName>
    <definedName name="__123Graph_A1991" localSheetId="20" hidden="1">#REF!</definedName>
    <definedName name="__123Graph_A1991" localSheetId="22" hidden="1">#REF!</definedName>
    <definedName name="__123Graph_A1991" hidden="1">[3]Sheet3!#REF!</definedName>
    <definedName name="__123Graph_A1992" localSheetId="21" hidden="1">#REF!</definedName>
    <definedName name="__123Graph_A1992" localSheetId="20" hidden="1">#REF!</definedName>
    <definedName name="__123Graph_A1992" localSheetId="22" hidden="1">#REF!</definedName>
    <definedName name="__123Graph_A1992" hidden="1">[3]Sheet3!#REF!</definedName>
    <definedName name="__123Graph_A1993" localSheetId="21" hidden="1">#REF!</definedName>
    <definedName name="__123Graph_A1993" localSheetId="20" hidden="1">#REF!</definedName>
    <definedName name="__123Graph_A1993" hidden="1">[3]Sheet3!#REF!</definedName>
    <definedName name="__123Graph_A1994" localSheetId="21" hidden="1">#REF!</definedName>
    <definedName name="__123Graph_A1994" localSheetId="20" hidden="1">#REF!</definedName>
    <definedName name="__123Graph_A1994" hidden="1">[3]Sheet3!#REF!</definedName>
    <definedName name="__123Graph_A1995" hidden="1">[3]Sheet3!#REF!</definedName>
    <definedName name="__123Graph_A1996" hidden="1">[3]Sheet3!#REF!</definedName>
    <definedName name="__123Graph_ABAR" hidden="1">[3]Sheet3!#REF!</definedName>
    <definedName name="__123Graph_ACCMS" hidden="1">[2]DSAR!$J$6:$J$32</definedName>
    <definedName name="__123Graph_ACCSP" hidden="1">[2]DSAR!$K$6:$K$32</definedName>
    <definedName name="__123Graph_ACG" hidden="1">[2]DSAR!$I$6:$I$32</definedName>
    <definedName name="__123Graph_ACM" hidden="1">[2]DSAR!$D$6:$D$32</definedName>
    <definedName name="__123Graph_ACMS" hidden="1">[2]DSAR!$H$6:$H$32</definedName>
    <definedName name="__123Graph_ACSP" hidden="1">[2]DSAR!$G$6:$G$32</definedName>
    <definedName name="__123Graph_AHG" hidden="1">[2]DSAR!$B$6:$B$32</definedName>
    <definedName name="__123Graph_AHMS" hidden="1">[2]DSAR!$C$6:$C$32</definedName>
    <definedName name="__123Graph_AILL" hidden="1">[2]DSAR!$AL$6:$AL$23</definedName>
    <definedName name="__123Graph_AIOWA" hidden="1">[2]DSAR!$W$6:$W$31</definedName>
    <definedName name="__123Graph_AKEOTA" hidden="1">[2]DSAR!$F$6:$F$32</definedName>
    <definedName name="__123Graph_ALOUD" hidden="1">[2]DSAR!$E$6:$E$32</definedName>
    <definedName name="__123Graph_ANL" hidden="1">[2]DSAR!$M$6:$M$32</definedName>
    <definedName name="__123Graph_ASAY" hidden="1">[2]DSAR!$L$6:$L$32</definedName>
    <definedName name="__123Graph_ATOTSYS" hidden="1">[2]DSAR!$T$6:$T$23</definedName>
    <definedName name="__123Graph_B" localSheetId="21" hidden="1">#REF!</definedName>
    <definedName name="__123Graph_B" localSheetId="20" hidden="1">#REF!</definedName>
    <definedName name="__123Graph_B" localSheetId="22" hidden="1">#REF!</definedName>
    <definedName name="__123Graph_B" hidden="1">#REF!</definedName>
    <definedName name="__123Graph_B1991" localSheetId="21" hidden="1">#REF!</definedName>
    <definedName name="__123Graph_B1991" localSheetId="20" hidden="1">#REF!</definedName>
    <definedName name="__123Graph_B1991" localSheetId="22" hidden="1">#REF!</definedName>
    <definedName name="__123Graph_B1991" hidden="1">[3]Sheet3!#REF!</definedName>
    <definedName name="__123Graph_B1992" localSheetId="21" hidden="1">#REF!</definedName>
    <definedName name="__123Graph_B1992" localSheetId="20" hidden="1">#REF!</definedName>
    <definedName name="__123Graph_B1992" localSheetId="22" hidden="1">#REF!</definedName>
    <definedName name="__123Graph_B1992" hidden="1">[3]Sheet3!#REF!</definedName>
    <definedName name="__123Graph_B1993" localSheetId="21" hidden="1">#REF!</definedName>
    <definedName name="__123Graph_B1993" localSheetId="20" hidden="1">#REF!</definedName>
    <definedName name="__123Graph_B1993" hidden="1">[3]Sheet3!#REF!</definedName>
    <definedName name="__123Graph_B1994" localSheetId="21" hidden="1">#REF!</definedName>
    <definedName name="__123Graph_B1994" localSheetId="20" hidden="1">#REF!</definedName>
    <definedName name="__123Graph_B1994" hidden="1">[3]Sheet3!#REF!</definedName>
    <definedName name="__123Graph_B1995" hidden="1">[3]Sheet3!#REF!</definedName>
    <definedName name="__123Graph_B1996" hidden="1">[3]Sheet3!#REF!</definedName>
    <definedName name="__123Graph_BBAR" hidden="1">[3]Sheet3!#REF!</definedName>
    <definedName name="__123Graph_BCCMS" hidden="1">[2]DSAR!$BM$6:$BM$32</definedName>
    <definedName name="__123Graph_BCCSP" hidden="1">[2]DSAR!$BN$6:$BN$32</definedName>
    <definedName name="__123Graph_BCG" hidden="1">[2]DSAR!$BO$6:$BO$32</definedName>
    <definedName name="__123Graph_BCM" hidden="1">[2]DSAR!$BQ$6:$BQ$32</definedName>
    <definedName name="__123Graph_BCMS" hidden="1">[2]DSAR!$BL$6:$BL$32</definedName>
    <definedName name="__123Graph_BCSP" hidden="1">[2]DSAR!$BK$6:$BK$32</definedName>
    <definedName name="__123Graph_BHG" hidden="1">[2]DSAR!$BS$6:$BS$32</definedName>
    <definedName name="__123Graph_BHMS" hidden="1">[2]DSAR!$BR$6:$BR$32</definedName>
    <definedName name="__123Graph_BILL" hidden="1">[2]DSAR!$AM$6:$AM$32</definedName>
    <definedName name="__123Graph_BIOWA" hidden="1">[2]DSAR!$X$6:$X$32</definedName>
    <definedName name="__123Graph_BKEOTA" hidden="1">[2]DSAR!$BJ$6:$BJ$32</definedName>
    <definedName name="__123Graph_BLOUD" hidden="1">[2]DSAR!$BP$6:$BP$32</definedName>
    <definedName name="__123Graph_BNL" hidden="1">[2]DSAR!$AA$6:$AA$32</definedName>
    <definedName name="__123Graph_BSAY" hidden="1">[2]DSAR!$AF$6:$AF$32</definedName>
    <definedName name="__123Graph_BTOTSYS" hidden="1">[2]DSAR!$U$6:$U$32</definedName>
    <definedName name="__123Graph_C" localSheetId="21" hidden="1">#REF!</definedName>
    <definedName name="__123Graph_C" localSheetId="20" hidden="1">#REF!</definedName>
    <definedName name="__123Graph_C" localSheetId="22" hidden="1">#REF!</definedName>
    <definedName name="__123Graph_C" hidden="1">#REF!</definedName>
    <definedName name="__123Graph_CBAR" localSheetId="21" hidden="1">#REF!</definedName>
    <definedName name="__123Graph_CBAR" localSheetId="20" hidden="1">#REF!</definedName>
    <definedName name="__123Graph_CBAR" localSheetId="22" hidden="1">#REF!</definedName>
    <definedName name="__123Graph_CBAR" hidden="1">[3]Sheet3!#REF!</definedName>
    <definedName name="__123Graph_CCCMS" hidden="1">[2]DSAR!$AY$6:$AY$29</definedName>
    <definedName name="__123Graph_CCCSP" hidden="1">[2]DSAR!$AZ$6:$AZ$29</definedName>
    <definedName name="__123Graph_CCG" hidden="1">[2]DSAR!$BA$6:$BA$29</definedName>
    <definedName name="__123Graph_CCM" hidden="1">[2]DSAR!$BC$6:$BC$31</definedName>
    <definedName name="__123Graph_CCMS" hidden="1">[2]DSAR!$AX$6:$AX$31</definedName>
    <definedName name="__123Graph_CCSP" hidden="1">[2]DSAR!$AW$6:$AW$31</definedName>
    <definedName name="__123Graph_CHG" hidden="1">[2]DSAR!$BE$6:$BE$29</definedName>
    <definedName name="__123Graph_CHMS" hidden="1">[2]DSAR!$BD$6:$BD$29</definedName>
    <definedName name="__123Graph_CILL" hidden="1">[2]DSAR!$AN$6:$AN$23</definedName>
    <definedName name="__123Graph_CIOWA" hidden="1">[2]DSAR!$Y$6:$Y$31</definedName>
    <definedName name="__123Graph_CKEOTA" hidden="1">[2]DSAR!$AV$6:$AV$31</definedName>
    <definedName name="__123Graph_CLOUD" hidden="1">[2]DSAR!$BB$6:$BB$29</definedName>
    <definedName name="__123Graph_CNL" hidden="1">[2]DSAR!$AB$6:$AB$30</definedName>
    <definedName name="__123Graph_CSAY" hidden="1">[2]DSAR!$AG$6:$AG$30</definedName>
    <definedName name="__123Graph_CTOTSYS" hidden="1">[2]DSAR!$V$6:$V$23</definedName>
    <definedName name="__123Graph_DBAR" hidden="1">[3]Sheet3!#REF!</definedName>
    <definedName name="__123Graph_E" localSheetId="21" hidden="1">#REF!</definedName>
    <definedName name="__123Graph_E" localSheetId="20" hidden="1">#REF!</definedName>
    <definedName name="__123Graph_E" localSheetId="22" hidden="1">#REF!</definedName>
    <definedName name="__123Graph_E" hidden="1">#REF!</definedName>
    <definedName name="__123Graph_EBAR" localSheetId="21" hidden="1">#REF!</definedName>
    <definedName name="__123Graph_EBAR" localSheetId="20" hidden="1">#REF!</definedName>
    <definedName name="__123Graph_EBAR" localSheetId="22" hidden="1">#REF!</definedName>
    <definedName name="__123Graph_EBAR" hidden="1">[3]Sheet3!#REF!</definedName>
    <definedName name="__123Graph_FBAR" localSheetId="21" hidden="1">#REF!</definedName>
    <definedName name="__123Graph_FBAR" localSheetId="20" hidden="1">#REF!</definedName>
    <definedName name="__123Graph_FBAR" localSheetId="22" hidden="1">#REF!</definedName>
    <definedName name="__123Graph_FBAR" hidden="1">[3]Sheet3!#REF!</definedName>
    <definedName name="__123Graph_X" localSheetId="21" hidden="1">#REF!</definedName>
    <definedName name="__123Graph_X" localSheetId="20" hidden="1">#REF!</definedName>
    <definedName name="__123Graph_X" localSheetId="22" hidden="1">#REF!</definedName>
    <definedName name="__123Graph_X" hidden="1">#REF!</definedName>
    <definedName name="__123Graph_X1991" localSheetId="21" hidden="1">#REF!</definedName>
    <definedName name="__123Graph_X1991" localSheetId="20" hidden="1">#REF!</definedName>
    <definedName name="__123Graph_X1991" localSheetId="22" hidden="1">#REF!</definedName>
    <definedName name="__123Graph_X1991" hidden="1">[3]Sheet3!#REF!</definedName>
    <definedName name="__123Graph_X1992" localSheetId="21" hidden="1">#REF!</definedName>
    <definedName name="__123Graph_X1992" localSheetId="20" hidden="1">#REF!</definedName>
    <definedName name="__123Graph_X1992" localSheetId="22" hidden="1">#REF!</definedName>
    <definedName name="__123Graph_X1992" hidden="1">[3]Sheet3!#REF!</definedName>
    <definedName name="__123Graph_X1993" localSheetId="21" hidden="1">#REF!</definedName>
    <definedName name="__123Graph_X1993" localSheetId="20" hidden="1">#REF!</definedName>
    <definedName name="__123Graph_X1993" localSheetId="22" hidden="1">#REF!</definedName>
    <definedName name="__123Graph_X1993" hidden="1">[3]Sheet3!#REF!</definedName>
    <definedName name="__123Graph_X1994" localSheetId="21" hidden="1">#REF!</definedName>
    <definedName name="__123Graph_X1994" localSheetId="20" hidden="1">#REF!</definedName>
    <definedName name="__123Graph_X1994" localSheetId="22" hidden="1">#REF!</definedName>
    <definedName name="__123Graph_X1994" hidden="1">[3]Sheet3!#REF!</definedName>
    <definedName name="__123Graph_X1995" localSheetId="21" hidden="1">#REF!</definedName>
    <definedName name="__123Graph_X1995" localSheetId="20" hidden="1">#REF!</definedName>
    <definedName name="__123Graph_X1995" localSheetId="22" hidden="1">#REF!</definedName>
    <definedName name="__123Graph_X1995" hidden="1">[3]Sheet3!#REF!</definedName>
    <definedName name="__123Graph_X1996" hidden="1">[3]Sheet3!#REF!</definedName>
    <definedName name="__123Graph_XCCMS" hidden="1">[2]DSAR!$A$6:$A$32</definedName>
    <definedName name="__123Graph_XCCSP" hidden="1">[2]DSAR!$A$6:$A$32</definedName>
    <definedName name="__123Graph_XCG" hidden="1">[2]DSAR!$A$6:$A$32</definedName>
    <definedName name="__123Graph_XCM" hidden="1">[2]DSAR!$A$6:$A$32</definedName>
    <definedName name="__123Graph_XCMS" hidden="1">[2]DSAR!$A$6:$A$32</definedName>
    <definedName name="__123Graph_XCSP" hidden="1">[2]DSAR!$A$6:$A$32</definedName>
    <definedName name="__123Graph_XHG" hidden="1">[2]DSAR!$A$6:$A$32</definedName>
    <definedName name="__123Graph_XHMS" hidden="1">[2]DSAR!$A$6:$A$32</definedName>
    <definedName name="__123Graph_XILL" hidden="1">[2]DSAR!$A$6:$A$32</definedName>
    <definedName name="__123Graph_XIOWA" hidden="1">[2]DSAR!$A$6:$A$32</definedName>
    <definedName name="__123Graph_XKEOTA" hidden="1">[2]DSAR!$A$6:$A$32</definedName>
    <definedName name="__123Graph_XLOUD" hidden="1">[2]DSAR!$A$6:$A$32</definedName>
    <definedName name="__123Graph_XNL" hidden="1">[2]DSAR!$A$6:$A$32</definedName>
    <definedName name="__123Graph_XSAY" hidden="1">[2]DSAR!$A$6:$A$32</definedName>
    <definedName name="__123Graph_XTOTSYS" hidden="1">[2]DSAR!$A$6:$A$32</definedName>
    <definedName name="__2__123Graph_AMKT_STOR" hidden="1">[2]DSAR!$AR$6:$AR$23</definedName>
    <definedName name="__3__123Graph_AX_ACTUAL" hidden="1">[2]DSAR!$P$6:$P$32</definedName>
    <definedName name="__4__123Graph_BCHART_1" hidden="1">[2]DSAR!$CB$6:$CB$9</definedName>
    <definedName name="__5__123Graph_BMKT_STOR" hidden="1">[2]DSAR!$AS$6:$AS$32</definedName>
    <definedName name="__6__123Graph_CCHART_1" hidden="1">[2]DSAR!$CD$6:$CD$32</definedName>
    <definedName name="__7__123Graph_CMKT_STOR" hidden="1">[2]DSAR!$AT$6:$AT$23</definedName>
    <definedName name="__8__123Graph_CX_ACTUAL" hidden="1">[2]DSAR!$S$6:$S$23</definedName>
    <definedName name="__9__123Graph_XCHART_1" hidden="1">[2]DSAR!$A$6:$A$32</definedName>
    <definedName name="__dat1111">[1]Sheet1!$G$2:$G$29</definedName>
    <definedName name="__FDS_HYPERLINK_TOGGLE_STATE__" hidden="1">"ON"</definedName>
    <definedName name="__IntlFixup">TRUE</definedName>
    <definedName name="__n4" localSheetId="21" hidden="1">{"EXCELHLP.HLP!1802";5;10;5;10;13;13;13;8;5;5;10;14;13;13;13;13;5;10;14;13;5;10;1;2;24}</definedName>
    <definedName name="__n4" localSheetId="20" hidden="1">{"EXCELHLP.HLP!1802";5;10;5;10;13;13;13;8;5;5;10;14;13;13;13;13;5;10;14;13;5;10;1;2;24}</definedName>
    <definedName name="__n4" localSheetId="22" hidden="1">{"EXCELHLP.HLP!1802";5;10;5;10;13;13;13;8;5;5;10;14;13;13;13;13;5;10;14;13;5;10;1;2;24}</definedName>
    <definedName name="__n4" hidden="1">{"EXCELHLP.HLP!1802";5;10;5;10;13;13;13;8;5;5;10;14;13;13;13;13;5;10;14;13;5;10;1;2;24}</definedName>
    <definedName name="_1__123Graph_ACHART_1" hidden="1">[2]DSAR!$BY$6:$BY$32</definedName>
    <definedName name="_10__123Graph_COP75_25PRICE" hidden="1">#N/A</definedName>
    <definedName name="_10__123Graph_XMKT_STOR" hidden="1">[2]DSAR!$A$6:$A$32</definedName>
    <definedName name="_101__123Graph_BCHART_2" localSheetId="21" hidden="1">#REF!</definedName>
    <definedName name="_101__123Graph_BCHART_2" localSheetId="20" hidden="1">#REF!</definedName>
    <definedName name="_101__123Graph_BCHART_2" localSheetId="22" hidden="1">#REF!</definedName>
    <definedName name="_101__123Graph_BCHART_2" hidden="1">#REF!</definedName>
    <definedName name="_104__123Graph_BCHART_20" localSheetId="21" hidden="1">#REF!</definedName>
    <definedName name="_104__123Graph_BCHART_20" localSheetId="20" hidden="1">#REF!</definedName>
    <definedName name="_104__123Graph_BCHART_20" localSheetId="22" hidden="1">#REF!</definedName>
    <definedName name="_104__123Graph_BCHART_20" hidden="1">#REF!</definedName>
    <definedName name="_107__123Graph_BCHART_3" localSheetId="21" hidden="1">#REF!</definedName>
    <definedName name="_107__123Graph_BCHART_3" localSheetId="20" hidden="1">#REF!</definedName>
    <definedName name="_107__123Graph_BCHART_3" localSheetId="22" hidden="1">#REF!</definedName>
    <definedName name="_107__123Graph_BCHART_3" hidden="1">#REF!</definedName>
    <definedName name="_11__123Graph_COP75_25RETURN" hidden="1">#N/A</definedName>
    <definedName name="_11__123Graph_XX_ACTUAL" hidden="1">[2]DSAR!$A$6:$A$32</definedName>
    <definedName name="_110__123Graph_BCHART_6" localSheetId="21" hidden="1">#REF!</definedName>
    <definedName name="_110__123Graph_BCHART_6" localSheetId="20" hidden="1">#REF!</definedName>
    <definedName name="_110__123Graph_BCHART_6" localSheetId="22" hidden="1">#REF!</definedName>
    <definedName name="_110__123Graph_BCHART_6" hidden="1">#REF!</definedName>
    <definedName name="_113__123Graph_BCHART_7" localSheetId="21" hidden="1">#REF!</definedName>
    <definedName name="_113__123Graph_BCHART_7" localSheetId="20" hidden="1">#REF!</definedName>
    <definedName name="_113__123Graph_BCHART_7" localSheetId="22" hidden="1">#REF!</definedName>
    <definedName name="_113__123Graph_BCHART_7" hidden="1">#REF!</definedName>
    <definedName name="_116__123Graph_BCHART_8" localSheetId="21" hidden="1">#REF!</definedName>
    <definedName name="_116__123Graph_BCHART_8" localSheetId="20" hidden="1">#REF!</definedName>
    <definedName name="_116__123Graph_BCHART_8" localSheetId="22" hidden="1">#REF!</definedName>
    <definedName name="_116__123Graph_BCHART_8" hidden="1">#REF!</definedName>
    <definedName name="_119__123Graph_BCHART_9" localSheetId="21" hidden="1">#REF!</definedName>
    <definedName name="_119__123Graph_BCHART_9" localSheetId="20" hidden="1">#REF!</definedName>
    <definedName name="_119__123Graph_BCHART_9" localSheetId="22" hidden="1">#REF!</definedName>
    <definedName name="_119__123Graph_BCHART_9" hidden="1">#REF!</definedName>
    <definedName name="_12__123Graph_DHO_MPRICE" hidden="1">#N/A</definedName>
    <definedName name="_122__123Graph_CCHART_1" localSheetId="21" hidden="1">#REF!</definedName>
    <definedName name="_122__123Graph_CCHART_1" localSheetId="20" hidden="1">#REF!</definedName>
    <definedName name="_122__123Graph_CCHART_1" localSheetId="22" hidden="1">#REF!</definedName>
    <definedName name="_122__123Graph_CCHART_1" hidden="1">#REF!</definedName>
    <definedName name="_125__123Graph_CCHART_11" localSheetId="21" hidden="1">#REF!</definedName>
    <definedName name="_125__123Graph_CCHART_11" localSheetId="20" hidden="1">#REF!</definedName>
    <definedName name="_125__123Graph_CCHART_11" localSheetId="22" hidden="1">#REF!</definedName>
    <definedName name="_125__123Graph_CCHART_11" hidden="1">#REF!</definedName>
    <definedName name="_128__123Graph_CCHART_12" localSheetId="21" hidden="1">#REF!</definedName>
    <definedName name="_128__123Graph_CCHART_12" localSheetId="20" hidden="1">#REF!</definedName>
    <definedName name="_128__123Graph_CCHART_12" localSheetId="22" hidden="1">#REF!</definedName>
    <definedName name="_128__123Graph_CCHART_12" hidden="1">#REF!</definedName>
    <definedName name="_13__123Graph_DO_MPRICE" hidden="1">#N/A</definedName>
    <definedName name="_131__123Graph_CCHART_2" localSheetId="21" hidden="1">#REF!</definedName>
    <definedName name="_131__123Graph_CCHART_2" localSheetId="20" hidden="1">#REF!</definedName>
    <definedName name="_131__123Graph_CCHART_2" localSheetId="22" hidden="1">#REF!</definedName>
    <definedName name="_131__123Graph_CCHART_2" hidden="1">#REF!</definedName>
    <definedName name="_134__123Graph_CCHART_20" localSheetId="21" hidden="1">#REF!</definedName>
    <definedName name="_134__123Graph_CCHART_20" localSheetId="20" hidden="1">#REF!</definedName>
    <definedName name="_134__123Graph_CCHART_20" localSheetId="22" hidden="1">#REF!</definedName>
    <definedName name="_134__123Graph_CCHART_20" hidden="1">#REF!</definedName>
    <definedName name="_137__123Graph_CCHART_7" localSheetId="21" hidden="1">#REF!</definedName>
    <definedName name="_137__123Graph_CCHART_7" localSheetId="20" hidden="1">#REF!</definedName>
    <definedName name="_137__123Graph_CCHART_7" localSheetId="22" hidden="1">#REF!</definedName>
    <definedName name="_137__123Graph_CCHART_7" hidden="1">#REF!</definedName>
    <definedName name="_14__123Graph_DOP75_25PRICE" hidden="1">#N/A</definedName>
    <definedName name="_140__123Graph_CCHART_8" localSheetId="21" hidden="1">#REF!</definedName>
    <definedName name="_140__123Graph_CCHART_8" localSheetId="20" hidden="1">#REF!</definedName>
    <definedName name="_140__123Graph_CCHART_8" localSheetId="22" hidden="1">#REF!</definedName>
    <definedName name="_140__123Graph_CCHART_8" hidden="1">#REF!</definedName>
    <definedName name="_143__123Graph_DCHART_1" localSheetId="21" hidden="1">#REF!</definedName>
    <definedName name="_143__123Graph_DCHART_1" localSheetId="20" hidden="1">#REF!</definedName>
    <definedName name="_143__123Graph_DCHART_1" localSheetId="22" hidden="1">#REF!</definedName>
    <definedName name="_143__123Graph_DCHART_1" hidden="1">#REF!</definedName>
    <definedName name="_146__123Graph_DCHART_12" localSheetId="21" hidden="1">#REF!</definedName>
    <definedName name="_146__123Graph_DCHART_12" localSheetId="20" hidden="1">#REF!</definedName>
    <definedName name="_146__123Graph_DCHART_12" localSheetId="22" hidden="1">#REF!</definedName>
    <definedName name="_146__123Graph_DCHART_12" hidden="1">#REF!</definedName>
    <definedName name="_149__123Graph_DCHART_2" localSheetId="21" hidden="1">#REF!</definedName>
    <definedName name="_149__123Graph_DCHART_2" localSheetId="20" hidden="1">#REF!</definedName>
    <definedName name="_149__123Graph_DCHART_2" localSheetId="22" hidden="1">#REF!</definedName>
    <definedName name="_149__123Graph_DCHART_2" hidden="1">#REF!</definedName>
    <definedName name="_15__123Graph_DOP75_25RETURN" hidden="1">#N/A</definedName>
    <definedName name="_152__123Graph_DCHART_8" localSheetId="21" hidden="1">#REF!</definedName>
    <definedName name="_152__123Graph_DCHART_8" localSheetId="20" hidden="1">#REF!</definedName>
    <definedName name="_152__123Graph_DCHART_8" localSheetId="22" hidden="1">#REF!</definedName>
    <definedName name="_152__123Graph_DCHART_8" hidden="1">#REF!</definedName>
    <definedName name="_155__123Graph_ECHART_12" localSheetId="21" hidden="1">#REF!</definedName>
    <definedName name="_155__123Graph_ECHART_12" localSheetId="20" hidden="1">#REF!</definedName>
    <definedName name="_155__123Graph_ECHART_12" localSheetId="22" hidden="1">#REF!</definedName>
    <definedName name="_155__123Graph_ECHART_12" hidden="1">#REF!</definedName>
    <definedName name="_158__123Graph_ECHART_2" localSheetId="21" hidden="1">#REF!</definedName>
    <definedName name="_158__123Graph_ECHART_2" localSheetId="20" hidden="1">#REF!</definedName>
    <definedName name="_158__123Graph_ECHART_2" localSheetId="22" hidden="1">#REF!</definedName>
    <definedName name="_158__123Graph_ECHART_2" hidden="1">#REF!</definedName>
    <definedName name="_16__123Graph_EHO_MPRICE" hidden="1">#N/A</definedName>
    <definedName name="_161__123Graph_ECHART_8" localSheetId="21" hidden="1">#REF!</definedName>
    <definedName name="_161__123Graph_ECHART_8" localSheetId="20" hidden="1">#REF!</definedName>
    <definedName name="_161__123Graph_ECHART_8" localSheetId="22" hidden="1">#REF!</definedName>
    <definedName name="_161__123Graph_ECHART_8" hidden="1">#REF!</definedName>
    <definedName name="_164__123Graph_FCHART_1" localSheetId="21" hidden="1">#REF!</definedName>
    <definedName name="_164__123Graph_FCHART_1" localSheetId="20" hidden="1">#REF!</definedName>
    <definedName name="_164__123Graph_FCHART_1" localSheetId="22" hidden="1">#REF!</definedName>
    <definedName name="_164__123Graph_FCHART_1" hidden="1">#REF!</definedName>
    <definedName name="_167__123Graph_XCHART_10" localSheetId="21" hidden="1">#REF!</definedName>
    <definedName name="_167__123Graph_XCHART_10" localSheetId="20" hidden="1">#REF!</definedName>
    <definedName name="_167__123Graph_XCHART_10" localSheetId="22" hidden="1">#REF!</definedName>
    <definedName name="_167__123Graph_XCHART_10" hidden="1">#REF!</definedName>
    <definedName name="_17__123Graph_ACHART_1" localSheetId="21" hidden="1">#REF!</definedName>
    <definedName name="_17__123Graph_ACHART_1" localSheetId="20" hidden="1">#REF!</definedName>
    <definedName name="_17__123Graph_ACHART_1" localSheetId="22" hidden="1">#REF!</definedName>
    <definedName name="_17__123Graph_ACHART_1" hidden="1">#REF!</definedName>
    <definedName name="_17__123Graph_EO_MPRICE" hidden="1">#N/A</definedName>
    <definedName name="_170__123Graph_XCHART_11" localSheetId="21" hidden="1">#REF!</definedName>
    <definedName name="_170__123Graph_XCHART_11" localSheetId="20" hidden="1">#REF!</definedName>
    <definedName name="_170__123Graph_XCHART_11" localSheetId="22" hidden="1">#REF!</definedName>
    <definedName name="_170__123Graph_XCHART_11" hidden="1">#REF!</definedName>
    <definedName name="_173__123Graph_XCHART_12" localSheetId="21" hidden="1">#REF!</definedName>
    <definedName name="_173__123Graph_XCHART_12" localSheetId="20" hidden="1">#REF!</definedName>
    <definedName name="_173__123Graph_XCHART_12" localSheetId="22" hidden="1">#REF!</definedName>
    <definedName name="_173__123Graph_XCHART_12" hidden="1">#REF!</definedName>
    <definedName name="_176__123Graph_XCHART_13" localSheetId="21" hidden="1">#REF!</definedName>
    <definedName name="_176__123Graph_XCHART_13" localSheetId="20" hidden="1">#REF!</definedName>
    <definedName name="_176__123Graph_XCHART_13" localSheetId="22" hidden="1">#REF!</definedName>
    <definedName name="_176__123Graph_XCHART_13" hidden="1">#REF!</definedName>
    <definedName name="_179__123Graph_XCHART_14" localSheetId="21" hidden="1">#REF!</definedName>
    <definedName name="_179__123Graph_XCHART_14" localSheetId="20" hidden="1">#REF!</definedName>
    <definedName name="_179__123Graph_XCHART_14" localSheetId="22" hidden="1">#REF!</definedName>
    <definedName name="_179__123Graph_XCHART_14" hidden="1">#REF!</definedName>
    <definedName name="_18__123Graph_EOP75_25PRICE" hidden="1">#N/A</definedName>
    <definedName name="_182__123Graph_XCHART_15" localSheetId="21" hidden="1">#REF!</definedName>
    <definedName name="_182__123Graph_XCHART_15" localSheetId="20" hidden="1">#REF!</definedName>
    <definedName name="_182__123Graph_XCHART_15" localSheetId="22" hidden="1">#REF!</definedName>
    <definedName name="_182__123Graph_XCHART_15" hidden="1">#REF!</definedName>
    <definedName name="_185__123Graph_XCHART_16" localSheetId="21" hidden="1">#REF!</definedName>
    <definedName name="_185__123Graph_XCHART_16" localSheetId="20" hidden="1">#REF!</definedName>
    <definedName name="_185__123Graph_XCHART_16" localSheetId="22" hidden="1">#REF!</definedName>
    <definedName name="_185__123Graph_XCHART_16" hidden="1">#REF!</definedName>
    <definedName name="_188__123Graph_XCHART_18" localSheetId="21" hidden="1">#REF!</definedName>
    <definedName name="_188__123Graph_XCHART_18" localSheetId="20" hidden="1">#REF!</definedName>
    <definedName name="_188__123Graph_XCHART_18" localSheetId="22" hidden="1">#REF!</definedName>
    <definedName name="_188__123Graph_XCHART_18" hidden="1">#REF!</definedName>
    <definedName name="_19__123Graph_EOP75_25RETURN" hidden="1">#N/A</definedName>
    <definedName name="_191__123Graph_XCHART_2" localSheetId="21" hidden="1">#REF!</definedName>
    <definedName name="_191__123Graph_XCHART_2" localSheetId="20" hidden="1">#REF!</definedName>
    <definedName name="_191__123Graph_XCHART_2" localSheetId="22" hidden="1">#REF!</definedName>
    <definedName name="_191__123Graph_XCHART_2" hidden="1">#REF!</definedName>
    <definedName name="_194__123Graph_XCHART_20" localSheetId="21" hidden="1">#REF!</definedName>
    <definedName name="_194__123Graph_XCHART_20" localSheetId="20" hidden="1">#REF!</definedName>
    <definedName name="_194__123Graph_XCHART_20" localSheetId="22" hidden="1">#REF!</definedName>
    <definedName name="_194__123Graph_XCHART_20" hidden="1">#REF!</definedName>
    <definedName name="_197__123Graph_XCHART_3" localSheetId="21" hidden="1">#REF!</definedName>
    <definedName name="_197__123Graph_XCHART_3" localSheetId="20" hidden="1">#REF!</definedName>
    <definedName name="_197__123Graph_XCHART_3" localSheetId="22" hidden="1">#REF!</definedName>
    <definedName name="_197__123Graph_XCHART_3" hidden="1">#REF!</definedName>
    <definedName name="_1E_1">#N/A</definedName>
    <definedName name="_2__123Graph_AMKT_STOR" hidden="1">[2]DSAR!$AR$6:$AR$23</definedName>
    <definedName name="_2__123Graph_AOP75_25PRICE" hidden="1">#N/A</definedName>
    <definedName name="_20__123Graph_ACHART_10" localSheetId="21" hidden="1">#REF!</definedName>
    <definedName name="_20__123Graph_ACHART_10" localSheetId="20" hidden="1">#REF!</definedName>
    <definedName name="_20__123Graph_ACHART_10" localSheetId="22" hidden="1">#REF!</definedName>
    <definedName name="_20__123Graph_ACHART_10" hidden="1">#REF!</definedName>
    <definedName name="_20__123Graph_FHO_MPRICE" hidden="1">#N/A</definedName>
    <definedName name="_200__123Graph_XCHART_4" localSheetId="21" hidden="1">#REF!</definedName>
    <definedName name="_200__123Graph_XCHART_4" localSheetId="20" hidden="1">#REF!</definedName>
    <definedName name="_200__123Graph_XCHART_4" localSheetId="22" hidden="1">#REF!</definedName>
    <definedName name="_200__123Graph_XCHART_4" hidden="1">#REF!</definedName>
    <definedName name="_203__123Graph_XCHART_5" localSheetId="21" hidden="1">#REF!</definedName>
    <definedName name="_203__123Graph_XCHART_5" localSheetId="20" hidden="1">#REF!</definedName>
    <definedName name="_203__123Graph_XCHART_5" localSheetId="22" hidden="1">#REF!</definedName>
    <definedName name="_203__123Graph_XCHART_5" hidden="1">#REF!</definedName>
    <definedName name="_206__123Graph_XCHART_6" localSheetId="21" hidden="1">#REF!</definedName>
    <definedName name="_206__123Graph_XCHART_6" localSheetId="20" hidden="1">#REF!</definedName>
    <definedName name="_206__123Graph_XCHART_6" localSheetId="22" hidden="1">#REF!</definedName>
    <definedName name="_206__123Graph_XCHART_6" hidden="1">#REF!</definedName>
    <definedName name="_209__123Graph_XCHART_7" localSheetId="21" hidden="1">#REF!</definedName>
    <definedName name="_209__123Graph_XCHART_7" localSheetId="20" hidden="1">#REF!</definedName>
    <definedName name="_209__123Graph_XCHART_7" localSheetId="22" hidden="1">#REF!</definedName>
    <definedName name="_209__123Graph_XCHART_7" hidden="1">#REF!</definedName>
    <definedName name="_21__123Graph_FO_MPRICE" hidden="1">#N/A</definedName>
    <definedName name="_212__123Graph_XCHART_8" localSheetId="21" hidden="1">#REF!</definedName>
    <definedName name="_212__123Graph_XCHART_8" localSheetId="20" hidden="1">#REF!</definedName>
    <definedName name="_212__123Graph_XCHART_8" localSheetId="22" hidden="1">#REF!</definedName>
    <definedName name="_212__123Graph_XCHART_8" hidden="1">#REF!</definedName>
    <definedName name="_215__123Graph_XCHART_9" localSheetId="21" hidden="1">#REF!</definedName>
    <definedName name="_215__123Graph_XCHART_9" localSheetId="20" hidden="1">#REF!</definedName>
    <definedName name="_215__123Graph_XCHART_9" localSheetId="22" hidden="1">#REF!</definedName>
    <definedName name="_215__123Graph_XCHART_9" hidden="1">#REF!</definedName>
    <definedName name="_22__123Graph_FOP75_25PRICE" hidden="1">#N/A</definedName>
    <definedName name="_23__123Graph_ACHART_11" localSheetId="21" hidden="1">#REF!</definedName>
    <definedName name="_23__123Graph_ACHART_11" localSheetId="20" hidden="1">#REF!</definedName>
    <definedName name="_23__123Graph_ACHART_11" localSheetId="22" hidden="1">#REF!</definedName>
    <definedName name="_23__123Graph_ACHART_11" hidden="1">#REF!</definedName>
    <definedName name="_23__123Graph_FOP75_25RETURN" hidden="1">#N/A</definedName>
    <definedName name="_24__123Graph_XCHART_1" hidden="1">#N/A</definedName>
    <definedName name="_25__123Graph_XOP75_25PRICE" hidden="1">#N/A</definedName>
    <definedName name="_26__123Graph_ACHART_12" localSheetId="21" hidden="1">#REF!</definedName>
    <definedName name="_26__123Graph_ACHART_12" localSheetId="20" hidden="1">#REF!</definedName>
    <definedName name="_26__123Graph_ACHART_12" localSheetId="22" hidden="1">#REF!</definedName>
    <definedName name="_26__123Graph_ACHART_12" hidden="1">#REF!</definedName>
    <definedName name="_26__123Graph_XOP75_25RETURN" hidden="1">#N/A</definedName>
    <definedName name="_29__123Graph_ACHART_13" localSheetId="21" hidden="1">#REF!</definedName>
    <definedName name="_29__123Graph_ACHART_13" localSheetId="20" hidden="1">#REF!</definedName>
    <definedName name="_29__123Graph_ACHART_13" localSheetId="22" hidden="1">#REF!</definedName>
    <definedName name="_29__123Graph_ACHART_13" hidden="1">#REF!</definedName>
    <definedName name="_3__123Graph_AOP75_25RETURN" hidden="1">#N/A</definedName>
    <definedName name="_3__123Graph_AX_ACTUAL" hidden="1">[2]DSAR!$P$6:$P$32</definedName>
    <definedName name="_31_Dec_00" localSheetId="23">#REF!</definedName>
    <definedName name="_31_Dec_00" localSheetId="21">#REF!</definedName>
    <definedName name="_31_Dec_00" localSheetId="20">#REF!</definedName>
    <definedName name="_31_Dec_00" localSheetId="22">#REF!</definedName>
    <definedName name="_31_Dec_00">#REF!</definedName>
    <definedName name="_31_Jan_01" localSheetId="23">#REF!</definedName>
    <definedName name="_31_Jan_01" localSheetId="22">#REF!</definedName>
    <definedName name="_31_Jan_01">#REF!</definedName>
    <definedName name="_32__123Graph_ACHART_14" localSheetId="21" hidden="1">#REF!</definedName>
    <definedName name="_32__123Graph_ACHART_14" localSheetId="20" hidden="1">#REF!</definedName>
    <definedName name="_32__123Graph_ACHART_14" localSheetId="22" hidden="1">#REF!</definedName>
    <definedName name="_32__123Graph_ACHART_14" hidden="1">#REF!</definedName>
    <definedName name="_35__123Graph_ACHART_15" localSheetId="21" hidden="1">#REF!</definedName>
    <definedName name="_35__123Graph_ACHART_15" localSheetId="20" hidden="1">#REF!</definedName>
    <definedName name="_35__123Graph_ACHART_15" localSheetId="22" hidden="1">#REF!</definedName>
    <definedName name="_35__123Graph_ACHART_15" hidden="1">#REF!</definedName>
    <definedName name="_38__123Graph_ACHART_16" localSheetId="21" hidden="1">#REF!</definedName>
    <definedName name="_38__123Graph_ACHART_16" localSheetId="20" hidden="1">#REF!</definedName>
    <definedName name="_38__123Graph_ACHART_16" localSheetId="22" hidden="1">#REF!</definedName>
    <definedName name="_38__123Graph_ACHART_16" hidden="1">#REF!</definedName>
    <definedName name="_4__123Graph_BCHART_1" hidden="1">[2]DSAR!$CB$6:$CB$9</definedName>
    <definedName name="_41__123Graph_ACHART_17" localSheetId="21" hidden="1">#REF!</definedName>
    <definedName name="_41__123Graph_ACHART_17" localSheetId="20" hidden="1">#REF!</definedName>
    <definedName name="_41__123Graph_ACHART_17" localSheetId="22" hidden="1">#REF!</definedName>
    <definedName name="_41__123Graph_ACHART_17" hidden="1">#REF!</definedName>
    <definedName name="_44__123Graph_ACHART_18" localSheetId="21" hidden="1">#REF!</definedName>
    <definedName name="_44__123Graph_ACHART_18" localSheetId="20" hidden="1">#REF!</definedName>
    <definedName name="_44__123Graph_ACHART_18" localSheetId="22" hidden="1">#REF!</definedName>
    <definedName name="_44__123Graph_ACHART_18" hidden="1">#REF!</definedName>
    <definedName name="_47__123Graph_ACHART_19" localSheetId="21" hidden="1">#REF!</definedName>
    <definedName name="_47__123Graph_ACHART_19" localSheetId="20" hidden="1">#REF!</definedName>
    <definedName name="_47__123Graph_ACHART_19" localSheetId="22" hidden="1">#REF!</definedName>
    <definedName name="_47__123Graph_ACHART_19" hidden="1">#REF!</definedName>
    <definedName name="_5__123Graph_BMKT_STOR" hidden="1">[2]DSAR!$AS$6:$AS$32</definedName>
    <definedName name="_5__123Graph_BOP75_25PRICE" hidden="1">#N/A</definedName>
    <definedName name="_50__123Graph_ACHART_2" localSheetId="21" hidden="1">#REF!</definedName>
    <definedName name="_50__123Graph_ACHART_2" localSheetId="20" hidden="1">#REF!</definedName>
    <definedName name="_50__123Graph_ACHART_2" localSheetId="22" hidden="1">#REF!</definedName>
    <definedName name="_50__123Graph_ACHART_2" hidden="1">#REF!</definedName>
    <definedName name="_53__123Graph_ACHART_20" localSheetId="21" hidden="1">#REF!</definedName>
    <definedName name="_53__123Graph_ACHART_20" localSheetId="20" hidden="1">#REF!</definedName>
    <definedName name="_53__123Graph_ACHART_20" localSheetId="22" hidden="1">#REF!</definedName>
    <definedName name="_53__123Graph_ACHART_20" hidden="1">#REF!</definedName>
    <definedName name="_56__123Graph_ACHART_3" localSheetId="21" hidden="1">#REF!</definedName>
    <definedName name="_56__123Graph_ACHART_3" localSheetId="20" hidden="1">#REF!</definedName>
    <definedName name="_56__123Graph_ACHART_3" localSheetId="22" hidden="1">#REF!</definedName>
    <definedName name="_56__123Graph_ACHART_3" hidden="1">#REF!</definedName>
    <definedName name="_59__123Graph_ACHART_4" localSheetId="21" hidden="1">#REF!</definedName>
    <definedName name="_59__123Graph_ACHART_4" localSheetId="20" hidden="1">#REF!</definedName>
    <definedName name="_59__123Graph_ACHART_4" localSheetId="22" hidden="1">#REF!</definedName>
    <definedName name="_59__123Graph_ACHART_4" hidden="1">#REF!</definedName>
    <definedName name="_6__123Graph_BOP75_25RETURN" hidden="1">#N/A</definedName>
    <definedName name="_6__123Graph_CCHART_1" hidden="1">[2]DSAR!$CD$6:$CD$32</definedName>
    <definedName name="_62__123Graph_ACHART_5" localSheetId="21" hidden="1">#REF!</definedName>
    <definedName name="_62__123Graph_ACHART_5" localSheetId="20" hidden="1">#REF!</definedName>
    <definedName name="_62__123Graph_ACHART_5" localSheetId="22" hidden="1">#REF!</definedName>
    <definedName name="_62__123Graph_ACHART_5" hidden="1">#REF!</definedName>
    <definedName name="_65__123Graph_ACHART_6" localSheetId="21" hidden="1">#REF!</definedName>
    <definedName name="_65__123Graph_ACHART_6" localSheetId="20" hidden="1">#REF!</definedName>
    <definedName name="_65__123Graph_ACHART_6" localSheetId="22" hidden="1">#REF!</definedName>
    <definedName name="_65__123Graph_ACHART_6" hidden="1">#REF!</definedName>
    <definedName name="_68__123Graph_ACHART_7" localSheetId="21" hidden="1">#REF!</definedName>
    <definedName name="_68__123Graph_ACHART_7" localSheetId="20" hidden="1">#REF!</definedName>
    <definedName name="_68__123Graph_ACHART_7" localSheetId="22" hidden="1">#REF!</definedName>
    <definedName name="_68__123Graph_ACHART_7" hidden="1">#REF!</definedName>
    <definedName name="_7__123Graph_CCHART_1" hidden="1">#N/A</definedName>
    <definedName name="_7__123Graph_CMKT_STOR" hidden="1">[2]DSAR!$AT$6:$AT$23</definedName>
    <definedName name="_71__123Graph_ACHART_8" localSheetId="21" hidden="1">#REF!</definedName>
    <definedName name="_71__123Graph_ACHART_8" localSheetId="20" hidden="1">#REF!</definedName>
    <definedName name="_71__123Graph_ACHART_8" localSheetId="22" hidden="1">#REF!</definedName>
    <definedName name="_71__123Graph_ACHART_8" hidden="1">#REF!</definedName>
    <definedName name="_74__123Graph_ACHART_9" localSheetId="21" hidden="1">#REF!</definedName>
    <definedName name="_74__123Graph_ACHART_9" localSheetId="20" hidden="1">#REF!</definedName>
    <definedName name="_74__123Graph_ACHART_9" localSheetId="22" hidden="1">#REF!</definedName>
    <definedName name="_74__123Graph_ACHART_9" hidden="1">#REF!</definedName>
    <definedName name="_77__123Graph_BCHART_1" localSheetId="21" hidden="1">#REF!</definedName>
    <definedName name="_77__123Graph_BCHART_1" localSheetId="20" hidden="1">#REF!</definedName>
    <definedName name="_77__123Graph_BCHART_1" localSheetId="22" hidden="1">#REF!</definedName>
    <definedName name="_77__123Graph_BCHART_1" hidden="1">#REF!</definedName>
    <definedName name="_8__123Graph_CHO_MPRICE" hidden="1">#N/A</definedName>
    <definedName name="_8__123Graph_CX_ACTUAL" hidden="1">[2]DSAR!$S$6:$S$23</definedName>
    <definedName name="_80__123Graph_BCHART_11" localSheetId="21" hidden="1">#REF!</definedName>
    <definedName name="_80__123Graph_BCHART_11" localSheetId="20" hidden="1">#REF!</definedName>
    <definedName name="_80__123Graph_BCHART_11" localSheetId="22" hidden="1">#REF!</definedName>
    <definedName name="_80__123Graph_BCHART_11" hidden="1">#REF!</definedName>
    <definedName name="_83__123Graph_BCHART_12" localSheetId="21" hidden="1">#REF!</definedName>
    <definedName name="_83__123Graph_BCHART_12" localSheetId="20" hidden="1">#REF!</definedName>
    <definedName name="_83__123Graph_BCHART_12" localSheetId="22" hidden="1">#REF!</definedName>
    <definedName name="_83__123Graph_BCHART_12" hidden="1">#REF!</definedName>
    <definedName name="_86__123Graph_BCHART_13" localSheetId="21" hidden="1">#REF!</definedName>
    <definedName name="_86__123Graph_BCHART_13" localSheetId="20" hidden="1">#REF!</definedName>
    <definedName name="_86__123Graph_BCHART_13" localSheetId="22" hidden="1">#REF!</definedName>
    <definedName name="_86__123Graph_BCHART_13" hidden="1">#REF!</definedName>
    <definedName name="_89__123Graph_BCHART_14" localSheetId="21" hidden="1">#REF!</definedName>
    <definedName name="_89__123Graph_BCHART_14" localSheetId="20" hidden="1">#REF!</definedName>
    <definedName name="_89__123Graph_BCHART_14" localSheetId="22" hidden="1">#REF!</definedName>
    <definedName name="_89__123Graph_BCHART_14" hidden="1">#REF!</definedName>
    <definedName name="_9__123Graph_CO_MPRICE" hidden="1">#N/A</definedName>
    <definedName name="_9__123Graph_XCHART_1" hidden="1">[2]DSAR!$A$6:$A$32</definedName>
    <definedName name="_92__123Graph_BCHART_15" localSheetId="21" hidden="1">#REF!</definedName>
    <definedName name="_92__123Graph_BCHART_15" localSheetId="20" hidden="1">#REF!</definedName>
    <definedName name="_92__123Graph_BCHART_15" localSheetId="22" hidden="1">#REF!</definedName>
    <definedName name="_92__123Graph_BCHART_15" hidden="1">#REF!</definedName>
    <definedName name="_95__123Graph_BCHART_16" localSheetId="21" hidden="1">#REF!</definedName>
    <definedName name="_95__123Graph_BCHART_16" localSheetId="20" hidden="1">#REF!</definedName>
    <definedName name="_95__123Graph_BCHART_16" localSheetId="22" hidden="1">#REF!</definedName>
    <definedName name="_95__123Graph_BCHART_16" hidden="1">#REF!</definedName>
    <definedName name="_98__123Graph_BCHART_17" localSheetId="21" hidden="1">#REF!</definedName>
    <definedName name="_98__123Graph_BCHART_17" localSheetId="20" hidden="1">#REF!</definedName>
    <definedName name="_98__123Graph_BCHART_17" localSheetId="22" hidden="1">#REF!</definedName>
    <definedName name="_98__123Graph_BCHART_17" hidden="1">#REF!</definedName>
    <definedName name="_a1111" localSheetId="21" hidden="1">{"Cash Budget",#N/A,FALSE,"98 Cash";"Running Cash Budget",#N/A,FALSE,"98 Cash";"Actual Cash",#N/A,FALSE,"98 Cash";"Update Cash Budget",#N/A,FALSE,"98 Cash"}</definedName>
    <definedName name="_a1111" localSheetId="20" hidden="1">{"Cash Budget",#N/A,FALSE,"98 Cash";"Running Cash Budget",#N/A,FALSE,"98 Cash";"Actual Cash",#N/A,FALSE,"98 Cash";"Update Cash Budget",#N/A,FALSE,"98 Cash"}</definedName>
    <definedName name="_a1111" localSheetId="22" hidden="1">{"Cash Budget",#N/A,FALSE,"98 Cash";"Running Cash Budget",#N/A,FALSE,"98 Cash";"Actual Cash",#N/A,FALSE,"98 Cash";"Update Cash Budget",#N/A,FALSE,"98 Cash"}</definedName>
    <definedName name="_a1111" hidden="1">{"Cash Budget",#N/A,FALSE,"98 Cash";"Running Cash Budget",#N/A,FALSE,"98 Cash";"Actual Cash",#N/A,FALSE,"98 Cash";"Update Cash Budget",#N/A,FALSE,"98 Cash"}</definedName>
    <definedName name="_AMO_UniqueIdentifier" hidden="1">"'8403d099-e876-4d31-b913-cb2efff0232f'"</definedName>
    <definedName name="_ATPRegress_Dlg_Results" localSheetId="21" hidden="1">{2;#N/A;"R13C16:R17C16";#N/A;"R13C14:R17C15";FALSE;FALSE;FALSE;95;#N/A;#N/A;"R13C19";#N/A;FALSE;FALSE;FALSE;FALSE;#N/A;"";#N/A;FALSE;"";"";#N/A;#N/A;#N/A}</definedName>
    <definedName name="_ATPRegress_Dlg_Results" localSheetId="20" hidden="1">{2;#N/A;"R13C16:R17C16";#N/A;"R13C14:R17C15";FALSE;FALSE;FALSE;95;#N/A;#N/A;"R13C19";#N/A;FALSE;FALSE;FALSE;FALSE;#N/A;"";#N/A;FALSE;"";"";#N/A;#N/A;#N/A}</definedName>
    <definedName name="_ATPRegress_Dlg_Results" localSheetId="22"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21" hidden="1">{"EXCELHLP.HLP!1802";5;10;5;10;13;13;13;8;5;5;10;14;13;13;13;13;5;10;14;13;5;10;1;2;24}</definedName>
    <definedName name="_ATPRegress_Dlg_Types" localSheetId="20" hidden="1">{"EXCELHLP.HLP!1802";5;10;5;10;13;13;13;8;5;5;10;14;13;13;13;13;5;10;14;13;5;10;1;2;24}</definedName>
    <definedName name="_ATPRegress_Dlg_Types" localSheetId="22" hidden="1">{"EXCELHLP.HLP!1802";5;10;5;10;13;13;13;8;5;5;10;14;13;13;13;13;5;10;14;13;5;10;1;2;24}</definedName>
    <definedName name="_ATPRegress_Dlg_Types" hidden="1">{"EXCELHLP.HLP!1802";5;10;5;10;13;13;13;8;5;5;10;14;13;13;13;13;5;10;14;13;5;10;1;2;24}</definedName>
    <definedName name="_ATPRegress_Range1" hidden="1">'[4]ST Corrections'!#REF!</definedName>
    <definedName name="_ATPRegress_Range2" hidden="1">'[4]ST Corrections'!#REF!</definedName>
    <definedName name="_ATPRegress_Range3" hidden="1">'[4]ST Corrections'!#REF!</definedName>
    <definedName name="_ATPRegress_Range4" hidden="1">"="</definedName>
    <definedName name="_ATPRegress_Range5" hidden="1">"="</definedName>
    <definedName name="_BB1"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B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_bdm.37E2A9A526F14BE28438D0D77462415E.edm" hidden="1">#REF!</definedName>
    <definedName name="_bdm.67DB5193A043445CAC1F8C017AB81E09.edm" hidden="1">#REF!</definedName>
    <definedName name="_bok2">[5]!is1b,[5]!is1c,[5]!STATS2,[5]!STATS3</definedName>
    <definedName name="_dat1111">[1]Sheet1!$G$2:$G$29</definedName>
    <definedName name="_Fill" localSheetId="5" hidden="1">#REF!</definedName>
    <definedName name="_Fill" localSheetId="6" hidden="1">#REF!</definedName>
    <definedName name="_Fill" localSheetId="9" hidden="1">#REF!</definedName>
    <definedName name="_Fill" localSheetId="10" hidden="1">#REF!</definedName>
    <definedName name="_Fill" localSheetId="21" hidden="1">#REF!</definedName>
    <definedName name="_Fill" localSheetId="22" hidden="1">#REF!</definedName>
    <definedName name="_Fill" hidden="1">#REF!</definedName>
    <definedName name="_xlnm._FilterDatabase" localSheetId="22" hidden="1">#REF!</definedName>
    <definedName name="_xlnm._FilterDatabase" hidden="1">#REF!</definedName>
    <definedName name="_FLL2" hidden="1">#REF!</definedName>
    <definedName name="_HBO2">[5]!is1b,[5]!is1c,[5]!STATS2,[5]!STATS3</definedName>
    <definedName name="_Key1" localSheetId="21" hidden="1">#REF!</definedName>
    <definedName name="_Key1" localSheetId="20" hidden="1">#REF!</definedName>
    <definedName name="_Key1" localSheetId="22" hidden="1">#REF!</definedName>
    <definedName name="_Key1" hidden="1">#REF!</definedName>
    <definedName name="_Key2" localSheetId="21" hidden="1">#REF!</definedName>
    <definedName name="_Key2" localSheetId="20" hidden="1">#REF!</definedName>
    <definedName name="_Key2" localSheetId="22" hidden="1">#REF!</definedName>
    <definedName name="_Key2" hidden="1">#REF!</definedName>
    <definedName name="_MDZ2">[5]!is1b,[5]!is1c,[5]!STATS2,[5]!STATS3</definedName>
    <definedName name="_n4" localSheetId="21" hidden="1">{"EXCELHLP.HLP!1802";5;10;5;10;13;13;13;8;5;5;10;14;13;13;13;13;5;10;14;13;5;10;1;2;24}</definedName>
    <definedName name="_n4" localSheetId="20" hidden="1">{"EXCELHLP.HLP!1802";5;10;5;10;13;13;13;8;5;5;10;14;13;13;13;13;5;10;14;13;5;10;1;2;24}</definedName>
    <definedName name="_n4" localSheetId="22" hidden="1">{"EXCELHLP.HLP!1802";5;10;5;10;13;13;13;8;5;5;10;14;13;13;13;13;5;10;14;13;5;10;1;2;24}</definedName>
    <definedName name="_n4" hidden="1">{"EXCELHLP.HLP!1802";5;10;5;10;13;13;13;8;5;5;10;14;13;13;13;13;5;10;14;13;5;10;1;2;24}</definedName>
    <definedName name="_Order1" hidden="1">255</definedName>
    <definedName name="_Order2" hidden="1">255</definedName>
    <definedName name="_Parse_Out" localSheetId="21" hidden="1">#REF!</definedName>
    <definedName name="_Parse_Out" localSheetId="20" hidden="1">#REF!</definedName>
    <definedName name="_Parse_Out" localSheetId="22" hidden="1">#REF!</definedName>
    <definedName name="_Parse_Out" hidden="1">#REF!</definedName>
    <definedName name="_Q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Q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Regression_Int">1</definedName>
    <definedName name="_Regression_Out" localSheetId="21" hidden="1">#REF!</definedName>
    <definedName name="_Regression_Out" localSheetId="20" hidden="1">#REF!</definedName>
    <definedName name="_Regression_Out" localSheetId="22" hidden="1">#REF!</definedName>
    <definedName name="_Regression_Out" hidden="1">#REF!</definedName>
    <definedName name="_Regression_X" localSheetId="21" hidden="1">#REF!</definedName>
    <definedName name="_Regression_X" localSheetId="20" hidden="1">#REF!</definedName>
    <definedName name="_Regression_X" localSheetId="22" hidden="1">#REF!</definedName>
    <definedName name="_Regression_X" hidden="1">#REF!</definedName>
    <definedName name="_Regression_Y" localSheetId="21" hidden="1">#REF!</definedName>
    <definedName name="_Regression_Y" localSheetId="20" hidden="1">#REF!</definedName>
    <definedName name="_Regression_Y" localSheetId="22" hidden="1">#REF!</definedName>
    <definedName name="_Regression_Y" hidden="1">#REF!</definedName>
    <definedName name="_Report">"Print All"</definedName>
    <definedName name="_S_Base" localSheetId="21">{0.1;0;0.382758620689655;0;0;0;0.258620689655172;0;0.258620689655172}</definedName>
    <definedName name="_S_Base" localSheetId="20">{0.1;0;0.382758620689655;0;0;0;0.258620689655172;0;0.258620689655172}</definedName>
    <definedName name="_S_Base" localSheetId="22">{0.1;0;0.382758620689655;0;0;0;0.258620689655172;0;0.258620689655172}</definedName>
    <definedName name="_S_Base">{0.1;0;0.382758620689655;0;0;0;0.258620689655172;0;0.258620689655172}</definedName>
    <definedName name="_S_new_case" localSheetId="21">{0.1;0;0.45;0;0;0;0;0;0.45}</definedName>
    <definedName name="_S_new_case" localSheetId="20">{0.1;0;0.45;0;0;0;0;0;0.45}</definedName>
    <definedName name="_S_new_case" localSheetId="22">{0.1;0;0.45;0;0;0;0;0;0.45}</definedName>
    <definedName name="_S_new_case">{0.1;0;0.45;0;0;0;0;0;0.45}</definedName>
    <definedName name="_Sort" localSheetId="21" hidden="1">#REF!</definedName>
    <definedName name="_Sort" localSheetId="20" hidden="1">#REF!</definedName>
    <definedName name="_Sort" localSheetId="22" hidden="1">#REF!</definedName>
    <definedName name="_Sort" hidden="1">#REF!</definedName>
    <definedName name="_Table1_In1" localSheetId="21" hidden="1">#REF!</definedName>
    <definedName name="_Table1_In1" localSheetId="20" hidden="1">#REF!</definedName>
    <definedName name="_Table1_In1" localSheetId="22" hidden="1">#REF!</definedName>
    <definedName name="_Table1_In1" hidden="1">#REF!</definedName>
    <definedName name="_Table1_Out" localSheetId="21" hidden="1">#REF!</definedName>
    <definedName name="_Table1_Out" localSheetId="20" hidden="1">#REF!</definedName>
    <definedName name="_Table1_Out" localSheetId="22"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e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t12" localSheetId="21" hidden="1">{"assumptions",#N/A,FALSE,"Scenario 1";"valuation",#N/A,FALSE,"Scenario 1"}</definedName>
    <definedName name="_tet12" localSheetId="20" hidden="1">{"assumptions",#N/A,FALSE,"Scenario 1";"valuation",#N/A,FALSE,"Scenario 1"}</definedName>
    <definedName name="_tet12" localSheetId="22" hidden="1">{"assumptions",#N/A,FALSE,"Scenario 1";"valuation",#N/A,FALSE,"Scenario 1"}</definedName>
    <definedName name="_tet12" hidden="1">{"assumptions",#N/A,FALSE,"Scenario 1";"valuation",#N/A,FALSE,"Scenario 1"}</definedName>
    <definedName name="_tet5" localSheetId="21" hidden="1">{"assumptions",#N/A,FALSE,"Scenario 1";"valuation",#N/A,FALSE,"Scenario 1"}</definedName>
    <definedName name="_tet5" localSheetId="20" hidden="1">{"assumptions",#N/A,FALSE,"Scenario 1";"valuation",#N/A,FALSE,"Scenario 1"}</definedName>
    <definedName name="_tet5" localSheetId="22" hidden="1">{"assumptions",#N/A,FALSE,"Scenario 1";"valuation",#N/A,FALSE,"Scenario 1"}</definedName>
    <definedName name="_tet5" hidden="1">{"assumptions",#N/A,FALSE,"Scenario 1";"valuation",#N/A,FALSE,"Scenario 1"}</definedName>
    <definedName name="_wrn1" localSheetId="21" hidden="1">{#N/A,#N/A,FALSE,"MBR PCS";#N/A,#N/A,FALSE,"MBR CIG";#N/A,#N/A,FALSE,"MBR iDEN";#N/A,#N/A,FALSE,"MBR_FWT";#N/A,#N/A,FALSE,"MBR TOTAL"}</definedName>
    <definedName name="_wrn1" localSheetId="20" hidden="1">{#N/A,#N/A,FALSE,"MBR PCS";#N/A,#N/A,FALSE,"MBR CIG";#N/A,#N/A,FALSE,"MBR iDEN";#N/A,#N/A,FALSE,"MBR_FWT";#N/A,#N/A,FALSE,"MBR TOTAL"}</definedName>
    <definedName name="_wrn1" localSheetId="22" hidden="1">{#N/A,#N/A,FALSE,"MBR PCS";#N/A,#N/A,FALSE,"MBR CIG";#N/A,#N/A,FALSE,"MBR iDEN";#N/A,#N/A,FALSE,"MBR_FWT";#N/A,#N/A,FALSE,"MBR TOTAL"}</definedName>
    <definedName name="_wrn1" hidden="1">{#N/A,#N/A,FALSE,"MBR PCS";#N/A,#N/A,FALSE,"MBR CIG";#N/A,#N/A,FALSE,"MBR iDEN";#N/A,#N/A,FALSE,"MBR_FWT";#N/A,#N/A,FALSE,"MBR TOTAL"}</definedName>
    <definedName name="_xlcn.WorksheetConnection_CopyofCableEventCostTrackingCURRENT2.xlsxtable_cable_splice" localSheetId="21" hidden="1">table_cable_splice</definedName>
    <definedName name="_xlcn.WorksheetConnection_CopyofCableEventCostTrackingCURRENT2.xlsxtable_cable_splice" localSheetId="20" hidden="1">table_cable_splice</definedName>
    <definedName name="_xlcn.WorksheetConnection_CopyofCableEventCostTrackingCURRENT2.xlsxtable_cable_splice" localSheetId="22" hidden="1">table_cable_splice</definedName>
    <definedName name="_xlcn.WorksheetConnection_CopyofCableEventCostTrackingCURRENT2.xlsxtable_cable_splice" hidden="1">table_cable_splice</definedName>
    <definedName name="_xlcn.WorksheetConnection_CopyofCableEventCostTrackingCURRENT2.xlsxtable_demob" localSheetId="21" hidden="1">table_demob</definedName>
    <definedName name="_xlcn.WorksheetConnection_CopyofCableEventCostTrackingCURRENT2.xlsxtable_demob" localSheetId="20" hidden="1">table_demob</definedName>
    <definedName name="_xlcn.WorksheetConnection_CopyofCableEventCostTrackingCURRENT2.xlsxtable_demob" localSheetId="22" hidden="1">table_demob</definedName>
    <definedName name="_xlcn.WorksheetConnection_CopyofCableEventCostTrackingCURRENT2.xlsxtable_demob" hidden="1">table_demob</definedName>
    <definedName name="_xlcn.WorksheetConnection_CopyofCableEventCostTrackingCURRENT2.xlsxtable_inspection" localSheetId="21" hidden="1">table_inspection</definedName>
    <definedName name="_xlcn.WorksheetConnection_CopyofCableEventCostTrackingCURRENT2.xlsxtable_inspection" localSheetId="20" hidden="1">table_inspection</definedName>
    <definedName name="_xlcn.WorksheetConnection_CopyofCableEventCostTrackingCURRENT2.xlsxtable_inspection" localSheetId="22" hidden="1">table_inspection</definedName>
    <definedName name="_xlcn.WorksheetConnection_CopyofCableEventCostTrackingCURRENT2.xlsxtable_inspection" hidden="1">table_inspection</definedName>
    <definedName name="_xx" localSheetId="21" hidden="1">#REF!</definedName>
    <definedName name="_xx" localSheetId="20" hidden="1">#REF!</definedName>
    <definedName name="_xx" localSheetId="22" hidden="1">#REF!</definedName>
    <definedName name="_xx" hidden="1">#REF!</definedName>
    <definedName name="a" localSheetId="21" hidden="1">{"MATALL",#N/A,FALSE,"Sheet4";"matclass",#N/A,FALSE,"Sheet4"}</definedName>
    <definedName name="a" localSheetId="20" hidden="1">{"MATALL",#N/A,FALSE,"Sheet4";"matclass",#N/A,FALSE,"Sheet4"}</definedName>
    <definedName name="a" localSheetId="22" hidden="1">{"MATALL",#N/A,FALSE,"Sheet4";"matclass",#N/A,FALSE,"Sheet4"}</definedName>
    <definedName name="a" hidden="1">{"MATALL",#N/A,FALSE,"Sheet4";"matclass",#N/A,FALSE,"Sheet4"}</definedName>
    <definedName name="aa" localSheetId="21" hidden="1">{#N/A,#N/A,FALSE,"Title Page";#N/A,#N/A,FALSE,"Conclusions";#N/A,#N/A,FALSE,"Assum.";#N/A,#N/A,FALSE,"Sun  DCF-WC-Dep";#N/A,#N/A,FALSE,"MarketValue";#N/A,#N/A,FALSE,"BalSheet";#N/A,#N/A,FALSE,"WACC";#N/A,#N/A,FALSE,"PC+ Info.";#N/A,#N/A,FALSE,"PC+Info_2"}</definedName>
    <definedName name="aa" localSheetId="20" hidden="1">{#N/A,#N/A,FALSE,"Title Page";#N/A,#N/A,FALSE,"Conclusions";#N/A,#N/A,FALSE,"Assum.";#N/A,#N/A,FALSE,"Sun  DCF-WC-Dep";#N/A,#N/A,FALSE,"MarketValue";#N/A,#N/A,FALSE,"BalSheet";#N/A,#N/A,FALSE,"WACC";#N/A,#N/A,FALSE,"PC+ Info.";#N/A,#N/A,FALSE,"PC+Info_2"}</definedName>
    <definedName name="aa" localSheetId="22"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 localSheetId="10"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21"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localSheetId="22"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[5]!is1b,[5]!is1c,[5]!STATS2,[5]!STATS3</definedName>
    <definedName name="aaaa1" localSheetId="21" hidden="1">{"1999 Cash Budget",#N/A,FALSE,"99 Cash";"1999 Cash Budget YTD",#N/A,FALSE,"99 Cash";"1999 Cash Actual/Forcast",#N/A,FALSE,"99 Cash";"1999 Cash Actual/Forcast YTD",#N/A,FALSE,"99 Cash"}</definedName>
    <definedName name="aaaa1" localSheetId="20" hidden="1">{"1999 Cash Budget",#N/A,FALSE,"99 Cash";"1999 Cash Budget YTD",#N/A,FALSE,"99 Cash";"1999 Cash Actual/Forcast",#N/A,FALSE,"99 Cash";"1999 Cash Actual/Forcast YTD",#N/A,FALSE,"99 Cash"}</definedName>
    <definedName name="aaaa1" localSheetId="22" hidden="1">{"1999 Cash Budget",#N/A,FALSE,"99 Cash";"1999 Cash Budget YTD",#N/A,FALSE,"99 Cash";"1999 Cash Actual/Forcast",#N/A,FALSE,"99 Cash";"1999 Cash Actual/Forcast YTD",#N/A,FALSE,"99 Cash"}</definedName>
    <definedName name="aaaa1" hidden="1">{"1999 Cash Budget",#N/A,FALSE,"99 Cash";"1999 Cash Budget YTD",#N/A,FALSE,"99 Cash";"1999 Cash Actual/Forcast",#N/A,FALSE,"99 Cash";"1999 Cash Actual/Forcast YTD",#N/A,FALSE,"99 Cash"}</definedName>
    <definedName name="aaaaa" localSheetId="21" hidden="1">{#N/A,#N/A,FALSE,"Title Page";#N/A,#N/A,FALSE,"Conclusions";#N/A,#N/A,FALSE,"Assum.";#N/A,#N/A,FALSE,"Sun  DCF-WC-Dep";#N/A,#N/A,FALSE,"MarketValue";#N/A,#N/A,FALSE,"BalSheet";#N/A,#N/A,FALSE,"WACC";#N/A,#N/A,FALSE,"PC+ Info.";#N/A,#N/A,FALSE,"PC+Info_2"}</definedName>
    <definedName name="aaaaa" localSheetId="20" hidden="1">{#N/A,#N/A,FALSE,"Title Page";#N/A,#N/A,FALSE,"Conclusions";#N/A,#N/A,FALSE,"Assum.";#N/A,#N/A,FALSE,"Sun  DCF-WC-Dep";#N/A,#N/A,FALSE,"MarketValue";#N/A,#N/A,FALSE,"BalSheet";#N/A,#N/A,FALSE,"WACC";#N/A,#N/A,FALSE,"PC+ Info.";#N/A,#N/A,FALSE,"PC+Info_2"}</definedName>
    <definedName name="aaaaa" localSheetId="22"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21" hidden="1">{#N/A,#N/A,FALSE,"Title Page";#N/A,#N/A,FALSE,"Conclusions";#N/A,#N/A,FALSE,"Assum.";#N/A,#N/A,FALSE,"Sun  DCF-WC-Dep";#N/A,#N/A,FALSE,"MarketValue";#N/A,#N/A,FALSE,"BalSheet";#N/A,#N/A,FALSE,"WACC";#N/A,#N/A,FALSE,"PC+ Info.";#N/A,#N/A,FALSE,"PC+Info_2"}</definedName>
    <definedName name="aaaaaa" localSheetId="20" hidden="1">{#N/A,#N/A,FALSE,"Title Page";#N/A,#N/A,FALSE,"Conclusions";#N/A,#N/A,FALSE,"Assum.";#N/A,#N/A,FALSE,"Sun  DCF-WC-Dep";#N/A,#N/A,FALSE,"MarketValue";#N/A,#N/A,FALSE,"BalSheet";#N/A,#N/A,FALSE,"WACC";#N/A,#N/A,FALSE,"PC+ Info.";#N/A,#N/A,FALSE,"PC+Info_2"}</definedName>
    <definedName name="aaaaaa" localSheetId="22"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21" hidden="1">{"Cash Budget",#N/A,FALSE,"98 Cash";"Running Cash Budget",#N/A,FALSE,"98 Cash";"Actual Cash",#N/A,FALSE,"98 Cash";"Update Cash Budget",#N/A,FALSE,"98 Cash"}</definedName>
    <definedName name="aaaaaaa" localSheetId="20" hidden="1">{"Cash Budget",#N/A,FALSE,"98 Cash";"Running Cash Budget",#N/A,FALSE,"98 Cash";"Actual Cash",#N/A,FALSE,"98 Cash";"Update Cash Budget",#N/A,FALSE,"98 Cash"}</definedName>
    <definedName name="aaaaaaa" localSheetId="22" hidden="1">{"Cash Budget",#N/A,FALSE,"98 Cash";"Running Cash Budget",#N/A,FALSE,"98 Cash";"Actual Cash",#N/A,FALSE,"98 Cash";"Update Cash Budget",#N/A,FALSE,"98 Cash"}</definedName>
    <definedName name="aaaaaaa" hidden="1">{"Cash Budget",#N/A,FALSE,"98 Cash";"Running Cash Budget",#N/A,FALSE,"98 Cash";"Actual Cash",#N/A,FALSE,"98 Cash";"Update Cash Budget",#N/A,FALSE,"98 Cash"}</definedName>
    <definedName name="aaaaaaaa" localSheetId="21" hidden="1">{"Income Budget",#N/A,FALSE,"98 Income";"Running GAAP Budget Income",#N/A,FALSE,"98 Income";"GAAP Actual",#N/A,FALSE,"98 Income";"GAAP Varinance",#N/A,FALSE,"98 Income"}</definedName>
    <definedName name="aaaaaaaa" localSheetId="20" hidden="1">{"Income Budget",#N/A,FALSE,"98 Income";"Running GAAP Budget Income",#N/A,FALSE,"98 Income";"GAAP Actual",#N/A,FALSE,"98 Income";"GAAP Varinance",#N/A,FALSE,"98 Income"}</definedName>
    <definedName name="aaaaaaaa" localSheetId="22" hidden="1">{"Income Budget",#N/A,FALSE,"98 Income";"Running GAAP Budget Income",#N/A,FALSE,"98 Income";"GAAP Actual",#N/A,FALSE,"98 Income";"GAAP Varinance",#N/A,FALSE,"98 Income"}</definedName>
    <definedName name="aaaaaaaa" hidden="1">{"Income Budget",#N/A,FALSE,"98 Income";"Running GAAP Budget Income",#N/A,FALSE,"98 Income";"GAAP Actual",#N/A,FALSE,"98 Income";"GAAP Varinance",#N/A,FALSE,"98 Income"}</definedName>
    <definedName name="aaaaaaaaaa" localSheetId="21" hidden="1">{"Cash Budget",#N/A,FALSE,"98 Cash";"Running Cash Budget",#N/A,FALSE,"98 Cash";"Actual Cash",#N/A,FALSE,"98 Cash";"Update Cash Budget",#N/A,FALSE,"98 Cash"}</definedName>
    <definedName name="aaaaaaaaaa" localSheetId="20" hidden="1">{"Cash Budget",#N/A,FALSE,"98 Cash";"Running Cash Budget",#N/A,FALSE,"98 Cash";"Actual Cash",#N/A,FALSE,"98 Cash";"Update Cash Budget",#N/A,FALSE,"98 Cash"}</definedName>
    <definedName name="aaaaaaaaaa" localSheetId="22" hidden="1">{"Cash Budget",#N/A,FALSE,"98 Cash";"Running Cash Budget",#N/A,FALSE,"98 Cash";"Actual Cash",#N/A,FALSE,"98 Cash";"Update Cash Budget",#N/A,FALSE,"98 Cash"}</definedName>
    <definedName name="aaaaaaaaaa" hidden="1">{"Cash Budget",#N/A,FALSE,"98 Cash";"Running Cash Budget",#N/A,FALSE,"98 Cash";"Actual Cash",#N/A,FALSE,"98 Cash";"Update Cash Budget",#N/A,FALSE,"98 Cash"}</definedName>
    <definedName name="aaaaaaaaaaaaaaa" localSheetId="10"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22"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b"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bc" localSheetId="21" hidden="1">{"Alles",#N/A,FALSE,"H A Ü"}</definedName>
    <definedName name="abc" localSheetId="20" hidden="1">{"Alles",#N/A,FALSE,"H A Ü"}</definedName>
    <definedName name="abc" localSheetId="22" hidden="1">{"Alles",#N/A,FALSE,"H A Ü"}</definedName>
    <definedName name="abc" hidden="1">{"Alles",#N/A,FALSE,"H A Ü"}</definedName>
    <definedName name="abcd" localSheetId="21" hidden="1">{#N/A,#N/A,TRUE,"TOTAL DSBN";#N/A,#N/A,TRUE,"WEST";#N/A,#N/A,TRUE,"SOUTH";#N/A,#N/A,TRUE,"NORTHEAST"}</definedName>
    <definedName name="abcd" localSheetId="20" hidden="1">{#N/A,#N/A,TRUE,"TOTAL DSBN";#N/A,#N/A,TRUE,"WEST";#N/A,#N/A,TRUE,"SOUTH";#N/A,#N/A,TRUE,"NORTHEAST"}</definedName>
    <definedName name="abcd" localSheetId="22" hidden="1">{#N/A,#N/A,TRUE,"TOTAL DSBN";#N/A,#N/A,TRUE,"WEST";#N/A,#N/A,TRUE,"SOUTH";#N/A,#N/A,TRUE,"NORTHEAST"}</definedName>
    <definedName name="abcd" hidden="1">{#N/A,#N/A,TRUE,"TOTAL DSBN";#N/A,#N/A,TRUE,"WEST";#N/A,#N/A,TRUE,"SOUTH";#N/A,#N/A,TRUE,"NORTHEAST"}</definedName>
    <definedName name="abcde" localSheetId="21" hidden="1">{#N/A,#N/A,FALSE,"Title Page";#N/A,#N/A,FALSE,"Conclusions";#N/A,#N/A,FALSE,"Assum.";#N/A,#N/A,FALSE,"Sun  DCF-WC-Dep";#N/A,#N/A,FALSE,"MarketValue";#N/A,#N/A,FALSE,"BalSheet";#N/A,#N/A,FALSE,"WACC";#N/A,#N/A,FALSE,"PC+ Info.";#N/A,#N/A,FALSE,"PC+Info_2"}</definedName>
    <definedName name="abcde" localSheetId="20" hidden="1">{#N/A,#N/A,FALSE,"Title Page";#N/A,#N/A,FALSE,"Conclusions";#N/A,#N/A,FALSE,"Assum.";#N/A,#N/A,FALSE,"Sun  DCF-WC-Dep";#N/A,#N/A,FALSE,"MarketValue";#N/A,#N/A,FALSE,"BalSheet";#N/A,#N/A,FALSE,"WACC";#N/A,#N/A,FALSE,"PC+ Info.";#N/A,#N/A,FALSE,"PC+Info_2"}</definedName>
    <definedName name="abcde" localSheetId="22"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D">[5]!is1b,[5]!is1c,[5]!STATS2,[5]!STATS3</definedName>
    <definedName name="AC_255">'[1]AC 255'!$A$1:$M$32</definedName>
    <definedName name="Actual">[1]Assumptions!$E$52</definedName>
    <definedName name="ACwvu.earnings." localSheetId="21" hidden="1">#REF!</definedName>
    <definedName name="ACwvu.earnings." localSheetId="20" hidden="1">#REF!</definedName>
    <definedName name="ACwvu.earnings." localSheetId="22" hidden="1">#REF!</definedName>
    <definedName name="ACwvu.earnings." hidden="1">#REF!</definedName>
    <definedName name="ACwvu.OP." localSheetId="21" hidden="1">#REF!</definedName>
    <definedName name="ACwvu.OP." localSheetId="20" hidden="1">#REF!</definedName>
    <definedName name="ACwvu.OP." localSheetId="22" hidden="1">#REF!</definedName>
    <definedName name="ACwvu.OP." hidden="1">#REF!</definedName>
    <definedName name="adas" localSheetId="21" hidden="1">{#N/A,#N/A,FALSE,"Balance SPS";#N/A,#N/A,FALSE,"P&amp;L_SPS"}</definedName>
    <definedName name="adas" localSheetId="20" hidden="1">{#N/A,#N/A,FALSE,"Balance SPS";#N/A,#N/A,FALSE,"P&amp;L_SPS"}</definedName>
    <definedName name="adas" localSheetId="22" hidden="1">{#N/A,#N/A,FALSE,"Balance SPS";#N/A,#N/A,FALSE,"P&amp;L_SPS"}</definedName>
    <definedName name="adas" hidden="1">{#N/A,#N/A,FALSE,"Balance SPS";#N/A,#N/A,FALSE,"P&amp;L_SPS"}</definedName>
    <definedName name="Addr1" localSheetId="21" hidden="1">#REF!</definedName>
    <definedName name="Addr1" localSheetId="20" hidden="1">#REF!</definedName>
    <definedName name="Addr1" localSheetId="22" hidden="1">#REF!</definedName>
    <definedName name="Addr1" hidden="1">#REF!</definedName>
    <definedName name="Addr2" localSheetId="21" hidden="1">#REF!</definedName>
    <definedName name="Addr2" localSheetId="20" hidden="1">#REF!</definedName>
    <definedName name="Addr2" localSheetId="22" hidden="1">#REF!</definedName>
    <definedName name="Addr2" hidden="1">#REF!</definedName>
    <definedName name="adjust" localSheetId="21" hidden="1">{#N/A,#N/A,FALSE,"Ratios - Classic";#N/A,#N/A,FALSE,"Share Proof - Classic";#N/A,#N/A,FALSE,"Per Share-Classic"}</definedName>
    <definedName name="adjust" localSheetId="20" hidden="1">{#N/A,#N/A,FALSE,"Ratios - Classic";#N/A,#N/A,FALSE,"Share Proof - Classic";#N/A,#N/A,FALSE,"Per Share-Classic"}</definedName>
    <definedName name="adjust" localSheetId="22" hidden="1">{#N/A,#N/A,FALSE,"Ratios - Classic";#N/A,#N/A,FALSE,"Share Proof - Classic";#N/A,#N/A,FALSE,"Per Share-Classic"}</definedName>
    <definedName name="adjust" hidden="1">{#N/A,#N/A,FALSE,"Ratios - Classic";#N/A,#N/A,FALSE,"Share Proof - Classic";#N/A,#N/A,FALSE,"Per Share-Classic"}</definedName>
    <definedName name="adsfd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dsfd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ersrter">[5]!is1b,[5]!is1c,[5]!STATS2,[5]!STATS3</definedName>
    <definedName name="AFUDC">'[6]VEA Inputs'!$E$86</definedName>
    <definedName name="AFUDC_or_Not">[7]Sheet1!$K$6:$K$7</definedName>
    <definedName name="ag"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AG_Expense_Rate">'[6]VEA Inputs'!$E$94</definedName>
    <definedName name="aga">[5]!is1b,[5]!is1c,[5]!STATS2,[5]!STATS3</definedName>
    <definedName name="aGF">[5]!is1b,[5]!is1c,[5]!STATS2,[5]!STATS3</definedName>
    <definedName name="agfd" localSheetId="21" hidden="1">{#N/A,#N/A,FALSE,"Balance SPS";#N/A,#N/A,FALSE,"P&amp;L_SPS"}</definedName>
    <definedName name="agfd" localSheetId="20" hidden="1">{#N/A,#N/A,FALSE,"Balance SPS";#N/A,#N/A,FALSE,"P&amp;L_SPS"}</definedName>
    <definedName name="agfd" localSheetId="22" hidden="1">{#N/A,#N/A,FALSE,"Balance SPS";#N/A,#N/A,FALSE,"P&amp;L_SPS"}</definedName>
    <definedName name="agfd" hidden="1">{#N/A,#N/A,FALSE,"Balance SPS";#N/A,#N/A,FALSE,"P&amp;L_SPS"}</definedName>
    <definedName name="agrt">[5]!is1b,[5]!is1c,[5]!STATS2,[5]!STATS3</definedName>
    <definedName name="aksdhf" localSheetId="21" hidden="1">{"Alles",#N/A,FALSE,"H A Ü"}</definedName>
    <definedName name="aksdhf" localSheetId="20" hidden="1">{"Alles",#N/A,FALSE,"H A Ü"}</definedName>
    <definedName name="aksdhf" localSheetId="22" hidden="1">{"Alles",#N/A,FALSE,"H A Ü"}</definedName>
    <definedName name="aksdhf" hidden="1">{"Alles",#N/A,FALSE,"H A Ü"}</definedName>
    <definedName name="Alignment" hidden="1">"a1"</definedName>
    <definedName name="AllASS">[1]ALL!$B$25</definedName>
    <definedName name="ALLCGI">[1]ALL!$D$25</definedName>
    <definedName name="AllocateFuelFlareMcfBasedOnGallons">'[8]Liquids and Other Input'!$C$140</definedName>
    <definedName name="AllocateFuelFlareMcfBasedOnWellHeadMcf">'[8]Liquids and Other Input'!$C$141</definedName>
    <definedName name="AllocateFuelFlareMmbtuBasedOnGallons">'[8]Liquids and Other Input'!$D$140</definedName>
    <definedName name="AllocateFuelFlareMmbtuBasedOnWellHeadMcf">'[8]Liquids and Other Input'!$D$141</definedName>
    <definedName name="ALLRD">[1]ALL!$C$25</definedName>
    <definedName name="ALLSKP">[1]ALL!$E$25</definedName>
    <definedName name="AllTables" localSheetId="21">{4}</definedName>
    <definedName name="AllTables" localSheetId="20">{4}</definedName>
    <definedName name="AllTables" localSheetId="22">{4}</definedName>
    <definedName name="AllTables">{4}</definedName>
    <definedName name="am">[5]!is1b,[5]!is1c,[5]!STATS2,[5]!STATS3</definedName>
    <definedName name="AMT_tax">[9]Inputs!$J$343</definedName>
    <definedName name="an">[5]!is1b,[5]!is1c,[5]!STATS2,[5]!STATS3</definedName>
    <definedName name="AnalysisTab">[10]Analysis!$A$1:$W$65537</definedName>
    <definedName name="another">[5]!is1b,[5]!is1c,[5]!STATS2,[5]!STATS3</definedName>
    <definedName name="anscount" hidden="1">1</definedName>
    <definedName name="AppliedFor" localSheetId="21" hidden="1">#REF!</definedName>
    <definedName name="AppliedFor" localSheetId="20" hidden="1">#REF!</definedName>
    <definedName name="AppliedFor" localSheetId="22" hidden="1">#REF!</definedName>
    <definedName name="AppliedFor" hidden="1">#REF!</definedName>
    <definedName name="AppliedForDate" localSheetId="21" hidden="1">#REF!</definedName>
    <definedName name="AppliedForDate" localSheetId="20" hidden="1">#REF!</definedName>
    <definedName name="AppliedForDate" localSheetId="22" hidden="1">#REF!</definedName>
    <definedName name="AppliedForDate" hidden="1">#REF!</definedName>
    <definedName name="a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 localSheetId="21" hidden="1">{#N/A,#N/A,FALSE,"BACK UP CIG"}</definedName>
    <definedName name="as" localSheetId="20" hidden="1">{#N/A,#N/A,FALSE,"BACK UP CIG"}</definedName>
    <definedName name="as" localSheetId="22" hidden="1">{#N/A,#N/A,FALSE,"BACK UP CIG"}</definedName>
    <definedName name="as" hidden="1">{#N/A,#N/A,FALSE,"BACK UP CIG"}</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axWorkpaper" hidden="1">" "</definedName>
    <definedName name="AS2TickmarkLS" hidden="1">#REF!</definedName>
    <definedName name="AS2VersionLS" hidden="1">300</definedName>
    <definedName name="asa"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asas">[5]!is1b,[5]!is1c,[5]!STATS2,[5]!STATS3</definedName>
    <definedName name="asd">[5]!is1b,[5]!is1c,[5]!STATS2,[5]!STATS3</definedName>
    <definedName name="asd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asdad" localSheetId="21" hidden="1">{#N/A,#N/A,FALSE,"MBR PCS";#N/A,#N/A,FALSE,"MBR CIG";#N/A,#N/A,FALSE,"MBR iDEN";#N/A,#N/A,FALSE,"MBR_FWT";#N/A,#N/A,FALSE,"MBR TOTAL"}</definedName>
    <definedName name="asdad" localSheetId="20" hidden="1">{#N/A,#N/A,FALSE,"MBR PCS";#N/A,#N/A,FALSE,"MBR CIG";#N/A,#N/A,FALSE,"MBR iDEN";#N/A,#N/A,FALSE,"MBR_FWT";#N/A,#N/A,FALSE,"MBR TOTAL"}</definedName>
    <definedName name="asdad" localSheetId="22" hidden="1">{#N/A,#N/A,FALSE,"MBR PCS";#N/A,#N/A,FALSE,"MBR CIG";#N/A,#N/A,FALSE,"MBR iDEN";#N/A,#N/A,FALSE,"MBR_FWT";#N/A,#N/A,FALSE,"MBR TOTAL"}</definedName>
    <definedName name="asdad" hidden="1">{#N/A,#N/A,FALSE,"MBR PCS";#N/A,#N/A,FALSE,"MBR CIG";#N/A,#N/A,FALSE,"MBR iDEN";#N/A,#N/A,FALSE,"MBR_FWT";#N/A,#N/A,FALSE,"MBR TOTAL"}</definedName>
    <definedName name="asdaf"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f"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as"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localSheetId="22"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asdasdas" localSheetId="21" hidden="1">{#N/A,#N/A,FALSE,"Headcount_PCS ";#N/A,#N/A,FALSE,"Headcount CIG";#N/A,#N/A,FALSE,"Headcount iDEN";#N/A,#N/A,FALSE,"JAG PLANT TREND"}</definedName>
    <definedName name="asdasdas" localSheetId="20" hidden="1">{#N/A,#N/A,FALSE,"Headcount_PCS ";#N/A,#N/A,FALSE,"Headcount CIG";#N/A,#N/A,FALSE,"Headcount iDEN";#N/A,#N/A,FALSE,"JAG PLANT TREND"}</definedName>
    <definedName name="asdasdas" localSheetId="22" hidden="1">{#N/A,#N/A,FALSE,"Headcount_PCS ";#N/A,#N/A,FALSE,"Headcount CIG";#N/A,#N/A,FALSE,"Headcount iDEN";#N/A,#N/A,FALSE,"JAG PLANT TREND"}</definedName>
    <definedName name="asdasdas" hidden="1">{#N/A,#N/A,FALSE,"Headcount_PCS ";#N/A,#N/A,FALSE,"Headcount CIG";#N/A,#N/A,FALSE,"Headcount iDEN";#N/A,#N/A,FALSE,"JAG PLANT TREND"}</definedName>
    <definedName name="ASDF" localSheetId="21" hidden="1">{TRUE,TRUE,-1.25,-15.5,604.5,343.5,FALSE,FALSE,TRUE,TRUE,0,1,2,1,13,1,4,4,TRUE,TRUE,3,TRUE,1,TRUE,80,"Swvu.qtr._.for._.IR.","ACwvu.qtr._.for._.IR.",#N/A,FALSE,FALSE,0.65,0.5,1.25,1,2,"","",TRUE,FALSE,FALSE,FALSE,1,#N/A,1,1,"=R1C1:R33C11",FALSE,#N/A,#N/A,FALSE,FALSE,FALSE,1,#N/A,#N/A,FALSE,FALSE,TRUE,TRUE,TRUE}</definedName>
    <definedName name="ASDF" localSheetId="20" hidden="1">{TRUE,TRUE,-1.25,-15.5,604.5,343.5,FALSE,FALSE,TRUE,TRUE,0,1,2,1,13,1,4,4,TRUE,TRUE,3,TRUE,1,TRUE,80,"Swvu.qtr._.for._.IR.","ACwvu.qtr._.for._.IR.",#N/A,FALSE,FALSE,0.65,0.5,1.25,1,2,"","",TRUE,FALSE,FALSE,FALSE,1,#N/A,1,1,"=R1C1:R33C11",FALSE,#N/A,#N/A,FALSE,FALSE,FALSE,1,#N/A,#N/A,FALSE,FALSE,TRUE,TRUE,TRUE}</definedName>
    <definedName name="ASDF" localSheetId="22" hidden="1">{TRUE,TRUE,-1.25,-15.5,604.5,343.5,FALSE,FALSE,TRUE,TRUE,0,1,2,1,13,1,4,4,TRUE,TRUE,3,TRUE,1,TRUE,80,"Swvu.qtr._.for._.IR.","ACwvu.qtr._.for._.IR.",#N/A,FALSE,FALSE,0.65,0.5,1.25,1,2,"","",TRUE,FALSE,FALSE,FALSE,1,#N/A,1,1,"=R1C1:R33C11",FALSE,#N/A,#N/A,FALSE,FALSE,FALSE,1,#N/A,#N/A,FALSE,FALSE,TRUE,TRUE,TRUE}</definedName>
    <definedName name="ASDF" hidden="1">{TRUE,TRUE,-1.25,-15.5,604.5,343.5,FALSE,FALSE,TRUE,TRUE,0,1,2,1,13,1,4,4,TRUE,TRUE,3,TRUE,1,TRUE,80,"Swvu.qtr._.for._.IR.","ACwvu.qtr._.for._.IR.",#N/A,FALSE,FALSE,0.65,0.5,1.25,1,2,"","",TRUE,FALSE,FALSE,FALSE,1,#N/A,1,1,"=R1C1:R33C11",FALSE,#N/A,#N/A,FALSE,FALSE,FALSE,1,#N/A,#N/A,FALSE,FALSE,TRUE,TRUE,TRUE}</definedName>
    <definedName name="asdfadsf" localSheetId="21" hidden="1">{TRUE,TRUE,-1.25,-15.5,604.5,343.5,FALSE,FALSE,TRUE,TRUE,0,1,2,1,13,1,4,4,TRUE,TRUE,3,TRUE,1,TRUE,80,"Swvu.qtr._.for._.IR.","ACwvu.qtr._.for._.IR.",#N/A,FALSE,FALSE,0.65,0.5,1.25,1,2,"","",TRUE,FALSE,FALSE,FALSE,1,#N/A,1,1,"=R1C1:R33C11",FALSE,#N/A,#N/A,FALSE,FALSE,FALSE,1,#N/A,#N/A,FALSE,FALSE,TRUE,TRUE,TRUE}</definedName>
    <definedName name="asdfadsf" localSheetId="20" hidden="1">{TRUE,TRUE,-1.25,-15.5,604.5,343.5,FALSE,FALSE,TRUE,TRUE,0,1,2,1,13,1,4,4,TRUE,TRUE,3,TRUE,1,TRUE,80,"Swvu.qtr._.for._.IR.","ACwvu.qtr._.for._.IR.",#N/A,FALSE,FALSE,0.65,0.5,1.25,1,2,"","",TRUE,FALSE,FALSE,FALSE,1,#N/A,1,1,"=R1C1:R33C11",FALSE,#N/A,#N/A,FALSE,FALSE,FALSE,1,#N/A,#N/A,FALSE,FALSE,TRUE,TRUE,TRUE}</definedName>
    <definedName name="asdfadsf" localSheetId="22" hidden="1">{TRUE,TRUE,-1.25,-15.5,604.5,343.5,FALSE,FALSE,TRUE,TRUE,0,1,2,1,13,1,4,4,TRUE,TRUE,3,TRUE,1,TRUE,80,"Swvu.qtr._.for._.IR.","ACwvu.qtr._.for._.IR.",#N/A,FALSE,FALSE,0.65,0.5,1.25,1,2,"","",TRUE,FALSE,FALSE,FALSE,1,#N/A,1,1,"=R1C1:R33C11",FALSE,#N/A,#N/A,FALSE,FALSE,FALSE,1,#N/A,#N/A,FALSE,FALSE,TRUE,TRUE,TRUE}</definedName>
    <definedName name="asdfadsf" hidden="1">{TRUE,TRUE,-1.25,-15.5,604.5,343.5,FALSE,FALSE,TRUE,TRUE,0,1,2,1,13,1,4,4,TRUE,TRUE,3,TRUE,1,TRUE,80,"Swvu.qtr._.for._.IR.","ACwvu.qtr._.for._.IR.",#N/A,FALSE,FALSE,0.65,0.5,1.25,1,2,"","",TRUE,FALSE,FALSE,FALSE,1,#N/A,1,1,"=R1C1:R33C11",FALSE,#N/A,#N/A,FALSE,FALSE,FALSE,1,#N/A,#N/A,FALSE,FALSE,TRUE,TRUE,TRUE}</definedName>
    <definedName name="asdfsd" localSheetId="21" hidden="1">{#N/A,#N/A,FALSE,"Aging Summary";#N/A,#N/A,FALSE,"Ratio Analysis";#N/A,#N/A,FALSE,"Test 120 Day Accts";#N/A,#N/A,FALSE,"Tickmarks"}</definedName>
    <definedName name="asdfsd" localSheetId="20" hidden="1">{#N/A,#N/A,FALSE,"Aging Summary";#N/A,#N/A,FALSE,"Ratio Analysis";#N/A,#N/A,FALSE,"Test 120 Day Accts";#N/A,#N/A,FALSE,"Tickmarks"}</definedName>
    <definedName name="asdfsd" localSheetId="22" hidden="1">{#N/A,#N/A,FALSE,"Aging Summary";#N/A,#N/A,FALSE,"Ratio Analysis";#N/A,#N/A,FALSE,"Test 120 Day Accts";#N/A,#N/A,FALSE,"Tickmarks"}</definedName>
    <definedName name="asdfsd" hidden="1">{#N/A,#N/A,FALSE,"Aging Summary";#N/A,#N/A,FALSE,"Ratio Analysis";#N/A,#N/A,FALSE,"Test 120 Day Accts";#N/A,#N/A,FALSE,"Tickmarks"}</definedName>
    <definedName name="asdgasd" localSheetId="21" hidden="1">{#N/A,#N/A,FALSE,"BS_ESG ";#N/A,#N/A,FALSE,"P&amp;L_ESG"}</definedName>
    <definedName name="asdgasd" localSheetId="20" hidden="1">{#N/A,#N/A,FALSE,"BS_ESG ";#N/A,#N/A,FALSE,"P&amp;L_ESG"}</definedName>
    <definedName name="asdgasd" localSheetId="22" hidden="1">{#N/A,#N/A,FALSE,"BS_ESG ";#N/A,#N/A,FALSE,"P&amp;L_ESG"}</definedName>
    <definedName name="asdgasd" hidden="1">{#N/A,#N/A,FALSE,"BS_ESG ";#N/A,#N/A,FALSE,"P&amp;L_ESG"}</definedName>
    <definedName name="asfda" localSheetId="21" hidden="1">{#N/A,#N/A,FALSE,"Cover";#N/A,#N/A,FALSE,"General Assumptions";#N/A,#N/A,FALSE,"Comments CIG";#N/A,#N/A,FALSE,"BS CIG";#N/A,#N/A,FALSE,"P&amp;L CIG";#N/A,#N/A,FALSE,"Cash Flow CIG";#N/A,#N/A,FALSE,"MBR CIG";#N/A,#N/A,FALSE,"Headcount - CIG";#N/A,#N/A,FALSE,"CIG MFG";#N/A,#N/A,FALSE,"CIG Inventory";#N/A,#N/A,FALSE,"Capital CIG"}</definedName>
    <definedName name="asfda" localSheetId="20" hidden="1">{#N/A,#N/A,FALSE,"Cover";#N/A,#N/A,FALSE,"General Assumptions";#N/A,#N/A,FALSE,"Comments CIG";#N/A,#N/A,FALSE,"BS CIG";#N/A,#N/A,FALSE,"P&amp;L CIG";#N/A,#N/A,FALSE,"Cash Flow CIG";#N/A,#N/A,FALSE,"MBR CIG";#N/A,#N/A,FALSE,"Headcount - CIG";#N/A,#N/A,FALSE,"CIG MFG";#N/A,#N/A,FALSE,"CIG Inventory";#N/A,#N/A,FALSE,"Capital CIG"}</definedName>
    <definedName name="asfda" localSheetId="22" hidden="1">{#N/A,#N/A,FALSE,"Cover";#N/A,#N/A,FALSE,"General Assumptions";#N/A,#N/A,FALSE,"Comments CIG";#N/A,#N/A,FALSE,"BS CIG";#N/A,#N/A,FALSE,"P&amp;L CIG";#N/A,#N/A,FALSE,"Cash Flow CIG";#N/A,#N/A,FALSE,"MBR CIG";#N/A,#N/A,FALSE,"Headcount - CIG";#N/A,#N/A,FALSE,"CIG MFG";#N/A,#N/A,FALSE,"CIG Inventory";#N/A,#N/A,FALSE,"Capital CIG"}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sumed_Equity_Return">'[6]VEA Inputs'!$E$78</definedName>
    <definedName name="atpr" localSheetId="21" hidden="1">{"EXCELHLP.HLP!1802";5;10;5;10;13;13;13;8;5;5;10;14;13;13;13;13;5;10;14;13;5;10;1;2;24}</definedName>
    <definedName name="atpr" localSheetId="20" hidden="1">{"EXCELHLP.HLP!1802";5;10;5;10;13;13;13;8;5;5;10;14;13;13;13;13;5;10;14;13;5;10;1;2;24}</definedName>
    <definedName name="atpr" localSheetId="22" hidden="1">{"EXCELHLP.HLP!1802";5;10;5;10;13;13;13;8;5;5;10;14;13;13;13;13;5;10;14;13;5;10;1;2;24}</definedName>
    <definedName name="atpr" hidden="1">{"EXCELHLP.HLP!1802";5;10;5;10;13;13;13;8;5;5;10;14;13;13;13;13;5;10;14;13;5;10;1;2;24}</definedName>
    <definedName name="ATRR_Percent_Assigned">'[6]VEA Inputs'!$E$110</definedName>
    <definedName name="ATXQAVersion" hidden="1">2</definedName>
    <definedName name="awvrevrf"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zle_Outlet_Mcf">'[10]NTG Alloc'!$C$6:$C$10</definedName>
    <definedName name="Azle_Outlet_MMBtu">'[10]NTG Alloc'!$D$6:$D$10</definedName>
    <definedName name="BALANCE">'[1]MTHLY BAL.'!$A$6:$O$89</definedName>
    <definedName name="Balances" localSheetId="23">#REF!</definedName>
    <definedName name="Balances" localSheetId="21">#REF!</definedName>
    <definedName name="Balances" localSheetId="20">#REF!</definedName>
    <definedName name="Balances" localSheetId="22">#REF!</definedName>
    <definedName name="Balances">#REF!</definedName>
    <definedName name="BaseYear">[11]Controls!$D$13</definedName>
    <definedName name="Basis_Points">[1]Assumptions!$H$15</definedName>
    <definedName name="BB"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bbb" localSheetId="10"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21"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localSheetId="22"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0"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22"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0"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22" hidden="1">{#N/A,#N/A,FALSE,"O&amp;M by processes";#N/A,#N/A,FALSE,"Elec Act vs Bud";#N/A,#N/A,FALSE,"G&amp;A";#N/A,#N/A,FALSE,"BGS";#N/A,#N/A,FALSE,"Res Cost"}</definedName>
    <definedName name="bbbbb" hidden="1">{#N/A,#N/A,FALSE,"O&amp;M by processes";#N/A,#N/A,FALSE,"Elec Act vs Bud";#N/A,#N/A,FALSE,"G&amp;A";#N/A,#N/A,FALSE,"BGS";#N/A,#N/A,FALSE,"Res Cost"}</definedName>
    <definedName name="bbbbbb" localSheetId="21" hidden="1">{#N/A,#N/A,FALSE,"Title Page";#N/A,#N/A,FALSE,"Conclusions";#N/A,#N/A,FALSE,"Assum.";#N/A,#N/A,FALSE,"Sun  DCF-WC-Dep";#N/A,#N/A,FALSE,"MarketValue";#N/A,#N/A,FALSE,"BalSheet";#N/A,#N/A,FALSE,"WACC";#N/A,#N/A,FALSE,"PC+ Info.";#N/A,#N/A,FALSE,"PC+Info_2"}</definedName>
    <definedName name="bbbbbb" localSheetId="20" hidden="1">{#N/A,#N/A,FALSE,"Title Page";#N/A,#N/A,FALSE,"Conclusions";#N/A,#N/A,FALSE,"Assum.";#N/A,#N/A,FALSE,"Sun  DCF-WC-Dep";#N/A,#N/A,FALSE,"MarketValue";#N/A,#N/A,FALSE,"BalSheet";#N/A,#N/A,FALSE,"WACC";#N/A,#N/A,FALSE,"PC+ Info.";#N/A,#N/A,FALSE,"PC+Info_2"}</definedName>
    <definedName name="bbbbbb" localSheetId="22" hidden="1">{#N/A,#N/A,FALSE,"Title Page";#N/A,#N/A,FALSE,"Conclusions";#N/A,#N/A,FALSE,"Assum.";#N/A,#N/A,FALSE,"Sun  DCF-WC-Dep";#N/A,#N/A,FALSE,"MarketValue";#N/A,#N/A,FALSE,"BalSheet";#N/A,#N/A,FALSE,"WACC";#N/A,#N/A,FALSE,"PC+ Info.";#N/A,#N/A,FALSE,"PC+Info_2"}</definedName>
    <definedName name="bbbbbb" hidden="1">{#N/A,#N/A,FALSE,"Title Page";#N/A,#N/A,FALSE,"Conclusions";#N/A,#N/A,FALSE,"Assum.";#N/A,#N/A,FALSE,"Sun  DCF-WC-Dep";#N/A,#N/A,FALSE,"MarketValue";#N/A,#N/A,FALSE,"BalSheet";#N/A,#N/A,FALSE,"WACC";#N/A,#N/A,FALSE,"PC+ Info.";#N/A,#N/A,FALSE,"PC+Info_2"}</definedName>
    <definedName name="bbc" localSheetId="10"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22" hidden="1">{#N/A,#N/A,FALSE,"O&amp;M by processes";#N/A,#N/A,FALSE,"Elec Act vs Bud";#N/A,#N/A,FALSE,"G&amp;A";#N/A,#N/A,FALSE,"BGS";#N/A,#N/A,FALSE,"Res Cost"}</definedName>
    <definedName name="bbc" hidden="1">{#N/A,#N/A,FALSE,"O&amp;M by processes";#N/A,#N/A,FALSE,"Elec Act vs Bud";#N/A,#N/A,FALSE,"G&amp;A";#N/A,#N/A,FALSE,"BGS";#N/A,#N/A,FALSE,"Res Cost"}</definedName>
    <definedName name="Beauregard">"Check Box 1"</definedName>
    <definedName name="Because" localSheetId="21" hidden="1">{#N/A,#N/A,TRUE,"TOTAL DISTRIBUTION";#N/A,#N/A,TRUE,"SOUTH";#N/A,#N/A,TRUE,"NORTHEAST";#N/A,#N/A,TRUE,"WEST"}</definedName>
    <definedName name="Because" localSheetId="20" hidden="1">{#N/A,#N/A,TRUE,"TOTAL DISTRIBUTION";#N/A,#N/A,TRUE,"SOUTH";#N/A,#N/A,TRUE,"NORTHEAST";#N/A,#N/A,TRUE,"WEST"}</definedName>
    <definedName name="Because" localSheetId="22" hidden="1">{#N/A,#N/A,TRUE,"TOTAL DISTRIBUTION";#N/A,#N/A,TRUE,"SOUTH";#N/A,#N/A,TRUE,"NORTHEAST";#N/A,#N/A,TRUE,"WEST"}</definedName>
    <definedName name="Because" hidden="1">{#N/A,#N/A,TRUE,"TOTAL DISTRIBUTION";#N/A,#N/A,TRUE,"SOUTH";#N/A,#N/A,TRUE,"NORTHEAST";#N/A,#N/A,TRUE,"WEST"}</definedName>
    <definedName name="beg_CWIP">'[1]Input Page'!$E$14</definedName>
    <definedName name="BG_Del" hidden="1">15</definedName>
    <definedName name="BG_Ins" hidden="1">4</definedName>
    <definedName name="BG_Mod" hidden="1">6</definedName>
    <definedName name="BGS_Cost_Scenario">[1]Assumptions!$E$33</definedName>
    <definedName name="BGS_RFP">[1]Assumptions!$E$36</definedName>
    <definedName name="Blank" localSheetId="21" hidden="1">{"ARK_JURIS_FUEL",#N/A,FALSE,"Ark_Fuel&amp;Rev"}</definedName>
    <definedName name="Blank" localSheetId="20" hidden="1">{"ARK_JURIS_FUEL",#N/A,FALSE,"Ark_Fuel&amp;Rev"}</definedName>
    <definedName name="Blank" localSheetId="22" hidden="1">{"ARK_JURIS_FUEL",#N/A,FALSE,"Ark_Fuel&amp;Rev"}</definedName>
    <definedName name="Blank" hidden="1">{"ARK_JURIS_FUEL",#N/A,FALSE,"Ark_Fuel&amp;Rev"}</definedName>
    <definedName name="BLE_Close_Date">[1]Assumptions!$E$28</definedName>
    <definedName name="BLPH10" hidden="1">[12]Fundamentals!#REF!</definedName>
    <definedName name="BLPH11" hidden="1">[12]Fundamentals!#REF!</definedName>
    <definedName name="BLPH12" hidden="1">[12]Fundamentals!#REF!</definedName>
    <definedName name="BLPH13" hidden="1">[12]Fundamentals!#REF!</definedName>
    <definedName name="BLPH14" hidden="1">[12]Fundamentals!#REF!</definedName>
    <definedName name="BLPH15" hidden="1">[12]Fundamentals!#REF!</definedName>
    <definedName name="BLPH16" hidden="1">[12]Fundamentals!#REF!</definedName>
    <definedName name="BLPH17" hidden="1">[12]Fundamentals!#REF!</definedName>
    <definedName name="BLPH18" hidden="1">[12]Fundamentals!#REF!</definedName>
    <definedName name="BLPH19" hidden="1">[12]Fundamentals!#REF!</definedName>
    <definedName name="BLPH20" hidden="1">[12]Fundamentals!#REF!</definedName>
    <definedName name="BLPH21" hidden="1">[12]Fundamentals!#REF!</definedName>
    <definedName name="BLPH22" hidden="1">[12]Fundamentals!#REF!</definedName>
    <definedName name="BLPH23" hidden="1">[12]Fundamentals!#REF!</definedName>
    <definedName name="BLPH24" hidden="1">[12]Fundamentals!#REF!</definedName>
    <definedName name="BLPH25" hidden="1">[12]Fundamentals!#REF!</definedName>
    <definedName name="BLPH6" hidden="1">[12]BetaCalcs!#REF!</definedName>
    <definedName name="BLPH66" hidden="1">[12]BetaCalcs!#REF!</definedName>
    <definedName name="BNE_MESSAGES_HIDDEN" localSheetId="21" hidden="1">#REF!</definedName>
    <definedName name="BNE_MESSAGES_HIDDEN" localSheetId="20" hidden="1">#REF!</definedName>
    <definedName name="BNE_MESSAGES_HIDDEN" localSheetId="22" hidden="1">#REF!</definedName>
    <definedName name="BNE_MESSAGES_HIDDEN" hidden="1">#REF!</definedName>
    <definedName name="booby" localSheetId="21" hidden="1">{#N/A,#N/A,TRUE,"TOTAL DISTRIBUTION";#N/A,#N/A,TRUE,"SOUTH";#N/A,#N/A,TRUE,"NORTHEAST";#N/A,#N/A,TRUE,"WEST"}</definedName>
    <definedName name="booby" localSheetId="20" hidden="1">{#N/A,#N/A,TRUE,"TOTAL DISTRIBUTION";#N/A,#N/A,TRUE,"SOUTH";#N/A,#N/A,TRUE,"NORTHEAST";#N/A,#N/A,TRUE,"WEST"}</definedName>
    <definedName name="booby" localSheetId="22" hidden="1">{#N/A,#N/A,TRUE,"TOTAL DISTRIBUTION";#N/A,#N/A,TRUE,"SOUTH";#N/A,#N/A,TRUE,"NORTHEAST";#N/A,#N/A,TRUE,"WEST"}</definedName>
    <definedName name="booby" hidden="1">{#N/A,#N/A,TRUE,"TOTAL DISTRIBUTION";#N/A,#N/A,TRUE,"SOUTH";#N/A,#N/A,TRUE,"NORTHEAST";#N/A,#N/A,TRUE,"WEST"}</definedName>
    <definedName name="booby2" localSheetId="21" hidden="1">{#N/A,#N/A,TRUE,"TOTAL DSBN";#N/A,#N/A,TRUE,"WEST";#N/A,#N/A,TRUE,"SOUTH";#N/A,#N/A,TRUE,"NORTHEAST"}</definedName>
    <definedName name="booby2" localSheetId="20" hidden="1">{#N/A,#N/A,TRUE,"TOTAL DSBN";#N/A,#N/A,TRUE,"WEST";#N/A,#N/A,TRUE,"SOUTH";#N/A,#N/A,TRUE,"NORTHEAST"}</definedName>
    <definedName name="booby2" localSheetId="22" hidden="1">{#N/A,#N/A,TRUE,"TOTAL DSBN";#N/A,#N/A,TRUE,"WEST";#N/A,#N/A,TRUE,"SOUTH";#N/A,#N/A,TRUE,"NORTHEAST"}</definedName>
    <definedName name="booby2" hidden="1">{#N/A,#N/A,TRUE,"TOTAL DSBN";#N/A,#N/A,TRUE,"WEST";#N/A,#N/A,TRUE,"SOUTH";#N/A,#N/A,TRUE,"NORTHEAST"}</definedName>
    <definedName name="book2.xls" localSheetId="21" hidden="1">{#N/A,#N/A,TRUE,"TOTAL DISTRIBUTION";#N/A,#N/A,TRUE,"SOUTH";#N/A,#N/A,TRUE,"NORTHEAST";#N/A,#N/A,TRUE,"WEST"}</definedName>
    <definedName name="book2.xls" localSheetId="20" hidden="1">{#N/A,#N/A,TRUE,"TOTAL DISTRIBUTION";#N/A,#N/A,TRUE,"SOUTH";#N/A,#N/A,TRUE,"NORTHEAST";#N/A,#N/A,TRUE,"WEST"}</definedName>
    <definedName name="book2.xls" localSheetId="22" hidden="1">{#N/A,#N/A,TRUE,"TOTAL DISTRIBUTION";#N/A,#N/A,TRUE,"SOUTH";#N/A,#N/A,TRUE,"NORTHEAST";#N/A,#N/A,TRUE,"WEST"}</definedName>
    <definedName name="book2.xls" hidden="1">{#N/A,#N/A,TRUE,"TOTAL DISTRIBUTION";#N/A,#N/A,TRUE,"SOUTH";#N/A,#N/A,TRUE,"NORTHEAST";#N/A,#N/A,TRUE,"WEST"}</definedName>
    <definedName name="book2a\.xls" localSheetId="21" hidden="1">{#N/A,#N/A,TRUE,"TOTAL DSBN";#N/A,#N/A,TRUE,"WEST";#N/A,#N/A,TRUE,"SOUTH";#N/A,#N/A,TRUE,"NORTHEAST"}</definedName>
    <definedName name="book2a\.xls" localSheetId="20" hidden="1">{#N/A,#N/A,TRUE,"TOTAL DSBN";#N/A,#N/A,TRUE,"WEST";#N/A,#N/A,TRUE,"SOUTH";#N/A,#N/A,TRUE,"NORTHEAST"}</definedName>
    <definedName name="book2a\.xls" localSheetId="22" hidden="1">{#N/A,#N/A,TRUE,"TOTAL DSBN";#N/A,#N/A,TRUE,"WEST";#N/A,#N/A,TRUE,"SOUTH";#N/A,#N/A,TRUE,"NORTHEAST"}</definedName>
    <definedName name="book2a\.xls" hidden="1">{#N/A,#N/A,TRUE,"TOTAL DSBN";#N/A,#N/A,TRUE,"WEST";#N/A,#N/A,TRUE,"SOUTH";#N/A,#N/A,TRUE,"NORTHEAST"}</definedName>
    <definedName name="BookType">1</definedName>
    <definedName name="Bridge" localSheetId="21" hidden="1">{"'Highlights'!$A$1:$M$123"}</definedName>
    <definedName name="Bridge" localSheetId="20" hidden="1">{"'Highlights'!$A$1:$M$123"}</definedName>
    <definedName name="Bridge" localSheetId="22" hidden="1">{"'Highlights'!$A$1:$M$123"}</definedName>
    <definedName name="Bridge" hidden="1">{"'Highlights'!$A$1:$M$123"}</definedName>
    <definedName name="BS_CDMA"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FW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an" localSheetId="10"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21"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localSheetId="22" hidden="1">{#N/A,#N/A,FALSE,"O&amp;M by processes";#N/A,#N/A,FALSE,"Elec Act vs Bud";#N/A,#N/A,FALSE,"G&amp;A";#N/A,#N/A,FALSE,"BGS";#N/A,#N/A,FALSE,"Res Cost"}</definedName>
    <definedName name="can" hidden="1">{#N/A,#N/A,FALSE,"O&amp;M by processes";#N/A,#N/A,FALSE,"Elec Act vs Bud";#N/A,#N/A,FALSE,"G&amp;A";#N/A,#N/A,FALSE,"BGS";#N/A,#N/A,FALSE,"Res Cost"}</definedName>
    <definedName name="cap_interest">'[1]Input Page'!$E$12</definedName>
    <definedName name="Capacity">[13]Input!$B$35</definedName>
    <definedName name="capitalized" localSheetId="21" hidden="1">{#N/A,#N/A,FALSE,"Title Page";#N/A,#N/A,FALSE,"Conclusions";#N/A,#N/A,FALSE,"Assum.";#N/A,#N/A,FALSE,"Sun  DCF-WC-Dep";#N/A,#N/A,FALSE,"MarketValue";#N/A,#N/A,FALSE,"BalSheet";#N/A,#N/A,FALSE,"WACC";#N/A,#N/A,FALSE,"PC+ Info.";#N/A,#N/A,FALSE,"PC+Info_2"}</definedName>
    <definedName name="capitalized" localSheetId="20" hidden="1">{#N/A,#N/A,FALSE,"Title Page";#N/A,#N/A,FALSE,"Conclusions";#N/A,#N/A,FALSE,"Assum.";#N/A,#N/A,FALSE,"Sun  DCF-WC-Dep";#N/A,#N/A,FALSE,"MarketValue";#N/A,#N/A,FALSE,"BalSheet";#N/A,#N/A,FALSE,"WACC";#N/A,#N/A,FALSE,"PC+ Info.";#N/A,#N/A,FALSE,"PC+Info_2"}</definedName>
    <definedName name="capitalized" localSheetId="22"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se">[11]Assumptions!$T$2</definedName>
    <definedName name="CaseII">[14]Assumptions!$T$2</definedName>
    <definedName name="Cash"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Working_Capital_Percent">'[6]VEA Inputs'!$E$75</definedName>
    <definedName name="cash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salvage">"j41"</definedName>
    <definedName name="ccc" localSheetId="10"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21"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localSheetId="22"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0"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22" hidden="1">{#N/A,#N/A,FALSE,"O&amp;M by processes";#N/A,#N/A,FALSE,"Elec Act vs Bud";#N/A,#N/A,FALSE,"G&amp;A";#N/A,#N/A,FALSE,"BGS";#N/A,#N/A,FALSE,"Res Cost"}</definedName>
    <definedName name="cccc" hidden="1">{#N/A,#N/A,FALSE,"O&amp;M by processes";#N/A,#N/A,FALSE,"Elec Act vs Bud";#N/A,#N/A,FALSE,"G&amp;A";#N/A,#N/A,FALSE,"BGS";#N/A,#N/A,FALSE,"Res Cost"}</definedName>
    <definedName name="cccccc" localSheetId="21" hidden="1">{"EXCELHLP.HLP!1802";5;10;5;10;13;13;13;8;5;5;10;14;13;13;13;13;5;10;14;13;5;10;1;2;24}</definedName>
    <definedName name="cccccc" localSheetId="20" hidden="1">{"EXCELHLP.HLP!1802";5;10;5;10;13;13;13;8;5;5;10;14;13;13;13;13;5;10;14;13;5;10;1;2;24}</definedName>
    <definedName name="cccccc" localSheetId="22" hidden="1">{"EXCELHLP.HLP!1802";5;10;5;10;13;13;13;8;5;5;10;14;13;13;13;13;5;10;14;13;5;10;1;2;24}</definedName>
    <definedName name="cccccc" hidden="1">{"EXCELHLP.HLP!1802";5;10;5;10;13;13;13;8;5;5;10;14;13;13;13;13;5;10;14;13;5;10;1;2;24}</definedName>
    <definedName name="CE">'[15]Westar ATRR'!$N$213</definedName>
    <definedName name="Celestica4" localSheetId="21"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0"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localSheetId="22"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P_Amortization">'[1]JFJ-4 CEP Rate'!$A$28:$F$78</definedName>
    <definedName name="cg"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H_COS" localSheetId="23">#REF!</definedName>
    <definedName name="CH_COS" localSheetId="21">#REF!</definedName>
    <definedName name="CH_COS" localSheetId="20">#REF!</definedName>
    <definedName name="CH_COS" localSheetId="22">#REF!</definedName>
    <definedName name="CH_COS">#REF!</definedName>
    <definedName name="Charge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t">"Chart 1"</definedName>
    <definedName name="Chart_Comm_1_30">OFFSET([16]Trend!$C$39,0,COUNTA([16]Trend!$A$39:$IV$39)-('[16]Trend Charts'!$B$1*2)-1,1,('[16]Trend Charts'!$B$1*2))</definedName>
    <definedName name="Chart_Comm_121_150">OFFSET([16]Trend!$C$43,0,COUNTA([16]Trend!$A$43:$IV$43)-('[16]Trend Charts'!$B$1*2)-1,1,('[16]Trend Charts'!$B$1*2))</definedName>
    <definedName name="Chart_Comm_151_180">OFFSET([16]Trend!$C$44,0,COUNTA([16]Trend!$A$44:$IV$44)-('[16]Trend Charts'!$B$1*2)-1,1,('[16]Trend Charts'!$B$1*2))</definedName>
    <definedName name="Chart_Comm_181">OFFSET([16]Trend!$C$45,0,COUNTA([16]Trend!$A$45:$IV$45)-('[16]Trend Charts'!$B$1*2)-1,1,('[16]Trend Charts'!$B$1*2))</definedName>
    <definedName name="Chart_Comm_31_60">OFFSET([16]Trend!$C$40,0,COUNTA([16]Trend!$A$40:$IV$40)-('[16]Trend Charts'!$B$1*2)-1,1,('[16]Trend Charts'!$B$1*2))</definedName>
    <definedName name="Chart_Comm_61_90">OFFSET([16]Trend!$C$41,0,COUNTA([16]Trend!$A$41:$IV$41)-('[16]Trend Charts'!$B$1*2)-1,1,('[16]Trend Charts'!$B$1*2))</definedName>
    <definedName name="Chart_Comm_91_120">OFFSET([16]Trend!$C$42,0,COUNTA([16]Trend!$A$42:$IV$42)-('[16]Trend Charts'!$B$1*2)-1,1,('[16]Trend Charts'!$B$1*2))</definedName>
    <definedName name="Chart_Comm_CreditBal">OFFSET([16]Trend!$C$37,0,COUNTA([16]Trend!$A$37:$IV$37)-('[16]Trend Charts'!$B$1*2)-1,1,('[16]Trend Charts'!$B$1*2))</definedName>
    <definedName name="Chart_Comm_Current">OFFSET([16]Trend!$C$38,0,COUNTA([16]Trend!$A$38:$IV$38)-('[16]Trend Charts'!$B$1*2)-1,1,('[16]Trend Charts'!$B$1*2))</definedName>
    <definedName name="Chart_MF_1_30">OFFSET([16]Trend!$C$52,0,COUNTA([16]Trend!$A$52:$IV$52)-('[16]Trend Charts'!$B$1*2)-1,1,('[16]Trend Charts'!$B$1*2))</definedName>
    <definedName name="Chart_MF_121_150">OFFSET([16]Trend!$C$56,0,COUNTA([16]Trend!$A$56:$IV$56)-('[16]Trend Charts'!$B$1*2)-1,1,('[16]Trend Charts'!$B$1*2))</definedName>
    <definedName name="Chart_MF_151_180">OFFSET([16]Trend!$C$57,0,COUNTA([16]Trend!$A$57:$IV$57)-('[16]Trend Charts'!$B$1*2)-1,1,('[16]Trend Charts'!$B$1*2))</definedName>
    <definedName name="Chart_MF_181">OFFSET([16]Trend!$C$58,0,COUNTA([16]Trend!$A$58:$IV$58)-('[16]Trend Charts'!$B$1*2)-1,1,('[16]Trend Charts'!$B$1*2))</definedName>
    <definedName name="Chart_MF_31_60">OFFSET([16]Trend!$C$53,0,COUNTA([16]Trend!$A$53:$IV$53)-('[16]Trend Charts'!$B$1*2)-1,1,('[16]Trend Charts'!$B$1*2))</definedName>
    <definedName name="Chart_MF_61_90">OFFSET([16]Trend!$C$54,0,COUNTA([16]Trend!$A$54:$IV$54)-('[16]Trend Charts'!$B$1*2)-1,1,('[16]Trend Charts'!$B$1*2))</definedName>
    <definedName name="Chart_MF_91_120">OFFSET([16]Trend!$C$55,0,COUNTA([16]Trend!$A$55:$IV$55)-('[16]Trend Charts'!$B$1*2)-1,1,('[16]Trend Charts'!$B$1*2))</definedName>
    <definedName name="Chart_MF_CreditBal">OFFSET([16]Trend!$C$50,0,COUNTA([16]Trend!$A$50:$IV$50)-('[16]Trend Charts'!$B$1*2)-1,1,('[16]Trend Charts'!$B$1*2))</definedName>
    <definedName name="Chart_MF_Current">OFFSET([16]Trend!$C$51,0,COUNTA([16]Trend!$A$51:$IV$51)-('[16]Trend Charts'!$B$1*2)-1,1,('[16]Trend Charts'!$B$1*2))</definedName>
    <definedName name="Chart_Proforma_Comm_Total">OFFSET([16]Trend!$C$88,0,COUNTA([16]Trend!$A$88:$IV$88)-('[16]Trend Charts'!$B$1*2)-1,1,('[16]Trend Charts'!$B$1*2))</definedName>
    <definedName name="Chart_Proforma_MF_Total">OFFSET([16]Trend!$C$101,0,COUNTA([16]Trend!$A$101:$IV$101)-('[16]Trend Charts'!$B$1*2)-1,1,('[16]Trend Charts'!$B$1*2))</definedName>
    <definedName name="Chart_Proforma_Total">OFFSET([16]Trend!$C$75,0,COUNTA([16]Trend!$A$75:$IV$75)-('[16]Trend Charts'!$B$1*2)-1,1,('[16]Trend Charts'!$B$1*2))</definedName>
    <definedName name="Chart_Projection_Aging">OFFSET([16]Trend!$C$146,0,COUNTA([16]Trend!$A$146:$IV$146)-('[16]Trend Charts'!$B$1*2)-1,1,('[16]Trend Charts'!$B$1*2))</definedName>
    <definedName name="Chart_Projection_Percent">OFFSET([16]Trend!$C$150,0,COUNTA([16]Trend!$A$150:$IV$150)-('[16]Trend Charts'!$B$1*2)-1,1,('[16]Trend Charts'!$B$1*2))</definedName>
    <definedName name="Chart_Projection_Proforma">OFFSET([16]Trend!$C$145,0,COUNTA([16]Trend!$A$145:$IV$145)-('[16]Trend Charts'!$B$1*2)-1,1,('[16]Trend Charts'!$B$1*2))</definedName>
    <definedName name="Chart_Projection_Writeoffs">OFFSET([16]Trend!$C$147,0,COUNTA([16]Trend!$A$147:$IV$147)-('[16]Trend Charts'!$B$1*2)-1,1,('[16]Trend Charts'!$B$1*2))</definedName>
    <definedName name="Chart_Reserve_Comm_1_30">OFFSET([16]Trend!$C$186,0,COUNTA([16]Trend!$A$186:$IV$186)-('[16]Trend Charts'!$B$1*2)-2,1,('[16]Trend Charts'!$B$1*2))</definedName>
    <definedName name="Chart_Reserve_Comm_121_150">OFFSET([16]Trend!$C$190,0,COUNTA([16]Trend!$A$190:$IV$190)-('[16]Trend Charts'!$B$1*2)-2,1,('[16]Trend Charts'!$B$1*2))</definedName>
    <definedName name="Chart_Reserve_Comm_151_180">OFFSET([16]Trend!$C$191,0,COUNTA([16]Trend!$A$191:$IV$191)-('[16]Trend Charts'!$B$1*2)-2,1,('[16]Trend Charts'!$B$1*2))</definedName>
    <definedName name="Chart_Reserve_Comm_181">OFFSET([16]Trend!$C$192,0,COUNTA([16]Trend!$A$192:$IV$192)-('[16]Trend Charts'!$B$1*2)-2,1,('[16]Trend Charts'!$B$1*2))</definedName>
    <definedName name="Chart_Reserve_Comm_31_60">OFFSET([16]Trend!$C$187,0,COUNTA([16]Trend!$A$187:$IV$187)-('[16]Trend Charts'!$B$1*2)-2,1,('[16]Trend Charts'!$B$1*2))</definedName>
    <definedName name="Chart_Reserve_Comm_61_90">OFFSET([16]Trend!$C$188,0,COUNTA([16]Trend!$A$188:$IV$188)-('[16]Trend Charts'!$B$1*2)-2,1,('[16]Trend Charts'!$B$1*2))</definedName>
    <definedName name="Chart_Reserve_Comm_91_120">OFFSET([16]Trend!$C$189,0,COUNTA([16]Trend!$A$189:$IV$189)-('[16]Trend Charts'!$B$1*2)-2,1,('[16]Trend Charts'!$B$1*2))</definedName>
    <definedName name="Chart_Reserve_Comm_CreditBal">OFFSET([16]Trend!$C$184,0,COUNTA([16]Trend!$A$184:$IV$184)-('[16]Trend Charts'!$B$1*2)-2,1,('[16]Trend Charts'!$B$1*2))</definedName>
    <definedName name="Chart_Reserve_Comm_Current">OFFSET([16]Trend!$C$185,0,COUNTA([16]Trend!$A$185:$IV$185)-('[16]Trend Charts'!$B$1*2)-2,1,('[16]Trend Charts'!$B$1*2))</definedName>
    <definedName name="Chart_Reserve_Comm_Total">OFFSET([16]Trend!$C$193,0,COUNTA([16]Trend!$A$193:$IV$193)-('[16]Trend Charts'!$B$1*2)-2,1,('[16]Trend Charts'!$B$1*2))</definedName>
    <definedName name="Chart_Reserve_MF_1_30">OFFSET([16]Trend!$C$199,0,COUNTA([16]Trend!$A$199:$IV$199)-('[16]Trend Charts'!$B$1*2)-2,1,('[16]Trend Charts'!$B$1*2))</definedName>
    <definedName name="Chart_Reserve_MF_121_150">OFFSET([16]Trend!$C$203,0,COUNTA([16]Trend!$A$203:$IV$203)-('[16]Trend Charts'!$B$1*2)-2,1,('[16]Trend Charts'!$B$1*2))</definedName>
    <definedName name="Chart_Reserve_MF_151_180">OFFSET([16]Trend!$C$204,0,COUNTA([16]Trend!$A$204:$IV$204)-('[16]Trend Charts'!$B$1*2)-2,1,('[16]Trend Charts'!$B$1*2))</definedName>
    <definedName name="Chart_Reserve_MF_181">OFFSET([16]Trend!$C$205,0,COUNTA([16]Trend!$A$205:$IV$205)-('[16]Trend Charts'!$B$1*2)-2,1,('[16]Trend Charts'!$B$1*2))</definedName>
    <definedName name="Chart_Reserve_MF_31_60">OFFSET([16]Trend!$C$200,0,COUNTA([16]Trend!$A$200:$IV$200)-('[16]Trend Charts'!$B$1*2)-2,1,('[16]Trend Charts'!$B$1*2))</definedName>
    <definedName name="Chart_Reserve_MF_61_90">OFFSET([16]Trend!$C$201,0,COUNTA([16]Trend!$A$201:$IV$201)-('[16]Trend Charts'!$B$1*2)-2,1,('[16]Trend Charts'!$B$1*2))</definedName>
    <definedName name="Chart_Reserve_MF_91_120">OFFSET([16]Trend!$C$202,0,COUNTA([16]Trend!$A$202:$IV$202)-('[16]Trend Charts'!$B$1*2)-2,1,('[16]Trend Charts'!$B$1*2))</definedName>
    <definedName name="Chart_Reserve_MF_CreditBal">OFFSET([16]Trend!$C$197,0,COUNTA([16]Trend!$A$197:$IV$197)-('[16]Trend Charts'!$B$1*2)-2,1,('[16]Trend Charts'!$B$1*2))</definedName>
    <definedName name="Chart_Reserve_MF_Current">OFFSET([16]Trend!$C$198,0,COUNTA([16]Trend!$A$198:$IV$198)-('[16]Trend Charts'!$B$1*2)-2,1,('[16]Trend Charts'!$B$1*2))</definedName>
    <definedName name="Chart_Reserve_MF_Total">OFFSET([16]Trend!$C$206,0,COUNTA([16]Trend!$A$206:$IV$206)-('[16]Trend Charts'!$B$1*2)-2,1,('[16]Trend Charts'!$B$1*2))</definedName>
    <definedName name="Chart_Reserve_Resi_1_30">OFFSET([16]Trend!$C$173,0,COUNTA([16]Trend!$A$173:$IV$173)-('[16]Trend Charts'!$B$1*2)-2,1,('[16]Trend Charts'!$B$1*2))</definedName>
    <definedName name="Chart_Reserve_Resi_121_150">OFFSET([16]Trend!$C$177,0,COUNTA([16]Trend!$A$177:$IV$177)-('[16]Trend Charts'!$B$1*2)-2,1,('[16]Trend Charts'!$B$1*2))</definedName>
    <definedName name="Chart_Reserve_Resi_151_180">OFFSET([16]Trend!$C$178,0,COUNTA([16]Trend!$A$178:$IV$178)-('[16]Trend Charts'!$B$1*2)-2,1,('[16]Trend Charts'!$B$1*2))</definedName>
    <definedName name="Chart_Reserve_Resi_181">OFFSET([16]Trend!$C$179,0,COUNTA([16]Trend!$A$179:$IV$179)-('[16]Trend Charts'!$B$1*2)-2,1,('[16]Trend Charts'!$B$1*2))</definedName>
    <definedName name="Chart_Reserve_Resi_31_60">OFFSET([16]Trend!$C$174,0,COUNTA([16]Trend!$A$174:$IV$174)-('[16]Trend Charts'!$B$1*2)-2,1,('[16]Trend Charts'!$B$1*2))</definedName>
    <definedName name="Chart_Reserve_Resi_61_90">OFFSET([16]Trend!$C$175,0,COUNTA([16]Trend!$A$175:$IV$175)-('[16]Trend Charts'!$B$1*2)-2,1,('[16]Trend Charts'!$B$1*2))</definedName>
    <definedName name="Chart_Reserve_Resi_91_120">OFFSET([16]Trend!$C$176,0,COUNTA([16]Trend!$A$176:$IV$176)-('[16]Trend Charts'!$B$1*2)-2,1,('[16]Trend Charts'!$B$1*2))</definedName>
    <definedName name="Chart_Reserve_Resi_CreditBal">OFFSET([16]Trend!$C$171,0,COUNTA([16]Trend!$A$171:$IV$171)-('[16]Trend Charts'!$B$1*2)-2,1,('[16]Trend Charts'!$B$1*2))</definedName>
    <definedName name="Chart_Reserve_Resi_Current">OFFSET([16]Trend!$C$172,0,COUNTA([16]Trend!$A$172:$IV$172)-('[16]Trend Charts'!$B$1*2)-2,1,('[16]Trend Charts'!$B$1*2))</definedName>
    <definedName name="Chart_Reserve_Resi_Total">OFFSET([16]Trend!$C$180,0,COUNTA([16]Trend!$A$180:$IV$180)-('[16]Trend Charts'!$B$1*2)-2,1,('[16]Trend Charts'!$B$1*2))</definedName>
    <definedName name="Chart_Reserve_UnBilled_AR">OFFSET([16]Trend!$C$154,0,COUNTA([16]Trend!$A$154:$IV$154)-('[16]Trend Charts'!$B$1*2)-2,1,('[16]Trend Charts'!$B$1*2))</definedName>
    <definedName name="Chart_Resi_1_30">OFFSET([16]Trend!$C$26,0,COUNTA([16]Trend!$A$26:$IV$26)-('[16]Trend Charts'!$B$1*2)-1,1,('[16]Trend Charts'!$B$1*2))</definedName>
    <definedName name="Chart_Resi_121_150">OFFSET([16]Trend!$C$30,0,COUNTA([16]Trend!$A$30:$IV$30)-('[16]Trend Charts'!$B$1*2)-1,1,('[16]Trend Charts'!$B$1*2))</definedName>
    <definedName name="Chart_Resi_151_180">OFFSET([16]Trend!$C$31,0,COUNTA([16]Trend!$A$31:$IV$31)-('[16]Trend Charts'!$B$1*2)-1,1,('[16]Trend Charts'!$B$1*2))</definedName>
    <definedName name="Chart_Resi_181">OFFSET([16]Trend!$C$32,0,COUNTA([16]Trend!$A$32:$IV$32)-('[16]Trend Charts'!$B$1*2)-1,1,('[16]Trend Charts'!$B$1*2))</definedName>
    <definedName name="Chart_Resi_31_60">OFFSET([16]Trend!$C$27,0,COUNTA([16]Trend!$A$27:$IV$27)-('[16]Trend Charts'!$B$1*2)-1,1,('[16]Trend Charts'!$B$1*2))</definedName>
    <definedName name="Chart_Resi_61_90">OFFSET([16]Trend!$C$28,0,COUNTA([16]Trend!$A$28:$IV$28)-('[16]Trend Charts'!$B$1*2)-1,1,('[16]Trend Charts'!$B$1*2))</definedName>
    <definedName name="Chart_Resi_91_120">OFFSET([16]Trend!$C$29,0,COUNTA([16]Trend!$A$29:$IV$29)-('[16]Trend Charts'!$B$1*2)-1,1,('[16]Trend Charts'!$B$1*2))</definedName>
    <definedName name="Chart_Resi_CreditBal">OFFSET([16]Trend!$C$24,0,COUNTA([16]Trend!$A$24:$IV$24)-('[16]Trend Charts'!$B$1*2)-1,1,('[16]Trend Charts'!$B$1*2))</definedName>
    <definedName name="Chart_Resi_Current">OFFSET([16]Trend!$C$25,0,COUNTA([16]Trend!$A$25:$IV$25)-('[16]Trend Charts'!$B$1*2)-1,1,('[16]Trend Charts'!$B$1*2))</definedName>
    <definedName name="Chart_UnBilled_AR">OFFSET([16]Trend!$C$7,0,COUNTA([16]Trend!$A$7:$IV$7)-('[16]Trend Charts'!$B$1*2)-1,1,('[16]Trend Charts'!$B$1*2))</definedName>
    <definedName name="CIQWBGuid" hidden="1">"664e8547-71ec-4d5c-9f05-86b890428491"</definedName>
    <definedName name="ClientMatter" hidden="1">"b1"</definedName>
    <definedName name="Closing_Month">'[17]Winfield Estimate NBV Summary'!$S$4</definedName>
    <definedName name="cnrc2"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OD">[18]bSum!$B$15</definedName>
    <definedName name="COD_DATE">[13]Input!$B$12</definedName>
    <definedName name="COGEN">'[1]October Tariff kwh'!$A$1:$H$83</definedName>
    <definedName name="ColNum">'[19]Actual &amp; Contract Info'!$E$1</definedName>
    <definedName name="column_mid">[20]valuation!$AA$1:$AA$65536,[20]valuation!$R$1:$R$65536,[20]valuation!$I$1:$I$65536</definedName>
    <definedName name="column_mid2">[20]growth!$M$1:$M$65536,[20]growth!$V$1:$V$65536</definedName>
    <definedName name="Columns" localSheetId="23">#REF!</definedName>
    <definedName name="Columns" localSheetId="21">#REF!</definedName>
    <definedName name="Columns" localSheetId="20">#REF!</definedName>
    <definedName name="Columns" localSheetId="22">#REF!</definedName>
    <definedName name="Columns">#REF!</definedName>
    <definedName name="com"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pany_Name">"Cavalier Homes, Inc."</definedName>
    <definedName name="compInc">[1]Inputs!$B$4</definedName>
    <definedName name="CompsList">'[19]Plt &amp; Field Info'!$P$1:$BF$1</definedName>
    <definedName name="Concentric_Network__Corp.">"FY99_FY00"</definedName>
    <definedName name="Condensate" localSheetId="21" hidden="1">{#N/A,#N/A,FALSE,"Earnings release"}</definedName>
    <definedName name="Condensate" localSheetId="20" hidden="1">{#N/A,#N/A,FALSE,"Earnings release"}</definedName>
    <definedName name="Condensate" localSheetId="22" hidden="1">{#N/A,#N/A,FALSE,"Earnings release"}</definedName>
    <definedName name="Condensate" hidden="1">{#N/A,#N/A,FALSE,"Earnings release"}</definedName>
    <definedName name="CondensateBarrelsBeginningInventory">'[8]Liquids and Other Input'!$C$65</definedName>
    <definedName name="CondensateBarrelsEndingInventory">'[8]Liquids and Other Input'!$C$66</definedName>
    <definedName name="CondensateBarrelsProduction">'[8]Liquids and Other Input'!$C$67</definedName>
    <definedName name="CondensateBarrelsSalesAdjusted">'[8]Liquids and Other Input'!$C$70</definedName>
    <definedName name="CondensateGallonsBeginningInventory">'[8]Liquids and Other Input'!$C$55</definedName>
    <definedName name="CondensateGallonsConvertedToMmbtu">'[8]Liquids and Other Input'!$D$155</definedName>
    <definedName name="CondensateGallonsEndingInventory">'[8]Liquids and Other Input'!$C$57</definedName>
    <definedName name="CondensateGallonsProduction">'[8]Liquids and Other Input'!$C$59</definedName>
    <definedName name="CondensateGallonsSales">'[8]Liquids and Other Input'!$C$56</definedName>
    <definedName name="Consolid" localSheetId="10"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21"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localSheetId="22"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0"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22" hidden="1">{#N/A,#N/A,FALSE,"O&amp;M by processes";#N/A,#N/A,FALSE,"Elec Act vs Bud";#N/A,#N/A,FALSE,"G&amp;A";#N/A,#N/A,FALSE,"BGS";#N/A,#N/A,FALSE,"Res Cost"}</definedName>
    <definedName name="Consolidated" hidden="1">{#N/A,#N/A,FALSE,"O&amp;M by processes";#N/A,#N/A,FALSE,"Elec Act vs Bud";#N/A,#N/A,FALSE,"G&amp;A";#N/A,#N/A,FALSE,"BGS";#N/A,#N/A,FALSE,"Res Cost"}</definedName>
    <definedName name="Contact" localSheetId="21" hidden="1">#REF!</definedName>
    <definedName name="Contact" localSheetId="20" hidden="1">#REF!</definedName>
    <definedName name="Contact" localSheetId="22" hidden="1">#REF!</definedName>
    <definedName name="Contact" hidden="1">#REF!</definedName>
    <definedName name="CORPTAX_DATAMAPDEFINITIONS_DataMap_1" localSheetId="21" hidden="1">#REF!</definedName>
    <definedName name="CORPTAX_DATAMAPDEFINITIONS_DataMap_1" localSheetId="20" hidden="1">#REF!</definedName>
    <definedName name="CORPTAX_DATAMAPDEFINITIONS_DataMap_1" localSheetId="22" hidden="1">#REF!</definedName>
    <definedName name="CORPTAX_DATAMAPDEFINITIONS_DataMap_1" hidden="1">#REF!</definedName>
    <definedName name="CORPTAX_DATAMAPDEFINITIONS_DataMap_2" localSheetId="21" hidden="1">#REF!</definedName>
    <definedName name="CORPTAX_DATAMAPDEFINITIONS_DataMap_2" localSheetId="20" hidden="1">#REF!</definedName>
    <definedName name="CORPTAX_DATAMAPDEFINITIONS_DataMap_2" localSheetId="22" hidden="1">#REF!</definedName>
    <definedName name="CORPTAX_DATAMAPDEFINITIONS_DataMap_2" hidden="1">'[21](A) Book to Tax Recon'!#REF!</definedName>
    <definedName name="CORPTAX_DATAMAPDEFINITIONS_DataMap_3" localSheetId="21" hidden="1">#REF!</definedName>
    <definedName name="CORPTAX_DATAMAPDEFINITIONS_DataMap_3" localSheetId="20" hidden="1">#REF!</definedName>
    <definedName name="CORPTAX_DATAMAPDEFINITIONS_DataMap_3" localSheetId="22" hidden="1">#REF!</definedName>
    <definedName name="CORPTAX_DATAMAPDEFINITIONS_DataMap_3" hidden="1">#REF!</definedName>
    <definedName name="cost" localSheetId="21" hidden="1">{#N/A,#N/A,FALSE,"By Month";#N/A,#N/A,FALSE,"Rev By Month";"Print1",#N/A,FALSE,"NA Parts Reporting";"Print2",#N/A,FALSE,"NA Parts Reporting";"Print3",#N/A,FALSE,"NA Parts Reporting"}</definedName>
    <definedName name="cost" localSheetId="20" hidden="1">{#N/A,#N/A,FALSE,"By Month";#N/A,#N/A,FALSE,"Rev By Month";"Print1",#N/A,FALSE,"NA Parts Reporting";"Print2",#N/A,FALSE,"NA Parts Reporting";"Print3",#N/A,FALSE,"NA Parts Reporting"}</definedName>
    <definedName name="cost" localSheetId="22" hidden="1">{#N/A,#N/A,FALSE,"By Month";#N/A,#N/A,FALSE,"Rev By Month";"Print1",#N/A,FALSE,"NA Parts Reporting";"Print2",#N/A,FALSE,"NA Parts Reporting";"Print3",#N/A,FALSE,"NA Parts Reporting"}</definedName>
    <definedName name="cost" hidden="1">{#N/A,#N/A,FALSE,"By Month";#N/A,#N/A,FALSE,"Rev By Month";"Print1",#N/A,FALSE,"NA Parts Reporting";"Print2",#N/A,FALSE,"NA Parts Reporting";"Print3",#N/A,FALSE,"NA Parts Reporting"}</definedName>
    <definedName name="cost_of_good_sold">'[1]Input Page'!$E$7</definedName>
    <definedName name="cost2001">[1]Input!$M$23</definedName>
    <definedName name="CostCenters">[7]Sheet1!$B$6:$B$12</definedName>
    <definedName name="CSG_PRESSURE">OFFSET(#REF!,3,IF([22]WORK!$E$1=1,[22]WORK!$E$1+4,5*[22]WORK!$E$1),20000,1)</definedName>
    <definedName name="CURR_PER">'[23]Control Report'!$C$3</definedName>
    <definedName name="CurrencyCodes">[24]Lists!$B$3:$B$6</definedName>
    <definedName name="Current_Month_End">'[25]Review Check'!$E$2</definedName>
    <definedName name="Current_Period">'[26]100160-112002 Cash'!$F$2</definedName>
    <definedName name="Current_Period_End">'[25]Review Check'!$C$2</definedName>
    <definedName name="Current_sum" localSheetId="23">#REF!</definedName>
    <definedName name="Current_sum" localSheetId="21">#REF!</definedName>
    <definedName name="Current_sum" localSheetId="20">#REF!</definedName>
    <definedName name="Current_sum" localSheetId="22">#REF!</definedName>
    <definedName name="Current_sum">#REF!</definedName>
    <definedName name="Current_Year_End">'[25]Review Check'!$C$3</definedName>
    <definedName name="currentEOM">'[26]Download TRBAL from NEE SAP'!$H$1</definedName>
    <definedName name="CUT">[1]AFUDC_CCRF!$A$1:$N$303</definedName>
    <definedName name="CUTINS">[1]AFUDC_CCRF!$A$73:$N$160</definedName>
    <definedName name="cv">[5]!is1b,[5]!is1c,[5]!STATS2,[5]!STATS3</definedName>
    <definedName name="Cwvu.GREY_ALL." localSheetId="21" hidden="1">#REF!</definedName>
    <definedName name="Cwvu.GREY_ALL." localSheetId="20" hidden="1">#REF!</definedName>
    <definedName name="Cwvu.GREY_ALL." localSheetId="22" hidden="1">#REF!</definedName>
    <definedName name="Cwvu.GREY_ALL." hidden="1">#REF!</definedName>
    <definedName name="d">[5]!is1b,[5]!is1c,[5]!STATS2,[5]!STATS3</definedName>
    <definedName name="da" localSheetId="10"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21"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localSheetId="22"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0"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22" hidden="1">{#N/A,#N/A,FALSE,"O&amp;M by processes";#N/A,#N/A,FALSE,"Elec Act vs Bud";#N/A,#N/A,FALSE,"G&amp;A";#N/A,#N/A,FALSE,"BGS";#N/A,#N/A,FALSE,"Res Cost"}</definedName>
    <definedName name="dada" hidden="1">{#N/A,#N/A,FALSE,"O&amp;M by processes";#N/A,#N/A,FALSE,"Elec Act vs Bud";#N/A,#N/A,FALSE,"G&amp;A";#N/A,#N/A,FALSE,"BGS";#N/A,#N/A,FALSE,"Res Cost"}</definedName>
    <definedName name="dae">[1]Sheet1!$B$2:$B$29</definedName>
    <definedName name="Daily_Encana">'[10]Contract Rates'!$E$90</definedName>
    <definedName name="Daily_Sullivan">'[10]Contract Rates'!$E$91</definedName>
    <definedName name="dasda"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ta">'[27]Marketing Report'!$B:$D</definedName>
    <definedName name="data_3">[28]Permanent!$A$9:$O$20</definedName>
    <definedName name="Date" hidden="1">"b1"</definedName>
    <definedName name="DateHeader">[11]Controls!$E$16</definedName>
    <definedName name="david">[29]MERGER1!$A$44:$T$91,[29]MERGER1!$AB$124:$BC$190,[29]MERGER1!$AB$200:$BC$262,[29]MERGER1!$AB$63:$BC$121,[29]MERGER1!$BI$1:$BY$57,[29]MERGER1!$CA$1:$CV$44,[29]MERGER1!$CY$1:$DT$44</definedName>
    <definedName name="Days_in_the_Month">'[8]PLT INCOME STATEMENT'!$B$58</definedName>
    <definedName name="DaysInMonth">'[30]Liquids and Other Input'!$C$6</definedName>
    <definedName name="dd" localSheetId="21" hidden="1">{#N/A,#N/A,FALSE,"95CAPGRY"}</definedName>
    <definedName name="dd" localSheetId="20" hidden="1">{#N/A,#N/A,FALSE,"95CAPGRY"}</definedName>
    <definedName name="dd" localSheetId="22" hidden="1">{#N/A,#N/A,FALSE,"95CAPGRY"}</definedName>
    <definedName name="dd" hidden="1">{#N/A,#N/A,FALSE,"95CAPGRY"}</definedName>
    <definedName name="ddd" localSheetId="21" hidden="1">{"CUR",#N/A,FALSE,"Summary";"PE",#N/A,FALSE,"Accounting";"EXPE",#N/A,FALSE,"Accounting";"EXPAS",#N/A,FALSE,"Accounting";"EXPL",#N/A,FALSE,"Accounting"}</definedName>
    <definedName name="ddd" localSheetId="20" hidden="1">{"CUR",#N/A,FALSE,"Summary";"PE",#N/A,FALSE,"Accounting";"EXPE",#N/A,FALSE,"Accounting";"EXPAS",#N/A,FALSE,"Accounting";"EXPL",#N/A,FALSE,"Accounting"}</definedName>
    <definedName name="ddd" localSheetId="22" hidden="1">{"CUR",#N/A,FALSE,"Summary";"PE",#N/A,FALSE,"Accounting";"EXPE",#N/A,FALSE,"Accounting";"EXPAS",#N/A,FALSE,"Accounting";"EXPL",#N/A,FALSE,"Accounting"}</definedName>
    <definedName name="ddd" hidden="1">{"CUR",#N/A,FALSE,"Summary";"PE",#N/A,FALSE,"Accounting";"EXPE",#N/A,FALSE,"Accounting";"EXPAS",#N/A,FALSE,"Accounting";"EXPL",#N/A,FALSE,"Accounting"}</definedName>
    <definedName name="Debt_Percent">'[6]VEA '!$E$139</definedName>
    <definedName name="debtperc">[31]bSum!$F$64</definedName>
    <definedName name="Decisions">1</definedName>
    <definedName name="Decommisioning">'[32]Discount Value Analysis-New'!$C$5</definedName>
    <definedName name="DefaultCopy" localSheetId="23">#REF!</definedName>
    <definedName name="DefaultCopy" localSheetId="21">#REF!</definedName>
    <definedName name="DefaultCopy" localSheetId="20">#REF!</definedName>
    <definedName name="DefaultCopy" localSheetId="22">#REF!</definedName>
    <definedName name="DefaultCopy">#REF!</definedName>
    <definedName name="DefaultPaste" localSheetId="23">#REF!</definedName>
    <definedName name="DefaultPaste" localSheetId="22">#REF!</definedName>
    <definedName name="DefaultPaste">#REF!</definedName>
    <definedName name="Deferral_Interest_Rate">[1]Assumptions!$H$14</definedName>
    <definedName name="Deferral_Recovery">'[1]JFJ-1 Deferral Recovery Rate'!$A$14:$F$64</definedName>
    <definedName name="DefTax">[1]Lists!$A$2:$A$4</definedName>
    <definedName name="delete" localSheetId="10" hidden="1">{#N/A,#N/A,FALSE,"CURRENT"}</definedName>
    <definedName name="delete" localSheetId="15" hidden="1">{#N/A,#N/A,FALSE,"CURRENT"}</definedName>
    <definedName name="delete" localSheetId="21" hidden="1">{#N/A,#N/A,FALSE,"CURRENT"}</definedName>
    <definedName name="delete" localSheetId="20" hidden="1">{#N/A,#N/A,FALSE,"CURRENT"}</definedName>
    <definedName name="delete" localSheetId="22" hidden="1">{#N/A,#N/A,FALSE,"CURRENT"}</definedName>
    <definedName name="delete" hidden="1">{#N/A,#N/A,FALSE,"CURRENT"}</definedName>
    <definedName name="Denbury_WASP">'[30]Liquids and Other Input'!$C$14</definedName>
    <definedName name="DenburyResidueValues">[30]EV_Daily!$C$48:$H$61</definedName>
    <definedName name="dep_book">'[6]VEA Inputs'!$E$70</definedName>
    <definedName name="DEPR_ALL">[33]DEPR_LOT_ALL!$A:$S</definedName>
    <definedName name="DEPR_KS">[33]DEPR_LOT_KS!$A:$S</definedName>
    <definedName name="DEPR_MO">[33]DEPR_LOT_MO!$A:$S</definedName>
    <definedName name="DEPR_OK">[33]DEPR_LOT_OK!$A:$S</definedName>
    <definedName name="DeprAdj1">'[17]Depr Years'!$D$12</definedName>
    <definedName name="DeprAdj12">'[17]Depr Years'!$D$15</definedName>
    <definedName name="DeprAdj14">'[17]Depr Years'!$D$17</definedName>
    <definedName name="DeprAdj15">'[17]Depr Years'!$D$18</definedName>
    <definedName name="DeprAdj16">'[17]Depr Years'!$D$19</definedName>
    <definedName name="DeprAdj17">'[17]Depr Years'!$D$20</definedName>
    <definedName name="des" localSheetId="21" hidden="1">{#N/A,#N/A,FALSE,"Transaction Summary-DTW";#N/A,#N/A,FALSE,"Proforma Five Yr";#N/A,#N/A,FALSE,"Occ and Rate"}</definedName>
    <definedName name="des" localSheetId="20" hidden="1">{#N/A,#N/A,FALSE,"Transaction Summary-DTW";#N/A,#N/A,FALSE,"Proforma Five Yr";#N/A,#N/A,FALSE,"Occ and Rate"}</definedName>
    <definedName name="des" localSheetId="22" hidden="1">{#N/A,#N/A,FALSE,"Transaction Summary-DTW";#N/A,#N/A,FALSE,"Proforma Five Yr";#N/A,#N/A,FALSE,"Occ and Rate"}</definedName>
    <definedName name="des" hidden="1">{#N/A,#N/A,FALSE,"Transaction Summary-DTW";#N/A,#N/A,FALSE,"Proforma Five Yr";#N/A,#N/A,FALSE,"Occ and Rate"}</definedName>
    <definedName name="detail" localSheetId="23">#REF!</definedName>
    <definedName name="detail" localSheetId="21">#REF!</definedName>
    <definedName name="detail" localSheetId="20">#REF!</definedName>
    <definedName name="detail" localSheetId="22">#REF!</definedName>
    <definedName name="detail">#REF!</definedName>
    <definedName name="dfd">[5]!is1b,[5]!is1c,[5]!STATS2,[5]!STATS3</definedName>
    <definedName name="dfdsfdfs" localSheetId="21"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0"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localSheetId="22" hidden="1">{"Earnings",#N/A,FALSE,"Earnings";"balancesheet",#N/A,FALSE,"BalanceSheet";"change in cash",#N/A,FALSE,"CashFlow";"oil and gas results",#N/A,FALSE,"Oil and Gas Earnings";"foreign oil and gas results",#N/A,FALSE,"Foreign O&amp;G";"oil and gas details",#N/A,FALSE,"Foreign O&amp;G";"capexsum",#N/A,FALSE,"CAPEX Sum"}</definedName>
    <definedName name="dfdsfdfs" hidden="1">{"Earnings",#N/A,FALSE,"Earnings";"balancesheet",#N/A,FALSE,"BalanceSheet";"change in cash",#N/A,FALSE,"CashFlow";"oil and gas results",#N/A,FALSE,"Oil and Gas Earnings";"foreign oil and gas results",#N/A,FALSE,"Foreign O&amp;G";"oil and gas details",#N/A,FALSE,"Foreign O&amp;G";"capexsum",#N/A,FALSE,"CAPEX Sum"}</definedName>
    <definedName name="dfg"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ME_BeforeCloseCompleted">"False"</definedName>
    <definedName name="DME_Dirty">"False"</definedName>
    <definedName name="DME_LocalFile">"True"</definedName>
    <definedName name="dmoe" hidden="1">"45E1EZH1GI603A6TQ7A2B7Y0J"</definedName>
    <definedName name="DocumentName" hidden="1">"b1"</definedName>
    <definedName name="DocumentNum" hidden="1">"a1"</definedName>
    <definedName name="doge">[5]!is1b,[5]!is1c,[5]!STATS2,[5]!STATS3</definedName>
    <definedName name="dr" hidden="1">"45E1COOP3K6ZCCKMU61PY1S6R"</definedName>
    <definedName name="Drop_CWIP">'[34]Analysis Summary'!$E$26</definedName>
    <definedName name="ds">[5]!is1b,[5]!is1c,[5]!STATS2,[5]!STATS3</definedName>
    <definedName name="dsfds" localSheetId="21" hidden="1">#REF!</definedName>
    <definedName name="dsfds" localSheetId="20" hidden="1">#REF!</definedName>
    <definedName name="dsfds" localSheetId="22" hidden="1">#REF!</definedName>
    <definedName name="dsfds" hidden="1">#REF!</definedName>
    <definedName name="dukfg">[5]!is1b,[5]!is1c,[5]!STATS2,[5]!STATS3</definedName>
    <definedName name="e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e" localSheetId="21" hidden="1">{"Kontenverteilung",#N/A,FALSE,"H A Ü"}</definedName>
    <definedName name="ee" localSheetId="20" hidden="1">{"Kontenverteilung",#N/A,FALSE,"H A Ü"}</definedName>
    <definedName name="ee" localSheetId="22" hidden="1">{"Kontenverteilung",#N/A,FALSE,"H A Ü"}</definedName>
    <definedName name="ee" hidden="1">{"Kontenverteilung",#N/A,FALSE,"H A Ü"}</definedName>
    <definedName name="EEE"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10"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21"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localSheetId="22" hidden="1">{#N/A,#N/A,FALSE,"O&amp;M by processes";#N/A,#N/A,FALSE,"Elec Act vs Bud";#N/A,#N/A,FALSE,"G&amp;A";#N/A,#N/A,FALSE,"BGS";#N/A,#N/A,FALSE,"Res Cost"}</definedName>
    <definedName name="eeee" hidden="1">{#N/A,#N/A,FALSE,"O&amp;M by processes";#N/A,#N/A,FALSE,"Elec Act vs Bud";#N/A,#N/A,FALSE,"G&amp;A";#N/A,#N/A,FALSE,"BGS";#N/A,#N/A,FALSE,"Res Cost"}</definedName>
    <definedName name="ef" localSheetId="21" hidden="1">{#N/A,#N/A,FALSE,"Aging Summary";#N/A,#N/A,FALSE,"Ratio Analysis";#N/A,#N/A,FALSE,"Test 120 Day Accts";#N/A,#N/A,FALSE,"Tickmarks"}</definedName>
    <definedName name="ef" localSheetId="20" hidden="1">{#N/A,#N/A,FALSE,"Aging Summary";#N/A,#N/A,FALSE,"Ratio Analysis";#N/A,#N/A,FALSE,"Test 120 Day Accts";#N/A,#N/A,FALSE,"Tickmarks"}</definedName>
    <definedName name="ef" localSheetId="22" hidden="1">{#N/A,#N/A,FALSE,"Aging Summary";#N/A,#N/A,FALSE,"Ratio Analysis";#N/A,#N/A,FALSE,"Test 120 Day Accts";#N/A,#N/A,FALSE,"Tickmarks"}</definedName>
    <definedName name="ef" hidden="1">{#N/A,#N/A,FALSE,"Aging Summary";#N/A,#N/A,FALSE,"Ratio Analysis";#N/A,#N/A,FALSE,"Test 120 Day Accts";#N/A,#N/A,FALSE,"Tickmarks"}</definedName>
    <definedName name="efr">[5]!is1b,[5]!is1c,[5]!STATS2,[5]!STATS3</definedName>
    <definedName name="EIN" localSheetId="21" hidden="1">#REF!</definedName>
    <definedName name="EIN" localSheetId="20" hidden="1">#REF!</definedName>
    <definedName name="EIN" localSheetId="22" hidden="1">#REF!</definedName>
    <definedName name="EIN" hidden="1">#REF!</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quity_Percent">'[6]VEA Inputs'!$E$79</definedName>
    <definedName name="e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rase" localSheetId="21" hidden="1">{#N/A,#N/A,TRUE,"TOTAL DISTRIBUTION";#N/A,#N/A,TRUE,"SOUTH";#N/A,#N/A,TRUE,"NORTHEAST";#N/A,#N/A,TRUE,"WEST"}</definedName>
    <definedName name="erase" localSheetId="20" hidden="1">{#N/A,#N/A,TRUE,"TOTAL DISTRIBUTION";#N/A,#N/A,TRUE,"SOUTH";#N/A,#N/A,TRUE,"NORTHEAST";#N/A,#N/A,TRUE,"WEST"}</definedName>
    <definedName name="erase" localSheetId="22" hidden="1">{#N/A,#N/A,TRUE,"TOTAL DISTRIBUTION";#N/A,#N/A,TRUE,"SOUTH";#N/A,#N/A,TRUE,"NORTHEAST";#N/A,#N/A,TRUE,"WEST"}</definedName>
    <definedName name="erase" hidden="1">{#N/A,#N/A,TRUE,"TOTAL DISTRIBUTION";#N/A,#N/A,TRUE,"SOUTH";#N/A,#N/A,TRUE,"NORTHEAST";#N/A,#N/A,TRUE,"WEST"}</definedName>
    <definedName name="erg"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6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srg"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localSheetId="22"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gsrg"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OA">[1]Inputs!$B$3</definedName>
    <definedName name="ert">[5]!is1b,[5]!is1c,[5]!STATS2,[5]!STATS3</definedName>
    <definedName name="ert4e" localSheetId="21" hidden="1">{#N/A,#N/A,TRUE,"TOTAL DISTRIBUTION";#N/A,#N/A,TRUE,"SOUTH";#N/A,#N/A,TRUE,"NORTHEAST";#N/A,#N/A,TRUE,"WEST"}</definedName>
    <definedName name="ert4e" localSheetId="20" hidden="1">{#N/A,#N/A,TRUE,"TOTAL DISTRIBUTION";#N/A,#N/A,TRUE,"SOUTH";#N/A,#N/A,TRUE,"NORTHEAST";#N/A,#N/A,TRUE,"WEST"}</definedName>
    <definedName name="ert4e" localSheetId="22" hidden="1">{#N/A,#N/A,TRUE,"TOTAL DISTRIBUTION";#N/A,#N/A,TRUE,"SOUTH";#N/A,#N/A,TRUE,"NORTHEAST";#N/A,#N/A,TRUE,"WEST"}</definedName>
    <definedName name="ert4e" hidden="1">{#N/A,#N/A,TRUE,"TOTAL DISTRIBUTION";#N/A,#N/A,TRUE,"SOUTH";#N/A,#N/A,TRUE,"NORTHEAST";#N/A,#N/A,TRUE,"WEST"}</definedName>
    <definedName name="ertwertwtr" localSheetId="21"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0"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localSheetId="22"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wertwtr"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ertyertyeyt"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localSheetId="22"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eyt"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ertyertyreyt" localSheetId="21"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0"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localSheetId="22"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eyt" hidden="1">{TRUE,TRUE,-1.25,-15.5,484.5,253.5,FALSE,FALSE,TRUE,TRUE,0,1,#N/A,1,3,14.8947368421053,2,3,FALSE,TRUE,3,TRUE,1,TRUE,80,"Swvu.Assumptions.","ACwvu.Assumptions.",#N/A,FALSE,FALSE,0.65,0.5,1.25,1,1,"","",TRUE,FALSE,FALSE,FALSE,1,#N/A,1,1,"=R1C1:R64C13",FALSE,"Rwvu.Assumptions.",#N/A,FALSE,FALSE,FALSE,1,#N/A,#N/A,FALSE,FALSE,TRUE,TRUE,TRUE}</definedName>
    <definedName name="ertyertyryt" localSheetId="21" hidden="1">{"US RM Earnings Summary",#N/A,FALSE,"US R&amp;M";"US RM Realization Data",#N/A,FALSE,"US R&amp;M";"For RM Earnings Detail",#N/A,FALSE,"Foreign R&amp;M";"For RM Real and Vol Detail",#N/A,FALSE,"Foreign R&amp;M"}</definedName>
    <definedName name="ertyertyryt" localSheetId="20" hidden="1">{"US RM Earnings Summary",#N/A,FALSE,"US R&amp;M";"US RM Realization Data",#N/A,FALSE,"US R&amp;M";"For RM Earnings Detail",#N/A,FALSE,"Foreign R&amp;M";"For RM Real and Vol Detail",#N/A,FALSE,"Foreign R&amp;M"}</definedName>
    <definedName name="ertyertyryt" localSheetId="22" hidden="1">{"US RM Earnings Summary",#N/A,FALSE,"US R&amp;M";"US RM Realization Data",#N/A,FALSE,"US R&amp;M";"For RM Earnings Detail",#N/A,FALSE,"Foreign R&amp;M";"For RM Real and Vol Detail",#N/A,FALSE,"Foreign R&amp;M"}</definedName>
    <definedName name="ertyertyryt" hidden="1">{"US RM Earnings Summary",#N/A,FALSE,"US R&amp;M";"US RM Realization Data",#N/A,FALSE,"US R&amp;M";"For RM Earnings Detail",#N/A,FALSE,"Foreign R&amp;M";"For RM Real and Vol Detail",#N/A,FALSE,"Foreign R&amp;M"}</definedName>
    <definedName name="ertyerytrty" localSheetId="21" hidden="1">{TRUE,TRUE,-1.25,-15.5,604.5,343.5,FALSE,FALSE,TRUE,TRUE,0,1,2,1,5,1,4,4,TRUE,TRUE,3,TRUE,1,TRUE,85,"Swvu.earnings.","ACwvu.earnings.",#N/A,FALSE,FALSE,0.75,0.75,1,1,2,"","",TRUE,FALSE,FALSE,FALSE,1,#N/A,1,1,"=R1C1:R39C12",FALSE,#N/A,#N/A,FALSE,FALSE,FALSE,1,#N/A,#N/A,FALSE,FALSE,TRUE,TRUE,TRUE}</definedName>
    <definedName name="ertyerytrty" localSheetId="20" hidden="1">{TRUE,TRUE,-1.25,-15.5,604.5,343.5,FALSE,FALSE,TRUE,TRUE,0,1,2,1,5,1,4,4,TRUE,TRUE,3,TRUE,1,TRUE,85,"Swvu.earnings.","ACwvu.earnings.",#N/A,FALSE,FALSE,0.75,0.75,1,1,2,"","",TRUE,FALSE,FALSE,FALSE,1,#N/A,1,1,"=R1C1:R39C12",FALSE,#N/A,#N/A,FALSE,FALSE,FALSE,1,#N/A,#N/A,FALSE,FALSE,TRUE,TRUE,TRUE}</definedName>
    <definedName name="ertyerytrty" localSheetId="22" hidden="1">{TRUE,TRUE,-1.25,-15.5,604.5,343.5,FALSE,FALSE,TRUE,TRUE,0,1,2,1,5,1,4,4,TRUE,TRUE,3,TRUE,1,TRUE,85,"Swvu.earnings.","ACwvu.earnings.",#N/A,FALSE,FALSE,0.75,0.75,1,1,2,"","",TRUE,FALSE,FALSE,FALSE,1,#N/A,1,1,"=R1C1:R39C12",FALSE,#N/A,#N/A,FALSE,FALSE,FALSE,1,#N/A,#N/A,FALSE,FALSE,TRUE,TRUE,TRUE}</definedName>
    <definedName name="ertyerytrty" hidden="1">{TRUE,TRUE,-1.25,-15.5,604.5,343.5,FALSE,FALSE,TRUE,TRUE,0,1,2,1,5,1,4,4,TRUE,TRUE,3,TRUE,1,TRUE,85,"Swvu.earnings.","ACwvu.earnings.",#N/A,FALSE,FALSE,0.75,0.75,1,1,2,"","",TRUE,FALSE,FALSE,FALSE,1,#N/A,1,1,"=R1C1:R39C12",FALSE,#N/A,#N/A,FALSE,FALSE,FALSE,1,#N/A,#N/A,FALSE,FALSE,TRUE,TRUE,TRUE}</definedName>
    <definedName name="ertyrtyrey" localSheetId="21"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0"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localSheetId="22"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rtyrtyrey"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EscalationCOP_TIK">'[10]Contract Rates'!$M$36</definedName>
    <definedName name="EscalationEncana">'[10]Contract Rates'!$M$22</definedName>
    <definedName name="EscalationXTO">'[10]Contract Rates'!$M$60</definedName>
    <definedName name="EssAliasTable">"Default"</definedName>
    <definedName name="EssLatest">"Q1 FY99"</definedName>
    <definedName name="EssOptions">"2100000010120000_01000"</definedName>
    <definedName name="EST" localSheetId="21" hidden="1">{#N/A,#N/A,FALSE,"Summary";#N/A,#N/A,FALSE,"Adj to Option C";#N/A,#N/A,FALSE,"Dividend Analysis";#N/A,#N/A,FALSE,"Reserve Analysis";#N/A,#N/A,FALSE,"Depreciation";#N/A,#N/A,FALSE,"Other Tax Adj"}</definedName>
    <definedName name="EST" localSheetId="20" hidden="1">{#N/A,#N/A,FALSE,"Summary";#N/A,#N/A,FALSE,"Adj to Option C";#N/A,#N/A,FALSE,"Dividend Analysis";#N/A,#N/A,FALSE,"Reserve Analysis";#N/A,#N/A,FALSE,"Depreciation";#N/A,#N/A,FALSE,"Other Tax Adj"}</definedName>
    <definedName name="EST" localSheetId="22" hidden="1">{#N/A,#N/A,FALSE,"Summary";#N/A,#N/A,FALSE,"Adj to Option C";#N/A,#N/A,FALSE,"Dividend Analysis";#N/A,#N/A,FALSE,"Reserve Analysis";#N/A,#N/A,FALSE,"Depreciation";#N/A,#N/A,FALSE,"Other Tax Adj"}</definedName>
    <definedName name="EST" hidden="1">{#N/A,#N/A,FALSE,"Summary";#N/A,#N/A,FALSE,"Adj to Option C";#N/A,#N/A,FALSE,"Dividend Analysis";#N/A,#N/A,FALSE,"Reserve Analysis";#N/A,#N/A,FALSE,"Depreciation";#N/A,#N/A,FALSE,"Other Tax Adj"}</definedName>
    <definedName name="Estimate" localSheetId="21" hidden="1">{#N/A,#N/A,FALSE,"Summary";#N/A,#N/A,FALSE,"Adj to Option C";#N/A,#N/A,FALSE,"Dividend Analysis";#N/A,#N/A,FALSE,"Reserve Analysis";#N/A,#N/A,FALSE,"Depreciation";#N/A,#N/A,FALSE,"Other Tax Adj"}</definedName>
    <definedName name="Estimate" localSheetId="20" hidden="1">{#N/A,#N/A,FALSE,"Summary";#N/A,#N/A,FALSE,"Adj to Option C";#N/A,#N/A,FALSE,"Dividend Analysis";#N/A,#N/A,FALSE,"Reserve Analysis";#N/A,#N/A,FALSE,"Depreciation";#N/A,#N/A,FALSE,"Other Tax Adj"}</definedName>
    <definedName name="Estimate" localSheetId="22"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localSheetId="21" hidden="1">{#N/A,#N/A,FALSE,"Summary";#N/A,#N/A,FALSE,"Adj to Option C";#N/A,#N/A,FALSE,"Dividend Analysis";#N/A,#N/A,FALSE,"Reserve Analysis";#N/A,#N/A,FALSE,"Depreciation";#N/A,#N/A,FALSE,"Other Tax Adj"}</definedName>
    <definedName name="estimate2" localSheetId="20" hidden="1">{#N/A,#N/A,FALSE,"Summary";#N/A,#N/A,FALSE,"Adj to Option C";#N/A,#N/A,FALSE,"Dividend Analysis";#N/A,#N/A,FALSE,"Reserve Analysis";#N/A,#N/A,FALSE,"Depreciation";#N/A,#N/A,FALSE,"Other Tax Adj"}</definedName>
    <definedName name="estimate2" localSheetId="22"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tre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e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etrtyrtyerty" localSheetId="21" hidden="1">{"Fact Sheet",#N/A,FALSE,"Fact";"Earnings_Summary",#N/A,FALSE,"Earnings Model";"Balance Sheet",#N/A,FALSE,"Balance";"Change in Cash",#N/A,FALSE,"Cashflow";"normalengs",#N/A,FALSE,"NormalEngs";"NormalGrowth",#N/A,FALSE,"NormalGrowth"}</definedName>
    <definedName name="etrtyrtyerty" localSheetId="20" hidden="1">{"Fact Sheet",#N/A,FALSE,"Fact";"Earnings_Summary",#N/A,FALSE,"Earnings Model";"Balance Sheet",#N/A,FALSE,"Balance";"Change in Cash",#N/A,FALSE,"Cashflow";"normalengs",#N/A,FALSE,"NormalEngs";"NormalGrowth",#N/A,FALSE,"NormalGrowth"}</definedName>
    <definedName name="etrtyrtyerty" localSheetId="22" hidden="1">{"Fact Sheet",#N/A,FALSE,"Fact";"Earnings_Summary",#N/A,FALSE,"Earnings Model";"Balance Sheet",#N/A,FALSE,"Balance";"Change in Cash",#N/A,FALSE,"Cashflow";"normalengs",#N/A,FALSE,"NormalEngs";"NormalGrowth",#N/A,FALSE,"NormalGrowth"}</definedName>
    <definedName name="etrtyrtyerty" hidden="1">{"Fact Sheet",#N/A,FALSE,"Fact";"Earnings_Summary",#N/A,FALSE,"Earnings Model";"Balance Sheet",#N/A,FALSE,"Balance";"Change in Cash",#N/A,FALSE,"Cashflow";"normalengs",#N/A,FALSE,"NormalEngs";"NormalGrowth",#N/A,FALSE,"NormalGrowth"}</definedName>
    <definedName name="etyertyrty" localSheetId="21" hidden="1">{"US EP Earn and Prof Analysis",#N/A,FALSE,"USE&amp;P ";"US EP Price Vol Detail",#N/A,FALSE,"USE&amp;P "}</definedName>
    <definedName name="etyertyrty" localSheetId="20" hidden="1">{"US EP Earn and Prof Analysis",#N/A,FALSE,"USE&amp;P ";"US EP Price Vol Detail",#N/A,FALSE,"USE&amp;P "}</definedName>
    <definedName name="etyertyrty" localSheetId="22" hidden="1">{"US EP Earn and Prof Analysis",#N/A,FALSE,"USE&amp;P ";"US EP Price Vol Detail",#N/A,FALSE,"USE&amp;P "}</definedName>
    <definedName name="etyertyrty" hidden="1">{"US EP Earn and Prof Analysis",#N/A,FALSE,"USE&amp;P ";"US EP Price Vol Detail",#N/A,FALSE,"USE&amp;P "}</definedName>
    <definedName name="eu3q">[5]!is1b,[5]!is1c,[5]!STATS2,[5]!STATS3</definedName>
    <definedName name="EV__LASTREFTIME__" hidden="1">39826.8319444444</definedName>
    <definedName name="EV_Gas_Pricing_Meter">[30]EV_Pricing!$F$56:$X$73</definedName>
    <definedName name="ewrtwertewrt" localSheetId="21" hidden="1">{"Balance Sheet",#N/A,FALSE,"Balance";"Balance Sheet Details",#N/A,FALSE,"Balance";"Change in Cash",#N/A,FALSE,"Cashflow"}</definedName>
    <definedName name="ewrtwertewrt" localSheetId="20" hidden="1">{"Balance Sheet",#N/A,FALSE,"Balance";"Balance Sheet Details",#N/A,FALSE,"Balance";"Change in Cash",#N/A,FALSE,"Cashflow"}</definedName>
    <definedName name="ewrtwertewrt" localSheetId="22" hidden="1">{"Balance Sheet",#N/A,FALSE,"Balance";"Balance Sheet Details",#N/A,FALSE,"Balance";"Change in Cash",#N/A,FALSE,"Cashflow"}</definedName>
    <definedName name="ewrtwertewrt" hidden="1">{"Balance Sheet",#N/A,FALSE,"Balance";"Balance Sheet Details",#N/A,FALSE,"Balance";"Change in Cash",#N/A,FALSE,"Cashflow"}</definedName>
    <definedName name="ExistCap" localSheetId="21"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0"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localSheetId="22"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pense" localSheetId="21" hidden="1">{"'W.W. Summary'!$A$1:$K$37"}</definedName>
    <definedName name="Expense" localSheetId="20" hidden="1">{"'W.W. Summary'!$A$1:$K$37"}</definedName>
    <definedName name="Expense" localSheetId="22" hidden="1">{"'W.W. Summary'!$A$1:$K$37"}</definedName>
    <definedName name="Expense" hidden="1">{"'W.W. Summary'!$A$1:$K$37"}</definedName>
    <definedName name="faith" localSheetId="21" hidden="1">{#N/A,#N/A,FALSE,"Aging Summary";#N/A,#N/A,FALSE,"Ratio Analysis";#N/A,#N/A,FALSE,"Test 120 Day Accts";#N/A,#N/A,FALSE,"Tickmarks"}</definedName>
    <definedName name="faith" localSheetId="20" hidden="1">{#N/A,#N/A,FALSE,"Aging Summary";#N/A,#N/A,FALSE,"Ratio Analysis";#N/A,#N/A,FALSE,"Test 120 Day Accts";#N/A,#N/A,FALSE,"Tickmarks"}</definedName>
    <definedName name="faith" localSheetId="22" hidden="1">{#N/A,#N/A,FALSE,"Aging Summary";#N/A,#N/A,FALSE,"Ratio Analysis";#N/A,#N/A,FALSE,"Test 120 Day Accts";#N/A,#N/A,FALSE,"Tickmarks"}</definedName>
    <definedName name="faith" hidden="1">{#N/A,#N/A,FALSE,"Aging Summary";#N/A,#N/A,FALSE,"Ratio Analysis";#N/A,#N/A,FALSE,"Test 120 Day Accts";#N/A,#N/A,FALSE,"Tickmarks"}</definedName>
    <definedName name="FCVS">[35]TVHouseholdsbyMarket:Christian!$A$14:$U$1586</definedName>
    <definedName name="f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localSheetId="22"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d_inc_tax">'[1]Input Page'!$E$9</definedName>
    <definedName name="Federal_Rate">'[25]Summary of Tax Rates'!$C$9</definedName>
    <definedName name="FeeRateSchedule">'[10]Contract Rates'!$B$4:$P$61</definedName>
    <definedName name="fer" localSheetId="21" hidden="1">{2;#N/A;"R13C16:R17C16";#N/A;"R13C14:R17C15";FALSE;FALSE;FALSE;95;#N/A;#N/A;"R13C19";#N/A;FALSE;FALSE;FALSE;FALSE;#N/A;"";#N/A;FALSE;"";"";#N/A;#N/A;#N/A}</definedName>
    <definedName name="fer" localSheetId="20" hidden="1">{2;#N/A;"R13C16:R17C16";#N/A;"R13C14:R17C15";FALSE;FALSE;FALSE;95;#N/A;#N/A;"R13C19";#N/A;FALSE;FALSE;FALSE;FALSE;#N/A;"";#N/A;FALSE;"";"";#N/A;#N/A;#N/A}</definedName>
    <definedName name="fer" localSheetId="22" hidden="1">{2;#N/A;"R13C16:R17C16";#N/A;"R13C14:R17C15";FALSE;FALSE;FALSE;95;#N/A;#N/A;"R13C19";#N/A;FALSE;FALSE;FALSE;FALSE;#N/A;"";#N/A;FALSE;"";"";#N/A;#N/A;#N/A}</definedName>
    <definedName name="fer" hidden="1">{2;#N/A;"R13C16:R17C16";#N/A;"R13C14:R17C15";FALSE;FALSE;FALSE;95;#N/A;#N/A;"R13C19";#N/A;FALSE;FALSE;FALSE;FALSE;#N/A;"";#N/A;FALSE;"";"";#N/A;#N/A;#N/A}</definedName>
    <definedName name="ferf">[5]!is1b,[5]!is1c,[5]!STATS2,[5]!STATS3</definedName>
    <definedName name="ferf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localSheetId="22"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w" localSheetId="21" hidden="1">{#N/A,#N/A,FALSE,"Ratios-Marathon";#N/A,#N/A,FALSE,"Share Proof-Marathon";#N/A,#N/A,FALSE,"Per Share-Marathon"}</definedName>
    <definedName name="few" localSheetId="20" hidden="1">{#N/A,#N/A,FALSE,"Ratios-Marathon";#N/A,#N/A,FALSE,"Share Proof-Marathon";#N/A,#N/A,FALSE,"Per Share-Marathon"}</definedName>
    <definedName name="few" localSheetId="22" hidden="1">{#N/A,#N/A,FALSE,"Ratios-Marathon";#N/A,#N/A,FALSE,"Share Proof-Marathon";#N/A,#N/A,FALSE,"Per Share-Marathon"}</definedName>
    <definedName name="few" hidden="1">{#N/A,#N/A,FALSE,"Ratios-Marathon";#N/A,#N/A,FALSE,"Share Proof-Marathon";#N/A,#N/A,FALSE,"Per Share-Marathon"}</definedName>
    <definedName name="FFUUsage">[19]Sensitivity!$I$9</definedName>
    <definedName name="fhk" localSheetId="21" hidden="1">{#N/A,#N/A,FALSE,"P&amp;L";#N/A,#N/A,FALSE,"DL Worksheet";#N/A,#N/A,FALSE,"Ind. Cell";#N/A,#N/A,FALSE,"Capital";#N/A,#N/A,FALSE,"Tooling";#N/A,#N/A,FALSE,"LRP"}</definedName>
    <definedName name="fhk" localSheetId="20" hidden="1">{#N/A,#N/A,FALSE,"P&amp;L";#N/A,#N/A,FALSE,"DL Worksheet";#N/A,#N/A,FALSE,"Ind. Cell";#N/A,#N/A,FALSE,"Capital";#N/A,#N/A,FALSE,"Tooling";#N/A,#N/A,FALSE,"LRP"}</definedName>
    <definedName name="fhk" localSheetId="22" hidden="1">{#N/A,#N/A,FALSE,"P&amp;L";#N/A,#N/A,FALSE,"DL Worksheet";#N/A,#N/A,FALSE,"Ind. Cell";#N/A,#N/A,FALSE,"Capital";#N/A,#N/A,FALSE,"Tooling";#N/A,#N/A,FALSE,"LRP"}</definedName>
    <definedName name="fhk" hidden="1">{#N/A,#N/A,FALSE,"P&amp;L";#N/A,#N/A,FALSE,"DL Worksheet";#N/A,#N/A,FALSE,"Ind. Cell";#N/A,#N/A,FALSE,"Capital";#N/A,#N/A,FALSE,"Tooling";#N/A,#N/A,FALSE,"LRP"}</definedName>
    <definedName name="fileName">'[26]TB-TBC'!$K$3</definedName>
    <definedName name="final" localSheetId="21" hidden="1">{#N/A,#N/A,FALSE,"Outlook for Month ";#N/A,#N/A,FALSE,"Risk for Month ";#N/A,#N/A,FALSE,"Upside for Month"}</definedName>
    <definedName name="final" localSheetId="20" hidden="1">{#N/A,#N/A,FALSE,"Outlook for Month ";#N/A,#N/A,FALSE,"Risk for Month ";#N/A,#N/A,FALSE,"Upside for Month"}</definedName>
    <definedName name="final" localSheetId="22" hidden="1">{#N/A,#N/A,FALSE,"Outlook for Month ";#N/A,#N/A,FALSE,"Risk for Month ";#N/A,#N/A,FALSE,"Upside for Month"}</definedName>
    <definedName name="final" hidden="1">{#N/A,#N/A,FALSE,"Outlook for Month ";#N/A,#N/A,FALSE,"Risk for Month ";#N/A,#N/A,FALSE,"Upside for Month"}</definedName>
    <definedName name="findwrn" localSheetId="21" hidden="1">{#N/A,#N/A,TRUE,"TOTAL DISTRIBUTION";#N/A,#N/A,TRUE,"SOUTH";#N/A,#N/A,TRUE,"NORTHEAST";#N/A,#N/A,TRUE,"WEST"}</definedName>
    <definedName name="findwrn" localSheetId="20" hidden="1">{#N/A,#N/A,TRUE,"TOTAL DISTRIBUTION";#N/A,#N/A,TRUE,"SOUTH";#N/A,#N/A,TRUE,"NORTHEAST";#N/A,#N/A,TRUE,"WEST"}</definedName>
    <definedName name="findwrn" localSheetId="22" hidden="1">{#N/A,#N/A,TRUE,"TOTAL DISTRIBUTION";#N/A,#N/A,TRUE,"SOUTH";#N/A,#N/A,TRUE,"NORTHEAST";#N/A,#N/A,TRUE,"WEST"}</definedName>
    <definedName name="findwrn" hidden="1">{#N/A,#N/A,TRUE,"TOTAL DISTRIBUTION";#N/A,#N/A,TRUE,"SOUTH";#N/A,#N/A,TRUE,"NORTHEAST";#N/A,#N/A,TRUE,"WEST"}</definedName>
    <definedName name="findwrnor" localSheetId="21" hidden="1">{#N/A,#N/A,TRUE,"TOTAL DSBN";#N/A,#N/A,TRUE,"WEST";#N/A,#N/A,TRUE,"SOUTH";#N/A,#N/A,TRUE,"NORTHEAST"}</definedName>
    <definedName name="findwrnor" localSheetId="20" hidden="1">{#N/A,#N/A,TRUE,"TOTAL DSBN";#N/A,#N/A,TRUE,"WEST";#N/A,#N/A,TRUE,"SOUTH";#N/A,#N/A,TRUE,"NORTHEAST"}</definedName>
    <definedName name="findwrnor" localSheetId="22" hidden="1">{#N/A,#N/A,TRUE,"TOTAL DSBN";#N/A,#N/A,TRUE,"WEST";#N/A,#N/A,TRUE,"SOUTH";#N/A,#N/A,TRUE,"NORTHEAST"}</definedName>
    <definedName name="findwrnor" hidden="1">{#N/A,#N/A,TRUE,"TOTAL DSBN";#N/A,#N/A,TRUE,"WEST";#N/A,#N/A,TRUE,"SOUTH";#N/A,#N/A,TRUE,"NORTHEAST"}</definedName>
    <definedName name="FINExtractRange">[20]main!$AH$14:$AH$23,[20]main!$AJ$14:$AP$23</definedName>
    <definedName name="FINISH" localSheetId="21" hidden="1">{#N/A,#N/A,TRUE,"TOTAL DISTRIBUTION";#N/A,#N/A,TRUE,"SOUTH";#N/A,#N/A,TRUE,"NORTHEAST";#N/A,#N/A,TRUE,"WEST"}</definedName>
    <definedName name="FINISH" localSheetId="20" hidden="1">{#N/A,#N/A,TRUE,"TOTAL DISTRIBUTION";#N/A,#N/A,TRUE,"SOUTH";#N/A,#N/A,TRUE,"NORTHEAST";#N/A,#N/A,TRUE,"WEST"}</definedName>
    <definedName name="FINISH" localSheetId="22" hidden="1">{#N/A,#N/A,TRUE,"TOTAL DISTRIBUTION";#N/A,#N/A,TRUE,"SOUTH";#N/A,#N/A,TRUE,"NORTHEAST";#N/A,#N/A,TRUE,"WEST"}</definedName>
    <definedName name="FINISH" hidden="1">{#N/A,#N/A,TRUE,"TOTAL DISTRIBUTION";#N/A,#N/A,TRUE,"SOUTH";#N/A,#N/A,TRUE,"NORTHEAST";#N/A,#N/A,TRUE,"WEST"}</definedName>
    <definedName name="FINOptions">"0,0,1,1,1,0,0,-1,0,0,2,0,"</definedName>
    <definedName name="Ford.Verkf" localSheetId="21" hidden="1">{"Kontenverteilung",#N/A,FALSE,"H A Ü"}</definedName>
    <definedName name="Ford.Verkf" localSheetId="20" hidden="1">{"Kontenverteilung",#N/A,FALSE,"H A Ü"}</definedName>
    <definedName name="Ford.Verkf" localSheetId="22" hidden="1">{"Kontenverteilung",#N/A,FALSE,"H A Ü"}</definedName>
    <definedName name="Ford.Verkf" hidden="1">{"Kontenverteilung",#N/A,FALSE,"H A Ü"}</definedName>
    <definedName name="ForderungenVerk" localSheetId="21" hidden="1">{"Alles",#N/A,FALSE,"H A Ü"}</definedName>
    <definedName name="ForderungenVerk" localSheetId="20" hidden="1">{"Alles",#N/A,FALSE,"H A Ü"}</definedName>
    <definedName name="ForderungenVerk" localSheetId="22" hidden="1">{"Alles",#N/A,FALSE,"H A Ü"}</definedName>
    <definedName name="ForderungenVerk" hidden="1">{"Alles",#N/A,FALSE,"H A Ü"}</definedName>
    <definedName name="ForeignProvince" localSheetId="21" hidden="1">#REF!</definedName>
    <definedName name="ForeignProvince" localSheetId="20" hidden="1">#REF!</definedName>
    <definedName name="ForeignProvince" localSheetId="22" hidden="1">#REF!</definedName>
    <definedName name="ForeignProvince" hidden="1">#REF!</definedName>
    <definedName name="Form" localSheetId="21" hidden="1">#REF!</definedName>
    <definedName name="Form" localSheetId="20" hidden="1">#REF!</definedName>
    <definedName name="Form" localSheetId="22" hidden="1">#REF!</definedName>
    <definedName name="Form" hidden="1">#REF!</definedName>
    <definedName name="forney" localSheetId="2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localSheetId="2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ward">(1.1^0.25)</definedName>
    <definedName name="Fossil_BGS">[1]Assumptions!$E$58</definedName>
    <definedName name="Fossil_Secur_Date">[1]Assumptions!$E$22</definedName>
    <definedName name="FreeCashFlow">[19]Economics!$C$78:$M$86</definedName>
    <definedName name="FREIGHT">0.03</definedName>
    <definedName name="Frequencies" localSheetId="21">{"Annual";"Semiannual";"Quarterly";"Monthly"}</definedName>
    <definedName name="Frequencies" localSheetId="20">{"Annual";"Semiannual";"Quarterly";"Monthly"}</definedName>
    <definedName name="Frequencies" localSheetId="22">{"Annual";"Semiannual";"Quarterly";"Monthly"}</definedName>
    <definedName name="Frequencies">{"Annual";"Semiannual";"Quarterly";"Monthly"}</definedName>
    <definedName name="FrequencyNormalize" localSheetId="21">{"Annual","Annual",1;"Annually","Annual",1;1,"Annual",1;"Semiannual","Semiannual",2;"Semiannually","Semiannual",2;2,"Semiannual",2;"Quarterly","Quarterly",4;4,"Quarterly",4;"Monthly","Monthly",12;12,"Monthly",12}</definedName>
    <definedName name="FrequencyNormalize" localSheetId="20">{"Annual","Annual",1;"Annually","Annual",1;1,"Annual",1;"Semiannual","Semiannual",2;"Semiannually","Semiannual",2;2,"Semiannual",2;"Quarterly","Quarterly",4;4,"Quarterly",4;"Monthly","Monthly",12;12,"Monthly",12}</definedName>
    <definedName name="FrequencyNormalize" localSheetId="22">{"Annual","Annual",1;"Annually","Annual",1;1,"Annual",1;"Semiannual","Semiannual",2;"Semiannually","Semiannual",2;2,"Semiannual",2;"Quarterly","Quarterly",4;4,"Quarterly",4;"Monthly","Monthly",12;12,"Monthly",12}</definedName>
    <definedName name="FrequencyNormalize">{"Annual","Annual",1;"Annually","Annual",1;1,"Annual",1;"Semiannual","Semiannual",2;"Semiannually","Semiannual",2;2,"Semiannual",2;"Quarterly","Quarterly",4;4,"Quarterly",4;"Monthly","Monthly",12;12,"Monthly",12}</definedName>
    <definedName name="fw"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G" localSheetId="21" hidden="1">{#N/A,#N/A,FALSE,"Aging Summary";#N/A,#N/A,FALSE,"Ratio Analysis";#N/A,#N/A,FALSE,"Test 120 Day Accts";#N/A,#N/A,FALSE,"Tickmarks"}</definedName>
    <definedName name="G" localSheetId="20" hidden="1">{#N/A,#N/A,FALSE,"Aging Summary";#N/A,#N/A,FALSE,"Ratio Analysis";#N/A,#N/A,FALSE,"Test 120 Day Accts";#N/A,#N/A,FALSE,"Tickmarks"}</definedName>
    <definedName name="G" localSheetId="22" hidden="1">{#N/A,#N/A,FALSE,"Aging Summary";#N/A,#N/A,FALSE,"Ratio Analysis";#N/A,#N/A,FALSE,"Test 120 Day Accts";#N/A,#N/A,FALSE,"Tickmarks"}</definedName>
    <definedName name="G" hidden="1">{#N/A,#N/A,FALSE,"Aging Summary";#N/A,#N/A,FALSE,"Ratio Analysis";#N/A,#N/A,FALSE,"Test 120 Day Accts";#N/A,#N/A,FALSE,"Tickmarks"}</definedName>
    <definedName name="GAS_RATE">OFFSET(#REF!,3,IF([22]WORK!$E$1=1,[22]WORK!$E$1,5*[22]WORK!$E$1-4),20000,1)</definedName>
    <definedName name="GasLiftSalesPrice">'[30]Liquids and Other Input'!$C$13</definedName>
    <definedName name="GasPriceHeading">[19]Pricing!$A$11:$M$11</definedName>
    <definedName name="GasPrices">[19]Pricing!$A$11:$M$15</definedName>
    <definedName name="gdfg" localSheetId="21"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0"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localSheetId="22"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enLedger">[1]PEPCO!$A$9:$H$774</definedName>
    <definedName name="gg" localSheetId="21" hidden="1">{"Saldenliste",#N/A,FALSE,"H A Ü"}</definedName>
    <definedName name="gg" localSheetId="20" hidden="1">{"Saldenliste",#N/A,FALSE,"H A Ü"}</definedName>
    <definedName name="gg" localSheetId="22" hidden="1">{"Saldenliste",#N/A,FALSE,"H A Ü"}</definedName>
    <definedName name="gg" hidden="1">{"Saldenliste",#N/A,FALSE,"H A Ü"}</definedName>
    <definedName name="ggg"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gggggggg" localSheetId="21" hidden="1">{#N/A,#N/A,FALSE,"Aging Summary";#N/A,#N/A,FALSE,"Ratio Analysis";#N/A,#N/A,FALSE,"Test 120 Day Accts";#N/A,#N/A,FALSE,"Tickmarks"}</definedName>
    <definedName name="gggggggggg" localSheetId="20" hidden="1">{#N/A,#N/A,FALSE,"Aging Summary";#N/A,#N/A,FALSE,"Ratio Analysis";#N/A,#N/A,FALSE,"Test 120 Day Accts";#N/A,#N/A,FALSE,"Tickmarks"}</definedName>
    <definedName name="gggggggggg" localSheetId="22" hidden="1">{#N/A,#N/A,FALSE,"Aging Summary";#N/A,#N/A,FALSE,"Ratio Analysis";#N/A,#N/A,FALSE,"Test 120 Day Accts";#N/A,#N/A,FALSE,"Tickmarks"}</definedName>
    <definedName name="gggggggggg" hidden="1">{#N/A,#N/A,FALSE,"Aging Summary";#N/A,#N/A,FALSE,"Ratio Analysis";#N/A,#N/A,FALSE,"Test 120 Day Accts";#N/A,#N/A,FALSE,"Tickmarks"}</definedName>
    <definedName name="GHP_B2Tax" localSheetId="21">#REF!</definedName>
    <definedName name="GHP_B2Tax" localSheetId="20">#REF!</definedName>
    <definedName name="GHP_B2Tax" localSheetId="22">#REF!</definedName>
    <definedName name="GHP_B2Tax">#REF!</definedName>
    <definedName name="GHP_B2TAX_Forecast" localSheetId="21">#REF!</definedName>
    <definedName name="GHP_B2TAX_Forecast" localSheetId="20">#REF!</definedName>
    <definedName name="GHP_B2TAX_Forecast" localSheetId="22">#REF!</definedName>
    <definedName name="GHP_B2TAX_Forecast">#REF!</definedName>
    <definedName name="GHP_Combined_Rate">'[25]Summary of Tax Rates'!$C$11</definedName>
    <definedName name="GHP_ETR_Net_TEO">'[25]Summary of Tax Rates'!$C$14</definedName>
    <definedName name="GHP_FBOS">'[25]Summary of Tax Rates'!$C$21</definedName>
    <definedName name="GHP_Federal_FBOS">'[25]Summary of Tax Rates'!$C$12</definedName>
    <definedName name="GHP_Gross_Up">'[25]Summary of Tax Rates'!$C$19</definedName>
    <definedName name="GHP_PTBI" localSheetId="21">#REF!</definedName>
    <definedName name="GHP_PTBI" localSheetId="20">#REF!</definedName>
    <definedName name="GHP_PTBI" localSheetId="22">#REF!</definedName>
    <definedName name="GHP_PTBI">#REF!</definedName>
    <definedName name="GHP_SBOF">'[25]Summary of Tax Rates'!$C$22</definedName>
    <definedName name="GHP_State_Rate">'[25]Summary of Tax Rates'!$C$10</definedName>
    <definedName name="GHP_Trial_Balance" localSheetId="21">#REF!</definedName>
    <definedName name="GHP_Trial_Balance" localSheetId="20">#REF!</definedName>
    <definedName name="GHP_Trial_Balance" localSheetId="22">#REF!</definedName>
    <definedName name="GHP_Trial_Balance">#REF!</definedName>
    <definedName name="ghr" localSheetId="21" hidden="1">{#N/A,#N/A,FALSE,"Ratios - Medallion Class A";#N/A,#N/A,FALSE,"Ratios - Medallion Class B";#N/A,#N/A,FALSE,"Share Proof - Medallion A";#N/A,#N/A,FALSE,"Share Proof - Medallion B";#N/A,#N/A,FALSE,"Per Share-Medallion A";#N/A,#N/A,FALSE,"Per Share-Medallion B"}</definedName>
    <definedName name="ghr" localSheetId="20" hidden="1">{#N/A,#N/A,FALSE,"Ratios - Medallion Class A";#N/A,#N/A,FALSE,"Ratios - Medallion Class B";#N/A,#N/A,FALSE,"Share Proof - Medallion A";#N/A,#N/A,FALSE,"Share Proof - Medallion B";#N/A,#N/A,FALSE,"Per Share-Medallion A";#N/A,#N/A,FALSE,"Per Share-Medallion B"}</definedName>
    <definedName name="ghr" localSheetId="22" hidden="1">{#N/A,#N/A,FALSE,"Ratios - Medallion Class A";#N/A,#N/A,FALSE,"Ratios - Medallion Class B";#N/A,#N/A,FALSE,"Share Proof - Medallion A";#N/A,#N/A,FALSE,"Share Proof - Medallion B";#N/A,#N/A,FALSE,"Per Share-Medallion A";#N/A,#N/A,FALSE,"Per Share-Medallion B"}</definedName>
    <definedName name="ghr" hidden="1">{#N/A,#N/A,FALSE,"Ratios - Medallion Class A";#N/A,#N/A,FALSE,"Ratios - Medallion Class B";#N/A,#N/A,FALSE,"Share Proof - Medallion A";#N/A,#N/A,FALSE,"Share Proof - Medallion B";#N/A,#N/A,FALSE,"Per Share-Medallion A";#N/A,#N/A,FALSE,"Per Share-Medallion B"}</definedName>
    <definedName name="gita" localSheetId="10"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21"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localSheetId="22"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0"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22" hidden="1">{#N/A,#N/A,FALSE,"O&amp;M by processes";#N/A,#N/A,FALSE,"Elec Act vs Bud";#N/A,#N/A,FALSE,"G&amp;A";#N/A,#N/A,FALSE,"BGS";#N/A,#N/A,FALSE,"Res Cost"}</definedName>
    <definedName name="gitah" hidden="1">{#N/A,#N/A,FALSE,"O&amp;M by processes";#N/A,#N/A,FALSE,"Elec Act vs Bud";#N/A,#N/A,FALSE,"G&amp;A";#N/A,#N/A,FALSE,"BGS";#N/A,#N/A,FALSE,"Res Cost"}</definedName>
    <definedName name="GLACCT">'[36]Valid Values'!$A$2:$A$95</definedName>
    <definedName name="GLH_B2Tax">'[25]GLH Provision'!$C$21:$AB$75</definedName>
    <definedName name="GLH_B2Tax_Forecast">'[25]GLH Provision'!$C$358:$AB$412</definedName>
    <definedName name="GLH_Combined_Rate">'[25]Summary of Tax Rates'!$E$11</definedName>
    <definedName name="GLH_ETR_Net_TEO">'[25]Summary of Tax Rates'!$E$14</definedName>
    <definedName name="GLH_FBOS">'[25]Summary of Tax Rates'!$E$21</definedName>
    <definedName name="GLH_Federal_FBOS">'[25]Summary of Tax Rates'!$E$12</definedName>
    <definedName name="GLH_Gross_Up">'[25]Summary of Tax Rates'!$E$19</definedName>
    <definedName name="GLH_SBOF">'[25]Summary of Tax Rates'!$E$22</definedName>
    <definedName name="GLH_State_Rate">'[25]Summary of Tax Rates'!$E$10</definedName>
    <definedName name="GLW_B2Tax_Forecast">'[25]GLW Provision'!$C$358:$AB$412</definedName>
    <definedName name="GLW_Combined_Rate">'[25]Summary of Tax Rates'!$D$11</definedName>
    <definedName name="GLW_FBOS">'[25]Summary of Tax Rates'!$D$21</definedName>
    <definedName name="GLW_Federal_FBOS">'[25]Summary of Tax Rates'!$D$12</definedName>
    <definedName name="GLW_Gross_Up">'[25]Summary of Tax Rates'!$D$19</definedName>
    <definedName name="GLW_SBOF">'[25]Summary of Tax Rates'!$D$22</definedName>
    <definedName name="GLW_State_Rate">'[25]Summary of Tax Rates'!$D$10</definedName>
    <definedName name="GOD" localSheetId="21" hidden="1">{#N/A,#N/A,TRUE,"Facility-Input";#N/A,#N/A,TRUE,"Graphs";#N/A,#N/A,TRUE,"TOTAL"}</definedName>
    <definedName name="GOD" localSheetId="20" hidden="1">{#N/A,#N/A,TRUE,"Facility-Input";#N/A,#N/A,TRUE,"Graphs";#N/A,#N/A,TRUE,"TOTAL"}</definedName>
    <definedName name="GOD" localSheetId="22" hidden="1">{#N/A,#N/A,TRUE,"Facility-Input";#N/A,#N/A,TRUE,"Graphs";#N/A,#N/A,TRUE,"TOTAL"}</definedName>
    <definedName name="GOD" hidden="1">{#N/A,#N/A,TRUE,"Facility-Input";#N/A,#N/A,TRUE,"Graphs";#N/A,#N/A,TRUE,"TOTAL"}</definedName>
    <definedName name="golly" localSheetId="21" hidden="1">{#N/A,#N/A,TRUE,"Facility-Input";#N/A,#N/A,TRUE,"Graphs";#N/A,#N/A,TRUE,"TOTAL"}</definedName>
    <definedName name="golly" localSheetId="20" hidden="1">{#N/A,#N/A,TRUE,"Facility-Input";#N/A,#N/A,TRUE,"Graphs";#N/A,#N/A,TRUE,"TOTAL"}</definedName>
    <definedName name="golly" localSheetId="22" hidden="1">{#N/A,#N/A,TRUE,"Facility-Input";#N/A,#N/A,TRUE,"Graphs";#N/A,#N/A,TRUE,"TOTAL"}</definedName>
    <definedName name="golly" hidden="1">{#N/A,#N/A,TRUE,"Facility-Input";#N/A,#N/A,TRUE,"Graphs";#N/A,#N/A,TRUE,"TOTAL"}</definedName>
    <definedName name="GOODBYE" localSheetId="21" hidden="1">{#N/A,#N/A,TRUE,"Facility-Input";#N/A,#N/A,TRUE,"Graphs";#N/A,#N/A,TRUE,"TOTAL"}</definedName>
    <definedName name="GOODBYE" localSheetId="20" hidden="1">{#N/A,#N/A,TRUE,"Facility-Input";#N/A,#N/A,TRUE,"Graphs";#N/A,#N/A,TRUE,"TOTAL"}</definedName>
    <definedName name="GOODBYE" localSheetId="22" hidden="1">{#N/A,#N/A,TRUE,"Facility-Input";#N/A,#N/A,TRUE,"Graphs";#N/A,#N/A,TRUE,"TOTAL"}</definedName>
    <definedName name="GOODBYE" hidden="1">{#N/A,#N/A,TRUE,"Facility-Input";#N/A,#N/A,TRUE,"Graphs";#N/A,#N/A,TRUE,"TOTAL"}</definedName>
    <definedName name="goodwill">'[6]VEA Inputs'!$E$30</definedName>
    <definedName name="GP">'[15]Westar ATRR'!$J$169</definedName>
    <definedName name="Graph">[5]!is1b,[5]!is1c,[5]!STATS2,[5]!STATS3</definedName>
    <definedName name="GRC_Cost">'[6]VEA Inputs'!$E$89</definedName>
    <definedName name="Grp1Comp1">'[10]Contract Rates'!$C$68</definedName>
    <definedName name="Grp1Comp2">'[10]Contract Rates'!$C$69</definedName>
    <definedName name="Grp1Comp3">'[10]Contract Rates'!$C$70</definedName>
    <definedName name="Grp2Comp1">'[10]Contract Rates'!$D$66</definedName>
    <definedName name="Grp2Comp2">'[10]Contract Rates'!$D$67</definedName>
    <definedName name="Grp2Comp3">'[10]Contract Rates'!$D$68</definedName>
    <definedName name="Grp2Comp4">'[10]Contract Rates'!$D$69</definedName>
    <definedName name="Grp3Comp1">'[10]Contract Rates'!$E$67</definedName>
    <definedName name="Grp3Comp2">'[10]Contract Rates'!$E$69</definedName>
    <definedName name="Grp3Comp3">'[10]Contract Rates'!$E$70</definedName>
    <definedName name="gsdagas" localSheetId="21" hidden="1">{#N/A,#N/A,FALSE,"BS_CORPORATE"}</definedName>
    <definedName name="gsdagas" localSheetId="20" hidden="1">{#N/A,#N/A,FALSE,"BS_CORPORATE"}</definedName>
    <definedName name="gsdagas" localSheetId="22" hidden="1">{#N/A,#N/A,FALSE,"BS_CORPORATE"}</definedName>
    <definedName name="gsdagas" hidden="1">{#N/A,#N/A,FALSE,"BS_CORPORATE"}</definedName>
    <definedName name="haha" localSheetId="21" hidden="1">{"OMPA_FAC",#N/A,FALSE,"OMPA FAC"}</definedName>
    <definedName name="haha" localSheetId="20" hidden="1">{"OMPA_FAC",#N/A,FALSE,"OMPA FAC"}</definedName>
    <definedName name="haha" localSheetId="22" hidden="1">{"OMPA_FAC",#N/A,FALSE,"OMPA FAC"}</definedName>
    <definedName name="haha" hidden="1">{"OMPA_FAC",#N/A,FALSE,"OMPA FAC"}</definedName>
    <definedName name="hallo" localSheetId="21" hidden="1">{"Kontenverteilung",#N/A,FALSE,"H A Ü"}</definedName>
    <definedName name="hallo" localSheetId="20" hidden="1">{"Kontenverteilung",#N/A,FALSE,"H A Ü"}</definedName>
    <definedName name="hallo" localSheetId="22" hidden="1">{"Kontenverteilung",#N/A,FALSE,"H A Ü"}</definedName>
    <definedName name="hallo" hidden="1">{"Kontenverteilung",#N/A,FALSE,"H A Ü"}</definedName>
    <definedName name="hangzhou"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d" localSheetId="21" hidden="1">{#N/A,#N/A,FALSE,"Aging Summary";#N/A,#N/A,FALSE,"Ratio Analysis";#N/A,#N/A,FALSE,"Test 120 Day Accts";#N/A,#N/A,FALSE,"Tickmarks"}</definedName>
    <definedName name="hd" localSheetId="20" hidden="1">{#N/A,#N/A,FALSE,"Aging Summary";#N/A,#N/A,FALSE,"Ratio Analysis";#N/A,#N/A,FALSE,"Test 120 Day Accts";#N/A,#N/A,FALSE,"Tickmarks"}</definedName>
    <definedName name="hd" localSheetId="22" hidden="1">{#N/A,#N/A,FALSE,"Aging Summary";#N/A,#N/A,FALSE,"Ratio Analysis";#N/A,#N/A,FALSE,"Test 120 Day Accts";#N/A,#N/A,FALSE,"Tickmarks"}</definedName>
    <definedName name="hd" hidden="1">{#N/A,#N/A,FALSE,"Aging Summary";#N/A,#N/A,FALSE,"Ratio Analysis";#N/A,#N/A,FALSE,"Test 120 Day Accts";#N/A,#N/A,FALSE,"Tickmarks"}</definedName>
    <definedName name="he"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98"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llo"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ello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hi" localSheetId="21" hidden="1">{#N/A,#N/A,FALSE,"Aging Summary";#N/A,#N/A,FALSE,"Ratio Analysis";#N/A,#N/A,FALSE,"Test 120 Day Accts";#N/A,#N/A,FALSE,"Tickmarks"}</definedName>
    <definedName name="hi" localSheetId="20" hidden="1">{#N/A,#N/A,FALSE,"Aging Summary";#N/A,#N/A,FALSE,"Ratio Analysis";#N/A,#N/A,FALSE,"Test 120 Day Accts";#N/A,#N/A,FALSE,"Tickmarks"}</definedName>
    <definedName name="hi" localSheetId="22" hidden="1">{#N/A,#N/A,FALSE,"Aging Summary";#N/A,#N/A,FALSE,"Ratio Analysis";#N/A,#N/A,FALSE,"Test 120 Day Accts";#N/A,#N/A,FALSE,"Tickmarks"}</definedName>
    <definedName name="hi" hidden="1">{#N/A,#N/A,FALSE,"Aging Summary";#N/A,#N/A,FALSE,"Ratio Analysis";#N/A,#N/A,FALSE,"Test 120 Day Accts";#N/A,#N/A,FALSE,"Tickmarks"}</definedName>
    <definedName name="high" localSheetId="21" hidden="1">{#N/A,#N/A,TRUE,"TOTAL DSBN";#N/A,#N/A,TRUE,"WEST";#N/A,#N/A,TRUE,"SOUTH";#N/A,#N/A,TRUE,"NORTHEAST"}</definedName>
    <definedName name="high" localSheetId="20" hidden="1">{#N/A,#N/A,TRUE,"TOTAL DSBN";#N/A,#N/A,TRUE,"WEST";#N/A,#N/A,TRUE,"SOUTH";#N/A,#N/A,TRUE,"NORTHEAST"}</definedName>
    <definedName name="high" localSheetId="22" hidden="1">{#N/A,#N/A,TRUE,"TOTAL DSBN";#N/A,#N/A,TRUE,"WEST";#N/A,#N/A,TRUE,"SOUTH";#N/A,#N/A,TRUE,"NORTHEAST"}</definedName>
    <definedName name="high" hidden="1">{#N/A,#N/A,TRUE,"TOTAL DSBN";#N/A,#N/A,TRUE,"WEST";#N/A,#N/A,TRUE,"SOUTH";#N/A,#N/A,TRUE,"NORTHEAST"}</definedName>
    <definedName name="HighSum" localSheetId="21" hidden="1">{#N/A,#N/A,TRUE,"TOTAL DISTRIBUTION";#N/A,#N/A,TRUE,"SOUTH";#N/A,#N/A,TRUE,"NORTHEAST";#N/A,#N/A,TRUE,"WEST"}</definedName>
    <definedName name="HighSum" localSheetId="20" hidden="1">{#N/A,#N/A,TRUE,"TOTAL DISTRIBUTION";#N/A,#N/A,TRUE,"SOUTH";#N/A,#N/A,TRUE,"NORTHEAST";#N/A,#N/A,TRUE,"WEST"}</definedName>
    <definedName name="HighSum" localSheetId="22" hidden="1">{#N/A,#N/A,TRUE,"TOTAL DISTRIBUTION";#N/A,#N/A,TRUE,"SOUTH";#N/A,#N/A,TRUE,"NORTHEAST";#N/A,#N/A,TRUE,"WEST"}</definedName>
    <definedName name="HighSum" hidden="1">{#N/A,#N/A,TRUE,"TOTAL DISTRIBUTION";#N/A,#N/A,TRUE,"SOUTH";#N/A,#N/A,TRUE,"NORTHEAST";#N/A,#N/A,TRUE,"WEST"}</definedName>
    <definedName name="HSC_Price">'[8]Liquids and Other Input'!$B$16</definedName>
    <definedName name="HspLogonApplication">"'CorpFin'"</definedName>
    <definedName name="HspLogonDomain">"'NA1'"</definedName>
    <definedName name="HspLogonServer">"'il06nssftt100'"</definedName>
    <definedName name="HspLogonUserName">"'EFIN47'"</definedName>
    <definedName name="HTML_CodePage" hidden="1">1252</definedName>
    <definedName name="HTML_Control" localSheetId="21" hidden="1">{"'W.W. Summary'!$A$1:$K$37"}</definedName>
    <definedName name="HTML_Control" localSheetId="20" hidden="1">{"'W.W. Summary'!$A$1:$K$37"}</definedName>
    <definedName name="HTML_Control" localSheetId="22" hidden="1">{"'W.W. Summary'!$A$1:$K$37"}</definedName>
    <definedName name="HTML_Control" hidden="1">{"'W.W. Summary'!$A$1:$K$37"}</definedName>
    <definedName name="HTML_Control_1" localSheetId="21" hidden="1">{"'360068'!$A$1:$P$225"}</definedName>
    <definedName name="HTML_Control_1" localSheetId="20" hidden="1">{"'360068'!$A$1:$P$225"}</definedName>
    <definedName name="HTML_Control_1" localSheetId="22" hidden="1">{"'360068'!$A$1:$P$225"}</definedName>
    <definedName name="HTML_Control_1" hidden="1">{"'360068'!$A$1:$P$225"}</definedName>
    <definedName name="HTML_Control_2" localSheetId="21" hidden="1">{"'360068'!$A$1:$P$225"}</definedName>
    <definedName name="HTML_Control_2" localSheetId="20" hidden="1">{"'360068'!$A$1:$P$225"}</definedName>
    <definedName name="HTML_Control_2" localSheetId="22" hidden="1">{"'360068'!$A$1:$P$225"}</definedName>
    <definedName name="HTML_Control_2" hidden="1">{"'360068'!$A$1:$P$225"}</definedName>
    <definedName name="HTML_Control_3" localSheetId="21" hidden="1">{"'360068'!$A$1:$P$225"}</definedName>
    <definedName name="HTML_Control_3" localSheetId="20" hidden="1">{"'360068'!$A$1:$P$225"}</definedName>
    <definedName name="HTML_Control_3" localSheetId="22" hidden="1">{"'360068'!$A$1:$P$225"}</definedName>
    <definedName name="HTML_Control_3" hidden="1">{"'360068'!$A$1:$P$225"}</definedName>
    <definedName name="HTML_Control_4" localSheetId="21" hidden="1">{"'360068'!$A$1:$P$225"}</definedName>
    <definedName name="HTML_Control_4" localSheetId="20" hidden="1">{"'360068'!$A$1:$P$225"}</definedName>
    <definedName name="HTML_Control_4" localSheetId="22" hidden="1">{"'360068'!$A$1:$P$225"}</definedName>
    <definedName name="HTML_Control_4" hidden="1">{"'360068'!$A$1:$P$225"}</definedName>
    <definedName name="HTML_Control_454" localSheetId="21" hidden="1">{"'360068'!$A$1:$P$225"}</definedName>
    <definedName name="HTML_Control_454" localSheetId="20" hidden="1">{"'360068'!$A$1:$P$225"}</definedName>
    <definedName name="HTML_Control_454" localSheetId="22" hidden="1">{"'360068'!$A$1:$P$225"}</definedName>
    <definedName name="HTML_Control_454" hidden="1">{"'360068'!$A$1:$P$225"}</definedName>
    <definedName name="HTML_Control_5" localSheetId="21" hidden="1">{"'360068'!$A$1:$P$225"}</definedName>
    <definedName name="HTML_Control_5" localSheetId="20" hidden="1">{"'360068'!$A$1:$P$225"}</definedName>
    <definedName name="HTML_Control_5" localSheetId="22" hidden="1">{"'360068'!$A$1:$P$225"}</definedName>
    <definedName name="HTML_Control_5" hidden="1">{"'360068'!$A$1:$P$225"}</definedName>
    <definedName name="HTML_Control2" localSheetId="21" hidden="1">{"'W.W. Summary'!$A$1:$K$37"}</definedName>
    <definedName name="HTML_Control2" localSheetId="20" hidden="1">{"'W.W. Summary'!$A$1:$K$37"}</definedName>
    <definedName name="HTML_Control2" localSheetId="22" hidden="1">{"'W.W. Summary'!$A$1:$K$37"}</definedName>
    <definedName name="HTML_Control2" hidden="1">{"'W.W. Summary'!$A$1:$K$37"}</definedName>
    <definedName name="HTML_Description" hidden="1">""</definedName>
    <definedName name="HTML_Email" hidden="1">""</definedName>
    <definedName name="HTML_Header" hidden="1">"Finance"</definedName>
    <definedName name="HTML_LastUpdate" hidden="1">"2/3/98"</definedName>
    <definedName name="HTML_LineAfter" hidden="1">FALSE</definedName>
    <definedName name="HTML_LineBefore" hidden="1">FALSE</definedName>
    <definedName name="HTML_Name" hidden="1">"G14163"</definedName>
    <definedName name="HTML_OBDlg2" hidden="1">TRUE</definedName>
    <definedName name="HTML_OBDlg4" hidden="1">TRUE</definedName>
    <definedName name="HTML_OS" hidden="1">0</definedName>
    <definedName name="HTML_PathFile" hidden="1">"L:\RAPTOR\INET0198\SECTCOST\summ.htm"</definedName>
    <definedName name="HTML_Title" hidden="1">"SECTOR1"</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kh" localSheetId="21" hidden="1">{#N/A,#N/A,FALSE,"P&amp;L";#N/A,#N/A,FALSE,"DL Worksheet";#N/A,#N/A,FALSE,"Ind. Cell";#N/A,#N/A,FALSE,"Capital";#N/A,#N/A,FALSE,"Tooling";#N/A,#N/A,FALSE,"LRP"}</definedName>
    <definedName name="hukh" localSheetId="20" hidden="1">{#N/A,#N/A,FALSE,"P&amp;L";#N/A,#N/A,FALSE,"DL Worksheet";#N/A,#N/A,FALSE,"Ind. Cell";#N/A,#N/A,FALSE,"Capital";#N/A,#N/A,FALSE,"Tooling";#N/A,#N/A,FALSE,"LRP"}</definedName>
    <definedName name="hukh" localSheetId="22" hidden="1">{#N/A,#N/A,FALSE,"P&amp;L";#N/A,#N/A,FALSE,"DL Worksheet";#N/A,#N/A,FALSE,"Ind. Cell";#N/A,#N/A,FALSE,"Capital";#N/A,#N/A,FALSE,"Tooling";#N/A,#N/A,FALSE,"LRP"}</definedName>
    <definedName name="hukh" hidden="1">{#N/A,#N/A,FALSE,"P&amp;L";#N/A,#N/A,FALSE,"DL Worksheet";#N/A,#N/A,FALSE,"Ind. Cell";#N/A,#N/A,FALSE,"Capital";#N/A,#N/A,FALSE,"Tooling";#N/A,#N/A,FALSE,"LRP"}</definedName>
    <definedName name="IF_HSC">'[30]Liquids and Other Input'!$C$8</definedName>
    <definedName name="IF_NGPL_TexOK">'[30]Liquids and Other Input'!$C$9</definedName>
    <definedName name="inc">[5]!is1b,[5]!is1c,[5]!STATS2,[5]!STATS3</definedName>
    <definedName name="Income_Tax_Fed">'[6]VEA Inputs'!$E$104</definedName>
    <definedName name="Income_Tax_State">'[6]VEA Inputs'!$E$105</definedName>
    <definedName name="inflation">'[6]VEA Inputs'!$E$72</definedName>
    <definedName name="inflList" hidden="1">"10000000000000000000000000000000000000000000000000000000000000000000000000000000000000000000000000000000000000000000000000000000000000000000000000000000000000000000000000000000000000000000000000000000"</definedName>
    <definedName name="ink">[5]!is1b,[5]!is1c,[5]!STATS2,[5]!STATS3</definedName>
    <definedName name="Input_AddressOne">[10]Distances!$C$61</definedName>
    <definedName name="Input_AddressThree">[10]Distances!$C$63</definedName>
    <definedName name="Input_AddressTwo">[10]Distances!$C$62</definedName>
    <definedName name="Input_Fax1">[10]Distances!$C$64</definedName>
    <definedName name="Input_Fax2">[10]Distances!$C$65</definedName>
    <definedName name="Input_Phone1">[10]Distances!$C$66</definedName>
    <definedName name="Input_VendorNumber">[10]Distances!$C$60</definedName>
    <definedName name="InputBTUFactorSAT">[10]Distances!$C$48</definedName>
    <definedName name="InputC2EthaneGPM">[10]Distances!$C$40</definedName>
    <definedName name="InputC3PropaneGPM">[10]Distances!$C$41</definedName>
    <definedName name="InputC6HexanesGPM">[10]Distances!$C$46</definedName>
    <definedName name="InputIC4IsoButaneGPM">[10]Distances!$C$42</definedName>
    <definedName name="InputIC5IsoPentaneGPM">[10]Distances!$C$44</definedName>
    <definedName name="InputNC4NButaneGPM">[10]Distances!$C$43</definedName>
    <definedName name="InputNC5NPentaneGPM">[10]Distances!$C$45</definedName>
    <definedName name="InputTestDate">[10]Distances!$C$49</definedName>
    <definedName name="InputTotalGPM">[10]Distances!$C$47</definedName>
    <definedName name="intang_afudc910">[1]criteria!$A$5:$B$6</definedName>
    <definedName name="Interco0604" localSheetId="21" hidden="1">{#N/A,#N/A,FALSE,"Aging Summary";#N/A,#N/A,FALSE,"Ratio Analysis";#N/A,#N/A,FALSE,"Test 120 Day Accts";#N/A,#N/A,FALSE,"Tickmarks"}</definedName>
    <definedName name="Interco0604" localSheetId="20" hidden="1">{#N/A,#N/A,FALSE,"Aging Summary";#N/A,#N/A,FALSE,"Ratio Analysis";#N/A,#N/A,FALSE,"Test 120 Day Accts";#N/A,#N/A,FALSE,"Tickmarks"}</definedName>
    <definedName name="Interco0604" localSheetId="22" hidden="1">{#N/A,#N/A,FALSE,"Aging Summary";#N/A,#N/A,FALSE,"Ratio Analysis";#N/A,#N/A,FALSE,"Test 120 Day Accts";#N/A,#N/A,FALSE,"Tickmarks"}</definedName>
    <definedName name="Interco0604" hidden="1">{#N/A,#N/A,FALSE,"Aging Summary";#N/A,#N/A,FALSE,"Ratio Analysis";#N/A,#N/A,FALSE,"Test 120 Day Accts";#N/A,#N/A,FALSE,"Tickmarks"}</definedName>
    <definedName name="INTQ">'[1]IR COMP'!$B$39</definedName>
    <definedName name="IntroText">[9]Changes!$C$11:$C$26</definedName>
    <definedName name="INTY">'[1]IR COMP'!$C$39</definedName>
    <definedName name="ipo" localSheetId="21" hidden="1">{#N/A,#N/A,FALSE,"Aging Summary";#N/A,#N/A,FALSE,"Ratio Analysis";#N/A,#N/A,FALSE,"Test 120 Day Accts";#N/A,#N/A,FALSE,"Tickmarks"}</definedName>
    <definedName name="ipo" localSheetId="20" hidden="1">{#N/A,#N/A,FALSE,"Aging Summary";#N/A,#N/A,FALSE,"Ratio Analysis";#N/A,#N/A,FALSE,"Test 120 Day Accts";#N/A,#N/A,FALSE,"Tickmarks"}</definedName>
    <definedName name="ipo" localSheetId="22" hidden="1">{#N/A,#N/A,FALSE,"Aging Summary";#N/A,#N/A,FALSE,"Ratio Analysis";#N/A,#N/A,FALSE,"Test 120 Day Accts";#N/A,#N/A,FALSE,"Tickmarks"}</definedName>
    <definedName name="ipo" hidden="1">{#N/A,#N/A,FALSE,"Aging Summary";#N/A,#N/A,FALSE,"Ratio Analysis";#N/A,#N/A,FALSE,"Test 120 Day Accts";#N/A,#N/A,FALSE,"Tickmarks"}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OREIGN_BRANCHES_U.S._BANKS_LOANS_FDIC" hidden="1">"c6438"</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42691.5412615741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38961.402025463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D40" hidden="1">"$D$41:$D$2543"</definedName>
    <definedName name="IQRD41" hidden="1">"$D$42:$D$2544"</definedName>
    <definedName name="IQRE41" hidden="1">"$E$42:$E$2544"</definedName>
    <definedName name="IRR">[19]Economics!$C$9</definedName>
    <definedName name="IRSCenter" localSheetId="21" hidden="1">#REF!</definedName>
    <definedName name="IRSCenter" localSheetId="20" hidden="1">#REF!</definedName>
    <definedName name="IRSCenter" localSheetId="22" hidden="1">#REF!</definedName>
    <definedName name="IRSCenter" hidden="1">#REF!</definedName>
    <definedName name="Isbell_WASP">'[30]Liquids and Other Input'!$C$15</definedName>
    <definedName name="itc" localSheetId="23">#REF!</definedName>
    <definedName name="itc" localSheetId="21">#REF!</definedName>
    <definedName name="itc" localSheetId="20">#REF!</definedName>
    <definedName name="itc" localSheetId="22">#REF!</definedName>
    <definedName name="itc">#REF!</definedName>
    <definedName name="ItemType">[37]Sheet2!$F$2:$F$4</definedName>
    <definedName name="iuyrytdgfx" localSheetId="21"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0"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localSheetId="22"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uyrytdgfx"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iytrutre" localSheetId="21"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0"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localSheetId="22"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trutre"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iyuttyr" localSheetId="21" hidden="1">{"Earnings",#N/A,TRUE,"Earnings";"qtr for IR",#N/A,TRUE,"Quarters";"balancesheet",#N/A,TRUE,"BalanceSheet";"change in cash",#N/A,TRUE,"CashFlow";"oil and gas earnings",#N/A,TRUE,"Oil and Gas Results";"price and vol detail",#N/A,TRUE,"Oil and Gas Results";"capexsum",#N/A,TRUE,"CAPEX Sum"}</definedName>
    <definedName name="iyuttyr" localSheetId="20" hidden="1">{"Earnings",#N/A,TRUE,"Earnings";"qtr for IR",#N/A,TRUE,"Quarters";"balancesheet",#N/A,TRUE,"BalanceSheet";"change in cash",#N/A,TRUE,"CashFlow";"oil and gas earnings",#N/A,TRUE,"Oil and Gas Results";"price and vol detail",#N/A,TRUE,"Oil and Gas Results";"capexsum",#N/A,TRUE,"CAPEX Sum"}</definedName>
    <definedName name="iyuttyr" localSheetId="22" hidden="1">{"Earnings",#N/A,TRUE,"Earnings";"qtr for IR",#N/A,TRUE,"Quarters";"balancesheet",#N/A,TRUE,"BalanceSheet";"change in cash",#N/A,TRUE,"CashFlow";"oil and gas earnings",#N/A,TRUE,"Oil and Gas Results";"price and vol detail",#N/A,TRUE,"Oil and Gas Results";"capexsum",#N/A,TRUE,"CAPEX Sum"}</definedName>
    <definedName name="iyuttyr" hidden="1">{"Earnings",#N/A,TRUE,"Earnings";"qtr for IR",#N/A,TRUE,"Quarters";"balancesheet",#N/A,TRUE,"BalanceSheet";"change in cash",#N/A,TRUE,"CashFlow";"oil and gas earnings",#N/A,TRUE,"Oil and Gas Results";"price and vol detail",#N/A,TRUE,"Oil and Gas Results";"capexsum",#N/A,TRUE,"CAPEX Sum"}</definedName>
    <definedName name="ja"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jjks" localSheetId="21" hidden="1">{#N/A,#N/A,FALSE,"Total";#N/A,#N/A,FALSE,"ASNS";#N/A,#N/A,FALSE,"PNCNS";#N/A,#N/A,FALSE,"DSNS";#N/A,#N/A,FALSE,"TNS"}</definedName>
    <definedName name="jajjks" localSheetId="20" hidden="1">{#N/A,#N/A,FALSE,"Total";#N/A,#N/A,FALSE,"ASNS";#N/A,#N/A,FALSE,"PNCNS";#N/A,#N/A,FALSE,"DSNS";#N/A,#N/A,FALSE,"TNS"}</definedName>
    <definedName name="jajjks" localSheetId="22" hidden="1">{#N/A,#N/A,FALSE,"Total";#N/A,#N/A,FALSE,"ASNS";#N/A,#N/A,FALSE,"PNCNS";#N/A,#N/A,FALSE,"DSNS";#N/A,#N/A,FALSE,"TNS"}</definedName>
    <definedName name="jajjks" hidden="1">{#N/A,#N/A,FALSE,"Total";#N/A,#N/A,FALSE,"ASNS";#N/A,#N/A,FALSE,"PNCNS";#N/A,#N/A,FALSE,"DSNS";#N/A,#N/A,FALSE,"TNS"}</definedName>
    <definedName name="janeiro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son" localSheetId="21" hidden="1">{"Age 50; 100% - NPPC",#N/A,FALSE,"Age 50; 100%";"Age 50; 100% - PSC",#N/A,FALSE,"Age 50; 100%";"Age 50; 100% - Gain/Loss",#N/A,FALSE,"Age 50; 100%"}</definedName>
    <definedName name="Jason" localSheetId="20" hidden="1">{"Age 50; 100% - NPPC",#N/A,FALSE,"Age 50; 100%";"Age 50; 100% - PSC",#N/A,FALSE,"Age 50; 100%";"Age 50; 100% - Gain/Loss",#N/A,FALSE,"Age 50; 100%"}</definedName>
    <definedName name="Jason" localSheetId="22" hidden="1">{"Age 50; 100% - NPPC",#N/A,FALSE,"Age 50; 100%";"Age 50; 100% - PSC",#N/A,FALSE,"Age 50; 100%";"Age 50; 100% - Gain/Loss",#N/A,FALSE,"Age 50; 100%"}</definedName>
    <definedName name="Jason" hidden="1">{"Age 50; 100% - NPPC",#N/A,FALSE,"Age 50; 100%";"Age 50; 100% - PSC",#N/A,FALSE,"Age 50; 100%";"Age 50; 100% - Gain/Loss",#N/A,FALSE,"Age 50; 100%"}</definedName>
    <definedName name="jean">[5]!is1b,[5]!is1c,[5]!STATS2,[5]!STATS3</definedName>
    <definedName name="JESUS" localSheetId="21" hidden="1">{#N/A,#N/A,TRUE,"Facility-Input";#N/A,#N/A,TRUE,"Graphs";#N/A,#N/A,TRUE,"TOTAL"}</definedName>
    <definedName name="JESUS" localSheetId="20" hidden="1">{#N/A,#N/A,TRUE,"Facility-Input";#N/A,#N/A,TRUE,"Graphs";#N/A,#N/A,TRUE,"TOTAL"}</definedName>
    <definedName name="JESUS" localSheetId="22" hidden="1">{#N/A,#N/A,TRUE,"Facility-Input";#N/A,#N/A,TRUE,"Graphs";#N/A,#N/A,TRUE,"TOTAL"}</definedName>
    <definedName name="JESUS" hidden="1">{#N/A,#N/A,TRUE,"Facility-Input";#N/A,#N/A,TRUE,"Graphs";#N/A,#N/A,TRUE,"TOTAL"}</definedName>
    <definedName name="jh" localSheetId="21" hidden="1">{#N/A,#N/A,FALSE,"Aging Summary";#N/A,#N/A,FALSE,"Ratio Analysis";#N/A,#N/A,FALSE,"Test 120 Day Accts";#N/A,#N/A,FALSE,"Tickmarks"}</definedName>
    <definedName name="jh" localSheetId="20" hidden="1">{#N/A,#N/A,FALSE,"Aging Summary";#N/A,#N/A,FALSE,"Ratio Analysis";#N/A,#N/A,FALSE,"Test 120 Day Accts";#N/A,#N/A,FALSE,"Tickmarks"}</definedName>
    <definedName name="jh" localSheetId="22" hidden="1">{#N/A,#N/A,FALSE,"Aging Summary";#N/A,#N/A,FALSE,"Ratio Analysis";#N/A,#N/A,FALSE,"Test 120 Day Accts";#N/A,#N/A,FALSE,"Tickmarks"}</definedName>
    <definedName name="jh" hidden="1">{#N/A,#N/A,FALSE,"Aging Summary";#N/A,#N/A,FALSE,"Ratio Analysis";#N/A,#N/A,FALSE,"Test 120 Day Accts";#N/A,#N/A,FALSE,"Tickmarks"}</definedName>
    <definedName name="ji" localSheetId="21" hidden="1">{"'Highlights'!$A$1:$M$123"}</definedName>
    <definedName name="ji" localSheetId="20" hidden="1">{"'Highlights'!$A$1:$M$123"}</definedName>
    <definedName name="ji" localSheetId="22" hidden="1">{"'Highlights'!$A$1:$M$123"}</definedName>
    <definedName name="ji" hidden="1">{"'Highlights'!$A$1:$M$123"}</definedName>
    <definedName name="jj">[5]!is1b,[5]!is1c,[5]!STATS2,[5]!STATS3</definedName>
    <definedName name="K2_WBEVMODE" hidden="1">-1</definedName>
    <definedName name="Kasse" localSheetId="21" hidden="1">{"Kontenverteilung",#N/A,FALSE,"H A Ü"}</definedName>
    <definedName name="Kasse" localSheetId="20" hidden="1">{"Kontenverteilung",#N/A,FALSE,"H A Ü"}</definedName>
    <definedName name="Kasse" localSheetId="22" hidden="1">{"Kontenverteilung",#N/A,FALSE,"H A Ü"}</definedName>
    <definedName name="Kasse" hidden="1">{"Kontenverteilung",#N/A,FALSE,"H A Ü"}</definedName>
    <definedName name="Kd">'[6]VEA Inputs'!$E$81</definedName>
    <definedName name="KeyCon_Close_Date">[1]Assumptions!$E$29</definedName>
    <definedName name="kjl" localSheetId="21" hidden="1">{#N/A,#N/A,FALSE,"TOTFINAL";#N/A,#N/A,FALSE,"FINPLAN";#N/A,#N/A,FALSE,"TOTMOTADJ";#N/A,#N/A,FALSE,"tieEQ";#N/A,#N/A,FALSE,"G";#N/A,#N/A,FALSE,"ELIMS";#N/A,#N/A,FALSE,"NEXTEL ADJ";#N/A,#N/A,FALSE,"MIMS";#N/A,#N/A,FALSE,"LMPS";#N/A,#N/A,FALSE,"CNSS";#N/A,#N/A,FALSE,"CSS";#N/A,#N/A,FALSE,"MCG";#N/A,#N/A,FALSE,"AECS";#N/A,#N/A,FALSE,"SPS";#N/A,#N/A,FALSE,"CORP"}</definedName>
    <definedName name="kjl" localSheetId="20" hidden="1">{#N/A,#N/A,FALSE,"TOTFINAL";#N/A,#N/A,FALSE,"FINPLAN";#N/A,#N/A,FALSE,"TOTMOTADJ";#N/A,#N/A,FALSE,"tieEQ";#N/A,#N/A,FALSE,"G";#N/A,#N/A,FALSE,"ELIMS";#N/A,#N/A,FALSE,"NEXTEL ADJ";#N/A,#N/A,FALSE,"MIMS";#N/A,#N/A,FALSE,"LMPS";#N/A,#N/A,FALSE,"CNSS";#N/A,#N/A,FALSE,"CSS";#N/A,#N/A,FALSE,"MCG";#N/A,#N/A,FALSE,"AECS";#N/A,#N/A,FALSE,"SPS";#N/A,#N/A,FALSE,"CORP"}</definedName>
    <definedName name="kjl" localSheetId="22"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k" localSheetId="23">#REF!</definedName>
    <definedName name="kk" localSheetId="21">#REF!</definedName>
    <definedName name="kk" localSheetId="20">#REF!</definedName>
    <definedName name="kk" localSheetId="22">#REF!</definedName>
    <definedName name="kk">#REF!</definedName>
    <definedName name="kkk">[5]!is1b,[5]!is1c,[5]!STATS2,[5]!STATS3</definedName>
    <definedName name="ko" localSheetId="21" hidden="1">{#N/A,#N/A,FALSE,"Aging Summary";#N/A,#N/A,FALSE,"Ratio Analysis";#N/A,#N/A,FALSE,"Test 120 Day Accts";#N/A,#N/A,FALSE,"Tickmarks"}</definedName>
    <definedName name="ko" localSheetId="20" hidden="1">{#N/A,#N/A,FALSE,"Aging Summary";#N/A,#N/A,FALSE,"Ratio Analysis";#N/A,#N/A,FALSE,"Test 120 Day Accts";#N/A,#N/A,FALSE,"Tickmarks"}</definedName>
    <definedName name="ko" localSheetId="22" hidden="1">{#N/A,#N/A,FALSE,"Aging Summary";#N/A,#N/A,FALSE,"Ratio Analysis";#N/A,#N/A,FALSE,"Test 120 Day Accts";#N/A,#N/A,FALSE,"Tickmarks"}</definedName>
    <definedName name="ko" hidden="1">{#N/A,#N/A,FALSE,"Aging Summary";#N/A,#N/A,FALSE,"Ratio Analysis";#N/A,#N/A,FALSE,"Test 120 Day Accts";#N/A,#N/A,FALSE,"Tickmarks"}</definedName>
    <definedName name="KPMGContact" localSheetId="21" hidden="1">#REF!</definedName>
    <definedName name="KPMGContact" localSheetId="20" hidden="1">#REF!</definedName>
    <definedName name="KPMGContact" localSheetId="22" hidden="1">#REF!</definedName>
    <definedName name="KPMGContact" hidden="1">#REF!</definedName>
    <definedName name="l">[1]Lists!$A$2:$A$4</definedName>
    <definedName name="Labor">'[1]Labor ratio'!$A$2:$K$14</definedName>
    <definedName name="lborefin">LEFT('[38]lbo-sum'!$Y$13)="Y"</definedName>
    <definedName name="level">[5]!is1b,[5]!is1c,[5]!STATS2,[5]!STATS3</definedName>
    <definedName name="LeveragedCashFlow">[19]Economics!$C$164:$M$174</definedName>
    <definedName name="Library" hidden="1">"a1"</definedName>
    <definedName name="limcount" hidden="1">1</definedName>
    <definedName name="Line22">'[39]P 216'!$G$34</definedName>
    <definedName name="Line26">'[39]P 216'!$G$38</definedName>
    <definedName name="Line30">'[39]P 216'!$G$42</definedName>
    <definedName name="Line32">'[39]P 216'!$G$44</definedName>
    <definedName name="LiqPriceHeading">[19]Pricing!$A$3:$M$3</definedName>
    <definedName name="LiqPrices">[19]Pricing!$A$3:$M$9</definedName>
    <definedName name="Liquids" localSheetId="21" hidden="1">{#N/A,#N/A,FALSE,"Earnings release"}</definedName>
    <definedName name="Liquids" localSheetId="20" hidden="1">{#N/A,#N/A,FALSE,"Earnings release"}</definedName>
    <definedName name="Liquids" localSheetId="22" hidden="1">{#N/A,#N/A,FALSE,"Earnings release"}</definedName>
    <definedName name="Liquids" hidden="1">{#N/A,#N/A,FALSE,"Earnings release"}</definedName>
    <definedName name="listINDEX">[40]Entities!$D$1:INDEX([40]Entities!$D$1:$D$1010,SUMPRODUCT(--([40]Entities!$D$1:$D$1010&lt;&gt;"")))</definedName>
    <definedName name="ListOffset" hidden="1">1</definedName>
    <definedName name="lk" localSheetId="21" hidden="1">{#N/A,#N/A,FALSE,"Summary";#N/A,#N/A,FALSE,"Adj to Option C";#N/A,#N/A,FALSE,"Dividend Analysis";#N/A,#N/A,FALSE,"Reserve Analysis";#N/A,#N/A,FALSE,"Depreciation";#N/A,#N/A,FALSE,"Other Tax Adj"}</definedName>
    <definedName name="lk" localSheetId="20" hidden="1">{#N/A,#N/A,FALSE,"Summary";#N/A,#N/A,FALSE,"Adj to Option C";#N/A,#N/A,FALSE,"Dividend Analysis";#N/A,#N/A,FALSE,"Reserve Analysis";#N/A,#N/A,FALSE,"Depreciation";#N/A,#N/A,FALSE,"Other Tax Adj"}</definedName>
    <definedName name="lk" localSheetId="22" hidden="1">{#N/A,#N/A,FALSE,"Summary";#N/A,#N/A,FALSE,"Adj to Option C";#N/A,#N/A,FALSE,"Dividend Analysis";#N/A,#N/A,FALSE,"Reserve Analysis";#N/A,#N/A,FALSE,"Depreciation";#N/A,#N/A,FALSE,"Other Tax Adj"}</definedName>
    <definedName name="lk" hidden="1">{#N/A,#N/A,FALSE,"Summary";#N/A,#N/A,FALSE,"Adj to Option C";#N/A,#N/A,FALSE,"Dividend Analysis";#N/A,#N/A,FALSE,"Reserve Analysis";#N/A,#N/A,FALSE,"Depreciation";#N/A,#N/A,FALSE,"Other Tax Adj"}</definedName>
    <definedName name="Load_Growth">'[6]VEA Inputs'!$E$126</definedName>
    <definedName name="LookAddressOne">[30]Distances!$C$6</definedName>
    <definedName name="LookAddressThree">[30]Distances!$C$8</definedName>
    <definedName name="LookAddressTwo">[30]Distances!$C$7</definedName>
    <definedName name="LookAdjustMentOneAmount">[8]Distances!$C$132</definedName>
    <definedName name="LookAdjustMentOneText">[8]Distances!$C$131</definedName>
    <definedName name="LookAdjustMentThreeAmount">[8]Distances!$C$136</definedName>
    <definedName name="LookAdjustMentThreeText">[8]Distances!$C$135</definedName>
    <definedName name="LookAdjustMentTwoAmount">[8]Distances!$C$134</definedName>
    <definedName name="LookAdjustMentTwoText">[8]Distances!$C$133</definedName>
    <definedName name="LookAidInConstAmount">[30]Distances!$C$206</definedName>
    <definedName name="LookAidInConstRate">[30]Distances!$C$205</definedName>
    <definedName name="LookAllocatedCompFuelMcfBasedOnWellHeadMcf">[30]Distances!$C$163</definedName>
    <definedName name="LookAllocatedCompFuelMmbtuBasedOnWellHeadMMBtu">[30]Distances!$C$164</definedName>
    <definedName name="LookAllocatedDryCompFuelMcf">[30]Distances!$C$160</definedName>
    <definedName name="LookAllocatedDryCompFuelMMBtu">[30]Distances!$C$161</definedName>
    <definedName name="LookAllocatedFuelFlareMcfBasedOnWellHeadMcf">[30]Distances!$C$157</definedName>
    <definedName name="LookAllocatedFuelFlareMcfTotal">[8]Distances!$C$84</definedName>
    <definedName name="LookAllocatedFuelFlareMmbtuBasedOnWellHeadMMBtu">[30]Distances!$C$158</definedName>
    <definedName name="LookAllocatedFuelFlareMmbtuTotal">[8]Distances!$C$88</definedName>
    <definedName name="LookAllocatedGallonsEthane">[30]Distances!$C$72</definedName>
    <definedName name="LookAllocatedGallonsHexanes">[30]Distances!$C$78</definedName>
    <definedName name="LookAllocatedGallonsIsoButane">[30]Distances!$C$74</definedName>
    <definedName name="LookAllocatedGallonsIsoPentane">[30]Distances!$C$76</definedName>
    <definedName name="LookAllocatedGallonsMethane">[30]Distances!$C$71</definedName>
    <definedName name="LookAllocatedGallonsNormalButane">[30]Distances!$C$75</definedName>
    <definedName name="LookAllocatedGallonsNormalPentane">[30]Distances!$C$77</definedName>
    <definedName name="LookAllocatedGallonsPentanesPlus">[8]Distances!$C$72</definedName>
    <definedName name="LookAllocatedGallonsPropane">[30]Distances!$C$73</definedName>
    <definedName name="LookAllocatedGallonsTotalTimesProducersPercent">[8]Distances!$C$80</definedName>
    <definedName name="LookAllocatedMcf">[30]Distances!$C$42</definedName>
    <definedName name="LookAllocatedMcfShrinkEthane">[30]Distances!$C$112</definedName>
    <definedName name="LookAllocatedMcfShrinkHexanes">[30]Distances!$C$118</definedName>
    <definedName name="LookAllocatedMcfShrinkIsoButane">[30]Distances!$C$114</definedName>
    <definedName name="LookAllocatedMcfShrinkIsoPentane">[30]Distances!$C$116</definedName>
    <definedName name="LookAllocatedMcfShrinkMethane">[30]Distances!$C$111</definedName>
    <definedName name="LookAllocatedMcfShrinkNormalButane">[30]Distances!$C$115</definedName>
    <definedName name="LookAllocatedMcfShrinkNormalPentane">[30]Distances!$C$117</definedName>
    <definedName name="LookAllocatedMcfShrinkPentanesPlus">[8]Distances!$C$98</definedName>
    <definedName name="LookAllocatedMcfShrinkPropane">[30]Distances!$C$113</definedName>
    <definedName name="LookAllocatedMmbtu">[30]Distances!$C$43</definedName>
    <definedName name="LookAllocatedMmbtuShrinkEthane">[30]Distances!$C$121</definedName>
    <definedName name="LookAllocatedMmbtuShrinkHexanes">[30]Distances!$C$127</definedName>
    <definedName name="LookAllocatedMmbtuShrinkIsoButane">[30]Distances!$C$123</definedName>
    <definedName name="LookAllocatedMmbtuShrinkIsoPentane">[30]Distances!$C$125</definedName>
    <definedName name="LookAllocatedMmbtuShrinkMethane">[30]Distances!$C$120</definedName>
    <definedName name="LookAllocatedMmbtuShrinkNormalButane">[30]Distances!$C$124</definedName>
    <definedName name="LookAllocatedMmbtuShrinkNormalPentane">[30]Distances!$C$126</definedName>
    <definedName name="LookAllocatedMmbtuShrinkPentanesPlus">[8]Distances!$C$104</definedName>
    <definedName name="LookAllocatedMmbtuShrinkPropane">[30]Distances!$C$122</definedName>
    <definedName name="LookAllocatedMmbtuShrinkTotal">[8]Distances!$C$105</definedName>
    <definedName name="LookAllocGalsEthane">[30]Distances!$C$82</definedName>
    <definedName name="LookAllocGalsHexanes">[30]Distances!$C$88</definedName>
    <definedName name="LookAllocGalsIsoButane">[30]Distances!$C$84</definedName>
    <definedName name="LookAllocGalsIsoPentane">[30]Distances!$C$86</definedName>
    <definedName name="LookAllocGalsMethane">[30]Distances!$C$81</definedName>
    <definedName name="LookAllocGalsNormalButane">[30]Distances!$C$85</definedName>
    <definedName name="LookAllocGalsNormalPentane">[30]Distances!$C$87</definedName>
    <definedName name="LookAllocGalsPropane">[30]Distances!$C$83</definedName>
    <definedName name="LookAllocLDGalsEthane">[30]Distances!$C$92</definedName>
    <definedName name="LookAllocLDGalsHexanes">[30]Distances!$C$98</definedName>
    <definedName name="LookAllocLDGalsIsoButane">[30]Distances!$C$94</definedName>
    <definedName name="LookAllocLDGalsIsoPentane">[30]Distances!$C$96</definedName>
    <definedName name="LookAllocLDGalsMethane">[30]Distances!$C$91</definedName>
    <definedName name="LookAllocLDGalsNormalButane">[30]Distances!$C$95</definedName>
    <definedName name="LookAllocLDGalsNormalPentane">[30]Distances!$C$97</definedName>
    <definedName name="LookAllocLDGalsPropane">[30]Distances!$C$93</definedName>
    <definedName name="LookByPassMcf">[30]Distances!$C$171</definedName>
    <definedName name="LookByPassMMBtu">[30]Distances!$C$172</definedName>
    <definedName name="LookCascadeBPMcf">[30]Distances!$C$173</definedName>
    <definedName name="LookCascadeBPMMBtu">[30]Distances!$C$174</definedName>
    <definedName name="LookCascadeFeeRate">[30]Distances!$C$254</definedName>
    <definedName name="LookCascadeFeeValue">[30]Distances!$C$255</definedName>
    <definedName name="LookCO2MolePercent">[30]Distances!$C$31</definedName>
    <definedName name="LookCO2TreatingAmount">[30]Distances!$C$194</definedName>
    <definedName name="LookCompressionAmount">[30]Distances!$C$198</definedName>
    <definedName name="LookCompressionRate">[30]Distances!$C$197</definedName>
    <definedName name="LookConditioningFee">[30]Distances!$C$192</definedName>
    <definedName name="LookConditioningFeeRatePerMmbtu">[30]Distances!$C$191</definedName>
    <definedName name="LookDehyAmount">[30]Distances!$C$200</definedName>
    <definedName name="LookDehyRate">[30]Distances!$C$199</definedName>
    <definedName name="LookElecCostAmount_Comp">[30]Distances!$C$221</definedName>
    <definedName name="LookElecCostAmount_Plant">[30]Distances!$C$220</definedName>
    <definedName name="LookExcessGasLiftSalesValue">[30]Distances!$C$219</definedName>
    <definedName name="LookExcessGasLiftVolume">[30]Distances!$C$218</definedName>
    <definedName name="LookFax1">[30]Distances!$C$9</definedName>
    <definedName name="LookFinalResidueMCF">[30]Distances!$C$183</definedName>
    <definedName name="LookFinalResidueMmbtu">[30]Distances!$C$182</definedName>
    <definedName name="LookFuelCapLimitAdjustment">[8]Distances!$C$92</definedName>
    <definedName name="LookFuelCapLimitPercent">[8]Distances!$C$90</definedName>
    <definedName name="LookGasLiftGathAmount">[30]Distances!$C$217</definedName>
    <definedName name="LookGasLiftGathRate">[30]Distances!$C$216</definedName>
    <definedName name="LookGasLiftMeterFeeAmount">[30]Distances!$C$215</definedName>
    <definedName name="LookGatheringAmount">[30]Distances!$C$202</definedName>
    <definedName name="LookGatheringRate">[30]Distances!$C$201</definedName>
    <definedName name="LookIncludeInTheoreticalCalculations">[8]Distances!$C$41</definedName>
    <definedName name="LookLiquidsValueEthane">[30]Distances!$C$138</definedName>
    <definedName name="LookLiquidsValueHexanes">[30]Distances!$C$144</definedName>
    <definedName name="LookLiquidsValueISOButane">[30]Distances!$C$140</definedName>
    <definedName name="LookLiquidsValueIsoPentane">[30]Distances!$C$142</definedName>
    <definedName name="LookLiquidsValueMethane">[30]Distances!$C$137</definedName>
    <definedName name="LookLiquidsValueNormalButane">[30]Distances!$C$141</definedName>
    <definedName name="LookLiquidsValueNormalPentane">[30]Distances!$C$143</definedName>
    <definedName name="LookLiquidsValuePentanesPlus">[8]Distances!$C$121</definedName>
    <definedName name="LookLiquidsValuePropane">[30]Distances!$C$139</definedName>
    <definedName name="LookLossLinePackMMBtu">[30]Distances!$C$179</definedName>
    <definedName name="LookLowVolumeFee">[30]Distances!$C$195</definedName>
    <definedName name="LookMay12OneOkStorageValue">[30]Distances!$C$257</definedName>
    <definedName name="LookNetResidueAmount">[30]Distances!$C$245</definedName>
    <definedName name="LookNGLDeliveryAmount">[30]Distances!$C$212</definedName>
    <definedName name="LookNGLDeliveryRate">[30]Distances!$C$211</definedName>
    <definedName name="LookOtherGatheringAmount">[30]Distances!$C$204</definedName>
    <definedName name="LookOtherGatheringRate">[30]Distances!$C$203</definedName>
    <definedName name="LookPhone1">[30]Distances!$C$10</definedName>
    <definedName name="LookPOR_Average_PSIG">[30]Distances!$C$196</definedName>
    <definedName name="LookPostedWellHeadMmbtu">[30]Distances!$C$20</definedName>
    <definedName name="LookPressureBaseAdjustedTheoreticalGallonsEthane">[30]Distances!$C$52</definedName>
    <definedName name="LookPressureBaseAdjustedTheoreticalGallonsHexanes">[30]Distances!$C$58</definedName>
    <definedName name="LookPressureBaseAdjustedTheoreticalGallonsIsoButane">[30]Distances!$C$54</definedName>
    <definedName name="LookPressureBaseAdjustedTheoreticalGallonsIsoPentane">[30]Distances!$C$56</definedName>
    <definedName name="LookPressureBaseAdjustedTheoreticalGallonsMethane">[30]Distances!$C$51</definedName>
    <definedName name="LookPressureBaseAdjustedTheoreticalGallonsNormalButane">[30]Distances!$C$55</definedName>
    <definedName name="LookPressureBaseAdjustedTheoreticalGallonsNormalPentane">[30]Distances!$C$57</definedName>
    <definedName name="LookPressureBaseAdjustedTheoreticalGallonsPentanesPlus">[8]Distances!$C$66</definedName>
    <definedName name="LookPressureBaseAdjustedTheoreticalGallonsPropane">[30]Distances!$C$53</definedName>
    <definedName name="LookPressureBaseAdjustedTheoreticalGPMEthane">[30]Distances!$C$23</definedName>
    <definedName name="LookPressureBaseAdjustedTheoreticalGPMHexanes">[30]Distances!$C$29</definedName>
    <definedName name="LookPressureBaseAdjustedTheoreticalGPMIsoButane">[30]Distances!$C$25</definedName>
    <definedName name="LookPressureBaseAdjustedTheoreticalGPMIsoPentane">[30]Distances!$C$27</definedName>
    <definedName name="LookPressureBaseAdjustedTheoreticalGPMMethane">[30]Distances!$C$22</definedName>
    <definedName name="LookPressureBaseAdjustedTheoreticalGPMNormalButane">[30]Distances!$C$26</definedName>
    <definedName name="LookPressureBaseAdjustedTheoreticalGPMNormalPentane">[30]Distances!$C$28</definedName>
    <definedName name="LookPressureBaseAdjustedTheoreticalGPMPentanesPlus">[8]Distances!$C$60</definedName>
    <definedName name="LookPressureBaseAdjustedTheoreticalGPMPropane">[30]Distances!$C$24</definedName>
    <definedName name="LookProducerNGLPercent">[30]Distances!$C$49</definedName>
    <definedName name="LookProducerPercentEthane">[8]Distances!$C$47</definedName>
    <definedName name="LookProducerPercentIsoButane">[8]Distances!$C$49</definedName>
    <definedName name="LookProducerPercentNormalButane">[8]Distances!$C$50</definedName>
    <definedName name="LookProducerPercentPentanesPlus">[8]Distances!$C$51</definedName>
    <definedName name="LookProducerPercentPropane">[8]Distances!$C$48</definedName>
    <definedName name="LookProducerProcessingOrSellingAtWellHead">[8]Distances!$C$43</definedName>
    <definedName name="LookProducersShareOfLiquidsValueEthane">[30]Distances!$C$148</definedName>
    <definedName name="LookProducersShareOfLiquidsValueHexanes">[30]Distances!$C$154</definedName>
    <definedName name="LookProducersShareOfLiquidsValueISOButane">[30]Distances!$C$150</definedName>
    <definedName name="LookProducersShareOfLiquidsValueIsoPentane">[30]Distances!$C$152</definedName>
    <definedName name="LookProducersShareOfLiquidsValueMethane">[30]Distances!$C$147</definedName>
    <definedName name="LookProducersShareOfLiquidsValueNormalButane">[30]Distances!$C$151</definedName>
    <definedName name="LookProducersShareOfLiquidsValueNormalPentane">[30]Distances!$C$153</definedName>
    <definedName name="LookProducersShareOfLiquidsValuePentanesPlus">[8]Distances!$C$128</definedName>
    <definedName name="LookProducersShareOfLiquidsValuePropane">[30]Distances!$C$149</definedName>
    <definedName name="LookProducersShareOfLiquidsValueTotal">[30]Distances!$C$155</definedName>
    <definedName name="LookResidueAmount">[30]Distances!$C$224</definedName>
    <definedName name="LookResidueGatheringAmount">[30]Distances!$C$208</definedName>
    <definedName name="LookResidueGatheringRate">[30]Distances!$C$207</definedName>
    <definedName name="LookResidueTransportAmount">[30]Distances!$C$210</definedName>
    <definedName name="LookResidueTransportRate">[30]Distances!$C$209</definedName>
    <definedName name="LookSettledResidue">[30]Distances!$C$189</definedName>
    <definedName name="LookTheoreticalGallonsEthane">[30]Distances!$C$62</definedName>
    <definedName name="LookTheoreticalGallonsHexanes">[30]Distances!$C$68</definedName>
    <definedName name="LookTheoreticalGallonsIsoButane">[30]Distances!$C$64</definedName>
    <definedName name="LookTheoreticalGallonsIsoPentane">[30]Distances!$C$66</definedName>
    <definedName name="LookTheoreticalGallonsMethane">[30]Distances!$C$61</definedName>
    <definedName name="LookTheoreticalGallonsNormalButane">[30]Distances!$C$65</definedName>
    <definedName name="LookTheoreticalGallonsNormalPentane">[30]Distances!$C$67</definedName>
    <definedName name="LookTheoreticalGallonsPropane">[30]Distances!$C$63</definedName>
    <definedName name="LookTotalFeeAmount">[30]Distances!$C$222</definedName>
    <definedName name="LookVendorNumber">[30]Distances!$C$5</definedName>
    <definedName name="LookWellHeadMcf">[30]Distances!$C$19</definedName>
    <definedName name="lpo" localSheetId="21" hidden="1">{#N/A,#N/A,FALSE,"Aging Summary";#N/A,#N/A,FALSE,"Ratio Analysis";#N/A,#N/A,FALSE,"Test 120 Day Accts";#N/A,#N/A,FALSE,"Tickmarks"}</definedName>
    <definedName name="lpo" localSheetId="20" hidden="1">{#N/A,#N/A,FALSE,"Aging Summary";#N/A,#N/A,FALSE,"Ratio Analysis";#N/A,#N/A,FALSE,"Test 120 Day Accts";#N/A,#N/A,FALSE,"Tickmarks"}</definedName>
    <definedName name="lpo" localSheetId="22" hidden="1">{#N/A,#N/A,FALSE,"Aging Summary";#N/A,#N/A,FALSE,"Ratio Analysis";#N/A,#N/A,FALSE,"Test 120 Day Accts";#N/A,#N/A,FALSE,"Tickmarks"}</definedName>
    <definedName name="lpo" hidden="1">{#N/A,#N/A,FALSE,"Aging Summary";#N/A,#N/A,FALSE,"Ratio Analysis";#N/A,#N/A,FALSE,"Test 120 Day Accts";#N/A,#N/A,FALSE,"Tickmarks"}</definedName>
    <definedName name="lslkjd" hidden="1">'[41]Expense Escalation-Old-dk'!#REF!</definedName>
    <definedName name="lvlt">[5]!is1b,[5]!is1c,[5]!STATS2,[5]!STATS3</definedName>
    <definedName name="m"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ainVolumeCascadeData">[30]CascadeCalcs!$B:$DO</definedName>
    <definedName name="MainVolumeData">'[30]Main Calculations'!$B$5:$ID$365</definedName>
    <definedName name="MajorLocations">'[42]Named Ranges'!$C$3:$C$74</definedName>
    <definedName name="ManageCo_B2Tax_Forecast">'[25]ManageCo Provision'!$C$237:$AN$285</definedName>
    <definedName name="ManageCo_FBOS">'[25]Summary of Tax Rates'!$F$21</definedName>
    <definedName name="ManageCo_Federal_FBOS">'[25]Summary of Tax Rates'!$F$12</definedName>
    <definedName name="ManageCo_Gross_Up">'[25]Summary of Tax Rates'!$F$19</definedName>
    <definedName name="ManageCo_SBOF">'[25]Summary of Tax Rates'!$F$22</definedName>
    <definedName name="ManageCo_State_Rate">'[25]Summary of Tax Rates'!$F$25</definedName>
    <definedName name="ManageCo_State_Rate_No_Bonus">'[25]Summary of Tax Rates'!$F$26</definedName>
    <definedName name="ManageCo_TEO">'[25]Summary of Tax Rates'!$F$17</definedName>
    <definedName name="margin_growth">[20]growth!$A$1:$A$65536,[20]growth!$Z$1:$Z$65536</definedName>
    <definedName name="margin_main">[20]main!$A$1:$A$65536,[20]main!$Z$1:$Z$65536</definedName>
    <definedName name="margin_matrix">[20]matrix!$A$1:$A$65536,[20]matrix!$AG$1:$AG$65536</definedName>
    <definedName name="margin_notes">[20]main!$AF$1:$AF$65536,[20]main!$AZ$1:$AZ$65536</definedName>
    <definedName name="margin_valuation">[20]valuation!$A$1:$A$65536,[20]valuation!$AI$1:$AI$65536</definedName>
    <definedName name="MARY" localSheetId="21" hidden="1">{#N/A,#N/A,TRUE,"TOTAL DISTRIBUTION";#N/A,#N/A,TRUE,"SOUTH";#N/A,#N/A,TRUE,"NORTHEAST";#N/A,#N/A,TRUE,"WEST"}</definedName>
    <definedName name="MARY" localSheetId="20" hidden="1">{#N/A,#N/A,TRUE,"TOTAL DISTRIBUTION";#N/A,#N/A,TRUE,"SOUTH";#N/A,#N/A,TRUE,"NORTHEAST";#N/A,#N/A,TRUE,"WEST"}</definedName>
    <definedName name="MARY" localSheetId="22" hidden="1">{#N/A,#N/A,TRUE,"TOTAL DISTRIBUTION";#N/A,#N/A,TRUE,"SOUTH";#N/A,#N/A,TRUE,"NORTHEAST";#N/A,#N/A,TRUE,"WEST"}</definedName>
    <definedName name="MARY" hidden="1">{#N/A,#N/A,TRUE,"TOTAL DISTRIBUTION";#N/A,#N/A,TRUE,"SOUTH";#N/A,#N/A,TRUE,"NORTHEAST";#N/A,#N/A,TRUE,"WEST"}</definedName>
    <definedName name="Materials_Percent">'[6]VEA Inputs'!$E$74</definedName>
    <definedName name="mb"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e">"Button 5"</definedName>
    <definedName name="Meter_Allocation">[10]FuelAlloc!$A$3:$BG$258</definedName>
    <definedName name="MeteredVolumes">[43]Meters!$A$48:$I$242</definedName>
    <definedName name="MeterProducerXRef">'[10]Meter Producer Xref'!$B$4:$M$375</definedName>
    <definedName name="Mgmt" localSheetId="23">[44]Current!#REF!</definedName>
    <definedName name="Mgmt" localSheetId="21">#REF!</definedName>
    <definedName name="Mgmt" localSheetId="20">#REF!</definedName>
    <definedName name="Mgmt" localSheetId="22">#REF!</definedName>
    <definedName name="Mgmt">[44]Current!#REF!</definedName>
    <definedName name="michael">[5]!is1b,[5]!is1c,[5]!STATS2,[5]!STATS3</definedName>
    <definedName name="milko">[5]!is1b,[5]!is1c,[5]!STATS2,[5]!STATS3</definedName>
    <definedName name="million">1000000</definedName>
    <definedName name="MonitorCol">1</definedName>
    <definedName name="MonitorRow">1</definedName>
    <definedName name="month">[1]RPT80MAR!$A$1:$D$77</definedName>
    <definedName name="MonthofProd">'[30]Liquids and Other Input'!$C$4</definedName>
    <definedName name="months">[28]Permanent!$A$24:$A$35</definedName>
    <definedName name="MTC_Amortization">'[1]JFJ-3 MTC Rate'!$A$32:$F$82</definedName>
    <definedName name="N"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A" localSheetId="21" hidden="1">{#N/A,#N/A,FALSE,"Expenses";#N/A,#N/A,FALSE,"Revenue"}</definedName>
    <definedName name="NA" localSheetId="20" hidden="1">{#N/A,#N/A,FALSE,"Expenses";#N/A,#N/A,FALSE,"Revenue"}</definedName>
    <definedName name="NA" localSheetId="22" hidden="1">{#N/A,#N/A,FALSE,"Expenses";#N/A,#N/A,FALSE,"Revenue"}</definedName>
    <definedName name="NA" hidden="1">{#N/A,#N/A,FALSE,"Expenses";#N/A,#N/A,FALSE,"Revenue"}</definedName>
    <definedName name="nada" localSheetId="21" hidden="1">{2;#N/A;"R13C16:R17C16";#N/A;"R13C14:R17C15";FALSE;FALSE;FALSE;95;#N/A;#N/A;"R13C19";#N/A;FALSE;FALSE;FALSE;FALSE;#N/A;"";#N/A;FALSE;"";"";#N/A;#N/A;#N/A}</definedName>
    <definedName name="nada" localSheetId="20" hidden="1">{2;#N/A;"R13C16:R17C16";#N/A;"R13C14:R17C15";FALSE;FALSE;FALSE;95;#N/A;#N/A;"R13C19";#N/A;FALSE;FALSE;FALSE;FALSE;#N/A;"";#N/A;FALSE;"";"";#N/A;#N/A;#N/A}</definedName>
    <definedName name="nada" localSheetId="22" hidden="1">{2;#N/A;"R13C16:R17C16";#N/A;"R13C14:R17C15";FALSE;FALSE;FALSE;95;#N/A;#N/A;"R13C19";#N/A;FALSE;FALSE;FALSE;FALSE;#N/A;"";#N/A;FALSE;"";"";#N/A;#N/A;#N/A}</definedName>
    <definedName name="nada" hidden="1">{2;#N/A;"R13C16:R17C16";#N/A;"R13C14:R17C15";FALSE;FALSE;FALSE;95;#N/A;#N/A;"R13C19";#N/A;FALSE;FALSE;FALSE;FALSE;#N/A;"";#N/A;FALSE;"";"";#N/A;#N/A;#N/A}</definedName>
    <definedName name="Name1" localSheetId="21" hidden="1">#REF!</definedName>
    <definedName name="Name1" localSheetId="20" hidden="1">#REF!</definedName>
    <definedName name="Name1" localSheetId="22" hidden="1">#REF!</definedName>
    <definedName name="Name1" hidden="1">#REF!</definedName>
    <definedName name="Name2" localSheetId="21" hidden="1">#REF!</definedName>
    <definedName name="Name2" localSheetId="20" hidden="1">#REF!</definedName>
    <definedName name="Name2" localSheetId="22" hidden="1">#REF!</definedName>
    <definedName name="Name2" hidden="1">#REF!</definedName>
    <definedName name="new" localSheetId="23">#REF!</definedName>
    <definedName name="new" localSheetId="22">#REF!</definedName>
    <definedName name="new">#REF!</definedName>
    <definedName name="newname" localSheetId="21" hidden="1">{#N/A,#N/A,FALSE,"CAP 1998";#N/A,#N/A,FALSE,"CAP 1999";#N/A,#N/A,FALSE,"CAP 2000";#N/A,#N/A,FALSE,"CAP_2001";#N/A,#N/A,FALSE,"CAP_2002";#N/A,#N/A,FALSE,"MAINT_1998";#N/A,#N/A,FALSE,"MAINT_1999";#N/A,#N/A,FALSE,"MAINT_2000";#N/A,#N/A,FALSE,"MAINT_2001";#N/A,#N/A,FALSE,"MAINT_2002"}</definedName>
    <definedName name="newname" localSheetId="20" hidden="1">{#N/A,#N/A,FALSE,"CAP 1998";#N/A,#N/A,FALSE,"CAP 1999";#N/A,#N/A,FALSE,"CAP 2000";#N/A,#N/A,FALSE,"CAP_2001";#N/A,#N/A,FALSE,"CAP_2002";#N/A,#N/A,FALSE,"MAINT_1998";#N/A,#N/A,FALSE,"MAINT_1999";#N/A,#N/A,FALSE,"MAINT_2000";#N/A,#N/A,FALSE,"MAINT_2001";#N/A,#N/A,FALSE,"MAINT_2002"}</definedName>
    <definedName name="newname" localSheetId="22"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GPL_GDDPrice">'[30]Liquids and Other Input'!$C$11</definedName>
    <definedName name="nn"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n"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on_cap_int">'[1]Input Page'!$E$11</definedName>
    <definedName name="none" localSheetId="21" hidden="1">{#N/A,#N/A,TRUE,"TOTAL DISTRIBUTION";#N/A,#N/A,TRUE,"SOUTH";#N/A,#N/A,TRUE,"NORTHEAST";#N/A,#N/A,TRUE,"WEST"}</definedName>
    <definedName name="none" localSheetId="20" hidden="1">{#N/A,#N/A,TRUE,"TOTAL DISTRIBUTION";#N/A,#N/A,TRUE,"SOUTH";#N/A,#N/A,TRUE,"NORTHEAST";#N/A,#N/A,TRUE,"WEST"}</definedName>
    <definedName name="none" localSheetId="22" hidden="1">{#N/A,#N/A,TRUE,"TOTAL DISTRIBUTION";#N/A,#N/A,TRUE,"SOUTH";#N/A,#N/A,TRUE,"NORTHEAST";#N/A,#N/A,TRUE,"WEST"}</definedName>
    <definedName name="none" hidden="1">{#N/A,#N/A,TRUE,"TOTAL DISTRIBUTION";#N/A,#N/A,TRUE,"SOUTH";#N/A,#N/A,TRUE,"NORTHEAST";#N/A,#N/A,TRUE,"WEST"}</definedName>
    <definedName name="NP">'[15]Westar ATRR'!$J$185</definedName>
    <definedName name="NSP_COS" localSheetId="23">#REF!</definedName>
    <definedName name="NSP_COS" localSheetId="21">#REF!</definedName>
    <definedName name="NSP_COS" localSheetId="20">#REF!</definedName>
    <definedName name="NSP_COS" localSheetId="22">#REF!</definedName>
    <definedName name="NSP_COS">#REF!</definedName>
    <definedName name="NTPL_Fuel">[10]Input!$G$28</definedName>
    <definedName name="NTPL_Transport">[10]Input!$G$23</definedName>
    <definedName name="Nuclear_Secur_Date">[1]Assumptions!$E$21</definedName>
    <definedName name="NumberOfDaysInMonth">[45]Lists!$B$15</definedName>
    <definedName name="NvsAnswerCol">"'[RP Consolidating IS YTD - 2017 - 9.xlsx]BU List'!$A$4:$A$19"</definedName>
    <definedName name="NvsASD">"V2016-12-31"</definedName>
    <definedName name="NvsAutoDrillOk">"VN"</definedName>
    <definedName name="NvsElapsedTime">0.0000462962925666943</definedName>
    <definedName name="NvsEndTime">42816.4573842593</definedName>
    <definedName name="NvsInstLang">"VENG"</definedName>
    <definedName name="NvsInstSpec">"%,FBUSINESS_UNIT,V41000"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"V10000"</definedName>
    <definedName name="NvsPanelEffdt">"V2016-02-06"</definedName>
    <definedName name="NvsPanelSetid">"VSHARE"</definedName>
    <definedName name="NvsReqBU">"V10000"</definedName>
    <definedName name="NvsReqBUOnly">"VN"</definedName>
    <definedName name="NvsStyleNme">"BBStyle.xls"</definedName>
    <definedName name="NvsTransLed">"VN"</definedName>
    <definedName name="NvsTreeASD">"V2016-12-31"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"DEPT_TBL"</definedName>
    <definedName name="oct" localSheetId="21" hidden="1">{#N/A,#N/A,FALSE,"TOTFINAL";#N/A,#N/A,FALSE,"FINPLAN";#N/A,#N/A,FALSE,"TOTMOTADJ";#N/A,#N/A,FALSE,"tieEQ";#N/A,#N/A,FALSE,"G";#N/A,#N/A,FALSE,"ELIMS";#N/A,#N/A,FALSE,"NEXTEL ADJ";#N/A,#N/A,FALSE,"MIMS";#N/A,#N/A,FALSE,"LMPS";#N/A,#N/A,FALSE,"CNSS";#N/A,#N/A,FALSE,"CSS";#N/A,#N/A,FALSE,"MCG";#N/A,#N/A,FALSE,"AECS";#N/A,#N/A,FALSE,"SPS";#N/A,#N/A,FALSE,"CORP"}</definedName>
    <definedName name="oct" localSheetId="20" hidden="1">{#N/A,#N/A,FALSE,"TOTFINAL";#N/A,#N/A,FALSE,"FINPLAN";#N/A,#N/A,FALSE,"TOTMOTADJ";#N/A,#N/A,FALSE,"tieEQ";#N/A,#N/A,FALSE,"G";#N/A,#N/A,FALSE,"ELIMS";#N/A,#N/A,FALSE,"NEXTEL ADJ";#N/A,#N/A,FALSE,"MIMS";#N/A,#N/A,FALSE,"LMPS";#N/A,#N/A,FALSE,"CNSS";#N/A,#N/A,FALSE,"CSS";#N/A,#N/A,FALSE,"MCG";#N/A,#N/A,FALSE,"AECS";#N/A,#N/A,FALSE,"SPS";#N/A,#N/A,FALSE,"CORP"}</definedName>
    <definedName name="oct" localSheetId="22" hidden="1">{#N/A,#N/A,FALSE,"TOTFINAL";#N/A,#N/A,FALSE,"FINPLAN";#N/A,#N/A,FALSE,"TOTMOTADJ";#N/A,#N/A,FALSE,"tieEQ";#N/A,#N/A,FALSE,"G";#N/A,#N/A,FALSE,"ELIMS";#N/A,#N/A,FALSE,"NEXTEL ADJ";#N/A,#N/A,FALSE,"MIMS";#N/A,#N/A,FALSE,"LMPS";#N/A,#N/A,FALSE,"CNSS";#N/A,#N/A,FALSE,"CSS";#N/A,#N/A,FALSE,"MCG";#N/A,#N/A,FALSE,"AECS";#N/A,#N/A,FALSE,"SPS";#N/A,#N/A,FALSE,"CORP"}</definedName>
    <definedName name="oct" hidden="1">{#N/A,#N/A,FALSE,"TOTFINAL";#N/A,#N/A,FALSE,"FINPLAN";#N/A,#N/A,FALSE,"TOTMOTADJ";#N/A,#N/A,FALSE,"tieEQ";#N/A,#N/A,FALSE,"G";#N/A,#N/A,FALSE,"ELIMS";#N/A,#N/A,FALSE,"NEXTEL ADJ";#N/A,#N/A,FALSE,"MIMS";#N/A,#N/A,FALSE,"LMPS";#N/A,#N/A,FALSE,"CNSS";#N/A,#N/A,FALSE,"CSS";#N/A,#N/A,FALSE,"MCG";#N/A,#N/A,FALSE,"AECS";#N/A,#N/A,FALSE,"SPS";#N/A,#N/A,FALSE,"CORP"}</definedName>
    <definedName name="OIL_RATE">OFFSET(#REF!,3,IF([22]WORK!$E$1=1,[22]WORK!$E$1+1,5*[22]WORK!$E$1-3),20000,1)</definedName>
    <definedName name="oiupiu" localSheetId="21" hidden="1">{"US Chemical Summary",#N/A,FALSE,"USChem";"Foreign Chemical Summary",#N/A,FALSE,"ForChem"}</definedName>
    <definedName name="oiupiu" localSheetId="20" hidden="1">{"US Chemical Summary",#N/A,FALSE,"USChem";"Foreign Chemical Summary",#N/A,FALSE,"ForChem"}</definedName>
    <definedName name="oiupiu" localSheetId="22" hidden="1">{"US Chemical Summary",#N/A,FALSE,"USChem";"Foreign Chemical Summary",#N/A,FALSE,"ForChem"}</definedName>
    <definedName name="oiupiu" hidden="1">{"US Chemical Summary",#N/A,FALSE,"USChem";"Foreign Chemical Summary",#N/A,FALSE,"ForChem"}</definedName>
    <definedName name="oiutyut" localSheetId="21" hidden="1">{"US EP DCF Valuation",#N/A,FALSE,"USE&amp;P ";"Can EP DCF Valuation",#N/A,FALSE,"Can E&amp;P";"Eur EP DCF Valuation",#N/A,FALSE,"Eur E&amp;P";"ASPAC EP DCF Valuation",#N/A,FALSE,"Asia-Pac E&amp;P";"NonCon EP DCF Valuation",#N/A,FALSE,"Non-Con E&amp;P"}</definedName>
    <definedName name="oiutyut" localSheetId="20" hidden="1">{"US EP DCF Valuation",#N/A,FALSE,"USE&amp;P ";"Can EP DCF Valuation",#N/A,FALSE,"Can E&amp;P";"Eur EP DCF Valuation",#N/A,FALSE,"Eur E&amp;P";"ASPAC EP DCF Valuation",#N/A,FALSE,"Asia-Pac E&amp;P";"NonCon EP DCF Valuation",#N/A,FALSE,"Non-Con E&amp;P"}</definedName>
    <definedName name="oiutyut" localSheetId="22" hidden="1">{"US EP DCF Valuation",#N/A,FALSE,"USE&amp;P ";"Can EP DCF Valuation",#N/A,FALSE,"Can E&amp;P";"Eur EP DCF Valuation",#N/A,FALSE,"Eur E&amp;P";"ASPAC EP DCF Valuation",#N/A,FALSE,"Asia-Pac E&amp;P";"NonCon EP DCF Valuation",#N/A,FALSE,"Non-Con E&amp;P"}</definedName>
    <definedName name="oiutyut" hidden="1">{"US EP DCF Valuation",#N/A,FALSE,"USE&amp;P ";"Can EP DCF Valuation",#N/A,FALSE,"Can E&amp;P";"Eur EP DCF Valuation",#N/A,FALSE,"Eur E&amp;P";"ASPAC EP DCF Valuation",#N/A,FALSE,"Asia-Pac E&amp;P";"NonCon EP DCF Valuation",#N/A,FALSE,"Non-Con E&amp;P"}</definedName>
    <definedName name="oiuyt" localSheetId="21"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0" hidden="1">{"us ep earnings",#N/A,FALSE,"US E&amp;P";"us ep price vol detail",#N/A,FALSE,"US E&amp;P";"fareast ep earnings",#N/A,FALSE,"Far East E&amp;P";"fareast ep price vol detail",#N/A,FALSE,"Far East E&amp;P";"other EP earnings",#N/A,FALSE,"Other E&amp;P";"other EP price vol detail",#N/A,FALSE,"Other E&amp;P"}</definedName>
    <definedName name="oiuyt" localSheetId="22" hidden="1">{"us ep earnings",#N/A,FALSE,"US E&amp;P";"us ep price vol detail",#N/A,FALSE,"US E&amp;P";"fareast ep earnings",#N/A,FALSE,"Far East E&amp;P";"fareast ep price vol detail",#N/A,FALSE,"Far East E&amp;P";"other EP earnings",#N/A,FALSE,"Other E&amp;P";"other EP price vol detail",#N/A,FALSE,"Other E&amp;P"}</definedName>
    <definedName name="oiuyt" hidden="1">{"us ep earnings",#N/A,FALSE,"US E&amp;P";"us ep price vol detail",#N/A,FALSE,"US E&amp;P";"fareast ep earnings",#N/A,FALSE,"Far East E&amp;P";"fareast ep price vol detail",#N/A,FALSE,"Far East E&amp;P";"other EP earnings",#N/A,FALSE,"Other E&amp;P";"other EP price vol detail",#N/A,FALSE,"Other E&amp;P"}</definedName>
    <definedName name="ok">[5]!is1b,[5]!is1c,[5]!STATS2,[5]!STATS3</definedName>
    <definedName name="okay"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kay"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ol"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ldname" localSheetId="21" hidden="1">{#N/A,#N/A,FALSE,"CAP 1998";#N/A,#N/A,FALSE,"CAP 1999";#N/A,#N/A,FALSE,"CAP 2000";#N/A,#N/A,FALSE,"CAP_2001";#N/A,#N/A,FALSE,"CAP_2002";#N/A,#N/A,FALSE,"MAINT_1998";#N/A,#N/A,FALSE,"MAINT_1999";#N/A,#N/A,FALSE,"MAINT_2000";#N/A,#N/A,FALSE,"MAINT_2001";#N/A,#N/A,FALSE,"MAINT_2002"}</definedName>
    <definedName name="oldname" localSheetId="20" hidden="1">{#N/A,#N/A,FALSE,"CAP 1998";#N/A,#N/A,FALSE,"CAP 1999";#N/A,#N/A,FALSE,"CAP 2000";#N/A,#N/A,FALSE,"CAP_2001";#N/A,#N/A,FALSE,"CAP_2002";#N/A,#N/A,FALSE,"MAINT_1998";#N/A,#N/A,FALSE,"MAINT_1999";#N/A,#N/A,FALSE,"MAINT_2000";#N/A,#N/A,FALSE,"MAINT_2001";#N/A,#N/A,FALSE,"MAINT_2002"}</definedName>
    <definedName name="oldname" localSheetId="22" hidden="1">{#N/A,#N/A,FALSE,"CAP 1998";#N/A,#N/A,FALSE,"CAP 1999";#N/A,#N/A,FALSE,"CAP 2000";#N/A,#N/A,FALSE,"CAP_2001";#N/A,#N/A,FALSE,"CAP_2002";#N/A,#N/A,FALSE,"MAINT_1998";#N/A,#N/A,FALSE,"MAINT_1999";#N/A,#N/A,FALSE,"MAINT_2000";#N/A,#N/A,FALSE,"MAINT_2001";#N/A,#N/A,FALSE,"MAINT_2002"}</definedName>
    <definedName name="oldname" hidden="1">{#N/A,#N/A,FALSE,"CAP 1998";#N/A,#N/A,FALSE,"CAP 1999";#N/A,#N/A,FALSE,"CAP 2000";#N/A,#N/A,FALSE,"CAP_2001";#N/A,#N/A,FALSE,"CAP_2002";#N/A,#N/A,FALSE,"MAINT_1998";#N/A,#N/A,FALSE,"MAINT_1999";#N/A,#N/A,FALSE,"MAINT_2000";#N/A,#N/A,FALSE,"MAINT_2001";#N/A,#N/A,FALSE,"MAINT_2002"}</definedName>
    <definedName name="OM_Rate">'[6]VEA Inputs'!$E$93</definedName>
    <definedName name="one">1</definedName>
    <definedName name="OnyxAllocation">[43]OnyxAlloc!$A$6:$K$62</definedName>
    <definedName name="OperatingCost">'[19]Operating Costs'!$D$7</definedName>
    <definedName name="OPEX_Acct">'[46]Xref-Cost Element - COA'!$A$52:$E$68</definedName>
    <definedName name="opiu" localSheetId="21" hidden="1">{2;#N/A;"R13C16:R17C16";#N/A;"R13C14:R17C15";FALSE;FALSE;FALSE;95;#N/A;#N/A;"R13C19";#N/A;FALSE;FALSE;FALSE;FALSE;#N/A;"";#N/A;FALSE;"";"";#N/A;#N/A;#N/A}</definedName>
    <definedName name="opiu" localSheetId="20" hidden="1">{2;#N/A;"R13C16:R17C16";#N/A;"R13C14:R17C15";FALSE;FALSE;FALSE;95;#N/A;#N/A;"R13C19";#N/A;FALSE;FALSE;FALSE;FALSE;#N/A;"";#N/A;FALSE;"";"";#N/A;#N/A;#N/A}</definedName>
    <definedName name="opiu" localSheetId="22" hidden="1">{2;#N/A;"R13C16:R17C16";#N/A;"R13C14:R17C15";FALSE;FALSE;FALSE;95;#N/A;#N/A;"R13C19";#N/A;FALSE;FALSE;FALSE;FALSE;#N/A;"";#N/A;FALSE;"";"";#N/A;#N/A;#N/A}</definedName>
    <definedName name="opiu" hidden="1">{2;#N/A;"R13C16:R17C16";#N/A;"R13C14:R17C15";FALSE;FALSE;FALSE;95;#N/A;#N/A;"R13C19";#N/A;FALSE;FALSE;FALSE;FALSE;#N/A;"";#N/A;FALSE;"";"";#N/A;#N/A;#N/A}</definedName>
    <definedName name="opy">[5]!is1b,[5]!is1c,[5]!STATS2,[5]!STATS3</definedName>
    <definedName name="o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ther_Tax">'[6]VEA Inputs'!$E$99</definedName>
    <definedName name="Ownership">[5]!is1b,[5]!is1c,[5]!STATS2,[5]!STATS3</definedName>
    <definedName name="oyutfc" localSheetId="21" hidden="1">{"Earnings",#N/A,FALSE,"Earnings";"BalanceSheet",#N/A,FALSE,"BalanceSheet";"ChangeinCash",#N/A,FALSE,"CashFlow";"IR Production Sum",#N/A,FALSE,"E&amp;P Summary";"IR EPCost Sum",#N/A,FALSE,"E&amp;P Summary"}</definedName>
    <definedName name="oyutfc" localSheetId="20" hidden="1">{"Earnings",#N/A,FALSE,"Earnings";"BalanceSheet",#N/A,FALSE,"BalanceSheet";"ChangeinCash",#N/A,FALSE,"CashFlow";"IR Production Sum",#N/A,FALSE,"E&amp;P Summary";"IR EPCost Sum",#N/A,FALSE,"E&amp;P Summary"}</definedName>
    <definedName name="oyutfc" localSheetId="22" hidden="1">{"Earnings",#N/A,FALSE,"Earnings";"BalanceSheet",#N/A,FALSE,"BalanceSheet";"ChangeinCash",#N/A,FALSE,"CashFlow";"IR Production Sum",#N/A,FALSE,"E&amp;P Summary";"IR EPCost Sum",#N/A,FALSE,"E&amp;P Summary"}</definedName>
    <definedName name="oyutfc" hidden="1">{"Earnings",#N/A,FALSE,"Earnings";"BalanceSheet",#N/A,FALSE,"BalanceSheet";"ChangeinCash",#N/A,FALSE,"CashFlow";"IR Production Sum",#N/A,FALSE,"E&amp;P Summary";"IR EPCost Sum",#N/A,FALSE,"E&amp;P Summary"}</definedName>
    <definedName name="p" hidden="1">#REF!</definedName>
    <definedName name="Payroll15">'[47]05.15.2020'!$B$2:$BI$55</definedName>
    <definedName name="Payroll31">'[47]05.31.2020'!$B$2:$BK$55</definedName>
    <definedName name="PayrollAllocation">'[48]Payroll Allocation'!$B$2:$AU$55</definedName>
    <definedName name="PCap" localSheetId="21" hidden="1">#REF!</definedName>
    <definedName name="PCap" localSheetId="20" hidden="1">#REF!</definedName>
    <definedName name="PCap" localSheetId="22" hidden="1">#REF!</definedName>
    <definedName name="PCap" hidden="1">#REF!</definedName>
    <definedName name="PCount" localSheetId="21" hidden="1">#REF!</definedName>
    <definedName name="PCount" localSheetId="20" hidden="1">#REF!</definedName>
    <definedName name="PCount" localSheetId="22" hidden="1">#REF!</definedName>
    <definedName name="PCount" hidden="1">#REF!</definedName>
    <definedName name="pctHW">[1]Input!$M$24</definedName>
    <definedName name="pctSWExp">[1]Input!$M$26</definedName>
    <definedName name="pctTraining">[1]Input!$M$25</definedName>
    <definedName name="Period_Covered">'[26]100160-112002 Cash'!$F$5</definedName>
    <definedName name="Perrigo">[5]!is1b,[5]!is1c,[5]!STATS2,[5]!STATS3</definedName>
    <definedName name="PGAS_Meter_Volumes">[10]Meters!$B$1:$O$65632</definedName>
    <definedName name="pig_dig5" localSheetId="21" hidden="1">{#N/A,#N/A,FALSE,"T COST";#N/A,#N/A,FALSE,"COST_FH"}</definedName>
    <definedName name="pig_dig5" localSheetId="20" hidden="1">{#N/A,#N/A,FALSE,"T COST";#N/A,#N/A,FALSE,"COST_FH"}</definedName>
    <definedName name="pig_dig5" localSheetId="22" hidden="1">{#N/A,#N/A,FALSE,"T COST";#N/A,#N/A,FALSE,"COST_FH"}</definedName>
    <definedName name="pig_dig5" hidden="1">{#N/A,#N/A,FALSE,"T COST";#N/A,#N/A,FALSE,"COST_FH"}</definedName>
    <definedName name="pig_dog" localSheetId="21" hidden="1">{2;#N/A;"R13C16:R17C16";#N/A;"R13C14:R17C15";FALSE;FALSE;FALSE;95;#N/A;#N/A;"R13C19";#N/A;FALSE;FALSE;FALSE;FALSE;#N/A;"";#N/A;FALSE;"";"";#N/A;#N/A;#N/A}</definedName>
    <definedName name="pig_dog" localSheetId="20" hidden="1">{2;#N/A;"R13C16:R17C16";#N/A;"R13C14:R17C15";FALSE;FALSE;FALSE;95;#N/A;#N/A;"R13C19";#N/A;FALSE;FALSE;FALSE;FALSE;#N/A;"";#N/A;FALSE;"";"";#N/A;#N/A;#N/A}</definedName>
    <definedName name="pig_dog" localSheetId="22"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21" hidden="1">{"EXCELHLP.HLP!1802";5;10;5;10;13;13;13;8;5;5;10;14;13;13;13;13;5;10;14;13;5;10;1;2;24}</definedName>
    <definedName name="pig_dog\" localSheetId="20" hidden="1">{"EXCELHLP.HLP!1802";5;10;5;10;13;13;13;8;5;5;10;14;13;13;13;13;5;10;14;13;5;10;1;2;24}</definedName>
    <definedName name="pig_dog\" localSheetId="22" hidden="1">{"EXCELHLP.HLP!1802";5;10;5;10;13;13;13;8;5;5;10;14;13;13;13;13;5;10;14;13;5;10;1;2;24}</definedName>
    <definedName name="pig_dog\" hidden="1">{"EXCELHLP.HLP!1802";5;10;5;10;13;13;13;8;5;5;10;14;13;13;13;13;5;10;14;13;5;10;1;2;24}</definedName>
    <definedName name="pig_dog2" localSheetId="2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2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22"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21" hidden="1">{#N/A,#N/A,FALSE,"SUMMARY";#N/A,#N/A,FALSE,"INPUTDATA";#N/A,#N/A,FALSE,"Condenser Performance"}</definedName>
    <definedName name="pig_dog4" localSheetId="20" hidden="1">{#N/A,#N/A,FALSE,"SUMMARY";#N/A,#N/A,FALSE,"INPUTDATA";#N/A,#N/A,FALSE,"Condenser Performance"}</definedName>
    <definedName name="pig_dog4" localSheetId="22" hidden="1">{#N/A,#N/A,FALSE,"SUMMARY";#N/A,#N/A,FALSE,"INPUTDATA";#N/A,#N/A,FALSE,"Condenser Performance"}</definedName>
    <definedName name="pig_dog4" hidden="1">{#N/A,#N/A,FALSE,"SUMMARY";#N/A,#N/A,FALSE,"INPUTDATA";#N/A,#N/A,FALSE,"Condenser Performance"}</definedName>
    <definedName name="pig_dog6" localSheetId="21" hidden="1">{#N/A,#N/A,FALSE,"INPUTDATA";#N/A,#N/A,FALSE,"SUMMARY";#N/A,#N/A,FALSE,"CTAREP";#N/A,#N/A,FALSE,"CTBREP";#N/A,#N/A,FALSE,"TURBEFF";#N/A,#N/A,FALSE,"Condenser Performance"}</definedName>
    <definedName name="pig_dog6" localSheetId="20" hidden="1">{#N/A,#N/A,FALSE,"INPUTDATA";#N/A,#N/A,FALSE,"SUMMARY";#N/A,#N/A,FALSE,"CTAREP";#N/A,#N/A,FALSE,"CTBREP";#N/A,#N/A,FALSE,"TURBEFF";#N/A,#N/A,FALSE,"Condenser Performance"}</definedName>
    <definedName name="pig_dog6" localSheetId="22"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21" hidden="1">{#N/A,#N/A,FALSE,"INPUTDATA";#N/A,#N/A,FALSE,"SUMMARY"}</definedName>
    <definedName name="pig_dog7" localSheetId="20" hidden="1">{#N/A,#N/A,FALSE,"INPUTDATA";#N/A,#N/A,FALSE,"SUMMARY"}</definedName>
    <definedName name="pig_dog7" localSheetId="22" hidden="1">{#N/A,#N/A,FALSE,"INPUTDATA";#N/A,#N/A,FALSE,"SUMMARY"}</definedName>
    <definedName name="pig_dog7" hidden="1">{#N/A,#N/A,FALSE,"INPUTDATA";#N/A,#N/A,FALSE,"SUMMARY"}</definedName>
    <definedName name="pig_dog8" localSheetId="21" hidden="1">{#N/A,#N/A,FALSE,"INPUTDATA";#N/A,#N/A,FALSE,"SUMMARY";#N/A,#N/A,FALSE,"CTAREP";#N/A,#N/A,FALSE,"CTBREP";#N/A,#N/A,FALSE,"PMG4ST86";#N/A,#N/A,FALSE,"TURBEFF";#N/A,#N/A,FALSE,"Condenser Performance"}</definedName>
    <definedName name="pig_dog8" localSheetId="20" hidden="1">{#N/A,#N/A,FALSE,"INPUTDATA";#N/A,#N/A,FALSE,"SUMMARY";#N/A,#N/A,FALSE,"CTAREP";#N/A,#N/A,FALSE,"CTBREP";#N/A,#N/A,FALSE,"PMG4ST86";#N/A,#N/A,FALSE,"TURBEFF";#N/A,#N/A,FALSE,"Condenser Performance"}</definedName>
    <definedName name="pig_dog8" localSheetId="22"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oupoiu" localSheetId="21" hidden="1">{"Earnings_Summary",#N/A,FALSE,"Earnings Model";"Earnings EP Detail",#N/A,FALSE,"Earnings Model";"Earnings RM Detail",#N/A,FALSE,"Earnings Model"}</definedName>
    <definedName name="pioupoiu" localSheetId="20" hidden="1">{"Earnings_Summary",#N/A,FALSE,"Earnings Model";"Earnings EP Detail",#N/A,FALSE,"Earnings Model";"Earnings RM Detail",#N/A,FALSE,"Earnings Model"}</definedName>
    <definedName name="pioupoiu" localSheetId="22" hidden="1">{"Earnings_Summary",#N/A,FALSE,"Earnings Model";"Earnings EP Detail",#N/A,FALSE,"Earnings Model";"Earnings RM Detail",#N/A,FALSE,"Earnings Model"}</definedName>
    <definedName name="pioupoiu" hidden="1">{"Earnings_Summary",#N/A,FALSE,"Earnings Model";"Earnings EP Detail",#N/A,FALSE,"Earnings Model";"Earnings RM Detail",#N/A,FALSE,"Earnings Model"}</definedName>
    <definedName name="pipiupiou" localSheetId="21" hidden="1">{"Earnings",#N/A,FALSE,"Earnings";"BalanceSheet",#N/A,FALSE,"BalanceSheet";"Change in Cash",#N/A,FALSE,"CashFlow";"normalengs",#N/A,FALSE,"NormalEngs";"upstream normal per Bbl",#N/A,FALSE,"NormEngUp";"CAPEXsum",#N/A,FALSE,"CAPEX Sum"}</definedName>
    <definedName name="pipiupiou" localSheetId="20" hidden="1">{"Earnings",#N/A,FALSE,"Earnings";"BalanceSheet",#N/A,FALSE,"BalanceSheet";"Change in Cash",#N/A,FALSE,"CashFlow";"normalengs",#N/A,FALSE,"NormalEngs";"upstream normal per Bbl",#N/A,FALSE,"NormEngUp";"CAPEXsum",#N/A,FALSE,"CAPEX Sum"}</definedName>
    <definedName name="pipiupiou" localSheetId="22" hidden="1">{"Earnings",#N/A,FALSE,"Earnings";"BalanceSheet",#N/A,FALSE,"BalanceSheet";"Change in Cash",#N/A,FALSE,"CashFlow";"normalengs",#N/A,FALSE,"NormalEngs";"upstream normal per Bbl",#N/A,FALSE,"NormEngUp";"CAPEXsum",#N/A,FALSE,"CAPEX Sum"}</definedName>
    <definedName name="pipiupiou" hidden="1">{"Earnings",#N/A,FALSE,"Earnings";"BalanceSheet",#N/A,FALSE,"BalanceSheet";"Change in Cash",#N/A,FALSE,"CashFlow";"normalengs",#N/A,FALSE,"NormalEngs";"upstream normal per Bbl",#N/A,FALSE,"NormEngUp";"CAPEXsum",#N/A,FALSE,"CAPEX Sum"}</definedName>
    <definedName name="piuoip" localSheetId="21"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0"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localSheetId="22"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iuoip"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Plant_Original_Cost">'[6]VEA Inputs'!$E$23</definedName>
    <definedName name="Plant_Tax">'[6]VEA Inputs'!$E$97</definedName>
    <definedName name="PlantFlare">'[8]Liquids and Other Input'!$C$75</definedName>
    <definedName name="PlantInfo">'[19]Plt &amp; Field Info'!$A$1:$BF$37</definedName>
    <definedName name="PlantInfoHeading">'[19]Plt &amp; Field Info'!$A$1:$BF$1</definedName>
    <definedName name="PlantsList">'[19]Plt &amp; Field Info'!$B$1:$O$1</definedName>
    <definedName name="po" localSheetId="21" hidden="1">{#N/A,#N/A,FALSE,"Summary";#N/A,#N/A,FALSE,"Adj to Option C";#N/A,#N/A,FALSE,"Dividend Analysis";#N/A,#N/A,FALSE,"Reserve Analysis";#N/A,#N/A,FALSE,"Depreciation";#N/A,#N/A,FALSE,"Other Tax Adj"}</definedName>
    <definedName name="po" localSheetId="20" hidden="1">{#N/A,#N/A,FALSE,"Summary";#N/A,#N/A,FALSE,"Adj to Option C";#N/A,#N/A,FALSE,"Dividend Analysis";#N/A,#N/A,FALSE,"Reserve Analysis";#N/A,#N/A,FALSE,"Depreciation";#N/A,#N/A,FALSE,"Other Tax Adj"}</definedName>
    <definedName name="po" localSheetId="22" hidden="1">{#N/A,#N/A,FALSE,"Summary";#N/A,#N/A,FALSE,"Adj to Option C";#N/A,#N/A,FALSE,"Dividend Analysis";#N/A,#N/A,FALSE,"Reserve Analysis";#N/A,#N/A,FALSE,"Depreciation";#N/A,#N/A,FALSE,"Other Tax Adj"}</definedName>
    <definedName name="po" hidden="1">{#N/A,#N/A,FALSE,"Summary";#N/A,#N/A,FALSE,"Adj to Option C";#N/A,#N/A,FALSE,"Dividend Analysis";#N/A,#N/A,FALSE,"Reserve Analysis";#N/A,#N/A,FALSE,"Depreciation";#N/A,#N/A,FALSE,"Other Tax Adj"}</definedName>
    <definedName name="poiji" localSheetId="21" hidden="1">{"Balance Sheet",#N/A,FALSE,"Balance";"Balance Sheet Details",#N/A,FALSE,"Balance"}</definedName>
    <definedName name="poiji" localSheetId="20" hidden="1">{"Balance Sheet",#N/A,FALSE,"Balance";"Balance Sheet Details",#N/A,FALSE,"Balance"}</definedName>
    <definedName name="poiji" localSheetId="22" hidden="1">{"Balance Sheet",#N/A,FALSE,"Balance";"Balance Sheet Details",#N/A,FALSE,"Balance"}</definedName>
    <definedName name="poiji" hidden="1">{"Balance Sheet",#N/A,FALSE,"Balance";"Balance Sheet Details",#N/A,FALSE,"Balance"}</definedName>
    <definedName name="poiuy" localSheetId="21" hidden="1">{#N/A,#N/A,FALSE,"Aging Summary";#N/A,#N/A,FALSE,"Ratio Analysis";#N/A,#N/A,FALSE,"Test 120 Day Accts";#N/A,#N/A,FALSE,"Tickmarks"}</definedName>
    <definedName name="poiuy" localSheetId="20" hidden="1">{#N/A,#N/A,FALSE,"Aging Summary";#N/A,#N/A,FALSE,"Ratio Analysis";#N/A,#N/A,FALSE,"Test 120 Day Accts";#N/A,#N/A,FALSE,"Tickmarks"}</definedName>
    <definedName name="poiuy" localSheetId="22" hidden="1">{#N/A,#N/A,FALSE,"Aging Summary";#N/A,#N/A,FALSE,"Ratio Analysis";#N/A,#N/A,FALSE,"Test 120 Day Accts";#N/A,#N/A,FALSE,"Tickmarks"}</definedName>
    <definedName name="poiuy" hidden="1">{#N/A,#N/A,FALSE,"Aging Summary";#N/A,#N/A,FALSE,"Ratio Analysis";#N/A,#N/A,FALSE,"Test 120 Day Accts";#N/A,#N/A,FALSE,"Tickmarks"}</definedName>
    <definedName name="post_fossil">[1]Assumptions!$E$59</definedName>
    <definedName name="PPA">[1]Assumptions!$E$38</definedName>
    <definedName name="PreTaxDebt">'[1]MTC Return'!$F$18</definedName>
    <definedName name="_xlnm.Print_Area" localSheetId="16">'10-Dep Rates'!$A$1:$C$40</definedName>
    <definedName name="_xlnm.Print_Area" localSheetId="24">'11a-Wholesale Distribution '!$A$1:$O$211</definedName>
    <definedName name="_xlnm.Print_Area" localSheetId="23">'11-Wholesale Distribution'!$A$1:$M$99</definedName>
    <definedName name="_xlnm.Print_Area" localSheetId="1">'1-Project Rev Req'!$A$1:$S$108</definedName>
    <definedName name="_xlnm.Print_Area" localSheetId="2">'2-Incentive ROE'!$A$1:$K$49</definedName>
    <definedName name="_xlnm.Print_Area" localSheetId="3">'3-Project True-up'!$A$1:$K$64</definedName>
    <definedName name="_xlnm.Print_Area" localSheetId="4">'4- Rate Base'!$A$1:$J$72</definedName>
    <definedName name="_xlnm.Print_Area" localSheetId="5">'4a-ADIT Projection'!$A$1:$J$36</definedName>
    <definedName name="_xlnm.Print_Area" localSheetId="6">'4b-ADIT Projection Proration'!$A$1:$L$61</definedName>
    <definedName name="_xlnm.Print_Area" localSheetId="7">'4c- ADIT BOY'!$A$1:$H$84</definedName>
    <definedName name="_xlnm.Print_Area" localSheetId="8">'4d- ADIT EOY'!$A$1:$H$84</definedName>
    <definedName name="_xlnm.Print_Area" localSheetId="9">'4e-ADIT True-up'!$A$1:$J$36</definedName>
    <definedName name="_xlnm.Print_Area" localSheetId="10">'4f-ADIT True-up Proration'!$A$1:$AF$61</definedName>
    <definedName name="_xlnm.Print_Area" localSheetId="11">'5-P3 Support'!$A$1:$M$93</definedName>
    <definedName name="_xlnm.Print_Area" localSheetId="13">'7 - PBOP'!$A$1:$I$21</definedName>
    <definedName name="_xlnm.Print_Area" localSheetId="14">'8-Construction Loan'!$A$1:$J$104</definedName>
    <definedName name="_xlnm.Print_Area" localSheetId="21">'ADIT Rate Mitigation Support'!$A$1:$AA$108</definedName>
    <definedName name="_xlnm.Print_Area" localSheetId="0">'Attachment H'!$A$1:$K$280</definedName>
    <definedName name="_xlnm.Print_Area" localSheetId="20">'Rate Mitigation Calc'!$A$1:$K$74</definedName>
    <definedName name="Print_functionality">[49]!Print_functionality</definedName>
    <definedName name="_xlnm.Print_Titles" localSheetId="5">'4a-ADIT Projection'!$5:$6</definedName>
    <definedName name="_xlnm.Print_Titles" localSheetId="6">'4b-ADIT Projection Proration'!$6:$7</definedName>
    <definedName name="_xlnm.Print_Titles" localSheetId="9">'4e-ADIT True-up'!$5:$6</definedName>
    <definedName name="_xlnm.Print_Titles" localSheetId="10">'4f-ADIT True-up Proration'!$6:$7</definedName>
    <definedName name="_xlnm.Print_Titles" localSheetId="21">'ADIT Rate Mitigation Support'!$20:$21</definedName>
    <definedName name="Print_Titles_MI">'[1]DACTIVE$'!$A$1:$IV$4,'[1]DACTIVE$'!$A$1:$A$65536</definedName>
    <definedName name="Print1" localSheetId="23">#REF!</definedName>
    <definedName name="Print1" localSheetId="21">#REF!</definedName>
    <definedName name="Print1" localSheetId="20">#REF!</definedName>
    <definedName name="Print1" localSheetId="22">#REF!</definedName>
    <definedName name="Print1">#REF!</definedName>
    <definedName name="Print3" localSheetId="23">#REF!</definedName>
    <definedName name="Print3" localSheetId="22">#REF!</definedName>
    <definedName name="Print3">#REF!</definedName>
    <definedName name="Print4" localSheetId="23">#REF!</definedName>
    <definedName name="Print4" localSheetId="22">#REF!</definedName>
    <definedName name="Print4">#REF!</definedName>
    <definedName name="Print5" localSheetId="23">#REF!</definedName>
    <definedName name="Print5" localSheetId="22">#REF!</definedName>
    <definedName name="Print5">#REF!</definedName>
    <definedName name="PrintareaDec">'[1]kWh-Mcf'!$E$97,'[1]kWh-Mcf'!$A$81:$E$118,'[1]kWh-Mcf'!$AM$86:$AO$118</definedName>
    <definedName name="Prior_Year_End">'[25]Review Check'!$C$1</definedName>
    <definedName name="Producer_Database">[10]Producer!$B$3:$K$53</definedName>
    <definedName name="Production_Gals_Butane">[50]Summary!$M$19</definedName>
    <definedName name="Production_Gals_Ethane">[51]Summary!$M$17</definedName>
    <definedName name="Production_Gals_Pentanes">[51]Summary!$M$20</definedName>
    <definedName name="Production_Gals_Propane">[51]Summary!$M$18</definedName>
    <definedName name="ProductionMonth">'[30]Liquids and Other Input'!$C$3</definedName>
    <definedName name="ProjectName">[11]Controls!$D$12</definedName>
    <definedName name="ProjIDList" localSheetId="23">#REF!</definedName>
    <definedName name="ProjIDList" localSheetId="21">#REF!</definedName>
    <definedName name="ProjIDList" localSheetId="20">#REF!</definedName>
    <definedName name="ProjIDList" localSheetId="22">#REF!</definedName>
    <definedName name="ProjIDList">#REF!</definedName>
    <definedName name="Proposed" localSheetId="21" hidden="1">{#N/A,#N/A,TRUE,"TOTAL DISTRIBUTION";#N/A,#N/A,TRUE,"SOUTH";#N/A,#N/A,TRUE,"NORTHEAST";#N/A,#N/A,TRUE,"WEST"}</definedName>
    <definedName name="Proposed" localSheetId="20" hidden="1">{#N/A,#N/A,TRUE,"TOTAL DISTRIBUTION";#N/A,#N/A,TRUE,"SOUTH";#N/A,#N/A,TRUE,"NORTHEAST";#N/A,#N/A,TRUE,"WEST"}</definedName>
    <definedName name="Proposed" localSheetId="22" hidden="1">{#N/A,#N/A,TRUE,"TOTAL DISTRIBUTION";#N/A,#N/A,TRUE,"SOUTH";#N/A,#N/A,TRUE,"NORTHEAST";#N/A,#N/A,TRUE,"WEST"}</definedName>
    <definedName name="Proposed" hidden="1">{#N/A,#N/A,TRUE,"TOTAL DISTRIBUTION";#N/A,#N/A,TRUE,"SOUTH";#N/A,#N/A,TRUE,"NORTHEAST";#N/A,#N/A,TRUE,"WEST"}</definedName>
    <definedName name="Provision" localSheetId="21" hidden="1">#REF!</definedName>
    <definedName name="Provision" localSheetId="20" hidden="1">#REF!</definedName>
    <definedName name="Provision" localSheetId="22" hidden="1">#REF!</definedName>
    <definedName name="Provision" hidden="1">#REF!</definedName>
    <definedName name="prys" localSheetId="21" hidden="1">table_inspection</definedName>
    <definedName name="prys" localSheetId="20" hidden="1">table_inspection</definedName>
    <definedName name="prys" localSheetId="22" hidden="1">table_inspection</definedName>
    <definedName name="prys" hidden="1">table_inspection</definedName>
    <definedName name="PSCo_COS" localSheetId="23">#REF!</definedName>
    <definedName name="PSCo_COS" localSheetId="21">#REF!</definedName>
    <definedName name="PSCo_COS" localSheetId="20">#REF!</definedName>
    <definedName name="PSCo_COS" localSheetId="22">#REF!</definedName>
    <definedName name="PSCo_COS">#REF!</definedName>
    <definedName name="Purchase_Price_Plant">'[6]VEA Inputs'!$E$28</definedName>
    <definedName name="q" localSheetId="21" hidden="1">{"MATALL",#N/A,FALSE,"Sheet4";"matclass",#N/A,FALSE,"Sheet4"}</definedName>
    <definedName name="q" localSheetId="20" hidden="1">{"MATALL",#N/A,FALSE,"Sheet4";"matclass",#N/A,FALSE,"Sheet4"}</definedName>
    <definedName name="q" localSheetId="22" hidden="1">{"MATALL",#N/A,FALSE,"Sheet4";"matclass",#N/A,FALSE,"Sheet4"}</definedName>
    <definedName name="q" hidden="1">{"MATALL",#N/A,FALSE,"Sheet4";"matclass",#N/A,FALSE,"Sheet4"}</definedName>
    <definedName name="q_1" localSheetId="21" hidden="1">{#N/A,#N/A,FALSE,"BS_ESG ";#N/A,#N/A,FALSE,"P&amp;L_ESG"}</definedName>
    <definedName name="q_1" localSheetId="20" hidden="1">{#N/A,#N/A,FALSE,"BS_ESG ";#N/A,#N/A,FALSE,"P&amp;L_ESG"}</definedName>
    <definedName name="q_1" localSheetId="22" hidden="1">{#N/A,#N/A,FALSE,"BS_ESG ";#N/A,#N/A,FALSE,"P&amp;L_ESG"}</definedName>
    <definedName name="q_1" hidden="1">{#N/A,#N/A,FALSE,"BS_ESG ";#N/A,#N/A,FALSE,"P&amp;L_ESG"}</definedName>
    <definedName name="q_2" localSheetId="21" hidden="1">{#N/A,#N/A,FALSE,"BS_ESG ";#N/A,#N/A,FALSE,"P&amp;L_ESG"}</definedName>
    <definedName name="q_2" localSheetId="20" hidden="1">{#N/A,#N/A,FALSE,"BS_ESG ";#N/A,#N/A,FALSE,"P&amp;L_ESG"}</definedName>
    <definedName name="q_2" localSheetId="22" hidden="1">{#N/A,#N/A,FALSE,"BS_ESG ";#N/A,#N/A,FALSE,"P&amp;L_ESG"}</definedName>
    <definedName name="q_2" hidden="1">{#N/A,#N/A,FALSE,"BS_ESG ";#N/A,#N/A,FALSE,"P&amp;L_ESG"}</definedName>
    <definedName name="q_3" localSheetId="21" hidden="1">{#N/A,#N/A,FALSE,"BS_ESG ";#N/A,#N/A,FALSE,"P&amp;L_ESG"}</definedName>
    <definedName name="q_3" localSheetId="20" hidden="1">{#N/A,#N/A,FALSE,"BS_ESG ";#N/A,#N/A,FALSE,"P&amp;L_ESG"}</definedName>
    <definedName name="q_3" localSheetId="22" hidden="1">{#N/A,#N/A,FALSE,"BS_ESG ";#N/A,#N/A,FALSE,"P&amp;L_ESG"}</definedName>
    <definedName name="q_3" hidden="1">{#N/A,#N/A,FALSE,"BS_ESG ";#N/A,#N/A,FALSE,"P&amp;L_ESG"}</definedName>
    <definedName name="q_4" localSheetId="21" hidden="1">{#N/A,#N/A,FALSE,"BS_ESG ";#N/A,#N/A,FALSE,"P&amp;L_ESG"}</definedName>
    <definedName name="q_4" localSheetId="20" hidden="1">{#N/A,#N/A,FALSE,"BS_ESG ";#N/A,#N/A,FALSE,"P&amp;L_ESG"}</definedName>
    <definedName name="q_4" localSheetId="22" hidden="1">{#N/A,#N/A,FALSE,"BS_ESG ";#N/A,#N/A,FALSE,"P&amp;L_ESG"}</definedName>
    <definedName name="q_4" hidden="1">{#N/A,#N/A,FALSE,"BS_ESG ";#N/A,#N/A,FALSE,"P&amp;L_ESG"}</definedName>
    <definedName name="q_5" localSheetId="21" hidden="1">{#N/A,#N/A,FALSE,"BS_ESG ";#N/A,#N/A,FALSE,"P&amp;L_ESG"}</definedName>
    <definedName name="q_5" localSheetId="20" hidden="1">{#N/A,#N/A,FALSE,"BS_ESG ";#N/A,#N/A,FALSE,"P&amp;L_ESG"}</definedName>
    <definedName name="q_5" localSheetId="22" hidden="1">{#N/A,#N/A,FALSE,"BS_ESG ";#N/A,#N/A,FALSE,"P&amp;L_ESG"}</definedName>
    <definedName name="q_5" hidden="1">{#N/A,#N/A,FALSE,"BS_ESG ";#N/A,#N/A,FALSE,"P&amp;L_ESG"}</definedName>
    <definedName name="q_MTEP06_App_AB_Facility" localSheetId="23">#REF!</definedName>
    <definedName name="q_MTEP06_App_AB_Facility" localSheetId="21">#REF!</definedName>
    <definedName name="q_MTEP06_App_AB_Facility" localSheetId="20">#REF!</definedName>
    <definedName name="q_MTEP06_App_AB_Facility" localSheetId="22">#REF!</definedName>
    <definedName name="q_MTEP06_App_AB_Facility">#REF!</definedName>
    <definedName name="q_MTEP06_App_AB_Projects" localSheetId="23">#REF!</definedName>
    <definedName name="q_MTEP06_App_AB_Projects" localSheetId="22">#REF!</definedName>
    <definedName name="q_MTEP06_App_AB_Projects">#REF!</definedName>
    <definedName name="Q2Fcst" localSheetId="21" hidden="1">{#N/A,#N/A,FALSE,"TOTFINAL";#N/A,#N/A,FALSE,"FINPLAN";#N/A,#N/A,FALSE,"TOTMOTADJ";#N/A,#N/A,FALSE,"tieEQ";#N/A,#N/A,FALSE,"G";#N/A,#N/A,FALSE,"ELIMS";#N/A,#N/A,FALSE,"NEXTEL ADJ";#N/A,#N/A,FALSE,"MIMS";#N/A,#N/A,FALSE,"LMPS";#N/A,#N/A,FALSE,"CNSS";#N/A,#N/A,FALSE,"CSS";#N/A,#N/A,FALSE,"MCG";#N/A,#N/A,FALSE,"AECS";#N/A,#N/A,FALSE,"SPS";#N/A,#N/A,FALSE,"CORP"}</definedName>
    <definedName name="Q2Fcst" localSheetId="20" hidden="1">{#N/A,#N/A,FALSE,"TOTFINAL";#N/A,#N/A,FALSE,"FINPLAN";#N/A,#N/A,FALSE,"TOTMOTADJ";#N/A,#N/A,FALSE,"tieEQ";#N/A,#N/A,FALSE,"G";#N/A,#N/A,FALSE,"ELIMS";#N/A,#N/A,FALSE,"NEXTEL ADJ";#N/A,#N/A,FALSE,"MIMS";#N/A,#N/A,FALSE,"LMPS";#N/A,#N/A,FALSE,"CNSS";#N/A,#N/A,FALSE,"CSS";#N/A,#N/A,FALSE,"MCG";#N/A,#N/A,FALSE,"AECS";#N/A,#N/A,FALSE,"SPS";#N/A,#N/A,FALSE,"CORP"}</definedName>
    <definedName name="Q2Fcst" localSheetId="22"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erw"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er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q" localSheetId="21" hidden="1">{#N/A,#N/A,FALSE,"BS_ESG ";#N/A,#N/A,FALSE,"P&amp;L_ESG"}</definedName>
    <definedName name="qq" localSheetId="20" hidden="1">{#N/A,#N/A,FALSE,"BS_ESG ";#N/A,#N/A,FALSE,"P&amp;L_ESG"}</definedName>
    <definedName name="qq" localSheetId="22" hidden="1">{#N/A,#N/A,FALSE,"BS_ESG ";#N/A,#N/A,FALSE,"P&amp;L_ESG"}</definedName>
    <definedName name="qq" hidden="1">{#N/A,#N/A,FALSE,"BS_ESG ";#N/A,#N/A,FALSE,"P&amp;L_ESG"}</definedName>
    <definedName name="Q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uery">'[1]Boston Edison'!$A$1:$M$3434</definedName>
    <definedName name="qw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qw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ate_Case_Years">'[6]VEA Inputs'!$E$90</definedName>
    <definedName name="RDVers">"2.10a"</definedName>
    <definedName name="read" localSheetId="21" hidden="1">{#N/A,#N/A,FALSE,"Hastax"}</definedName>
    <definedName name="read" localSheetId="20" hidden="1">{#N/A,#N/A,FALSE,"Hastax"}</definedName>
    <definedName name="read" localSheetId="22" hidden="1">{#N/A,#N/A,FALSE,"Hastax"}</definedName>
    <definedName name="read" hidden="1">{#N/A,#N/A,FALSE,"Hastax"}</definedName>
    <definedName name="RealizationPerGalDenbEthane">'[30]Liquids and Other Input'!$D$41</definedName>
    <definedName name="RealizationPerGalDenbIsoButane">'[30]Liquids and Other Input'!$D$43</definedName>
    <definedName name="RealizationPerGalDenbMethane">'[30]Liquids and Other Input'!$D$40</definedName>
    <definedName name="RealizationPerGalDenbNorButane">'[30]Liquids and Other Input'!$D$44</definedName>
    <definedName name="RealizationPerGalDenbPentanes">'[30]Liquids and Other Input'!$D$45</definedName>
    <definedName name="RealizationPerGalDenbPropane">'[30]Liquids and Other Input'!$D$42</definedName>
    <definedName name="RealizationPerGallonEthane">'[30]Liquids and Other Input'!$G$41</definedName>
    <definedName name="RealizationPerGallonIsoButane">'[30]Liquids and Other Input'!$G$43</definedName>
    <definedName name="RealizationPerGallonMethane">'[30]Liquids and Other Input'!$G$40</definedName>
    <definedName name="RealizationPerGallonNormalButane">'[30]Liquids and Other Input'!$G$44</definedName>
    <definedName name="RealizationPerGallonPentanesPlus">'[30]Liquids and Other Input'!$G$45</definedName>
    <definedName name="RealizationPerGallonPropane">'[30]Liquids and Other Input'!$G$42</definedName>
    <definedName name="RealizationPerGalXTXEthane">'[30]Liquids and Other Input'!$F$41</definedName>
    <definedName name="RealizationPerGalXTXIsoButane">'[30]Liquids and Other Input'!$F$43</definedName>
    <definedName name="RealizationPerGalXTXMethane">'[30]Liquids and Other Input'!$F$40</definedName>
    <definedName name="RealizationPerGalXTXNormalButane">'[30]Liquids and Other Input'!$F$44</definedName>
    <definedName name="RealizationPerGalXTXPentanesPlus">'[30]Liquids and Other Input'!$F$45</definedName>
    <definedName name="RealizationPerGalXTXPropane">'[30]Liquids and Other Input'!$F$42</definedName>
    <definedName name="refco">[52]Overview!$B$24</definedName>
    <definedName name="referenc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LEFT([53]sum!$Y$19)="Y"</definedName>
    <definedName name="Regulatory_RoR">'[6]VEA Inputs'!$E$84</definedName>
    <definedName name="RemAnnual">'[34]Analysis Summary'!$D$26</definedName>
    <definedName name="RemittanceGoforth">'[30]Liquids and Other Input'!$C$7</definedName>
    <definedName name="RemittanceNumber">'[30]Liquids and Other Input'!$C$7</definedName>
    <definedName name="rename" localSheetId="21" hidden="1">{#N/A,#N/A,FALSE,"Aging Summary";#N/A,#N/A,FALSE,"Ratio Analysis";#N/A,#N/A,FALSE,"Test 120 Day Accts";#N/A,#N/A,FALSE,"Tickmarks"}</definedName>
    <definedName name="rename" localSheetId="20" hidden="1">{#N/A,#N/A,FALSE,"Aging Summary";#N/A,#N/A,FALSE,"Ratio Analysis";#N/A,#N/A,FALSE,"Test 120 Day Accts";#N/A,#N/A,FALSE,"Tickmarks"}</definedName>
    <definedName name="rename" localSheetId="22" hidden="1">{#N/A,#N/A,FALSE,"Aging Summary";#N/A,#N/A,FALSE,"Ratio Analysis";#N/A,#N/A,FALSE,"Test 120 Day Accts";#N/A,#N/A,FALSE,"Tickmarks"}</definedName>
    <definedName name="rename" hidden="1">{#N/A,#N/A,FALSE,"Aging Summary";#N/A,#N/A,FALSE,"Ratio Analysis";#N/A,#N/A,FALSE,"Test 120 Day Accts";#N/A,#N/A,FALSE,"Tickmarks"}</definedName>
    <definedName name="Replacement_Rate">'[6]VEA Inputs'!$E$69</definedName>
    <definedName name="ReportGroup" hidden="1">0</definedName>
    <definedName name="RequestType">[37]Sheet2!$B$2:$B$3</definedName>
    <definedName name="Required_Amort_Hardcode">'[54]Fin. Stmts (Q)'!$K$126:$ED$126</definedName>
    <definedName name="rer"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v" localSheetId="21" hidden="1">{#N/A,#N/A,FALSE,"Ratios - Classic";#N/A,#N/A,FALSE,"Share Proof - Classic";#N/A,#N/A,FALSE,"Per Share-Classic"}</definedName>
    <definedName name="rev" localSheetId="20" hidden="1">{#N/A,#N/A,FALSE,"Ratios - Classic";#N/A,#N/A,FALSE,"Share Proof - Classic";#N/A,#N/A,FALSE,"Per Share-Classic"}</definedName>
    <definedName name="rev" localSheetId="22" hidden="1">{#N/A,#N/A,FALSE,"Ratios - Classic";#N/A,#N/A,FALSE,"Share Proof - Classic";#N/A,#N/A,FALSE,"Per Share-Classic"}</definedName>
    <definedName name="rev" hidden="1">{#N/A,#N/A,FALSE,"Ratios - Classic";#N/A,#N/A,FALSE,"Share Proof - Classic";#N/A,#N/A,FALSE,"Per Share-Classic"}</definedName>
    <definedName name="Rev_Tax">'[6]VEA Inputs'!$E$98</definedName>
    <definedName name="Revenue">'[19]Actual &amp; Contract Info'!$A$306:$B$746</definedName>
    <definedName name="revreq" localSheetId="23">#REF!</definedName>
    <definedName name="revreq" localSheetId="21">#REF!</definedName>
    <definedName name="revreq" localSheetId="20">#REF!</definedName>
    <definedName name="revreq" localSheetId="22">#REF!</definedName>
    <definedName name="revreq">#REF!</definedName>
    <definedName name="rf"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2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gfgrt" localSheetId="21" hidden="1">{"a",#N/A,FALSE,"Fact Sheet";"a",#N/A,FALSE,"DCFEVA";"a",#N/A,FALSE,"Statements";"a",#N/A,FALSE,"Quarterly";"a",#N/A,FALSE,"Q Grid";"a",#N/A,FALSE,"Stockval";"a",#N/A,FALSE,"DDM"}</definedName>
    <definedName name="rggfgrt" localSheetId="20" hidden="1">{"a",#N/A,FALSE,"Fact Sheet";"a",#N/A,FALSE,"DCFEVA";"a",#N/A,FALSE,"Statements";"a",#N/A,FALSE,"Quarterly";"a",#N/A,FALSE,"Q Grid";"a",#N/A,FALSE,"Stockval";"a",#N/A,FALSE,"DDM"}</definedName>
    <definedName name="rggfgrt" localSheetId="22" hidden="1">{"a",#N/A,FALSE,"Fact Sheet";"a",#N/A,FALSE,"DCFEVA";"a",#N/A,FALSE,"Statements";"a",#N/A,FALSE,"Quarterly";"a",#N/A,FALSE,"Q Grid";"a",#N/A,FALSE,"Stockval";"a",#N/A,FALSE,"DDM"}</definedName>
    <definedName name="rggfgrt" hidden="1">{"a",#N/A,FALSE,"Fact Sheet";"a",#N/A,FALSE,"DCFEVA";"a",#N/A,FALSE,"Statements";"a",#N/A,FALSE,"Quarterly";"a",#N/A,FALSE,"Q Grid";"a",#N/A,FALSE,"Stockval";"a",#N/A,FALSE,"DDM"}</definedName>
    <definedName name="rgytj">[5]!is1b,[5]!is1c,[5]!STATS2,[5]!STATS3</definedName>
    <definedName name="RiskAfterRecalcMacro">"Maximize_Cap_Structure"</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TRUE</definedName>
    <definedName name="RiskNumIterations">1000</definedName>
    <definedName name="RiskNumSimulations">7</definedName>
    <definedName name="RiskPauseOnError">FALSE</definedName>
    <definedName name="RiskRealTimeResults">TRUE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10</definedName>
    <definedName name="RiskUpdateDisplay">TRUE</definedName>
    <definedName name="RiskUpdateStatFunctions">TRUE</definedName>
    <definedName name="RiskUseDifferentSeedForEachSim">FALSE</definedName>
    <definedName name="RiskUseFixedSeed">FALSE</definedName>
    <definedName name="rita" localSheetId="21" hidden="1">{#N/A,#N/A,TRUE,"TOTAL DISTRIBUTION";#N/A,#N/A,TRUE,"SOUTH";#N/A,#N/A,TRUE,"NORTHEAST";#N/A,#N/A,TRUE,"WEST"}</definedName>
    <definedName name="rita" localSheetId="20" hidden="1">{#N/A,#N/A,TRUE,"TOTAL DISTRIBUTION";#N/A,#N/A,TRUE,"SOUTH";#N/A,#N/A,TRUE,"NORTHEAST";#N/A,#N/A,TRUE,"WEST"}</definedName>
    <definedName name="rita" localSheetId="22" hidden="1">{#N/A,#N/A,TRUE,"TOTAL DISTRIBUTION";#N/A,#N/A,TRUE,"SOUTH";#N/A,#N/A,TRUE,"NORTHEAST";#N/A,#N/A,TRUE,"WEST"}</definedName>
    <definedName name="rita" hidden="1">{#N/A,#N/A,TRUE,"TOTAL DISTRIBUTION";#N/A,#N/A,TRUE,"SOUTH";#N/A,#N/A,TRUE,"NORTHEAST";#N/A,#N/A,TRUE,"WEST"}</definedName>
    <definedName name="rlw">[5]!is1b,[5]!is1c,[5]!STATS2,[5]!STATS3</definedName>
    <definedName name="rmcAccount">96050</definedName>
    <definedName name="rmcApplication">"MOTO"</definedName>
    <definedName name="rmcCategory">"PFCST"</definedName>
    <definedName name="rmcFrequency">"MON"</definedName>
    <definedName name="rmcName">"R0P014"</definedName>
    <definedName name="RMCOptions">"*000000000000000"</definedName>
    <definedName name="rmcPeriod">9609</definedName>
    <definedName name="Robson"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unding" hidden="1">[55]PshipInfo!$C$24</definedName>
    <definedName name="r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rrr" localSheetId="10"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21"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localSheetId="22" hidden="1">{#N/A,#N/A,FALSE,"O&amp;M by processes";#N/A,#N/A,FALSE,"Elec Act vs Bud";#N/A,#N/A,FALSE,"G&amp;A";#N/A,#N/A,FALSE,"BGS";#N/A,#N/A,FALSE,"Res Cost"}</definedName>
    <definedName name="rrrr" hidden="1">{#N/A,#N/A,FALSE,"O&amp;M by processes";#N/A,#N/A,FALSE,"Elec Act vs Bud";#N/A,#N/A,FALSE,"G&amp;A";#N/A,#N/A,FALSE,"BGS";#N/A,#N/A,FALSE,"Res Cost"}</definedName>
    <definedName name="rtyertye" localSheetId="21" hidden="1">{TRUE,TRUE,-1.25,-15.5,604.5,343.5,FALSE,FALSE,TRUE,TRUE,0,1,5,1,5,1,4,4,TRUE,TRUE,3,TRUE,1,TRUE,80,"Swvu.qtr._.earnings._.model.","ACwvu.qtr._.earnings._.model.",#N/A,FALSE,FALSE,0.65,0.5,1.25,1,2,"","",TRUE,FALSE,FALSE,FALSE,1,#N/A,1,1,"=R1C1:R36C16",FALSE,#N/A,#N/A,FALSE,FALSE,FALSE,1,#N/A,#N/A,FALSE,FALSE,TRUE,TRUE,TRUE}</definedName>
    <definedName name="rtyertye" localSheetId="20" hidden="1">{TRUE,TRUE,-1.25,-15.5,604.5,343.5,FALSE,FALSE,TRUE,TRUE,0,1,5,1,5,1,4,4,TRUE,TRUE,3,TRUE,1,TRUE,80,"Swvu.qtr._.earnings._.model.","ACwvu.qtr._.earnings._.model.",#N/A,FALSE,FALSE,0.65,0.5,1.25,1,2,"","",TRUE,FALSE,FALSE,FALSE,1,#N/A,1,1,"=R1C1:R36C16",FALSE,#N/A,#N/A,FALSE,FALSE,FALSE,1,#N/A,#N/A,FALSE,FALSE,TRUE,TRUE,TRUE}</definedName>
    <definedName name="rtyertye" localSheetId="22" hidden="1">{TRUE,TRUE,-1.25,-15.5,604.5,343.5,FALSE,FALSE,TRUE,TRUE,0,1,5,1,5,1,4,4,TRUE,TRUE,3,TRUE,1,TRUE,80,"Swvu.qtr._.earnings._.model.","ACwvu.qtr._.earnings._.model.",#N/A,FALSE,FALSE,0.65,0.5,1.25,1,2,"","",TRUE,FALSE,FALSE,FALSE,1,#N/A,1,1,"=R1C1:R36C16",FALSE,#N/A,#N/A,FALSE,FALSE,FALSE,1,#N/A,#N/A,FALSE,FALSE,TRUE,TRUE,TRUE}</definedName>
    <definedName name="rtyertye" hidden="1">{TRUE,TRUE,-1.25,-15.5,604.5,343.5,FALSE,FALSE,TRUE,TRUE,0,1,5,1,5,1,4,4,TRUE,TRUE,3,TRUE,1,TRUE,80,"Swvu.qtr._.earnings._.model.","ACwvu.qtr._.earnings._.model.",#N/A,FALSE,FALSE,0.65,0.5,1.25,1,2,"","",TRUE,FALSE,FALSE,FALSE,1,#N/A,1,1,"=R1C1:R36C16",FALSE,#N/A,#N/A,FALSE,FALSE,FALSE,1,#N/A,#N/A,FALSE,FALSE,TRUE,TRUE,TRUE}</definedName>
    <definedName name="rtyertyreyt"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localSheetId="22" hidden="1">{TRUE,TRUE,-1.25,-15.5,604.5,343.5,FALSE,FALSE,TRUE,TRUE,0,1,#N/A,1,35,14.1666666666667,3,3,FALSE,TRUE,3,TRUE,1,TRUE,85,"Swvu.oil._.and._.gas._.details.","ACwvu.oil._.and._.gas._.details.",#N/A,FALSE,FALSE,0.75,0.75,1,1,1,"","",TRUE,FALSE,FALSE,FALSE,1,#N/A,1,1,"=R1C1:R59C11","=R1:R3",#N/A,#N/A,FALSE,FALSE,FALSE,1,#N/A,#N/A,FALSE,FALSE,TRUE,TRUE,TRUE}</definedName>
    <definedName name="rtyertyreyt" hidden="1">{TRUE,TRUE,-1.25,-15.5,604.5,343.5,FALSE,FALSE,TRUE,TRUE,0,1,#N/A,1,35,14.1666666666667,3,3,FALSE,TRUE,3,TRUE,1,TRUE,85,"Swvu.oil._.and._.gas._.details.","ACwvu.oil._.and._.gas._.details.",#N/A,FALSE,FALSE,0.75,0.75,1,1,1,"","",TRUE,FALSE,FALSE,FALSE,1,#N/A,1,1,"=R1C1:R59C11","=R1:R3",#N/A,#N/A,FALSE,FALSE,FALSE,1,#N/A,#N/A,FALSE,FALSE,TRUE,TRUE,TRUE}</definedName>
    <definedName name="rtyf">[5]!is1b,[5]!is1c,[5]!STATS2,[5]!STATS3</definedName>
    <definedName name="RU">'[36]Valid Values'!$B$2:$B$664</definedName>
    <definedName name="Rwvu.Earnings." localSheetId="21" hidden="1">#REF!</definedName>
    <definedName name="Rwvu.Earnings." localSheetId="20" hidden="1">#REF!</definedName>
    <definedName name="Rwvu.Earnings." localSheetId="22" hidden="1">#REF!</definedName>
    <definedName name="Rwvu.Earnings." hidden="1">#REF!</definedName>
    <definedName name="Rwvu.Qtr._.Earnings._.Model." localSheetId="21" hidden="1">#REF!</definedName>
    <definedName name="Rwvu.Qtr._.Earnings._.Model." localSheetId="20" hidden="1">#REF!</definedName>
    <definedName name="Rwvu.Qtr._.Earnings._.Model." localSheetId="22" hidden="1">#REF!</definedName>
    <definedName name="Rwvu.Qtr._.Earnings._.Model." hidden="1">#REF!</definedName>
    <definedName name="Rwvu.Table." localSheetId="21" hidden="1">#REF!,#REF!,#REF!,#REF!,#REF!</definedName>
    <definedName name="Rwvu.Table." localSheetId="20" hidden="1">#REF!,#REF!,#REF!,#REF!,#REF!</definedName>
    <definedName name="Rwvu.Table." localSheetId="22" hidden="1">#REF!,#REF!,#REF!,#REF!,#REF!</definedName>
    <definedName name="Rwvu.Table." hidden="1">#REF!,#REF!,#REF!,#REF!,#REF!</definedName>
    <definedName name="s" localSheetId="21" hidden="1">#REF!</definedName>
    <definedName name="s" localSheetId="20" hidden="1">#REF!</definedName>
    <definedName name="s" localSheetId="22" hidden="1">#REF!</definedName>
    <definedName name="s" hidden="1">#REF!</definedName>
    <definedName name="S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ales2" localSheetId="21" hidden="1">{"'Highlights'!$A$1:$M$123"}</definedName>
    <definedName name="Sales2" localSheetId="20" hidden="1">{"'Highlights'!$A$1:$M$123"}</definedName>
    <definedName name="Sales2" localSheetId="22" hidden="1">{"'Highlights'!$A$1:$M$123"}</definedName>
    <definedName name="Sales2" hidden="1">{"'Highlights'!$A$1:$M$123"}</definedName>
    <definedName name="sam" localSheetId="21" hidden="1">{#N/A,#N/A,FALSE,"Ratios - Classic";#N/A,#N/A,FALSE,"Share Proof - Classic";#N/A,#N/A,FALSE,"Per Share-Classic"}</definedName>
    <definedName name="sam" localSheetId="20" hidden="1">{#N/A,#N/A,FALSE,"Ratios - Classic";#N/A,#N/A,FALSE,"Share Proof - Classic";#N/A,#N/A,FALSE,"Per Share-Classic"}</definedName>
    <definedName name="sam" localSheetId="22" hidden="1">{#N/A,#N/A,FALSE,"Ratios - Classic";#N/A,#N/A,FALSE,"Share Proof - Classic";#N/A,#N/A,FALSE,"Per Share-Classic"}</definedName>
    <definedName name="sam" hidden="1">{#N/A,#N/A,FALSE,"Ratios - Classic";#N/A,#N/A,FALSE,"Share Proof - Classic";#N/A,#N/A,FALSE,"Per Share-Classic"}</definedName>
    <definedName name="SAPBEXdnldView">"59IYNBE2ZQZ9KSGYN76ZWBBSX"</definedName>
    <definedName name="SAPBEXhrIndnt" hidden="1">"Wide"</definedName>
    <definedName name="SAPBEXrevision" hidden="1">1</definedName>
    <definedName name="SAPBEXsysID" hidden="1">"BWP"</definedName>
    <definedName name="SAPBEXwbID" hidden="1">"3KKFFT2OE3M09AA9DMJ9WPQ2U"</definedName>
    <definedName name="SAPsysID" hidden="1">"708C5W7SBKP804JT78WJ0JNKI"</definedName>
    <definedName name="SAPwbID" hidden="1">"ARS"</definedName>
    <definedName name="saveFolder">'[26]TB-TBC'!$K$2</definedName>
    <definedName name="SDF"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SDF" localSheetId="22" hidden="1">{TRUE,TRUE,-1.25,-15.5,604.5,343.5,FALSE,FALSE,TRUE,TRUE,0,1,#N/A,1,35,14.1666666666667,3,3,FALSE,TRUE,3,TRUE,1,TRUE,85,"Swvu.oil._.and._.gas._.details.","ACwvu.oil._.and._.gas._.details.",#N/A,FALSE,FALSE,0.75,0.75,1,1,1,"","",TRUE,FALSE,FALSE,FALSE,1,#N/A,1,1,"=R1C1:R59C11","=R1:R3",#N/A,#N/A,FALSE,FALSE,FALSE,1,#N/A,#N/A,FALSE,FALSE,TRUE,TRUE,TRUE}</definedName>
    <definedName name="SDF" hidden="1">{TRUE,TRUE,-1.25,-15.5,604.5,343.5,FALSE,FALSE,TRUE,TRUE,0,1,#N/A,1,35,14.1666666666667,3,3,FALSE,TRUE,3,TRUE,1,TRUE,85,"Swvu.oil._.and._.gas._.details.","ACwvu.oil._.and._.gas._.details.",#N/A,FALSE,FALSE,0.75,0.75,1,1,1,"","",TRUE,FALSE,FALSE,FALSE,1,#N/A,1,1,"=R1C1:R59C11","=R1:R3",#N/A,#N/A,FALSE,FALSE,FALSE,1,#N/A,#N/A,FALSE,FALSE,TRUE,TRUE,TRUE}</definedName>
    <definedName name="sdf_qww" localSheetId="21" hidden="1">table_demob</definedName>
    <definedName name="sdf_qww" localSheetId="20" hidden="1">table_demob</definedName>
    <definedName name="sdf_qww" localSheetId="22" hidden="1">table_demob</definedName>
    <definedName name="sdf_qww" hidden="1">table_demob</definedName>
    <definedName name="sdfsdf" localSheetId="2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20"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localSheetId="22"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dfsdf"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sencount" hidden="1">1</definedName>
    <definedName name="sep"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ttlement">'[19]Actual &amp; Contract Info'!$A$747:$B$1187</definedName>
    <definedName name="sfdsf"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gasd" localSheetId="21" hidden="1">{0,0,0,0;0,0,0,0;0,0,0,0;0,0,0,0;0,0,0,0;0,0,0,0;0,0,2,0;2,3,3,0;FALSE,FALSE,FALSE,FALSE;TRUE,FALSE,TRUE,TRUE;FALSE,FALSE,TRUE,TRUE;FALSE,0,2.78134444564786E-308,4.45015196281921E-308;7.78776275135711E-308,1.33504516457612E-307,2.22507555776164E-307,3.56012157274209E-307}</definedName>
    <definedName name="sfgasd" localSheetId="20" hidden="1">{0,0,0,0;0,0,0,0;0,0,0,0;0,0,0,0;0,0,0,0;0,0,0,0;0,0,2,0;2,3,3,0;FALSE,FALSE,FALSE,FALSE;TRUE,FALSE,TRUE,TRUE;FALSE,FALSE,TRUE,TRUE;FALSE,0,2.78134444564786E-308,4.45015196281921E-308;7.78776275135711E-308,1.33504516457612E-307,2.22507555776164E-307,3.56012157274209E-307}</definedName>
    <definedName name="sfgasd" localSheetId="22" hidden="1">{0,0,0,0;0,0,0,0;0,0,0,0;0,0,0,0;0,0,0,0;0,0,0,0;0,0,2,0;2,3,3,0;FALSE,FALSE,FALSE,FALSE;TRUE,FALSE,TRUE,TRUE;FALSE,FALSE,TRUE,TRUE;FALSE,0,2.78134444564786E-308,4.45015196281921E-308;7.78776275135711E-308,1.33504516457612E-307,2.22507555776164E-307,3.56012157274209E-307}</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sfgsdfg" localSheetId="21" hidden="1">{#N/A,#N/A,FALSE,"Aging Summary";#N/A,#N/A,FALSE,"Ratio Analysis";#N/A,#N/A,FALSE,"Test 120 Day Accts";#N/A,#N/A,FALSE,"Tickmarks"}</definedName>
    <definedName name="sfgsfgsdfg" localSheetId="20" hidden="1">{#N/A,#N/A,FALSE,"Aging Summary";#N/A,#N/A,FALSE,"Ratio Analysis";#N/A,#N/A,FALSE,"Test 120 Day Accts";#N/A,#N/A,FALSE,"Tickmarks"}</definedName>
    <definedName name="sfgsfgsdfg" localSheetId="22" hidden="1">{#N/A,#N/A,FALSE,"Aging Summary";#N/A,#N/A,FALSE,"Ratio Analysis";#N/A,#N/A,FALSE,"Test 120 Day Accts";#N/A,#N/A,FALSE,"Tickmarks"}</definedName>
    <definedName name="sfgsfgsdfg" hidden="1">{#N/A,#N/A,FALSE,"Aging Summary";#N/A,#N/A,FALSE,"Ratio Analysis";#N/A,#N/A,FALSE,"Test 120 Day Accts";#N/A,#N/A,FALSE,"Tickmarks"}</definedName>
    <definedName name="shelly" localSheetId="21" hidden="1">{#N/A,#N/A,FALSE,"TOTFINAL";#N/A,#N/A,FALSE,"FINPLAN";#N/A,#N/A,FALSE,"TOTMOTADJ";#N/A,#N/A,FALSE,"tieEQ";#N/A,#N/A,FALSE,"G";#N/A,#N/A,FALSE,"ELIMS";#N/A,#N/A,FALSE,"NEXTEL ADJ";#N/A,#N/A,FALSE,"MIMS";#N/A,#N/A,FALSE,"LMPS";#N/A,#N/A,FALSE,"CNSS";#N/A,#N/A,FALSE,"CSS";#N/A,#N/A,FALSE,"MCG";#N/A,#N/A,FALSE,"AECS";#N/A,#N/A,FALSE,"SPS";#N/A,#N/A,FALSE,"CORP"}</definedName>
    <definedName name="shelly" localSheetId="20" hidden="1">{#N/A,#N/A,FALSE,"TOTFINAL";#N/A,#N/A,FALSE,"FINPLAN";#N/A,#N/A,FALSE,"TOTMOTADJ";#N/A,#N/A,FALSE,"tieEQ";#N/A,#N/A,FALSE,"G";#N/A,#N/A,FALSE,"ELIMS";#N/A,#N/A,FALSE,"NEXTEL ADJ";#N/A,#N/A,FALSE,"MIMS";#N/A,#N/A,FALSE,"LMPS";#N/A,#N/A,FALSE,"CNSS";#N/A,#N/A,FALSE,"CSS";#N/A,#N/A,FALSE,"MCG";#N/A,#N/A,FALSE,"AECS";#N/A,#N/A,FALSE,"SPS";#N/A,#N/A,FALSE,"CORP"}</definedName>
    <definedName name="shelly" localSheetId="22" hidden="1">{#N/A,#N/A,FALSE,"TOTFINAL";#N/A,#N/A,FALSE,"FINPLAN";#N/A,#N/A,FALSE,"TOTMOTADJ";#N/A,#N/A,FALSE,"tieEQ";#N/A,#N/A,FALSE,"G";#N/A,#N/A,FALSE,"ELIMS";#N/A,#N/A,FALSE,"NEXTEL ADJ";#N/A,#N/A,FALSE,"MIMS";#N/A,#N/A,FALSE,"LMPS";#N/A,#N/A,FALSE,"CNSS";#N/A,#N/A,FALSE,"CSS";#N/A,#N/A,FALSE,"MCG";#N/A,#N/A,FALSE,"AECS";#N/A,#N/A,FALSE,"SPS";#N/A,#N/A,FALSE,"CORP"}</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va" localSheetId="10"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21"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localSheetId="22" hidden="1">{#N/A,#N/A,FALSE,"O&amp;M by processes";#N/A,#N/A,FALSE,"Elec Act vs Bud";#N/A,#N/A,FALSE,"G&amp;A";#N/A,#N/A,FALSE,"BGS";#N/A,#N/A,FALSE,"Res Cost"}</definedName>
    <definedName name="shiva" hidden="1">{#N/A,#N/A,FALSE,"O&amp;M by processes";#N/A,#N/A,FALSE,"Elec Act vs Bud";#N/A,#N/A,FALSE,"G&amp;A";#N/A,#N/A,FALSE,"BGS";#N/A,#N/A,FALSE,"Res Cost"}</definedName>
    <definedName name="ShrinkageMcfEthane">'[8]Liquids and Other Input'!$D$99</definedName>
    <definedName name="ShrinkageMcfIsoButane">'[8]Liquids and Other Input'!$D$101</definedName>
    <definedName name="ShrinkageMcfNormalButane">'[8]Liquids and Other Input'!$D$102</definedName>
    <definedName name="ShrinkageMcfPentanesPlus">'[8]Liquids and Other Input'!$D$103</definedName>
    <definedName name="ShrinkageMcfPropane">'[8]Liquids and Other Input'!$D$100</definedName>
    <definedName name="ShrinkageMmbtuEthane">'[8]Liquids and Other Input'!$D$110</definedName>
    <definedName name="ShrinkageMmbtuIsoButane">'[8]Liquids and Other Input'!$D$112</definedName>
    <definedName name="ShrinkageMmbtuNormalButane">'[8]Liquids and Other Input'!$D$113</definedName>
    <definedName name="ShrinkageMmbtuPentanesPlus">'[8]Liquids and Other Input'!$D$114</definedName>
    <definedName name="ShrinkageMmbtuPropane">'[8]Liquids and Other Input'!$D$111</definedName>
    <definedName name="Sites" localSheetId="21" hidden="1">{#N/A,#N/A,TRUE,"TOTAL DISTRIBUTION";#N/A,#N/A,TRUE,"SOUTH";#N/A,#N/A,TRUE,"NORTHEAST";#N/A,#N/A,TRUE,"WEST"}</definedName>
    <definedName name="Sites" localSheetId="20" hidden="1">{#N/A,#N/A,TRUE,"TOTAL DISTRIBUTION";#N/A,#N/A,TRUE,"SOUTH";#N/A,#N/A,TRUE,"NORTHEAST";#N/A,#N/A,TRUE,"WEST"}</definedName>
    <definedName name="Sites" localSheetId="22" hidden="1">{#N/A,#N/A,TRUE,"TOTAL DISTRIBUTION";#N/A,#N/A,TRUE,"SOUTH";#N/A,#N/A,TRUE,"NORTHEAST";#N/A,#N/A,TRUE,"WEST"}</definedName>
    <definedName name="Sites" hidden="1">{#N/A,#N/A,TRUE,"TOTAL DISTRIBUTION";#N/A,#N/A,TRUE,"SOUTH";#N/A,#N/A,TRUE,"NORTHEAST";#N/A,#N/A,TRUE,"WEST"}</definedName>
    <definedName name="Sitesdate" localSheetId="21" hidden="1">{#N/A,#N/A,TRUE,"TOTAL DSBN";#N/A,#N/A,TRUE,"WEST";#N/A,#N/A,TRUE,"SOUTH";#N/A,#N/A,TRUE,"NORTHEAST"}</definedName>
    <definedName name="Sitesdate" localSheetId="20" hidden="1">{#N/A,#N/A,TRUE,"TOTAL DSBN";#N/A,#N/A,TRUE,"WEST";#N/A,#N/A,TRUE,"SOUTH";#N/A,#N/A,TRUE,"NORTHEAST"}</definedName>
    <definedName name="Sitesdate" localSheetId="22" hidden="1">{#N/A,#N/A,TRUE,"TOTAL DSBN";#N/A,#N/A,TRUE,"WEST";#N/A,#N/A,TRUE,"SOUTH";#N/A,#N/A,TRUE,"NORTHEAST"}</definedName>
    <definedName name="Sitesdate" hidden="1">{#N/A,#N/A,TRUE,"TOTAL DSBN";#N/A,#N/A,TRUE,"WEST";#N/A,#N/A,TRUE,"SOUTH";#N/A,#N/A,TRUE,"NORTHEAST"}</definedName>
    <definedName name="solver_adj" localSheetId="14" hidden="1">'8-Construction Loan'!$D$50</definedName>
    <definedName name="solver_adj" localSheetId="21" hidden="1">#REF!</definedName>
    <definedName name="solver_adj" localSheetId="20" hidden="1">#REF!</definedName>
    <definedName name="solver_adj" localSheetId="22" hidden="1">#REF!</definedName>
    <definedName name="solver_adj" hidden="1">#REF!</definedName>
    <definedName name="solver_cvg" localSheetId="14" hidden="1">0.0001</definedName>
    <definedName name="solver_cvg" hidden="1">0.001</definedName>
    <definedName name="solver_drv" localSheetId="14" hidden="1">1</definedName>
    <definedName name="solver_drv" hidden="1">1</definedName>
    <definedName name="solver_eng" localSheetId="14" hidden="1">1</definedName>
    <definedName name="solver_est" localSheetId="14" hidden="1">1</definedName>
    <definedName name="solver_est" hidden="1">1</definedName>
    <definedName name="solver_itr" localSheetId="14" hidden="1">2147483647</definedName>
    <definedName name="solver_itr" hidden="1">100</definedName>
    <definedName name="solver_lhs1" localSheetId="21" hidden="1">#REF!</definedName>
    <definedName name="solver_lhs1" localSheetId="20" hidden="1">#REF!</definedName>
    <definedName name="solver_lhs1" localSheetId="22" hidden="1">#REF!</definedName>
    <definedName name="solver_lhs1" hidden="1">#REF!</definedName>
    <definedName name="solver_lhs2" localSheetId="21" hidden="1">#REF!</definedName>
    <definedName name="solver_lhs2" localSheetId="20" hidden="1">#REF!</definedName>
    <definedName name="solver_lhs2" localSheetId="22" hidden="1">#REF!</definedName>
    <definedName name="solver_lhs2" hidden="1">#REF!</definedName>
    <definedName name="solver_lin" hidden="1">0</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eg" hidden="1">2</definedName>
    <definedName name="solver_nod" localSheetId="14" hidden="1">2147483647</definedName>
    <definedName name="solver_num" localSheetId="14" hidden="1">0</definedName>
    <definedName name="solver_num" hidden="1">2</definedName>
    <definedName name="solver_nwt" localSheetId="14" hidden="1">1</definedName>
    <definedName name="solver_nwt" hidden="1">1</definedName>
    <definedName name="solver_opt" localSheetId="14" hidden="1">'8-Construction Loan'!$F$12</definedName>
    <definedName name="solver_opt" localSheetId="21" hidden="1">#REF!</definedName>
    <definedName name="solver_opt" localSheetId="20" hidden="1">#REF!</definedName>
    <definedName name="solver_opt" localSheetId="22" hidden="1">#REF!</definedName>
    <definedName name="solver_opt" hidden="1">#REF!</definedName>
    <definedName name="solver_pre" localSheetId="14" hidden="1">0.000001</definedName>
    <definedName name="solver_pre" hidden="1">0.000001</definedName>
    <definedName name="solver_rbv" localSheetId="14" hidden="1">1</definedName>
    <definedName name="solver_rel1" hidden="1">1</definedName>
    <definedName name="solver_rel2" hidden="1">3</definedName>
    <definedName name="solver_rhs1" hidden="1">50</definedName>
    <definedName name="solver_rhs2" hidden="1">0</definedName>
    <definedName name="solver_rlx" localSheetId="14" hidden="1">2</definedName>
    <definedName name="solver_rsd" localSheetId="14" hidden="1">0</definedName>
    <definedName name="solver_scl" localSheetId="14" hidden="1">1</definedName>
    <definedName name="solver_scl" hidden="1">0</definedName>
    <definedName name="solver_sho" localSheetId="14" hidden="1">2</definedName>
    <definedName name="solver_sho" hidden="1">0</definedName>
    <definedName name="solver_ssz" localSheetId="14" hidden="1">100</definedName>
    <definedName name="solver_tim" localSheetId="14" hidden="1">2147483647</definedName>
    <definedName name="solver_tim" hidden="1">100</definedName>
    <definedName name="solver_tmp" hidden="1">0</definedName>
    <definedName name="solver_tol" localSheetId="14" hidden="1">0.01</definedName>
    <definedName name="solver_tol" hidden="1">0.05</definedName>
    <definedName name="solver_typ" localSheetId="14" hidden="1">3</definedName>
    <definedName name="solver_typ" hidden="1">3</definedName>
    <definedName name="solver_val" localSheetId="14" hidden="1">200000000</definedName>
    <definedName name="solver_val" hidden="1">10.9</definedName>
    <definedName name="solver_ver" localSheetId="14" hidden="1">3</definedName>
    <definedName name="SPS_COS" localSheetId="23">#REF!</definedName>
    <definedName name="SPS_COS" localSheetId="21">#REF!</definedName>
    <definedName name="SPS_COS" localSheetId="20">#REF!</definedName>
    <definedName name="SPS_COS" localSheetId="22">#REF!</definedName>
    <definedName name="SPS_COS">#REF!</definedName>
    <definedName name="SPWS_WBID">"6770D16C-B453-4883-9736-E9CCF832AEC8"</definedName>
    <definedName name="SSDD" localSheetId="21" hidden="1">#REF!</definedName>
    <definedName name="SSDD" localSheetId="20" hidden="1">#REF!</definedName>
    <definedName name="SSDD" localSheetId="22" hidden="1">#REF!</definedName>
    <definedName name="SSDD" hidden="1">#REF!</definedName>
    <definedName name="sss"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localSheetId="21" hidden="1">{TRUE,TRUE,-1.25,-15.5,484.5,279.75,FALSE,FALSE,TRUE,TRUE,0,3,#N/A,1,#N/A,6.54545454545454,15.55,1,FALSE,FALSE,3,TRUE,1,FALSE,100,"Swvu.WP1.","ACwvu.WP1.",1,FALSE,FALSE,0.25,0.25,0.25,0.25,1,"","&amp;L&amp;D &amp;T NBW&amp;C&amp;P&amp;R&amp;F",FALSE,FALSE,FALSE,FALSE,1,100,#N/A,#N/A,FALSE,FALSE,#N/A,#N/A,FALSE,FALSE}</definedName>
    <definedName name="ssss" localSheetId="20" hidden="1">{TRUE,TRUE,-1.25,-15.5,484.5,279.75,FALSE,FALSE,TRUE,TRUE,0,3,#N/A,1,#N/A,6.54545454545454,15.55,1,FALSE,FALSE,3,TRUE,1,FALSE,100,"Swvu.WP1.","ACwvu.WP1.",1,FALSE,FALSE,0.25,0.25,0.25,0.25,1,"","&amp;L&amp;D &amp;T NBW&amp;C&amp;P&amp;R&amp;F",FALSE,FALSE,FALSE,FALSE,1,100,#N/A,#N/A,FALSE,FALSE,#N/A,#N/A,FALSE,FALSE}</definedName>
    <definedName name="ssss" localSheetId="22" hidden="1">{TRUE,TRUE,-1.25,-15.5,484.5,279.75,FALSE,FALSE,TRUE,TRUE,0,3,#N/A,1,#N/A,6.54545454545454,15.55,1,FALSE,FALSE,3,TRUE,1,FALSE,100,"Swvu.WP1.","ACwvu.WP1.",1,FALSE,FALSE,0.25,0.25,0.25,0.25,1,"","&amp;L&amp;D &amp;T NBW&amp;C&amp;P&amp;R&amp;F",FALSE,FALSE,FALSE,FALSE,1,100,#N/A,#N/A,FALSE,FALSE,#N/A,#N/A,FALSE,FALSE}</definedName>
    <definedName name="ssss" hidden="1">{TRUE,TRUE,-1.25,-15.5,484.5,279.75,FALSE,FALSE,TRUE,TRUE,0,3,#N/A,1,#N/A,6.54545454545454,15.55,1,FALSE,FALSE,3,TRUE,1,FALSE,100,"Swvu.WP1.","ACwvu.WP1.",1,FALSE,FALSE,0.25,0.25,0.25,0.25,1,"","&amp;L&amp;D &amp;T NBW&amp;C&amp;P&amp;R&amp;F",FALSE,FALSE,FALSE,FALSE,1,100,#N/A,#N/A,FALSE,FALSE,#N/A,#N/A,FALSE,FALSE}</definedName>
    <definedName name="State">'[1]State List'!$A$2:$A$53</definedName>
    <definedName name="StatementDate">'[30]Liquids and Other Input'!$C$5</definedName>
    <definedName name="statsrevised" localSheetId="10"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21"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localSheetId="22" hidden="1">{#N/A,#N/A,FALSE,"O&amp;M by processes";#N/A,#N/A,FALSE,"Elec Act vs Bud";#N/A,#N/A,FALSE,"G&amp;A";#N/A,#N/A,FALSE,"BGS";#N/A,#N/A,FALSE,"Res Cost"}</definedName>
    <definedName name="statsrevised" hidden="1">{#N/A,#N/A,FALSE,"O&amp;M by processes";#N/A,#N/A,FALSE,"Elec Act vs Bud";#N/A,#N/A,FALSE,"G&amp;A";#N/A,#N/A,FALSE,"BGS";#N/A,#N/A,FALSE,"Res Cost"}</definedName>
    <definedName name="Status">[56]Cov!$A$14</definedName>
    <definedName name="stck" localSheetId="21" hidden="1">{"Saldenliste",#N/A,FALSE,"H A Ü"}</definedName>
    <definedName name="stck" localSheetId="20" hidden="1">{"Saldenliste",#N/A,FALSE,"H A Ü"}</definedName>
    <definedName name="stck" localSheetId="22" hidden="1">{"Saldenliste",#N/A,FALSE,"H A Ü"}</definedName>
    <definedName name="stck" hidden="1">{"Saldenliste",#N/A,FALSE,"H A Ü"}</definedName>
    <definedName name="sthsrt">[5]!is1b,[5]!is1c,[5]!STATS2,[5]!STATS3</definedName>
    <definedName name="STILL1040">'[1]Addt''l 1040 Exclusions'!$A$5:$U$44</definedName>
    <definedName name="Structures_Improvements">'[19]Utility Accounts'!$F$35:$H$37+'[19]Utility Accounts'!$A$35:$A$37</definedName>
    <definedName name="stu">[5]!is1b,[5]!is1c,[5]!STATS2,[5]!STATS3</definedName>
    <definedName name="stuff" localSheetId="21" hidden="1">#REF!</definedName>
    <definedName name="stuff" localSheetId="20" hidden="1">#REF!</definedName>
    <definedName name="stuff" localSheetId="22" hidden="1">#REF!</definedName>
    <definedName name="stuff" hidden="1">#REF!</definedName>
    <definedName name="styytjuyt">[5]!is1b,[5]!is1c,[5]!STATS2,[5]!STATS3</definedName>
    <definedName name="submi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Station_Rate">'[57]Analysis Update 20181120'!$J$105</definedName>
    <definedName name="SUE" localSheetId="21" hidden="1">{#N/A,#N/A,TRUE,"TOTAL DISTRIBUTION";#N/A,#N/A,TRUE,"SOUTH";#N/A,#N/A,TRUE,"NORTHEAST";#N/A,#N/A,TRUE,"WEST"}</definedName>
    <definedName name="SUE" localSheetId="20" hidden="1">{#N/A,#N/A,TRUE,"TOTAL DISTRIBUTION";#N/A,#N/A,TRUE,"SOUTH";#N/A,#N/A,TRUE,"NORTHEAST";#N/A,#N/A,TRUE,"WEST"}</definedName>
    <definedName name="SUE" localSheetId="22" hidden="1">{#N/A,#N/A,TRUE,"TOTAL DISTRIBUTION";#N/A,#N/A,TRUE,"SOUTH";#N/A,#N/A,TRUE,"NORTHEAST";#N/A,#N/A,TRUE,"WEST"}</definedName>
    <definedName name="SUE" hidden="1">{#N/A,#N/A,TRUE,"TOTAL DISTRIBUTION";#N/A,#N/A,TRUE,"SOUTH";#N/A,#N/A,TRUE,"NORTHEAST";#N/A,#N/A,TRUE,"WEST"}</definedName>
    <definedName name="support" localSheetId="10"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21"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localSheetId="22"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10"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21"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localSheetId="22" hidden="1">{#N/A,#N/A,FALSE,"O&amp;M by processes";#N/A,#N/A,FALSE,"Elec Act vs Bud";#N/A,#N/A,FALSE,"G&amp;A";#N/A,#N/A,FALSE,"BGS";#N/A,#N/A,FALSE,"Res Cost"}</definedName>
    <definedName name="supporti" hidden="1">{#N/A,#N/A,FALSE,"O&amp;M by processes";#N/A,#N/A,FALSE,"Elec Act vs Bud";#N/A,#N/A,FALSE,"G&amp;A";#N/A,#N/A,FALSE,"BGS";#N/A,#N/A,FALSE,"Res Cost"}</definedName>
    <definedName name="Swap_Amort">'[1]Keystone Swap Amort Sched'!$A$1:$F$241</definedName>
    <definedName name="Swvu.earnings." localSheetId="21" hidden="1">#REF!</definedName>
    <definedName name="Swvu.earnings." localSheetId="20" hidden="1">#REF!</definedName>
    <definedName name="Swvu.earnings." localSheetId="22" hidden="1">#REF!</definedName>
    <definedName name="Swvu.earnings." hidden="1">#REF!</definedName>
    <definedName name="Swvu.OP." localSheetId="21" hidden="1">#REF!</definedName>
    <definedName name="Swvu.OP." localSheetId="20" hidden="1">#REF!</definedName>
    <definedName name="Swvu.OP." localSheetId="22" hidden="1">#REF!</definedName>
    <definedName name="Swvu.OP." hidden="1">#REF!</definedName>
    <definedName name="T_Line_Rate">'[57]Analysis Update 20181120'!$J$104</definedName>
    <definedName name="TableHeader">[11]Controls!$E$17</definedName>
    <definedName name="TableName">"Dummy"</definedName>
    <definedName name="Tacx_Factor">[1]Assumptions!$E$52</definedName>
    <definedName name="take" localSheetId="21" hidden="1">{#N/A,#N/A,FALSE,"Input Data Sheet";#N/A,#N/A,FALSE,"Turnover";#N/A,#N/A,FALSE,"NSAR";#N/A,#N/A,FALSE,"Ratios-HUB";#N/A,#N/A,FALSE,"Capital Roll - Hub"}</definedName>
    <definedName name="take" localSheetId="20" hidden="1">{#N/A,#N/A,FALSE,"Input Data Sheet";#N/A,#N/A,FALSE,"Turnover";#N/A,#N/A,FALSE,"NSAR";#N/A,#N/A,FALSE,"Ratios-HUB";#N/A,#N/A,FALSE,"Capital Roll - Hub"}</definedName>
    <definedName name="take" localSheetId="22" hidden="1">{#N/A,#N/A,FALSE,"Input Data Sheet";#N/A,#N/A,FALSE,"Turnover";#N/A,#N/A,FALSE,"NSAR";#N/A,#N/A,FALSE,"Ratios-HUB";#N/A,#N/A,FALSE,"Capital Roll - Hub"}</definedName>
    <definedName name="take" hidden="1">{#N/A,#N/A,FALSE,"Input Data Sheet";#N/A,#N/A,FALSE,"Turnover";#N/A,#N/A,FALSE,"NSAR";#N/A,#N/A,FALSE,"Ratios-HUB";#N/A,#N/A,FALSE,"Capital Roll - Hub"}</definedName>
    <definedName name="TandF">[19]Pricing!$A$17:$M$25</definedName>
    <definedName name="TandFHeading">[19]Pricing!$A$17:$M$17</definedName>
    <definedName name="TAX">0.0825</definedName>
    <definedName name="Tax_Adjustment">'[6]VEA Inputs'!$E$107</definedName>
    <definedName name="tax_base_on_inc">'[1]Input Page'!$E$10</definedName>
    <definedName name="tax_basis">'[1]Input Page'!$E$13</definedName>
    <definedName name="Tax_Effective">'[6]VEA Inputs'!$E$106</definedName>
    <definedName name="taxcalc" localSheetId="23">#REF!</definedName>
    <definedName name="taxcalc" localSheetId="21">#REF!</definedName>
    <definedName name="taxcalc" localSheetId="20">#REF!</definedName>
    <definedName name="taxcalc" localSheetId="22">#REF!</definedName>
    <definedName name="taxcalc">#REF!</definedName>
    <definedName name="TaxTV">10%</definedName>
    <definedName name="TaxXL">5%</definedName>
    <definedName name="TE">'[15]Westar ATRR'!$L$159</definedName>
    <definedName name="teagdz" localSheetId="21" hidden="1">{"Factsheet",#N/A,FALSE,"Fact";"Earnings",#N/A,FALSE,"Earnings";"BalanceSheet",#N/A,FALSE,"BalanceSheet";"Change in Cash",#N/A,FALSE,"CashFlow"}</definedName>
    <definedName name="teagdz" localSheetId="20" hidden="1">{"Factsheet",#N/A,FALSE,"Fact";"Earnings",#N/A,FALSE,"Earnings";"BalanceSheet",#N/A,FALSE,"BalanceSheet";"Change in Cash",#N/A,FALSE,"CashFlow"}</definedName>
    <definedName name="teagdz" localSheetId="22" hidden="1">{"Factsheet",#N/A,FALSE,"Fact";"Earnings",#N/A,FALSE,"Earnings";"BalanceSheet",#N/A,FALSE,"BalanceSheet";"Change in Cash",#N/A,FALSE,"CashFlow"}</definedName>
    <definedName name="teagdz" hidden="1">{"Factsheet",#N/A,FALSE,"Fact";"Earnings",#N/A,FALSE,"Earnings";"BalanceSheet",#N/A,FALSE,"BalanceSheet";"Change in Cash",#N/A,FALSE,"CashFlow"}</definedName>
    <definedName name="teast" localSheetId="21" hidden="1">{#N/A,#N/A,TRUE,"TOTAL DSBN";#N/A,#N/A,TRUE,"WEST";#N/A,#N/A,TRUE,"SOUTH";#N/A,#N/A,TRUE,"NORTHEAST"}</definedName>
    <definedName name="teast" localSheetId="20" hidden="1">{#N/A,#N/A,TRUE,"TOTAL DSBN";#N/A,#N/A,TRUE,"WEST";#N/A,#N/A,TRUE,"SOUTH";#N/A,#N/A,TRUE,"NORTHEAST"}</definedName>
    <definedName name="teast" localSheetId="22" hidden="1">{#N/A,#N/A,TRUE,"TOTAL DSBN";#N/A,#N/A,TRUE,"WEST";#N/A,#N/A,TRUE,"SOUTH";#N/A,#N/A,TRUE,"NORTHEAST"}</definedName>
    <definedName name="teast" hidden="1">{#N/A,#N/A,TRUE,"TOTAL DSBN";#N/A,#N/A,TRUE,"WEST";#N/A,#N/A,TRUE,"SOUTH";#N/A,#N/A,TRUE,"NORTHEAST"}</definedName>
    <definedName name="Tel" localSheetId="21" hidden="1">#REF!</definedName>
    <definedName name="Tel" localSheetId="20" hidden="1">#REF!</definedName>
    <definedName name="Tel" localSheetId="22" hidden="1">#REF!</definedName>
    <definedName name="Tel" hidden="1">#REF!</definedName>
    <definedName name="TEO">'[58]GLH Provision'!$E$2</definedName>
    <definedName name="teo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ss"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 localSheetId="21" hidden="1">{#N/A,#N/A,TRUE,"TOTAL DISTRIBUTION";#N/A,#N/A,TRUE,"SOUTH";#N/A,#N/A,TRUE,"NORTHEAST";#N/A,#N/A,TRUE,"WEST"}</definedName>
    <definedName name="test." localSheetId="20" hidden="1">{#N/A,#N/A,TRUE,"TOTAL DISTRIBUTION";#N/A,#N/A,TRUE,"SOUTH";#N/A,#N/A,TRUE,"NORTHEAST";#N/A,#N/A,TRUE,"WEST"}</definedName>
    <definedName name="test." localSheetId="22" hidden="1">{#N/A,#N/A,TRUE,"TOTAL DISTRIBUTION";#N/A,#N/A,TRUE,"SOUTH";#N/A,#N/A,TRUE,"NORTHEAST";#N/A,#N/A,TRUE,"WEST"}</definedName>
    <definedName name="test." hidden="1">{#N/A,#N/A,TRUE,"TOTAL DISTRIBUTION";#N/A,#N/A,TRUE,"SOUTH";#N/A,#N/A,TRUE,"NORTHEAST";#N/A,#N/A,TRUE,"WEST"}</definedName>
    <definedName name="test12" localSheetId="21" hidden="1">{"assumptions",#N/A,FALSE,"Scenario 1";"valuation",#N/A,FALSE,"Scenario 1"}</definedName>
    <definedName name="test12" localSheetId="20" hidden="1">{"assumptions",#N/A,FALSE,"Scenario 1";"valuation",#N/A,FALSE,"Scenario 1"}</definedName>
    <definedName name="test12" localSheetId="22" hidden="1">{"assumptions",#N/A,FALSE,"Scenario 1";"valuation",#N/A,FALSE,"Scenario 1"}</definedName>
    <definedName name="test12" hidden="1">{"assumptions",#N/A,FALSE,"Scenario 1";"valuation",#N/A,FALSE,"Scenario 1"}</definedName>
    <definedName name="test13" localSheetId="21" hidden="1">{"LBO Summary",#N/A,FALSE,"Summary"}</definedName>
    <definedName name="test13" localSheetId="20" hidden="1">{"LBO Summary",#N/A,FALSE,"Summary"}</definedName>
    <definedName name="test13" localSheetId="22" hidden="1">{"LBO Summary",#N/A,FALSE,"Summary"}</definedName>
    <definedName name="test13" hidden="1">{"LBO Summary",#N/A,FALSE,"Summary"}</definedName>
    <definedName name="test14" localSheetId="21" hidden="1">{"LBO Summary",#N/A,FALSE,"Summary";"Income Statement",#N/A,FALSE,"Model";"Cash Flow",#N/A,FALSE,"Model";"Balance Sheet",#N/A,FALSE,"Model";"Working Capital",#N/A,FALSE,"Model";"Pro Forma Balance Sheets",#N/A,FALSE,"PFBS";"Debt Balances",#N/A,FALSE,"Model";"Fee Schedules",#N/A,FALSE,"Model"}</definedName>
    <definedName name="test14" localSheetId="20" hidden="1">{"LBO Summary",#N/A,FALSE,"Summary";"Income Statement",#N/A,FALSE,"Model";"Cash Flow",#N/A,FALSE,"Model";"Balance Sheet",#N/A,FALSE,"Model";"Working Capital",#N/A,FALSE,"Model";"Pro Forma Balance Sheets",#N/A,FALSE,"PFBS";"Debt Balances",#N/A,FALSE,"Model";"Fee Schedules",#N/A,FALSE,"Model"}</definedName>
    <definedName name="test14" localSheetId="22"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1" hidden="1">{"LBO Summary",#N/A,FALSE,"Summary";"Income Statement",#N/A,FALSE,"Model";"Cash Flow",#N/A,FALSE,"Model";"Balance Sheet",#N/A,FALSE,"Model";"Working Capital",#N/A,FALSE,"Model";"Pro Forma Balance Sheets",#N/A,FALSE,"PFBS";"Debt Balances",#N/A,FALSE,"Model";"Fee Schedules",#N/A,FALSE,"Model"}</definedName>
    <definedName name="test15" localSheetId="20" hidden="1">{"LBO Summary",#N/A,FALSE,"Summary";"Income Statement",#N/A,FALSE,"Model";"Cash Flow",#N/A,FALSE,"Model";"Balance Sheet",#N/A,FALSE,"Model";"Working Capital",#N/A,FALSE,"Model";"Pro Forma Balance Sheets",#N/A,FALSE,"PFBS";"Debt Balances",#N/A,FALSE,"Model";"Fee Schedules",#N/A,FALSE,"Model"}</definedName>
    <definedName name="test15" localSheetId="22"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1" hidden="1">{"LBO Summary",#N/A,FALSE,"Summary";"Income Statement",#N/A,FALSE,"Model";"Cash Flow",#N/A,FALSE,"Model";"Balance Sheet",#N/A,FALSE,"Model";"Working Capital",#N/A,FALSE,"Model";"Pro Forma Balance Sheets",#N/A,FALSE,"PFBS";"Debt Balances",#N/A,FALSE,"Model";"Fee Schedules",#N/A,FALSE,"Model"}</definedName>
    <definedName name="test16" localSheetId="20" hidden="1">{"LBO Summary",#N/A,FALSE,"Summary";"Income Statement",#N/A,FALSE,"Model";"Cash Flow",#N/A,FALSE,"Model";"Balance Sheet",#N/A,FALSE,"Model";"Working Capital",#N/A,FALSE,"Model";"Pro Forma Balance Sheets",#N/A,FALSE,"PFBS";"Debt Balances",#N/A,FALSE,"Model";"Fee Schedules",#N/A,FALSE,"Model"}</definedName>
    <definedName name="test16" localSheetId="22"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21" hidden="1">{#N/A,#N/A,TRUE,"TOTAL DISTRIBUTION";#N/A,#N/A,TRUE,"SOUTH";#N/A,#N/A,TRUE,"NORTHEAST";#N/A,#N/A,TRUE,"WEST"}</definedName>
    <definedName name="test2" localSheetId="20" hidden="1">{#N/A,#N/A,TRUE,"TOTAL DISTRIBUTION";#N/A,#N/A,TRUE,"SOUTH";#N/A,#N/A,TRUE,"NORTHEAST";#N/A,#N/A,TRUE,"WEST"}</definedName>
    <definedName name="test2" localSheetId="22" hidden="1">{#N/A,#N/A,TRUE,"TOTAL DISTRIBUTION";#N/A,#N/A,TRUE,"SOUTH";#N/A,#N/A,TRUE,"NORTHEAST";#N/A,#N/A,TRUE,"WEST"}</definedName>
    <definedName name="test2" hidden="1">{#N/A,#N/A,TRUE,"TOTAL DISTRIBUTION";#N/A,#N/A,TRUE,"SOUTH";#N/A,#N/A,TRUE,"NORTHEAST";#N/A,#N/A,TRUE,"WEST"}</definedName>
    <definedName name="test21" localSheetId="21" hidden="1">{#N/A,#N/A,TRUE,"TOTAL DISTRIBUTION";#N/A,#N/A,TRUE,"SOUTH";#N/A,#N/A,TRUE,"NORTHEAST";#N/A,#N/A,TRUE,"WEST"}</definedName>
    <definedName name="test21" localSheetId="20" hidden="1">{#N/A,#N/A,TRUE,"TOTAL DISTRIBUTION";#N/A,#N/A,TRUE,"SOUTH";#N/A,#N/A,TRUE,"NORTHEAST";#N/A,#N/A,TRUE,"WEST"}</definedName>
    <definedName name="test21" localSheetId="22" hidden="1">{#N/A,#N/A,TRUE,"TOTAL DISTRIBUTION";#N/A,#N/A,TRUE,"SOUTH";#N/A,#N/A,TRUE,"NORTHEAST";#N/A,#N/A,TRUE,"WEST"}</definedName>
    <definedName name="test21" hidden="1">{#N/A,#N/A,TRUE,"TOTAL DISTRIBUTION";#N/A,#N/A,TRUE,"SOUTH";#N/A,#N/A,TRUE,"NORTHEAST";#N/A,#N/A,TRUE,"WEST"}</definedName>
    <definedName name="test23" localSheetId="21" hidden="1">{#N/A,#N/A,TRUE,"TOTAL DISTRIBUTION";#N/A,#N/A,TRUE,"SOUTH";#N/A,#N/A,TRUE,"NORTHEAST";#N/A,#N/A,TRUE,"WEST"}</definedName>
    <definedName name="test23" localSheetId="20" hidden="1">{#N/A,#N/A,TRUE,"TOTAL DISTRIBUTION";#N/A,#N/A,TRUE,"SOUTH";#N/A,#N/A,TRUE,"NORTHEAST";#N/A,#N/A,TRUE,"WEST"}</definedName>
    <definedName name="test23" localSheetId="22" hidden="1">{#N/A,#N/A,TRUE,"TOTAL DISTRIBUTION";#N/A,#N/A,TRUE,"SOUTH";#N/A,#N/A,TRUE,"NORTHEAST";#N/A,#N/A,TRUE,"WEST"}</definedName>
    <definedName name="test23" hidden="1">{#N/A,#N/A,TRUE,"TOTAL DISTRIBUTION";#N/A,#N/A,TRUE,"SOUTH";#N/A,#N/A,TRUE,"NORTHEAST";#N/A,#N/A,TRUE,"WEST"}</definedName>
    <definedName name="TestAdd">"Test RefersTo1"</definedName>
    <definedName name="teste16"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0"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0"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ing" localSheetId="21" hidden="1">{"detail305",#N/A,FALSE,"BI-305"}</definedName>
    <definedName name="testing" localSheetId="20" hidden="1">{"detail305",#N/A,FALSE,"BI-305"}</definedName>
    <definedName name="testing" localSheetId="22" hidden="1">{"detail305",#N/A,FALSE,"BI-305"}</definedName>
    <definedName name="testing" hidden="1">{"detail305",#N/A,FALSE,"BI-305"}</definedName>
    <definedName name="testwe" localSheetId="21" hidden="1">{#N/A,#N/A,TRUE,"TOTAL DSBN";#N/A,#N/A,TRUE,"WEST";#N/A,#N/A,TRUE,"SOUTH";#N/A,#N/A,TRUE,"NORTHEAST"}</definedName>
    <definedName name="testwe" localSheetId="20" hidden="1">{#N/A,#N/A,TRUE,"TOTAL DSBN";#N/A,#N/A,TRUE,"WEST";#N/A,#N/A,TRUE,"SOUTH";#N/A,#N/A,TRUE,"NORTHEAST"}</definedName>
    <definedName name="testwe" localSheetId="22" hidden="1">{#N/A,#N/A,TRUE,"TOTAL DSBN";#N/A,#N/A,TRUE,"WEST";#N/A,#N/A,TRUE,"SOUTH";#N/A,#N/A,TRUE,"NORTHEAST"}</definedName>
    <definedName name="testwe" hidden="1">{#N/A,#N/A,TRUE,"TOTAL DSBN";#N/A,#N/A,TRUE,"WEST";#N/A,#N/A,TRUE,"SOUTH";#N/A,#N/A,TRUE,"NORTHEAST"}</definedName>
    <definedName name="TET"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xt">"($ in '000s)"</definedName>
    <definedName name="TextRefCopyRangeCount" hidden="1">4</definedName>
    <definedName name="the">[5]!is1b,[5]!is1c,[5]!STATS2,[5]!STATS3</definedName>
    <definedName name="thjty" localSheetId="21" hidden="1">{#N/A,#N/A,TRUE,"TOTAL DSBN";#N/A,#N/A,TRUE,"WEST";#N/A,#N/A,TRUE,"SOUTH";#N/A,#N/A,TRUE,"NORTHEAST"}</definedName>
    <definedName name="thjty" localSheetId="20" hidden="1">{#N/A,#N/A,TRUE,"TOTAL DSBN";#N/A,#N/A,TRUE,"WEST";#N/A,#N/A,TRUE,"SOUTH";#N/A,#N/A,TRUE,"NORTHEAST"}</definedName>
    <definedName name="thjty" localSheetId="22" hidden="1">{#N/A,#N/A,TRUE,"TOTAL DSBN";#N/A,#N/A,TRUE,"WEST";#N/A,#N/A,TRUE,"SOUTH";#N/A,#N/A,TRUE,"NORTHEAST"}</definedName>
    <definedName name="thjty" hidden="1">{#N/A,#N/A,TRUE,"TOTAL DSBN";#N/A,#N/A,TRUE,"WEST";#N/A,#N/A,TRUE,"SOUTH";#N/A,#N/A,TRUE,"NORTHEAST"}</definedName>
    <definedName name="thousand">1000</definedName>
    <definedName name="TIK_Residue_Noms">[30]ResidueNoms!$A$4:$T$85</definedName>
    <definedName name="Time" hidden="1">"b1"</definedName>
    <definedName name="title">[56]Cov!$A$4</definedName>
    <definedName name="tkuy">[5]!is1b,[5]!is1c,[5]!STATS2,[5]!STATS3</definedName>
    <definedName name="toma" localSheetId="10"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21"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localSheetId="22"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0"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22"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0"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22"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0"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22"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0"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22"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0"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22"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0"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22" hidden="1">{#N/A,#N/A,FALSE,"O&amp;M by processes";#N/A,#N/A,FALSE,"Elec Act vs Bud";#N/A,#N/A,FALSE,"G&amp;A";#N/A,#N/A,FALSE,"BGS";#N/A,#N/A,FALSE,"Res Cost"}</definedName>
    <definedName name="tomz" hidden="1">{#N/A,#N/A,FALSE,"O&amp;M by processes";#N/A,#N/A,FALSE,"Elec Act vs Bud";#N/A,#N/A,FALSE,"G&amp;A";#N/A,#N/A,FALSE,"BGS";#N/A,#N/A,FALSE,"Res Cost"}</definedName>
    <definedName name="tot_ded">'[1]Input Page'!$E$8</definedName>
    <definedName name="Tota_Deferred" localSheetId="23">#REF!</definedName>
    <definedName name="Tota_Deferred" localSheetId="21">#REF!</definedName>
    <definedName name="Tota_Deferred" localSheetId="20">#REF!</definedName>
    <definedName name="Tota_Deferred" localSheetId="22">#REF!</definedName>
    <definedName name="Tota_Deferred">#REF!</definedName>
    <definedName name="TotalAllocatedEthane">'[8]Liquids and Other Input'!$C$80</definedName>
    <definedName name="TotalAllocatedGallons">'[8]Liquids and Other Input'!$C$85</definedName>
    <definedName name="TotalAllocatedIsoButane">'[8]Liquids and Other Input'!$C$82</definedName>
    <definedName name="TotalAllocatedNormalButane">'[8]Liquids and Other Input'!$C$83</definedName>
    <definedName name="TotalAllocatedPentanesPlus">'[8]Liquids and Other Input'!$C$84</definedName>
    <definedName name="TotalAllocatedPropane">'[8]Liquids and Other Input'!$C$81</definedName>
    <definedName name="TotalMeteredFuelAndFlareMcf">'[8]Liquids and Other Input'!$C$139</definedName>
    <definedName name="TotalMeteredFuelAndFlareMmbtu">'[8]Liquids and Other Input'!$D$139</definedName>
    <definedName name="TotalMeteredPlantInletMcf">'[8]Liquids and Other Input'!$C$126</definedName>
    <definedName name="TotalMeteredPlantInletMmbtu">'[8]Liquids and Other Input'!$D$126</definedName>
    <definedName name="TotalPostedWellHeadMmbtu">'[8]Liquids and Other Input'!$D$128</definedName>
    <definedName name="TotalTheoreticalEthane">'[8]Liquids and Other Input'!$C$89</definedName>
    <definedName name="TotalTheoreticalGallons">'[8]Liquids and Other Input'!$C$94</definedName>
    <definedName name="TotalTheoreticalIsoButane">'[8]Liquids and Other Input'!$C$91</definedName>
    <definedName name="TotalTheoreticalNormalButane">'[8]Liquids and Other Input'!$C$92</definedName>
    <definedName name="TotalTheoreticalPentanesPlus">'[8]Liquids and Other Input'!$C$93</definedName>
    <definedName name="TotalTheoreticalPlantInletMcf">'[8]Liquids and Other Input'!$C$157</definedName>
    <definedName name="TotalTheoreticalPlantInletMmbtu">'[8]Liquids and Other Input'!$D$157</definedName>
    <definedName name="TotalTheoreticalPropane">'[8]Liquids and Other Input'!$C$90</definedName>
    <definedName name="TotalvaporVolumeShrinkageMcf">'[8]Liquids and Other Input'!$D$105</definedName>
    <definedName name="TotalvaporVolumeShrinkageMmbtu">'[8]Liquids and Other Input'!$D$116</definedName>
    <definedName name="TotalWellheadMcf">'[8]Liquids and Other Input'!$C$128</definedName>
    <definedName name="TotalWellheadMmbtu">'[8]Liquids and Other Input'!$D$128</definedName>
    <definedName name="tp">'[15]Westar ATRR'!$L$158</definedName>
    <definedName name="TradeDirection">[24]Lists!$G$3:$G$4</definedName>
    <definedName name="Transact">[35]Deals!$A$418:$G$516,[35]Deals!$A$518:$G$564,[35]Deals!$A$566:$G$600,[35]Deals!$A$602:$G$629,[35]Deals!$A$630:$G$650,[35]Deals!$A$653:$G$690,[35]Deals!$A$693:$G$735,[35]Deals!$A$737:$G$771,[35]Deals!$A$773:$G$809,[35]Deals!$A$812:$G$840,[35]Deals!$A$843:$G$875,[35]Deals!$A$877:$G$915,[35]Deals!$A$919:$G$955,[35]Deals!$A$957:$G$990,[35]Deals!$A$995:$G$1040,[35]Deals!$A$1043:$G$1082,[35]Deals!$A$1087:$G$1114,[35]Deals!$A$1116:$G$1144</definedName>
    <definedName name="treeList" hidden="1">"10000000000000000000000000000000000000000000000000000000000000000000000000000000000000000000000000000000000000000000000000000000000000000000000000000000000000000000000000000000000000000000000000000000"</definedName>
    <definedName name="TrialBalance">'[59]Trial Balance'!$A$2:$D$257</definedName>
    <definedName name="TRWD_MMBtu">[10]Meters!HC203</definedName>
    <definedName name="tryertyrty" localSheetId="21" hidden="1">{#N/A,#N/A,FALSE,"Income Statement";#N/A,#N/A,FALSE,"Quarter IS";#N/A,#N/A,FALSE,"US E&amp;P";#N/A,#N/A,FALSE,"International E&amp;P";#N/A,#N/A,FALSE,"Chemicals"}</definedName>
    <definedName name="tryertyrty" localSheetId="20" hidden="1">{#N/A,#N/A,FALSE,"Income Statement";#N/A,#N/A,FALSE,"Quarter IS";#N/A,#N/A,FALSE,"US E&amp;P";#N/A,#N/A,FALSE,"International E&amp;P";#N/A,#N/A,FALSE,"Chemicals"}</definedName>
    <definedName name="tryertyrty" localSheetId="22" hidden="1">{#N/A,#N/A,FALSE,"Income Statement";#N/A,#N/A,FALSE,"Quarter IS";#N/A,#N/A,FALSE,"US E&amp;P";#N/A,#N/A,FALSE,"International E&amp;P";#N/A,#N/A,FALSE,"Chemicals"}</definedName>
    <definedName name="tryertyrty" hidden="1">{#N/A,#N/A,FALSE,"Income Statement";#N/A,#N/A,FALSE,"Quarter IS";#N/A,#N/A,FALSE,"US E&amp;P";#N/A,#N/A,FALSE,"International E&amp;P";#N/A,#N/A,FALSE,"Chemicals"}</definedName>
    <definedName name="tt" localSheetId="21" hidden="1">{"Kontenverteilung",#N/A,FALSE,"H A Ü"}</definedName>
    <definedName name="tt" localSheetId="20" hidden="1">{"Kontenverteilung",#N/A,FALSE,"H A Ü"}</definedName>
    <definedName name="tt" localSheetId="22" hidden="1">{"Kontenverteilung",#N/A,FALSE,"H A Ü"}</definedName>
    <definedName name="tt" hidden="1">{"Kontenverteilung",#N/A,FALSE,"H A Ü"}</definedName>
    <definedName name="ttt"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t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TUBING_PRESSURE">OFFSET(#REF!,3,IF([22]WORK!$E$1=1,[22]WORK!$E$1+3,5*[22]WORK!$E$1-1),20000,1)</definedName>
    <definedName name="tyertyerty" localSheetId="21"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0"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localSheetId="22"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ty" hidden="1">{TRUE,TRUE,-1.25,-15.5,604.5,343.5,FALSE,FALSE,TRUE,TRUE,0,1,#N/A,1,#N/A,11.0357142857143,23.5294117647059,1,FALSE,FALSE,3,TRUE,1,FALSE,100,"Swvu.normal._.growth.","ACwvu.normal._.growth.",#N/A,FALSE,FALSE,0.75,0.75,1,1,1,"","",TRUE,FALSE,FALSE,FALSE,1,#N/A,1,1,"=R1C1:R20C3",FALSE,#N/A,#N/A,FALSE,FALSE,FALSE,1,#N/A,#N/A,FALSE,FALSE,TRUE,TRUE,TRUE}</definedName>
    <definedName name="tyertyeryt" localSheetId="21" hidden="1">{TRUE,TRUE,-1.25,-15.5,604.5,343.5,FALSE,FALSE,TRUE,TRUE,0,1,2,1,13,1,4,4,TRUE,TRUE,3,TRUE,1,TRUE,80,"Swvu.qtr._.for._.IR.","ACwvu.qtr._.for._.IR.",#N/A,FALSE,FALSE,0.65,0.5,1.25,1,2,"","",TRUE,FALSE,FALSE,FALSE,1,#N/A,1,1,"=R1C1:R33C11",FALSE,#N/A,#N/A,FALSE,FALSE,FALSE,1,#N/A,#N/A,FALSE,FALSE,TRUE,TRUE,TRUE}</definedName>
    <definedName name="tyertyeryt" localSheetId="20" hidden="1">{TRUE,TRUE,-1.25,-15.5,604.5,343.5,FALSE,FALSE,TRUE,TRUE,0,1,2,1,13,1,4,4,TRUE,TRUE,3,TRUE,1,TRUE,80,"Swvu.qtr._.for._.IR.","ACwvu.qtr._.for._.IR.",#N/A,FALSE,FALSE,0.65,0.5,1.25,1,2,"","",TRUE,FALSE,FALSE,FALSE,1,#N/A,1,1,"=R1C1:R33C11",FALSE,#N/A,#N/A,FALSE,FALSE,FALSE,1,#N/A,#N/A,FALSE,FALSE,TRUE,TRUE,TRUE}</definedName>
    <definedName name="tyertyeryt" localSheetId="22" hidden="1">{TRUE,TRUE,-1.25,-15.5,604.5,343.5,FALSE,FALSE,TRUE,TRUE,0,1,2,1,13,1,4,4,TRUE,TRUE,3,TRUE,1,TRUE,80,"Swvu.qtr._.for._.IR.","ACwvu.qtr._.for._.IR.",#N/A,FALSE,FALSE,0.65,0.5,1.25,1,2,"","",TRUE,FALSE,FALSE,FALSE,1,#N/A,1,1,"=R1C1:R33C11",FALSE,#N/A,#N/A,FALSE,FALSE,FALSE,1,#N/A,#N/A,FALSE,FALSE,TRUE,TRUE,TRUE}</definedName>
    <definedName name="tyertyeryt" hidden="1">{TRUE,TRUE,-1.25,-15.5,604.5,343.5,FALSE,FALSE,TRUE,TRUE,0,1,2,1,13,1,4,4,TRUE,TRUE,3,TRUE,1,TRUE,80,"Swvu.qtr._.for._.IR.","ACwvu.qtr._.for._.IR.",#N/A,FALSE,FALSE,0.65,0.5,1.25,1,2,"","",TRUE,FALSE,FALSE,FALSE,1,#N/A,1,1,"=R1C1:R33C11",FALSE,#N/A,#N/A,FALSE,FALSE,FALSE,1,#N/A,#N/A,FALSE,FALSE,TRUE,TRUE,TRUE}</definedName>
    <definedName name="Typist" hidden="1">"b1"</definedName>
    <definedName name="tyu">[5]!is1b,[5]!is1c,[5]!STATS2,[5]!STATS3</definedName>
    <definedName name="UA">'[36]Valid Values'!$C$2:$C$652</definedName>
    <definedName name="UDFCount" localSheetId="21" hidden="1">#REF!</definedName>
    <definedName name="UDFCount" localSheetId="20" hidden="1">#REF!</definedName>
    <definedName name="UDFCount" localSheetId="22" hidden="1">#REF!</definedName>
    <definedName name="UDFCount" hidden="1">#REF!</definedName>
    <definedName name="UIO49X"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kryt">[5]!is1b,[5]!is1c,[5]!STATS2,[5]!STATS3</definedName>
    <definedName name="unf.Leist" localSheetId="21" hidden="1">{"Alles",#N/A,FALSE,"H A Ü"}</definedName>
    <definedName name="unf.Leist" localSheetId="20" hidden="1">{"Alles",#N/A,FALSE,"H A Ü"}</definedName>
    <definedName name="unf.Leist" localSheetId="22" hidden="1">{"Alles",#N/A,FALSE,"H A Ü"}</definedName>
    <definedName name="unf.Leist" hidden="1">{"Alles",#N/A,FALSE,"H A Ü"}</definedName>
    <definedName name="Unfert.Leist" localSheetId="21" hidden="1">{"Saldenliste",#N/A,FALSE,"H A Ü"}</definedName>
    <definedName name="Unfert.Leist" localSheetId="20" hidden="1">{"Saldenliste",#N/A,FALSE,"H A Ü"}</definedName>
    <definedName name="Unfert.Leist" localSheetId="22" hidden="1">{"Saldenliste",#N/A,FALSE,"H A Ü"}</definedName>
    <definedName name="Unfert.Leist" hidden="1">{"Saldenliste",#N/A,FALSE,"H A Ü"}</definedName>
    <definedName name="Units">[18]bSum!$B$24</definedName>
    <definedName name="unitsbuilt">[31]bSum!$C$25</definedName>
    <definedName name="UofM">'[60]Validation Tables'!$A$2:$A$32</definedName>
    <definedName name="usemcb">LEFT([53]sum!$AE$6)="Y"</definedName>
    <definedName name="uwe" localSheetId="21" hidden="1">{"Alles",#N/A,FALSE,"H A Ü"}</definedName>
    <definedName name="uwe" localSheetId="20" hidden="1">{"Alles",#N/A,FALSE,"H A Ü"}</definedName>
    <definedName name="uwe" localSheetId="22" hidden="1">{"Alles",#N/A,FALSE,"H A Ü"}</definedName>
    <definedName name="uwe" hidden="1">{"Alles",#N/A,FALSE,"H A Ü"}</definedName>
    <definedName name="uwu" localSheetId="21" hidden="1">{#N/A,#N/A,FALSE,"QTR Total";#N/A,#N/A,FALSE,"QTR ASNS";#N/A,#N/A,FALSE,"QTR PNCNS";#N/A,#N/A,FALSE,"QTR DSNS";#N/A,#N/A,FALSE,"QTR TNS"}</definedName>
    <definedName name="uwu" localSheetId="20" hidden="1">{#N/A,#N/A,FALSE,"QTR Total";#N/A,#N/A,FALSE,"QTR ASNS";#N/A,#N/A,FALSE,"QTR PNCNS";#N/A,#N/A,FALSE,"QTR DSNS";#N/A,#N/A,FALSE,"QTR TNS"}</definedName>
    <definedName name="uwu" localSheetId="22" hidden="1">{#N/A,#N/A,FALSE,"QTR Total";#N/A,#N/A,FALSE,"QTR ASNS";#N/A,#N/A,FALSE,"QTR PNCNS";#N/A,#N/A,FALSE,"QTR DSNS";#N/A,#N/A,FALSE,"QTR TNS"}</definedName>
    <definedName name="uwu" hidden="1">{#N/A,#N/A,FALSE,"QTR Total";#N/A,#N/A,FALSE,"QTR ASNS";#N/A,#N/A,FALSE,"QTR PNCNS";#N/A,#N/A,FALSE,"QTR DSNS";#N/A,#N/A,FALSE,"QTR TNS"}</definedName>
    <definedName name="v" localSheetId="21" hidden="1">{#N/A,#N/A,FALSE,"TOTFINAL";#N/A,#N/A,FALSE,"FINPLAN";#N/A,#N/A,FALSE,"TOTMOTADJ";#N/A,#N/A,FALSE,"tieEQ";#N/A,#N/A,FALSE,"G";#N/A,#N/A,FALSE,"ELIMS";#N/A,#N/A,FALSE,"NEXTEL ADJ";#N/A,#N/A,FALSE,"MIMS";#N/A,#N/A,FALSE,"LMPS";#N/A,#N/A,FALSE,"CNSS";#N/A,#N/A,FALSE,"CSS";#N/A,#N/A,FALSE,"MCG";#N/A,#N/A,FALSE,"AECS";#N/A,#N/A,FALSE,"SPS";#N/A,#N/A,FALSE,"CORP"}</definedName>
    <definedName name="v" localSheetId="20" hidden="1">{#N/A,#N/A,FALSE,"TOTFINAL";#N/A,#N/A,FALSE,"FINPLAN";#N/A,#N/A,FALSE,"TOTMOTADJ";#N/A,#N/A,FALSE,"tieEQ";#N/A,#N/A,FALSE,"G";#N/A,#N/A,FALSE,"ELIMS";#N/A,#N/A,FALSE,"NEXTEL ADJ";#N/A,#N/A,FALSE,"MIMS";#N/A,#N/A,FALSE,"LMPS";#N/A,#N/A,FALSE,"CNSS";#N/A,#N/A,FALSE,"CSS";#N/A,#N/A,FALSE,"MCG";#N/A,#N/A,FALSE,"AECS";#N/A,#N/A,FALSE,"SPS";#N/A,#N/A,FALSE,"CORP"}</definedName>
    <definedName name="v" localSheetId="22" hidden="1">{#N/A,#N/A,FALSE,"TOTFINAL";#N/A,#N/A,FALSE,"FINPLAN";#N/A,#N/A,FALSE,"TOTMOTADJ";#N/A,#N/A,FALSE,"tieEQ";#N/A,#N/A,FALSE,"G";#N/A,#N/A,FALSE,"ELIMS";#N/A,#N/A,FALSE,"NEXTEL ADJ";#N/A,#N/A,FALSE,"MIMS";#N/A,#N/A,FALSE,"LMPS";#N/A,#N/A,FALSE,"CNSS";#N/A,#N/A,FALSE,"CSS";#N/A,#N/A,FALSE,"MCG";#N/A,#N/A,FALSE,"AECS";#N/A,#N/A,FALSE,"SPS";#N/A,#N/A,FALSE,"CORP"}</definedName>
    <definedName name="v" hidden="1">{#N/A,#N/A,FALSE,"TOTFINAL";#N/A,#N/A,FALSE,"FINPLAN";#N/A,#N/A,FALSE,"TOTMOTADJ";#N/A,#N/A,FALSE,"tieEQ";#N/A,#N/A,FALSE,"G";#N/A,#N/A,FALSE,"ELIMS";#N/A,#N/A,FALSE,"NEXTEL ADJ";#N/A,#N/A,FALSE,"MIMS";#N/A,#N/A,FALSE,"LMPS";#N/A,#N/A,FALSE,"CNSS";#N/A,#N/A,FALSE,"CSS";#N/A,#N/A,FALSE,"MCG";#N/A,#N/A,FALSE,"AECS";#N/A,#N/A,FALSE,"SPS";#N/A,#N/A,FALSE,"CORP"}</definedName>
    <definedName name="val">[5]!is1b,[5]!is1c,[5]!STATS2,[5]!STATS3</definedName>
    <definedName name="valDate">[1]Inputs!$B$1</definedName>
    <definedName name="Value" localSheetId="21" hidden="1">{"assumptions",#N/A,FALSE,"Scenario 1";"valuation",#N/A,FALSE,"Scenario 1"}</definedName>
    <definedName name="Value" localSheetId="20" hidden="1">{"assumptions",#N/A,FALSE,"Scenario 1";"valuation",#N/A,FALSE,"Scenario 1"}</definedName>
    <definedName name="Value" localSheetId="22" hidden="1">{"assumptions",#N/A,FALSE,"Scenario 1";"valuation",#N/A,FALSE,"Scenario 1"}</definedName>
    <definedName name="Value" hidden="1">{"assumptions",#N/A,FALSE,"Scenario 1";"valuation",#N/A,FALSE,"Scenario 1"}</definedName>
    <definedName name="value1" localSheetId="21" hidden="1">{#N/A,#N/A,FALSE,"Cashflow Analysis";#N/A,#N/A,FALSE,"Sensitivity Analysis";#N/A,#N/A,FALSE,"PV";#N/A,#N/A,FALSE,"Pro Forma"}</definedName>
    <definedName name="value1" localSheetId="20" hidden="1">{#N/A,#N/A,FALSE,"Cashflow Analysis";#N/A,#N/A,FALSE,"Sensitivity Analysis";#N/A,#N/A,FALSE,"PV";#N/A,#N/A,FALSE,"Pro Forma"}</definedName>
    <definedName name="value1" localSheetId="22" hidden="1">{#N/A,#N/A,FALSE,"Cashflow Analysis";#N/A,#N/A,FALSE,"Sensitivity Analysis";#N/A,#N/A,FALSE,"PV";#N/A,#N/A,FALSE,"Pro Forma"}</definedName>
    <definedName name="value1" hidden="1">{#N/A,#N/A,FALSE,"Cashflow Analysis";#N/A,#N/A,FALSE,"Sensitivity Analysis";#N/A,#N/A,FALSE,"PV";#N/A,#N/A,FALSE,"Pro Forma"}</definedName>
    <definedName name="valuel">[5]!is1b,[5]!is1c,[5]!STATS2,[5]!STATS3</definedName>
    <definedName name="Values_Entered" localSheetId="21">IF(Loan_Amount*Interest_Rate*Loan_Years*Loan_Start&gt;0,1,0)</definedName>
    <definedName name="Values_Entered" localSheetId="20">IF(Loan_Amount*Interest_Rate*Loan_Years*Loan_Start&gt;0,1,0)</definedName>
    <definedName name="Values_Entered" localSheetId="22">IF(Loan_Amount*Interest_Rate*Loan_Years*Loan_Start&gt;0,1,0)</definedName>
    <definedName name="Values_Entered">IF(Loan_Amount*Interest_Rate*Loan_Years*Loan_Start&gt;0,1,0)</definedName>
    <definedName name="Version" hidden="1">"a1"</definedName>
    <definedName name="VRIO">[5]!is1b,[5]!is1c,[5]!STATS2,[5]!STATS3</definedName>
    <definedName name="VRIO_1">[5]!is1b,[5]!is1c,[5]!STATS2,[5]!STATS3</definedName>
    <definedName name="vv"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vv"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 localSheetId="21" hidden="1">{"MATALL",#N/A,FALSE,"Sheet4";"matclass",#N/A,FALSE,"Sheet4"}</definedName>
    <definedName name="w" localSheetId="20" hidden="1">{"MATALL",#N/A,FALSE,"Sheet4";"matclass",#N/A,FALSE,"Sheet4"}</definedName>
    <definedName name="w" localSheetId="22" hidden="1">{"MATALL",#N/A,FALSE,"Sheet4";"matclass",#N/A,FALSE,"Sheet4"}</definedName>
    <definedName name="w" hidden="1">{"MATALL",#N/A,FALSE,"Sheet4";"matclass",#N/A,FALSE,"Sheet4"}</definedName>
    <definedName name="w3r345"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CC_Pre_Tax">'[6]VEA Inputs'!$E$82</definedName>
    <definedName name="WACC_Pre_TaxExempt">'[6]VEA Inputs'!$E$83</definedName>
    <definedName name="WACC_Tax">[9]Inputs!$J$322</definedName>
    <definedName name="waefar"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RR" localSheetId="21" hidden="1">#REF!</definedName>
    <definedName name="WARR" localSheetId="20" hidden="1">#REF!</definedName>
    <definedName name="WARR" localSheetId="22" hidden="1">#REF!</definedName>
    <definedName name="WARR" hidden="1">#REF!</definedName>
    <definedName name="WATER_RATE" localSheetId="21">OFFSET(#REF!,3,IF(#REF!=1,#REF!+2,5*#REF!-2),20000,1)</definedName>
    <definedName name="WATER_RATE" localSheetId="20">OFFSET(#REF!,3,IF(#REF!=1,#REF!+2,5*#REF!-2),20000,1)</definedName>
    <definedName name="WATER_RATE" localSheetId="22">OFFSET(#REF!,3,IF(#REF!=1,#REF!+2,5*#REF!-2),20000,1)</definedName>
    <definedName name="WATER_RATE">OFFSET(#REF!,3,IF([22]WORK!$E$1=1,[22]WORK!$E$1+2,5*[22]WORK!$E$1-2),20000,1)</definedName>
    <definedName name="WCCGCR2">[1]Rates!$B$96:$C$190</definedName>
    <definedName name="we" localSheetId="21" hidden="1">{#N/A,#N/A,FALSE,"1997 WW (Short)";#N/A,#N/A,FALSE,"1997 RF Mfg";#N/A,#N/A,FALSE,"Ancillary-CSM";#N/A,#N/A,FALSE,"1997 Service"}</definedName>
    <definedName name="we" localSheetId="20" hidden="1">{#N/A,#N/A,FALSE,"1997 WW (Short)";#N/A,#N/A,FALSE,"1997 RF Mfg";#N/A,#N/A,FALSE,"Ancillary-CSM";#N/A,#N/A,FALSE,"1997 Service"}</definedName>
    <definedName name="we" localSheetId="22" hidden="1">{#N/A,#N/A,FALSE,"1997 WW (Short)";#N/A,#N/A,FALSE,"1997 RF Mfg";#N/A,#N/A,FALSE,"Ancillary-CSM";#N/A,#N/A,FALSE,"1997 Service"}</definedName>
    <definedName name="we" hidden="1">{#N/A,#N/A,FALSE,"1997 WW (Short)";#N/A,#N/A,FALSE,"1997 RF Mfg";#N/A,#N/A,FALSE,"Ancillary-CSM";#N/A,#N/A,FALSE,"1997 Service"}</definedName>
    <definedName name="weeks">'[23]Receivables Week'!$I$3:$K$30</definedName>
    <definedName name="wef"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wef" localSheetId="22" hidden="1">{TRUE,TRUE,-1.25,-15.5,604.5,343.5,FALSE,FALSE,TRUE,TRUE,0,1,#N/A,1,35,14.1666666666667,3,3,FALSE,TRUE,3,TRUE,1,TRUE,85,"Swvu.oil._.and._.gas._.details.","ACwvu.oil._.and._.gas._.details.",#N/A,FALSE,FALSE,0.75,0.75,1,1,1,"","",TRUE,FALSE,FALSE,FALSE,1,#N/A,1,1,"=R1C1:R59C11","=R1:R3",#N/A,#N/A,FALSE,FALSE,FALSE,1,#N/A,#N/A,FALSE,FALSE,TRUE,TRUE,TRUE}</definedName>
    <definedName name="wef" hidden="1">{TRUE,TRUE,-1.25,-15.5,604.5,343.5,FALSE,FALSE,TRUE,TRUE,0,1,#N/A,1,35,14.1666666666667,3,3,FALSE,TRUE,3,TRUE,1,TRUE,85,"Swvu.oil._.and._.gas._.details.","ACwvu.oil._.and._.gas._.details.",#N/A,FALSE,FALSE,0.75,0.75,1,1,1,"","",TRUE,FALSE,FALSE,FALSE,1,#N/A,1,1,"=R1C1:R59C11","=R1:R3",#N/A,#N/A,FALSE,FALSE,FALSE,1,#N/A,#N/A,FALSE,FALSE,TRUE,TRUE,TRUE}</definedName>
    <definedName name="WEFA"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localSheetId="22"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FA"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ertewrtewrt" localSheetId="21"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0"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localSheetId="22"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ewrt"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ertewrtw" localSheetId="21"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0"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localSheetId="22"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ewrtw"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ertwert" localSheetId="21" hidden="1">{"Factsheet",#N/A,FALSE,"Fact";"Earnings",#N/A,FALSE,"Earnings";"BalanceSheet",#N/A,FALSE,"BalanceSheet";"Change in Cash",#N/A,FALSE,"CashFlow";"Q Rating",#N/A,FALSE,"Q-Rating";"Dupont",#N/A,FALSE,"Dupont"}</definedName>
    <definedName name="wertwert" localSheetId="20" hidden="1">{"Factsheet",#N/A,FALSE,"Fact";"Earnings",#N/A,FALSE,"Earnings";"BalanceSheet",#N/A,FALSE,"BalanceSheet";"Change in Cash",#N/A,FALSE,"CashFlow";"Q Rating",#N/A,FALSE,"Q-Rating";"Dupont",#N/A,FALSE,"Dupont"}</definedName>
    <definedName name="wertwert" localSheetId="22" hidden="1">{"Factsheet",#N/A,FALSE,"Fact";"Earnings",#N/A,FALSE,"Earnings";"BalanceSheet",#N/A,FALSE,"BalanceSheet";"Change in Cash",#N/A,FALSE,"CashFlow";"Q Rating",#N/A,FALSE,"Q-Rating";"Dupont",#N/A,FALSE,"Dupont"}</definedName>
    <definedName name="wertwert" hidden="1">{"Factsheet",#N/A,FALSE,"Fact";"Earnings",#N/A,FALSE,"Earnings";"BalanceSheet",#N/A,FALSE,"BalanceSheet";"Change in Cash",#N/A,FALSE,"CashFlow";"Q Rating",#N/A,FALSE,"Q-Rating";"Dupont",#N/A,FALSE,"Dupont"}</definedName>
    <definedName name="wertwertewrt" localSheetId="21"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0"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localSheetId="22"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ewrt"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ertwertwer" localSheetId="21"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0"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localSheetId="22"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rtwertwer"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etr">[5]!is1b,[5]!is1c,[5]!STATS2,[5]!STATS3</definedName>
    <definedName name="WFC" localSheetId="21" hidden="1">#REF!</definedName>
    <definedName name="WFC" localSheetId="20" hidden="1">#REF!</definedName>
    <definedName name="WFC" localSheetId="22" hidden="1">#REF!</definedName>
    <definedName name="WFC" hidden="1">#REF!</definedName>
    <definedName name="wh" localSheetId="10"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21"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localSheetId="22"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0"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22" hidden="1">{#N/A,#N/A,FALSE,"O&amp;M by processes";#N/A,#N/A,FALSE,"Elec Act vs Bud";#N/A,#N/A,FALSE,"G&amp;A";#N/A,#N/A,FALSE,"BGS";#N/A,#N/A,FALSE,"Res Cost"}</definedName>
    <definedName name="what" hidden="1">{#N/A,#N/A,FALSE,"O&amp;M by processes";#N/A,#N/A,FALSE,"Elec Act vs Bud";#N/A,#N/A,FALSE,"G&amp;A";#N/A,#N/A,FALSE,"BGS";#N/A,#N/A,FALSE,"Res Cost"}</definedName>
    <definedName name="what2" localSheetId="21" hidden="1">{"Age 50; 100% - NPPC",#N/A,FALSE,"Age 50; 100%";"Age 50; 100% - PSC",#N/A,FALSE,"Age 50; 100%";"Age 50; 100% - Gain/Loss",#N/A,FALSE,"Age 50; 100%"}</definedName>
    <definedName name="what2" localSheetId="20" hidden="1">{"Age 50; 100% - NPPC",#N/A,FALSE,"Age 50; 100%";"Age 50; 100% - PSC",#N/A,FALSE,"Age 50; 100%";"Age 50; 100% - Gain/Loss",#N/A,FALSE,"Age 50; 100%"}</definedName>
    <definedName name="what2" localSheetId="22" hidden="1">{"Age 50; 100% - NPPC",#N/A,FALSE,"Age 50; 100%";"Age 50; 100% - PSC",#N/A,FALSE,"Age 50; 100%";"Age 50; 100% - Gain/Loss",#N/A,FALSE,"Age 50; 100%"}</definedName>
    <definedName name="what2" hidden="1">{"Age 50; 100% - NPPC",#N/A,FALSE,"Age 50; 100%";"Age 50; 100% - PSC",#N/A,FALSE,"Age 50; 100%";"Age 50; 100% - Gain/Loss",#N/A,FALSE,"Age 50; 100%"}</definedName>
    <definedName name="what3" localSheetId="21" hidden="1">{"Age 50; 50% - NPPC",#N/A,FALSE,"Age 50; 50%";"Age 50; 50% - PSC",#N/A,FALSE,"Age 50; 50%";"Age 50; 50% - Gain/Loss",#N/A,FALSE,"Age 50; 50%"}</definedName>
    <definedName name="what3" localSheetId="20" hidden="1">{"Age 50; 50% - NPPC",#N/A,FALSE,"Age 50; 50%";"Age 50; 50% - PSC",#N/A,FALSE,"Age 50; 50%";"Age 50; 50% - Gain/Loss",#N/A,FALSE,"Age 50; 50%"}</definedName>
    <definedName name="what3" localSheetId="22" hidden="1">{"Age 50; 50% - NPPC",#N/A,FALSE,"Age 50; 50%";"Age 50; 50% - PSC",#N/A,FALSE,"Age 50; 50%";"Age 50; 50% - Gain/Loss",#N/A,FALSE,"Age 50; 50%"}</definedName>
    <definedName name="what3" hidden="1">{"Age 50; 50% - NPPC",#N/A,FALSE,"Age 50; 50%";"Age 50; 50% - PSC",#N/A,FALSE,"Age 50; 50%";"Age 50; 50% - Gain/Loss",#N/A,FALSE,"Age 50; 50%"}</definedName>
    <definedName name="Whatwhat" localSheetId="10"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22" hidden="1">{#N/A,#N/A,FALSE,"O&amp;M by processes";#N/A,#N/A,FALSE,"Elec Act vs Bud";#N/A,#N/A,FALSE,"G&amp;A";#N/A,#N/A,FALSE,"BGS";#N/A,#N/A,FALSE,"Res Cost"}</definedName>
    <definedName name="Whatwhat" hidden="1">{#N/A,#N/A,FALSE,"O&amp;M by processes";#N/A,#N/A,FALSE,"Elec Act vs Bud";#N/A,#N/A,FALSE,"G&amp;A";#N/A,#N/A,FALSE,"BGS";#N/A,#N/A,FALSE,"Res Cost"}</definedName>
    <definedName name="whnos" localSheetId="21" hidden="1">{#N/A,#N/A,TRUE,"TOTAL DSBN";#N/A,#N/A,TRUE,"WEST";#N/A,#N/A,TRUE,"SOUTH";#N/A,#N/A,TRUE,"NORTHEAST"}</definedName>
    <definedName name="whnos" localSheetId="20" hidden="1">{#N/A,#N/A,TRUE,"TOTAL DSBN";#N/A,#N/A,TRUE,"WEST";#N/A,#N/A,TRUE,"SOUTH";#N/A,#N/A,TRUE,"NORTHEAST"}</definedName>
    <definedName name="whnos" localSheetId="22" hidden="1">{#N/A,#N/A,TRUE,"TOTAL DSBN";#N/A,#N/A,TRUE,"WEST";#N/A,#N/A,TRUE,"SOUTH";#N/A,#N/A,TRUE,"NORTHEAST"}</definedName>
    <definedName name="whnos" hidden="1">{#N/A,#N/A,TRUE,"TOTAL DSBN";#N/A,#N/A,TRUE,"WEST";#N/A,#N/A,TRUE,"SOUTH";#N/A,#N/A,TRUE,"NORTHEAST"}</definedName>
    <definedName name="who" localSheetId="10"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22"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0"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22"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0"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22"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0"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22" hidden="1">{#N/A,#N/A,FALSE,"O&amp;M by processes";#N/A,#N/A,FALSE,"Elec Act vs Bud";#N/A,#N/A,FALSE,"G&amp;A";#N/A,#N/A,FALSE,"BGS";#N/A,#N/A,FALSE,"Res Cost"}</definedName>
    <definedName name="why" hidden="1">{#N/A,#N/A,FALSE,"O&amp;M by processes";#N/A,#N/A,FALSE,"Elec Act vs Bud";#N/A,#N/A,FALSE,"G&amp;A";#N/A,#N/A,FALSE,"BGS";#N/A,#N/A,FALSE,"Res Cost"}</definedName>
    <definedName name="why?" localSheetId="21" hidden="1">{#N/A,#N/A,TRUE,"TOTAL DSBN";#N/A,#N/A,TRUE,"WEST";#N/A,#N/A,TRUE,"SOUTH";#N/A,#N/A,TRUE,"NORTHEAST"}</definedName>
    <definedName name="why?" localSheetId="20" hidden="1">{#N/A,#N/A,TRUE,"TOTAL DSBN";#N/A,#N/A,TRUE,"WEST";#N/A,#N/A,TRUE,"SOUTH";#N/A,#N/A,TRUE,"NORTHEAST"}</definedName>
    <definedName name="why?" localSheetId="22" hidden="1">{#N/A,#N/A,TRUE,"TOTAL DSBN";#N/A,#N/A,TRUE,"WEST";#N/A,#N/A,TRUE,"SOUTH";#N/A,#N/A,TRUE,"NORTHEAST"}</definedName>
    <definedName name="why?" hidden="1">{#N/A,#N/A,TRUE,"TOTAL DSBN";#N/A,#N/A,TRUE,"WEST";#N/A,#N/A,TRUE,"SOUTH";#N/A,#N/A,TRUE,"NORTHEAST"}</definedName>
    <definedName name="WinZipCell" localSheetId="21" hidden="1">#REF!</definedName>
    <definedName name="WinZipCell" localSheetId="20" hidden="1">#REF!</definedName>
    <definedName name="WinZipCell" localSheetId="22" hidden="1">#REF!</definedName>
    <definedName name="WinZipCell" hidden="1">#REF!</definedName>
    <definedName name="WO_Description">'[1]WO Info'!$A$1:$F$17972</definedName>
    <definedName name="WOList">[61]WOTable!$A$1:$C$36</definedName>
    <definedName name="WORKCAPa" localSheetId="21" hidden="1">{"WCCWCLL",#N/A,FALSE,"Sheet3";"PP",#N/A,FALSE,"Sheet3";"MAT1",#N/A,FALSE,"Sheet3";"MAT2",#N/A,FALSE,"Sheet3"}</definedName>
    <definedName name="WORKCAPa" localSheetId="20" hidden="1">{"WCCWCLL",#N/A,FALSE,"Sheet3";"PP",#N/A,FALSE,"Sheet3";"MAT1",#N/A,FALSE,"Sheet3";"MAT2",#N/A,FALSE,"Sheet3"}</definedName>
    <definedName name="WORKCAPa" localSheetId="22" hidden="1">{"WCCWCLL",#N/A,FALSE,"Sheet3";"PP",#N/A,FALSE,"Sheet3";"MAT1",#N/A,FALSE,"Sheet3";"MAT2",#N/A,FALSE,"Sheet3"}</definedName>
    <definedName name="WORKCAPa" hidden="1">{"WCCWCLL",#N/A,FALSE,"Sheet3";"PP",#N/A,FALSE,"Sheet3";"MAT1",#N/A,FALSE,"Sheet3";"MAT2",#N/A,FALSE,"Sheet3"}</definedName>
    <definedName name="WOTypes">'[42]Named Ranges'!$A$12:$A$46</definedName>
    <definedName name="wre"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j" localSheetId="21" hidden="1">{#N/A,#N/A,FALSE,"Aging Summary";#N/A,#N/A,FALSE,"Ratio Analysis";#N/A,#N/A,FALSE,"Test 120 Day Accts";#N/A,#N/A,FALSE,"Tickmarks"}</definedName>
    <definedName name="wrej" localSheetId="20" hidden="1">{#N/A,#N/A,FALSE,"Aging Summary";#N/A,#N/A,FALSE,"Ratio Analysis";#N/A,#N/A,FALSE,"Test 120 Day Accts";#N/A,#N/A,FALSE,"Tickmarks"}</definedName>
    <definedName name="wrej" localSheetId="22" hidden="1">{#N/A,#N/A,FALSE,"Aging Summary";#N/A,#N/A,FALSE,"Ratio Analysis";#N/A,#N/A,FALSE,"Test 120 Day Accts";#N/A,#N/A,FALSE,"Tickmarks"}</definedName>
    <definedName name="wrej" hidden="1">{#N/A,#N/A,FALSE,"Aging Summary";#N/A,#N/A,FALSE,"Ratio Analysis";#N/A,#N/A,FALSE,"Test 120 Day Accts";#N/A,#N/A,FALSE,"Tickmarks"}</definedName>
    <definedName name="wrn" localSheetId="10"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21"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localSheetId="22" hidden="1">{#N/A,#N/A,FALSE,"O&amp;M by processes";#N/A,#N/A,FALSE,"Elec Act vs Bud";#N/A,#N/A,FALSE,"G&amp;A";#N/A,#N/A,FALSE,"BGS";#N/A,#N/A,FALSE,"Res Cost"}</definedName>
    <definedName name="wrn" hidden="1">{#N/A,#N/A,FALSE,"O&amp;M by processes";#N/A,#N/A,FALSE,"Elec Act vs Bud";#N/A,#N/A,FALSE,"G&amp;A";#N/A,#N/A,FALSE,"BGS";#N/A,#N/A,FALSE,"Res Cost"}</definedName>
    <definedName name="wrn.01_All_Package." localSheetId="21"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0"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localSheetId="22"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localSheetId="21" hidden="1">{#N/A,#N/A,FALSE,"BS_CORPORATE"}</definedName>
    <definedName name="wrn.03_Corporate." localSheetId="20" hidden="1">{#N/A,#N/A,FALSE,"BS_CORPORATE"}</definedName>
    <definedName name="wrn.03_Corporate." localSheetId="22" hidden="1">{#N/A,#N/A,FALSE,"BS_CORPORATE"}</definedName>
    <definedName name="wrn.03_Corporate." hidden="1">{#N/A,#N/A,FALSE,"BS_CORPORATE"}</definedName>
    <definedName name="wrn.03_Corporate._1" localSheetId="21" hidden="1">{#N/A,#N/A,FALSE,"BS_CORPORATE"}</definedName>
    <definedName name="wrn.03_Corporate._1" localSheetId="20" hidden="1">{#N/A,#N/A,FALSE,"BS_CORPORATE"}</definedName>
    <definedName name="wrn.03_Corporate._1" localSheetId="22" hidden="1">{#N/A,#N/A,FALSE,"BS_CORPORATE"}</definedName>
    <definedName name="wrn.03_Corporate._1" hidden="1">{#N/A,#N/A,FALSE,"BS_CORPORATE"}</definedName>
    <definedName name="wrn.03_Corporate._2" localSheetId="21" hidden="1">{#N/A,#N/A,FALSE,"BS_CORPORATE"}</definedName>
    <definedName name="wrn.03_Corporate._2" localSheetId="20" hidden="1">{#N/A,#N/A,FALSE,"BS_CORPORATE"}</definedName>
    <definedName name="wrn.03_Corporate._2" localSheetId="22" hidden="1">{#N/A,#N/A,FALSE,"BS_CORPORATE"}</definedName>
    <definedName name="wrn.03_Corporate._2" hidden="1">{#N/A,#N/A,FALSE,"BS_CORPORATE"}</definedName>
    <definedName name="wrn.03_Corporate._3" localSheetId="21" hidden="1">{#N/A,#N/A,FALSE,"BS_CORPORATE"}</definedName>
    <definedName name="wrn.03_Corporate._3" localSheetId="20" hidden="1">{#N/A,#N/A,FALSE,"BS_CORPORATE"}</definedName>
    <definedName name="wrn.03_Corporate._3" localSheetId="22" hidden="1">{#N/A,#N/A,FALSE,"BS_CORPORATE"}</definedName>
    <definedName name="wrn.03_Corporate._3" hidden="1">{#N/A,#N/A,FALSE,"BS_CORPORATE"}</definedName>
    <definedName name="wrn.03_Corporate._4" localSheetId="21" hidden="1">{#N/A,#N/A,FALSE,"BS_CORPORATE"}</definedName>
    <definedName name="wrn.03_Corporate._4" localSheetId="20" hidden="1">{#N/A,#N/A,FALSE,"BS_CORPORATE"}</definedName>
    <definedName name="wrn.03_Corporate._4" localSheetId="22" hidden="1">{#N/A,#N/A,FALSE,"BS_CORPORATE"}</definedName>
    <definedName name="wrn.03_Corporate._4" hidden="1">{#N/A,#N/A,FALSE,"BS_CORPORATE"}</definedName>
    <definedName name="wrn.03_Corporate._5" localSheetId="21" hidden="1">{#N/A,#N/A,FALSE,"BS_CORPORATE"}</definedName>
    <definedName name="wrn.03_Corporate._5" localSheetId="20" hidden="1">{#N/A,#N/A,FALSE,"BS_CORPORATE"}</definedName>
    <definedName name="wrn.03_Corporate._5" localSheetId="22" hidden="1">{#N/A,#N/A,FALSE,"BS_CORPORATE"}</definedName>
    <definedName name="wrn.03_Corporate._5" hidden="1">{#N/A,#N/A,FALSE,"BS_CORPORATE"}</definedName>
    <definedName name="wrn.03_NSS."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localSheetId="21" hidden="1">{#N/A,#N/A,FALSE,"BS_ESG ";#N/A,#N/A,FALSE,"P&amp;L_ESG"}</definedName>
    <definedName name="wrn.04_ESG." localSheetId="20" hidden="1">{#N/A,#N/A,FALSE,"BS_ESG ";#N/A,#N/A,FALSE,"P&amp;L_ESG"}</definedName>
    <definedName name="wrn.04_ESG." localSheetId="22" hidden="1">{#N/A,#N/A,FALSE,"BS_ESG ";#N/A,#N/A,FALSE,"P&amp;L_ESG"}</definedName>
    <definedName name="wrn.04_ESG." hidden="1">{#N/A,#N/A,FALSE,"BS_ESG ";#N/A,#N/A,FALSE,"P&amp;L_ESG"}</definedName>
    <definedName name="wrn.04_ESG._1" localSheetId="21" hidden="1">{#N/A,#N/A,FALSE,"BS_ESG ";#N/A,#N/A,FALSE,"P&amp;L_ESG"}</definedName>
    <definedName name="wrn.04_ESG._1" localSheetId="20" hidden="1">{#N/A,#N/A,FALSE,"BS_ESG ";#N/A,#N/A,FALSE,"P&amp;L_ESG"}</definedName>
    <definedName name="wrn.04_ESG._1" localSheetId="22" hidden="1">{#N/A,#N/A,FALSE,"BS_ESG ";#N/A,#N/A,FALSE,"P&amp;L_ESG"}</definedName>
    <definedName name="wrn.04_ESG._1" hidden="1">{#N/A,#N/A,FALSE,"BS_ESG ";#N/A,#N/A,FALSE,"P&amp;L_ESG"}</definedName>
    <definedName name="wrn.04_ESG._2" localSheetId="21" hidden="1">{#N/A,#N/A,FALSE,"BS_ESG ";#N/A,#N/A,FALSE,"P&amp;L_ESG"}</definedName>
    <definedName name="wrn.04_ESG._2" localSheetId="20" hidden="1">{#N/A,#N/A,FALSE,"BS_ESG ";#N/A,#N/A,FALSE,"P&amp;L_ESG"}</definedName>
    <definedName name="wrn.04_ESG._2" localSheetId="22" hidden="1">{#N/A,#N/A,FALSE,"BS_ESG ";#N/A,#N/A,FALSE,"P&amp;L_ESG"}</definedName>
    <definedName name="wrn.04_ESG._2" hidden="1">{#N/A,#N/A,FALSE,"BS_ESG ";#N/A,#N/A,FALSE,"P&amp;L_ESG"}</definedName>
    <definedName name="wrn.04_ESG._3" localSheetId="21" hidden="1">{#N/A,#N/A,FALSE,"BS_ESG ";#N/A,#N/A,FALSE,"P&amp;L_ESG"}</definedName>
    <definedName name="wrn.04_ESG._3" localSheetId="20" hidden="1">{#N/A,#N/A,FALSE,"BS_ESG ";#N/A,#N/A,FALSE,"P&amp;L_ESG"}</definedName>
    <definedName name="wrn.04_ESG._3" localSheetId="22" hidden="1">{#N/A,#N/A,FALSE,"BS_ESG ";#N/A,#N/A,FALSE,"P&amp;L_ESG"}</definedName>
    <definedName name="wrn.04_ESG._3" hidden="1">{#N/A,#N/A,FALSE,"BS_ESG ";#N/A,#N/A,FALSE,"P&amp;L_ESG"}</definedName>
    <definedName name="wrn.04_ESG._4" localSheetId="21" hidden="1">{#N/A,#N/A,FALSE,"BS_ESG ";#N/A,#N/A,FALSE,"P&amp;L_ESG"}</definedName>
    <definedName name="wrn.04_ESG._4" localSheetId="20" hidden="1">{#N/A,#N/A,FALSE,"BS_ESG ";#N/A,#N/A,FALSE,"P&amp;L_ESG"}</definedName>
    <definedName name="wrn.04_ESG._4" localSheetId="22" hidden="1">{#N/A,#N/A,FALSE,"BS_ESG ";#N/A,#N/A,FALSE,"P&amp;L_ESG"}</definedName>
    <definedName name="wrn.04_ESG._4" hidden="1">{#N/A,#N/A,FALSE,"BS_ESG ";#N/A,#N/A,FALSE,"P&amp;L_ESG"}</definedName>
    <definedName name="wrn.04_ESG._5" localSheetId="21" hidden="1">{#N/A,#N/A,FALSE,"BS_ESG ";#N/A,#N/A,FALSE,"P&amp;L_ESG"}</definedName>
    <definedName name="wrn.04_ESG._5" localSheetId="20" hidden="1">{#N/A,#N/A,FALSE,"BS_ESG ";#N/A,#N/A,FALSE,"P&amp;L_ESG"}</definedName>
    <definedName name="wrn.04_ESG._5" localSheetId="22" hidden="1">{#N/A,#N/A,FALSE,"BS_ESG ";#N/A,#N/A,FALSE,"P&amp;L_ESG"}</definedName>
    <definedName name="wrn.04_ESG._5" hidden="1">{#N/A,#N/A,FALSE,"BS_ESG ";#N/A,#N/A,FALSE,"P&amp;L_ESG"}</definedName>
    <definedName name="wrn.05_SPS." localSheetId="21" hidden="1">{#N/A,#N/A,FALSE,"Balance SPS";#N/A,#N/A,FALSE,"P&amp;L_SPS"}</definedName>
    <definedName name="wrn.05_SPS." localSheetId="20" hidden="1">{#N/A,#N/A,FALSE,"Balance SPS";#N/A,#N/A,FALSE,"P&amp;L_SPS"}</definedName>
    <definedName name="wrn.05_SPS." localSheetId="22" hidden="1">{#N/A,#N/A,FALSE,"Balance SPS";#N/A,#N/A,FALSE,"P&amp;L_SPS"}</definedName>
    <definedName name="wrn.05_SPS." hidden="1">{#N/A,#N/A,FALSE,"Balance SPS";#N/A,#N/A,FALSE,"P&amp;L_SPS"}</definedName>
    <definedName name="wrn.05_SPS._1" localSheetId="21" hidden="1">{#N/A,#N/A,FALSE,"Balance SPS";#N/A,#N/A,FALSE,"P&amp;L_SPS"}</definedName>
    <definedName name="wrn.05_SPS._1" localSheetId="20" hidden="1">{#N/A,#N/A,FALSE,"Balance SPS";#N/A,#N/A,FALSE,"P&amp;L_SPS"}</definedName>
    <definedName name="wrn.05_SPS._1" localSheetId="22" hidden="1">{#N/A,#N/A,FALSE,"Balance SPS";#N/A,#N/A,FALSE,"P&amp;L_SPS"}</definedName>
    <definedName name="wrn.05_SPS._1" hidden="1">{#N/A,#N/A,FALSE,"Balance SPS";#N/A,#N/A,FALSE,"P&amp;L_SPS"}</definedName>
    <definedName name="wrn.05_SPS._2" localSheetId="21" hidden="1">{#N/A,#N/A,FALSE,"Balance SPS";#N/A,#N/A,FALSE,"P&amp;L_SPS"}</definedName>
    <definedName name="wrn.05_SPS._2" localSheetId="20" hidden="1">{#N/A,#N/A,FALSE,"Balance SPS";#N/A,#N/A,FALSE,"P&amp;L_SPS"}</definedName>
    <definedName name="wrn.05_SPS._2" localSheetId="22" hidden="1">{#N/A,#N/A,FALSE,"Balance SPS";#N/A,#N/A,FALSE,"P&amp;L_SPS"}</definedName>
    <definedName name="wrn.05_SPS._2" hidden="1">{#N/A,#N/A,FALSE,"Balance SPS";#N/A,#N/A,FALSE,"P&amp;L_SPS"}</definedName>
    <definedName name="wrn.05_SPS._3" localSheetId="21" hidden="1">{#N/A,#N/A,FALSE,"Balance SPS";#N/A,#N/A,FALSE,"P&amp;L_SPS"}</definedName>
    <definedName name="wrn.05_SPS._3" localSheetId="20" hidden="1">{#N/A,#N/A,FALSE,"Balance SPS";#N/A,#N/A,FALSE,"P&amp;L_SPS"}</definedName>
    <definedName name="wrn.05_SPS._3" localSheetId="22" hidden="1">{#N/A,#N/A,FALSE,"Balance SPS";#N/A,#N/A,FALSE,"P&amp;L_SPS"}</definedName>
    <definedName name="wrn.05_SPS._3" hidden="1">{#N/A,#N/A,FALSE,"Balance SPS";#N/A,#N/A,FALSE,"P&amp;L_SPS"}</definedName>
    <definedName name="wrn.05_SPS._4" localSheetId="21" hidden="1">{#N/A,#N/A,FALSE,"Balance SPS";#N/A,#N/A,FALSE,"P&amp;L_SPS"}</definedName>
    <definedName name="wrn.05_SPS._4" localSheetId="20" hidden="1">{#N/A,#N/A,FALSE,"Balance SPS";#N/A,#N/A,FALSE,"P&amp;L_SPS"}</definedName>
    <definedName name="wrn.05_SPS._4" localSheetId="22" hidden="1">{#N/A,#N/A,FALSE,"Balance SPS";#N/A,#N/A,FALSE,"P&amp;L_SPS"}</definedName>
    <definedName name="wrn.05_SPS._4" hidden="1">{#N/A,#N/A,FALSE,"Balance SPS";#N/A,#N/A,FALSE,"P&amp;L_SPS"}</definedName>
    <definedName name="wrn.05_SPS._5" localSheetId="21" hidden="1">{#N/A,#N/A,FALSE,"Balance SPS";#N/A,#N/A,FALSE,"P&amp;L_SPS"}</definedName>
    <definedName name="wrn.05_SPS._5" localSheetId="20" hidden="1">{#N/A,#N/A,FALSE,"Balance SPS";#N/A,#N/A,FALSE,"P&amp;L_SPS"}</definedName>
    <definedName name="wrn.05_SPS._5" localSheetId="22" hidden="1">{#N/A,#N/A,FALSE,"Balance SPS";#N/A,#N/A,FALSE,"P&amp;L_SPS"}</definedName>
    <definedName name="wrn.05_SPS._5" hidden="1">{#N/A,#N/A,FALSE,"Balance SPS";#N/A,#N/A,FALSE,"P&amp;L_SPS"}</definedName>
    <definedName name="wrn.1_Complete._.Package._.less._.Backup." localSheetId="21"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0"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localSheetId="22"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995._.Federal._.Tax._.Installments." localSheetId="21" hidden="1">{#N/A,#N/A,TRUE,"TAX CALC";#N/A,#N/A,TRUE,"TI SUMMARY";#N/A,#N/A,TRUE,"AMT";#N/A,#N/A,TRUE,"ETR REVIEW"}</definedName>
    <definedName name="wrn.1995._.Federal._.Tax._.Installments." localSheetId="20" hidden="1">{#N/A,#N/A,TRUE,"TAX CALC";#N/A,#N/A,TRUE,"TI SUMMARY";#N/A,#N/A,TRUE,"AMT";#N/A,#N/A,TRUE,"ETR REVIEW"}</definedName>
    <definedName name="wrn.1995._.Federal._.Tax._.Installments." localSheetId="22" hidden="1">{#N/A,#N/A,TRUE,"TAX CALC";#N/A,#N/A,TRUE,"TI SUMMARY";#N/A,#N/A,TRUE,"AMT";#N/A,#N/A,TRUE,"ETR REVIEW"}</definedName>
    <definedName name="wrn.1995._.Federal._.Tax._.Installments." hidden="1">{#N/A,#N/A,TRUE,"TAX CALC";#N/A,#N/A,TRUE,"TI SUMMARY";#N/A,#N/A,TRUE,"AMT";#N/A,#N/A,TRUE,"ETR REVIEW"}</definedName>
    <definedName name="wrn.1999._.Cash._.Report." localSheetId="21" hidden="1">{"1999 Cash Budget",#N/A,FALSE,"99 Cash";"1999 Cash Budget YTD",#N/A,FALSE,"99 Cash";"1999 Cash Actual/Forcast",#N/A,FALSE,"99 Cash";"1999 Cash Actual/Forcast YTD",#N/A,FALSE,"99 Cash"}</definedName>
    <definedName name="wrn.1999._.Cash._.Report." localSheetId="20" hidden="1">{"1999 Cash Budget",#N/A,FALSE,"99 Cash";"1999 Cash Budget YTD",#N/A,FALSE,"99 Cash";"1999 Cash Actual/Forcast",#N/A,FALSE,"99 Cash";"1999 Cash Actual/Forcast YTD",#N/A,FALSE,"99 Cash"}</definedName>
    <definedName name="wrn.1999._.Cash._.Report." localSheetId="22" hidden="1">{"1999 Cash Budget",#N/A,FALSE,"99 Cash";"1999 Cash Budget YTD",#N/A,FALSE,"99 Cash";"1999 Cash Actual/Forcast",#N/A,FALSE,"99 Cash";"1999 Cash Actual/Forcast YTD",#N/A,FALSE,"99 Cash"}</definedName>
    <definedName name="wrn.1999._.Cash._.Report." hidden="1">{"1999 Cash Budget",#N/A,FALSE,"99 Cash";"1999 Cash Budget YTD",#N/A,FALSE,"99 Cash";"1999 Cash Actual/Forcast",#N/A,FALSE,"99 Cash";"1999 Cash Actual/Forcast YTD",#N/A,FALSE,"99 Cash"}</definedName>
    <definedName name="wrn.2_PCS."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0"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2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6._.Rate._.Case." localSheetId="21" hidden="1">{"DAB-1, Sch 21, Pg 1",#N/A,FALSE,"ELEC ENERGY";"DAB-1, Sch 21, Pg 2",#N/A,FALSE,"RTPDenverWater";"DAB-1, Sch 21, Pg 3",#N/A,FALSE,"INCREMENTAL - WHOLESALE"}</definedName>
    <definedName name="wrn.2006._.Rate._.Case." localSheetId="20" hidden="1">{"DAB-1, Sch 21, Pg 1",#N/A,FALSE,"ELEC ENERGY";"DAB-1, Sch 21, Pg 2",#N/A,FALSE,"RTPDenverWater";"DAB-1, Sch 21, Pg 3",#N/A,FALSE,"INCREMENTAL - WHOLESALE"}</definedName>
    <definedName name="wrn.2006._.Rate._.Case." localSheetId="22" hidden="1">{"DAB-1, Sch 21, Pg 1",#N/A,FALSE,"ELEC ENERGY";"DAB-1, Sch 21, Pg 2",#N/A,FALSE,"RTPDenverWater";"DAB-1, Sch 21, Pg 3",#N/A,FALSE,"INCREMENTAL - WHOLESALE"}</definedName>
    <definedName name="wrn.2006._.Rate._.Case." hidden="1">{"DAB-1, Sch 21, Pg 1",#N/A,FALSE,"ELEC ENERGY";"DAB-1, Sch 21, Pg 2",#N/A,FALSE,"RTPDenverWater";"DAB-1, Sch 21, Pg 3",#N/A,FALSE,"INCREMENTAL - WHOLESALE"}</definedName>
    <definedName name="wrn.3_CIG." localSheetId="21" hidden="1">{#N/A,#N/A,FALSE,"Cover";#N/A,#N/A,FALSE,"General Assumptions";#N/A,#N/A,FALSE,"Comments CIG";#N/A,#N/A,FALSE,"BS CIG";#N/A,#N/A,FALSE,"P&amp;L CIG";#N/A,#N/A,FALSE,"Cash Flow CIG";#N/A,#N/A,FALSE,"MBR CIG";#N/A,#N/A,FALSE,"Headcount - CIG";#N/A,#N/A,FALSE,"CIG MFG";#N/A,#N/A,FALSE,"CIG Inventory";#N/A,#N/A,FALSE,"Capital CIG"}</definedName>
    <definedName name="wrn.3_CIG." localSheetId="20" hidden="1">{#N/A,#N/A,FALSE,"Cover";#N/A,#N/A,FALSE,"General Assumptions";#N/A,#N/A,FALSE,"Comments CIG";#N/A,#N/A,FALSE,"BS CIG";#N/A,#N/A,FALSE,"P&amp;L CIG";#N/A,#N/A,FALSE,"Cash Flow CIG";#N/A,#N/A,FALSE,"MBR CIG";#N/A,#N/A,FALSE,"Headcount - CIG";#N/A,#N/A,FALSE,"CIG MFG";#N/A,#N/A,FALSE,"CIG Inventory";#N/A,#N/A,FALSE,"Capital CIG"}</definedName>
    <definedName name="wrn.3_CIG." localSheetId="22" hidden="1">{#N/A,#N/A,FALSE,"Cover";#N/A,#N/A,FALSE,"General Assumptions";#N/A,#N/A,FALSE,"Comments CIG";#N/A,#N/A,FALSE,"BS CIG";#N/A,#N/A,FALSE,"P&amp;L CIG";#N/A,#N/A,FALSE,"Cash Flow CIG";#N/A,#N/A,FALSE,"MBR CIG";#N/A,#N/A,FALSE,"Headcount - CIG";#N/A,#N/A,FALSE,"CIG MFG";#N/A,#N/A,FALSE,"CIG Inventory";#N/A,#N/A,FALSE,"Capital CIG"}</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localSheetId="21" hidden="1">{#N/A,#N/A,FALSE,"Cover";#N/A,#N/A,FALSE,"General Assumptions";#N/A,#N/A,FALSE,"Comments CIG";#N/A,#N/A,FALSE,"BS CIG";#N/A,#N/A,FALSE,"P&amp;L CIG";#N/A,#N/A,FALSE,"Cash Flow CIG";#N/A,#N/A,FALSE,"MBR CIG";#N/A,#N/A,FALSE,"Headcount - CIG";#N/A,#N/A,FALSE,"CIG MFG";#N/A,#N/A,FALSE,"CIG Inventory";#N/A,#N/A,FALSE,"Capital CIG"}</definedName>
    <definedName name="wrn.3_CIG._1" localSheetId="20" hidden="1">{#N/A,#N/A,FALSE,"Cover";#N/A,#N/A,FALSE,"General Assumptions";#N/A,#N/A,FALSE,"Comments CIG";#N/A,#N/A,FALSE,"BS CIG";#N/A,#N/A,FALSE,"P&amp;L CIG";#N/A,#N/A,FALSE,"Cash Flow CIG";#N/A,#N/A,FALSE,"MBR CIG";#N/A,#N/A,FALSE,"Headcount - CIG";#N/A,#N/A,FALSE,"CIG MFG";#N/A,#N/A,FALSE,"CIG Inventory";#N/A,#N/A,FALSE,"Capital CIG"}</definedName>
    <definedName name="wrn.3_CIG._1" localSheetId="22"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localSheetId="21" hidden="1">{#N/A,#N/A,FALSE,"Cover";#N/A,#N/A,FALSE,"General Assumptions";#N/A,#N/A,FALSE,"Comments CIG";#N/A,#N/A,FALSE,"BS CIG";#N/A,#N/A,FALSE,"P&amp;L CIG";#N/A,#N/A,FALSE,"Cash Flow CIG";#N/A,#N/A,FALSE,"MBR CIG";#N/A,#N/A,FALSE,"Headcount - CIG";#N/A,#N/A,FALSE,"CIG MFG";#N/A,#N/A,FALSE,"CIG Inventory";#N/A,#N/A,FALSE,"Capital CIG"}</definedName>
    <definedName name="wrn.3_CIG._2" localSheetId="20" hidden="1">{#N/A,#N/A,FALSE,"Cover";#N/A,#N/A,FALSE,"General Assumptions";#N/A,#N/A,FALSE,"Comments CIG";#N/A,#N/A,FALSE,"BS CIG";#N/A,#N/A,FALSE,"P&amp;L CIG";#N/A,#N/A,FALSE,"Cash Flow CIG";#N/A,#N/A,FALSE,"MBR CIG";#N/A,#N/A,FALSE,"Headcount - CIG";#N/A,#N/A,FALSE,"CIG MFG";#N/A,#N/A,FALSE,"CIG Inventory";#N/A,#N/A,FALSE,"Capital CIG"}</definedName>
    <definedName name="wrn.3_CIG._2" localSheetId="22"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localSheetId="21" hidden="1">{#N/A,#N/A,FALSE,"Cover";#N/A,#N/A,FALSE,"General Assumptions";#N/A,#N/A,FALSE,"Comments CIG";#N/A,#N/A,FALSE,"BS CIG";#N/A,#N/A,FALSE,"P&amp;L CIG";#N/A,#N/A,FALSE,"Cash Flow CIG";#N/A,#N/A,FALSE,"MBR CIG";#N/A,#N/A,FALSE,"Headcount - CIG";#N/A,#N/A,FALSE,"CIG MFG";#N/A,#N/A,FALSE,"CIG Inventory";#N/A,#N/A,FALSE,"Capital CIG"}</definedName>
    <definedName name="wrn.3_CIG._3" localSheetId="20" hidden="1">{#N/A,#N/A,FALSE,"Cover";#N/A,#N/A,FALSE,"General Assumptions";#N/A,#N/A,FALSE,"Comments CIG";#N/A,#N/A,FALSE,"BS CIG";#N/A,#N/A,FALSE,"P&amp;L CIG";#N/A,#N/A,FALSE,"Cash Flow CIG";#N/A,#N/A,FALSE,"MBR CIG";#N/A,#N/A,FALSE,"Headcount - CIG";#N/A,#N/A,FALSE,"CIG MFG";#N/A,#N/A,FALSE,"CIG Inventory";#N/A,#N/A,FALSE,"Capital CIG"}</definedName>
    <definedName name="wrn.3_CIG._3" localSheetId="22"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localSheetId="21" hidden="1">{#N/A,#N/A,FALSE,"Cover";#N/A,#N/A,FALSE,"General Assumptions";#N/A,#N/A,FALSE,"Comments CIG";#N/A,#N/A,FALSE,"BS CIG";#N/A,#N/A,FALSE,"P&amp;L CIG";#N/A,#N/A,FALSE,"Cash Flow CIG";#N/A,#N/A,FALSE,"MBR CIG";#N/A,#N/A,FALSE,"Headcount - CIG";#N/A,#N/A,FALSE,"CIG MFG";#N/A,#N/A,FALSE,"CIG Inventory";#N/A,#N/A,FALSE,"Capital CIG"}</definedName>
    <definedName name="wrn.3_CIG._4" localSheetId="20" hidden="1">{#N/A,#N/A,FALSE,"Cover";#N/A,#N/A,FALSE,"General Assumptions";#N/A,#N/A,FALSE,"Comments CIG";#N/A,#N/A,FALSE,"BS CIG";#N/A,#N/A,FALSE,"P&amp;L CIG";#N/A,#N/A,FALSE,"Cash Flow CIG";#N/A,#N/A,FALSE,"MBR CIG";#N/A,#N/A,FALSE,"Headcount - CIG";#N/A,#N/A,FALSE,"CIG MFG";#N/A,#N/A,FALSE,"CIG Inventory";#N/A,#N/A,FALSE,"Capital CIG"}</definedName>
    <definedName name="wrn.3_CIG._4" localSheetId="22"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localSheetId="21" hidden="1">{#N/A,#N/A,FALSE,"Cover";#N/A,#N/A,FALSE,"General Assumptions";#N/A,#N/A,FALSE,"Comments CIG";#N/A,#N/A,FALSE,"BS CIG";#N/A,#N/A,FALSE,"P&amp;L CIG";#N/A,#N/A,FALSE,"Cash Flow CIG";#N/A,#N/A,FALSE,"MBR CIG";#N/A,#N/A,FALSE,"Headcount - CIG";#N/A,#N/A,FALSE,"CIG MFG";#N/A,#N/A,FALSE,"CIG Inventory";#N/A,#N/A,FALSE,"Capital CIG"}</definedName>
    <definedName name="wrn.3_CIG._5" localSheetId="20" hidden="1">{#N/A,#N/A,FALSE,"Cover";#N/A,#N/A,FALSE,"General Assumptions";#N/A,#N/A,FALSE,"Comments CIG";#N/A,#N/A,FALSE,"BS CIG";#N/A,#N/A,FALSE,"P&amp;L CIG";#N/A,#N/A,FALSE,"Cash Flow CIG";#N/A,#N/A,FALSE,"MBR CIG";#N/A,#N/A,FALSE,"Headcount - CIG";#N/A,#N/A,FALSE,"CIG MFG";#N/A,#N/A,FALSE,"CIG Inventory";#N/A,#N/A,FALSE,"Capital CIG"}</definedName>
    <definedName name="wrn.3_CIG._5" localSheetId="22"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localSheetId="21" hidden="1">{#N/A,"Base",FALSE,"Dividend";#N/A,"Conservative",FALSE,"Dividend";#N/A,"Downside",FALSE,"Dividend"}</definedName>
    <definedName name="wrn.3cases." localSheetId="20" hidden="1">{#N/A,"Base",FALSE,"Dividend";#N/A,"Conservative",FALSE,"Dividend";#N/A,"Downside",FALSE,"Dividend"}</definedName>
    <definedName name="wrn.3cases." localSheetId="22" hidden="1">{#N/A,"Base",FALSE,"Dividend";#N/A,"Conservative",FALSE,"Dividend";#N/A,"Downside",FALSE,"Dividend"}</definedName>
    <definedName name="wrn.3cases." hidden="1">{#N/A,"Base",FALSE,"Dividend";#N/A,"Conservative",FALSE,"Dividend";#N/A,"Downside",FALSE,"Dividend"}</definedName>
    <definedName name="wrn.4_iDEN."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0"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2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5_Total._.Back._.Up." localSheetId="21" hidden="1">{#N/A,#N/A,FALSE,"BACK UP CIG";#N/A,#N/A,FALSE,"BACK UP Balance FDM";#N/A,#N/A,FALSE,"BACK UP ASP nsad";#N/A,#N/A,FALSE,"BACK UP CORPORATE"}</definedName>
    <definedName name="wrn.5_Total._.Back._.Up." localSheetId="20" hidden="1">{#N/A,#N/A,FALSE,"BACK UP CIG";#N/A,#N/A,FALSE,"BACK UP Balance FDM";#N/A,#N/A,FALSE,"BACK UP ASP nsad";#N/A,#N/A,FALSE,"BACK UP CORPORATE"}</definedName>
    <definedName name="wrn.5_Total._.Back._.Up." localSheetId="22" hidden="1">{#N/A,#N/A,FALSE,"BACK UP CIG";#N/A,#N/A,FALSE,"BACK UP Balance FDM";#N/A,#N/A,FALSE,"BACK UP ASP nsad";#N/A,#N/A,FALSE,"BACK UP CORPORATE"}</definedName>
    <definedName name="wrn.5_Total._.Back._.Up." hidden="1">{#N/A,#N/A,FALSE,"BACK UP CIG";#N/A,#N/A,FALSE,"BACK UP Balance FDM";#N/A,#N/A,FALSE,"BACK UP ASP nsad";#N/A,#N/A,FALSE,"BACK UP CORPORATE"}</definedName>
    <definedName name="wrn.5_Total._.Back._.Up._1" localSheetId="21" hidden="1">{#N/A,#N/A,FALSE,"BACK UP CIG";#N/A,#N/A,FALSE,"BACK UP Balance FDM";#N/A,#N/A,FALSE,"BACK UP ASP nsad";#N/A,#N/A,FALSE,"BACK UP CORPORATE"}</definedName>
    <definedName name="wrn.5_Total._.Back._.Up._1" localSheetId="20" hidden="1">{#N/A,#N/A,FALSE,"BACK UP CIG";#N/A,#N/A,FALSE,"BACK UP Balance FDM";#N/A,#N/A,FALSE,"BACK UP ASP nsad";#N/A,#N/A,FALSE,"BACK UP CORPORATE"}</definedName>
    <definedName name="wrn.5_Total._.Back._.Up._1" localSheetId="22"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localSheetId="21" hidden="1">{#N/A,#N/A,FALSE,"BACK UP CIG";#N/A,#N/A,FALSE,"BACK UP Balance FDM";#N/A,#N/A,FALSE,"BACK UP ASP nsad";#N/A,#N/A,FALSE,"BACK UP CORPORATE"}</definedName>
    <definedName name="wrn.5_Total._.Back._.Up._2" localSheetId="20" hidden="1">{#N/A,#N/A,FALSE,"BACK UP CIG";#N/A,#N/A,FALSE,"BACK UP Balance FDM";#N/A,#N/A,FALSE,"BACK UP ASP nsad";#N/A,#N/A,FALSE,"BACK UP CORPORATE"}</definedName>
    <definedName name="wrn.5_Total._.Back._.Up._2" localSheetId="22"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localSheetId="21" hidden="1">{#N/A,#N/A,FALSE,"BACK UP CIG";#N/A,#N/A,FALSE,"BACK UP Balance FDM";#N/A,#N/A,FALSE,"BACK UP ASP nsad";#N/A,#N/A,FALSE,"BACK UP CORPORATE"}</definedName>
    <definedName name="wrn.5_Total._.Back._.Up._3" localSheetId="20" hidden="1">{#N/A,#N/A,FALSE,"BACK UP CIG";#N/A,#N/A,FALSE,"BACK UP Balance FDM";#N/A,#N/A,FALSE,"BACK UP ASP nsad";#N/A,#N/A,FALSE,"BACK UP CORPORATE"}</definedName>
    <definedName name="wrn.5_Total._.Back._.Up._3" localSheetId="22"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localSheetId="21" hidden="1">{#N/A,#N/A,FALSE,"BACK UP CIG";#N/A,#N/A,FALSE,"BACK UP Balance FDM";#N/A,#N/A,FALSE,"BACK UP ASP nsad";#N/A,#N/A,FALSE,"BACK UP CORPORATE"}</definedName>
    <definedName name="wrn.5_Total._.Back._.Up._4" localSheetId="20" hidden="1">{#N/A,#N/A,FALSE,"BACK UP CIG";#N/A,#N/A,FALSE,"BACK UP Balance FDM";#N/A,#N/A,FALSE,"BACK UP ASP nsad";#N/A,#N/A,FALSE,"BACK UP CORPORATE"}</definedName>
    <definedName name="wrn.5_Total._.Back._.Up._4" localSheetId="22"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localSheetId="21" hidden="1">{#N/A,#N/A,FALSE,"BACK UP CIG";#N/A,#N/A,FALSE,"BACK UP Balance FDM";#N/A,#N/A,FALSE,"BACK UP ASP nsad";#N/A,#N/A,FALSE,"BACK UP CORPORATE"}</definedName>
    <definedName name="wrn.5_Total._.Back._.Up._5" localSheetId="20" hidden="1">{#N/A,#N/A,FALSE,"BACK UP CIG";#N/A,#N/A,FALSE,"BACK UP Balance FDM";#N/A,#N/A,FALSE,"BACK UP ASP nsad";#N/A,#N/A,FALSE,"BACK UP CORPORATE"}</definedName>
    <definedName name="wrn.5_Total._.Back._.Up._5" localSheetId="22"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722." localSheetId="10" hidden="1">{#N/A,#N/A,FALSE,"CURRENT"}</definedName>
    <definedName name="wrn.722." localSheetId="15" hidden="1">{#N/A,#N/A,FALSE,"CURRENT"}</definedName>
    <definedName name="wrn.722." localSheetId="21" hidden="1">{#N/A,#N/A,FALSE,"CURRENT"}</definedName>
    <definedName name="wrn.722." localSheetId="20" hidden="1">{#N/A,#N/A,FALSE,"CURRENT"}</definedName>
    <definedName name="wrn.722." localSheetId="22" hidden="1">{#N/A,#N/A,FALSE,"CURRENT"}</definedName>
    <definedName name="wrn.722." hidden="1">{#N/A,#N/A,FALSE,"CURRENT"}</definedName>
    <definedName name="wrn.95cap." localSheetId="21" hidden="1">{#N/A,#N/A,FALSE,"95CAPGRY"}</definedName>
    <definedName name="wrn.95cap." localSheetId="20" hidden="1">{#N/A,#N/A,FALSE,"95CAPGRY"}</definedName>
    <definedName name="wrn.95cap." localSheetId="22" hidden="1">{#N/A,#N/A,FALSE,"95CAPGRY"}</definedName>
    <definedName name="wrn.95cap." hidden="1">{#N/A,#N/A,FALSE,"95CAPGRY"}</definedName>
    <definedName name="wrn.96._.ju._.forecat." localSheetId="21" hidden="1">{#N/A,#N/A,FALSE,"Expenses";#N/A,#N/A,FALSE,"Revenue"}</definedName>
    <definedName name="wrn.96._.ju._.forecat." localSheetId="20" hidden="1">{#N/A,#N/A,FALSE,"Expenses";#N/A,#N/A,FALSE,"Revenue"}</definedName>
    <definedName name="wrn.96._.ju._.forecat." localSheetId="22" hidden="1">{#N/A,#N/A,FALSE,"Expenses";#N/A,#N/A,FALSE,"Revenue"}</definedName>
    <definedName name="wrn.96._.ju._.forecat." hidden="1">{#N/A,#N/A,FALSE,"Expenses";#N/A,#N/A,FALSE,"Revenue"}</definedName>
    <definedName name="wrn.97maint.xls." localSheetId="21" hidden="1">{#N/A,#N/A,TRUE,"TOTAL DISTRIBUTION";#N/A,#N/A,TRUE,"SOUTH";#N/A,#N/A,TRUE,"NORTHEAST";#N/A,#N/A,TRUE,"WEST"}</definedName>
    <definedName name="wrn.97maint.xls." localSheetId="20" hidden="1">{#N/A,#N/A,TRUE,"TOTAL DISTRIBUTION";#N/A,#N/A,TRUE,"SOUTH";#N/A,#N/A,TRUE,"NORTHEAST";#N/A,#N/A,TRUE,"WEST"}</definedName>
    <definedName name="wrn.97maint.xls." localSheetId="22" hidden="1">{#N/A,#N/A,TRUE,"TOTAL DISTRIBUTION";#N/A,#N/A,TRUE,"SOUTH";#N/A,#N/A,TRUE,"NORTHEAST";#N/A,#N/A,TRUE,"WEST"}</definedName>
    <definedName name="wrn.97maint.xls." hidden="1">{#N/A,#N/A,TRUE,"TOTAL DISTRIBUTION";#N/A,#N/A,TRUE,"SOUTH";#N/A,#N/A,TRUE,"NORTHEAST";#N/A,#N/A,TRUE,"WEST"}</definedName>
    <definedName name="wrn.97OR.XLs." localSheetId="21" hidden="1">{#N/A,#N/A,TRUE,"TOTAL DSBN";#N/A,#N/A,TRUE,"WEST";#N/A,#N/A,TRUE,"SOUTH";#N/A,#N/A,TRUE,"NORTHEAST"}</definedName>
    <definedName name="wrn.97OR.XLs." localSheetId="20" hidden="1">{#N/A,#N/A,TRUE,"TOTAL DSBN";#N/A,#N/A,TRUE,"WEST";#N/A,#N/A,TRUE,"SOUTH";#N/A,#N/A,TRUE,"NORTHEAST"}</definedName>
    <definedName name="wrn.97OR.XLs." localSheetId="22" hidden="1">{#N/A,#N/A,TRUE,"TOTAL DSBN";#N/A,#N/A,TRUE,"WEST";#N/A,#N/A,TRUE,"SOUTH";#N/A,#N/A,TRUE,"NORTHEAST"}</definedName>
    <definedName name="wrn.97OR.XLs." hidden="1">{#N/A,#N/A,TRUE,"TOTAL DSBN";#N/A,#N/A,TRUE,"WEST";#N/A,#N/A,TRUE,"SOUTH";#N/A,#N/A,TRUE,"NORTHEAST"}</definedName>
    <definedName name="wrn.Accounting._.May." localSheetId="21" hidden="1">{#N/A,#N/A,TRUE,"Sum(2)";#N/A,#N/A,TRUE,"bs";#N/A,#N/A,TRUE,"pnl";#N/A,#N/A,TRUE,"BY DEPT 9605";#N/A,#N/A,TRUE,"BY S/A 9605"}</definedName>
    <definedName name="wrn.Accounting._.May." localSheetId="20" hidden="1">{#N/A,#N/A,TRUE,"Sum(2)";#N/A,#N/A,TRUE,"bs";#N/A,#N/A,TRUE,"pnl";#N/A,#N/A,TRUE,"BY DEPT 9605";#N/A,#N/A,TRUE,"BY S/A 9605"}</definedName>
    <definedName name="wrn.Accounting._.May." localSheetId="22" hidden="1">{#N/A,#N/A,TRUE,"Sum(2)";#N/A,#N/A,TRUE,"bs";#N/A,#N/A,TRUE,"pnl";#N/A,#N/A,TRUE,"BY DEPT 9605";#N/A,#N/A,TRUE,"BY S/A 9605"}</definedName>
    <definedName name="wrn.Accounting._.May." hidden="1">{#N/A,#N/A,TRUE,"Sum(2)";#N/A,#N/A,TRUE,"bs";#N/A,#N/A,TRUE,"pnl";#N/A,#N/A,TRUE,"BY DEPT 9605";#N/A,#N/A,TRUE,"BY S/A 9605"}</definedName>
    <definedName name="wrn.Accretion." localSheetId="21" hidden="1">{"Accretion",#N/A,FALSE,"Assum"}</definedName>
    <definedName name="wrn.Accretion." localSheetId="20" hidden="1">{"Accretion",#N/A,FALSE,"Assum"}</definedName>
    <definedName name="wrn.Accretion." localSheetId="22" hidden="1">{"Accretion",#N/A,FALSE,"Assum"}</definedName>
    <definedName name="wrn.Accretion." hidden="1">{"Accretion",#N/A,FALSE,"Assum"}</definedName>
    <definedName name="wrn.ACTUAL._.ALL._.PAGES." localSheetId="21" hidden="1">{"ACTUAL",#N/A,FALSE,"OVER_UND"}</definedName>
    <definedName name="wrn.ACTUAL._.ALL._.PAGES." localSheetId="20" hidden="1">{"ACTUAL",#N/A,FALSE,"OVER_UND"}</definedName>
    <definedName name="wrn.ACTUAL._.ALL._.PAGES." localSheetId="22" hidden="1">{"ACTUAL",#N/A,FALSE,"OVER_UND"}</definedName>
    <definedName name="wrn.ACTUAL._.ALL._.PAGES." hidden="1">{"ACTUAL",#N/A,FALSE,"OVER_UND"}</definedName>
    <definedName name="wrn.AFUDC." localSheetId="21" hidden="1">{#N/A,#N/A,FALSE,"AFDC"}</definedName>
    <definedName name="wrn.AFUDC." localSheetId="20" hidden="1">{#N/A,#N/A,FALSE,"AFDC"}</definedName>
    <definedName name="wrn.AFUDC." localSheetId="22" hidden="1">{#N/A,#N/A,FALSE,"AFDC"}</definedName>
    <definedName name="wrn.AFUDC." hidden="1">{#N/A,#N/A,FALSE,"AFDC"}</definedName>
    <definedName name="wrn.Aging._.and._.Trend._.Analysis." localSheetId="21"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10" hidden="1">{"AGT",#N/A,FALSE,"Revenue"}</definedName>
    <definedName name="wrn.AGT." localSheetId="15" hidden="1">{"AGT",#N/A,FALSE,"Revenue"}</definedName>
    <definedName name="wrn.AGT." localSheetId="21" hidden="1">{"AGT",#N/A,FALSE,"Revenue"}</definedName>
    <definedName name="wrn.AGT." localSheetId="20" hidden="1">{"AGT",#N/A,FALSE,"Revenue"}</definedName>
    <definedName name="wrn.AGT." localSheetId="22" hidden="1">{"AGT",#N/A,FALSE,"Revenue"}</definedName>
    <definedName name="wrn.AGT." hidden="1">{"AGT",#N/A,FALSE,"Revenue"}</definedName>
    <definedName name="wrn.all." localSheetId="21"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20"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localSheetId="22"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 hidden="1">{"Factsheet",#N/A,FALSE,"Fact";"Earnings",#N/A,FALSE,"Earnings";"BalanceSheet",#N/A,FALSE,"BalanceSheet";"Balance Sheet Details",#N/A,FALSE,"BalanceSheet";"ChangeinCash",#N/A,FALSE,"CashFlow";"quarterly",#N/A,FALSE,"Quarters";"UpstrmNormalEngs",#N/A,FALSE,"NormEngUp";"NormalEngs",#N/A,FALSE,"NormalEngs";"NormalGrowth",#N/A,FALSE,"NormalGrowth";"US EP Earnings",#N/A,FALSE,"US E&amp;P";"US EP Price Vol detail",#N/A,FALSE,"US E&amp;P";"Canada EP Earnings",#N/A,FALSE,"Canada E&amp;P";"Canda EP Price Vol Detail",#N/A,FALSE,"Canada E&amp;P";"Europe EP Earnings",#N/A,FALSE,"Eur E&amp;P";"Europe EP Price Vol Detail",#N/A,FALSE,"Eur E&amp;P";"Other EP Earnings",#N/A,FALSE,"Other Foreign E&amp;P";"Other EP Price Vol Detail",#N/A,FALSE,"Other Foreign E&amp;P";"EP Summary",#N/A,FALSE,"E&amp;P Summary";"RnMEarnings",#N/A,FALSE,"R&amp;M ";"RM Operating Stats",#N/A,FALSE,"R&amp;M ";"Chemicals",#N/A,FALSE,"Chemical";"CapEx",#N/A,FALSE,"CAPEX Sum";"ROCE",#N/A,FALSE,"ROCE";"DCF",#N/A,FALSE,"DCFEVA";"Dupont",#N/A,FALSE,"Dupont";"NAV",#N/A,FALSE,"NAV";"QRating",#N/A,FALSE,"Q-Rating";"assumptions",#N/A,FALSE,"Assumptions"}</definedName>
    <definedName name="wrn.All._.Data." localSheetId="21"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0"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localSheetId="22"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Data." hidden="1">{"Fact Sheet",#N/A,FALSE,"Fact";"Earnings_Summary",#N/A,FALSE,"Earnings Model";"Earnings EP Detail",#N/A,FALSE,"Earnings Model";"Earnings RM Detail",#N/A,FALSE,"Earnings Model";"Qtr Earnings Model",#N/A,FALSE,"Quarters";"Balance Sheet",#N/A,FALSE,"Balance";"Balance Sheet Details",#N/A,FALSE,"Balance";"Change in Cash",#N/A,FALSE,"Change in Cash";"Ratios",#N/A,FALSE,"Ratios";"NAV",#N/A,FALSE,"NAV";"ROCE",#N/A,FALSE,"ROCE";"Dupont",#N/A,FALSE,"Dupont";"US EP Earn and Prof Analysis",#N/A,FALSE,"USE&amp;P ";"Can EP Earn and Prof Analysis",#N/A,FALSE,"Can E&amp;P";"Eur EP Earn and Prof Analysis",#N/A,FALSE,"Eur E&amp;P";"ASPAC EP Earn and Prof Analysis",#N/A,FALSE,"Asia-Pac E&amp;P";"NonCon EP Earn Prof Analysis",#N/A,FALSE,"Non-Con E&amp;P";"OG Production Sum",#N/A,FALSE,"E&amp;P Summary";"DCF Analysis",#N/A,FALSE,"DCF";"US EP DCF Valuation",#N/A,FALSE,"USE&amp;P ";"Can EP DCF Valuation",#N/A,FALSE,"Can E&amp;P";"Eur EP DCF Valuation",#N/A,FALSE,"Eur E&amp;P";"ASPAC EP DCF Valuation",#N/A,FALSE,"Asia-Pac E&amp;P";"NonCon EP DCF Valuation",#N/A,FALSE,"Non-Con E&amp;P";"US RM Earnings Summary",#N/A,FALSE,"US R&amp;M";"US RM Realization Data",#N/A,FALSE,"US R&amp;M";"For RM Earnings Detail",#N/A,FALSE,"Foreign R&amp;M";"For RM Real and Vol Detail",#N/A,FALSE,"Foreign R&amp;M";"US Chemical Summary",#N/A,FALSE,"USChem";"Foreign Chemical Summary",#N/A,FALSE,"ForChem";"Assume",#N/A,FALSE,"Assumptions"}</definedName>
    <definedName name="wrn.All._.Periods." localSheetId="21"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0"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2" hidden="1">{"Martin Oct93_Mar94",#N/A,FALSE,"Martin Oct93 - Mar94";"Martin Apr94_Sep94",#N/A,FALSE,"Martin Apr94 - Sep94";"Martin Oct94_Mar95",#N/A,FALSE,"Martin Oct94 - Mar95";"Martin Apr95_Sep95",#N/A,FALSE,"Martin Apr95 - Sep95";"Martin Oct95_Mar96",#N/A,FALSE,"Martin Oct95 - Mar96"}</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Sheets." localSheetId="21" hidden="1">{#N/A,#N/A,TRUE,"Blank";#N/A,#N/A,TRUE,"Report - Portrait";#N/A,#N/A,TRUE,"Report - Landscape";#N/A,#N/A,TRUE,"FAS87 Results"}</definedName>
    <definedName name="wrn.All._.Sheets." localSheetId="20" hidden="1">{#N/A,#N/A,TRUE,"Blank";#N/A,#N/A,TRUE,"Report - Portrait";#N/A,#N/A,TRUE,"Report - Landscape";#N/A,#N/A,TRUE,"FAS87 Results"}</definedName>
    <definedName name="wrn.All._.Sheets." localSheetId="22" hidden="1">{#N/A,#N/A,TRUE,"Blank";#N/A,#N/A,TRUE,"Report - Portrait";#N/A,#N/A,TRUE,"Report - Landscape";#N/A,#N/A,TRUE,"FAS87 Results"}</definedName>
    <definedName name="wrn.All._.Sheets." hidden="1">{#N/A,#N/A,TRUE,"Blank";#N/A,#N/A,TRUE,"Report - Portrait";#N/A,#N/A,TRUE,"Report - Landscape";#N/A,#N/A,TRUE,"FAS87 Results"}</definedName>
    <definedName name="wrn.All_Package." localSheetId="21"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0"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localSheetId="22"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ERIODS." localSheetId="21" hidden="1">{"Oct93_Mar94",#N/A,TRUE,"Actuals (Oct 93 - Mar 94)";"Apr94_Sep94",#N/A,TRUE,"Actuals (Apr 94 - Sep 94)";"Oct94_Mar95",#N/A,TRUE,"Actuals (Oct 94 - Mar 95)";"Apr95_Sep95",#N/A,TRUE,"Actual Estimt (Apr 95 - Sep 95)";"Oct95_Mar96",#N/A,TRUE,"Estimates (Oct 95 - Mar 96)"}</definedName>
    <definedName name="wrn.ALL_PERIODS." localSheetId="20" hidden="1">{"Oct93_Mar94",#N/A,TRUE,"Actuals (Oct 93 - Mar 94)";"Apr94_Sep94",#N/A,TRUE,"Actuals (Apr 94 - Sep 94)";"Oct94_Mar95",#N/A,TRUE,"Actuals (Oct 94 - Mar 95)";"Apr95_Sep95",#N/A,TRUE,"Actual Estimt (Apr 95 - Sep 95)";"Oct95_Mar96",#N/A,TRUE,"Estimates (Oct 95 - Mar 96)"}</definedName>
    <definedName name="wrn.ALL_PERIODS." localSheetId="22" hidden="1">{"Oct93_Mar94",#N/A,TRUE,"Actuals (Oct 93 - Mar 94)";"Apr94_Sep94",#N/A,TRUE,"Actuals (Apr 94 - Sep 94)";"Oct94_Mar95",#N/A,TRUE,"Actuals (Oct 94 - Mar 95)";"Apr95_Sep95",#N/A,TRUE,"Actual Estimt (Apr 95 - Sep 95)";"Oct95_Mar96",#N/A,TRUE,"Estimates (Oct 95 - Mar 96)"}</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lles." localSheetId="21" hidden="1">{"Alles",#N/A,FALSE,"H A Ü"}</definedName>
    <definedName name="wrn.Alles." localSheetId="20" hidden="1">{"Alles",#N/A,FALSE,"H A Ü"}</definedName>
    <definedName name="wrn.Alles." localSheetId="22" hidden="1">{"Alles",#N/A,FALSE,"H A Ü"}</definedName>
    <definedName name="wrn.Alles." hidden="1">{"Alles",#N/A,FALSE,"H A Ü"}</definedName>
    <definedName name="wrn.ancg." localSheetId="21" hidden="1">{"summary",#N/A,FALSE,"summary";"liabsumm",#N/A,FALSE,"liabsumm";"gl",#N/A,FALSE,"gl";"gl2",#N/A,FALSE,"gl2";"exp",#N/A,FALSE,"exp";"ancg_amort",#N/A,FALSE,"ancg_amort";"recon",#N/A,FALSE,"recon"}</definedName>
    <definedName name="wrn.ancg." localSheetId="20" hidden="1">{"summary",#N/A,FALSE,"summary";"liabsumm",#N/A,FALSE,"liabsumm";"gl",#N/A,FALSE,"gl";"gl2",#N/A,FALSE,"gl2";"exp",#N/A,FALSE,"exp";"ancg_amort",#N/A,FALSE,"ancg_amort";"recon",#N/A,FALSE,"recon"}</definedName>
    <definedName name="wrn.ancg." localSheetId="22" hidden="1">{"summary",#N/A,FALSE,"summary";"liabsumm",#N/A,FALSE,"liabsumm";"gl",#N/A,FALSE,"gl";"gl2",#N/A,FALSE,"gl2";"exp",#N/A,FALSE,"exp";"ancg_amort",#N/A,FALSE,"ancg_amort";"recon",#N/A,FALSE,"recon"}</definedName>
    <definedName name="wrn.ancg." hidden="1">{"summary",#N/A,FALSE,"summary";"liabsumm",#N/A,FALSE,"liabsumm";"gl",#N/A,FALSE,"gl";"gl2",#N/A,FALSE,"gl2";"exp",#N/A,FALSE,"exp";"ancg_amort",#N/A,FALSE,"ancg_amort";"recon",#N/A,FALSE,"recon"}</definedName>
    <definedName name="wrn.AnnualRentRoll." localSheetId="21" hidden="1">{"AnnualRentRollPg1",#N/A,FALSE,"RentRoll";"AnnualRentRollPg2",#N/A,FALSE,"RentRoll"}</definedName>
    <definedName name="wrn.AnnualRentRoll." localSheetId="20" hidden="1">{"AnnualRentRollPg1",#N/A,FALSE,"RentRoll";"AnnualRentRollPg2",#N/A,FALSE,"RentRoll"}</definedName>
    <definedName name="wrn.AnnualRentRoll." localSheetId="22" hidden="1">{"AnnualRentRollPg1",#N/A,FALSE,"RentRoll";"AnnualRentRollPg2",#N/A,FALSE,"RentRoll"}</definedName>
    <definedName name="wrn.AnnualRentRoll." hidden="1">{"AnnualRentRollPg1",#N/A,FALSE,"RentRoll";"AnnualRentRollPg2",#N/A,FALSE,"RentRoll"}</definedName>
    <definedName name="wrn.APAGE1." localSheetId="21" hidden="1">{"APAGE1",#N/A,FALSE,"JAN95_OU"}</definedName>
    <definedName name="wrn.APAGE1." localSheetId="20" hidden="1">{"APAGE1",#N/A,FALSE,"JAN95_OU"}</definedName>
    <definedName name="wrn.APAGE1." localSheetId="22" hidden="1">{"APAGE1",#N/A,FALSE,"JAN95_OU"}</definedName>
    <definedName name="wrn.APAGE1." hidden="1">{"APAGE1",#N/A,FALSE,"JAN95_OU"}</definedName>
    <definedName name="wrn.APAGE2." localSheetId="21" hidden="1">{"APAGE2",#N/A,FALSE,"JAN95_OU"}</definedName>
    <definedName name="wrn.APAGE2." localSheetId="20" hidden="1">{"APAGE2",#N/A,FALSE,"JAN95_OU"}</definedName>
    <definedName name="wrn.APAGE2." localSheetId="22" hidden="1">{"APAGE2",#N/A,FALSE,"JAN95_OU"}</definedName>
    <definedName name="wrn.APAGE2." hidden="1">{"APAGE2",#N/A,FALSE,"JAN95_OU"}</definedName>
    <definedName name="wrn.APAGE3." localSheetId="21" hidden="1">{"APAGE3",#N/A,FALSE,"JAN95_OU"}</definedName>
    <definedName name="wrn.APAGE3." localSheetId="20" hidden="1">{"APAGE3",#N/A,FALSE,"JAN95_OU"}</definedName>
    <definedName name="wrn.APAGE3." localSheetId="22" hidden="1">{"APAGE3",#N/A,FALSE,"JAN95_OU"}</definedName>
    <definedName name="wrn.APAGE3." hidden="1">{"APAGE3",#N/A,FALSE,"JAN95_OU"}</definedName>
    <definedName name="wrn.Appendix._.for._.Quote." localSheetId="21"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0"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localSheetId="22"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r94_Sep95." localSheetId="21" hidden="1">{"Apr95_Sep95",#N/A,FALSE,"Actual Estimt (Apr 95 - Sep 95)"}</definedName>
    <definedName name="wrn.Apr94_Sep95." localSheetId="20" hidden="1">{"Apr95_Sep95",#N/A,FALSE,"Actual Estimt (Apr 95 - Sep 95)"}</definedName>
    <definedName name="wrn.Apr94_Sep95." localSheetId="22" hidden="1">{"Apr95_Sep95",#N/A,FALSE,"Actual Estimt (Apr 95 - Sep 95)"}</definedName>
    <definedName name="wrn.Apr94_Sep95." hidden="1">{"Apr95_Sep95",#N/A,FALSE,"Actual Estimt (Apr 95 - Sep 95)"}</definedName>
    <definedName name="wrn.Apr95_Sep95." localSheetId="21" hidden="1">{"Apr95_Sep95",#N/A,FALSE,"Actual~Estimt (Apr 95 - Sep 95)";"Apr95_Sep95",#N/A,FALSE,#N/A;"Apr95_Sep95",#N/A,FALSE,#N/A;"Apr95_Sep95",#N/A,FALSE,#N/A;"Apr95_Sep95",#N/A,FALSE,#N/A}</definedName>
    <definedName name="wrn.Apr95_Sep95." localSheetId="20" hidden="1">{"Apr95_Sep95",#N/A,FALSE,"Actual~Estimt (Apr 95 - Sep 95)";"Apr95_Sep95",#N/A,FALSE,#N/A;"Apr95_Sep95",#N/A,FALSE,#N/A;"Apr95_Sep95",#N/A,FALSE,#N/A;"Apr95_Sep95",#N/A,FALSE,#N/A}</definedName>
    <definedName name="wrn.Apr95_Sep95." localSheetId="22" hidden="1">{"Apr95_Sep95",#N/A,FALSE,"Actual~Estimt (Apr 95 - Sep 95)";"Apr95_Sep95",#N/A,FALSE,#N/A;"Apr95_Sep95",#N/A,FALSE,#N/A;"Apr95_Sep95",#N/A,FALSE,#N/A;"Apr95_Sep95",#N/A,FALSE,#N/A}</definedName>
    <definedName name="wrn.Apr95_Sep95." hidden="1">{"Apr95_Sep95",#N/A,FALSE,"Actual~Estimt (Apr 95 - Sep 95)";"Apr95_Sep95",#N/A,FALSE,#N/A;"Apr95_Sep95",#N/A,FALSE,#N/A;"Apr95_Sep95",#N/A,FALSE,#N/A;"Apr95_Sep95",#N/A,FALSE,#N/A}</definedName>
    <definedName name="wrn.AR._.Meeting._.Schedules." localSheetId="21"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0"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localSheetId="2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K._.JURIS._.FAC._.CALC." localSheetId="21" hidden="1">{"ARK_JURIS_FAC",#N/A,FALSE,"Ark_Fuel&amp;Rev"}</definedName>
    <definedName name="wrn.ARK._.JURIS._.FAC._.CALC." localSheetId="20" hidden="1">{"ARK_JURIS_FAC",#N/A,FALSE,"Ark_Fuel&amp;Rev"}</definedName>
    <definedName name="wrn.ARK._.JURIS._.FAC._.CALC." localSheetId="22" hidden="1">{"ARK_JURIS_FAC",#N/A,FALSE,"Ark_Fuel&amp;Rev"}</definedName>
    <definedName name="wrn.ARK._.JURIS._.FAC._.CALC." hidden="1">{"ARK_JURIS_FAC",#N/A,FALSE,"Ark_Fuel&amp;Rev"}</definedName>
    <definedName name="wrn.ARK._.JURIS._.FUEL._.COST." localSheetId="21" hidden="1">{"ARK_JURIS_FUEL",#N/A,FALSE,"Ark_Fuel&amp;Rev"}</definedName>
    <definedName name="wrn.ARK._.JURIS._.FUEL._.COST." localSheetId="20" hidden="1">{"ARK_JURIS_FUEL",#N/A,FALSE,"Ark_Fuel&amp;Rev"}</definedName>
    <definedName name="wrn.ARK._.JURIS._.FUEL._.COST." localSheetId="22" hidden="1">{"ARK_JURIS_FUEL",#N/A,FALSE,"Ark_Fuel&amp;Rev"}</definedName>
    <definedName name="wrn.ARK._.JURIS._.FUEL._.COST." hidden="1">{"ARK_JURIS_FUEL",#N/A,FALSE,"Ark_Fuel&amp;Rev"}</definedName>
    <definedName name="wrn.Assumptions." localSheetId="21" hidden="1">{"Assumptions",#N/A,FALSE,"Assum"}</definedName>
    <definedName name="wrn.Assumptions." localSheetId="20" hidden="1">{"Assumptions",#N/A,FALSE,"Assum"}</definedName>
    <definedName name="wrn.Assumptions." localSheetId="22" hidden="1">{"Assumptions",#N/A,FALSE,"Assum"}</definedName>
    <definedName name="wrn.Assumptions." hidden="1">{"Assumptions",#N/A,FALSE,"Assum"}</definedName>
    <definedName name="wrn.ATOKA._.FAC._.CALC." localSheetId="21" hidden="1">{"ATOKA_FAC",#N/A,FALSE,"Atoka"}</definedName>
    <definedName name="wrn.ATOKA._.FAC._.CALC." localSheetId="20" hidden="1">{"ATOKA_FAC",#N/A,FALSE,"Atoka"}</definedName>
    <definedName name="wrn.ATOKA._.FAC._.CALC." localSheetId="22" hidden="1">{"ATOKA_FAC",#N/A,FALSE,"Atoka"}</definedName>
    <definedName name="wrn.ATOKA._.FAC._.CALC." hidden="1">{"ATOKA_FAC",#N/A,FALSE,"Atoka"}</definedName>
    <definedName name="wrn.August._.1._.2003._.Rate._.Change." localSheetId="1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ckup._.Corporate." localSheetId="21" hidden="1">{#N/A,#N/A,FALSE,"BACK UP CORPORATE"}</definedName>
    <definedName name="wrn.Backup._.Corporate." localSheetId="20" hidden="1">{#N/A,#N/A,FALSE,"BACK UP CORPORATE"}</definedName>
    <definedName name="wrn.Backup._.Corporate." localSheetId="22" hidden="1">{#N/A,#N/A,FALSE,"BACK UP CORPORATE"}</definedName>
    <definedName name="wrn.Backup._.Corporate." hidden="1">{#N/A,#N/A,FALSE,"BACK UP CORPORATE"}</definedName>
    <definedName name="wrn.Backup._.Corporate._1" localSheetId="21" hidden="1">{#N/A,#N/A,FALSE,"BACK UP CORPORATE"}</definedName>
    <definedName name="wrn.Backup._.Corporate._1" localSheetId="20" hidden="1">{#N/A,#N/A,FALSE,"BACK UP CORPORATE"}</definedName>
    <definedName name="wrn.Backup._.Corporate._1" localSheetId="22" hidden="1">{#N/A,#N/A,FALSE,"BACK UP CORPORATE"}</definedName>
    <definedName name="wrn.Backup._.Corporate._1" hidden="1">{#N/A,#N/A,FALSE,"BACK UP CORPORATE"}</definedName>
    <definedName name="wrn.Backup._.Corporate._2" localSheetId="21" hidden="1">{#N/A,#N/A,FALSE,"BACK UP CORPORATE"}</definedName>
    <definedName name="wrn.Backup._.Corporate._2" localSheetId="20" hidden="1">{#N/A,#N/A,FALSE,"BACK UP CORPORATE"}</definedName>
    <definedName name="wrn.Backup._.Corporate._2" localSheetId="22" hidden="1">{#N/A,#N/A,FALSE,"BACK UP CORPORATE"}</definedName>
    <definedName name="wrn.Backup._.Corporate._2" hidden="1">{#N/A,#N/A,FALSE,"BACK UP CORPORATE"}</definedName>
    <definedName name="wrn.Backup._.Corporate._3" localSheetId="21" hidden="1">{#N/A,#N/A,FALSE,"BACK UP CORPORATE"}</definedName>
    <definedName name="wrn.Backup._.Corporate._3" localSheetId="20" hidden="1">{#N/A,#N/A,FALSE,"BACK UP CORPORATE"}</definedName>
    <definedName name="wrn.Backup._.Corporate._3" localSheetId="22" hidden="1">{#N/A,#N/A,FALSE,"BACK UP CORPORATE"}</definedName>
    <definedName name="wrn.Backup._.Corporate._3" hidden="1">{#N/A,#N/A,FALSE,"BACK UP CORPORATE"}</definedName>
    <definedName name="wrn.Backup._.Corporate._4" localSheetId="21" hidden="1">{#N/A,#N/A,FALSE,"BACK UP CORPORATE"}</definedName>
    <definedName name="wrn.Backup._.Corporate._4" localSheetId="20" hidden="1">{#N/A,#N/A,FALSE,"BACK UP CORPORATE"}</definedName>
    <definedName name="wrn.Backup._.Corporate._4" localSheetId="22" hidden="1">{#N/A,#N/A,FALSE,"BACK UP CORPORATE"}</definedName>
    <definedName name="wrn.Backup._.Corporate._4" hidden="1">{#N/A,#N/A,FALSE,"BACK UP CORPORATE"}</definedName>
    <definedName name="wrn.Backup._.Corporate._5" localSheetId="21" hidden="1">{#N/A,#N/A,FALSE,"BACK UP CORPORATE"}</definedName>
    <definedName name="wrn.Backup._.Corporate._5" localSheetId="20" hidden="1">{#N/A,#N/A,FALSE,"BACK UP CORPORATE"}</definedName>
    <definedName name="wrn.Backup._.Corporate._5" localSheetId="22" hidden="1">{#N/A,#N/A,FALSE,"BACK UP CORPORATE"}</definedName>
    <definedName name="wrn.Backup._.Corporate._5" hidden="1">{#N/A,#N/A,FALSE,"BACK UP CORPORATE"}</definedName>
    <definedName name="wrn.Balance._.Sheet._.with._.details." localSheetId="21" hidden="1">{"Balance Sheet",#N/A,FALSE,"Balance";"Balance Sheet Details",#N/A,FALSE,"Balance"}</definedName>
    <definedName name="wrn.Balance._.Sheet._.with._.details." localSheetId="20" hidden="1">{"Balance Sheet",#N/A,FALSE,"Balance";"Balance Sheet Details",#N/A,FALSE,"Balance"}</definedName>
    <definedName name="wrn.Balance._.Sheet._.with._.details." localSheetId="22" hidden="1">{"Balance Sheet",#N/A,FALSE,"Balance";"Balance Sheet Details",#N/A,FALSE,"Balance"}</definedName>
    <definedName name="wrn.Balance._.Sheet._.with._.details." hidden="1">{"Balance Sheet",#N/A,FALSE,"Balance";"Balance Sheet Details",#N/A,FALSE,"Balance"}</definedName>
    <definedName name="wrn.Basic." localSheetId="10"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21"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localSheetId="22" hidden="1">{#N/A,#N/A,FALSE,"O&amp;M by processes";#N/A,#N/A,FALSE,"Elec Act vs Bud";#N/A,#N/A,FALSE,"G&amp;A";#N/A,#N/A,FALSE,"BGS";#N/A,#N/A,FALSE,"Res Cost"}</definedName>
    <definedName name="wrn.Basic." hidden="1">{#N/A,#N/A,FALSE,"O&amp;M by processes";#N/A,#N/A,FALSE,"Elec Act vs Bud";#N/A,#N/A,FALSE,"G&amp;A";#N/A,#N/A,FALSE,"BGS";#N/A,#N/A,FALSE,"Res Cost"}</definedName>
    <definedName name="wrn.Business._.Plan." localSheetId="21"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0"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localSheetId="22"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localSheetId="21" hidden="1">{#N/A,#N/A,FALSE,"Total";#N/A,#N/A,FALSE,"ASNS";#N/A,#N/A,FALSE,"PNCNS";#N/A,#N/A,FALSE,"DSNS";#N/A,#N/A,FALSE,"TNS"}</definedName>
    <definedName name="wrn.BY._.YEAR." localSheetId="20" hidden="1">{#N/A,#N/A,FALSE,"Total";#N/A,#N/A,FALSE,"ASNS";#N/A,#N/A,FALSE,"PNCNS";#N/A,#N/A,FALSE,"DSNS";#N/A,#N/A,FALSE,"TNS"}</definedName>
    <definedName name="wrn.BY._.YEAR." localSheetId="22" hidden="1">{#N/A,#N/A,FALSE,"Total";#N/A,#N/A,FALSE,"ASNS";#N/A,#N/A,FALSE,"PNCNS";#N/A,#N/A,FALSE,"DSNS";#N/A,#N/A,FALSE,"TNS"}</definedName>
    <definedName name="wrn.BY._.YEAR." hidden="1">{#N/A,#N/A,FALSE,"Total";#N/A,#N/A,FALSE,"ASNS";#N/A,#N/A,FALSE,"PNCNS";#N/A,#N/A,FALSE,"DSNS";#N/A,#N/A,FALSE,"TNS"}</definedName>
    <definedName name="wrn.CAAP._.Report.JPG" localSheetId="21" hidden="1">{"Income Budget",#N/A,FALSE,"98 Income";"Running GAAP Budget Income",#N/A,FALSE,"98 Income";"GAAP Actual",#N/A,FALSE,"98 Income";"GAAP Varinance",#N/A,FALSE,"98 Income"}</definedName>
    <definedName name="wrn.CAAP._.Report.JPG" localSheetId="20" hidden="1">{"Income Budget",#N/A,FALSE,"98 Income";"Running GAAP Budget Income",#N/A,FALSE,"98 Income";"GAAP Actual",#N/A,FALSE,"98 Income";"GAAP Varinance",#N/A,FALSE,"98 Income"}</definedName>
    <definedName name="wrn.CAAP._.Report.JPG" localSheetId="22" hidden="1">{"Income Budget",#N/A,FALSE,"98 Income";"Running GAAP Budget Income",#N/A,FALSE,"98 Income";"GAAP Actual",#N/A,FALSE,"98 Income";"GAAP Varinance",#N/A,FALSE,"98 Income"}</definedName>
    <definedName name="wrn.CAAP._.Report.JPG" hidden="1">{"Income Budget",#N/A,FALSE,"98 Income";"Running GAAP Budget Income",#N/A,FALSE,"98 Income";"GAAP Actual",#N/A,FALSE,"98 Income";"GAAP Varinance",#N/A,FALSE,"98 Income"}</definedName>
    <definedName name="wrn.calcs." localSheetId="21" hidden="1">{"calcs1",#N/A,FALSE,"Calcs";"calcs2",#N/A,FALSE,"Calcs"}</definedName>
    <definedName name="wrn.calcs." localSheetId="20" hidden="1">{"calcs1",#N/A,FALSE,"Calcs";"calcs2",#N/A,FALSE,"Calcs"}</definedName>
    <definedName name="wrn.calcs." localSheetId="22" hidden="1">{"calcs1",#N/A,FALSE,"Calcs";"calcs2",#N/A,FALSE,"Calcs"}</definedName>
    <definedName name="wrn.calcs." hidden="1">{"calcs1",#N/A,FALSE,"Calcs";"calcs2",#N/A,FALSE,"Calcs"}</definedName>
    <definedName name="wrn.Cash._.Report." localSheetId="21" hidden="1">{"Cash Budget",#N/A,FALSE,"98 Cash";"Running Cash Budget",#N/A,FALSE,"98 Cash";"Actual Cash",#N/A,FALSE,"98 Cash";"Update Cash Budget",#N/A,FALSE,"98 Cash"}</definedName>
    <definedName name="wrn.Cash._.Report." localSheetId="20" hidden="1">{"Cash Budget",#N/A,FALSE,"98 Cash";"Running Cash Budget",#N/A,FALSE,"98 Cash";"Actual Cash",#N/A,FALSE,"98 Cash";"Update Cash Budget",#N/A,FALSE,"98 Cash"}</definedName>
    <definedName name="wrn.Cash._.Report." localSheetId="22" hidden="1">{"Cash Budget",#N/A,FALSE,"98 Cash";"Running Cash Budget",#N/A,FALSE,"98 Cash";"Actual Cash",#N/A,FALSE,"98 Cash";"Update Cash Budget",#N/A,FALSE,"98 Cash"}</definedName>
    <definedName name="wrn.Cash._.Report." hidden="1">{"Cash Budget",#N/A,FALSE,"98 Cash";"Running Cash Budget",#N/A,FALSE,"98 Cash";"Actual Cash",#N/A,FALSE,"98 Cash";"Update Cash Budget",#N/A,FALSE,"98 Cash"}</definedName>
    <definedName name="wrn.Cash._.Report.JPG" localSheetId="21" hidden="1">{"Cash Budget",#N/A,FALSE,"98 Cash";"Running Cash Budget",#N/A,FALSE,"98 Cash";"Actual Cash",#N/A,FALSE,"98 Cash";"Update Cash Budget",#N/A,FALSE,"98 Cash"}</definedName>
    <definedName name="wrn.Cash._.Report.JPG" localSheetId="20" hidden="1">{"Cash Budget",#N/A,FALSE,"98 Cash";"Running Cash Budget",#N/A,FALSE,"98 Cash";"Actual Cash",#N/A,FALSE,"98 Cash";"Update Cash Budget",#N/A,FALSE,"98 Cash"}</definedName>
    <definedName name="wrn.Cash._.Report.JPG" localSheetId="22"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Bd750" localSheetId="21" hidden="1">{"CBd750-IP(FAS87)",#N/A,FALSE,"CBd750";"CBd750-Dyn(FAS87)",#N/A,FALSE,"CBd750";"CBd750-IP(G/L)",#N/A,FALSE,"CBd750";"CBd750-Dyn(G/L)",#N/A,FALSE,"CBd750";"CBd750-Both(Amort)",#N/A,FALSE,"CBd750"}</definedName>
    <definedName name="wrn.CBd750" localSheetId="20" hidden="1">{"CBd750-IP(FAS87)",#N/A,FALSE,"CBd750";"CBd750-Dyn(FAS87)",#N/A,FALSE,"CBd750";"CBd750-IP(G/L)",#N/A,FALSE,"CBd750";"CBd750-Dyn(G/L)",#N/A,FALSE,"CBd750";"CBd750-Both(Amort)",#N/A,FALSE,"CBd750"}</definedName>
    <definedName name="wrn.CBd750" localSheetId="22" hidden="1">{"CBd750-IP(FAS87)",#N/A,FALSE,"CBd750";"CBd750-Dyn(FAS87)",#N/A,FALSE,"CBd750";"CBd750-IP(G/L)",#N/A,FALSE,"CBd750";"CBd750-Dyn(G/L)",#N/A,FALSE,"CBd750";"CBd750-Both(Amort)",#N/A,FALSE,"CBd750"}</definedName>
    <definedName name="wrn.CBd750" hidden="1">{"CBd750-IP(FAS87)",#N/A,FALSE,"CBd750";"CBd750-Dyn(FAS87)",#N/A,FALSE,"CBd750";"CBd750-IP(G/L)",#N/A,FALSE,"CBd750";"CBd750-Dyn(G/L)",#N/A,FALSE,"CBd750";"CBd750-Both(Amort)",#N/A,FALSE,"CBd750"}</definedName>
    <definedName name="wrn.ChartSet." localSheetId="10"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21"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localSheetId="22"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hemical._.Summary." localSheetId="21" hidden="1">{"US Chemical Summary",#N/A,FALSE,"USChem";"Foreign Chemical Summary",#N/A,FALSE,"ForChem"}</definedName>
    <definedName name="wrn.Chemical._.Summary." localSheetId="20" hidden="1">{"US Chemical Summary",#N/A,FALSE,"USChem";"Foreign Chemical Summary",#N/A,FALSE,"ForChem"}</definedName>
    <definedName name="wrn.Chemical._.Summary." localSheetId="22" hidden="1">{"US Chemical Summary",#N/A,FALSE,"USChem";"Foreign Chemical Summary",#N/A,FALSE,"ForChem"}</definedName>
    <definedName name="wrn.Chemical._.Summary." hidden="1">{"US Chemical Summary",#N/A,FALSE,"USChem";"Foreign Chemical Summary",#N/A,FALSE,"ForChem"}</definedName>
    <definedName name="wrn.CIG."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localSheetId="21" hidden="1">{#N/A,#N/A,FALSE,"BACK UP CIG"}</definedName>
    <definedName name="wrn.CIG._.Back._.up._.Files." localSheetId="20" hidden="1">{#N/A,#N/A,FALSE,"BACK UP CIG"}</definedName>
    <definedName name="wrn.CIG._.Back._.up._.Files." localSheetId="22" hidden="1">{#N/A,#N/A,FALSE,"BACK UP CIG"}</definedName>
    <definedName name="wrn.CIG._.Back._.up._.Files." hidden="1">{#N/A,#N/A,FALSE,"BACK UP CIG"}</definedName>
    <definedName name="wrn.CIG._.Back._.up._.Files._1" localSheetId="21" hidden="1">{#N/A,#N/A,FALSE,"BACK UP CIG"}</definedName>
    <definedName name="wrn.CIG._.Back._.up._.Files._1" localSheetId="20" hidden="1">{#N/A,#N/A,FALSE,"BACK UP CIG"}</definedName>
    <definedName name="wrn.CIG._.Back._.up._.Files._1" localSheetId="22" hidden="1">{#N/A,#N/A,FALSE,"BACK UP CIG"}</definedName>
    <definedName name="wrn.CIG._.Back._.up._.Files._1" hidden="1">{#N/A,#N/A,FALSE,"BACK UP CIG"}</definedName>
    <definedName name="wrn.CIG._.Back._.up._.Files._2" localSheetId="21" hidden="1">{#N/A,#N/A,FALSE,"BACK UP CIG"}</definedName>
    <definedName name="wrn.CIG._.Back._.up._.Files._2" localSheetId="20" hidden="1">{#N/A,#N/A,FALSE,"BACK UP CIG"}</definedName>
    <definedName name="wrn.CIG._.Back._.up._.Files._2" localSheetId="22" hidden="1">{#N/A,#N/A,FALSE,"BACK UP CIG"}</definedName>
    <definedName name="wrn.CIG._.Back._.up._.Files._2" hidden="1">{#N/A,#N/A,FALSE,"BACK UP CIG"}</definedName>
    <definedName name="wrn.CIG._.Back._.up._.Files._3" localSheetId="21" hidden="1">{#N/A,#N/A,FALSE,"BACK UP CIG"}</definedName>
    <definedName name="wrn.CIG._.Back._.up._.Files._3" localSheetId="20" hidden="1">{#N/A,#N/A,FALSE,"BACK UP CIG"}</definedName>
    <definedName name="wrn.CIG._.Back._.up._.Files._3" localSheetId="22" hidden="1">{#N/A,#N/A,FALSE,"BACK UP CIG"}</definedName>
    <definedName name="wrn.CIG._.Back._.up._.Files._3" hidden="1">{#N/A,#N/A,FALSE,"BACK UP CIG"}</definedName>
    <definedName name="wrn.CIG._.Back._.up._.Files._4" localSheetId="21" hidden="1">{#N/A,#N/A,FALSE,"BACK UP CIG"}</definedName>
    <definedName name="wrn.CIG._.Back._.up._.Files._4" localSheetId="20" hidden="1">{#N/A,#N/A,FALSE,"BACK UP CIG"}</definedName>
    <definedName name="wrn.CIG._.Back._.up._.Files._4" localSheetId="22" hidden="1">{#N/A,#N/A,FALSE,"BACK UP CIG"}</definedName>
    <definedName name="wrn.CIG._.Back._.up._.Files._4" hidden="1">{#N/A,#N/A,FALSE,"BACK UP CIG"}</definedName>
    <definedName name="wrn.CIG._.Back._.up._.Files._5" localSheetId="21" hidden="1">{#N/A,#N/A,FALSE,"BACK UP CIG"}</definedName>
    <definedName name="wrn.CIG._.Back._.up._.Files._5" localSheetId="20" hidden="1">{#N/A,#N/A,FALSE,"BACK UP CIG"}</definedName>
    <definedName name="wrn.CIG._.Back._.up._.Files._5" localSheetId="22" hidden="1">{#N/A,#N/A,FALSE,"BACK UP CIG"}</definedName>
    <definedName name="wrn.CIG._.Back._.up._.Files._5" hidden="1">{#N/A,#N/A,FALSE,"BACK UP CIG"}</definedName>
    <definedName name="wrn.CIG.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localSheetId="21"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0"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localSheetId="22"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21"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0"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localSheetId="22"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21" hidden="1">{#N/A,#N/A,FALSE,"4-up charts p.1";#N/A,#N/A,FALSE,"4-up charts p.2";#N/A,#N/A,FALSE," rate of ? qtr";#N/A,#N/A,FALSE,"Detail Rel rate of ? ";#N/A,#N/A,FALSE,"Inventory"}</definedName>
    <definedName name="wrn.CIPG._.Color._.Charts." localSheetId="20" hidden="1">{#N/A,#N/A,FALSE,"4-up charts p.1";#N/A,#N/A,FALSE,"4-up charts p.2";#N/A,#N/A,FALSE," rate of ? qtr";#N/A,#N/A,FALSE,"Detail Rel rate of ? ";#N/A,#N/A,FALSE,"Inventory"}</definedName>
    <definedName name="wrn.CIPG._.Color._.Charts." localSheetId="22"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lientReport." localSheetId="21" hidden="1">{"Summary",#N/A,FALSE,"Summary";"Liabsumm",#N/A,FALSE,"Liabsumm";"Assets",#N/A,FALSE,"Assets";"GL",#N/A,FALSE,"GL";"GL2",#N/A,FALSE,"GL2";"amort",#N/A,FALSE,"amort";"Recon",#N/A,FALSE,"Recon";"FAS1321",#N/A,FALSE,"FAS1321";"FAS1322",#N/A,FALSE,"FAS1322"}</definedName>
    <definedName name="wrn.ClientReport." localSheetId="20" hidden="1">{"Summary",#N/A,FALSE,"Summary";"Liabsumm",#N/A,FALSE,"Liabsumm";"Assets",#N/A,FALSE,"Assets";"GL",#N/A,FALSE,"GL";"GL2",#N/A,FALSE,"GL2";"amort",#N/A,FALSE,"amort";"Recon",#N/A,FALSE,"Recon";"FAS1321",#N/A,FALSE,"FAS1321";"FAS1322",#N/A,FALSE,"FAS1322"}</definedName>
    <definedName name="wrn.ClientReport." localSheetId="22" hidden="1">{"Summary",#N/A,FALSE,"Summary";"Liabsumm",#N/A,FALSE,"Liabsumm";"Assets",#N/A,FALSE,"Assets";"GL",#N/A,FALSE,"GL";"GL2",#N/A,FALSE,"GL2";"amort",#N/A,FALSE,"amort";"Recon",#N/A,FALSE,"Recon";"FAS1321",#N/A,FALSE,"FAS1321";"FAS1322",#N/A,FALSE,"FAS1322"}</definedName>
    <definedName name="wrn.ClientReport." hidden="1">{"Summary",#N/A,FALSE,"Summary";"Liabsumm",#N/A,FALSE,"Liabsumm";"Assets",#N/A,FALSE,"Assets";"GL",#N/A,FALSE,"GL";"GL2",#N/A,FALSE,"GL2";"amort",#N/A,FALSE,"amort";"Recon",#N/A,FALSE,"Recon";"FAS1321",#N/A,FALSE,"FAS1321";"FAS1322",#N/A,FALSE,"FAS1322"}</definedName>
    <definedName name="wrn.company." localSheetId="21"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0"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localSheetId="22"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any." hidden="1">{"Earnings",#N/A,FALSE,"Earnings";"BalanceSheet",#N/A,FALSE,"BalanceSheet";"Change in Cash",#N/A,FALSE,"CashFlow";"normalengs",#N/A,FALSE,"NormalEngs";"US EP Profit and PerBbl",#N/A,FALSE,"US E&amp;P";"Canada EP Profit and PerBbl",#N/A,FALSE,"Canada E&amp;P";"Eur EP Price and Vol Detail",#N/A,FALSE,"Eur E&amp;P";"Other EP Price and Vol Detail",#N/A,FALSE,"Other Foreign E&amp;P";"RM Earnings",#N/A,FALSE,"R&amp;M ";"US Chemical Earnings",#N/A,FALSE,"Chemical";"CAPEX and Exploration",#N/A,FALSE,"CAPEX Sum";#N/A,#N/A,FALSE,"Assumptions"}</definedName>
    <definedName name="wrn.Complete._.Review." localSheetId="21" hidden="1">{#N/A,#N/A,FALSE,"Occ and Rate";#N/A,#N/A,FALSE,"PF Input";#N/A,#N/A,FALSE,"Capital Input";#N/A,#N/A,FALSE,"Proforma Five Yr";#N/A,#N/A,FALSE,"Calculations";#N/A,#N/A,FALSE,"Transaction Summary-DTW"}</definedName>
    <definedName name="wrn.Complete._.Review." localSheetId="20" hidden="1">{#N/A,#N/A,FALSE,"Occ and Rate";#N/A,#N/A,FALSE,"PF Input";#N/A,#N/A,FALSE,"Capital Input";#N/A,#N/A,FALSE,"Proforma Five Yr";#N/A,#N/A,FALSE,"Calculations";#N/A,#N/A,FALSE,"Transaction Summary-DTW"}</definedName>
    <definedName name="wrn.Complete._.Review." localSheetId="22"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lete_Package." localSheetId="21"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localSheetId="22"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onent._.Analy." localSheetId="2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0"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2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21" hidden="1">{#N/A,#N/A,FALSE,"SUMMARY";#N/A,#N/A,FALSE,"INPUTDATA";#N/A,#N/A,FALSE,"Condenser Performance"}</definedName>
    <definedName name="wrn.Condenser._.Summary." localSheetId="20" hidden="1">{#N/A,#N/A,FALSE,"SUMMARY";#N/A,#N/A,FALSE,"INPUTDATA";#N/A,#N/A,FALSE,"Condenser Performance"}</definedName>
    <definedName name="wrn.Condenser._.Summary." localSheetId="22" hidden="1">{#N/A,#N/A,FALSE,"SUMMARY";#N/A,#N/A,FALSE,"INPUTDATA";#N/A,#N/A,FALSE,"Condenser Performance"}</definedName>
    <definedName name="wrn.Condenser._.Summary." hidden="1">{#N/A,#N/A,FALSE,"SUMMARY";#N/A,#N/A,FALSE,"INPUTDATA";#N/A,#N/A,FALSE,"Condenser Performance"}</definedName>
    <definedName name="wrn.CONOCO._.FAC." localSheetId="21" hidden="1">{"CONOCO_FAC",#N/A,FALSE,"Conoco FAC"}</definedName>
    <definedName name="wrn.CONOCO._.FAC." localSheetId="20" hidden="1">{"CONOCO_FAC",#N/A,FALSE,"Conoco FAC"}</definedName>
    <definedName name="wrn.CONOCO._.FAC." localSheetId="22" hidden="1">{"CONOCO_FAC",#N/A,FALSE,"Conoco FAC"}</definedName>
    <definedName name="wrn.CONOCO._.FAC." hidden="1">{"CONOCO_FAC",#N/A,FALSE,"Conoco FAC"}</definedName>
    <definedName name="wrn.COST." localSheetId="21" hidden="1">{#N/A,#N/A,FALSE,"T COST";#N/A,#N/A,FALSE,"COST_FH"}</definedName>
    <definedName name="wrn.COST." localSheetId="20" hidden="1">{#N/A,#N/A,FALSE,"T COST";#N/A,#N/A,FALSE,"COST_FH"}</definedName>
    <definedName name="wrn.COST." localSheetId="22" hidden="1">{#N/A,#N/A,FALSE,"T COST";#N/A,#N/A,FALSE,"COST_FH"}</definedName>
    <definedName name="wrn.COST." hidden="1">{#N/A,#N/A,FALSE,"T COST";#N/A,#N/A,FALSE,"COST_FH"}</definedName>
    <definedName name="wrn.Cover_financials." localSheetId="21" hidden="1">{"Factsheet",#N/A,FALSE,"Fact";"Earnings",#N/A,FALSE,"Earnings";"BalanceSheet",#N/A,FALSE,"BalanceSheet";"Change in Cash",#N/A,FALSE,"CashFlow"}</definedName>
    <definedName name="wrn.Cover_financials." localSheetId="20" hidden="1">{"Factsheet",#N/A,FALSE,"Fact";"Earnings",#N/A,FALSE,"Earnings";"BalanceSheet",#N/A,FALSE,"BalanceSheet";"Change in Cash",#N/A,FALSE,"CashFlow"}</definedName>
    <definedName name="wrn.Cover_financials." localSheetId="22" hidden="1">{"Factsheet",#N/A,FALSE,"Fact";"Earnings",#N/A,FALSE,"Earnings";"BalanceSheet",#N/A,FALSE,"BalanceSheet";"Change in Cash",#N/A,FALSE,"CashFlow"}</definedName>
    <definedName name="wrn.Cover_financials." hidden="1">{"Factsheet",#N/A,FALSE,"Fact";"Earnings",#N/A,FALSE,"Earnings";"BalanceSheet",#N/A,FALSE,"BalanceSheet";"Change in Cash",#N/A,FALSE,"CashFlow"}</definedName>
    <definedName name="wrn.cwip." localSheetId="21" hidden="1">{"CWIP2",#N/A,FALSE,"CWIP";"CWIP3",#N/A,FALSE,"CWIP"}</definedName>
    <definedName name="wrn.cwip." localSheetId="20" hidden="1">{"CWIP2",#N/A,FALSE,"CWIP";"CWIP3",#N/A,FALSE,"CWIP"}</definedName>
    <definedName name="wrn.cwip." localSheetId="22" hidden="1">{"CWIP2",#N/A,FALSE,"CWIP";"CWIP3",#N/A,FALSE,"CWIP"}</definedName>
    <definedName name="wrn.cwip." hidden="1">{"CWIP2",#N/A,FALSE,"CWIP";"CWIP3",#N/A,FALSE,"CWIP"}</definedName>
    <definedName name="wrn.cwipa" localSheetId="21" hidden="1">{"CWIP2",#N/A,FALSE,"CWIP";"CWIP3",#N/A,FALSE,"CWIP"}</definedName>
    <definedName name="wrn.cwipa" localSheetId="20" hidden="1">{"CWIP2",#N/A,FALSE,"CWIP";"CWIP3",#N/A,FALSE,"CWIP"}</definedName>
    <definedName name="wrn.cwipa" localSheetId="22" hidden="1">{"CWIP2",#N/A,FALSE,"CWIP";"CWIP3",#N/A,FALSE,"CWIP"}</definedName>
    <definedName name="wrn.cwipa" hidden="1">{"CWIP2",#N/A,FALSE,"CWIP";"CWIP3",#N/A,FALSE,"CWIP"}</definedName>
    <definedName name="wrn.Data._.dump." localSheetId="10" hidden="1">{"Input Data",#N/A,FALSE,"Input";"Income and Cash Flow",#N/A,FALSE,"Calculations"}</definedName>
    <definedName name="wrn.Data._.dump." localSheetId="15" hidden="1">{"Input Data",#N/A,FALSE,"Input";"Income and Cash Flow",#N/A,FALSE,"Calculations"}</definedName>
    <definedName name="wrn.Data._.dump." localSheetId="21" hidden="1">{"Input Data",#N/A,FALSE,"Input";"Income and Cash Flow",#N/A,FALSE,"Calculations"}</definedName>
    <definedName name="wrn.Data._.dump." localSheetId="20" hidden="1">{"Input Data",#N/A,FALSE,"Input";"Income and Cash Flow",#N/A,FALSE,"Calculations"}</definedName>
    <definedName name="wrn.Data._.dump." localSheetId="22" hidden="1">{"Input Data",#N/A,FALSE,"Input";"Income and Cash Flow",#N/A,FALSE,"Calculations"}</definedName>
    <definedName name="wrn.Data._.dump." hidden="1">{"Input Data",#N/A,FALSE,"Input";"Income and Cash Flow",#N/A,FALSE,"Calculations"}</definedName>
    <definedName name="wrn.Deferral._.Forecast." localSheetId="10"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22"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_.Support._.and._.Summary." localSheetId="21"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0"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22"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arn._.Model._.with._.Detail." localSheetId="21" hidden="1">{"Earnings_Summary",#N/A,FALSE,"Earnings Model";"Earnings EP Detail",#N/A,FALSE,"Earnings Model";"Earnings RM Detail",#N/A,FALSE,"Earnings Model"}</definedName>
    <definedName name="wrn.Earn._.Model._.with._.Detail." localSheetId="20" hidden="1">{"Earnings_Summary",#N/A,FALSE,"Earnings Model";"Earnings EP Detail",#N/A,FALSE,"Earnings Model";"Earnings RM Detail",#N/A,FALSE,"Earnings Model"}</definedName>
    <definedName name="wrn.Earn._.Model._.with._.Detail." localSheetId="22" hidden="1">{"Earnings_Summary",#N/A,FALSE,"Earnings Model";"Earnings EP Detail",#N/A,FALSE,"Earnings Model";"Earnings RM Detail",#N/A,FALSE,"Earnings Model"}</definedName>
    <definedName name="wrn.Earn._.Model._.with._.Detail." hidden="1">{"Earnings_Summary",#N/A,FALSE,"Earnings Model";"Earnings EP Detail",#N/A,FALSE,"Earnings Model";"Earnings RM Detail",#N/A,FALSE,"Earnings Model"}</definedName>
    <definedName name="wrn.EARNINGS._.RELEASE." localSheetId="21" hidden="1">{#N/A,#N/A,FALSE,"Earnings release"}</definedName>
    <definedName name="wrn.EARNINGS._.RELEASE." localSheetId="20" hidden="1">{#N/A,#N/A,FALSE,"Earnings release"}</definedName>
    <definedName name="wrn.EARNINGS._.RELEASE." localSheetId="22" hidden="1">{#N/A,#N/A,FALSE,"Earnings release"}</definedName>
    <definedName name="wrn.EARNINGS._.RELEASE." hidden="1">{#N/A,#N/A,FALSE,"Earnings release"}</definedName>
    <definedName name="wrn.Earnings._.Test." localSheetId="21"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0"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2"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FRT." localSheetId="21" hidden="1">{"EFRT Pg 1",#N/A,FALSE,"EFRT (2)";"EFRT Pg 2",#N/A,FALSE,"EFRT (2)"}</definedName>
    <definedName name="wrn.EFRT." localSheetId="20" hidden="1">{"EFRT Pg 1",#N/A,FALSE,"EFRT (2)";"EFRT Pg 2",#N/A,FALSE,"EFRT (2)"}</definedName>
    <definedName name="wrn.EFRT." localSheetId="22" hidden="1">{"EFRT Pg 1",#N/A,FALSE,"EFRT (2)";"EFRT Pg 2",#N/A,FALSE,"EFRT (2)"}</definedName>
    <definedName name="wrn.EFRT." hidden="1">{"EFRT Pg 1",#N/A,FALSE,"EFRT (2)";"EFRT Pg 2",#N/A,FALSE,"EFRT (2)"}</definedName>
    <definedName name="wrn.Engr._.Summary." localSheetId="21" hidden="1">{#N/A,#N/A,FALSE,"INPUTDATA";#N/A,#N/A,FALSE,"SUMMARY";#N/A,#N/A,FALSE,"CTAREP";#N/A,#N/A,FALSE,"CTBREP";#N/A,#N/A,FALSE,"TURBEFF";#N/A,#N/A,FALSE,"Condenser Performance"}</definedName>
    <definedName name="wrn.Engr._.Summary." localSheetId="20" hidden="1">{#N/A,#N/A,FALSE,"INPUTDATA";#N/A,#N/A,FALSE,"SUMMARY";#N/A,#N/A,FALSE,"CTAREP";#N/A,#N/A,FALSE,"CTBREP";#N/A,#N/A,FALSE,"TURBEFF";#N/A,#N/A,FALSE,"Condenser Performance"}</definedName>
    <definedName name="wrn.Engr._.Summary." localSheetId="22"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oy." localSheetId="21"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0"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localSheetId="22"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 hidden="1">{"p1_0650",#N/A,FALSE,"disc1_0650";"p3_0650",#N/A,FALSE,"disc2_0650";"p1_0700",#N/A,FALSE,"disc1_0700";"p3_0700",#N/A,FALSE,"disc2_0700";"p1_0725",#N/A,FALSE,"disc1_0725";"p3_0725",#N/A,FALSE,"disc2_0725";"p2_0650",#N/A,FALSE,"pna1_0650";"p4_0650",#N/A,FALSE,"pna2_0650";"p2_0700",#N/A,FALSE,"pna1_0700";"p4_0700",#N/A,FALSE,"pna2_0700";"p2_0725",#N/A,FALSE,"pna1_0725";"p4_0725",#N/A,FALSE,"pna2_0725";"p5_0700",#N/A,FALSE,"apbo_plan_ANC_0700";"p6_0700",#N/A,FALSE,"apbo_plan_pppi_0700";"p5_0725",#N/A,FALSE,"apbo_plan_ANC_0725";"p6_0725",#N/A,FALSE,"apbo_plan_pppi_0725";"p5_0650",#N/A,FALSE,"apbo_plan_ANC_0650";"p6_0650",#N/A,FALSE,"apbo_plan_pppi_0650"}</definedName>
    <definedName name="wrn.eoy_disc." localSheetId="21" hidden="1">{"pna_disc_p1",#N/A,FALSE,"pna_disc_p1";"apbo_plan",#N/A,FALSE,"apbo_plan";"anc_disc_p1",#N/A,FALSE,"anc_disc_p1";"anc_disc_p2",#N/A,FALSE,"anc_disc_p2";"pna_disc_p2",#N/A,FALSE,"pna_disc_p2"}</definedName>
    <definedName name="wrn.eoy_disc." localSheetId="20" hidden="1">{"pna_disc_p1",#N/A,FALSE,"pna_disc_p1";"apbo_plan",#N/A,FALSE,"apbo_plan";"anc_disc_p1",#N/A,FALSE,"anc_disc_p1";"anc_disc_p2",#N/A,FALSE,"anc_disc_p2";"pna_disc_p2",#N/A,FALSE,"pna_disc_p2"}</definedName>
    <definedName name="wrn.eoy_disc." localSheetId="22" hidden="1">{"pna_disc_p1",#N/A,FALSE,"pna_disc_p1";"apbo_plan",#N/A,FALSE,"apbo_plan";"anc_disc_p1",#N/A,FALSE,"anc_disc_p1";"anc_disc_p2",#N/A,FALSE,"anc_disc_p2";"pna_disc_p2",#N/A,FALSE,"pna_disc_p2"}</definedName>
    <definedName name="wrn.eoy_disc." hidden="1">{"pna_disc_p1",#N/A,FALSE,"pna_disc_p1";"apbo_plan",#N/A,FALSE,"apbo_plan";"anc_disc_p1",#N/A,FALSE,"anc_disc_p1";"anc_disc_p2",#N/A,FALSE,"anc_disc_p2";"pna_disc_p2",#N/A,FALSE,"pna_disc_p2"}</definedName>
    <definedName name="wrn.EOY_Disc2" localSheetId="21"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0"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localSheetId="22"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_Disc2" hidden="1">{"F132_1_6.50",#N/A,FALSE,"FAS132_7.25%";"F132_AML_6.50",#N/A,FALSE,"FAS132_7.25%";"F132_2_6.50",#N/A,FALSE,"FAS132_7.25%";"F132_AML_7.25",#N/A,FALSE,"FAS132_7.25%";"F132_2_7.25",#N/A,FALSE,"FAS132_7.25%";"F132_1_7.25",#N/A,FALSE,"FAS132_7.25%";"F132_AML_7.00",#N/A,FALSE,"FAS132_7.25%";"F132_2_7.00",#N/A,FALSE,"FAS132_7.25%";"F132_1_7.00",#N/A,FALSE,"FAS132_7.25%"}</definedName>
    <definedName name="wrn.eoypages." localSheetId="21" hidden="1">{"AR4",#N/A,FALSE,"act_liab_anc";"AR5",#N/A,FALSE,"act_liab_anc";"AR8",#N/A,FALSE,"act_liab_pppi";"AR9",#N/A,FALSE,"act_liab_pppi";"AR6",#N/A,FALSE,"inact_liab_anc";"AR7",#N/A,FALSE,"inact_liab_anc";"AR11",#N/A,FALSE,"inact_liab_pppi";"AR10",#N/A,FALSE,"inact_liab_pppi";"AR12",#N/A,FALSE,"risk_liab"}</definedName>
    <definedName name="wrn.eoypages." localSheetId="20" hidden="1">{"AR4",#N/A,FALSE,"act_liab_anc";"AR5",#N/A,FALSE,"act_liab_anc";"AR8",#N/A,FALSE,"act_liab_pppi";"AR9",#N/A,FALSE,"act_liab_pppi";"AR6",#N/A,FALSE,"inact_liab_anc";"AR7",#N/A,FALSE,"inact_liab_anc";"AR11",#N/A,FALSE,"inact_liab_pppi";"AR10",#N/A,FALSE,"inact_liab_pppi";"AR12",#N/A,FALSE,"risk_liab"}</definedName>
    <definedName name="wrn.eoypages." localSheetId="22" hidden="1">{"AR4",#N/A,FALSE,"act_liab_anc";"AR5",#N/A,FALSE,"act_liab_anc";"AR8",#N/A,FALSE,"act_liab_pppi";"AR9",#N/A,FALSE,"act_liab_pppi";"AR6",#N/A,FALSE,"inact_liab_anc";"AR7",#N/A,FALSE,"inact_liab_anc";"AR11",#N/A,FALSE,"inact_liab_pppi";"AR10",#N/A,FALSE,"inact_liab_pppi";"AR12",#N/A,FALSE,"risk_liab"}</definedName>
    <definedName name="wrn.eoypages." hidden="1">{"AR4",#N/A,FALSE,"act_liab_anc";"AR5",#N/A,FALSE,"act_liab_anc";"AR8",#N/A,FALSE,"act_liab_pppi";"AR9",#N/A,FALSE,"act_liab_pppi";"AR6",#N/A,FALSE,"inact_liab_anc";"AR7",#N/A,FALSE,"inact_liab_anc";"AR11",#N/A,FALSE,"inact_liab_pppi";"AR10",#N/A,FALSE,"inact_liab_pppi";"AR12",#N/A,FALSE,"risk_liab"}</definedName>
    <definedName name="wrn.EP._.DCF._.Valuation._.by._.Segment." localSheetId="21" hidden="1">{"US EP DCF Valuation",#N/A,FALSE,"USE&amp;P ";"Can EP DCF Valuation",#N/A,FALSE,"Can E&amp;P";"Eur EP DCF Valuation",#N/A,FALSE,"Eur E&amp;P";"ASPAC EP DCF Valuation",#N/A,FALSE,"Asia-Pac E&amp;P";"NonCon EP DCF Valuation",#N/A,FALSE,"Non-Con E&amp;P"}</definedName>
    <definedName name="wrn.EP._.DCF._.Valuation._.by._.Segment." localSheetId="20" hidden="1">{"US EP DCF Valuation",#N/A,FALSE,"USE&amp;P ";"Can EP DCF Valuation",#N/A,FALSE,"Can E&amp;P";"Eur EP DCF Valuation",#N/A,FALSE,"Eur E&amp;P";"ASPAC EP DCF Valuation",#N/A,FALSE,"Asia-Pac E&amp;P";"NonCon EP DCF Valuation",#N/A,FALSE,"Non-Con E&amp;P"}</definedName>
    <definedName name="wrn.EP._.DCF._.Valuation._.by._.Segment." localSheetId="22" hidden="1">{"US EP DCF Valuation",#N/A,FALSE,"USE&amp;P ";"Can EP DCF Valuation",#N/A,FALSE,"Can E&amp;P";"Eur EP DCF Valuation",#N/A,FALSE,"Eur E&amp;P";"ASPAC EP DCF Valuation",#N/A,FALSE,"Asia-Pac E&amp;P";"NonCon EP DCF Valuation",#N/A,FALSE,"Non-Con E&amp;P"}</definedName>
    <definedName name="wrn.EP._.DCF._.Valuation._.by._.Segment." hidden="1">{"US EP DCF Valuation",#N/A,FALSE,"USE&amp;P ";"Can EP DCF Valuation",#N/A,FALSE,"Can E&amp;P";"Eur EP DCF Valuation",#N/A,FALSE,"Eur E&amp;P";"ASPAC EP DCF Valuation",#N/A,FALSE,"Asia-Pac E&amp;P";"NonCon EP DCF Valuation",#N/A,FALSE,"Non-Con E&amp;P"}</definedName>
    <definedName name="wrn.ep._.details." localSheetId="21"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0"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localSheetId="22" hidden="1">{"us ep earnings",#N/A,FALSE,"US E&amp;P";"us ep price vol detail",#N/A,FALSE,"US E&amp;P";"fareast ep earnings",#N/A,FALSE,"Far East E&amp;P";"fareast ep price vol detail",#N/A,FALSE,"Far East E&amp;P";"other EP earnings",#N/A,FALSE,"Other E&amp;P";"other EP price vol detail",#N/A,FALSE,"Other E&amp;P"}</definedName>
    <definedName name="wrn.ep._.details." hidden="1">{"us ep earnings",#N/A,FALSE,"US E&amp;P";"us ep price vol detail",#N/A,FALSE,"US E&amp;P";"fareast ep earnings",#N/A,FALSE,"Far East E&amp;P";"fareast ep price vol detail",#N/A,FALSE,"Far East E&amp;P";"other EP earnings",#N/A,FALSE,"Other E&amp;P";"other EP price vol detail",#N/A,FALSE,"Other E&amp;P"}</definedName>
    <definedName name="wrn.EP._.Earns._.Detail._.by._.Segment." localSheetId="21"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0"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localSheetId="22"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P._.Earns._.Detail._.by._.Segment." hidden="1">{"US EP Earn and Prof Analysis",#N/A,FALSE,"US E&amp;P ";"Can EP Earn and Prof Analysis",#N/A,FALSE,"Can E&amp;P";"Eur EP Earn and Prof Analysis",#N/A,FALSE,"Eur E&amp;P";"ASPAC EP Earn and Prof Analysis",#N/A,FALSE,"Asia-Pac E&amp;P";"NonCon EP Earn Prof Analysis",#N/A,FALSE,"Non-Con E&amp;P";"OG Production Sum",#N/A,FALSE,"E&amp;P Summary"}</definedName>
    <definedName name="wrn.ERI2._.AIMR." localSheetId="21" hidden="1">{#N/A,#N/A,FALSE,"NA_Roll";#N/A,#N/A,FALSE,"NAV_recon";#N/A,#N/A,FALSE,"NII";#N/A,#N/A,FALSE,"Contrbtns";#N/A,#N/A,FALSE,"Distrbtns";#N/A,#N/A,FALSE,"QWAE";#N/A,#N/A,FALSE,"AWAE";#N/A,#N/A,FALSE,"Rtrns_bf_fees";#N/A,#N/A,FALSE,"Rtrns_aft_fees";#N/A,#N/A,FALSE,"Inc_bfr_fees";#N/A,#N/A,FALSE,"ERI-II Summary";#N/A,#N/A,FALSE,"ERI-II Fees"}</definedName>
    <definedName name="wrn.ERI2._.AIMR." localSheetId="20" hidden="1">{#N/A,#N/A,FALSE,"NA_Roll";#N/A,#N/A,FALSE,"NAV_recon";#N/A,#N/A,FALSE,"NII";#N/A,#N/A,FALSE,"Contrbtns";#N/A,#N/A,FALSE,"Distrbtns";#N/A,#N/A,FALSE,"QWAE";#N/A,#N/A,FALSE,"AWAE";#N/A,#N/A,FALSE,"Rtrns_bf_fees";#N/A,#N/A,FALSE,"Rtrns_aft_fees";#N/A,#N/A,FALSE,"Inc_bfr_fees";#N/A,#N/A,FALSE,"ERI-II Summary";#N/A,#N/A,FALSE,"ERI-II Fees"}</definedName>
    <definedName name="wrn.ERI2._.AIMR." localSheetId="22" hidden="1">{#N/A,#N/A,FALSE,"NA_Roll";#N/A,#N/A,FALSE,"NAV_recon";#N/A,#N/A,FALSE,"NII";#N/A,#N/A,FALSE,"Contrbtns";#N/A,#N/A,FALSE,"Distrbtns";#N/A,#N/A,FALSE,"QWAE";#N/A,#N/A,FALSE,"AWAE";#N/A,#N/A,FALSE,"Rtrns_bf_fees";#N/A,#N/A,FALSE,"Rtrns_aft_fees";#N/A,#N/A,FALSE,"Inc_bfr_fees";#N/A,#N/A,FALSE,"ERI-II Summary";#N/A,#N/A,FALSE,"ERI-II Fees"}</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stimated._.Tax._.Annualized._.Method." localSheetId="21" hidden="1">{#N/A,#N/A,FALSE,"Summary";#N/A,#N/A,FALSE,"Adj to Option C";#N/A,#N/A,FALSE,"Dividend Analysis";#N/A,#N/A,FALSE,"Reserve Analysis";#N/A,#N/A,FALSE,"Depreciation";#N/A,#N/A,FALSE,"Other Tax Adj"}</definedName>
    <definedName name="wrn.Estimated._.Tax._.Annualized._.Method." localSheetId="20" hidden="1">{#N/A,#N/A,FALSE,"Summary";#N/A,#N/A,FALSE,"Adj to Option C";#N/A,#N/A,FALSE,"Dividend Analysis";#N/A,#N/A,FALSE,"Reserve Analysis";#N/A,#N/A,FALSE,"Depreciation";#N/A,#N/A,FALSE,"Other Tax Adj"}</definedName>
    <definedName name="wrn.Estimated._.Tax._.Annualized._.Method." localSheetId="22" hidden="1">{#N/A,#N/A,FALSE,"Summary";#N/A,#N/A,FALSE,"Adj to Option C";#N/A,#N/A,FALSE,"Dividend Analysis";#N/A,#N/A,FALSE,"Reserve Analysis";#N/A,#N/A,FALSE,"Depreciation";#N/A,#N/A,FALSE,"Other Tax Adj"}</definedName>
    <definedName name="wrn.Estimated._.Tax._.Annualized._.Method." hidden="1">{#N/A,#N/A,FALSE,"Summary";#N/A,#N/A,FALSE,"Adj to Option C";#N/A,#N/A,FALSE,"Dividend Analysis";#N/A,#N/A,FALSE,"Reserve Analysis";#N/A,#N/A,FALSE,"Depreciation";#N/A,#N/A,FALSE,"Other Tax Adj"}</definedName>
    <definedName name="wrn.ET._.Schedules." localSheetId="21" hidden="1">{"ET Schedule 7",#N/A,FALSE,"Plant Adjustments";"ET Schedule 9",#N/A,FALSE,"SterlingStip";"ET Schedule 10",#N/A,FALSE,"Plant Adjustments";"ET Schedule 13",#N/A,FALSE,"Plant Adjustments";"ET Schedule 16",#N/A,FALSE,"DeferredTaxes"}</definedName>
    <definedName name="wrn.ET._.Schedules." localSheetId="20" hidden="1">{"ET Schedule 7",#N/A,FALSE,"Plant Adjustments";"ET Schedule 9",#N/A,FALSE,"SterlingStip";"ET Schedule 10",#N/A,FALSE,"Plant Adjustments";"ET Schedule 13",#N/A,FALSE,"Plant Adjustments";"ET Schedule 16",#N/A,FALSE,"DeferredTaxes"}</definedName>
    <definedName name="wrn.ET._.Schedules." localSheetId="22" hidden="1">{"ET Schedule 7",#N/A,FALSE,"Plant Adjustments";"ET Schedule 9",#N/A,FALSE,"SterlingStip";"ET Schedule 10",#N/A,FALSE,"Plant Adjustments";"ET Schedule 13",#N/A,FALSE,"Plant Adjustments";"ET Schedule 16",#N/A,FALSE,"DeferredTaxes"}</definedName>
    <definedName name="wrn.ET._.Schedules." hidden="1">{"ET Schedule 7",#N/A,FALSE,"Plant Adjustments";"ET Schedule 9",#N/A,FALSE,"SterlingStip";"ET Schedule 10",#N/A,FALSE,"Plant Adjustments";"ET Schedule 13",#N/A,FALSE,"Plant Adjustments";"ET Schedule 16",#N/A,FALSE,"DeferredTaxes"}</definedName>
    <definedName name="wrn.Exec._.Summary." localSheetId="21" hidden="1">{#N/A,#N/A,FALSE,"INPUTDATA";#N/A,#N/A,FALSE,"SUMMARY"}</definedName>
    <definedName name="wrn.Exec._.Summary." localSheetId="20" hidden="1">{#N/A,#N/A,FALSE,"INPUTDATA";#N/A,#N/A,FALSE,"SUMMARY"}</definedName>
    <definedName name="wrn.Exec._.Summary." localSheetId="22" hidden="1">{#N/A,#N/A,FALSE,"INPUTDATA";#N/A,#N/A,FALSE,"SUMMARY"}</definedName>
    <definedName name="wrn.Exec._.Summary." hidden="1">{#N/A,#N/A,FALSE,"INPUTDATA";#N/A,#N/A,FALSE,"SUMMARY"}</definedName>
    <definedName name="wrn.Exec1._.Summary" localSheetId="21" hidden="1">{#N/A,#N/A,FALSE,"INPUTDATA";#N/A,#N/A,FALSE,"SUMMARY"}</definedName>
    <definedName name="wrn.Exec1._.Summary" localSheetId="20" hidden="1">{#N/A,#N/A,FALSE,"INPUTDATA";#N/A,#N/A,FALSE,"SUMMARY"}</definedName>
    <definedName name="wrn.Exec1._.Summary" localSheetId="22" hidden="1">{#N/A,#N/A,FALSE,"INPUTDATA";#N/A,#N/A,FALSE,"SUMMARY"}</definedName>
    <definedName name="wrn.Exec1._.Summary" hidden="1">{#N/A,#N/A,FALSE,"INPUTDATA";#N/A,#N/A,FALSE,"SUMMARY"}</definedName>
    <definedName name="wrn.ExitAndSalesAssumptions." localSheetId="21" hidden="1">{#N/A,#N/A,FALSE,"ExitStrategy"}</definedName>
    <definedName name="wrn.ExitAndSalesAssumptions." localSheetId="20" hidden="1">{#N/A,#N/A,FALSE,"ExitStrategy"}</definedName>
    <definedName name="wrn.ExitAndSalesAssumptions." localSheetId="22" hidden="1">{#N/A,#N/A,FALSE,"ExitStrategy"}</definedName>
    <definedName name="wrn.ExitAndSalesAssumptions." hidden="1">{#N/A,#N/A,FALSE,"ExitStrategy"}</definedName>
    <definedName name="wrn.FAC._.SUMMARY." localSheetId="21" hidden="1">{"FAC_SUMMARY",#N/A,FALSE,"Summaries"}</definedName>
    <definedName name="wrn.FAC._.SUMMARY." localSheetId="20" hidden="1">{"FAC_SUMMARY",#N/A,FALSE,"Summaries"}</definedName>
    <definedName name="wrn.FAC._.SUMMARY." localSheetId="22" hidden="1">{"FAC_SUMMARY",#N/A,FALSE,"Summaries"}</definedName>
    <definedName name="wrn.FAC._.SUMMARY." hidden="1">{"FAC_SUMMARY",#N/A,FALSE,"Summaries"}</definedName>
    <definedName name="wrn.Falcons._.Divisions." localSheetId="21" hidden="1">{#N/A,#N/A,TRUE,"Fiber_Optic_Cable_Input ";#N/A,#N/A,TRUE,"Specialty_Fiber_Devices_Input";#N/A,#N/A,TRUE,"Optical_Fiber_Apparatus_Input"}</definedName>
    <definedName name="wrn.Falcons._.Divisions." localSheetId="20" hidden="1">{#N/A,#N/A,TRUE,"Fiber_Optic_Cable_Input ";#N/A,#N/A,TRUE,"Specialty_Fiber_Devices_Input";#N/A,#N/A,TRUE,"Optical_Fiber_Apparatus_Input"}</definedName>
    <definedName name="wrn.Falcons._.Divisions." localSheetId="22"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Standalone." localSheetId="21" hidden="1">{#N/A,#N/A,TRUE,"Falcons_Standalone";#N/A,#N/A,TRUE,"Target_Input";#N/A,#N/A,TRUE,"Target_Calendarized"}</definedName>
    <definedName name="wrn.Falcons._.Standalone." localSheetId="20" hidden="1">{#N/A,#N/A,TRUE,"Falcons_Standalone";#N/A,#N/A,TRUE,"Target_Input";#N/A,#N/A,TRUE,"Target_Calendarized"}</definedName>
    <definedName name="wrn.Falcons._.Standalone." localSheetId="22" hidden="1">{#N/A,#N/A,TRUE,"Falcons_Standalone";#N/A,#N/A,TRUE,"Target_Input";#N/A,#N/A,TRUE,"Target_Calendarized"}</definedName>
    <definedName name="wrn.Falcons._.Standalone." hidden="1">{#N/A,#N/A,TRUE,"Falcons_Standalone";#N/A,#N/A,TRUE,"Target_Input";#N/A,#N/A,TRUE,"Target_Calendarized"}</definedName>
    <definedName name="wrn.FAS132." localSheetId="21" hidden="1">{"Disc_part1",#N/A,FALSE,"FAS132";"Disc_part2",#N/A,FALSE,"FAS132"}</definedName>
    <definedName name="wrn.FAS132." localSheetId="20" hidden="1">{"Disc_part1",#N/A,FALSE,"FAS132";"Disc_part2",#N/A,FALSE,"FAS132"}</definedName>
    <definedName name="wrn.FAS132." localSheetId="22" hidden="1">{"Disc_part1",#N/A,FALSE,"FAS132";"Disc_part2",#N/A,FALSE,"FAS132"}</definedName>
    <definedName name="wrn.FAS132." hidden="1">{"Disc_part1",#N/A,FALSE,"FAS132";"Disc_part2",#N/A,FALSE,"FAS132"}</definedName>
    <definedName name="wrn.Fas132.2" localSheetId="21" hidden="1">{"Disc_part1",#N/A,FALSE,"FAS132";"Disc_part2",#N/A,FALSE,"FAS132"}</definedName>
    <definedName name="wrn.Fas132.2" localSheetId="20" hidden="1">{"Disc_part1",#N/A,FALSE,"FAS132";"Disc_part2",#N/A,FALSE,"FAS132"}</definedName>
    <definedName name="wrn.Fas132.2" localSheetId="22" hidden="1">{"Disc_part1",#N/A,FALSE,"FAS132";"Disc_part2",#N/A,FALSE,"FAS132"}</definedName>
    <definedName name="wrn.Fas132.2" hidden="1">{"Disc_part1",#N/A,FALSE,"FAS132";"Disc_part2",#N/A,FALSE,"FAS132"}</definedName>
    <definedName name="wrn.FCB." localSheetId="21" hidden="1">{"FCB_ALL",#N/A,FALSE,"FCB"}</definedName>
    <definedName name="wrn.FCB." localSheetId="20" hidden="1">{"FCB_ALL",#N/A,FALSE,"FCB"}</definedName>
    <definedName name="wrn.FCB." localSheetId="22" hidden="1">{"FCB_ALL",#N/A,FALSE,"FCB"}</definedName>
    <definedName name="wrn.FCB." hidden="1">{"FCB_ALL",#N/A,FALSE,"FCB"}</definedName>
    <definedName name="wrn.fcb2" localSheetId="21" hidden="1">{"FCB_ALL",#N/A,FALSE,"FCB"}</definedName>
    <definedName name="wrn.fcb2" localSheetId="20" hidden="1">{"FCB_ALL",#N/A,FALSE,"FCB"}</definedName>
    <definedName name="wrn.fcb2" localSheetId="22" hidden="1">{"FCB_ALL",#N/A,FALSE,"FCB"}</definedName>
    <definedName name="wrn.fcb2" hidden="1">{"FCB_ALL",#N/A,FALSE,"FCB"}</definedName>
    <definedName name="wrn.FERC._.FAC._.CALC." localSheetId="21" hidden="1">{"FERC_FAC",#N/A,FALSE,"FERC_Fuel&amp;Rev"}</definedName>
    <definedName name="wrn.FERC._.FAC._.CALC." localSheetId="20" hidden="1">{"FERC_FAC",#N/A,FALSE,"FERC_Fuel&amp;Rev"}</definedName>
    <definedName name="wrn.FERC._.FAC._.CALC." localSheetId="22" hidden="1">{"FERC_FAC",#N/A,FALSE,"FERC_Fuel&amp;Rev"}</definedName>
    <definedName name="wrn.FERC._.FAC._.CALC." hidden="1">{"FERC_FAC",#N/A,FALSE,"FERC_Fuel&amp;Rev"}</definedName>
    <definedName name="wrn.FERC._.WEATHER._.and._.JURIS._.FUEL." localSheetId="21" hidden="1">{"FERC_WEATHER_AND_FUEL",#N/A,FALSE,"FERC_Fuel&amp;Rev"}</definedName>
    <definedName name="wrn.FERC._.WEATHER._.and._.JURIS._.FUEL." localSheetId="20" hidden="1">{"FERC_WEATHER_AND_FUEL",#N/A,FALSE,"FERC_Fuel&amp;Rev"}</definedName>
    <definedName name="wrn.FERC._.WEATHER._.and._.JURIS._.FUEL." localSheetId="22" hidden="1">{"FERC_WEATHER_AND_FUEL",#N/A,FALSE,"FERC_Fuel&amp;Rev"}</definedName>
    <definedName name="wrn.FERC._.WEATHER._.and._.JURIS._.FUEL." hidden="1">{"FERC_WEATHER_AND_FUEL",#N/A,FALSE,"FERC_Fuel&amp;Rev"}</definedName>
    <definedName name="wrn.Filing." localSheetId="1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nal._.Copies." localSheetId="21" hidden="1">{"PPPI FAS87",#N/A,FALSE,"PPPI";"GroupA",#N/A,FALSE,"GroupA";"GroupB",#N/A,FALSE,"GroupB";"GainLoss",#N/A,FALSE,"GainLoss1"}</definedName>
    <definedName name="wrn.Final._.Copies." localSheetId="20" hidden="1">{"PPPI FAS87",#N/A,FALSE,"PPPI";"GroupA",#N/A,FALSE,"GroupA";"GroupB",#N/A,FALSE,"GroupB";"GainLoss",#N/A,FALSE,"GainLoss1"}</definedName>
    <definedName name="wrn.Final._.Copies." localSheetId="22" hidden="1">{"PPPI FAS87",#N/A,FALSE,"PPPI";"GroupA",#N/A,FALSE,"GroupA";"GroupB",#N/A,FALSE,"GroupB";"GainLoss",#N/A,FALSE,"GainLoss1"}</definedName>
    <definedName name="wrn.Final._.Copies." hidden="1">{"PPPI FAS87",#N/A,FALSE,"PPPI";"GroupA",#N/A,FALSE,"GroupA";"GroupB",#N/A,FALSE,"GroupB";"GainLoss",#N/A,FALSE,"GainLoss1"}</definedName>
    <definedName name="wrn.FinalCopies." localSheetId="21" hidden="1">{"FinalAll-Dyn",#N/A,TRUE,"Total";"FinalPens-Dyn",#N/A,TRUE,"Pensions";"FinalOPEB-Dyn",#N/A,TRUE,"OPEB";"FinalAllRound-Dyn",#N/A,TRUE,"Total";"FinalAll-IP",#N/A,TRUE,"Total";"FinalPens-IP",#N/A,TRUE,"Pensions";"FinalAllRound-IP",#N/A,TRUE,"Total"}</definedName>
    <definedName name="wrn.FinalCopies." localSheetId="20" hidden="1">{"FinalAll-Dyn",#N/A,TRUE,"Total";"FinalPens-Dyn",#N/A,TRUE,"Pensions";"FinalOPEB-Dyn",#N/A,TRUE,"OPEB";"FinalAllRound-Dyn",#N/A,TRUE,"Total";"FinalAll-IP",#N/A,TRUE,"Total";"FinalPens-IP",#N/A,TRUE,"Pensions";"FinalAllRound-IP",#N/A,TRUE,"Total"}</definedName>
    <definedName name="wrn.FinalCopies." localSheetId="22" hidden="1">{"FinalAll-Dyn",#N/A,TRUE,"Total";"FinalPens-Dyn",#N/A,TRUE,"Pensions";"FinalOPEB-Dyn",#N/A,TRUE,"OPEB";"FinalAllRound-Dyn",#N/A,TRUE,"Total";"FinalAll-IP",#N/A,TRUE,"Total";"FinalPens-IP",#N/A,TRUE,"Pensions";"FinalAllRound-IP",#N/A,TRUE,"Total"}</definedName>
    <definedName name="wrn.FinalCopies." hidden="1">{"FinalAll-Dyn",#N/A,TRUE,"Total";"FinalPens-Dyn",#N/A,TRUE,"Pensions";"FinalOPEB-Dyn",#N/A,TRUE,"OPEB";"FinalAllRound-Dyn",#N/A,TRUE,"Total";"FinalAll-IP",#N/A,TRUE,"Total";"FinalPens-IP",#N/A,TRUE,"Pensions";"FinalAllRound-IP",#N/A,TRUE,"Total"}</definedName>
    <definedName name="wrn.Financials." localSheetId="21" hidden="1">{"Earnings",#N/A,FALSE,"Earnings";"BalanceSheet",#N/A,FALSE,"BalanceSheet";"Change in Cash",#N/A,FALSE,"CashFlow";"normalengs",#N/A,FALSE,"NormalEngs";"upstream normal per Bbl",#N/A,FALSE,"NormEngUp";"CAPEXsum",#N/A,FALSE,"CAPEX Sum"}</definedName>
    <definedName name="wrn.Financials." localSheetId="20" hidden="1">{"Earnings",#N/A,FALSE,"Earnings";"BalanceSheet",#N/A,FALSE,"BalanceSheet";"Change in Cash",#N/A,FALSE,"CashFlow";"normalengs",#N/A,FALSE,"NormalEngs";"upstream normal per Bbl",#N/A,FALSE,"NormEngUp";"CAPEXsum",#N/A,FALSE,"CAPEX Sum"}</definedName>
    <definedName name="wrn.Financials." localSheetId="22" hidden="1">{"Earnings",#N/A,FALSE,"Earnings";"BalanceSheet",#N/A,FALSE,"BalanceSheet";"Change in Cash",#N/A,FALSE,"CashFlow";"normalengs",#N/A,FALSE,"NormalEngs";"upstream normal per Bbl",#N/A,FALSE,"NormEngUp";"CAPEXsum",#N/A,FALSE,"CAPEX Sum"}</definedName>
    <definedName name="wrn.Financials." hidden="1">{"Earnings",#N/A,FALSE,"Earnings";"BalanceSheet",#N/A,FALSE,"BalanceSheet";"Change in Cash",#N/A,FALSE,"CashFlow";"normalengs",#N/A,FALSE,"NormalEngs";"upstream normal per Bbl",#N/A,FALSE,"NormEngUp";"CAPEXsum",#N/A,FALSE,"CAPEX Sum"}</definedName>
    <definedName name="wrn.FOC._.Detail." localSheetId="21" hidden="1">{#N/A,#N/A,TRUE,"FOC_Product_Assumptions"}</definedName>
    <definedName name="wrn.FOC._.Detail." localSheetId="20" hidden="1">{#N/A,#N/A,TRUE,"FOC_Product_Assumptions"}</definedName>
    <definedName name="wrn.FOC._.Detail." localSheetId="22" hidden="1">{#N/A,#N/A,TRUE,"FOC_Product_Assumptions"}</definedName>
    <definedName name="wrn.FOC._.Detail." hidden="1">{#N/A,#N/A,TRUE,"FOC_Product_Assumptions"}</definedName>
    <definedName name="wrn.For._.filling._.out._.assessments." localSheetId="10" hidden="1">{"Print Empty Template",#N/A,FALSE,"Input"}</definedName>
    <definedName name="wrn.For._.filling._.out._.assessments." localSheetId="15" hidden="1">{"Print Empty Template",#N/A,FALSE,"Input"}</definedName>
    <definedName name="wrn.For._.filling._.out._.assessments." localSheetId="21" hidden="1">{"Print Empty Template",#N/A,FALSE,"Input"}</definedName>
    <definedName name="wrn.For._.filling._.out._.assessments." localSheetId="20" hidden="1">{"Print Empty Template",#N/A,FALSE,"Input"}</definedName>
    <definedName name="wrn.For._.filling._.out._.assessments." localSheetId="22" hidden="1">{"Print Empty Template",#N/A,FALSE,"Input"}</definedName>
    <definedName name="wrn.For._.filling._.out._.assessments." hidden="1">{"Print Empty Template",#N/A,FALSE,"Input"}</definedName>
    <definedName name="wrn.For._.IR." localSheetId="21" hidden="1">{"Earnings",#N/A,TRUE,"Earnings";"qtr for IR",#N/A,TRUE,"Quarters";"balancesheet",#N/A,TRUE,"BalanceSheet";"change in cash",#N/A,TRUE,"CashFlow";"oil and gas earnings",#N/A,TRUE,"Oil and Gas Results";"price and vol detail",#N/A,TRUE,"Oil and Gas Results";"capexsum",#N/A,TRUE,"CAPEX Sum"}</definedName>
    <definedName name="wrn.For._.IR." localSheetId="20" hidden="1">{"Earnings",#N/A,TRUE,"Earnings";"qtr for IR",#N/A,TRUE,"Quarters";"balancesheet",#N/A,TRUE,"BalanceSheet";"change in cash",#N/A,TRUE,"CashFlow";"oil and gas earnings",#N/A,TRUE,"Oil and Gas Results";"price and vol detail",#N/A,TRUE,"Oil and Gas Results";"capexsum",#N/A,TRUE,"CAPEX Sum"}</definedName>
    <definedName name="wrn.For._.IR." localSheetId="22" hidden="1">{"Earnings",#N/A,TRUE,"Earnings";"qtr for IR",#N/A,TRUE,"Quarters";"balancesheet",#N/A,TRUE,"BalanceSheet";"change in cash",#N/A,TRUE,"CashFlow";"oil and gas earnings",#N/A,TRUE,"Oil and Gas Results";"price and vol detail",#N/A,TRUE,"Oil and Gas Results";"capexsum",#N/A,TRUE,"CAPEX Sum"}</definedName>
    <definedName name="wrn.For._.IR." hidden="1">{"Earnings",#N/A,TRUE,"Earnings";"qtr for IR",#N/A,TRUE,"Quarters";"balancesheet",#N/A,TRUE,"BalanceSheet";"change in cash",#N/A,TRUE,"CashFlow";"oil and gas earnings",#N/A,TRUE,"Oil and Gas Results";"price and vol detail",#N/A,TRUE,"Oil and Gas Results";"capexsum",#N/A,TRUE,"CAPEX Sum"}</definedName>
    <definedName name="wrn.for._.IR._.review." localSheetId="21" hidden="1">{"Earnings",#N/A,FALSE,"Earnings";"BalanceSheet",#N/A,FALSE,"BalanceSheet";"ChangeinCash",#N/A,FALSE,"CashFlow";"IR Production Sum",#N/A,FALSE,"E&amp;P Summary";"IR EPCost Sum",#N/A,FALSE,"E&amp;P Summary"}</definedName>
    <definedName name="wrn.for._.IR._.review." localSheetId="20" hidden="1">{"Earnings",#N/A,FALSE,"Earnings";"BalanceSheet",#N/A,FALSE,"BalanceSheet";"ChangeinCash",#N/A,FALSE,"CashFlow";"IR Production Sum",#N/A,FALSE,"E&amp;P Summary";"IR EPCost Sum",#N/A,FALSE,"E&amp;P Summary"}</definedName>
    <definedName name="wrn.for._.IR._.review." localSheetId="22" hidden="1">{"Earnings",#N/A,FALSE,"Earnings";"BalanceSheet",#N/A,FALSE,"BalanceSheet";"ChangeinCash",#N/A,FALSE,"CashFlow";"IR Production Sum",#N/A,FALSE,"E&amp;P Summary";"IR EPCost Sum",#N/A,FALSE,"E&amp;P Summary"}</definedName>
    <definedName name="wrn.for._.IR._.review." hidden="1">{"Earnings",#N/A,FALSE,"Earnings";"BalanceSheet",#N/A,FALSE,"BalanceSheet";"ChangeinCash",#N/A,FALSE,"CashFlow";"IR Production Sum",#N/A,FALSE,"E&amp;P Summary";"IR EPCost Sum",#N/A,FALSE,"E&amp;P Summary"}</definedName>
    <definedName name="wrn.For._.Merge." localSheetId="21"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0"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localSheetId="22"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Merge." hidden="1">{"Earnings",#N/A,FALSE,"Earnings";"balancesheet",#N/A,FALSE,"BalanceSheet";"change in cash",#N/A,FALSE,"CashFlow";"oil and gas results",#N/A,FALSE,"Oil and Gas Earnings";"foreign oil and gas results",#N/A,FALSE,"Foreign O&amp;G";"oil and gas details",#N/A,FALSE,"Foreign O&amp;G";"capexsum",#N/A,FALSE,"CAPEX Sum"}</definedName>
    <definedName name="wrn.For._.Report." localSheetId="21" hidden="1">{"Factsheet",#N/A,FALSE,"Fact";"Earnings",#N/A,FALSE,"Earnings";"BalanceSheet",#N/A,FALSE,"BalanceSheet";"Change in Cash",#N/A,FALSE,"CashFlow";"Q Rating",#N/A,FALSE,"Q-Rating";"Dupont",#N/A,FALSE,"Dupont"}</definedName>
    <definedName name="wrn.For._.Report." localSheetId="20" hidden="1">{"Factsheet",#N/A,FALSE,"Fact";"Earnings",#N/A,FALSE,"Earnings";"BalanceSheet",#N/A,FALSE,"BalanceSheet";"Change in Cash",#N/A,FALSE,"CashFlow";"Q Rating",#N/A,FALSE,"Q-Rating";"Dupont",#N/A,FALSE,"Dupont"}</definedName>
    <definedName name="wrn.For._.Report." localSheetId="22" hidden="1">{"Factsheet",#N/A,FALSE,"Fact";"Earnings",#N/A,FALSE,"Earnings";"BalanceSheet",#N/A,FALSE,"BalanceSheet";"Change in Cash",#N/A,FALSE,"CashFlow";"Q Rating",#N/A,FALSE,"Q-Rating";"Dupont",#N/A,FALSE,"Dupont"}</definedName>
    <definedName name="wrn.For._.Report." hidden="1">{"Factsheet",#N/A,FALSE,"Fact";"Earnings",#N/A,FALSE,"Earnings";"BalanceSheet",#N/A,FALSE,"BalanceSheet";"Change in Cash",#N/A,FALSE,"CashFlow";"Q Rating",#N/A,FALSE,"Q-Rating";"Dupont",#N/A,FALSE,"Dupont"}</definedName>
    <definedName name="wrn.FPL._.Cnsl._.Inc._.State._.Pg._.3A." localSheetId="21" hidden="1">{"FPL Consol Inc State Pg 3A",#N/A,FALSE,"ISFPLSUB"}</definedName>
    <definedName name="wrn.FPL._.Cnsl._.Inc._.State._.Pg._.3A." localSheetId="20" hidden="1">{"FPL Consol Inc State Pg 3A",#N/A,FALSE,"ISFPLSUB"}</definedName>
    <definedName name="wrn.FPL._.Cnsl._.Inc._.State._.Pg._.3A." localSheetId="22" hidden="1">{"FPL Consol Inc State Pg 3A",#N/A,FALSE,"ISFPLSUB"}</definedName>
    <definedName name="wrn.FPL._.Cnsl._.Inc._.State._.Pg._.3A." hidden="1">{"FPL Consol Inc State Pg 3A",#N/A,FALSE,"ISFPLSUB"}</definedName>
    <definedName name="wrn.FPL._.Cnsl._.Inc._.State._.Pg._.3M." localSheetId="21" hidden="1">{"FPL Consol Inc State Pg 3M",#N/A,FALSE,"ISFPLSUB"}</definedName>
    <definedName name="wrn.FPL._.Cnsl._.Inc._.State._.Pg._.3M." localSheetId="20" hidden="1">{"FPL Consol Inc State Pg 3M",#N/A,FALSE,"ISFPLSUB"}</definedName>
    <definedName name="wrn.FPL._.Cnsl._.Inc._.State._.Pg._.3M." localSheetId="22" hidden="1">{"FPL Consol Inc State Pg 3M",#N/A,FALSE,"ISFPLSUB"}</definedName>
    <definedName name="wrn.FPL._.Cnsl._.Inc._.State._.Pg._.3M." hidden="1">{"FPL Consol Inc State Pg 3M",#N/A,FALSE,"ISFPLSUB"}</definedName>
    <definedName name="wrn.FPL._.Cnsl._.Inc._.State._.Pg._.3Y." localSheetId="21" hidden="1">{"FPL Consol Inc State Pg 3Y",#N/A,FALSE,"ISFPLSUB"}</definedName>
    <definedName name="wrn.FPL._.Cnsl._.Inc._.State._.Pg._.3Y." localSheetId="20" hidden="1">{"FPL Consol Inc State Pg 3Y",#N/A,FALSE,"ISFPLSUB"}</definedName>
    <definedName name="wrn.FPL._.Cnsl._.Inc._.State._.Pg._.3Y." localSheetId="22" hidden="1">{"FPL Consol Inc State Pg 3Y",#N/A,FALSE,"ISFPLSUB"}</definedName>
    <definedName name="wrn.FPL._.Cnsl._.Inc._.State._.Pg._.3Y." hidden="1">{"FPL Consol Inc State Pg 3Y",#N/A,FALSE,"ISFPLSUB"}</definedName>
    <definedName name="wrn.FPL._.Consolidated." localSheetId="21" hidden="1">{"Fpl Consol Pg 1",#N/A,FALSE,"FPL Consolidated";"FPL Consol Pg 2",#N/A,FALSE,"FPL Consolidated"}</definedName>
    <definedName name="wrn.FPL._.Consolidated." localSheetId="20" hidden="1">{"Fpl Consol Pg 1",#N/A,FALSE,"FPL Consolidated";"FPL Consol Pg 2",#N/A,FALSE,"FPL Consolidated"}</definedName>
    <definedName name="wrn.FPL._.Consolidated." localSheetId="22" hidden="1">{"Fpl Consol Pg 1",#N/A,FALSE,"FPL Consolidated";"FPL Consol Pg 2",#N/A,FALSE,"FPL Consolidated"}</definedName>
    <definedName name="wrn.FPL._.Consolidated." hidden="1">{"Fpl Consol Pg 1",#N/A,FALSE,"FPL Consolidated";"FPL Consol Pg 2",#N/A,FALSE,"FPL Consolidated"}</definedName>
    <definedName name="wrn.Full._.Budget." localSheetId="2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2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Model." localSheetId="21"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0"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localSheetId="22"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Model." hidden="1">{#N/A,#N/A,FALSE,"Cover";"Factsheet",#N/A,FALSE,"Factsheet";"GPVM",#N/A,FALSE,"DDM";"normal growth",#N/A,FALSE,"Normal Growth";"Earnings",#N/A,FALSE,"Earnings";"interim model",#N/A,FALSE,"Interim";"balancesheet",#N/A,FALSE,"BalanceSheet";"balance sheet details",#N/A,FALSE,"BalanceSheet";"change in cash",#N/A,FALSE,"CashFlow";"UK oil and gas results",#N/A,FALSE,"UK Production";"Int. Oil and Gas Results",#N/A,FALSE,"International E&amp;P";"capexsum",#N/A,FALSE,"CAPEX Sum";"K",#N/A,FALSE,"Forecast K (2)"}</definedName>
    <definedName name="wrn.full._.print." localSheetId="21"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0"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2"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Report." localSheetId="21" hidden="1">{"Assumptions",#N/A,FALSE,"Sheet1";"Main Report",#N/A,FALSE,"Sheet1";"Results",#N/A,FALSE,"Sheet1";"Advances",#N/A,FALSE,"Sheet1"}</definedName>
    <definedName name="wrn.Full._.Report." localSheetId="20" hidden="1">{"Assumptions",#N/A,FALSE,"Sheet1";"Main Report",#N/A,FALSE,"Sheet1";"Results",#N/A,FALSE,"Sheet1";"Advances",#N/A,FALSE,"Sheet1"}</definedName>
    <definedName name="wrn.Full._.Report." localSheetId="22" hidden="1">{"Assumptions",#N/A,FALSE,"Sheet1";"Main Report",#N/A,FALSE,"Sheet1";"Results",#N/A,FALSE,"Sheet1";"Advances",#N/A,FALSE,"Sheet1"}</definedName>
    <definedName name="wrn.Full._.Report." hidden="1">{"Assumptions",#N/A,FALSE,"Sheet1";"Main Report",#N/A,FALSE,"Sheet1";"Results",#N/A,FALSE,"Sheet1";"Advances",#N/A,FALSE,"Sheet1"}</definedName>
    <definedName name="wrn.GAAP._.Report." localSheetId="21" hidden="1">{"Income Budget",#N/A,FALSE,"98 Income";"Running GAAP Budget Income",#N/A,FALSE,"98 Income";"GAAP Actual",#N/A,FALSE,"98 Income";"GAAP Varinance",#N/A,FALSE,"98 Income"}</definedName>
    <definedName name="wrn.GAAP._.Report." localSheetId="20" hidden="1">{"Income Budget",#N/A,FALSE,"98 Income";"Running GAAP Budget Income",#N/A,FALSE,"98 Income";"GAAP Actual",#N/A,FALSE,"98 Income";"GAAP Varinance",#N/A,FALSE,"98 Income"}</definedName>
    <definedName name="wrn.GAAP._.Report." localSheetId="22" hidden="1">{"Income Budget",#N/A,FALSE,"98 Income";"Running GAAP Budget Income",#N/A,FALSE,"98 Income";"GAAP Actual",#N/A,FALSE,"98 Income";"GAAP Varinance",#N/A,FALSE,"98 Income"}</definedName>
    <definedName name="wrn.GAAP._.Report." hidden="1">{"Income Budget",#N/A,FALSE,"98 Income";"Running GAAP Budget Income",#N/A,FALSE,"98 Income";"GAAP Actual",#N/A,FALSE,"98 Income";"GAAP Varinance",#N/A,FALSE,"98 Income"}</definedName>
    <definedName name="wrn.go." localSheetId="21" hidden="1">{"wp_h4.2",#N/A,FALSE,"WP_H4.2";"wp_h4.3",#N/A,FALSE,"WP_H4.3"}</definedName>
    <definedName name="wrn.go." localSheetId="20" hidden="1">{"wp_h4.2",#N/A,FALSE,"WP_H4.2";"wp_h4.3",#N/A,FALSE,"WP_H4.3"}</definedName>
    <definedName name="wrn.go." localSheetId="22" hidden="1">{"wp_h4.2",#N/A,FALSE,"WP_H4.2";"wp_h4.3",#N/A,FALSE,"WP_H4.3"}</definedName>
    <definedName name="wrn.go." hidden="1">{"wp_h4.2",#N/A,FALSE,"WP_H4.2";"wp_h4.3",#N/A,FALSE,"WP_H4.3"}</definedName>
    <definedName name="wrn.HAReport." localSheetId="21"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0"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localSheetId="22" hidden="1">{"Input1",#N/A,FALSE,"Input";"Input2",#N/A,FALSE,"Input";"Input3",#N/A,FALSE,"Input2";"Calc1",#N/A,FALSE,"Calcs";"Calc2",#N/A,FALSE,"Calcs";"Liabsumm",#N/A,FALSE,"Liabsumm";"Summary",#N/A,FALSE,"Summary";"GL",#N/A,FALSE,"GL";"GL2",#N/A,FALSE,"GL2";"amort",#N/A,FALSE,"amort";"Recon",#N/A,FALSE,"Recon";"FAS1321",#N/A,FALSE,"FAS1321";"FAS1322",#N/A,FALSE,"FAS1322"}</definedName>
    <definedName name="wrn.HAReport." hidden="1">{"Input1",#N/A,FALSE,"Input";"Input2",#N/A,FALSE,"Input";"Input3",#N/A,FALSE,"Input2";"Calc1",#N/A,FALSE,"Calcs";"Calc2",#N/A,FALSE,"Calcs";"Liabsumm",#N/A,FALSE,"Liabsumm";"Summary",#N/A,FALSE,"Summary";"GL",#N/A,FALSE,"GL";"GL2",#N/A,FALSE,"GL2";"amort",#N/A,FALSE,"amort";"Recon",#N/A,FALSE,"Recon";"FAS1321",#N/A,FALSE,"FAS1321";"FAS1322",#N/A,FALSE,"FAS1322"}</definedName>
    <definedName name="wrn.HASTAX." localSheetId="21" hidden="1">{#N/A,#N/A,FALSE,"Hastax"}</definedName>
    <definedName name="wrn.HASTAX." localSheetId="20" hidden="1">{#N/A,#N/A,FALSE,"Hastax"}</definedName>
    <definedName name="wrn.HASTAX." localSheetId="22" hidden="1">{#N/A,#N/A,FALSE,"Hastax"}</definedName>
    <definedName name="wrn.HASTAX." hidden="1">{#N/A,#N/A,FALSE,"Hastax"}</definedName>
    <definedName name="wrn.Headcount." localSheetId="21" hidden="1">{#N/A,#N/A,FALSE,"Headcount_PCS ";#N/A,#N/A,FALSE,"Headcount CIG";#N/A,#N/A,FALSE,"Headcount iDEN";#N/A,#N/A,FALSE,"JAG PLANT TREND"}</definedName>
    <definedName name="wrn.Headcount." localSheetId="20" hidden="1">{#N/A,#N/A,FALSE,"Headcount_PCS ";#N/A,#N/A,FALSE,"Headcount CIG";#N/A,#N/A,FALSE,"Headcount iDEN";#N/A,#N/A,FALSE,"JAG PLANT TREND"}</definedName>
    <definedName name="wrn.Headcount." localSheetId="22" hidden="1">{#N/A,#N/A,FALSE,"Headcount_PCS ";#N/A,#N/A,FALSE,"Headcount CIG";#N/A,#N/A,FALSE,"Headcount iDEN";#N/A,#N/A,FALSE,"JAG PLANT TREND"}</definedName>
    <definedName name="wrn.Headcount." hidden="1">{#N/A,#N/A,FALSE,"Headcount_PCS ";#N/A,#N/A,FALSE,"Headcount CIG";#N/A,#N/A,FALSE,"Headcount iDEN";#N/A,#N/A,FALSE,"JAG PLANT TREND"}</definedName>
    <definedName name="wrn.Headcount._1" localSheetId="21" hidden="1">{#N/A,#N/A,FALSE,"Headcount_PCS ";#N/A,#N/A,FALSE,"Headcount CIG";#N/A,#N/A,FALSE,"Headcount iDEN";#N/A,#N/A,FALSE,"JAG PLANT TREND"}</definedName>
    <definedName name="wrn.Headcount._1" localSheetId="20" hidden="1">{#N/A,#N/A,FALSE,"Headcount_PCS ";#N/A,#N/A,FALSE,"Headcount CIG";#N/A,#N/A,FALSE,"Headcount iDEN";#N/A,#N/A,FALSE,"JAG PLANT TREND"}</definedName>
    <definedName name="wrn.Headcount._1" localSheetId="22"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localSheetId="21" hidden="1">{#N/A,#N/A,FALSE,"Headcount_PCS ";#N/A,#N/A,FALSE,"Headcount CIG";#N/A,#N/A,FALSE,"Headcount iDEN";#N/A,#N/A,FALSE,"JAG PLANT TREND"}</definedName>
    <definedName name="wrn.Headcount._2" localSheetId="20" hidden="1">{#N/A,#N/A,FALSE,"Headcount_PCS ";#N/A,#N/A,FALSE,"Headcount CIG";#N/A,#N/A,FALSE,"Headcount iDEN";#N/A,#N/A,FALSE,"JAG PLANT TREND"}</definedName>
    <definedName name="wrn.Headcount._2" localSheetId="22"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localSheetId="21" hidden="1">{#N/A,#N/A,FALSE,"Headcount_PCS ";#N/A,#N/A,FALSE,"Headcount CIG";#N/A,#N/A,FALSE,"Headcount iDEN";#N/A,#N/A,FALSE,"JAG PLANT TREND"}</definedName>
    <definedName name="wrn.Headcount._3" localSheetId="20" hidden="1">{#N/A,#N/A,FALSE,"Headcount_PCS ";#N/A,#N/A,FALSE,"Headcount CIG";#N/A,#N/A,FALSE,"Headcount iDEN";#N/A,#N/A,FALSE,"JAG PLANT TREND"}</definedName>
    <definedName name="wrn.Headcount._3" localSheetId="22"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localSheetId="21" hidden="1">{#N/A,#N/A,FALSE,"Headcount_PCS ";#N/A,#N/A,FALSE,"Headcount CIG";#N/A,#N/A,FALSE,"Headcount iDEN";#N/A,#N/A,FALSE,"JAG PLANT TREND"}</definedName>
    <definedName name="wrn.Headcount._4" localSheetId="20" hidden="1">{#N/A,#N/A,FALSE,"Headcount_PCS ";#N/A,#N/A,FALSE,"Headcount CIG";#N/A,#N/A,FALSE,"Headcount iDEN";#N/A,#N/A,FALSE,"JAG PLANT TREND"}</definedName>
    <definedName name="wrn.Headcount._4" localSheetId="22"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localSheetId="21" hidden="1">{#N/A,#N/A,FALSE,"Headcount_PCS ";#N/A,#N/A,FALSE,"Headcount CIG";#N/A,#N/A,FALSE,"Headcount iDEN";#N/A,#N/A,FALSE,"JAG PLANT TREND"}</definedName>
    <definedName name="wrn.Headcount._5" localSheetId="20" hidden="1">{#N/A,#N/A,FALSE,"Headcount_PCS ";#N/A,#N/A,FALSE,"Headcount CIG";#N/A,#N/A,FALSE,"Headcount iDEN";#N/A,#N/A,FALSE,"JAG PLANT TREND"}</definedName>
    <definedName name="wrn.Headcount._5" localSheetId="22" hidden="1">{#N/A,#N/A,FALSE,"Headcount_PCS ";#N/A,#N/A,FALSE,"Headcount CIG";#N/A,#N/A,FALSE,"Headcount iDEN";#N/A,#N/A,FALSE,"JAG PLANT TREND"}</definedName>
    <definedName name="wrn.Headcount._5" hidden="1">{#N/A,#N/A,FALSE,"Headcount_PCS ";#N/A,#N/A,FALSE,"Headcount CIG";#N/A,#N/A,FALSE,"Headcount iDEN";#N/A,#N/A,FALSE,"JAG PLANT TREND"}</definedName>
    <definedName name="wrn.HLP._.Detail." localSheetId="10"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22"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DEN."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localSheetId="21" hidden="1">{#N/A,#N/A,FALSE,"BACK UP Balance FDM";#N/A,#N/A,FALSE,"BACK UP ASP nsad"}</definedName>
    <definedName name="wrn.iDEN._.Back._.up._.Files." localSheetId="20" hidden="1">{#N/A,#N/A,FALSE,"BACK UP Balance FDM";#N/A,#N/A,FALSE,"BACK UP ASP nsad"}</definedName>
    <definedName name="wrn.iDEN._.Back._.up._.Files." localSheetId="22" hidden="1">{#N/A,#N/A,FALSE,"BACK UP Balance FDM";#N/A,#N/A,FALSE,"BACK UP ASP nsad"}</definedName>
    <definedName name="wrn.iDEN._.Back._.up._.Files." hidden="1">{#N/A,#N/A,FALSE,"BACK UP Balance FDM";#N/A,#N/A,FALSE,"BACK UP ASP nsad"}</definedName>
    <definedName name="wrn.iDEN._.Back._.up._.Files._1" localSheetId="21" hidden="1">{#N/A,#N/A,FALSE,"BACK UP Balance FDM";#N/A,#N/A,FALSE,"BACK UP ASP nsad"}</definedName>
    <definedName name="wrn.iDEN._.Back._.up._.Files._1" localSheetId="20" hidden="1">{#N/A,#N/A,FALSE,"BACK UP Balance FDM";#N/A,#N/A,FALSE,"BACK UP ASP nsad"}</definedName>
    <definedName name="wrn.iDEN._.Back._.up._.Files._1" localSheetId="22" hidden="1">{#N/A,#N/A,FALSE,"BACK UP Balance FDM";#N/A,#N/A,FALSE,"BACK UP ASP nsad"}</definedName>
    <definedName name="wrn.iDEN._.Back._.up._.Files._1" hidden="1">{#N/A,#N/A,FALSE,"BACK UP Balance FDM";#N/A,#N/A,FALSE,"BACK UP ASP nsad"}</definedName>
    <definedName name="wrn.iDEN._.Back._.up._.Files._2" localSheetId="21" hidden="1">{#N/A,#N/A,FALSE,"BACK UP Balance FDM";#N/A,#N/A,FALSE,"BACK UP ASP nsad"}</definedName>
    <definedName name="wrn.iDEN._.Back._.up._.Files._2" localSheetId="20" hidden="1">{#N/A,#N/A,FALSE,"BACK UP Balance FDM";#N/A,#N/A,FALSE,"BACK UP ASP nsad"}</definedName>
    <definedName name="wrn.iDEN._.Back._.up._.Files._2" localSheetId="22" hidden="1">{#N/A,#N/A,FALSE,"BACK UP Balance FDM";#N/A,#N/A,FALSE,"BACK UP ASP nsad"}</definedName>
    <definedName name="wrn.iDEN._.Back._.up._.Files._2" hidden="1">{#N/A,#N/A,FALSE,"BACK UP Balance FDM";#N/A,#N/A,FALSE,"BACK UP ASP nsad"}</definedName>
    <definedName name="wrn.iDEN._.Back._.up._.Files._3" localSheetId="21" hidden="1">{#N/A,#N/A,FALSE,"BACK UP Balance FDM";#N/A,#N/A,FALSE,"BACK UP ASP nsad"}</definedName>
    <definedName name="wrn.iDEN._.Back._.up._.Files._3" localSheetId="20" hidden="1">{#N/A,#N/A,FALSE,"BACK UP Balance FDM";#N/A,#N/A,FALSE,"BACK UP ASP nsad"}</definedName>
    <definedName name="wrn.iDEN._.Back._.up._.Files._3" localSheetId="22" hidden="1">{#N/A,#N/A,FALSE,"BACK UP Balance FDM";#N/A,#N/A,FALSE,"BACK UP ASP nsad"}</definedName>
    <definedName name="wrn.iDEN._.Back._.up._.Files._3" hidden="1">{#N/A,#N/A,FALSE,"BACK UP Balance FDM";#N/A,#N/A,FALSE,"BACK UP ASP nsad"}</definedName>
    <definedName name="wrn.iDEN._.Back._.up._.Files._4" localSheetId="21" hidden="1">{#N/A,#N/A,FALSE,"BACK UP Balance FDM";#N/A,#N/A,FALSE,"BACK UP ASP nsad"}</definedName>
    <definedName name="wrn.iDEN._.Back._.up._.Files._4" localSheetId="20" hidden="1">{#N/A,#N/A,FALSE,"BACK UP Balance FDM";#N/A,#N/A,FALSE,"BACK UP ASP nsad"}</definedName>
    <definedName name="wrn.iDEN._.Back._.up._.Files._4" localSheetId="22" hidden="1">{#N/A,#N/A,FALSE,"BACK UP Balance FDM";#N/A,#N/A,FALSE,"BACK UP ASP nsad"}</definedName>
    <definedName name="wrn.iDEN._.Back._.up._.Files._4" hidden="1">{#N/A,#N/A,FALSE,"BACK UP Balance FDM";#N/A,#N/A,FALSE,"BACK UP ASP nsad"}</definedName>
    <definedName name="wrn.iDEN._.Back._.up._.Files._5" localSheetId="21" hidden="1">{#N/A,#N/A,FALSE,"BACK UP Balance FDM";#N/A,#N/A,FALSE,"BACK UP ASP nsad"}</definedName>
    <definedName name="wrn.iDEN._.Back._.up._.Files._5" localSheetId="20" hidden="1">{#N/A,#N/A,FALSE,"BACK UP Balance FDM";#N/A,#N/A,FALSE,"BACK UP ASP nsad"}</definedName>
    <definedName name="wrn.iDEN._.Back._.up._.Files._5" localSheetId="22" hidden="1">{#N/A,#N/A,FALSE,"BACK UP Balance FDM";#N/A,#N/A,FALSE,"BACK UP ASP nsad"}</definedName>
    <definedName name="wrn.iDEN._.Back._.up._.Files._5" hidden="1">{#N/A,#N/A,FALSE,"BACK UP Balance FDM";#N/A,#N/A,FALSE,"BACK UP ASP nsad"}</definedName>
    <definedName name="wrn.IDEN._1"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2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nput._.and._.output." localSheetId="21"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0"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22"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pages." localSheetId="21" hidden="1">{"Input1",#N/A,FALSE,"Input";"Input2",#N/A,FALSE,"Input";"Input3",#N/A,FALSE,"Input"}</definedName>
    <definedName name="wrn.Input._.pages." localSheetId="20" hidden="1">{"Input1",#N/A,FALSE,"Input";"Input2",#N/A,FALSE,"Input";"Input3",#N/A,FALSE,"Input"}</definedName>
    <definedName name="wrn.Input._.pages." localSheetId="22" hidden="1">{"Input1",#N/A,FALSE,"Input";"Input2",#N/A,FALSE,"Input";"Input3",#N/A,FALSE,"Input"}</definedName>
    <definedName name="wrn.Input._.pages." hidden="1">{"Input1",#N/A,FALSE,"Input";"Input2",#N/A,FALSE,"Input";"Input3",#N/A,FALSE,"Input"}</definedName>
    <definedName name="wrn.Investment._.Review." localSheetId="21" hidden="1">{#N/A,#N/A,FALSE,"Proforma Five Yr";#N/A,#N/A,FALSE,"Capital Input";#N/A,#N/A,FALSE,"Calculations";#N/A,#N/A,FALSE,"Transaction Summary-DTW"}</definedName>
    <definedName name="wrn.Investment._.Review." localSheetId="20" hidden="1">{#N/A,#N/A,FALSE,"Proforma Five Yr";#N/A,#N/A,FALSE,"Capital Input";#N/A,#N/A,FALSE,"Calculations";#N/A,#N/A,FALSE,"Transaction Summary-DTW"}</definedName>
    <definedName name="wrn.Investment._.Review." localSheetId="22"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21" hidden="1">{"assumptions",#N/A,FALSE,"Scenario 1";"valuation",#N/A,FALSE,"Scenario 1"}</definedName>
    <definedName name="wrn.IPO._.Valuation." localSheetId="20" hidden="1">{"assumptions",#N/A,FALSE,"Scenario 1";"valuation",#N/A,FALSE,"Scenario 1"}</definedName>
    <definedName name="wrn.IPO._.Valuation." localSheetId="22" hidden="1">{"assumptions",#N/A,FALSE,"Scenario 1";"valuation",#N/A,FALSE,"Scenario 1"}</definedName>
    <definedName name="wrn.IPO._.Valuation." hidden="1">{"assumptions",#N/A,FALSE,"Scenario 1";"valuation",#N/A,FALSE,"Scenario 1"}</definedName>
    <definedName name="wrn.IR._.Review." localSheetId="21"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0"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localSheetId="22"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IR._.Review." hidden="1">{"Earnings",#N/A,FALSE,"Earnings";"US EP Earnings",#N/A,FALSE,"US E&amp;P";"CapEx",#N/A,FALSE,"CAPEX Sum";"qtr review for IR",#N/A,FALSE,"Quarters";"EP Summary",#N/A,FALSE,"E&amp;P Summary";"Canada EP Earnings",#N/A,FALSE,"Canada E&amp;P";"Europe EP Earnings",#N/A,FALSE,"Eur E&amp;P";"Other EP Earnings",#N/A,FALSE,"Other Foreign E&amp;P"}</definedName>
    <definedName name="wrn.Jeff._.Standalone." localSheetId="21" hidden="1">{#N/A,#N/A,TRUE,"Acquirer_Cases_Input";#N/A,#N/A,TRUE,"Acquirer_Input";#N/A,#N/A,TRUE,"Acquirer"}</definedName>
    <definedName name="wrn.Jeff._.Standalone." localSheetId="20" hidden="1">{#N/A,#N/A,TRUE,"Acquirer_Cases_Input";#N/A,#N/A,TRUE,"Acquirer_Input";#N/A,#N/A,TRUE,"Acquirer"}</definedName>
    <definedName name="wrn.Jeff._.Standalone." localSheetId="22" hidden="1">{#N/A,#N/A,TRUE,"Acquirer_Cases_Input";#N/A,#N/A,TRUE,"Acquirer_Input";#N/A,#N/A,TRUE,"Acquirer"}</definedName>
    <definedName name="wrn.Jeff._.Standalone." hidden="1">{#N/A,#N/A,TRUE,"Acquirer_Cases_Input";#N/A,#N/A,TRUE,"Acquirer_Input";#N/A,#N/A,TRUE,"Acquirer"}</definedName>
    <definedName name="wrn.Kontenverteilung." localSheetId="21" hidden="1">{"Kontenverteilung",#N/A,FALSE,"H A Ü"}</definedName>
    <definedName name="wrn.Kontenverteilung." localSheetId="20" hidden="1">{"Kontenverteilung",#N/A,FALSE,"H A Ü"}</definedName>
    <definedName name="wrn.Kontenverteilung." localSheetId="22" hidden="1">{"Kontenverteilung",#N/A,FALSE,"H A Ü"}</definedName>
    <definedName name="wrn.Kontenverteilung." hidden="1">{"Kontenverteilung",#N/A,FALSE,"H A Ü"}</definedName>
    <definedName name="wrn.LANDMGMT." localSheetId="21" hidden="1">{#N/A,#N/A,FALSE,"CAP 1998";#N/A,#N/A,FALSE,"CAP 1999";#N/A,#N/A,FALSE,"CAP 2000";#N/A,#N/A,FALSE,"CAP_2001";#N/A,#N/A,FALSE,"CAP_2002";#N/A,#N/A,FALSE,"MAINT_1998";#N/A,#N/A,FALSE,"MAINT_1999";#N/A,#N/A,FALSE,"MAINT_2000";#N/A,#N/A,FALSE,"MAINT_2001";#N/A,#N/A,FALSE,"MAINT_2002"}</definedName>
    <definedName name="wrn.LANDMGMT." localSheetId="20" hidden="1">{#N/A,#N/A,FALSE,"CAP 1998";#N/A,#N/A,FALSE,"CAP 1999";#N/A,#N/A,FALSE,"CAP 2000";#N/A,#N/A,FALSE,"CAP_2001";#N/A,#N/A,FALSE,"CAP_2002";#N/A,#N/A,FALSE,"MAINT_1998";#N/A,#N/A,FALSE,"MAINT_1999";#N/A,#N/A,FALSE,"MAINT_2000";#N/A,#N/A,FALSE,"MAINT_2001";#N/A,#N/A,FALSE,"MAINT_2002"}</definedName>
    <definedName name="wrn.LANDMGMT." localSheetId="22"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aud._.Apr94._.Sep94." localSheetId="21" hidden="1">{"Apr94_Sep94",#N/A,FALSE,"Apr 94 - Sep 94"}</definedName>
    <definedName name="wrn.Laud._.Apr94._.Sep94." localSheetId="20" hidden="1">{"Apr94_Sep94",#N/A,FALSE,"Apr 94 - Sep 94"}</definedName>
    <definedName name="wrn.Laud._.Apr94._.Sep94." localSheetId="22" hidden="1">{"Apr94_Sep94",#N/A,FALSE,"Apr 94 - Sep 94"}</definedName>
    <definedName name="wrn.Laud._.Apr94._.Sep94." hidden="1">{"Apr94_Sep94",#N/A,FALSE,"Apr 94 - Sep 94"}</definedName>
    <definedName name="wrn.Laud._.Apr95._.Sep95." localSheetId="21" hidden="1">{"Apr95_Sep95",#N/A,FALSE,"Apr 95 - Sep 95"}</definedName>
    <definedName name="wrn.Laud._.Apr95._.Sep95." localSheetId="20" hidden="1">{"Apr95_Sep95",#N/A,FALSE,"Apr 95 - Sep 95"}</definedName>
    <definedName name="wrn.Laud._.Apr95._.Sep95." localSheetId="22" hidden="1">{"Apr95_Sep95",#N/A,FALSE,"Apr 95 - Sep 95"}</definedName>
    <definedName name="wrn.Laud._.Apr95._.Sep95." hidden="1">{"Apr95_Sep95",#N/A,FALSE,"Apr 95 - Sep 95"}</definedName>
    <definedName name="wrn.Laud._.Oct93._.Mar94." localSheetId="21" hidden="1">{"Oct93_Mar94",#N/A,FALSE,"Oct 93 - Mar 94"}</definedName>
    <definedName name="wrn.Laud._.Oct93._.Mar94." localSheetId="20" hidden="1">{"Oct93_Mar94",#N/A,FALSE,"Oct 93 - Mar 94"}</definedName>
    <definedName name="wrn.Laud._.Oct93._.Mar94." localSheetId="22" hidden="1">{"Oct93_Mar94",#N/A,FALSE,"Oct 93 - Mar 94"}</definedName>
    <definedName name="wrn.Laud._.Oct93._.Mar94." hidden="1">{"Oct93_Mar94",#N/A,FALSE,"Oct 93 - Mar 94"}</definedName>
    <definedName name="wrn.Laud._.Oct94._.Mar95." localSheetId="21" hidden="1">{"Oct94_Mar95",#N/A,FALSE,"Oct 94 - Mar 95"}</definedName>
    <definedName name="wrn.Laud._.Oct94._.Mar95." localSheetId="20" hidden="1">{"Oct94_Mar95",#N/A,FALSE,"Oct 94 - Mar 95"}</definedName>
    <definedName name="wrn.Laud._.Oct94._.Mar95." localSheetId="22" hidden="1">{"Oct94_Mar95",#N/A,FALSE,"Oct 94 - Mar 95"}</definedName>
    <definedName name="wrn.Laud._.Oct94._.Mar95." hidden="1">{"Oct94_Mar95",#N/A,FALSE,"Oct 94 - Mar 95"}</definedName>
    <definedName name="wrn.Laud._.Oct95._.Mar96." localSheetId="21" hidden="1">{"Oct95_Mar96",#N/A,FALSE,"Oct 95 - Mar 96"}</definedName>
    <definedName name="wrn.Laud._.Oct95._.Mar96." localSheetId="20" hidden="1">{"Oct95_Mar96",#N/A,FALSE,"Oct 95 - Mar 96"}</definedName>
    <definedName name="wrn.Laud._.Oct95._.Mar96." localSheetId="22" hidden="1">{"Oct95_Mar96",#N/A,FALSE,"Oct 95 - Mar 96"}</definedName>
    <definedName name="wrn.Laud._.Oct95._.Mar96." hidden="1">{"Oct95_Mar96",#N/A,FALSE,"Oct 95 - Mar 96"}</definedName>
    <definedName name="wrn.LBO._.Summary." localSheetId="21" hidden="1">{"LBO Summary",#N/A,FALSE,"Summary"}</definedName>
    <definedName name="wrn.LBO._.Summary." localSheetId="20" hidden="1">{"LBO Summary",#N/A,FALSE,"Summary"}</definedName>
    <definedName name="wrn.LBO._.Summary." localSheetId="22" hidden="1">{"LBO Summary",#N/A,FALSE,"Summary"}</definedName>
    <definedName name="wrn.LBO._.Summary." hidden="1">{"LBO Summary",#N/A,FALSE,"Summary"}</definedName>
    <definedName name="wrn.LITIGATION." localSheetId="21" hidden="1">{"LI AFUDC DEBT 10282",#N/A,FALSE,"TXFORCST.XLS";"LIT AFUDC 10280",#N/A,FALSE,"TXFORCST.XLS";"LIT DEPR EXP 10281",#N/A,FALSE,"TXFORCST.XLS"}</definedName>
    <definedName name="wrn.LITIGATION." localSheetId="20" hidden="1">{"LI AFUDC DEBT 10282",#N/A,FALSE,"TXFORCST.XLS";"LIT AFUDC 10280",#N/A,FALSE,"TXFORCST.XLS";"LIT DEPR EXP 10281",#N/A,FALSE,"TXFORCST.XLS"}</definedName>
    <definedName name="wrn.LITIGATION." localSheetId="22" hidden="1">{"LI AFUDC DEBT 10282",#N/A,FALSE,"TXFORCST.XLS";"LIT AFUDC 10280",#N/A,FALSE,"TXFORCST.XLS";"LIT DEPR EXP 10281",#N/A,FALSE,"TXFORCST.XLS"}</definedName>
    <definedName name="wrn.LITIGATION." hidden="1">{"LI AFUDC DEBT 10282",#N/A,FALSE,"TXFORCST.XLS";"LIT AFUDC 10280",#N/A,FALSE,"TXFORCST.XLS";"LIT DEPR EXP 10281",#N/A,FALSE,"TXFORCST.XLS"}</definedName>
    <definedName name="wrn.LoanInformation." localSheetId="21" hidden="1">{"LoanSchedule",#N/A,FALSE,"LoanAssumptions";"LoanAssumptions",#N/A,FALSE,"LoanAssumptions"}</definedName>
    <definedName name="wrn.LoanInformation." localSheetId="20" hidden="1">{"LoanSchedule",#N/A,FALSE,"LoanAssumptions";"LoanAssumptions",#N/A,FALSE,"LoanAssumptions"}</definedName>
    <definedName name="wrn.LoanInformation." localSheetId="22" hidden="1">{"LoanSchedule",#N/A,FALSE,"LoanAssumptions";"LoanAssumptions",#N/A,FALSE,"LoanAssumptions"}</definedName>
    <definedName name="wrn.LoanInformation." hidden="1">{"LoanSchedule",#N/A,FALSE,"LoanAssumptions";"LoanAssumptions",#N/A,FALSE,"LoanAssumptions"}</definedName>
    <definedName name="wrn.Long._.Report." localSheetId="21" hidden="1">{#N/A,#N/A,TRUE,"Cover";#N/A,#N/A,TRUE,"Header (ld)";#N/A,#N/A,TRUE,"T&amp;O By Region";#N/A,#N/A,TRUE,"Region Charts ";#N/A,#N/A,TRUE,"T&amp;O London";#N/A,#N/A,TRUE,"AD Report";#N/A,#N/A,TRUE,"Var by OU"}</definedName>
    <definedName name="wrn.Long._.Report." localSheetId="20" hidden="1">{#N/A,#N/A,TRUE,"Cover";#N/A,#N/A,TRUE,"Header (ld)";#N/A,#N/A,TRUE,"T&amp;O By Region";#N/A,#N/A,TRUE,"Region Charts ";#N/A,#N/A,TRUE,"T&amp;O London";#N/A,#N/A,TRUE,"AD Report";#N/A,#N/A,TRUE,"Var by OU"}</definedName>
    <definedName name="wrn.Long._.Report." localSheetId="22" hidden="1">{#N/A,#N/A,TRUE,"Cover";#N/A,#N/A,TRUE,"Header (ld)";#N/A,#N/A,TRUE,"T&amp;O By Region";#N/A,#N/A,TRUE,"Region Charts ";#N/A,#N/A,TRUE,"T&amp;O London";#N/A,#N/A,TRUE,"AD Report";#N/A,#N/A,TRUE,"Var by OU"}</definedName>
    <definedName name="wrn.Long._.Report." hidden="1">{#N/A,#N/A,TRUE,"Cover";#N/A,#N/A,TRUE,"Header (ld)";#N/A,#N/A,TRUE,"T&amp;O By Region";#N/A,#N/A,TRUE,"Region Charts ";#N/A,#N/A,TRUE,"T&amp;O London";#N/A,#N/A,TRUE,"AD Report";#N/A,#N/A,TRUE,"Var by OU"}</definedName>
    <definedName name="wrn.Martin._.Apr94_Sep94." localSheetId="21" hidden="1">{"Martin Apr94_Sep94",#N/A,FALSE,"Martin Apr94 - Sep94"}</definedName>
    <definedName name="wrn.Martin._.Apr94_Sep94." localSheetId="20" hidden="1">{"Martin Apr94_Sep94",#N/A,FALSE,"Martin Apr94 - Sep94"}</definedName>
    <definedName name="wrn.Martin._.Apr94_Sep94." localSheetId="22" hidden="1">{"Martin Apr94_Sep94",#N/A,FALSE,"Martin Apr94 - Sep94"}</definedName>
    <definedName name="wrn.Martin._.Apr94_Sep94." hidden="1">{"Martin Apr94_Sep94",#N/A,FALSE,"Martin Apr94 - Sep94"}</definedName>
    <definedName name="wrn.Martin._.Apr95_Sep95." localSheetId="21" hidden="1">{"Martin Apr95_Sep95",#N/A,FALSE,"Martin Apr95 - Sep95"}</definedName>
    <definedName name="wrn.Martin._.Apr95_Sep95." localSheetId="20" hidden="1">{"Martin Apr95_Sep95",#N/A,FALSE,"Martin Apr95 - Sep95"}</definedName>
    <definedName name="wrn.Martin._.Apr95_Sep95." localSheetId="22" hidden="1">{"Martin Apr95_Sep95",#N/A,FALSE,"Martin Apr95 - Sep95"}</definedName>
    <definedName name="wrn.Martin._.Apr95_Sep95." hidden="1">{"Martin Apr95_Sep95",#N/A,FALSE,"Martin Apr95 - Sep95"}</definedName>
    <definedName name="wrn.Martin._.Oct93_Mar94." localSheetId="21" hidden="1">{"Martin Oct93_Mar94",#N/A,FALSE,"Martin Oct93 - Mar94"}</definedName>
    <definedName name="wrn.Martin._.Oct93_Mar94." localSheetId="20" hidden="1">{"Martin Oct93_Mar94",#N/A,FALSE,"Martin Oct93 - Mar94"}</definedName>
    <definedName name="wrn.Martin._.Oct93_Mar94." localSheetId="22" hidden="1">{"Martin Oct93_Mar94",#N/A,FALSE,"Martin Oct93 - Mar94"}</definedName>
    <definedName name="wrn.Martin._.Oct93_Mar94." hidden="1">{"Martin Oct93_Mar94",#N/A,FALSE,"Martin Oct93 - Mar94"}</definedName>
    <definedName name="wrn.Martin._.Oct94_Mar95." localSheetId="21" hidden="1">{"Martin Oct94_Mar95",#N/A,FALSE,"Martin Oct94 - Mar95"}</definedName>
    <definedName name="wrn.Martin._.Oct94_Mar95." localSheetId="20" hidden="1">{"Martin Oct94_Mar95",#N/A,FALSE,"Martin Oct94 - Mar95"}</definedName>
    <definedName name="wrn.Martin._.Oct94_Mar95." localSheetId="22" hidden="1">{"Martin Oct94_Mar95",#N/A,FALSE,"Martin Oct94 - Mar95"}</definedName>
    <definedName name="wrn.Martin._.Oct94_Mar95." hidden="1">{"Martin Oct94_Mar95",#N/A,FALSE,"Martin Oct94 - Mar95"}</definedName>
    <definedName name="wrn.Martin._.Oct95_Mar96." localSheetId="21" hidden="1">{"Martin Oct95_Mar96",#N/A,FALSE,"Martin Oct95 - Mar96"}</definedName>
    <definedName name="wrn.Martin._.Oct95_Mar96." localSheetId="20" hidden="1">{"Martin Oct95_Mar96",#N/A,FALSE,"Martin Oct95 - Mar96"}</definedName>
    <definedName name="wrn.Martin._.Oct95_Mar96." localSheetId="22" hidden="1">{"Martin Oct95_Mar96",#N/A,FALSE,"Martin Oct95 - Mar96"}</definedName>
    <definedName name="wrn.Martin._.Oct95_Mar96." hidden="1">{"Martin Oct95_Mar96",#N/A,FALSE,"Martin Oct95 - Mar96"}</definedName>
    <definedName name="wrn.matdtl." localSheetId="21" hidden="1">{"MATALL",#N/A,FALSE,"Sheet4";"matclass",#N/A,FALSE,"Sheet4"}</definedName>
    <definedName name="wrn.matdtl." localSheetId="20" hidden="1">{"MATALL",#N/A,FALSE,"Sheet4";"matclass",#N/A,FALSE,"Sheet4"}</definedName>
    <definedName name="wrn.matdtl." localSheetId="22" hidden="1">{"MATALL",#N/A,FALSE,"Sheet4";"matclass",#N/A,FALSE,"Sheet4"}</definedName>
    <definedName name="wrn.matdtl." hidden="1">{"MATALL",#N/A,FALSE,"Sheet4";"matclass",#N/A,FALSE,"Sheet4"}</definedName>
    <definedName name="wrn.matdtla" localSheetId="21" hidden="1">{"MATALL",#N/A,FALSE,"Sheet4";"matclass",#N/A,FALSE,"Sheet4"}</definedName>
    <definedName name="wrn.matdtla" localSheetId="20" hidden="1">{"MATALL",#N/A,FALSE,"Sheet4";"matclass",#N/A,FALSE,"Sheet4"}</definedName>
    <definedName name="wrn.matdtla" localSheetId="22" hidden="1">{"MATALL",#N/A,FALSE,"Sheet4";"matclass",#N/A,FALSE,"Sheet4"}</definedName>
    <definedName name="wrn.matdtla" hidden="1">{"MATALL",#N/A,FALSE,"Sheet4";"matclass",#N/A,FALSE,"Sheet4"}</definedName>
    <definedName name="wrn.MBRS." localSheetId="21" hidden="1">{#N/A,#N/A,FALSE,"MBR PCS";#N/A,#N/A,FALSE,"MBR CIG";#N/A,#N/A,FALSE,"MBR iDEN";#N/A,#N/A,FALSE,"MBR_FWT";#N/A,#N/A,FALSE,"MBR TOTAL"}</definedName>
    <definedName name="wrn.MBRS." localSheetId="20" hidden="1">{#N/A,#N/A,FALSE,"MBR PCS";#N/A,#N/A,FALSE,"MBR CIG";#N/A,#N/A,FALSE,"MBR iDEN";#N/A,#N/A,FALSE,"MBR_FWT";#N/A,#N/A,FALSE,"MBR TOTAL"}</definedName>
    <definedName name="wrn.MBRS." localSheetId="22" hidden="1">{#N/A,#N/A,FALSE,"MBR PCS";#N/A,#N/A,FALSE,"MBR CIG";#N/A,#N/A,FALSE,"MBR iDEN";#N/A,#N/A,FALSE,"MBR_FWT";#N/A,#N/A,FALSE,"MBR TOTAL"}</definedName>
    <definedName name="wrn.MBRS." hidden="1">{#N/A,#N/A,FALSE,"MBR PCS";#N/A,#N/A,FALSE,"MBR CIG";#N/A,#N/A,FALSE,"MBR iDEN";#N/A,#N/A,FALSE,"MBR_FWT";#N/A,#N/A,FALSE,"MBR TOTAL"}</definedName>
    <definedName name="wrn.MBRS._1" localSheetId="21" hidden="1">{#N/A,#N/A,FALSE,"MBR PCS";#N/A,#N/A,FALSE,"MBR CIG";#N/A,#N/A,FALSE,"MBR iDEN";#N/A,#N/A,FALSE,"MBR_FWT";#N/A,#N/A,FALSE,"MBR TOTAL"}</definedName>
    <definedName name="wrn.MBRS._1" localSheetId="20" hidden="1">{#N/A,#N/A,FALSE,"MBR PCS";#N/A,#N/A,FALSE,"MBR CIG";#N/A,#N/A,FALSE,"MBR iDEN";#N/A,#N/A,FALSE,"MBR_FWT";#N/A,#N/A,FALSE,"MBR TOTAL"}</definedName>
    <definedName name="wrn.MBRS._1" localSheetId="22" hidden="1">{#N/A,#N/A,FALSE,"MBR PCS";#N/A,#N/A,FALSE,"MBR CIG";#N/A,#N/A,FALSE,"MBR iDEN";#N/A,#N/A,FALSE,"MBR_FWT";#N/A,#N/A,FALSE,"MBR TOTAL"}</definedName>
    <definedName name="wrn.MBRS._1" hidden="1">{#N/A,#N/A,FALSE,"MBR PCS";#N/A,#N/A,FALSE,"MBR CIG";#N/A,#N/A,FALSE,"MBR iDEN";#N/A,#N/A,FALSE,"MBR_FWT";#N/A,#N/A,FALSE,"MBR TOTAL"}</definedName>
    <definedName name="wrn.MBRS._2" localSheetId="21" hidden="1">{#N/A,#N/A,FALSE,"MBR PCS";#N/A,#N/A,FALSE,"MBR CIG";#N/A,#N/A,FALSE,"MBR iDEN";#N/A,#N/A,FALSE,"MBR_FWT";#N/A,#N/A,FALSE,"MBR TOTAL"}</definedName>
    <definedName name="wrn.MBRS._2" localSheetId="20" hidden="1">{#N/A,#N/A,FALSE,"MBR PCS";#N/A,#N/A,FALSE,"MBR CIG";#N/A,#N/A,FALSE,"MBR iDEN";#N/A,#N/A,FALSE,"MBR_FWT";#N/A,#N/A,FALSE,"MBR TOTAL"}</definedName>
    <definedName name="wrn.MBRS._2" localSheetId="22" hidden="1">{#N/A,#N/A,FALSE,"MBR PCS";#N/A,#N/A,FALSE,"MBR CIG";#N/A,#N/A,FALSE,"MBR iDEN";#N/A,#N/A,FALSE,"MBR_FWT";#N/A,#N/A,FALSE,"MBR TOTAL"}</definedName>
    <definedName name="wrn.MBRS._2" hidden="1">{#N/A,#N/A,FALSE,"MBR PCS";#N/A,#N/A,FALSE,"MBR CIG";#N/A,#N/A,FALSE,"MBR iDEN";#N/A,#N/A,FALSE,"MBR_FWT";#N/A,#N/A,FALSE,"MBR TOTAL"}</definedName>
    <definedName name="wrn.MBRS._3" localSheetId="21" hidden="1">{#N/A,#N/A,FALSE,"MBR PCS";#N/A,#N/A,FALSE,"MBR CIG";#N/A,#N/A,FALSE,"MBR iDEN";#N/A,#N/A,FALSE,"MBR_FWT";#N/A,#N/A,FALSE,"MBR TOTAL"}</definedName>
    <definedName name="wrn.MBRS._3" localSheetId="20" hidden="1">{#N/A,#N/A,FALSE,"MBR PCS";#N/A,#N/A,FALSE,"MBR CIG";#N/A,#N/A,FALSE,"MBR iDEN";#N/A,#N/A,FALSE,"MBR_FWT";#N/A,#N/A,FALSE,"MBR TOTAL"}</definedName>
    <definedName name="wrn.MBRS._3" localSheetId="22" hidden="1">{#N/A,#N/A,FALSE,"MBR PCS";#N/A,#N/A,FALSE,"MBR CIG";#N/A,#N/A,FALSE,"MBR iDEN";#N/A,#N/A,FALSE,"MBR_FWT";#N/A,#N/A,FALSE,"MBR TOTAL"}</definedName>
    <definedName name="wrn.MBRS._3" hidden="1">{#N/A,#N/A,FALSE,"MBR PCS";#N/A,#N/A,FALSE,"MBR CIG";#N/A,#N/A,FALSE,"MBR iDEN";#N/A,#N/A,FALSE,"MBR_FWT";#N/A,#N/A,FALSE,"MBR TOTAL"}</definedName>
    <definedName name="wrn.MBRS._4" localSheetId="21" hidden="1">{#N/A,#N/A,FALSE,"MBR PCS";#N/A,#N/A,FALSE,"MBR CIG";#N/A,#N/A,FALSE,"MBR iDEN";#N/A,#N/A,FALSE,"MBR_FWT";#N/A,#N/A,FALSE,"MBR TOTAL"}</definedName>
    <definedName name="wrn.MBRS._4" localSheetId="20" hidden="1">{#N/A,#N/A,FALSE,"MBR PCS";#N/A,#N/A,FALSE,"MBR CIG";#N/A,#N/A,FALSE,"MBR iDEN";#N/A,#N/A,FALSE,"MBR_FWT";#N/A,#N/A,FALSE,"MBR TOTAL"}</definedName>
    <definedName name="wrn.MBRS._4" localSheetId="22" hidden="1">{#N/A,#N/A,FALSE,"MBR PCS";#N/A,#N/A,FALSE,"MBR CIG";#N/A,#N/A,FALSE,"MBR iDEN";#N/A,#N/A,FALSE,"MBR_FWT";#N/A,#N/A,FALSE,"MBR TOTAL"}</definedName>
    <definedName name="wrn.MBRS._4" hidden="1">{#N/A,#N/A,FALSE,"MBR PCS";#N/A,#N/A,FALSE,"MBR CIG";#N/A,#N/A,FALSE,"MBR iDEN";#N/A,#N/A,FALSE,"MBR_FWT";#N/A,#N/A,FALSE,"MBR TOTAL"}</definedName>
    <definedName name="wrn.MBRS._5" localSheetId="21" hidden="1">{#N/A,#N/A,FALSE,"MBR PCS";#N/A,#N/A,FALSE,"MBR CIG";#N/A,#N/A,FALSE,"MBR iDEN";#N/A,#N/A,FALSE,"MBR_FWT";#N/A,#N/A,FALSE,"MBR TOTAL"}</definedName>
    <definedName name="wrn.MBRS._5" localSheetId="20" hidden="1">{#N/A,#N/A,FALSE,"MBR PCS";#N/A,#N/A,FALSE,"MBR CIG";#N/A,#N/A,FALSE,"MBR iDEN";#N/A,#N/A,FALSE,"MBR_FWT";#N/A,#N/A,FALSE,"MBR TOTAL"}</definedName>
    <definedName name="wrn.MBRS._5" localSheetId="22" hidden="1">{#N/A,#N/A,FALSE,"MBR PCS";#N/A,#N/A,FALSE,"MBR CIG";#N/A,#N/A,FALSE,"MBR iDEN";#N/A,#N/A,FALSE,"MBR_FWT";#N/A,#N/A,FALSE,"MBR TOTAL"}</definedName>
    <definedName name="wrn.MBRS._5" hidden="1">{#N/A,#N/A,FALSE,"MBR PCS";#N/A,#N/A,FALSE,"MBR CIG";#N/A,#N/A,FALSE,"MBR iDEN";#N/A,#N/A,FALSE,"MBR_FWT";#N/A,#N/A,FALSE,"MBR TOTAL"}</definedName>
    <definedName name="wrn.MFR." localSheetId="2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iniSum." localSheetId="21" hidden="1">{#N/A,#N/A,TRUE,"Facility-Input";#N/A,#N/A,TRUE,"Graphs";#N/A,#N/A,TRUE,"TOTAL"}</definedName>
    <definedName name="wrn.MiniSum." localSheetId="20" hidden="1">{#N/A,#N/A,TRUE,"Facility-Input";#N/A,#N/A,TRUE,"Graphs";#N/A,#N/A,TRUE,"TOTAL"}</definedName>
    <definedName name="wrn.MiniSum." localSheetId="22" hidden="1">{#N/A,#N/A,TRUE,"Facility-Input";#N/A,#N/A,TRUE,"Graphs";#N/A,#N/A,TRUE,"TOTAL"}</definedName>
    <definedName name="wrn.MiniSum." hidden="1">{#N/A,#N/A,TRUE,"Facility-Input";#N/A,#N/A,TRUE,"Graphs";#N/A,#N/A,TRUE,"TOTAL"}</definedName>
    <definedName name="wrn.MonthlyRentRoll." localSheetId="21" hidden="1">{"MonthlyRentRoll",#N/A,FALSE,"RentRoll"}</definedName>
    <definedName name="wrn.MonthlyRentRoll." localSheetId="20" hidden="1">{"MonthlyRentRoll",#N/A,FALSE,"RentRoll"}</definedName>
    <definedName name="wrn.MonthlyRentRoll." localSheetId="22" hidden="1">{"MonthlyRentRoll",#N/A,FALSE,"RentRoll"}</definedName>
    <definedName name="wrn.MonthlyRentRoll." hidden="1">{"MonthlyRentRoll",#N/A,FALSE,"RentRoll"}</definedName>
    <definedName name="wrn.new." localSheetId="21" hidden="1">{"Balance Sheet",#N/A,FALSE,"Balance";"Balance Sheet Details",#N/A,FALSE,"Balance";"Change in Cash",#N/A,FALSE,"Cashflow"}</definedName>
    <definedName name="wrn.new." localSheetId="20" hidden="1">{"Balance Sheet",#N/A,FALSE,"Balance";"Balance Sheet Details",#N/A,FALSE,"Balance";"Change in Cash",#N/A,FALSE,"Cashflow"}</definedName>
    <definedName name="wrn.new." localSheetId="22" hidden="1">{"Balance Sheet",#N/A,FALSE,"Balance";"Balance Sheet Details",#N/A,FALSE,"Balance";"Change in Cash",#N/A,FALSE,"Cashflow"}</definedName>
    <definedName name="wrn.new." hidden="1">{"Balance Sheet",#N/A,FALSE,"Balance";"Balance Sheet Details",#N/A,FALSE,"Balance";"Change in Cash",#N/A,FALSE,"Cashflow"}</definedName>
    <definedName name="wrn.NSS."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OBO._.12._.MO._.ENDED." localSheetId="21" hidden="1">{"OBO 12 Month Ended",#N/A,FALSE,"OBO 12 Months"}</definedName>
    <definedName name="wrn.OBO._.12._.MO._.ENDED." localSheetId="20" hidden="1">{"OBO 12 Month Ended",#N/A,FALSE,"OBO 12 Months"}</definedName>
    <definedName name="wrn.OBO._.12._.MO._.ENDED." localSheetId="22" hidden="1">{"OBO 12 Month Ended",#N/A,FALSE,"OBO 12 Months"}</definedName>
    <definedName name="wrn.OBO._.12._.MO._.ENDED." hidden="1">{"OBO 12 Month Ended",#N/A,FALSE,"OBO 12 Months"}</definedName>
    <definedName name="wrn.OBO._.MONTHLY." localSheetId="21" hidden="1">{"obo monthly",#N/A,FALSE,"OBO Monthly"}</definedName>
    <definedName name="wrn.OBO._.MONTHLY." localSheetId="20" hidden="1">{"obo monthly",#N/A,FALSE,"OBO Monthly"}</definedName>
    <definedName name="wrn.OBO._.MONTHLY." localSheetId="22" hidden="1">{"obo monthly",#N/A,FALSE,"OBO Monthly"}</definedName>
    <definedName name="wrn.OBO._.MONTHLY." hidden="1">{"obo monthly",#N/A,FALSE,"OBO Monthly"}</definedName>
    <definedName name="wrn.OBO._.Summary." localSheetId="21" hidden="1">{"OBO Deferred Tax Sum",#N/A,FALSE,"OBO DEF TAX"}</definedName>
    <definedName name="wrn.OBO._.Summary." localSheetId="20" hidden="1">{"OBO Deferred Tax Sum",#N/A,FALSE,"OBO DEF TAX"}</definedName>
    <definedName name="wrn.OBO._.Summary." localSheetId="22" hidden="1">{"OBO Deferred Tax Sum",#N/A,FALSE,"OBO DEF TAX"}</definedName>
    <definedName name="wrn.OBO._.Summary." hidden="1">{"OBO Deferred Tax Sum",#N/A,FALSE,"OBO DEF TAX"}</definedName>
    <definedName name="wrn.Oct93_Mar94." localSheetId="21" hidden="1">{"Oct93_Mar94",#N/A,FALSE,"Actuals (Oct 93 - Mar 94)"}</definedName>
    <definedName name="wrn.Oct93_Mar94." localSheetId="20" hidden="1">{"Oct93_Mar94",#N/A,FALSE,"Actuals (Oct 93 - Mar 94)"}</definedName>
    <definedName name="wrn.Oct93_Mar94." localSheetId="22" hidden="1">{"Oct93_Mar94",#N/A,FALSE,"Actuals (Oct 93 - Mar 94)"}</definedName>
    <definedName name="wrn.Oct93_Mar94." hidden="1">{"Oct93_Mar94",#N/A,FALSE,"Actuals (Oct 93 - Mar 94)"}</definedName>
    <definedName name="wrn.Oct94_Mar95." localSheetId="21" hidden="1">{"Oct94_Mar95",#N/A,FALSE,"Actuals (Oct 94 - Mar 95)"}</definedName>
    <definedName name="wrn.Oct94_Mar95." localSheetId="20" hidden="1">{"Oct94_Mar95",#N/A,FALSE,"Actuals (Oct 94 - Mar 95)"}</definedName>
    <definedName name="wrn.Oct94_Mar95." localSheetId="22" hidden="1">{"Oct94_Mar95",#N/A,FALSE,"Actuals (Oct 94 - Mar 95)"}</definedName>
    <definedName name="wrn.Oct94_Mar95." hidden="1">{"Oct94_Mar95",#N/A,FALSE,"Actuals (Oct 94 - Mar 95)"}</definedName>
    <definedName name="wrn.Oct95_Mar96." localSheetId="21" hidden="1">{"Oct95_Mar96",#N/A,FALSE,"Estimates (Oct 95 - Mar 96)"}</definedName>
    <definedName name="wrn.Oct95_Mar96." localSheetId="20" hidden="1">{"Oct95_Mar96",#N/A,FALSE,"Estimates (Oct 95 - Mar 96)"}</definedName>
    <definedName name="wrn.Oct95_Mar96." localSheetId="22" hidden="1">{"Oct95_Mar96",#N/A,FALSE,"Estimates (Oct 95 - Mar 96)"}</definedName>
    <definedName name="wrn.Oct95_Mar96." hidden="1">{"Oct95_Mar96",#N/A,FALSE,"Estimates (Oct 95 - Mar 96)"}</definedName>
    <definedName name="wrn.OK._.FUEL._.COMPARISON." localSheetId="21" hidden="1">{"OK_FUEL_COMPARISON",#N/A,FALSE,"Ok_Fuel&amp;Rev"}</definedName>
    <definedName name="wrn.OK._.FUEL._.COMPARISON." localSheetId="20" hidden="1">{"OK_FUEL_COMPARISON",#N/A,FALSE,"Ok_Fuel&amp;Rev"}</definedName>
    <definedName name="wrn.OK._.FUEL._.COMPARISON." localSheetId="22" hidden="1">{"OK_FUEL_COMPARISON",#N/A,FALSE,"Ok_Fuel&amp;Rev"}</definedName>
    <definedName name="wrn.OK._.FUEL._.COMPARISON." hidden="1">{"OK_FUEL_COMPARISON",#N/A,FALSE,"Ok_Fuel&amp;Rev"}</definedName>
    <definedName name="wrn.OK._.JURIS._.FAC._.CALCULATION." localSheetId="21" hidden="1">{"OK_JURIS_FAC",#N/A,FALSE,"Ok_Fuel&amp;Rev"}</definedName>
    <definedName name="wrn.OK._.JURIS._.FAC._.CALCULATION." localSheetId="20" hidden="1">{"OK_JURIS_FAC",#N/A,FALSE,"Ok_Fuel&amp;Rev"}</definedName>
    <definedName name="wrn.OK._.JURIS._.FAC._.CALCULATION." localSheetId="22" hidden="1">{"OK_JURIS_FAC",#N/A,FALSE,"Ok_Fuel&amp;Rev"}</definedName>
    <definedName name="wrn.OK._.JURIS._.FAC._.CALCULATION." hidden="1">{"OK_JURIS_FAC",#N/A,FALSE,"Ok_Fuel&amp;Rev"}</definedName>
    <definedName name="wrn.OK._.JURIS._.FUEL._.COST." localSheetId="21" hidden="1">{"OK_JURIS_FUEL",#N/A,FALSE,"Ok_Fuel&amp;Rev"}</definedName>
    <definedName name="wrn.OK._.JURIS._.FUEL._.COST." localSheetId="20" hidden="1">{"OK_JURIS_FUEL",#N/A,FALSE,"Ok_Fuel&amp;Rev"}</definedName>
    <definedName name="wrn.OK._.JURIS._.FUEL._.COST." localSheetId="22" hidden="1">{"OK_JURIS_FUEL",#N/A,FALSE,"Ok_Fuel&amp;Rev"}</definedName>
    <definedName name="wrn.OK._.JURIS._.FUEL._.COST." hidden="1">{"OK_JURIS_FUEL",#N/A,FALSE,"Ok_Fuel&amp;Rev"}</definedName>
    <definedName name="wrn.OKLA._.PRO._.FORMA._.FUEL." localSheetId="21" hidden="1">{"OK_PRO_FORMA_FUEL",#N/A,FALSE,"Ok_Fuel&amp;Rev"}</definedName>
    <definedName name="wrn.OKLA._.PRO._.FORMA._.FUEL." localSheetId="20" hidden="1">{"OK_PRO_FORMA_FUEL",#N/A,FALSE,"Ok_Fuel&amp;Rev"}</definedName>
    <definedName name="wrn.OKLA._.PRO._.FORMA._.FUEL." localSheetId="22" hidden="1">{"OK_PRO_FORMA_FUEL",#N/A,FALSE,"Ok_Fuel&amp;Rev"}</definedName>
    <definedName name="wrn.OKLA._.PRO._.FORMA._.FUEL." hidden="1">{"OK_PRO_FORMA_FUEL",#N/A,FALSE,"Ok_Fuel&amp;Rev"}</definedName>
    <definedName name="wrn.OMPA._.FAC." localSheetId="21" hidden="1">{"OMPA_FAC",#N/A,FALSE,"OMPA FAC"}</definedName>
    <definedName name="wrn.OMPA._.FAC." localSheetId="20" hidden="1">{"OMPA_FAC",#N/A,FALSE,"OMPA FAC"}</definedName>
    <definedName name="wrn.OMPA._.FAC." localSheetId="22" hidden="1">{"OMPA_FAC",#N/A,FALSE,"OMPA FAC"}</definedName>
    <definedName name="wrn.OMPA._.FAC." hidden="1">{"OMPA_FAC",#N/A,FALSE,"OMPA FAC"}</definedName>
    <definedName name="wrn.OperatingAssumtions." localSheetId="21" hidden="1">{#N/A,#N/A,FALSE,"OperatingAssumptions"}</definedName>
    <definedName name="wrn.OperatingAssumtions." localSheetId="20" hidden="1">{#N/A,#N/A,FALSE,"OperatingAssumptions"}</definedName>
    <definedName name="wrn.OperatingAssumtions." localSheetId="22" hidden="1">{#N/A,#N/A,FALSE,"OperatingAssumptions"}</definedName>
    <definedName name="wrn.OperatingAssumtions." hidden="1">{#N/A,#N/A,FALSE,"OperatingAssumptions"}</definedName>
    <definedName name="wrn.Operations._.Review." localSheetId="21" hidden="1">{#N/A,#N/A,FALSE,"Proforma Five Yr";#N/A,#N/A,FALSE,"Occ and Rate";#N/A,#N/A,FALSE,"PF Input";#N/A,#N/A,FALSE,"Hotcomps"}</definedName>
    <definedName name="wrn.Operations._.Review." localSheetId="20" hidden="1">{#N/A,#N/A,FALSE,"Proforma Five Yr";#N/A,#N/A,FALSE,"Occ and Rate";#N/A,#N/A,FALSE,"PF Input";#N/A,#N/A,FALSE,"Hotcomps"}</definedName>
    <definedName name="wrn.Operations._.Review." localSheetId="22" hidden="1">{#N/A,#N/A,FALSE,"Proforma Five Yr";#N/A,#N/A,FALSE,"Occ and Rate";#N/A,#N/A,FALSE,"PF Input";#N/A,#N/A,FALSE,"Hotcomps"}</definedName>
    <definedName name="wrn.Operations._.Review." hidden="1">{#N/A,#N/A,FALSE,"Proforma Five Yr";#N/A,#N/A,FALSE,"Occ and Rate";#N/A,#N/A,FALSE,"PF Input";#N/A,#N/A,FALSE,"Hotcomps"}</definedName>
    <definedName name="wrn.OR09._.Budget._.Stuff." localSheetId="21" hidden="1">{#N/A,#N/A,FALSE,"8-14-03 Detail";#N/A,#N/A,FALSE,"FLA Comparisons";#N/A,#N/A,FALSE,"Budget Changes Summary ";#N/A,#N/A,FALSE,"Exec Summary"}</definedName>
    <definedName name="wrn.OR09._.Budget._.Stuff." localSheetId="20" hidden="1">{#N/A,#N/A,FALSE,"8-14-03 Detail";#N/A,#N/A,FALSE,"FLA Comparisons";#N/A,#N/A,FALSE,"Budget Changes Summary ";#N/A,#N/A,FALSE,"Exec Summary"}</definedName>
    <definedName name="wrn.OR09._.Budget._.Stuff." localSheetId="22" hidden="1">{#N/A,#N/A,FALSE,"8-14-03 Detail";#N/A,#N/A,FALSE,"FLA Comparisons";#N/A,#N/A,FALSE,"Budget Changes Summary ";#N/A,#N/A,FALSE,"Exec Summary"}</definedName>
    <definedName name="wrn.OR09._.Budget._.Stuff." hidden="1">{#N/A,#N/A,FALSE,"8-14-03 Detail";#N/A,#N/A,FALSE,"FLA Comparisons";#N/A,#N/A,FALSE,"Budget Changes Summary ";#N/A,#N/A,FALSE,"Exec Summary"}</definedName>
    <definedName name="wrn.OTHER._.DATA." localSheetId="21" hidden="1">{"OTHER_DATA",#N/A,FALSE,"Ok_Fuel&amp;Rev"}</definedName>
    <definedName name="wrn.OTHER._.DATA." localSheetId="20" hidden="1">{"OTHER_DATA",#N/A,FALSE,"Ok_Fuel&amp;Rev"}</definedName>
    <definedName name="wrn.OTHER._.DATA." localSheetId="22" hidden="1">{"OTHER_DATA",#N/A,FALSE,"Ok_Fuel&amp;Rev"}</definedName>
    <definedName name="wrn.OTHER._.DATA." hidden="1">{"OTHER_DATA",#N/A,FALSE,"Ok_Fuel&amp;Rev"}</definedName>
    <definedName name="wrn.Out._.of._.Period." localSheetId="21" hidden="1">{"Out of Period",#N/A,FALSE,"Out of Period"}</definedName>
    <definedName name="wrn.Out._.of._.Period." localSheetId="20" hidden="1">{"Out of Period",#N/A,FALSE,"Out of Period"}</definedName>
    <definedName name="wrn.Out._.of._.Period." localSheetId="22" hidden="1">{"Out of Period",#N/A,FALSE,"Out of Period"}</definedName>
    <definedName name="wrn.Out._.of._.Period." hidden="1">{"Out of Period",#N/A,FALSE,"Out of Period"}</definedName>
    <definedName name="wrn.Outlook._.Report." localSheetId="21" hidden="1">{#N/A,#N/A,FALSE,"Outlook for Month ";#N/A,#N/A,FALSE,"Risk for Month ";#N/A,#N/A,FALSE,"Upside for Month"}</definedName>
    <definedName name="wrn.Outlook._.Report." localSheetId="20" hidden="1">{#N/A,#N/A,FALSE,"Outlook for Month ";#N/A,#N/A,FALSE,"Risk for Month ";#N/A,#N/A,FALSE,"Upside for Month"}</definedName>
    <definedName name="wrn.Outlook._.Report." localSheetId="22" hidden="1">{#N/A,#N/A,FALSE,"Outlook for Month ";#N/A,#N/A,FALSE,"Risk for Month ";#N/A,#N/A,FALSE,"Upside for Month"}</definedName>
    <definedName name="wrn.Outlook._.Report." hidden="1">{#N/A,#N/A,FALSE,"Outlook for Month ";#N/A,#N/A,FALSE,"Risk for Month ";#N/A,#N/A,FALSE,"Upside for Month"}</definedName>
    <definedName name="wrn.PCS."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hase._.I." localSheetId="21" hidden="1">{#N/A,#N/A,FALSE,"Transaction Summary-DTW";#N/A,#N/A,FALSE,"Proforma Five Yr";#N/A,#N/A,FALSE,"Occ and Rate"}</definedName>
    <definedName name="wrn.Phase._.I." localSheetId="20" hidden="1">{#N/A,#N/A,FALSE,"Transaction Summary-DTW";#N/A,#N/A,FALSE,"Proforma Five Yr";#N/A,#N/A,FALSE,"Occ and Rate"}</definedName>
    <definedName name="wrn.Phase._.I." localSheetId="22" hidden="1">{#N/A,#N/A,FALSE,"Transaction Summary-DTW";#N/A,#N/A,FALSE,"Proforma Five Yr";#N/A,#N/A,FALSE,"Occ and Rate"}</definedName>
    <definedName name="wrn.Phase._.I." hidden="1">{#N/A,#N/A,FALSE,"Transaction Summary-DTW";#N/A,#N/A,FALSE,"Proforma Five Yr";#N/A,#N/A,FALSE,"Occ and Rate"}</definedName>
    <definedName name="wrn.PPAGE2." localSheetId="21" hidden="1">{"PPAGE2",#N/A,FALSE,"JAN95_OU"}</definedName>
    <definedName name="wrn.PPAGE2." localSheetId="20" hidden="1">{"PPAGE2",#N/A,FALSE,"JAN95_OU"}</definedName>
    <definedName name="wrn.PPAGE2." localSheetId="22" hidden="1">{"PPAGE2",#N/A,FALSE,"JAN95_OU"}</definedName>
    <definedName name="wrn.PPAGE2." hidden="1">{"PPAGE2",#N/A,FALSE,"JAN95_OU"}</definedName>
    <definedName name="wrn.PPAGE3." localSheetId="21" hidden="1">{"PPAGE3",#N/A,FALSE,"JAN95_OU"}</definedName>
    <definedName name="wrn.PPAGE3." localSheetId="20" hidden="1">{"PPAGE3",#N/A,FALSE,"JAN95_OU"}</definedName>
    <definedName name="wrn.PPAGE3." localSheetId="22" hidden="1">{"PPAGE3",#N/A,FALSE,"JAN95_OU"}</definedName>
    <definedName name="wrn.PPAGE3." hidden="1">{"PPAGE3",#N/A,FALSE,"JAN95_OU"}</definedName>
    <definedName name="wrn.PPJOURNAL._.ENTRY." localSheetId="21" hidden="1">{"PPDEFERREDBAL",#N/A,FALSE,"PRIOR PERIOD ADJMT";#N/A,#N/A,FALSE,"PRIOR PERIOD ADJMT";"PPJOURNALENTRY",#N/A,FALSE,"PRIOR PERIOD ADJMT"}</definedName>
    <definedName name="wrn.PPJOURNAL._.ENTRY." localSheetId="20" hidden="1">{"PPDEFERREDBAL",#N/A,FALSE,"PRIOR PERIOD ADJMT";#N/A,#N/A,FALSE,"PRIOR PERIOD ADJMT";"PPJOURNALENTRY",#N/A,FALSE,"PRIOR PERIOD ADJMT"}</definedName>
    <definedName name="wrn.PPJOURNAL._.ENTRY." localSheetId="22" hidden="1">{"PPDEFERREDBAL",#N/A,FALSE,"PRIOR PERIOD ADJMT";#N/A,#N/A,FALSE,"PRIOR PERIOD ADJMT";"PPJOURNALENTRY",#N/A,FALSE,"PRIOR PERIOD ADJMT"}</definedName>
    <definedName name="wrn.PPJOURNAL._.ENTRY." hidden="1">{"PPDEFERREDBAL",#N/A,FALSE,"PRIOR PERIOD ADJMT";#N/A,#N/A,FALSE,"PRIOR PERIOD ADJMT";"PPJOURNALENTRY",#N/A,FALSE,"PRIOR PERIOD ADJMT"}</definedName>
    <definedName name="wrn.pppi." localSheetId="21"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0"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localSheetId="22"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ppi." hidden="1">{"summary",#N/A,FALSE,"summary";"liabsumm",#N/A,FALSE,"liabsumm";"gl",#N/A,FALSE,"gl";"gl2",#N/A,FALSE,"gl2";"exp",#N/A,FALSE,"exp";"pppi_amort",#N/A,FALSE,"pppi_amort";"pppi_apbo_plan",#N/A,FALSE,"pppi_apbo_plan";"recon",#N/A,FALSE,"recon";"eoy_p1",#N/A,FALSE,"eoy_p1";"eoy_p2",#N/A,FALSE,"eoy_p2";"pppi_actliab",#N/A,FALSE,"pppi_actliab";"pppi_inactliab",#N/A,FALSE,"pppi_inactliab"}</definedName>
    <definedName name="wrn.PRELIMINARY._.ALL._.PAGES." localSheetId="21" hidden="1">{"PRELIMINARY",#N/A,FALSE,"MAR95_OU"}</definedName>
    <definedName name="wrn.PRELIMINARY._.ALL._.PAGES." localSheetId="20" hidden="1">{"PRELIMINARY",#N/A,FALSE,"MAR95_OU"}</definedName>
    <definedName name="wrn.PRELIMINARY._.ALL._.PAGES." localSheetId="22" hidden="1">{"PRELIMINARY",#N/A,FALSE,"MAR95_OU"}</definedName>
    <definedName name="wrn.PRELIMINARY._.ALL._.PAGES." hidden="1">{"PRELIMINARY",#N/A,FALSE,"MAR95_OU"}</definedName>
    <definedName name="wrn.Presentation." localSheetId="21" hidden="1">{#N/A,#N/A,TRUE,"Summary";#N/A,#N/A,TRUE,"ExitStrategy";"SalesAndConstruction",#N/A,TRUE,"cs";#N/A,#N/A,TRUE,"OperatingAssumptions";"PresentationRentRoll",#N/A,TRUE,"RentRoll"}</definedName>
    <definedName name="wrn.Presentation." localSheetId="20" hidden="1">{#N/A,#N/A,TRUE,"Summary";#N/A,#N/A,TRUE,"ExitStrategy";"SalesAndConstruction",#N/A,TRUE,"cs";#N/A,#N/A,TRUE,"OperatingAssumptions";"PresentationRentRoll",#N/A,TRUE,"RentRoll"}</definedName>
    <definedName name="wrn.Presentation." localSheetId="22"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ce._.Details." localSheetId="21"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0"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localSheetId="22"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ce._.Details." hidden="1">{"WestHem EP Price and Vol Detail",#N/A,FALSE,"West Hemp - Other ";"Eur EP Price and Vol Detail",#N/A,FALSE,"Eur E&amp;P";"EastHem EP Price and Vol Detail",#N/A,FALSE,"East Hemp - Other";"Equity EP Price and Vol Detail",#N/A,FALSE,"Equity Affiliate EP";"Foreign RM Operating Stats",#N/A,FALSE,"Foreign R&amp;M"}</definedName>
    <definedName name="wrn.Print" localSheetId="21" hidden="1">{#N/A,#N/A,FALSE,"Input Data Sheet";#N/A,#N/A,FALSE,"NAV rollforward";#N/A,#N/A,FALSE,"Capital Roll - Spokes";#N/A,#N/A,FALSE,"Hastax"}</definedName>
    <definedName name="wrn.Print" localSheetId="20" hidden="1">{#N/A,#N/A,FALSE,"Input Data Sheet";#N/A,#N/A,FALSE,"NAV rollforward";#N/A,#N/A,FALSE,"Capital Roll - Spokes";#N/A,#N/A,FALSE,"Hastax"}</definedName>
    <definedName name="wrn.Print" localSheetId="22" hidden="1">{#N/A,#N/A,FALSE,"Input Data Sheet";#N/A,#N/A,FALSE,"NAV rollforward";#N/A,#N/A,FALSE,"Capital Roll - Spokes";#N/A,#N/A,FALSE,"Hastax"}</definedName>
    <definedName name="wrn.Print" hidden="1">{#N/A,#N/A,FALSE,"Input Data Sheet";#N/A,#N/A,FALSE,"NAV rollforward";#N/A,#N/A,FALSE,"Capital Roll - Spokes";#N/A,#N/A,FALSE,"Hastax"}</definedName>
    <definedName name="wrn.Print." localSheetId="21" hidden="1">{#N/A,#N/A,FALSE,"By Month";#N/A,#N/A,FALSE,"Rev By Month";"Print1",#N/A,FALSE,"NA Parts Reporting";"Print2",#N/A,FALSE,"NA Parts Reporting";"Print3",#N/A,FALSE,"NA Parts Reporting"}</definedName>
    <definedName name="wrn.Print." localSheetId="20" hidden="1">{#N/A,#N/A,FALSE,"By Month";#N/A,#N/A,FALSE,"Rev By Month";"Print1",#N/A,FALSE,"NA Parts Reporting";"Print2",#N/A,FALSE,"NA Parts Reporting";"Print3",#N/A,FALSE,"NA Parts Reporting"}</definedName>
    <definedName name="wrn.Print." localSheetId="22" hidden="1">{#N/A,#N/A,FALSE,"By Month";#N/A,#N/A,FALSE,"Rev By Month";"Print1",#N/A,FALSE,"NA Parts Reporting";"Print2",#N/A,FALSE,"NA Parts Reporting";"Print3",#N/A,FALSE,"NA Parts Reporting"}</definedName>
    <definedName name="wrn.Print." hidden="1">{#N/A,#N/A,FALSE,"By Month";#N/A,#N/A,FALSE,"Rev By Month";"Print1",#N/A,FALSE,"NA Parts Reporting";"Print2",#N/A,FALSE,"NA Parts Reporting";"Print3",#N/A,FALSE,"NA Parts Reporting"}</definedName>
    <definedName name="wrn.Print._.All." localSheetId="21"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0"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localSheetId="22"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 hidden="1">{#N/A,#N/A,TRUE,"Input Data Sheet";#N/A,#N/A,TRUE,"Turnover";#N/A,#N/A,TRUE,"NSAR";#N/A,#N/A,TRUE,"NAV Rollforward";#N/A,#N/A,TRUE,"Ratios-HUB";#N/A,#N/A,TRUE,"Ratios-Marathon";#N/A,#N/A,TRUE,"Ratios - Traditional";#N/A,#N/A,TRUE,"Ratios - Classic";#N/A,#N/A,TRUE,"Ratios - Medallion Class A";#N/A,#N/A,TRUE,"Ratios - Medallion Class B";#N/A,#N/A,TRUE,"Share Proof-Marathon";#N/A,#N/A,TRUE,"Share Proof-Traditional";#N/A,#N/A,TRUE,"Share Proof - Classic";#N/A,#N/A,TRUE,"Share Proof - Medallion A";#N/A,#N/A,TRUE,"Share Proof - Medallion B";#N/A,#N/A,TRUE,"Per Share-Marathon";#N/A,#N/A,TRUE,"Per Share-Traditional";#N/A,#N/A,TRUE,"Per Share-Classic";#N/A,#N/A,TRUE,"Per Share-Medallion A";#N/A,#N/A,TRUE,"Per Share-Medallion B";#N/A,#N/A,TRUE,"Capital Roll - Hub";#N/A,#N/A,TRUE,"Capital Roll - Spokes";#N/A,#N/A,TRUE,"Hastax"}</definedName>
    <definedName name="wrn.Print._.All._.Pages." localSheetId="21" hidden="1">{"LBO Summary",#N/A,FALSE,"Summary";"Income Statement",#N/A,FALSE,"Model";"Cash Flow",#N/A,FALSE,"Model";"Balance Sheet",#N/A,FALSE,"Model";"Working Capital",#N/A,FALSE,"Model";"Pro Forma Balance Sheets",#N/A,FALSE,"PFBS";"Debt Balances",#N/A,FALSE,"Model";"Fee Schedules",#N/A,FALSE,"Model"}</definedName>
    <definedName name="wrn.Print._.All._.Pages." localSheetId="20" hidden="1">{"LBO Summary",#N/A,FALSE,"Summary";"Income Statement",#N/A,FALSE,"Model";"Cash Flow",#N/A,FALSE,"Model";"Balance Sheet",#N/A,FALSE,"Model";"Working Capital",#N/A,FALSE,"Model";"Pro Forma Balance Sheets",#N/A,FALSE,"PFBS";"Debt Balances",#N/A,FALSE,"Model";"Fee Schedules",#N/A,FALSE,"Model"}</definedName>
    <definedName name="wrn.Print._.All._.Pages." localSheetId="22"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Classic." localSheetId="21" hidden="1">{#N/A,#N/A,FALSE,"Ratios - Classic";#N/A,#N/A,FALSE,"Share Proof - Classic";#N/A,#N/A,FALSE,"Per Share-Classic"}</definedName>
    <definedName name="wrn.Print._.Classic." localSheetId="20" hidden="1">{#N/A,#N/A,FALSE,"Ratios - Classic";#N/A,#N/A,FALSE,"Share Proof - Classic";#N/A,#N/A,FALSE,"Per Share-Classic"}</definedName>
    <definedName name="wrn.Print._.Classic." localSheetId="22" hidden="1">{#N/A,#N/A,FALSE,"Ratios - Classic";#N/A,#N/A,FALSE,"Share Proof - Classic";#N/A,#N/A,FALSE,"Per Share-Classic"}</definedName>
    <definedName name="wrn.Print._.Classic." hidden="1">{#N/A,#N/A,FALSE,"Ratios - Classic";#N/A,#N/A,FALSE,"Share Proof - Classic";#N/A,#N/A,FALSE,"Per Share-Classic"}</definedName>
    <definedName name="wrn.print._.graphs." localSheetId="21" hidden="1">{"cap_structure",#N/A,FALSE,"Graph-Mkt Cap";"price",#N/A,FALSE,"Graph-Price";"ebit",#N/A,FALSE,"Graph-EBITDA";"ebitda",#N/A,FALSE,"Graph-EBITDA"}</definedName>
    <definedName name="wrn.print._.graphs." localSheetId="20" hidden="1">{"cap_structure",#N/A,FALSE,"Graph-Mkt Cap";"price",#N/A,FALSE,"Graph-Price";"ebit",#N/A,FALSE,"Graph-EBITDA";"ebitda",#N/A,FALSE,"Graph-EBITDA"}</definedName>
    <definedName name="wrn.print._.graphs." localSheetId="22"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Hub." localSheetId="21" hidden="1">{#N/A,#N/A,FALSE,"Input Data Sheet";#N/A,#N/A,FALSE,"Turnover";#N/A,#N/A,FALSE,"NSAR";#N/A,#N/A,FALSE,"Ratios-HUB";#N/A,#N/A,FALSE,"Capital Roll - Hub"}</definedName>
    <definedName name="wrn.Print._.Hub." localSheetId="20" hidden="1">{#N/A,#N/A,FALSE,"Input Data Sheet";#N/A,#N/A,FALSE,"Turnover";#N/A,#N/A,FALSE,"NSAR";#N/A,#N/A,FALSE,"Ratios-HUB";#N/A,#N/A,FALSE,"Capital Roll - Hub"}</definedName>
    <definedName name="wrn.Print._.Hub." localSheetId="22" hidden="1">{#N/A,#N/A,FALSE,"Input Data Sheet";#N/A,#N/A,FALSE,"Turnover";#N/A,#N/A,FALSE,"NSAR";#N/A,#N/A,FALSE,"Ratios-HUB";#N/A,#N/A,FALSE,"Capital Roll - Hub"}</definedName>
    <definedName name="wrn.Print._.Hub." hidden="1">{#N/A,#N/A,FALSE,"Input Data Sheet";#N/A,#N/A,FALSE,"Turnover";#N/A,#N/A,FALSE,"NSAR";#N/A,#N/A,FALSE,"Ratios-HUB";#N/A,#N/A,FALSE,"Capital Roll - Hub"}</definedName>
    <definedName name="wrn.Print._.Marathon." localSheetId="21" hidden="1">{#N/A,#N/A,FALSE,"Ratios-Marathon";#N/A,#N/A,FALSE,"Share Proof-Marathon";#N/A,#N/A,FALSE,"Per Share-Marathon"}</definedName>
    <definedName name="wrn.Print._.Marathon." localSheetId="20" hidden="1">{#N/A,#N/A,FALSE,"Ratios-Marathon";#N/A,#N/A,FALSE,"Share Proof-Marathon";#N/A,#N/A,FALSE,"Per Share-Marathon"}</definedName>
    <definedName name="wrn.Print._.Marathon." localSheetId="22" hidden="1">{#N/A,#N/A,FALSE,"Ratios-Marathon";#N/A,#N/A,FALSE,"Share Proof-Marathon";#N/A,#N/A,FALSE,"Per Share-Marathon"}</definedName>
    <definedName name="wrn.Print._.Marathon." hidden="1">{#N/A,#N/A,FALSE,"Ratios-Marathon";#N/A,#N/A,FALSE,"Share Proof-Marathon";#N/A,#N/A,FALSE,"Per Share-Marathon"}</definedName>
    <definedName name="wrn.Print._.Medallion." localSheetId="21" hidden="1">{#N/A,#N/A,FALSE,"Ratios - Medallion Class A";#N/A,#N/A,FALSE,"Ratios - Medallion Class B";#N/A,#N/A,FALSE,"Share Proof - Medallion A";#N/A,#N/A,FALSE,"Share Proof - Medallion B";#N/A,#N/A,FALSE,"Per Share-Medallion A";#N/A,#N/A,FALSE,"Per Share-Medallion B"}</definedName>
    <definedName name="wrn.Print._.Medallion." localSheetId="20" hidden="1">{#N/A,#N/A,FALSE,"Ratios - Medallion Class A";#N/A,#N/A,FALSE,"Ratios - Medallion Class B";#N/A,#N/A,FALSE,"Share Proof - Medallion A";#N/A,#N/A,FALSE,"Share Proof - Medallion B";#N/A,#N/A,FALSE,"Per Share-Medallion A";#N/A,#N/A,FALSE,"Per Share-Medallion B"}</definedName>
    <definedName name="wrn.Print._.Medallion." localSheetId="22" hidden="1">{#N/A,#N/A,FALSE,"Ratios - Medallion Class A";#N/A,#N/A,FALSE,"Ratios - Medallion Class B";#N/A,#N/A,FALSE,"Share Proof - Medallion A";#N/A,#N/A,FALSE,"Share Proof - Medallion B";#N/A,#N/A,FALSE,"Per Share-Medallion A";#N/A,#N/A,FALSE,"Per Share-Medallion B"}</definedName>
    <definedName name="wrn.Print._.Medallion." hidden="1">{#N/A,#N/A,FALSE,"Ratios - Medallion Class A";#N/A,#N/A,FALSE,"Ratios - Medallion Class B";#N/A,#N/A,FALSE,"Share Proof - Medallion A";#N/A,#N/A,FALSE,"Share Proof - Medallion B";#N/A,#N/A,FALSE,"Per Share-Medallion A";#N/A,#N/A,FALSE,"Per Share-Medallion B"}</definedName>
    <definedName name="wrn.print._.raw._.data._.entry." localSheetId="21" hidden="1">{"inputs raw data",#N/A,TRUE,"INPUT"}</definedName>
    <definedName name="wrn.print._.raw._.data._.entry." localSheetId="20" hidden="1">{"inputs raw data",#N/A,TRUE,"INPUT"}</definedName>
    <definedName name="wrn.print._.raw._.data._.entry." localSheetId="22" hidden="1">{"inputs raw data",#N/A,TRUE,"INPUT"}</definedName>
    <definedName name="wrn.print._.raw._.data._.entry." hidden="1">{"inputs raw data",#N/A,TRUE,"INPUT"}</definedName>
    <definedName name="wrn.Print._.Spokes." localSheetId="21" hidden="1">{#N/A,#N/A,FALSE,"Input Data Sheet";#N/A,#N/A,FALSE,"NAV rollforward";#N/A,#N/A,FALSE,"Capital Roll - Spokes";#N/A,#N/A,FALSE,"Hastax"}</definedName>
    <definedName name="wrn.Print._.Spokes." localSheetId="20" hidden="1">{#N/A,#N/A,FALSE,"Input Data Sheet";#N/A,#N/A,FALSE,"NAV rollforward";#N/A,#N/A,FALSE,"Capital Roll - Spokes";#N/A,#N/A,FALSE,"Hastax"}</definedName>
    <definedName name="wrn.Print._.Spokes." localSheetId="22" hidden="1">{#N/A,#N/A,FALSE,"Input Data Sheet";#N/A,#N/A,FALSE,"NAV rollforward";#N/A,#N/A,FALSE,"Capital Roll - Spokes";#N/A,#N/A,FALSE,"Hastax"}</definedName>
    <definedName name="wrn.Print._.Spokes." hidden="1">{#N/A,#N/A,FALSE,"Input Data Sheet";#N/A,#N/A,FALSE,"NAV rollforward";#N/A,#N/A,FALSE,"Capital Roll - Spokes";#N/A,#N/A,FALSE,"Hastax"}</definedName>
    <definedName name="wrn.print._.summary._.sheets." localSheetId="21" hidden="1">{"summary1",#N/A,TRUE,"Comps";"summary2",#N/A,TRUE,"Comps";"summary3",#N/A,TRUE,"Comps"}</definedName>
    <definedName name="wrn.print._.summary._.sheets." localSheetId="20" hidden="1">{"summary1",#N/A,TRUE,"Comps";"summary2",#N/A,TRUE,"Comps";"summary3",#N/A,TRUE,"Comps"}</definedName>
    <definedName name="wrn.print._.summary._.sheets." localSheetId="22" hidden="1">{"summary1",#N/A,TRUE,"Comps";"summary2",#N/A,TRUE,"Comps";"summary3",#N/A,TRUE,"Comps"}</definedName>
    <definedName name="wrn.print._.summary._.sheets." hidden="1">{"summary1",#N/A,TRUE,"Comps";"summary2",#N/A,TRUE,"Comps";"summary3",#N/A,TRUE,"Comps"}</definedName>
    <definedName name="wrn.print._.summary._.sheets.2" localSheetId="21" hidden="1">{"summary1",#N/A,TRUE,"Comps";"summary2",#N/A,TRUE,"Comps";"summary3",#N/A,TRUE,"Comps"}</definedName>
    <definedName name="wrn.print._.summary._.sheets.2" localSheetId="20" hidden="1">{"summary1",#N/A,TRUE,"Comps";"summary2",#N/A,TRUE,"Comps";"summary3",#N/A,TRUE,"Comps"}</definedName>
    <definedName name="wrn.print._.summary._.sheets.2" localSheetId="22" hidden="1">{"summary1",#N/A,TRUE,"Comps";"summary2",#N/A,TRUE,"Comps";"summary3",#N/A,TRUE,"Comps"}</definedName>
    <definedName name="wrn.print._.summary._.sheets.2" hidden="1">{"summary1",#N/A,TRUE,"Comps";"summary2",#N/A,TRUE,"Comps";"summary3",#N/A,TRUE,"Comps"}</definedName>
    <definedName name="wrn.Print._.Traditional." localSheetId="21" hidden="1">{#N/A,#N/A,FALSE,"Ratios - Traditional";#N/A,#N/A,FALSE,"Share Proof-Traditional";#N/A,#N/A,FALSE,"Per Share-Traditional"}</definedName>
    <definedName name="wrn.Print._.Traditional." localSheetId="20" hidden="1">{#N/A,#N/A,FALSE,"Ratios - Traditional";#N/A,#N/A,FALSE,"Share Proof-Traditional";#N/A,#N/A,FALSE,"Per Share-Traditional"}</definedName>
    <definedName name="wrn.Print._.Traditional." localSheetId="22" hidden="1">{#N/A,#N/A,FALSE,"Ratios - Traditional";#N/A,#N/A,FALSE,"Share Proof-Traditional";#N/A,#N/A,FALSE,"Per Share-Traditional"}</definedName>
    <definedName name="wrn.Print._.Traditional." hidden="1">{#N/A,#N/A,FALSE,"Ratios - Traditional";#N/A,#N/A,FALSE,"Share Proof-Traditional";#N/A,#N/A,FALSE,"Per Share-Traditional"}</definedName>
    <definedName name="wrn.print_all." localSheetId="21"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0"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localSheetId="22"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all." hidden="1">{"Earnings",#N/A,FALSE,"Earnings";"BalanceSheet",#N/A,FALSE,"BalanceSheet";"ChangesinCash",#N/A,FALSE,"CashFlow";"Factsheet",#N/A,FALSE,"Factsheet";"Financial_Ratios",#N/A,FALSE,"CashFlow";"US_ENP_per_Bbl",#N/A,FALSE,"USE&amp;P";"USENP_DCF",#N/A,FALSE,"USE&amp;P";"Eur_ENP_per_Bbl",#N/A,FALSE,"EURE&amp;P";"EURENP_DCF",#N/A,FALSE,"EURE&amp;P";"Can_ENP_per_Bbl",#N/A,FALSE,"CAN&amp;OTHE&amp;P";"Can_ENP_DCF",#N/A,FALSE,"CAN&amp;OTHE&amp;P";"Other_ENP_per_Bbl",#N/A,FALSE,"CAN&amp;OTHE&amp;P";"Other_ENP_DCF",#N/A,FALSE,"CAN&amp;OTHE&amp;P";"Production_Summary",#N/A,FALSE,"E&amp;PSum";"Capital_Expends",#N/A,FALSE,"E&amp;PSum";"US_RNM_Engs",#N/A,FALSE,"USR&amp;M";"US_RNM_Operating_Stats",#N/A,FALSE,"USR&amp;M";"US_RNM_DCF",#N/A,FALSE,"USR&amp;M";"ROW_RNM_Earnings",#N/A,FALSE,"ROWR&amp;M";"ROW_RNM_Operating_Stats",#N/A,FALSE,"ROWR&amp;M";"ROW_RNM_DCF",#N/A,FALSE,"ROWR&amp;M";"Chemicals_Earnings",#N/A,FALSE,"Chemicals";"Benchmark_Price_Assumptions",#N/A,FALSE,"Assumptions";"Net_Asset_Value",#N/A,FALSE,"NAV";"Quarterly_Earnings",#N/A,FALSE,"Quarterly";"ROCE",#N/A,FALSE,"ROCE";"Dupont",#N/A,FALSE,"Dupont"}</definedName>
    <definedName name="wrn.Print_Buyer." localSheetId="21" hidden="1">{#N/A,"DR",FALSE,"increm pf";#N/A,"MAMSI",FALSE,"increm pf";#N/A,"MAXI",FALSE,"increm pf";#N/A,"PCAM",FALSE,"increm pf";#N/A,"PHSV",FALSE,"increm pf";#N/A,"SIE",FALSE,"increm pf"}</definedName>
    <definedName name="wrn.Print_Buyer." localSheetId="20" hidden="1">{#N/A,"DR",FALSE,"increm pf";#N/A,"MAMSI",FALSE,"increm pf";#N/A,"MAXI",FALSE,"increm pf";#N/A,"PCAM",FALSE,"increm pf";#N/A,"PHSV",FALSE,"increm pf";#N/A,"SIE",FALSE,"increm pf"}</definedName>
    <definedName name="wrn.Print_Buyer." localSheetId="22"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2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ll." localSheetId="21"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0"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localSheetId="22"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all." hidden="1">{"Factsheet",#N/A,FALSE,"Fact";"Earnings",#N/A,FALSE,"Earnings";"BalanceSheet",#N/A,FALSE,"BalanceSheet";"Balance Sheet Details",#N/A,FALSE,"BalanceSheet";"ChangeinCash",#N/A,FALSE,"CashFlow";"UpstrmNormalErngs",#N/A,FALSE,"NormEngUp";"NormalEngs",#N/A,FALSE,"NormalEngs";"NormalGrowth",#N/A,FALSE,"NormalGrowth";"US EP Earnings",#N/A,FALSE,"US E&amp;P";"US EP Price Vol Detail",#N/A,FALSE,"US E&amp;P";"International EP Earnings",#N/A,FALSE,"International E&amp;P";"International EP Price Vol Detail",#N/A,FALSE,"International E&amp;P";"ENPSummary",#N/A,FALSE,"E&amp;P Summary";"GPMEarnings",#N/A,FALSE,"GPM";"RMT Earnings",#N/A,FALSE,"RM&amp;T";"RMT Operating Details",#N/A,FALSE,"RM&amp;T";"Chemicals",#N/A,FALSE,"Chemicals";"CapexSummary",#N/A,FALSE,"CAPEX Sum";"quarterly",#N/A,FALSE,"Quarters";"ROCE",#N/A,FALSE,"ROCE";"NAV",#N/A,FALSE,"NAV";"DCF",#N/A,FALSE,"DCFEVA";"QRating",#N/A,FALSE,"Q-Rating";"Dupont",#N/A,FALSE,"Dupont";"assumptions",#N/A,FALSE,"Assumptions"}</definedName>
    <definedName name="wrn.PrintIt." localSheetId="21" hidden="1">{"Page1",#N/A,FALSE,"Page1";"Page2",#N/A,FALSE,"Page2";"Page3",#N/A,FALSE,"Pages34";"Page3b",#N/A,FALSE,"Pages34"}</definedName>
    <definedName name="wrn.PrintIt." localSheetId="20" hidden="1">{"Page1",#N/A,FALSE,"Page1";"Page2",#N/A,FALSE,"Page2";"Page3",#N/A,FALSE,"Pages34";"Page3b",#N/A,FALSE,"Pages34"}</definedName>
    <definedName name="wrn.PrintIt." localSheetId="22" hidden="1">{"Page1",#N/A,FALSE,"Page1";"Page2",#N/A,FALSE,"Page2";"Page3",#N/A,FALSE,"Pages34";"Page3b",#N/A,FALSE,"Pages34"}</definedName>
    <definedName name="wrn.PrintIt." hidden="1">{"Page1",#N/A,FALSE,"Page1";"Page2",#N/A,FALSE,"Page2";"Page3",#N/A,FALSE,"Pages34";"Page3b",#N/A,FALSE,"Pages34"}</definedName>
    <definedName name="wrn.PRIOR._.PERIOD._.ADJMT." localSheetId="21" hidden="1">{#N/A,#N/A,FALSE,"PRIOR PERIOD ADJMT"}</definedName>
    <definedName name="wrn.PRIOR._.PERIOD._.ADJMT." localSheetId="20" hidden="1">{#N/A,#N/A,FALSE,"PRIOR PERIOD ADJMT"}</definedName>
    <definedName name="wrn.PRIOR._.PERIOD._.ADJMT." localSheetId="22" hidden="1">{#N/A,#N/A,FALSE,"PRIOR PERIOD ADJMT"}</definedName>
    <definedName name="wrn.PRIOR._.PERIOD._.ADJMT." hidden="1">{#N/A,#N/A,FALSE,"PRIOR PERIOD ADJMT"}</definedName>
    <definedName name="wrn.Production." localSheetId="21" hidden="1">{"Production",#N/A,FALSE,"Electric O&amp;M Functionalization"}</definedName>
    <definedName name="wrn.Production." localSheetId="20" hidden="1">{"Production",#N/A,FALSE,"Electric O&amp;M Functionalization"}</definedName>
    <definedName name="wrn.Production." localSheetId="22" hidden="1">{"Production",#N/A,FALSE,"Electric O&amp;M Functionalization"}</definedName>
    <definedName name="wrn.Production." hidden="1">{"Production",#N/A,FALSE,"Electric O&amp;M Functionalization"}</definedName>
    <definedName name="wrn.Proforma._.Review." localSheetId="21" hidden="1">{#N/A,#N/A,FALSE,"Occ and Rate";#N/A,#N/A,FALSE,"PF Input";#N/A,#N/A,FALSE,"Proforma Five Yr";#N/A,#N/A,FALSE,"Hotcomps"}</definedName>
    <definedName name="wrn.Proforma._.Review." localSheetId="20" hidden="1">{#N/A,#N/A,FALSE,"Occ and Rate";#N/A,#N/A,FALSE,"PF Input";#N/A,#N/A,FALSE,"Proforma Five Yr";#N/A,#N/A,FALSE,"Hotcomps"}</definedName>
    <definedName name="wrn.Proforma._.Review." localSheetId="22" hidden="1">{#N/A,#N/A,FALSE,"Occ and Rate";#N/A,#N/A,FALSE,"PF Input";#N/A,#N/A,FALSE,"Proforma Five Yr";#N/A,#N/A,FALSE,"Hotcomps"}</definedName>
    <definedName name="wrn.Proforma._.Review." hidden="1">{#N/A,#N/A,FALSE,"Occ and Rate";#N/A,#N/A,FALSE,"PF Input";#N/A,#N/A,FALSE,"Proforma Five Yr";#N/A,#N/A,FALSE,"Hotcomps"}</definedName>
    <definedName name="wrn.Project._.A." localSheetId="21" hidden="1">{"Proj Econ Summary",#N/A,FALSE,"Project A";"Income Statement",#N/A,FALSE,"Project A";"Cash Flow Statement",#N/A,FALSE,"Project A";"Balance Sheet",#N/A,FALSE,"Project A";"Scenario Summary (Proj A)",#N/A,FALSE,"Scenario Summary"}</definedName>
    <definedName name="wrn.Project._.A." localSheetId="20" hidden="1">{"Proj Econ Summary",#N/A,FALSE,"Project A";"Income Statement",#N/A,FALSE,"Project A";"Cash Flow Statement",#N/A,FALSE,"Project A";"Balance Sheet",#N/A,FALSE,"Project A";"Scenario Summary (Proj A)",#N/A,FALSE,"Scenario Summary"}</definedName>
    <definedName name="wrn.Project._.A." localSheetId="22"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Project._.Summary." localSheetId="21" hidden="1">{"Summary",#N/A,FALSE,"MICMULT";"Income Statement",#N/A,FALSE,"MICMULT";"Cash Flows",#N/A,FALSE,"MICMULT"}</definedName>
    <definedName name="wrn.Project._.Summary." localSheetId="20" hidden="1">{"Summary",#N/A,FALSE,"MICMULT";"Income Statement",#N/A,FALSE,"MICMULT";"Cash Flows",#N/A,FALSE,"MICMULT"}</definedName>
    <definedName name="wrn.Project._.Summary." localSheetId="22" hidden="1">{"Summary",#N/A,FALSE,"MICMULT";"Income Statement",#N/A,FALSE,"MICMULT";"Cash Flows",#N/A,FALSE,"MICMULT"}</definedName>
    <definedName name="wrn.Project._.Summary." hidden="1">{"Summary",#N/A,FALSE,"MICMULT";"Income Statement",#N/A,FALSE,"MICMULT";"Cash Flows",#N/A,FALSE,"MICMULT"}</definedName>
    <definedName name="wrn.PropertyInformation." localSheetId="21" hidden="1">{#N/A,#N/A,FALSE,"PropertyInfo"}</definedName>
    <definedName name="wrn.PropertyInformation." localSheetId="20" hidden="1">{#N/A,#N/A,FALSE,"PropertyInfo"}</definedName>
    <definedName name="wrn.PropertyInformation." localSheetId="22" hidden="1">{#N/A,#N/A,FALSE,"PropertyInfo"}</definedName>
    <definedName name="wrn.PropertyInformation." hidden="1">{#N/A,#N/A,FALSE,"PropertyInfo"}</definedName>
    <definedName name="wrn.purch._.acct." localSheetId="21" hidden="1">{"Pre76 purch acct",#N/A,FALSE,"Input";"ACPI purch acct",#N/A,FALSE,"Input";"25 Yr Purch Acct",#N/A,FALSE,"Input";"RBEP Purch Acct.",#N/A,FALSE,"Input"}</definedName>
    <definedName name="wrn.purch._.acct." localSheetId="20" hidden="1">{"Pre76 purch acct",#N/A,FALSE,"Input";"ACPI purch acct",#N/A,FALSE,"Input";"25 Yr Purch Acct",#N/A,FALSE,"Input";"RBEP Purch Acct.",#N/A,FALSE,"Input"}</definedName>
    <definedName name="wrn.purch._.acct." localSheetId="22" hidden="1">{"Pre76 purch acct",#N/A,FALSE,"Input";"ACPI purch acct",#N/A,FALSE,"Input";"25 Yr Purch Acct",#N/A,FALSE,"Input";"RBEP Purch Acct.",#N/A,FALSE,"Input"}</definedName>
    <definedName name="wrn.purch._.acct." hidden="1">{"Pre76 purch acct",#N/A,FALSE,"Input";"ACPI purch acct",#N/A,FALSE,"Input";"25 Yr Purch Acct",#N/A,FALSE,"Input";"RBEP Purch Acct.",#N/A,FALSE,"Input"}</definedName>
    <definedName name="wrn.QUARTER." localSheetId="21" hidden="1">{#N/A,#N/A,FALSE,"QTR Total";#N/A,#N/A,FALSE,"QTR ASNS";#N/A,#N/A,FALSE,"QTR PNCNS";#N/A,#N/A,FALSE,"QTR DSNS";#N/A,#N/A,FALSE,"QTR TNS"}</definedName>
    <definedName name="wrn.QUARTER." localSheetId="20" hidden="1">{#N/A,#N/A,FALSE,"QTR Total";#N/A,#N/A,FALSE,"QTR ASNS";#N/A,#N/A,FALSE,"QTR PNCNS";#N/A,#N/A,FALSE,"QTR DSNS";#N/A,#N/A,FALSE,"QTR TNS"}</definedName>
    <definedName name="wrn.QUARTER." localSheetId="22" hidden="1">{#N/A,#N/A,FALSE,"QTR Total";#N/A,#N/A,FALSE,"QTR ASNS";#N/A,#N/A,FALSE,"QTR PNCNS";#N/A,#N/A,FALSE,"QTR DSNS";#N/A,#N/A,FALSE,"QTR TNS"}</definedName>
    <definedName name="wrn.QUARTER." hidden="1">{#N/A,#N/A,FALSE,"QTR Total";#N/A,#N/A,FALSE,"QTR ASNS";#N/A,#N/A,FALSE,"QTR PNCNS";#N/A,#N/A,FALSE,"QTR DSNS";#N/A,#N/A,FALSE,"QTR TNS"}</definedName>
    <definedName name="wrn.Reconcil._.Bk._.Depr._.to._.47G." localSheetId="21" hidden="1">{"By Account",#N/A,FALSE,"Reconcil Deprec Book to Tax   ";"Correction of JV 47G",#N/A,FALSE,"Reconcil Deprec Book to Tax   ";"Recalculation of JV 47G",#N/A,FALSE,"Reconcil Deprec Book to Tax   "}</definedName>
    <definedName name="wrn.Reconcil._.Bk._.Depr._.to._.47G." localSheetId="20" hidden="1">{"By Account",#N/A,FALSE,"Reconcil Deprec Book to Tax   ";"Correction of JV 47G",#N/A,FALSE,"Reconcil Deprec Book to Tax   ";"Recalculation of JV 47G",#N/A,FALSE,"Reconcil Deprec Book to Tax   "}</definedName>
    <definedName name="wrn.Reconcil._.Bk._.Depr._.to._.47G." localSheetId="22" hidden="1">{"By Account",#N/A,FALSE,"Reconcil Deprec Book to Tax   ";"Correction of JV 47G",#N/A,FALSE,"Reconcil Deprec Book to Tax   ";"Recalculation of JV 47G",#N/A,FALSE,"Reconcil Deprec Book to Tax   "}</definedName>
    <definedName name="wrn.Reconcil._.Bk._.Depr._.to._.47G." hidden="1">{"By Account",#N/A,FALSE,"Reconcil Deprec Book to Tax   ";"Correction of JV 47G",#N/A,FALSE,"Reconcil Deprec Book to Tax   ";"Recalculation of JV 47G",#N/A,FALSE,"Reconcil Deprec Book to Tax   "}</definedName>
    <definedName name="wrn.Relevant." localSheetId="21" hidden="1">{#N/A,#N/A,FALSE,"Title Page";#N/A,#N/A,FALSE,"Conclusions";#N/A,#N/A,FALSE,"Assum.";#N/A,#N/A,FALSE,"Sun  DCF-WC-Dep";#N/A,#N/A,FALSE,"MarketValue";#N/A,#N/A,FALSE,"BalSheet";#N/A,#N/A,FALSE,"WACC";#N/A,#N/A,FALSE,"PC+ Info.";#N/A,#N/A,FALSE,"PC+Info_2"}</definedName>
    <definedName name="wrn.Relevant." localSheetId="20" hidden="1">{#N/A,#N/A,FALSE,"Title Page";#N/A,#N/A,FALSE,"Conclusions";#N/A,#N/A,FALSE,"Assum.";#N/A,#N/A,FALSE,"Sun  DCF-WC-Dep";#N/A,#N/A,FALSE,"MarketValue";#N/A,#N/A,FALSE,"BalSheet";#N/A,#N/A,FALSE,"WACC";#N/A,#N/A,FALSE,"PC+ Info.";#N/A,#N/A,FALSE,"PC+Info_2"}</definedName>
    <definedName name="wrn.Relevant." localSheetId="22"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21" hidden="1">{#N/A,#N/A,FALSE,"Title Page";#N/A,#N/A,FALSE,"Conclusions";#N/A,#N/A,FALSE,"Assum.";#N/A,#N/A,FALSE,"Sun  DCF-WC-Dep";#N/A,#N/A,FALSE,"MarketValue";#N/A,#N/A,FALSE,"BalSheet";#N/A,#N/A,FALSE,"WACC";#N/A,#N/A,FALSE,"PC+ Info.";#N/A,#N/A,FALSE,"PC+Info_2"}</definedName>
    <definedName name="wrn.Relevant1." localSheetId="20" hidden="1">{#N/A,#N/A,FALSE,"Title Page";#N/A,#N/A,FALSE,"Conclusions";#N/A,#N/A,FALSE,"Assum.";#N/A,#N/A,FALSE,"Sun  DCF-WC-Dep";#N/A,#N/A,FALSE,"MarketValue";#N/A,#N/A,FALSE,"BalSheet";#N/A,#N/A,FALSE,"WACC";#N/A,#N/A,FALSE,"PC+ Info.";#N/A,#N/A,FALSE,"PC+Info_2"}</definedName>
    <definedName name="wrn.Relevant1." localSheetId="22"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port." localSheetId="10" hidden="1">{#N/A,#N/A,FALSE,"Work performed";#N/A,#N/A,FALSE,"Resources"}</definedName>
    <definedName name="wrn.Report." localSheetId="15" hidden="1">{#N/A,#N/A,FALSE,"Work performed";#N/A,#N/A,FALSE,"Resources"}</definedName>
    <definedName name="wrn.Report." localSheetId="21" hidden="1">{#N/A,#N/A,FALSE,"Work performed";#N/A,#N/A,FALSE,"Resources"}</definedName>
    <definedName name="wrn.Report." localSheetId="20" hidden="1">{#N/A,#N/A,FALSE,"Work performed";#N/A,#N/A,FALSE,"Resources"}</definedName>
    <definedName name="wrn.Report." localSheetId="22" hidden="1">{#N/A,#N/A,FALSE,"Work performed";#N/A,#N/A,FALSE,"Resources"}</definedName>
    <definedName name="wrn.Report." hidden="1">{#N/A,#N/A,FALSE,"Work performed";#N/A,#N/A,FALSE,"Resources"}</definedName>
    <definedName name="wrn.Revenue._.Analysis." localSheetId="1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s." localSheetId="21" hidden="1">{"Base_rev",#N/A,FALSE,"Proj_IS_Base";"Projrev",#N/A,FALSE,"Proj_IS_wOTLC";"Delta",#N/A,FALSE,"Delta Rev_PV"}</definedName>
    <definedName name="wrn.Revs." localSheetId="20" hidden="1">{"Base_rev",#N/A,FALSE,"Proj_IS_Base";"Projrev",#N/A,FALSE,"Proj_IS_wOTLC";"Delta",#N/A,FALSE,"Delta Rev_PV"}</definedName>
    <definedName name="wrn.Revs." localSheetId="22" hidden="1">{"Base_rev",#N/A,FALSE,"Proj_IS_Base";"Projrev",#N/A,FALSE,"Proj_IS_wOTLC";"Delta",#N/A,FALSE,"Delta Rev_PV"}</definedName>
    <definedName name="wrn.Revs." hidden="1">{"Base_rev",#N/A,FALSE,"Proj_IS_Base";"Projrev",#N/A,FALSE,"Proj_IS_wOTLC";"Delta",#N/A,FALSE,"Delta Rev_PV"}</definedName>
    <definedName name="wrn.Risk._.Reserves." localSheetId="21" hidden="1">{#N/A,#N/A,TRUE,"Reserves";#N/A,#N/A,TRUE,"Graphs"}</definedName>
    <definedName name="wrn.Risk._.Reserves." localSheetId="20" hidden="1">{#N/A,#N/A,TRUE,"Reserves";#N/A,#N/A,TRUE,"Graphs"}</definedName>
    <definedName name="wrn.Risk._.Reserves." localSheetId="22" hidden="1">{#N/A,#N/A,TRUE,"Reserves";#N/A,#N/A,TRUE,"Graphs"}</definedName>
    <definedName name="wrn.Risk._.Reserves." hidden="1">{#N/A,#N/A,TRUE,"Reserves";#N/A,#N/A,TRUE,"Graphs"}</definedName>
    <definedName name="wrn.Riverwood_comp_model." localSheetId="21" hidden="1">{#N/A,#N/A,FALSE,"Che-Ga";#N/A,#N/A,FALSE,"Iv-Sm";#N/A,#N/A,FALSE,"So-We";#N/A,#N/A,FALSE,"Me-Po";#N/A,#N/A,FALSE,"Be-Bo";#N/A,#N/A,FALSE,"Cha-Ki";#N/A,#N/A,FALSE,"In";#N/A,#N/A,FALSE,"Schedule 23";#N/A,#N/A,FALSE,"Schedule 22";#N/A,#N/A,FALSE,"WACC"}</definedName>
    <definedName name="wrn.Riverwood_comp_model." localSheetId="20" hidden="1">{#N/A,#N/A,FALSE,"Che-Ga";#N/A,#N/A,FALSE,"Iv-Sm";#N/A,#N/A,FALSE,"So-We";#N/A,#N/A,FALSE,"Me-Po";#N/A,#N/A,FALSE,"Be-Bo";#N/A,#N/A,FALSE,"Cha-Ki";#N/A,#N/A,FALSE,"In";#N/A,#N/A,FALSE,"Schedule 23";#N/A,#N/A,FALSE,"Schedule 22";#N/A,#N/A,FALSE,"WACC"}</definedName>
    <definedName name="wrn.Riverwood_comp_model." localSheetId="22"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M._.with._.details." localSheetId="21" hidden="1">{"US RM Earnings Summary",#N/A,FALSE,"US R&amp;M";"US RM Realization Data",#N/A,FALSE,"US R&amp;M";"For RM Earnings Detail",#N/A,FALSE,"Foreign R&amp;M";"For RM Real and Vol Detail",#N/A,FALSE,"Foreign R&amp;M"}</definedName>
    <definedName name="wrn.RM._.with._.details." localSheetId="20" hidden="1">{"US RM Earnings Summary",#N/A,FALSE,"US R&amp;M";"US RM Realization Data",#N/A,FALSE,"US R&amp;M";"For RM Earnings Detail",#N/A,FALSE,"Foreign R&amp;M";"For RM Real and Vol Detail",#N/A,FALSE,"Foreign R&amp;M"}</definedName>
    <definedName name="wrn.RM._.with._.details." localSheetId="22" hidden="1">{"US RM Earnings Summary",#N/A,FALSE,"US R&amp;M";"US RM Realization Data",#N/A,FALSE,"US R&amp;M";"For RM Earnings Detail",#N/A,FALSE,"Foreign R&amp;M";"For RM Real and Vol Detail",#N/A,FALSE,"Foreign R&amp;M"}</definedName>
    <definedName name="wrn.RM._.with._.details." hidden="1">{"US RM Earnings Summary",#N/A,FALSE,"US R&amp;M";"US RM Realization Data",#N/A,FALSE,"US R&amp;M";"For RM Earnings Detail",#N/A,FALSE,"Foreign R&amp;M";"For RM Real and Vol Detail",#N/A,FALSE,"Foreign R&amp;M"}</definedName>
    <definedName name="wrn.rprt." localSheetId="21" hidden="1">{#N/A,#N/A,FALSE,"A";#N/A,#N/A,FALSE,"B-1";#N/A,#N/A,FALSE,"WACC";#N/A,#N/A,FALSE,"C-1 ";#N/A,#N/A,FALSE,"C-2";#N/A,#N/A,FALSE,"D-1";#N/A,#N/A,FALSE,"D-2";#N/A,#N/A,FALSE,"D-3"}</definedName>
    <definedName name="wrn.rprt." localSheetId="20" hidden="1">{#N/A,#N/A,FALSE,"A";#N/A,#N/A,FALSE,"B-1";#N/A,#N/A,FALSE,"WACC";#N/A,#N/A,FALSE,"C-1 ";#N/A,#N/A,FALSE,"C-2";#N/A,#N/A,FALSE,"D-1";#N/A,#N/A,FALSE,"D-2";#N/A,#N/A,FALSE,"D-3"}</definedName>
    <definedName name="wrn.rprt." localSheetId="22" hidden="1">{#N/A,#N/A,FALSE,"A";#N/A,#N/A,FALSE,"B-1";#N/A,#N/A,FALSE,"WACC";#N/A,#N/A,FALSE,"C-1 ";#N/A,#N/A,FALSE,"C-2";#N/A,#N/A,FALSE,"D-1";#N/A,#N/A,FALSE,"D-2";#N/A,#N/A,FALSE,"D-3"}</definedName>
    <definedName name="wrn.rprt." hidden="1">{#N/A,#N/A,FALSE,"A";#N/A,#N/A,FALSE,"B-1";#N/A,#N/A,FALSE,"WACC";#N/A,#N/A,FALSE,"C-1 ";#N/A,#N/A,FALSE,"C-2";#N/A,#N/A,FALSE,"D-1";#N/A,#N/A,FALSE,"D-2";#N/A,#N/A,FALSE,"D-3"}</definedName>
    <definedName name="wrn.RPT." localSheetId="21" hidden="1">{#N/A,#N/A,FALSE,"TOTFINAL";#N/A,#N/A,FALSE,"FINPLAN";#N/A,#N/A,FALSE,"TOTMOTADJ";#N/A,#N/A,FALSE,"tieEQ";#N/A,#N/A,FALSE,"G";#N/A,#N/A,FALSE,"ELIMS";#N/A,#N/A,FALSE,"NEXTEL ADJ";#N/A,#N/A,FALSE,"MIMS";#N/A,#N/A,FALSE,"LMPS";#N/A,#N/A,FALSE,"CNSS";#N/A,#N/A,FALSE,"CSS";#N/A,#N/A,FALSE,"MCG";#N/A,#N/A,FALSE,"AECS";#N/A,#N/A,FALSE,"SPS";#N/A,#N/A,FALSE,"CORP"}</definedName>
    <definedName name="wrn.RPT." localSheetId="20" hidden="1">{#N/A,#N/A,FALSE,"TOTFINAL";#N/A,#N/A,FALSE,"FINPLAN";#N/A,#N/A,FALSE,"TOTMOTADJ";#N/A,#N/A,FALSE,"tieEQ";#N/A,#N/A,FALSE,"G";#N/A,#N/A,FALSE,"ELIMS";#N/A,#N/A,FALSE,"NEXTEL ADJ";#N/A,#N/A,FALSE,"MIMS";#N/A,#N/A,FALSE,"LMPS";#N/A,#N/A,FALSE,"CNSS";#N/A,#N/A,FALSE,"CSS";#N/A,#N/A,FALSE,"MCG";#N/A,#N/A,FALSE,"AECS";#N/A,#N/A,FALSE,"SPS";#N/A,#N/A,FALSE,"CORP"}</definedName>
    <definedName name="wrn.RPT." localSheetId="22"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Saldenliste." localSheetId="21" hidden="1">{"Saldenliste",#N/A,FALSE,"H A Ü"}</definedName>
    <definedName name="wrn.Saldenliste." localSheetId="20" hidden="1">{"Saldenliste",#N/A,FALSE,"H A Ü"}</definedName>
    <definedName name="wrn.Saldenliste." localSheetId="22" hidden="1">{"Saldenliste",#N/A,FALSE,"H A Ü"}</definedName>
    <definedName name="wrn.Saldenliste." hidden="1">{"Saldenliste",#N/A,FALSE,"H A Ü"}</definedName>
    <definedName name="wrn.Scherer._.Apr95_Sep95." localSheetId="21" hidden="1">{"Schr Apr95_Oct95",#N/A,FALSE,"Scherer Apr95-Sep95"}</definedName>
    <definedName name="wrn.Scherer._.Apr95_Sep95." localSheetId="20" hidden="1">{"Schr Apr95_Oct95",#N/A,FALSE,"Scherer Apr95-Sep95"}</definedName>
    <definedName name="wrn.Scherer._.Apr95_Sep95." localSheetId="22" hidden="1">{"Schr Apr95_Oct95",#N/A,FALSE,"Scherer Apr95-Sep95"}</definedName>
    <definedName name="wrn.Scherer._.Apr95_Sep95." hidden="1">{"Schr Apr95_Oct95",#N/A,FALSE,"Scherer Apr95-Sep95"}</definedName>
    <definedName name="wrn.Scherer._.Oct94_Mar95." localSheetId="21" hidden="1">{"Schr Oct94_Mar95",#N/A,FALSE,"Scherer Oct94-Mar95"}</definedName>
    <definedName name="wrn.Scherer._.Oct94_Mar95." localSheetId="20" hidden="1">{"Schr Oct94_Mar95",#N/A,FALSE,"Scherer Oct94-Mar95"}</definedName>
    <definedName name="wrn.Scherer._.Oct94_Mar95." localSheetId="22" hidden="1">{"Schr Oct94_Mar95",#N/A,FALSE,"Scherer Oct94-Mar95"}</definedName>
    <definedName name="wrn.Scherer._.Oct94_Mar95." hidden="1">{"Schr Oct94_Mar95",#N/A,FALSE,"Scherer Oct94-Mar95"}</definedName>
    <definedName name="wrn.Scherer._.Oct95_Mar96." localSheetId="21" hidden="1">{"Schr Oct95_Mar96",#N/A,FALSE,"Scherer Oct95-Mar96"}</definedName>
    <definedName name="wrn.Scherer._.Oct95_Mar96." localSheetId="20" hidden="1">{"Schr Oct95_Mar96",#N/A,FALSE,"Scherer Oct95-Mar96"}</definedName>
    <definedName name="wrn.Scherer._.Oct95_Mar96." localSheetId="22" hidden="1">{"Schr Oct95_Mar96",#N/A,FALSE,"Scherer Oct95-Mar96"}</definedName>
    <definedName name="wrn.Scherer._.Oct95_Mar96." hidden="1">{"Schr Oct95_Mar96",#N/A,FALSE,"Scherer Oct95-Mar96"}</definedName>
    <definedName name="wrn.Segment._.1." localSheetId="21" hidden="1">{#N/A,#N/A,TRUE,"Segment 1"}</definedName>
    <definedName name="wrn.Segment._.1." localSheetId="20" hidden="1">{#N/A,#N/A,TRUE,"Segment 1"}</definedName>
    <definedName name="wrn.Segment._.1." localSheetId="22" hidden="1">{#N/A,#N/A,TRUE,"Segment 1"}</definedName>
    <definedName name="wrn.Segment._.1." hidden="1">{#N/A,#N/A,TRUE,"Segment 1"}</definedName>
    <definedName name="wrn.Segment._.2." localSheetId="21" hidden="1">{#N/A,#N/A,TRUE,"Segment 2"}</definedName>
    <definedName name="wrn.Segment._.2." localSheetId="20" hidden="1">{#N/A,#N/A,TRUE,"Segment 2"}</definedName>
    <definedName name="wrn.Segment._.2." localSheetId="22" hidden="1">{#N/A,#N/A,TRUE,"Segment 2"}</definedName>
    <definedName name="wrn.Segment._.2." hidden="1">{#N/A,#N/A,TRUE,"Segment 2"}</definedName>
    <definedName name="wrn.Segment._.3." localSheetId="21" hidden="1">{#N/A,#N/A,TRUE,"Segment 3"}</definedName>
    <definedName name="wrn.Segment._.3." localSheetId="20" hidden="1">{#N/A,#N/A,TRUE,"Segment 3"}</definedName>
    <definedName name="wrn.Segment._.3." localSheetId="22" hidden="1">{#N/A,#N/A,TRUE,"Segment 3"}</definedName>
    <definedName name="wrn.Segment._.3." hidden="1">{#N/A,#N/A,TRUE,"Segment 3"}</definedName>
    <definedName name="wrn.Segment._.4." localSheetId="21" hidden="1">{#N/A,#N/A,TRUE,"Segment 4"}</definedName>
    <definedName name="wrn.Segment._.4." localSheetId="20" hidden="1">{#N/A,#N/A,TRUE,"Segment 4"}</definedName>
    <definedName name="wrn.Segment._.4." localSheetId="22" hidden="1">{#N/A,#N/A,TRUE,"Segment 4"}</definedName>
    <definedName name="wrn.Segment._.4." hidden="1">{#N/A,#N/A,TRUE,"Segment 4"}</definedName>
    <definedName name="wrn.Segment._.5." localSheetId="21" hidden="1">{#N/A,#N/A,TRUE,"Segment 5"}</definedName>
    <definedName name="wrn.Segment._.5." localSheetId="20" hidden="1">{#N/A,#N/A,TRUE,"Segment 5"}</definedName>
    <definedName name="wrn.Segment._.5." localSheetId="22" hidden="1">{#N/A,#N/A,TRUE,"Segment 5"}</definedName>
    <definedName name="wrn.Segment._.5." hidden="1">{#N/A,#N/A,TRUE,"Segment 5"}</definedName>
    <definedName name="wrn.Short._.Report." localSheetId="21" hidden="1">{#N/A,#N/A,TRUE,"Cover";#N/A,#N/A,TRUE,"Header (eu)";#N/A,#N/A,TRUE,"Region Charts";#N/A,#N/A,TRUE,"T&amp;O By Region";#N/A,#N/A,TRUE,"AD Report"}</definedName>
    <definedName name="wrn.Short._.Report." localSheetId="20" hidden="1">{#N/A,#N/A,TRUE,"Cover";#N/A,#N/A,TRUE,"Header (eu)";#N/A,#N/A,TRUE,"Region Charts";#N/A,#N/A,TRUE,"T&amp;O By Region";#N/A,#N/A,TRUE,"AD Report"}</definedName>
    <definedName name="wrn.Short._.Report." localSheetId="22" hidden="1">{#N/A,#N/A,TRUE,"Cover";#N/A,#N/A,TRUE,"Header (eu)";#N/A,#N/A,TRUE,"Region Charts";#N/A,#N/A,TRUE,"T&amp;O By Region";#N/A,#N/A,TRUE,"AD Report"}</definedName>
    <definedName name="wrn.Short._.Report." hidden="1">{#N/A,#N/A,TRUE,"Cover";#N/A,#N/A,TRUE,"Header (eu)";#N/A,#N/A,TRUE,"Region Charts";#N/A,#N/A,TRUE,"T&amp;O By Region";#N/A,#N/A,TRUE,"AD Report"}</definedName>
    <definedName name="wrn.Snapshot." localSheetId="21" hidden="1">{#N/A,#N/A,TRUE,"Facility-Input";#N/A,#N/A,TRUE,"Graphs"}</definedName>
    <definedName name="wrn.Snapshot." localSheetId="20" hidden="1">{#N/A,#N/A,TRUE,"Facility-Input";#N/A,#N/A,TRUE,"Graphs"}</definedName>
    <definedName name="wrn.Snapshot." localSheetId="22" hidden="1">{#N/A,#N/A,TRUE,"Facility-Input";#N/A,#N/A,TRUE,"Graphs"}</definedName>
    <definedName name="wrn.Snapshot." hidden="1">{#N/A,#N/A,TRUE,"Facility-Input";#N/A,#N/A,TRUE,"Graphs"}</definedName>
    <definedName name="wrn.SPA._.FAC." localSheetId="21" hidden="1">{"SPA_FAC",#N/A,FALSE,"OMPA SPA FAC"}</definedName>
    <definedName name="wrn.SPA._.FAC." localSheetId="20" hidden="1">{"SPA_FAC",#N/A,FALSE,"OMPA SPA FAC"}</definedName>
    <definedName name="wrn.SPA._.FAC." localSheetId="22" hidden="1">{"SPA_FAC",#N/A,FALSE,"OMPA SPA FAC"}</definedName>
    <definedName name="wrn.SPA._.FAC." hidden="1">{"SPA_FAC",#N/A,FALSE,"OMPA SPA FAC"}</definedName>
    <definedName name="wrn.SRU._.CONDENSER." localSheetId="21" hidden="1">{#N/A,#N/A,FALSE,"HXSheet1";#N/A,#N/A,FALSE,"Sheet2";#N/A,#N/A,FALSE,"Sheet3";#N/A,#N/A,FALSE,"Sheet4"}</definedName>
    <definedName name="wrn.SRU._.CONDENSER." localSheetId="20" hidden="1">{#N/A,#N/A,FALSE,"HXSheet1";#N/A,#N/A,FALSE,"Sheet2";#N/A,#N/A,FALSE,"Sheet3";#N/A,#N/A,FALSE,"Sheet4"}</definedName>
    <definedName name="wrn.SRU._.CONDENSER." localSheetId="22" hidden="1">{#N/A,#N/A,FALSE,"HXSheet1";#N/A,#N/A,FALSE,"Sheet2";#N/A,#N/A,FALSE,"Sheet3";#N/A,#N/A,FALSE,"Sheet4"}</definedName>
    <definedName name="wrn.SRU._.CONDENSER." hidden="1">{#N/A,#N/A,FALSE,"HXSheet1";#N/A,#N/A,FALSE,"Sheet2";#N/A,#N/A,FALSE,"Sheet3";#N/A,#N/A,FALSE,"Sheet4"}</definedName>
    <definedName name="wrn.STAND_ALONE_BOTH." localSheetId="21" hidden="1">{"FCB_ALL",#N/A,FALSE,"FCB";"GREY_ALL",#N/A,FALSE,"GREY"}</definedName>
    <definedName name="wrn.STAND_ALONE_BOTH." localSheetId="20" hidden="1">{"FCB_ALL",#N/A,FALSE,"FCB";"GREY_ALL",#N/A,FALSE,"GREY"}</definedName>
    <definedName name="wrn.STAND_ALONE_BOTH." localSheetId="22" hidden="1">{"FCB_ALL",#N/A,FALSE,"FCB";"GREY_ALL",#N/A,FALSE,"GREY"}</definedName>
    <definedName name="wrn.STAND_ALONE_BOTH." hidden="1">{"FCB_ALL",#N/A,FALSE,"FCB";"GREY_ALL",#N/A,FALSE,"GREY"}</definedName>
    <definedName name="wrn.Statement._.of._.Income._.Taxes." localSheetId="21" hidden="1">{"Consolidated",#N/A,FALSE,"SITRP";"FPL Pure",#N/A,FALSE,"SITRP";"FPL Subsidiaries Consol",#N/A,FALSE,"SITRP"}</definedName>
    <definedName name="wrn.Statement._.of._.Income._.Taxes." localSheetId="20" hidden="1">{"Consolidated",#N/A,FALSE,"SITRP";"FPL Pure",#N/A,FALSE,"SITRP";"FPL Subsidiaries Consol",#N/A,FALSE,"SITRP"}</definedName>
    <definedName name="wrn.Statement._.of._.Income._.Taxes." localSheetId="22" hidden="1">{"Consolidated",#N/A,FALSE,"SITRP";"FPL Pure",#N/A,FALSE,"SITRP";"FPL Subsidiaries Consol",#N/A,FALSE,"SITRP"}</definedName>
    <definedName name="wrn.Statement._.of._.Income._.Taxes." hidden="1">{"Consolidated",#N/A,FALSE,"SITRP";"FPL Pure",#N/A,FALSE,"SITRP";"FPL Subsidiaries Consol",#N/A,FALSE,"SITRP"}</definedName>
    <definedName name="wrn.Steves._.Model." localSheetId="21" hidden="1">{#N/A,#N/A,FALSE,"Income Statement";#N/A,#N/A,FALSE,"Quarter IS";#N/A,#N/A,FALSE,"US E&amp;P";#N/A,#N/A,FALSE,"International E&amp;P";#N/A,#N/A,FALSE,"Chemicals"}</definedName>
    <definedName name="wrn.Steves._.Model." localSheetId="20" hidden="1">{#N/A,#N/A,FALSE,"Income Statement";#N/A,#N/A,FALSE,"Quarter IS";#N/A,#N/A,FALSE,"US E&amp;P";#N/A,#N/A,FALSE,"International E&amp;P";#N/A,#N/A,FALSE,"Chemicals"}</definedName>
    <definedName name="wrn.Steves._.Model." localSheetId="22" hidden="1">{#N/A,#N/A,FALSE,"Income Statement";#N/A,#N/A,FALSE,"Quarter IS";#N/A,#N/A,FALSE,"US E&amp;P";#N/A,#N/A,FALSE,"International E&amp;P";#N/A,#N/A,FALSE,"Chemicals"}</definedName>
    <definedName name="wrn.Steves._.Model." hidden="1">{#N/A,#N/A,FALSE,"Income Statement";#N/A,#N/A,FALSE,"Quarter IS";#N/A,#N/A,FALSE,"US E&amp;P";#N/A,#N/A,FALSE,"International E&amp;P";#N/A,#N/A,FALSE,"Chemicals"}</definedName>
    <definedName name="wrn.sum." localSheetId="21" hidden="1">{"Opsys",#N/A,FALSE,"NPV_OPsys";"NT",#N/A,FALSE,"NPV_NT";"DevP",#N/A,FALSE,"NPV_DevPdt";"Office",#N/A,FALSE,"NPV_Office"}</definedName>
    <definedName name="wrn.sum." localSheetId="20" hidden="1">{"Opsys",#N/A,FALSE,"NPV_OPsys";"NT",#N/A,FALSE,"NPV_NT";"DevP",#N/A,FALSE,"NPV_DevPdt";"Office",#N/A,FALSE,"NPV_Office"}</definedName>
    <definedName name="wrn.sum." localSheetId="22" hidden="1">{"Opsys",#N/A,FALSE,"NPV_OPsys";"NT",#N/A,FALSE,"NPV_NT";"DevP",#N/A,FALSE,"NPV_DevPdt";"Office",#N/A,FALSE,"NPV_Office"}</definedName>
    <definedName name="wrn.sum." hidden="1">{"Opsys",#N/A,FALSE,"NPV_OPsys";"NT",#N/A,FALSE,"NPV_NT";"DevP",#N/A,FALSE,"NPV_DevPdt";"Office",#N/A,FALSE,"NPV_Office"}</definedName>
    <definedName name="wrn.SUM._.OF._.UNIT._.3." localSheetId="21" hidden="1">{#N/A,#N/A,FALSE,"INPUTDATA";#N/A,#N/A,FALSE,"SUMMARY";#N/A,#N/A,FALSE,"CTAREP";#N/A,#N/A,FALSE,"CTBREP";#N/A,#N/A,FALSE,"PMG4ST86";#N/A,#N/A,FALSE,"TURBEFF";#N/A,#N/A,FALSE,"Condenser Performance"}</definedName>
    <definedName name="wrn.SUM._.OF._.UNIT._.3." localSheetId="20" hidden="1">{#N/A,#N/A,FALSE,"INPUTDATA";#N/A,#N/A,FALSE,"SUMMARY";#N/A,#N/A,FALSE,"CTAREP";#N/A,#N/A,FALSE,"CTBREP";#N/A,#N/A,FALSE,"PMG4ST86";#N/A,#N/A,FALSE,"TURBEFF";#N/A,#N/A,FALSE,"Condenser Performance"}</definedName>
    <definedName name="wrn.SUM._.OF._.UNIT._.3." localSheetId="22"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21" hidden="1">{#N/A,#N/A,FALSE,"Summary"}</definedName>
    <definedName name="wrn.Summary." localSheetId="20" hidden="1">{#N/A,#N/A,FALSE,"Summary"}</definedName>
    <definedName name="wrn.Summary." localSheetId="22" hidden="1">{#N/A,#N/A,FALSE,"Summary"}</definedName>
    <definedName name="wrn.Summary." hidden="1">{#N/A,#N/A,FALSE,"Summary"}</definedName>
    <definedName name="wrn.Summary._.Report_Ern_BS_CF." localSheetId="21" hidden="1">{"Fact Sheet",#N/A,FALSE,"Fact";"Earnings_Summary",#N/A,FALSE,"Earnings Model";"Balance Sheet",#N/A,FALSE,"Balance";"Change in Cash",#N/A,FALSE,"Cashflow";"normalengs",#N/A,FALSE,"NormalEngs";"NormalGrowth",#N/A,FALSE,"NormalGrowth"}</definedName>
    <definedName name="wrn.Summary._.Report_Ern_BS_CF." localSheetId="20" hidden="1">{"Fact Sheet",#N/A,FALSE,"Fact";"Earnings_Summary",#N/A,FALSE,"Earnings Model";"Balance Sheet",#N/A,FALSE,"Balance";"Change in Cash",#N/A,FALSE,"Cashflow";"normalengs",#N/A,FALSE,"NormalEngs";"NormalGrowth",#N/A,FALSE,"NormalGrowth"}</definedName>
    <definedName name="wrn.Summary._.Report_Ern_BS_CF." localSheetId="22" hidden="1">{"Fact Sheet",#N/A,FALSE,"Fact";"Earnings_Summary",#N/A,FALSE,"Earnings Model";"Balance Sheet",#N/A,FALSE,"Balance";"Change in Cash",#N/A,FALSE,"Cashflow";"normalengs",#N/A,FALSE,"NormalEngs";"NormalGrowth",#N/A,FALSE,"NormalGrowth"}</definedName>
    <definedName name="wrn.Summary._.Report_Ern_BS_CF." hidden="1">{"Fact Sheet",#N/A,FALSE,"Fact";"Earnings_Summary",#N/A,FALSE,"Earnings Model";"Balance Sheet",#N/A,FALSE,"Balance";"Change in Cash",#N/A,FALSE,"Cashflow";"normalengs",#N/A,FALSE,"NormalEngs";"NormalGrowth",#N/A,FALSE,"NormalGrowth"}</definedName>
    <definedName name="wrn.SUP." localSheetId="2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2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orting._.Calculations." localSheetId="10" hidden="1">{#N/A,#N/A,FALSE,"Work performed";#N/A,#N/A,FALSE,"Resources"}</definedName>
    <definedName name="wrn.Supporting._.Calculations." localSheetId="15" hidden="1">{#N/A,#N/A,FALSE,"Work performed";#N/A,#N/A,FALSE,"Resources"}</definedName>
    <definedName name="wrn.Supporting._.Calculations." localSheetId="21" hidden="1">{#N/A,#N/A,FALSE,"Work performed";#N/A,#N/A,FALSE,"Resources"}</definedName>
    <definedName name="wrn.Supporting._.Calculations." localSheetId="20" hidden="1">{#N/A,#N/A,FALSE,"Work performed";#N/A,#N/A,FALSE,"Resources"}</definedName>
    <definedName name="wrn.Supporting._.Calculations." localSheetId="22" hidden="1">{#N/A,#N/A,FALSE,"Work performed";#N/A,#N/A,FALSE,"Resources"}</definedName>
    <definedName name="wrn.Supporting._.Calculations." hidden="1">{#N/A,#N/A,FALSE,"Work performed";#N/A,#N/A,FALSE,"Resources"}</definedName>
    <definedName name="wrn.Tax._.Accrual." localSheetId="10"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21" hidden="1">{#N/A,#N/A,TRUE,"TAXPROV";#N/A,#N/A,TRUE,"FLOWTHRU";#N/A,#N/A,TRUE,"SCHEDULE M'S";#N/A,#N/A,TRUE,"PLANT M'S";#N/A,#N/A,TRUE,"TAXJE"}</definedName>
    <definedName name="wrn.Tax._.Accrual." localSheetId="20" hidden="1">{#N/A,#N/A,TRUE,"TAXPROV";#N/A,#N/A,TRUE,"FLOWTHRU";#N/A,#N/A,TRUE,"SCHEDULE M'S";#N/A,#N/A,TRUE,"PLANT M'S";#N/A,#N/A,TRUE,"TAXJE"}</definedName>
    <definedName name="wrn.Tax._.Accrual." localSheetId="22" hidden="1">{#N/A,#N/A,TRUE,"TAXPROV";#N/A,#N/A,TRUE,"FLOWTHRU";#N/A,#N/A,TRUE,"SCHEDULE M'S";#N/A,#N/A,TRUE,"PLANT M'S";#N/A,#N/A,TRUE,"TAXJE"}</definedName>
    <definedName name="wrn.Tax._.Accrual." hidden="1">{#N/A,#N/A,TRUE,"TAXPROV";#N/A,#N/A,TRUE,"FLOWTHRU";#N/A,#N/A,TRUE,"SCHEDULE M'S";#N/A,#N/A,TRUE,"PLANT M'S";#N/A,#N/A,TRUE,"TAXJE"}</definedName>
    <definedName name="wrn.Template." localSheetId="21"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20"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22"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st." localSheetId="21" hidden="1">{"test",#N/A,FALSE,"Dividend"}</definedName>
    <definedName name="wrn.test." localSheetId="20" hidden="1">{"test",#N/A,FALSE,"Dividend"}</definedName>
    <definedName name="wrn.test." localSheetId="22" hidden="1">{"test",#N/A,FALSE,"Dividend"}</definedName>
    <definedName name="wrn.test." hidden="1">{"test",#N/A,FALSE,"Dividend"}</definedName>
    <definedName name="wrn.Totals." localSheetId="21" hidden="1">{#N/A,#N/A,TRUE,"TOTAL";#N/A,#N/A,TRUE,"Total Pipes"}</definedName>
    <definedName name="wrn.Totals." localSheetId="20" hidden="1">{#N/A,#N/A,TRUE,"TOTAL";#N/A,#N/A,TRUE,"Total Pipes"}</definedName>
    <definedName name="wrn.Totals." localSheetId="22" hidden="1">{#N/A,#N/A,TRUE,"TOTAL";#N/A,#N/A,TRUE,"Total Pipes"}</definedName>
    <definedName name="wrn.Totals." hidden="1">{#N/A,#N/A,TRUE,"TOTAL";#N/A,#N/A,TRUE,"Total Pipes"}</definedName>
    <definedName name="wrn.Transmission." localSheetId="21" hidden="1">{"Transmission",#N/A,FALSE,"Electric O&amp;M Functionalization"}</definedName>
    <definedName name="wrn.Transmission." localSheetId="20" hidden="1">{"Transmission",#N/A,FALSE,"Electric O&amp;M Functionalization"}</definedName>
    <definedName name="wrn.Transmission." localSheetId="22" hidden="1">{"Transmission",#N/A,FALSE,"Electric O&amp;M Functionalization"}</definedName>
    <definedName name="wrn.Transmission." hidden="1">{"Transmission",#N/A,FALSE,"Electric O&amp;M Functionalization"}</definedName>
    <definedName name="wrn.US._.EP._.with._.Price._.and._.Vol._.Detail." localSheetId="21" hidden="1">{"US EP Earn and Prof Analysis",#N/A,FALSE,"USE&amp;P ";"US EP Price Vol Detail",#N/A,FALSE,"USE&amp;P "}</definedName>
    <definedName name="wrn.US._.EP._.with._.Price._.and._.Vol._.Detail." localSheetId="20" hidden="1">{"US EP Earn and Prof Analysis",#N/A,FALSE,"USE&amp;P ";"US EP Price Vol Detail",#N/A,FALSE,"USE&amp;P "}</definedName>
    <definedName name="wrn.US._.EP._.with._.Price._.and._.Vol._.Detail." localSheetId="22" hidden="1">{"US EP Earn and Prof Analysis",#N/A,FALSE,"USE&amp;P ";"US EP Price Vol Detail",#N/A,FALSE,"USE&amp;P "}</definedName>
    <definedName name="wrn.US._.EP._.with._.Price._.and._.Vol._.Detail." hidden="1">{"US EP Earn and Prof Analysis",#N/A,FALSE,"USE&amp;P ";"US EP Price Vol Detail",#N/A,FALSE,"USE&amp;P "}</definedName>
    <definedName name="wrn.UTIL." localSheetId="21" hidden="1">{"Twelve Mo Ended Pg 2",#N/A,TRUE,"Utility";"YTD Adj _ Pg 1",#N/A,TRUE,"Utility"}</definedName>
    <definedName name="wrn.UTIL." localSheetId="20" hidden="1">{"Twelve Mo Ended Pg 2",#N/A,TRUE,"Utility";"YTD Adj _ Pg 1",#N/A,TRUE,"Utility"}</definedName>
    <definedName name="wrn.UTIL." localSheetId="22" hidden="1">{"Twelve Mo Ended Pg 2",#N/A,TRUE,"Utility";"YTD Adj _ Pg 1",#N/A,TRUE,"Utility"}</definedName>
    <definedName name="wrn.UTIL." hidden="1">{"Twelve Mo Ended Pg 2",#N/A,TRUE,"Utility";"YTD Adj _ Pg 1",#N/A,TRUE,"Utility"}</definedName>
    <definedName name="wrn.Val_Report." localSheetId="21" hidden="1">{"Summary CY",#N/A,FALSE,"Summary";"Summary PY",#N/A,FALSE,"Summary";"recon_funded_status",#N/A,FALSE,"Accounting";"PE",#N/A,FALSE,"Accounting";"EXPE",#N/A,FALSE,"Accounting";"EXPAS",#N/A,FALSE,"Accounting";"EXPL",#N/A,FALSE,"Accounting"}</definedName>
    <definedName name="wrn.Val_Report." localSheetId="20" hidden="1">{"Summary CY",#N/A,FALSE,"Summary";"Summary PY",#N/A,FALSE,"Summary";"recon_funded_status",#N/A,FALSE,"Accounting";"PE",#N/A,FALSE,"Accounting";"EXPE",#N/A,FALSE,"Accounting";"EXPAS",#N/A,FALSE,"Accounting";"EXPL",#N/A,FALSE,"Accounting"}</definedName>
    <definedName name="wrn.Val_Report." localSheetId="22" hidden="1">{"Summary CY",#N/A,FALSE,"Summary";"Summary PY",#N/A,FALSE,"Summary";"recon_funded_status",#N/A,FALSE,"Accounting";"PE",#N/A,FALSE,"Accounting";"EXPE",#N/A,FALSE,"Accounting";"EXPAS",#N/A,FALSE,"Accounting";"EXPL",#N/A,FALSE,"Accounting"}</definedName>
    <definedName name="wrn.Val_Report." hidden="1">{"Summary CY",#N/A,FALSE,"Summary";"Summary PY",#N/A,FALSE,"Summary";"recon_funded_status",#N/A,FALSE,"Accounting";"PE",#N/A,FALSE,"Accounting";"EXPE",#N/A,FALSE,"Accounting";"EXPAS",#N/A,FALSE,"Accounting";"EXPL",#N/A,FALSE,"Accounting"}</definedName>
    <definedName name="wrn.Val_Report.2" localSheetId="21" hidden="1">{"Summary CY",#N/A,FALSE,"Summary";"Summary PY",#N/A,FALSE,"Summary";"recon_funded_status",#N/A,FALSE,"Accounting";"PE",#N/A,FALSE,"Accounting";"EXPE",#N/A,FALSE,"Accounting";"EXPAS",#N/A,FALSE,"Accounting";"EXPL",#N/A,FALSE,"Accounting"}</definedName>
    <definedName name="wrn.Val_Report.2" localSheetId="20" hidden="1">{"Summary CY",#N/A,FALSE,"Summary";"Summary PY",#N/A,FALSE,"Summary";"recon_funded_status",#N/A,FALSE,"Accounting";"PE",#N/A,FALSE,"Accounting";"EXPE",#N/A,FALSE,"Accounting";"EXPAS",#N/A,FALSE,"Accounting";"EXPL",#N/A,FALSE,"Accounting"}</definedName>
    <definedName name="wrn.Val_Report.2" localSheetId="22" hidden="1">{"Summary CY",#N/A,FALSE,"Summary";"Summary PY",#N/A,FALSE,"Summary";"recon_funded_status",#N/A,FALSE,"Accounting";"PE",#N/A,FALSE,"Accounting";"EXPE",#N/A,FALSE,"Accounting";"EXPAS",#N/A,FALSE,"Accounting";"EXPL",#N/A,FALSE,"Accounting"}</definedName>
    <definedName name="wrn.Val_Report.2" hidden="1">{"Summary CY",#N/A,FALSE,"Summary";"Summary PY",#N/A,FALSE,"Summary";"recon_funded_status",#N/A,FALSE,"Accounting";"PE",#N/A,FALSE,"Accounting";"EXPE",#N/A,FALSE,"Accounting";"EXPAS",#N/A,FALSE,"Accounting";"EXPL",#N/A,FALSE,"Accounting"}</definedName>
    <definedName name="wrn.Val_Report2" localSheetId="21" hidden="1">{"CUR",#N/A,FALSE,"Summary";"recon",#N/A,FALSE,"Accounting";"PE",#N/A,FALSE,"Accounting";"EXPE",#N/A,FALSE,"Accounting";"EXPAS",#N/A,FALSE,"Accounting";"EXPL",#N/A,FALSE,"Accounting"}</definedName>
    <definedName name="wrn.Val_Report2" localSheetId="20" hidden="1">{"CUR",#N/A,FALSE,"Summary";"recon",#N/A,FALSE,"Accounting";"PE",#N/A,FALSE,"Accounting";"EXPE",#N/A,FALSE,"Accounting";"EXPAS",#N/A,FALSE,"Accounting";"EXPL",#N/A,FALSE,"Accounting"}</definedName>
    <definedName name="wrn.Val_Report2" localSheetId="22" hidden="1">{"CUR",#N/A,FALSE,"Summary";"recon",#N/A,FALSE,"Accounting";"PE",#N/A,FALSE,"Accounting";"EXPE",#N/A,FALSE,"Accounting";"EXPAS",#N/A,FALSE,"Accounting";"EXPL",#N/A,FALSE,"Accounting"}</definedName>
    <definedName name="wrn.Val_Report2" hidden="1">{"CUR",#N/A,FALSE,"Summary";"recon",#N/A,FALSE,"Accounting";"PE",#N/A,FALSE,"Accounting";"EXPE",#N/A,FALSE,"Accounting";"EXPAS",#N/A,FALSE,"Accounting";"EXPL",#N/A,FALSE,"Accounting"}</definedName>
    <definedName name="wrn.Valuation._.Worksheets." localSheetId="2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0"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22"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localSheetId="21" hidden="1">{#N/A,#N/A,FALSE,"Cashflow Analysis";#N/A,#N/A,FALSE,"Sensitivity Analysis";#N/A,#N/A,FALSE,"PV";#N/A,#N/A,FALSE,"Pro Forma"}</definedName>
    <definedName name="wrn.Value." localSheetId="20" hidden="1">{#N/A,#N/A,FALSE,"Cashflow Analysis";#N/A,#N/A,FALSE,"Sensitivity Analysis";#N/A,#N/A,FALSE,"PV";#N/A,#N/A,FALSE,"Pro Forma"}</definedName>
    <definedName name="wrn.Value." localSheetId="22" hidden="1">{#N/A,#N/A,FALSE,"Cashflow Analysis";#N/A,#N/A,FALSE,"Sensitivity Analysis";#N/A,#N/A,FALSE,"PV";#N/A,#N/A,FALSE,"Pro Forma"}</definedName>
    <definedName name="wrn.Value." hidden="1">{#N/A,#N/A,FALSE,"Cashflow Analysis";#N/A,#N/A,FALSE,"Sensitivity Analysis";#N/A,#N/A,FALSE,"PV";#N/A,#N/A,FALSE,"Pro Forma"}</definedName>
    <definedName name="wrn.WEATHER._.AND._.YR._.END._.CUST._.ADJ." localSheetId="21" hidden="1">{"WEATHER_CUSTOMERS",#N/A,FALSE,"Ok_Fuel&amp;Rev"}</definedName>
    <definedName name="wrn.WEATHER._.AND._.YR._.END._.CUST._.ADJ." localSheetId="20" hidden="1">{"WEATHER_CUSTOMERS",#N/A,FALSE,"Ok_Fuel&amp;Rev"}</definedName>
    <definedName name="wrn.WEATHER._.AND._.YR._.END._.CUST._.ADJ." localSheetId="22" hidden="1">{"WEATHER_CUSTOMERS",#N/A,FALSE,"Ok_Fuel&amp;Rev"}</definedName>
    <definedName name="wrn.WEATHER._.AND._.YR._.END._.CUST._.ADJ." hidden="1">{"WEATHER_CUSTOMERS",#N/A,FALSE,"Ok_Fuel&amp;Rev"}</definedName>
    <definedName name="wrn.Western._.District._.1997._.Capital._.Budget." localSheetId="21" hidden="1">{#N/A,#N/A,FALSE,"EXP97"}</definedName>
    <definedName name="wrn.Western._.District._.1997._.Capital._.Budget." localSheetId="20" hidden="1">{#N/A,#N/A,FALSE,"EXP97"}</definedName>
    <definedName name="wrn.Western._.District._.1997._.Capital._.Budget." localSheetId="22" hidden="1">{#N/A,#N/A,FALSE,"EXP97"}</definedName>
    <definedName name="wrn.Western._.District._.1997._.Capital._.Budget." hidden="1">{#N/A,#N/A,FALSE,"EXP97"}</definedName>
    <definedName name="wrn.WORKCAP." localSheetId="21" hidden="1">{"WCCWCLL",#N/A,FALSE,"Sheet3";"PP",#N/A,FALSE,"Sheet3";"MAT1",#N/A,FALSE,"Sheet3";"MAT2",#N/A,FALSE,"Sheet3"}</definedName>
    <definedName name="wrn.WORKCAP." localSheetId="20" hidden="1">{"WCCWCLL",#N/A,FALSE,"Sheet3";"PP",#N/A,FALSE,"Sheet3";"MAT1",#N/A,FALSE,"Sheet3";"MAT2",#N/A,FALSE,"Sheet3"}</definedName>
    <definedName name="wrn.WORKCAP." localSheetId="22" hidden="1">{"WCCWCLL",#N/A,FALSE,"Sheet3";"PP",#N/A,FALSE,"Sheet3";"MAT1",#N/A,FALSE,"Sheet3";"MAT2",#N/A,FALSE,"Sheet3"}</definedName>
    <definedName name="wrn.WORKCAP." hidden="1">{"WCCWCLL",#N/A,FALSE,"Sheet3";"PP",#N/A,FALSE,"Sheet3";"MAT1",#N/A,FALSE,"Sheet3";"MAT2",#N/A,FALSE,"Sheet3"}</definedName>
    <definedName name="wrn.Workfile." localSheetId="21" hidden="1">{"PPPI FAS87 Workfile",#N/A,FALSE,"Input";"GroupBWorkfile",#N/A,FALSE,"Input";"GroupAWorkfile",#N/A,FALSE,"Input";"GainLoss",#N/A,FALSE,"GainLoss1"}</definedName>
    <definedName name="wrn.Workfile." localSheetId="20" hidden="1">{"PPPI FAS87 Workfile",#N/A,FALSE,"Input";"GroupBWorkfile",#N/A,FALSE,"Input";"GroupAWorkfile",#N/A,FALSE,"Input";"GainLoss",#N/A,FALSE,"GainLoss1"}</definedName>
    <definedName name="wrn.Workfile." localSheetId="22" hidden="1">{"PPPI FAS87 Workfile",#N/A,FALSE,"Input";"GroupBWorkfile",#N/A,FALSE,"Input";"GroupAWorkfile",#N/A,FALSE,"Input";"GainLoss",#N/A,FALSE,"GainLoss1"}</definedName>
    <definedName name="wrn.Workfile." hidden="1">{"PPPI FAS87 Workfile",#N/A,FALSE,"Input";"GroupBWorkfile",#N/A,FALSE,"Input";"GroupAWorkfile",#N/A,FALSE,"Input";"GainLoss",#N/A,FALSE,"GainLoss1"}</definedName>
    <definedName name="wrn.WorkfileCopies." localSheetId="21" hidden="1">{"PensWorkfile-Dyn",#N/A,TRUE,"Pensions";"PenWorkFile-IP",#N/A,TRUE,"Pensions";"OPEBWorkfile-Dyn",#N/A,TRUE,"OPEB";"OPEBWorkfile-IP",#N/A,TRUE,"OPEB";"Total-Dyn",#N/A,TRUE,"Total";"Total-IP",#N/A,TRUE,"Total"}</definedName>
    <definedName name="wrn.WorkfileCopies." localSheetId="20" hidden="1">{"PensWorkfile-Dyn",#N/A,TRUE,"Pensions";"PenWorkFile-IP",#N/A,TRUE,"Pensions";"OPEBWorkfile-Dyn",#N/A,TRUE,"OPEB";"OPEBWorkfile-IP",#N/A,TRUE,"OPEB";"Total-Dyn",#N/A,TRUE,"Total";"Total-IP",#N/A,TRUE,"Total"}</definedName>
    <definedName name="wrn.WorkfileCopies." localSheetId="22" hidden="1">{"PensWorkfile-Dyn",#N/A,TRUE,"Pensions";"PenWorkFile-IP",#N/A,TRUE,"Pensions";"OPEBWorkfile-Dyn",#N/A,TRUE,"OPEB";"OPEBWorkfile-IP",#N/A,TRUE,"OPEB";"Total-Dyn",#N/A,TRUE,"Total";"Total-IP",#N/A,TRUE,"Total"}</definedName>
    <definedName name="wrn.WorkfileCopies." hidden="1">{"PensWorkfile-Dyn",#N/A,TRUE,"Pensions";"PenWorkFile-IP",#N/A,TRUE,"Pensions";"OPEBWorkfile-Dyn",#N/A,TRUE,"OPEB";"OPEBWorkfile-IP",#N/A,TRUE,"OPEB";"Total-Dyn",#N/A,TRUE,"Total";"Total-IP",#N/A,TRUE,"Total"}</definedName>
    <definedName name="wrn_1" localSheetId="21" hidden="1">{#N/A,#N/A,FALSE,"Balance SPS";#N/A,#N/A,FALSE,"P&amp;L_SPS"}</definedName>
    <definedName name="wrn_1" localSheetId="20" hidden="1">{#N/A,#N/A,FALSE,"Balance SPS";#N/A,#N/A,FALSE,"P&amp;L_SPS"}</definedName>
    <definedName name="wrn_1" localSheetId="22" hidden="1">{#N/A,#N/A,FALSE,"Balance SPS";#N/A,#N/A,FALSE,"P&amp;L_SPS"}</definedName>
    <definedName name="wrn_1" hidden="1">{#N/A,#N/A,FALSE,"Balance SPS";#N/A,#N/A,FALSE,"P&amp;L_SPS"}</definedName>
    <definedName name="wrn_2" localSheetId="21" hidden="1">{#N/A,#N/A,FALSE,"Balance SPS";#N/A,#N/A,FALSE,"P&amp;L_SPS"}</definedName>
    <definedName name="wrn_2" localSheetId="20" hidden="1">{#N/A,#N/A,FALSE,"Balance SPS";#N/A,#N/A,FALSE,"P&amp;L_SPS"}</definedName>
    <definedName name="wrn_2" localSheetId="22" hidden="1">{#N/A,#N/A,FALSE,"Balance SPS";#N/A,#N/A,FALSE,"P&amp;L_SPS"}</definedName>
    <definedName name="wrn_2" hidden="1">{#N/A,#N/A,FALSE,"Balance SPS";#N/A,#N/A,FALSE,"P&amp;L_SPS"}</definedName>
    <definedName name="wrn_3" localSheetId="21" hidden="1">{#N/A,#N/A,FALSE,"Balance SPS";#N/A,#N/A,FALSE,"P&amp;L_SPS"}</definedName>
    <definedName name="wrn_3" localSheetId="20" hidden="1">{#N/A,#N/A,FALSE,"Balance SPS";#N/A,#N/A,FALSE,"P&amp;L_SPS"}</definedName>
    <definedName name="wrn_3" localSheetId="22" hidden="1">{#N/A,#N/A,FALSE,"Balance SPS";#N/A,#N/A,FALSE,"P&amp;L_SPS"}</definedName>
    <definedName name="wrn_3" hidden="1">{#N/A,#N/A,FALSE,"Balance SPS";#N/A,#N/A,FALSE,"P&amp;L_SPS"}</definedName>
    <definedName name="wrn_4" localSheetId="21" hidden="1">{#N/A,#N/A,FALSE,"Balance SPS";#N/A,#N/A,FALSE,"P&amp;L_SPS"}</definedName>
    <definedName name="wrn_4" localSheetId="20" hidden="1">{#N/A,#N/A,FALSE,"Balance SPS";#N/A,#N/A,FALSE,"P&amp;L_SPS"}</definedName>
    <definedName name="wrn_4" localSheetId="22" hidden="1">{#N/A,#N/A,FALSE,"Balance SPS";#N/A,#N/A,FALSE,"P&amp;L_SPS"}</definedName>
    <definedName name="wrn_4" hidden="1">{#N/A,#N/A,FALSE,"Balance SPS";#N/A,#N/A,FALSE,"P&amp;L_SPS"}</definedName>
    <definedName name="wrn_5" localSheetId="21" hidden="1">{#N/A,#N/A,FALSE,"Balance SPS";#N/A,#N/A,FALSE,"P&amp;L_SPS"}</definedName>
    <definedName name="wrn_5" localSheetId="20" hidden="1">{#N/A,#N/A,FALSE,"Balance SPS";#N/A,#N/A,FALSE,"P&amp;L_SPS"}</definedName>
    <definedName name="wrn_5" localSheetId="22" hidden="1">{#N/A,#N/A,FALSE,"Balance SPS";#N/A,#N/A,FALSE,"P&amp;L_SPS"}</definedName>
    <definedName name="wrn_5" hidden="1">{#N/A,#N/A,FALSE,"Balance SPS";#N/A,#N/A,FALSE,"P&amp;L_SPS"}</definedName>
    <definedName name="wrn1.supp." localSheetId="2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0"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2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localSheetId="21" hidden="1">{#N/A,#N/A,FALSE,"MBR PCS";#N/A,#N/A,FALSE,"MBR CIG";#N/A,#N/A,FALSE,"MBR iDEN";#N/A,#N/A,FALSE,"MBR_FWT";#N/A,#N/A,FALSE,"MBR TOTAL"}</definedName>
    <definedName name="wrn1_1" localSheetId="20" hidden="1">{#N/A,#N/A,FALSE,"MBR PCS";#N/A,#N/A,FALSE,"MBR CIG";#N/A,#N/A,FALSE,"MBR iDEN";#N/A,#N/A,FALSE,"MBR_FWT";#N/A,#N/A,FALSE,"MBR TOTAL"}</definedName>
    <definedName name="wrn1_1" localSheetId="22" hidden="1">{#N/A,#N/A,FALSE,"MBR PCS";#N/A,#N/A,FALSE,"MBR CIG";#N/A,#N/A,FALSE,"MBR iDEN";#N/A,#N/A,FALSE,"MBR_FWT";#N/A,#N/A,FALSE,"MBR TOTAL"}</definedName>
    <definedName name="wrn1_1" hidden="1">{#N/A,#N/A,FALSE,"MBR PCS";#N/A,#N/A,FALSE,"MBR CIG";#N/A,#N/A,FALSE,"MBR iDEN";#N/A,#N/A,FALSE,"MBR_FWT";#N/A,#N/A,FALSE,"MBR TOTAL"}</definedName>
    <definedName name="wrn1_2" localSheetId="21" hidden="1">{#N/A,#N/A,FALSE,"MBR PCS";#N/A,#N/A,FALSE,"MBR CIG";#N/A,#N/A,FALSE,"MBR iDEN";#N/A,#N/A,FALSE,"MBR_FWT";#N/A,#N/A,FALSE,"MBR TOTAL"}</definedName>
    <definedName name="wrn1_2" localSheetId="20" hidden="1">{#N/A,#N/A,FALSE,"MBR PCS";#N/A,#N/A,FALSE,"MBR CIG";#N/A,#N/A,FALSE,"MBR iDEN";#N/A,#N/A,FALSE,"MBR_FWT";#N/A,#N/A,FALSE,"MBR TOTAL"}</definedName>
    <definedName name="wrn1_2" localSheetId="22" hidden="1">{#N/A,#N/A,FALSE,"MBR PCS";#N/A,#N/A,FALSE,"MBR CIG";#N/A,#N/A,FALSE,"MBR iDEN";#N/A,#N/A,FALSE,"MBR_FWT";#N/A,#N/A,FALSE,"MBR TOTAL"}</definedName>
    <definedName name="wrn1_2" hidden="1">{#N/A,#N/A,FALSE,"MBR PCS";#N/A,#N/A,FALSE,"MBR CIG";#N/A,#N/A,FALSE,"MBR iDEN";#N/A,#N/A,FALSE,"MBR_FWT";#N/A,#N/A,FALSE,"MBR TOTAL"}</definedName>
    <definedName name="wrn1_3" localSheetId="21" hidden="1">{#N/A,#N/A,FALSE,"MBR PCS";#N/A,#N/A,FALSE,"MBR CIG";#N/A,#N/A,FALSE,"MBR iDEN";#N/A,#N/A,FALSE,"MBR_FWT";#N/A,#N/A,FALSE,"MBR TOTAL"}</definedName>
    <definedName name="wrn1_3" localSheetId="20" hidden="1">{#N/A,#N/A,FALSE,"MBR PCS";#N/A,#N/A,FALSE,"MBR CIG";#N/A,#N/A,FALSE,"MBR iDEN";#N/A,#N/A,FALSE,"MBR_FWT";#N/A,#N/A,FALSE,"MBR TOTAL"}</definedName>
    <definedName name="wrn1_3" localSheetId="22" hidden="1">{#N/A,#N/A,FALSE,"MBR PCS";#N/A,#N/A,FALSE,"MBR CIG";#N/A,#N/A,FALSE,"MBR iDEN";#N/A,#N/A,FALSE,"MBR_FWT";#N/A,#N/A,FALSE,"MBR TOTAL"}</definedName>
    <definedName name="wrn1_3" hidden="1">{#N/A,#N/A,FALSE,"MBR PCS";#N/A,#N/A,FALSE,"MBR CIG";#N/A,#N/A,FALSE,"MBR iDEN";#N/A,#N/A,FALSE,"MBR_FWT";#N/A,#N/A,FALSE,"MBR TOTAL"}</definedName>
    <definedName name="wrn1_4" localSheetId="21" hidden="1">{#N/A,#N/A,FALSE,"MBR PCS";#N/A,#N/A,FALSE,"MBR CIG";#N/A,#N/A,FALSE,"MBR iDEN";#N/A,#N/A,FALSE,"MBR_FWT";#N/A,#N/A,FALSE,"MBR TOTAL"}</definedName>
    <definedName name="wrn1_4" localSheetId="20" hidden="1">{#N/A,#N/A,FALSE,"MBR PCS";#N/A,#N/A,FALSE,"MBR CIG";#N/A,#N/A,FALSE,"MBR iDEN";#N/A,#N/A,FALSE,"MBR_FWT";#N/A,#N/A,FALSE,"MBR TOTAL"}</definedName>
    <definedName name="wrn1_4" localSheetId="22" hidden="1">{#N/A,#N/A,FALSE,"MBR PCS";#N/A,#N/A,FALSE,"MBR CIG";#N/A,#N/A,FALSE,"MBR iDEN";#N/A,#N/A,FALSE,"MBR_FWT";#N/A,#N/A,FALSE,"MBR TOTAL"}</definedName>
    <definedName name="wrn1_4" hidden="1">{#N/A,#N/A,FALSE,"MBR PCS";#N/A,#N/A,FALSE,"MBR CIG";#N/A,#N/A,FALSE,"MBR iDEN";#N/A,#N/A,FALSE,"MBR_FWT";#N/A,#N/A,FALSE,"MBR TOTAL"}</definedName>
    <definedName name="wrn1_5" localSheetId="21" hidden="1">{#N/A,#N/A,FALSE,"MBR PCS";#N/A,#N/A,FALSE,"MBR CIG";#N/A,#N/A,FALSE,"MBR iDEN";#N/A,#N/A,FALSE,"MBR_FWT";#N/A,#N/A,FALSE,"MBR TOTAL"}</definedName>
    <definedName name="wrn1_5" localSheetId="20" hidden="1">{#N/A,#N/A,FALSE,"MBR PCS";#N/A,#N/A,FALSE,"MBR CIG";#N/A,#N/A,FALSE,"MBR iDEN";#N/A,#N/A,FALSE,"MBR_FWT";#N/A,#N/A,FALSE,"MBR TOTAL"}</definedName>
    <definedName name="wrn1_5" localSheetId="22" hidden="1">{#N/A,#N/A,FALSE,"MBR PCS";#N/A,#N/A,FALSE,"MBR CIG";#N/A,#N/A,FALSE,"MBR iDEN";#N/A,#N/A,FALSE,"MBR_FWT";#N/A,#N/A,FALSE,"MBR TOTAL"}</definedName>
    <definedName name="wrn1_5" hidden="1">{#N/A,#N/A,FALSE,"MBR PCS";#N/A,#N/A,FALSE,"MBR CIG";#N/A,#N/A,FALSE,"MBR iDEN";#N/A,#N/A,FALSE,"MBR_FWT";#N/A,#N/A,FALSE,"MBR TOTAL"}</definedName>
    <definedName name="wrn2.report" localSheetId="21" hidden="1">{#N/A,#N/A,FALSE,"P&amp;L";#N/A,#N/A,FALSE,"DL Worksheet";#N/A,#N/A,FALSE,"Ind. Cell";#N/A,#N/A,FALSE,"Capital";#N/A,#N/A,FALSE,"Tooling";#N/A,#N/A,FALSE,"LRP"}</definedName>
    <definedName name="wrn2.report" localSheetId="20" hidden="1">{#N/A,#N/A,FALSE,"P&amp;L";#N/A,#N/A,FALSE,"DL Worksheet";#N/A,#N/A,FALSE,"Ind. Cell";#N/A,#N/A,FALSE,"Capital";#N/A,#N/A,FALSE,"Tooling";#N/A,#N/A,FALSE,"LRP"}</definedName>
    <definedName name="wrn2.report" localSheetId="22" hidden="1">{#N/A,#N/A,FALSE,"P&amp;L";#N/A,#N/A,FALSE,"DL Worksheet";#N/A,#N/A,FALSE,"Ind. Cell";#N/A,#N/A,FALSE,"Capital";#N/A,#N/A,FALSE,"Tooling";#N/A,#N/A,FALSE,"LRP"}</definedName>
    <definedName name="wrn2.report" hidden="1">{#N/A,#N/A,FALSE,"P&amp;L";#N/A,#N/A,FALSE,"DL Worksheet";#N/A,#N/A,FALSE,"Ind. Cell";#N/A,#N/A,FALSE,"Capital";#N/A,#N/A,FALSE,"Tooling";#N/A,#N/A,FALSE,"LRP"}</definedName>
    <definedName name="wrna"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0"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2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c"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0"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2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localSheetId="21" hidden="1">{#N/A,#N/A,FALSE,"Headcount_PCS ";#N/A,#N/A,FALSE,"Headcount CIG";#N/A,#N/A,FALSE,"Headcount iDEN";#N/A,#N/A,FALSE,"JAG PLANT TREND"}</definedName>
    <definedName name="wrne" localSheetId="20" hidden="1">{#N/A,#N/A,FALSE,"Headcount_PCS ";#N/A,#N/A,FALSE,"Headcount CIG";#N/A,#N/A,FALSE,"Headcount iDEN";#N/A,#N/A,FALSE,"JAG PLANT TREND"}</definedName>
    <definedName name="wrne" localSheetId="22" hidden="1">{#N/A,#N/A,FALSE,"Headcount_PCS ";#N/A,#N/A,FALSE,"Headcount CIG";#N/A,#N/A,FALSE,"Headcount iDEN";#N/A,#N/A,FALSE,"JAG PLANT TREND"}</definedName>
    <definedName name="wrne" hidden="1">{#N/A,#N/A,FALSE,"Headcount_PCS ";#N/A,#N/A,FALSE,"Headcount CIG";#N/A,#N/A,FALSE,"Headcount iDEN";#N/A,#N/A,FALSE,"JAG PLANT TREND"}</definedName>
    <definedName name="wrne_1" localSheetId="21" hidden="1">{#N/A,#N/A,FALSE,"Headcount_PCS ";#N/A,#N/A,FALSE,"Headcount CIG";#N/A,#N/A,FALSE,"Headcount iDEN";#N/A,#N/A,FALSE,"JAG PLANT TREND"}</definedName>
    <definedName name="wrne_1" localSheetId="20" hidden="1">{#N/A,#N/A,FALSE,"Headcount_PCS ";#N/A,#N/A,FALSE,"Headcount CIG";#N/A,#N/A,FALSE,"Headcount iDEN";#N/A,#N/A,FALSE,"JAG PLANT TREND"}</definedName>
    <definedName name="wrne_1" localSheetId="22" hidden="1">{#N/A,#N/A,FALSE,"Headcount_PCS ";#N/A,#N/A,FALSE,"Headcount CIG";#N/A,#N/A,FALSE,"Headcount iDEN";#N/A,#N/A,FALSE,"JAG PLANT TREND"}</definedName>
    <definedName name="wrne_1" hidden="1">{#N/A,#N/A,FALSE,"Headcount_PCS ";#N/A,#N/A,FALSE,"Headcount CIG";#N/A,#N/A,FALSE,"Headcount iDEN";#N/A,#N/A,FALSE,"JAG PLANT TREND"}</definedName>
    <definedName name="wrne_2" localSheetId="21" hidden="1">{#N/A,#N/A,FALSE,"Headcount_PCS ";#N/A,#N/A,FALSE,"Headcount CIG";#N/A,#N/A,FALSE,"Headcount iDEN";#N/A,#N/A,FALSE,"JAG PLANT TREND"}</definedName>
    <definedName name="wrne_2" localSheetId="20" hidden="1">{#N/A,#N/A,FALSE,"Headcount_PCS ";#N/A,#N/A,FALSE,"Headcount CIG";#N/A,#N/A,FALSE,"Headcount iDEN";#N/A,#N/A,FALSE,"JAG PLANT TREND"}</definedName>
    <definedName name="wrne_2" localSheetId="22" hidden="1">{#N/A,#N/A,FALSE,"Headcount_PCS ";#N/A,#N/A,FALSE,"Headcount CIG";#N/A,#N/A,FALSE,"Headcount iDEN";#N/A,#N/A,FALSE,"JAG PLANT TREND"}</definedName>
    <definedName name="wrne_2" hidden="1">{#N/A,#N/A,FALSE,"Headcount_PCS ";#N/A,#N/A,FALSE,"Headcount CIG";#N/A,#N/A,FALSE,"Headcount iDEN";#N/A,#N/A,FALSE,"JAG PLANT TREND"}</definedName>
    <definedName name="wrne_3" localSheetId="21" hidden="1">{#N/A,#N/A,FALSE,"Headcount_PCS ";#N/A,#N/A,FALSE,"Headcount CIG";#N/A,#N/A,FALSE,"Headcount iDEN";#N/A,#N/A,FALSE,"JAG PLANT TREND"}</definedName>
    <definedName name="wrne_3" localSheetId="20" hidden="1">{#N/A,#N/A,FALSE,"Headcount_PCS ";#N/A,#N/A,FALSE,"Headcount CIG";#N/A,#N/A,FALSE,"Headcount iDEN";#N/A,#N/A,FALSE,"JAG PLANT TREND"}</definedName>
    <definedName name="wrne_3" localSheetId="22" hidden="1">{#N/A,#N/A,FALSE,"Headcount_PCS ";#N/A,#N/A,FALSE,"Headcount CIG";#N/A,#N/A,FALSE,"Headcount iDEN";#N/A,#N/A,FALSE,"JAG PLANT TREND"}</definedName>
    <definedName name="wrne_3" hidden="1">{#N/A,#N/A,FALSE,"Headcount_PCS ";#N/A,#N/A,FALSE,"Headcount CIG";#N/A,#N/A,FALSE,"Headcount iDEN";#N/A,#N/A,FALSE,"JAG PLANT TREND"}</definedName>
    <definedName name="wrne_4" localSheetId="21" hidden="1">{#N/A,#N/A,FALSE,"Headcount_PCS ";#N/A,#N/A,FALSE,"Headcount CIG";#N/A,#N/A,FALSE,"Headcount iDEN";#N/A,#N/A,FALSE,"JAG PLANT TREND"}</definedName>
    <definedName name="wrne_4" localSheetId="20" hidden="1">{#N/A,#N/A,FALSE,"Headcount_PCS ";#N/A,#N/A,FALSE,"Headcount CIG";#N/A,#N/A,FALSE,"Headcount iDEN";#N/A,#N/A,FALSE,"JAG PLANT TREND"}</definedName>
    <definedName name="wrne_4" localSheetId="22" hidden="1">{#N/A,#N/A,FALSE,"Headcount_PCS ";#N/A,#N/A,FALSE,"Headcount CIG";#N/A,#N/A,FALSE,"Headcount iDEN";#N/A,#N/A,FALSE,"JAG PLANT TREND"}</definedName>
    <definedName name="wrne_4" hidden="1">{#N/A,#N/A,FALSE,"Headcount_PCS ";#N/A,#N/A,FALSE,"Headcount CIG";#N/A,#N/A,FALSE,"Headcount iDEN";#N/A,#N/A,FALSE,"JAG PLANT TREND"}</definedName>
    <definedName name="wrne_5" localSheetId="21" hidden="1">{#N/A,#N/A,FALSE,"Headcount_PCS ";#N/A,#N/A,FALSE,"Headcount CIG";#N/A,#N/A,FALSE,"Headcount iDEN";#N/A,#N/A,FALSE,"JAG PLANT TREND"}</definedName>
    <definedName name="wrne_5" localSheetId="20" hidden="1">{#N/A,#N/A,FALSE,"Headcount_PCS ";#N/A,#N/A,FALSE,"Headcount CIG";#N/A,#N/A,FALSE,"Headcount iDEN";#N/A,#N/A,FALSE,"JAG PLANT TREND"}</definedName>
    <definedName name="wrne_5" localSheetId="22" hidden="1">{#N/A,#N/A,FALSE,"Headcount_PCS ";#N/A,#N/A,FALSE,"Headcount CIG";#N/A,#N/A,FALSE,"Headcount iDEN";#N/A,#N/A,FALSE,"JAG PLANT TREND"}</definedName>
    <definedName name="wrne_5" hidden="1">{#N/A,#N/A,FALSE,"Headcount_PCS ";#N/A,#N/A,FALSE,"Headcount CIG";#N/A,#N/A,FALSE,"Headcount iDEN";#N/A,#N/A,FALSE,"JAG PLANT TREND"}</definedName>
    <definedName name="WS">'[15]Westar ATRR'!$L$207</definedName>
    <definedName name="wsxxx" localSheetId="21" hidden="1">{#N/A,#N/A,FALSE,"Total";#N/A,#N/A,FALSE,"ASNS";#N/A,#N/A,FALSE,"PNCNS";#N/A,#N/A,FALSE,"DSNS";#N/A,#N/A,FALSE,"TNS"}</definedName>
    <definedName name="wsxxx" localSheetId="20" hidden="1">{#N/A,#N/A,FALSE,"Total";#N/A,#N/A,FALSE,"ASNS";#N/A,#N/A,FALSE,"PNCNS";#N/A,#N/A,FALSE,"DSNS";#N/A,#N/A,FALSE,"TNS"}</definedName>
    <definedName name="wsxxx" localSheetId="22" hidden="1">{#N/A,#N/A,FALSE,"Total";#N/A,#N/A,FALSE,"ASNS";#N/A,#N/A,FALSE,"PNCNS";#N/A,#N/A,FALSE,"DSNS";#N/A,#N/A,FALSE,"TNS"}</definedName>
    <definedName name="wsxxx" hidden="1">{#N/A,#N/A,FALSE,"Total";#N/A,#N/A,FALSE,"ASNS";#N/A,#N/A,FALSE,"PNCNS";#N/A,#N/A,FALSE,"DSNS";#N/A,#N/A,FALSE,"TNS"}</definedName>
    <definedName name="wsxxxx" localSheetId="21" hidden="1">{#N/A,#N/A,FALSE,"QTR Total";#N/A,#N/A,FALSE,"QTR ASNS";#N/A,#N/A,FALSE,"QTR PNCNS";#N/A,#N/A,FALSE,"QTR DSNS";#N/A,#N/A,FALSE,"QTR TNS"}</definedName>
    <definedName name="wsxxxx" localSheetId="20" hidden="1">{#N/A,#N/A,FALSE,"QTR Total";#N/A,#N/A,FALSE,"QTR ASNS";#N/A,#N/A,FALSE,"QTR PNCNS";#N/A,#N/A,FALSE,"QTR DSNS";#N/A,#N/A,FALSE,"QTR TNS"}</definedName>
    <definedName name="wsxxxx" localSheetId="22" hidden="1">{#N/A,#N/A,FALSE,"QTR Total";#N/A,#N/A,FALSE,"QTR ASNS";#N/A,#N/A,FALSE,"QTR PNCNS";#N/A,#N/A,FALSE,"QTR DSNS";#N/A,#N/A,FALSE,"QTR TNS"}</definedName>
    <definedName name="wsxxxx" hidden="1">{#N/A,#N/A,FALSE,"QTR Total";#N/A,#N/A,FALSE,"QTR ASNS";#N/A,#N/A,FALSE,"QTR PNCNS";#N/A,#N/A,FALSE,"QTR DSNS";#N/A,#N/A,FALSE,"QTR TNS"}</definedName>
    <definedName name="wvu.Assumptions." localSheetId="21"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0"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localSheetId="22" hidden="1">{TRUE,TRUE,-1.25,-15.5,484.5,253.5,FALSE,FALSE,TRUE,TRUE,0,1,#N/A,1,3,14.8947368421053,2,3,FALSE,TRUE,3,TRUE,1,TRUE,80,"Swvu.Assumptions.","ACwvu.Assumptions.",#N/A,FALSE,FALSE,0.65,0.5,1.25,1,1,"","",TRUE,FALSE,FALSE,FALSE,1,#N/A,1,1,"=R1C1:R64C13",FALSE,"Rwvu.Assumptions.",#N/A,FALSE,FALSE,FALSE,1,#N/A,#N/A,FALSE,FALSE,TRUE,TRUE,TRUE}</definedName>
    <definedName name="wvu.Assumptions." hidden="1">{TRUE,TRUE,-1.25,-15.5,484.5,253.5,FALSE,FALSE,TRUE,TRUE,0,1,#N/A,1,3,14.8947368421053,2,3,FALSE,TRUE,3,TRUE,1,TRUE,80,"Swvu.Assumptions.","ACwvu.Assumptions.",#N/A,FALSE,FALSE,0.65,0.5,1.25,1,1,"","",TRUE,FALSE,FALSE,FALSE,1,#N/A,1,1,"=R1C1:R64C13",FALSE,"Rwvu.Assumptions.",#N/A,FALSE,FALSE,FALSE,1,#N/A,#N/A,FALSE,FALSE,TRUE,TRUE,TRUE}</definedName>
    <definedName name="wvu.capexsum." localSheetId="21" hidden="1">{TRUE,TRUE,-1.25,-15.5,604.5,343.5,FALSE,FALSE,TRUE,TRUE,0,1,2,1,4,1,3,4,TRUE,TRUE,3,TRUE,1,TRUE,85,"Swvu.capexsum.","ACwvu.capexsum.",#N/A,FALSE,FALSE,0.75,0.75,1,1,2,"","",TRUE,FALSE,FALSE,FALSE,1,100,#N/A,#N/A,"=R1C1:R24C12",FALSE,#N/A,#N/A,FALSE,FALSE,FALSE,1,#N/A,#N/A,FALSE,FALSE,TRUE,TRUE,TRUE}</definedName>
    <definedName name="wvu.capexsum." localSheetId="20" hidden="1">{TRUE,TRUE,-1.25,-15.5,604.5,343.5,FALSE,FALSE,TRUE,TRUE,0,1,2,1,4,1,3,4,TRUE,TRUE,3,TRUE,1,TRUE,85,"Swvu.capexsum.","ACwvu.capexsum.",#N/A,FALSE,FALSE,0.75,0.75,1,1,2,"","",TRUE,FALSE,FALSE,FALSE,1,100,#N/A,#N/A,"=R1C1:R24C12",FALSE,#N/A,#N/A,FALSE,FALSE,FALSE,1,#N/A,#N/A,FALSE,FALSE,TRUE,TRUE,TRUE}</definedName>
    <definedName name="wvu.capexsum." localSheetId="22" hidden="1">{TRUE,TRUE,-1.25,-15.5,604.5,343.5,FALSE,FALSE,TRUE,TRUE,0,1,2,1,4,1,3,4,TRUE,TRUE,3,TRUE,1,TRUE,85,"Swvu.capexsum.","ACwvu.capexsum.",#N/A,FALSE,FALSE,0.75,0.75,1,1,2,"","",TRUE,FALSE,FALSE,FALSE,1,100,#N/A,#N/A,"=R1C1:R24C12",FALSE,#N/A,#N/A,FALSE,FALSE,FALSE,1,#N/A,#N/A,FALSE,FALSE,TRUE,TRUE,TRUE}</definedName>
    <definedName name="wvu.capexsum." hidden="1">{TRUE,TRUE,-1.25,-15.5,604.5,343.5,FALSE,FALSE,TRUE,TRUE,0,1,2,1,4,1,3,4,TRUE,TRUE,3,TRUE,1,TRUE,85,"Swvu.capexsum.","ACwvu.capexsum.",#N/A,FALSE,FALSE,0.75,0.75,1,1,2,"","",TRUE,FALSE,FALSE,FALSE,1,100,#N/A,#N/A,"=R1C1:R24C12",FALSE,#N/A,#N/A,FALSE,FALSE,FALSE,1,#N/A,#N/A,FALSE,FALSE,TRUE,TRUE,TRUE}</definedName>
    <definedName name="wvu.DATABASE." localSheetId="21"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0"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2"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earnings." localSheetId="21" hidden="1">{TRUE,TRUE,-1.25,-15.5,604.5,343.5,FALSE,FALSE,TRUE,TRUE,0,1,2,1,5,1,4,4,TRUE,TRUE,3,TRUE,1,TRUE,85,"Swvu.earnings.","ACwvu.earnings.",#N/A,FALSE,FALSE,0.75,0.75,1,1,2,"","",TRUE,FALSE,FALSE,FALSE,1,#N/A,1,1,"=R1C1:R39C12",FALSE,#N/A,#N/A,FALSE,FALSE,FALSE,1,#N/A,#N/A,FALSE,FALSE,TRUE,TRUE,TRUE}</definedName>
    <definedName name="wvu.earnings." localSheetId="20" hidden="1">{TRUE,TRUE,-1.25,-15.5,604.5,343.5,FALSE,FALSE,TRUE,TRUE,0,1,2,1,5,1,4,4,TRUE,TRUE,3,TRUE,1,TRUE,85,"Swvu.earnings.","ACwvu.earnings.",#N/A,FALSE,FALSE,0.75,0.75,1,1,2,"","",TRUE,FALSE,FALSE,FALSE,1,#N/A,1,1,"=R1C1:R39C12",FALSE,#N/A,#N/A,FALSE,FALSE,FALSE,1,#N/A,#N/A,FALSE,FALSE,TRUE,TRUE,TRUE}</definedName>
    <definedName name="wvu.earnings." localSheetId="22" hidden="1">{TRUE,TRUE,-1.25,-15.5,604.5,343.5,FALSE,FALSE,TRUE,TRUE,0,1,2,1,5,1,4,4,TRUE,TRUE,3,TRUE,1,TRUE,85,"Swvu.earnings.","ACwvu.earnings.",#N/A,FALSE,FALSE,0.75,0.75,1,1,2,"","",TRUE,FALSE,FALSE,FALSE,1,#N/A,1,1,"=R1C1:R39C12",FALSE,#N/A,#N/A,FALSE,FALSE,FALSE,1,#N/A,#N/A,FALSE,FALSE,TRUE,TRUE,TRUE}</definedName>
    <definedName name="wvu.earnings." hidden="1">{TRUE,TRUE,-1.25,-15.5,604.5,343.5,FALSE,FALSE,TRUE,TRUE,0,1,2,1,5,1,4,4,TRUE,TRUE,3,TRUE,1,TRUE,85,"Swvu.earnings.","ACwvu.earnings.",#N/A,FALSE,FALSE,0.75,0.75,1,1,2,"","",TRUE,FALSE,FALSE,FALSE,1,#N/A,1,1,"=R1C1:R39C12",FALSE,#N/A,#N/A,FALSE,FALSE,FALSE,1,#N/A,#N/A,FALSE,FALSE,TRUE,TRUE,TRUE}</definedName>
    <definedName name="wvu.foreign._.oil._.and._.gas._.results." localSheetId="21"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0"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localSheetId="22"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foreign._.oil._.and._.gas._.results." hidden="1">{TRUE,TRUE,-1.25,-15.5,604.5,343.5,FALSE,FALSE,TRUE,TRUE,0,1,#N/A,1,4,14.1666666666667,3,3,FALSE,TRUE,3,TRUE,1,TRUE,85,"Swvu.foreign._.oil._.and._.gas._.results.","ACwvu.foreign._.oil._.and._.gas._.results.",#N/A,FALSE,FALSE,0.75,0.75,1,1,1,"","",TRUE,FALSE,FALSE,FALSE,1,#N/A,1,1,"=R1C1:R56C11","=R1:R3",#N/A,#N/A,FALSE,FALSE,FALSE,1,#N/A,#N/A,FALSE,FALSE,TRUE,TRUE,TRUE}</definedName>
    <definedName name="wvu.inputs._.raw._.data." localSheetId="2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normal._.growth." localSheetId="21"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0"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localSheetId="22"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normal._.growth." hidden="1">{TRUE,TRUE,-1.25,-15.5,604.5,343.5,FALSE,FALSE,TRUE,TRUE,0,1,#N/A,1,#N/A,11.0357142857143,23.5294117647059,1,FALSE,FALSE,3,TRUE,1,FALSE,100,"Swvu.normal._.growth.","ACwvu.normal._.growth.",#N/A,FALSE,FALSE,0.75,0.75,1,1,1,"","",TRUE,FALSE,FALSE,FALSE,1,#N/A,1,1,"=R1C1:R20C3",FALSE,#N/A,#N/A,FALSE,FALSE,FALSE,1,#N/A,#N/A,FALSE,FALSE,TRUE,TRUE,TRUE}</definedName>
    <definedName name="wvu.oil._.and._.gas._.details." localSheetId="21"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0"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localSheetId="22" hidden="1">{TRUE,TRUE,-1.25,-15.5,604.5,343.5,FALSE,FALSE,TRUE,TRUE,0,1,#N/A,1,35,14.1666666666667,3,3,FALSE,TRUE,3,TRUE,1,TRUE,85,"Swvu.oil._.and._.gas._.details.","ACwvu.oil._.and._.gas._.details.",#N/A,FALSE,FALSE,0.75,0.75,1,1,1,"","",TRUE,FALSE,FALSE,FALSE,1,#N/A,1,1,"=R1C1:R59C11","=R1:R3",#N/A,#N/A,FALSE,FALSE,FALSE,1,#N/A,#N/A,FALSE,FALSE,TRUE,TRUE,TRUE}</definedName>
    <definedName name="wvu.oil._.and._.gas._.details." hidden="1">{TRUE,TRUE,-1.25,-15.5,604.5,343.5,FALSE,FALSE,TRUE,TRUE,0,1,#N/A,1,35,14.1666666666667,3,3,FALSE,TRUE,3,TRUE,1,TRUE,85,"Swvu.oil._.and._.gas._.details.","ACwvu.oil._.and._.gas._.details.",#N/A,FALSE,FALSE,0.75,0.75,1,1,1,"","",TRUE,FALSE,FALSE,FALSE,1,#N/A,1,1,"=R1C1:R59C11","=R1:R3",#N/A,#N/A,FALSE,FALSE,FALSE,1,#N/A,#N/A,FALSE,FALSE,TRUE,TRUE,TRUE}</definedName>
    <definedName name="wvu.OP." localSheetId="21"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0"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2"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qtr._.earnings._.model." localSheetId="21"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0" hidden="1">{TRUE,TRUE,-1.25,-15.5,604.5,343.5,FALSE,FALSE,TRUE,TRUE,0,1,5,1,5,1,4,4,TRUE,TRUE,3,TRUE,1,TRUE,80,"Swvu.qtr._.earnings._.model.","ACwvu.qtr._.earnings._.model.",#N/A,FALSE,FALSE,0.65,0.5,1.25,1,2,"","",TRUE,FALSE,FALSE,FALSE,1,#N/A,1,1,"=R1C1:R36C16",FALSE,#N/A,#N/A,FALSE,FALSE,FALSE,1,#N/A,#N/A,FALSE,FALSE,TRUE,TRUE,TRUE}</definedName>
    <definedName name="wvu.qtr._.earnings._.model." localSheetId="22" hidden="1">{TRUE,TRUE,-1.25,-15.5,604.5,343.5,FALSE,FALSE,TRUE,TRUE,0,1,5,1,5,1,4,4,TRUE,TRUE,3,TRUE,1,TRUE,80,"Swvu.qtr._.earnings._.model.","ACwvu.qtr._.earnings._.model.",#N/A,FALSE,FALSE,0.65,0.5,1.25,1,2,"","",TRUE,FALSE,FALSE,FALSE,1,#N/A,1,1,"=R1C1:R36C16",FALSE,#N/A,#N/A,FALSE,FALSE,FALSE,1,#N/A,#N/A,FALSE,FALSE,TRUE,TRUE,TRUE}</definedName>
    <definedName name="wvu.qtr._.earnings._.model." hidden="1">{TRUE,TRUE,-1.25,-15.5,604.5,343.5,FALSE,FALSE,TRUE,TRUE,0,1,5,1,5,1,4,4,TRUE,TRUE,3,TRUE,1,TRUE,80,"Swvu.qtr._.earnings._.model.","ACwvu.qtr._.earnings._.model.",#N/A,FALSE,FALSE,0.65,0.5,1.25,1,2,"","",TRUE,FALSE,FALSE,FALSE,1,#N/A,1,1,"=R1C1:R36C16",FALSE,#N/A,#N/A,FALSE,FALSE,FALSE,1,#N/A,#N/A,FALSE,FALSE,TRUE,TRUE,TRUE}</definedName>
    <definedName name="wvu.qtr._.for._.IR." localSheetId="21" hidden="1">{TRUE,TRUE,-1.25,-15.5,604.5,343.5,FALSE,FALSE,TRUE,TRUE,0,1,2,1,13,1,4,4,TRUE,TRUE,3,TRUE,1,TRUE,80,"Swvu.qtr._.for._.IR.","ACwvu.qtr._.for._.IR.",#N/A,FALSE,FALSE,0.65,0.5,1.25,1,2,"","",TRUE,FALSE,FALSE,FALSE,1,#N/A,1,1,"=R1C1:R33C11",FALSE,#N/A,#N/A,FALSE,FALSE,FALSE,1,#N/A,#N/A,FALSE,FALSE,TRUE,TRUE,TRUE}</definedName>
    <definedName name="wvu.qtr._.for._.IR." localSheetId="20" hidden="1">{TRUE,TRUE,-1.25,-15.5,604.5,343.5,FALSE,FALSE,TRUE,TRUE,0,1,2,1,13,1,4,4,TRUE,TRUE,3,TRUE,1,TRUE,80,"Swvu.qtr._.for._.IR.","ACwvu.qtr._.for._.IR.",#N/A,FALSE,FALSE,0.65,0.5,1.25,1,2,"","",TRUE,FALSE,FALSE,FALSE,1,#N/A,1,1,"=R1C1:R33C11",FALSE,#N/A,#N/A,FALSE,FALSE,FALSE,1,#N/A,#N/A,FALSE,FALSE,TRUE,TRUE,TRUE}</definedName>
    <definedName name="wvu.qtr._.for._.IR." localSheetId="22" hidden="1">{TRUE,TRUE,-1.25,-15.5,604.5,343.5,FALSE,FALSE,TRUE,TRUE,0,1,2,1,13,1,4,4,TRUE,TRUE,3,TRUE,1,TRUE,80,"Swvu.qtr._.for._.IR.","ACwvu.qtr._.for._.IR.",#N/A,FALSE,FALSE,0.65,0.5,1.25,1,2,"","",TRUE,FALSE,FALSE,FALSE,1,#N/A,1,1,"=R1C1:R33C11",FALSE,#N/A,#N/A,FALSE,FALSE,FALSE,1,#N/A,#N/A,FALSE,FALSE,TRUE,TRUE,TRUE}</definedName>
    <definedName name="wvu.qtr._.for._.IR." hidden="1">{TRUE,TRUE,-1.25,-15.5,604.5,343.5,FALSE,FALSE,TRUE,TRUE,0,1,2,1,13,1,4,4,TRUE,TRUE,3,TRUE,1,TRUE,80,"Swvu.qtr._.for._.IR.","ACwvu.qtr._.for._.IR.",#N/A,FALSE,FALSE,0.65,0.5,1.25,1,2,"","",TRUE,FALSE,FALSE,FALSE,1,#N/A,1,1,"=R1C1:R33C11",FALSE,#N/A,#N/A,FALSE,FALSE,FALSE,1,#N/A,#N/A,FALSE,FALSE,TRUE,TRUE,TRUE}</definedName>
    <definedName name="wvu.summary1." localSheetId="2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able." localSheetId="21"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0"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localSheetId="22"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Table." hidden="1">{TRUE,TRUE,-1.25,-21.5,964.5,725.25,FALSE,FALSE,TRUE,FALSE,35,3,22,1,#N/A,14.0676691729323,49.5294117647059,1,TRUE,FALSE,3,FALSE,1,FALSE,100,"Swvu.Table.","ACwvu.Table.",#N/A,FALSE,FALSE,0.75,0.75,1,1,1,"&amp;A","Page &amp;P",FALSE,FALSE,FALSE,FALSE,1,70,#N/A,#N/A,FALSE,FALSE,"Rwvu.Table.",#N/A,FALSE,FALSE,TRUE,1,65532,65532,FALSE,FALSE,FALSE,FALSE,FALSE}</definedName>
    <definedName name="wvu.WP1." localSheetId="21" hidden="1">{TRUE,TRUE,-1.25,-15.5,484.5,279.75,FALSE,FALSE,TRUE,TRUE,0,3,#N/A,1,#N/A,6.54545454545454,15.55,1,FALSE,FALSE,3,TRUE,1,FALSE,100,"Swvu.WP1.","ACwvu.WP1.",1,FALSE,FALSE,0.25,0.25,0.25,0.25,1,"","&amp;L&amp;D &amp;T NBW&amp;C&amp;P&amp;R&amp;F",FALSE,FALSE,FALSE,FALSE,1,100,#N/A,#N/A,FALSE,FALSE,#N/A,#N/A,FALSE,FALSE}</definedName>
    <definedName name="wvu.WP1." localSheetId="20" hidden="1">{TRUE,TRUE,-1.25,-15.5,484.5,279.75,FALSE,FALSE,TRUE,TRUE,0,3,#N/A,1,#N/A,6.54545454545454,15.55,1,FALSE,FALSE,3,TRUE,1,FALSE,100,"Swvu.WP1.","ACwvu.WP1.",1,FALSE,FALSE,0.25,0.25,0.25,0.25,1,"","&amp;L&amp;D &amp;T NBW&amp;C&amp;P&amp;R&amp;F",FALSE,FALSE,FALSE,FALSE,1,100,#N/A,#N/A,FALSE,FALSE,#N/A,#N/A,FALSE,FALSE}</definedName>
    <definedName name="wvu.WP1." localSheetId="22" hidden="1">{TRUE,TRUE,-1.25,-15.5,484.5,279.75,FALSE,FALSE,TRUE,TRUE,0,3,#N/A,1,#N/A,6.54545454545454,15.55,1,FALSE,FALSE,3,TRUE,1,FALSE,100,"Swvu.WP1.","ACwvu.WP1.",1,FALSE,FALSE,0.25,0.25,0.25,0.25,1,"","&amp;L&amp;D &amp;T NBW&amp;C&amp;P&amp;R&amp;F",FALSE,FALSE,FALSE,FALSE,1,100,#N/A,#N/A,FALSE,FALSE,#N/A,#N/A,FALSE,FALSE}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 localSheetId="21" hidden="1">{"Alles",#N/A,FALSE,"H A Ü"}</definedName>
    <definedName name="ww" localSheetId="20" hidden="1">{"Alles",#N/A,FALSE,"H A Ü"}</definedName>
    <definedName name="ww" localSheetId="22" hidden="1">{"Alles",#N/A,FALSE,"H A Ü"}</definedName>
    <definedName name="ww" hidden="1">{"Alles",#N/A,FALSE,"H A Ü"}</definedName>
    <definedName name="ww.Rele" localSheetId="21" hidden="1">{#N/A,#N/A,FALSE,"Title Page";#N/A,#N/A,FALSE,"Conclusions";#N/A,#N/A,FALSE,"Assum.";#N/A,#N/A,FALSE,"Sun  DCF-WC-Dep";#N/A,#N/A,FALSE,"MarketValue";#N/A,#N/A,FALSE,"BalSheet";#N/A,#N/A,FALSE,"WACC";#N/A,#N/A,FALSE,"PC+ Info.";#N/A,#N/A,FALSE,"PC+Info_2"}</definedName>
    <definedName name="ww.Rele" localSheetId="20" hidden="1">{#N/A,#N/A,FALSE,"Title Page";#N/A,#N/A,FALSE,"Conclusions";#N/A,#N/A,FALSE,"Assum.";#N/A,#N/A,FALSE,"Sun  DCF-WC-Dep";#N/A,#N/A,FALSE,"MarketValue";#N/A,#N/A,FALSE,"BalSheet";#N/A,#N/A,FALSE,"WACC";#N/A,#N/A,FALSE,"PC+ Info.";#N/A,#N/A,FALSE,"PC+Info_2"}</definedName>
    <definedName name="ww.Rele" localSheetId="22"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w" localSheetId="21" hidden="1">{"Kontenverteilung",#N/A,FALSE,"H A Ü"}</definedName>
    <definedName name="www" localSheetId="20" hidden="1">{"Kontenverteilung",#N/A,FALSE,"H A Ü"}</definedName>
    <definedName name="www" localSheetId="22" hidden="1">{"Kontenverteilung",#N/A,FALSE,"H A Ü"}</definedName>
    <definedName name="www" hidden="1">{"Kontenverteilung",#N/A,FALSE,"H A Ü"}</definedName>
    <definedName name="x" localSheetId="21" hidden="1">{#N/A,#N/A,FALSE,"Earnings release"}</definedName>
    <definedName name="x" localSheetId="20" hidden="1">{#N/A,#N/A,FALSE,"Earnings release"}</definedName>
    <definedName name="x" localSheetId="22" hidden="1">{#N/A,#N/A,FALSE,"Earnings release"}</definedName>
    <definedName name="x" hidden="1">{#N/A,#N/A,FALSE,"Earnings release"}</definedName>
    <definedName name="Xcel" localSheetId="23">'[62]Data Entry and Forecaster'!#REF!</definedName>
    <definedName name="Xcel">'[63]Data Entry and Forecaster'!#REF!</definedName>
    <definedName name="Xcel_COS" localSheetId="23">#REF!</definedName>
    <definedName name="Xcel_COS" localSheetId="21">#REF!</definedName>
    <definedName name="Xcel_COS" localSheetId="20">#REF!</definedName>
    <definedName name="Xcel_COS" localSheetId="22">#REF!</definedName>
    <definedName name="Xcel_COS">#REF!</definedName>
    <definedName name="XREF_COLUMN_1" localSheetId="21" hidden="1">#REF!</definedName>
    <definedName name="XREF_COLUMN_1" localSheetId="20" hidden="1">#REF!</definedName>
    <definedName name="XREF_COLUMN_1" localSheetId="22" hidden="1">#REF!</definedName>
    <definedName name="XREF_COLUMN_1" hidden="1">#REF!</definedName>
    <definedName name="XREF_COLUMN_2" localSheetId="21" hidden="1">#REF!</definedName>
    <definedName name="XREF_COLUMN_2" localSheetId="20" hidden="1">#REF!</definedName>
    <definedName name="XREF_COLUMN_2" localSheetId="22" hidden="1">#REF!</definedName>
    <definedName name="XREF_COLUMN_2" hidden="1">#REF!</definedName>
    <definedName name="XREF_COLUMN_3" localSheetId="21" hidden="1">#REF!</definedName>
    <definedName name="XREF_COLUMN_3" localSheetId="20" hidden="1">#REF!</definedName>
    <definedName name="XREF_COLUMN_3" localSheetId="22" hidden="1">#REF!</definedName>
    <definedName name="XREF_COLUMN_3" hidden="1">#REF!</definedName>
    <definedName name="XREF_COLUMN_4" localSheetId="21" hidden="1">#REF!</definedName>
    <definedName name="XREF_COLUMN_4" localSheetId="20" hidden="1">#REF!</definedName>
    <definedName name="XREF_COLUMN_4" localSheetId="22" hidden="1">#REF!</definedName>
    <definedName name="XREF_COLUMN_4" hidden="1">#REF!</definedName>
    <definedName name="XREF_COLUMN_5" localSheetId="21" hidden="1">#REF!</definedName>
    <definedName name="XREF_COLUMN_5" localSheetId="20" hidden="1">#REF!</definedName>
    <definedName name="XREF_COLUMN_5" localSheetId="22" hidden="1">#REF!</definedName>
    <definedName name="XREF_COLUMN_5" hidden="1">#REF!</definedName>
    <definedName name="XRefActiveRow" localSheetId="22" hidden="1">#REF!</definedName>
    <definedName name="XRefActiveRow" hidden="1">#REF!</definedName>
    <definedName name="XRefColumnsCount" hidden="1">5</definedName>
    <definedName name="XRefCopy1" localSheetId="21" hidden="1">#REF!</definedName>
    <definedName name="XRefCopy1" localSheetId="20" hidden="1">#REF!</definedName>
    <definedName name="XRefCopy1" localSheetId="22" hidden="1">#REF!</definedName>
    <definedName name="XRefCopy1" hidden="1">#REF!</definedName>
    <definedName name="XRefCopy1Row" localSheetId="21" hidden="1">#REF!</definedName>
    <definedName name="XRefCopy1Row" localSheetId="20" hidden="1">#REF!</definedName>
    <definedName name="XRefCopy1Row" localSheetId="22" hidden="1">#REF!</definedName>
    <definedName name="XRefCopy1Row" hidden="1">#REF!</definedName>
    <definedName name="XRefCopy2" localSheetId="21" hidden="1">#REF!</definedName>
    <definedName name="XRefCopy2" localSheetId="20" hidden="1">#REF!</definedName>
    <definedName name="XRefCopy2" localSheetId="22" hidden="1">#REF!</definedName>
    <definedName name="XRefCopy2" hidden="1">#REF!</definedName>
    <definedName name="XRefCopy2Row" localSheetId="22" hidden="1">#REF!</definedName>
    <definedName name="XRefCopy2Row" hidden="1">#REF!</definedName>
    <definedName name="XRefCopy3" localSheetId="21" hidden="1">#REF!</definedName>
    <definedName name="XRefCopy3" localSheetId="20" hidden="1">#REF!</definedName>
    <definedName name="XRefCopy3" localSheetId="22" hidden="1">#REF!</definedName>
    <definedName name="XRefCopy3" hidden="1">#REF!</definedName>
    <definedName name="XRefCopy3Row" localSheetId="22" hidden="1">#REF!</definedName>
    <definedName name="XRefCopy3Row" hidden="1">#REF!</definedName>
    <definedName name="XRefCopy4" localSheetId="21" hidden="1">#REF!</definedName>
    <definedName name="XRefCopy4" localSheetId="20" hidden="1">#REF!</definedName>
    <definedName name="XRefCopy4" localSheetId="22" hidden="1">#REF!</definedName>
    <definedName name="XRefCopy4" hidden="1">#REF!</definedName>
    <definedName name="XRefCopy4Row" localSheetId="22" hidden="1">#REF!</definedName>
    <definedName name="XRefCopy4Row" hidden="1">#REF!</definedName>
    <definedName name="XRefCopy5" localSheetId="21" hidden="1">#REF!</definedName>
    <definedName name="XRefCopy5" localSheetId="20" hidden="1">#REF!</definedName>
    <definedName name="XRefCopy5" localSheetId="22" hidden="1">#REF!</definedName>
    <definedName name="XRefCopy5" hidden="1">#REF!</definedName>
    <definedName name="XRefCopy5Row" localSheetId="22" hidden="1">#REF!</definedName>
    <definedName name="XRefCopy5Row" hidden="1">#REF!</definedName>
    <definedName name="XRefCopy6" localSheetId="21" hidden="1">#REF!</definedName>
    <definedName name="XRefCopy6" localSheetId="20" hidden="1">#REF!</definedName>
    <definedName name="XRefCopy6" localSheetId="22" hidden="1">#REF!</definedName>
    <definedName name="XRefCopy6" hidden="1">#REF!</definedName>
    <definedName name="XRefCopy6Row" localSheetId="22" hidden="1">#REF!</definedName>
    <definedName name="XRefCopy6Row" hidden="1">#REF!</definedName>
    <definedName name="XRefCopy7" localSheetId="22" hidden="1">#REF!</definedName>
    <definedName name="XRefCopy7" hidden="1">#REF!</definedName>
    <definedName name="XRefCopy7Row" localSheetId="22" hidden="1">#REF!</definedName>
    <definedName name="XRefCopy7Row" hidden="1">#REF!</definedName>
    <definedName name="XRefCopyRangeCount" hidden="1">6</definedName>
    <definedName name="XRefPaste1" localSheetId="21" hidden="1">#REF!</definedName>
    <definedName name="XRefPaste1" localSheetId="20" hidden="1">#REF!</definedName>
    <definedName name="XRefPaste1" localSheetId="22" hidden="1">#REF!</definedName>
    <definedName name="XRefPaste1" hidden="1">#REF!</definedName>
    <definedName name="XRefPaste10" localSheetId="21" hidden="1">#REF!</definedName>
    <definedName name="XRefPaste10" localSheetId="20" hidden="1">#REF!</definedName>
    <definedName name="XRefPaste10" localSheetId="22" hidden="1">#REF!</definedName>
    <definedName name="XRefPaste10" hidden="1">#REF!</definedName>
    <definedName name="XRefPaste10Row" localSheetId="21" hidden="1">#REF!</definedName>
    <definedName name="XRefPaste10Row" localSheetId="20" hidden="1">#REF!</definedName>
    <definedName name="XRefPaste10Row" localSheetId="22" hidden="1">#REF!</definedName>
    <definedName name="XRefPaste10Row" hidden="1">#REF!</definedName>
    <definedName name="XRefPaste11" localSheetId="21" hidden="1">#REF!</definedName>
    <definedName name="XRefPaste11" localSheetId="20" hidden="1">#REF!</definedName>
    <definedName name="XRefPaste11" localSheetId="22" hidden="1">#REF!</definedName>
    <definedName name="XRefPaste11" hidden="1">#REF!</definedName>
    <definedName name="XRefPaste11Row" localSheetId="22" hidden="1">#REF!</definedName>
    <definedName name="XRefPaste11Row" hidden="1">#REF!</definedName>
    <definedName name="XRefPaste12" localSheetId="21" hidden="1">#REF!</definedName>
    <definedName name="XRefPaste12" localSheetId="20" hidden="1">#REF!</definedName>
    <definedName name="XRefPaste12" localSheetId="22" hidden="1">#REF!</definedName>
    <definedName name="XRefPaste12" hidden="1">#REF!</definedName>
    <definedName name="XRefPaste12Row" localSheetId="22" hidden="1">#REF!</definedName>
    <definedName name="XRefPaste12Row" hidden="1">#REF!</definedName>
    <definedName name="XRefPaste13" localSheetId="21" hidden="1">#REF!</definedName>
    <definedName name="XRefPaste13" localSheetId="20" hidden="1">#REF!</definedName>
    <definedName name="XRefPaste13" localSheetId="22" hidden="1">#REF!</definedName>
    <definedName name="XRefPaste13" hidden="1">#REF!</definedName>
    <definedName name="XRefPaste13Row" localSheetId="22" hidden="1">#REF!</definedName>
    <definedName name="XRefPaste13Row" hidden="1">#REF!</definedName>
    <definedName name="XRefPaste14" localSheetId="21" hidden="1">#REF!</definedName>
    <definedName name="XRefPaste14" localSheetId="20" hidden="1">#REF!</definedName>
    <definedName name="XRefPaste14" localSheetId="22" hidden="1">#REF!</definedName>
    <definedName name="XRefPaste14" hidden="1">#REF!</definedName>
    <definedName name="XRefPaste14Row" localSheetId="22" hidden="1">#REF!</definedName>
    <definedName name="XRefPaste14Row" hidden="1">#REF!</definedName>
    <definedName name="XRefPaste15" localSheetId="21" hidden="1">#REF!</definedName>
    <definedName name="XRefPaste15" localSheetId="20" hidden="1">#REF!</definedName>
    <definedName name="XRefPaste15" localSheetId="22" hidden="1">#REF!</definedName>
    <definedName name="XRefPaste15" hidden="1">#REF!</definedName>
    <definedName name="XRefPaste15Row" localSheetId="22" hidden="1">#REF!</definedName>
    <definedName name="XRefPaste15Row" hidden="1">#REF!</definedName>
    <definedName name="XRefPaste1Row" localSheetId="22" hidden="1">#REF!</definedName>
    <definedName name="XRefPaste1Row" hidden="1">#REF!</definedName>
    <definedName name="XRefPaste2" localSheetId="21" hidden="1">#REF!</definedName>
    <definedName name="XRefPaste2" localSheetId="20" hidden="1">#REF!</definedName>
    <definedName name="XRefPaste2" localSheetId="22" hidden="1">#REF!</definedName>
    <definedName name="XRefPaste2" hidden="1">#REF!</definedName>
    <definedName name="XRefPaste2Row" localSheetId="22" hidden="1">#REF!</definedName>
    <definedName name="XRefPaste2Row" hidden="1">#REF!</definedName>
    <definedName name="XRefPaste3Row" localSheetId="22" hidden="1">#REF!</definedName>
    <definedName name="XRefPaste3Row" hidden="1">#REF!</definedName>
    <definedName name="XRefPaste4" localSheetId="21" hidden="1">#REF!</definedName>
    <definedName name="XRefPaste4" localSheetId="20" hidden="1">#REF!</definedName>
    <definedName name="XRefPaste4" localSheetId="22" hidden="1">#REF!</definedName>
    <definedName name="XRefPaste4" hidden="1">#REF!</definedName>
    <definedName name="XRefPaste4Row" localSheetId="22" hidden="1">#REF!</definedName>
    <definedName name="XRefPaste4Row" hidden="1">#REF!</definedName>
    <definedName name="XRefPaste5Row" localSheetId="22" hidden="1">#REF!</definedName>
    <definedName name="XRefPaste5Row" hidden="1">#REF!</definedName>
    <definedName name="XRefPaste6" localSheetId="21" hidden="1">#REF!</definedName>
    <definedName name="XRefPaste6" localSheetId="20" hidden="1">#REF!</definedName>
    <definedName name="XRefPaste6" localSheetId="22" hidden="1">#REF!</definedName>
    <definedName name="XRefPaste6" hidden="1">#REF!</definedName>
    <definedName name="XRefPaste6Row" localSheetId="22" hidden="1">#REF!</definedName>
    <definedName name="XRefPaste6Row" hidden="1">#REF!</definedName>
    <definedName name="XRefPaste7" localSheetId="21" hidden="1">#REF!</definedName>
    <definedName name="XRefPaste7" localSheetId="20" hidden="1">#REF!</definedName>
    <definedName name="XRefPaste7" localSheetId="22" hidden="1">#REF!</definedName>
    <definedName name="XRefPaste7" hidden="1">#REF!</definedName>
    <definedName name="XRefPaste7Row" localSheetId="22" hidden="1">#REF!</definedName>
    <definedName name="XRefPaste7Row" hidden="1">#REF!</definedName>
    <definedName name="XRefPaste8" localSheetId="21" hidden="1">#REF!</definedName>
    <definedName name="XRefPaste8" localSheetId="20" hidden="1">#REF!</definedName>
    <definedName name="XRefPaste8" localSheetId="22" hidden="1">#REF!</definedName>
    <definedName name="XRefPaste8" hidden="1">#REF!</definedName>
    <definedName name="XRefPaste8Row" localSheetId="22" hidden="1">#REF!</definedName>
    <definedName name="XRefPaste8Row" hidden="1">#REF!</definedName>
    <definedName name="XRefPaste9" localSheetId="21" hidden="1">#REF!</definedName>
    <definedName name="XRefPaste9" localSheetId="20" hidden="1">#REF!</definedName>
    <definedName name="XRefPaste9" localSheetId="22" hidden="1">#REF!</definedName>
    <definedName name="XRefPaste9" hidden="1">#REF!</definedName>
    <definedName name="XRefPaste9Row" localSheetId="22" hidden="1">#REF!</definedName>
    <definedName name="XRefPaste9Row" hidden="1">#REF!</definedName>
    <definedName name="XRefPasteRangeCount" hidden="1">15</definedName>
    <definedName name="XTO_NTG_Allocation">[30]AllianceAlloc!$B$6:$J$22</definedName>
    <definedName name="xx" localSheetId="21" hidden="1">{2;#N/A;"R13C16:R17C16";#N/A;"R13C14:R17C15";FALSE;FALSE;FALSE;95;#N/A;#N/A;"R13C19";#N/A;FALSE;FALSE;FALSE;FALSE;#N/A;"";#N/A;FALSE;"";"";#N/A;#N/A;#N/A}</definedName>
    <definedName name="xx" localSheetId="20" hidden="1">{2;#N/A;"R13C16:R17C16";#N/A;"R13C14:R17C15";FALSE;FALSE;FALSE;95;#N/A;#N/A;"R13C19";#N/A;FALSE;FALSE;FALSE;FALSE;#N/A;"";#N/A;FALSE;"";"";#N/A;#N/A;#N/A}</definedName>
    <definedName name="xx" localSheetId="22" hidden="1">{2;#N/A;"R13C16:R17C16";#N/A;"R13C14:R17C15";FALSE;FALSE;FALSE;95;#N/A;#N/A;"R13C19";#N/A;FALSE;FALSE;FALSE;FALSE;#N/A;"";#N/A;FALSE;"";"";#N/A;#N/A;#N/A}</definedName>
    <definedName name="xx" hidden="1">{2;#N/A;"R13C16:R17C16";#N/A;"R13C14:R17C15";FALSE;FALSE;FALSE;95;#N/A;#N/A;"R13C19";#N/A;FALSE;FALSE;FALSE;FALSE;#N/A;"";#N/A;FALSE;"";"";#N/A;#N/A;#N/A}</definedName>
    <definedName name="xxx" localSheetId="10"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21"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localSheetId="22" hidden="1">{#N/A,#N/A,FALSE,"O&amp;M by processes";#N/A,#N/A,FALSE,"Elec Act vs Bud";#N/A,#N/A,FALSE,"G&amp;A";#N/A,#N/A,FALSE,"BGS";#N/A,#N/A,FALSE,"Res Cost"}</definedName>
    <definedName name="xxx" hidden="1">{#N/A,#N/A,FALSE,"O&amp;M by processes";#N/A,#N/A,FALSE,"Elec Act vs Bud";#N/A,#N/A,FALSE,"G&amp;A";#N/A,#N/A,FALSE,"BGS";#N/A,#N/A,FALSE,"Res Cost"}</definedName>
    <definedName name="xxx.detail" localSheetId="21" hidden="1">{"detail305",#N/A,FALSE,"BI-305"}</definedName>
    <definedName name="xxx.detail" localSheetId="20" hidden="1">{"detail305",#N/A,FALSE,"BI-305"}</definedName>
    <definedName name="xxx.detail" localSheetId="22" hidden="1">{"detail305",#N/A,FALSE,"BI-305"}</definedName>
    <definedName name="xxx.detail" hidden="1">{"detail305",#N/A,FALSE,"BI-305"}</definedName>
    <definedName name="xxx.directory" localSheetId="21" hidden="1">{"summary",#N/A,FALSE,"PCR DIRECTORY"}</definedName>
    <definedName name="xxx.directory" localSheetId="20" hidden="1">{"summary",#N/A,FALSE,"PCR DIRECTORY"}</definedName>
    <definedName name="xxx.directory" localSheetId="22" hidden="1">{"summary",#N/A,FALSE,"PCR DIRECTORY"}</definedName>
    <definedName name="xxx.directory" hidden="1">{"summary",#N/A,FALSE,"PCR DIRECTORY"}</definedName>
    <definedName name="xxxx" localSheetId="10"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22" hidden="1">{#N/A,#N/A,FALSE,"O&amp;M by processes";#N/A,#N/A,FALSE,"Elec Act vs Bud";#N/A,#N/A,FALSE,"G&amp;A";#N/A,#N/A,FALSE,"BGS";#N/A,#N/A,FALSE,"Res Cost"}</definedName>
    <definedName name="xxxx" hidden="1">{#N/A,#N/A,FALSE,"O&amp;M by processes";#N/A,#N/A,FALSE,"Elec Act vs Bud";#N/A,#N/A,FALSE,"G&amp;A";#N/A,#N/A,FALSE,"BGS";#N/A,#N/A,FALSE,"Res Cost"}</definedName>
    <definedName name="xxxxx" localSheetId="21" hidden="1">{#N/A,#N/A,TRUE,"TOTAL DISTRIBUTION";#N/A,#N/A,TRUE,"SOUTH";#N/A,#N/A,TRUE,"NORTHEAST";#N/A,#N/A,TRUE,"WEST"}</definedName>
    <definedName name="xxxxx" localSheetId="20" hidden="1">{#N/A,#N/A,TRUE,"TOTAL DISTRIBUTION";#N/A,#N/A,TRUE,"SOUTH";#N/A,#N/A,TRUE,"NORTHEAST";#N/A,#N/A,TRUE,"WEST"}</definedName>
    <definedName name="xxxxx" localSheetId="22" hidden="1">{#N/A,#N/A,TRUE,"TOTAL DISTRIBUTION";#N/A,#N/A,TRUE,"SOUTH";#N/A,#N/A,TRUE,"NORTHEAST";#N/A,#N/A,TRUE,"WEST"}</definedName>
    <definedName name="xxxxx" hidden="1">{#N/A,#N/A,TRUE,"TOTAL DISTRIBUTION";#N/A,#N/A,TRUE,"SOUTH";#N/A,#N/A,TRUE,"NORTHEAST";#N/A,#N/A,TRUE,"WEST"}</definedName>
    <definedName name="xxxxxx"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0"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2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y_1"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2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EAR1">[1]Inputs!$C$17</definedName>
    <definedName name="YearEndDay">[11]Controls!$D$15</definedName>
    <definedName name="YearEndMonth">[11]Controls!$E$14</definedName>
    <definedName name="yeartodate">[1]RPT80MAR!$A$84:$D$158</definedName>
    <definedName name="yes">1</definedName>
    <definedName name="YesNo">[45]Lists!$E$1:$E$2</definedName>
    <definedName name="yjut">[5]!is1b,[5]!is1c,[5]!STATS2,[5]!STATS3</definedName>
    <definedName name="YrFactor5">'[57]Depr Dates'!$D$2</definedName>
    <definedName name="YrFactor7">'[57]Depr Dates'!$D$4</definedName>
    <definedName name="yrtyretyreyt" localSheetId="21" hidden="1">{TRUE,TRUE,-1.25,-15.5,604.5,343.5,FALSE,FALSE,TRUE,TRUE,0,1,2,1,4,1,3,4,TRUE,TRUE,3,TRUE,1,TRUE,85,"Swvu.capexsum.","ACwvu.capexsum.",#N/A,FALSE,FALSE,0.75,0.75,1,1,2,"","",TRUE,FALSE,FALSE,FALSE,1,100,#N/A,#N/A,"=R1C1:R24C12",FALSE,#N/A,#N/A,FALSE,FALSE,FALSE,1,#N/A,#N/A,FALSE,FALSE,TRUE,TRUE,TRUE}</definedName>
    <definedName name="yrtyretyreyt" localSheetId="20" hidden="1">{TRUE,TRUE,-1.25,-15.5,604.5,343.5,FALSE,FALSE,TRUE,TRUE,0,1,2,1,4,1,3,4,TRUE,TRUE,3,TRUE,1,TRUE,85,"Swvu.capexsum.","ACwvu.capexsum.",#N/A,FALSE,FALSE,0.75,0.75,1,1,2,"","",TRUE,FALSE,FALSE,FALSE,1,100,#N/A,#N/A,"=R1C1:R24C12",FALSE,#N/A,#N/A,FALSE,FALSE,FALSE,1,#N/A,#N/A,FALSE,FALSE,TRUE,TRUE,TRUE}</definedName>
    <definedName name="yrtyretyreyt" localSheetId="22" hidden="1">{TRUE,TRUE,-1.25,-15.5,604.5,343.5,FALSE,FALSE,TRUE,TRUE,0,1,2,1,4,1,3,4,TRUE,TRUE,3,TRUE,1,TRUE,85,"Swvu.capexsum.","ACwvu.capexsum.",#N/A,FALSE,FALSE,0.75,0.75,1,1,2,"","",TRUE,FALSE,FALSE,FALSE,1,100,#N/A,#N/A,"=R1C1:R24C12",FALSE,#N/A,#N/A,FALSE,FALSE,FALSE,1,#N/A,#N/A,FALSE,FALSE,TRUE,TRUE,TRUE}</definedName>
    <definedName name="yrtyretyreyt" hidden="1">{TRUE,TRUE,-1.25,-15.5,604.5,343.5,FALSE,FALSE,TRUE,TRUE,0,1,2,1,4,1,3,4,TRUE,TRUE,3,TRUE,1,TRUE,85,"Swvu.capexsum.","ACwvu.capexsum.",#N/A,FALSE,FALSE,0.75,0.75,1,1,2,"","",TRUE,FALSE,FALSE,FALSE,1,100,#N/A,#N/A,"=R1C1:R24C12",FALSE,#N/A,#N/A,FALSE,FALSE,FALSE,1,#N/A,#N/A,FALSE,FALSE,TRUE,TRUE,TRUE}</definedName>
    <definedName name="yuiuyi" localSheetId="21" hidden="1">{#N/A,#N/A,FALSE,"P&amp;L";#N/A,#N/A,FALSE,"DL Worksheet";#N/A,#N/A,FALSE,"Ind. Cell";#N/A,#N/A,FALSE,"Capital";#N/A,#N/A,FALSE,"Tooling";#N/A,#N/A,FALSE,"LRP"}</definedName>
    <definedName name="yuiuyi" localSheetId="20" hidden="1">{#N/A,#N/A,FALSE,"P&amp;L";#N/A,#N/A,FALSE,"DL Worksheet";#N/A,#N/A,FALSE,"Ind. Cell";#N/A,#N/A,FALSE,"Capital";#N/A,#N/A,FALSE,"Tooling";#N/A,#N/A,FALSE,"LRP"}</definedName>
    <definedName name="yuiuyi" localSheetId="22" hidden="1">{#N/A,#N/A,FALSE,"P&amp;L";#N/A,#N/A,FALSE,"DL Worksheet";#N/A,#N/A,FALSE,"Ind. Cell";#N/A,#N/A,FALSE,"Capital";#N/A,#N/A,FALSE,"Tooling";#N/A,#N/A,FALSE,"LRP"}</definedName>
    <definedName name="yuiuyi" hidden="1">{#N/A,#N/A,FALSE,"P&amp;L";#N/A,#N/A,FALSE,"DL Worksheet";#N/A,#N/A,FALSE,"Ind. Cell";#N/A,#N/A,FALSE,"Capital";#N/A,#N/A,FALSE,"Tooling";#N/A,#N/A,FALSE,"LRP"}</definedName>
    <definedName name="yyy" localSheetId="21" hidden="1">{#N/A,#N/A,FALSE,"QTR Total";#N/A,#N/A,FALSE,"QTR ASNS";#N/A,#N/A,FALSE,"QTR PNCNS";#N/A,#N/A,FALSE,"QTR DSNS";#N/A,#N/A,FALSE,"QTR TNS"}</definedName>
    <definedName name="yyy" localSheetId="20" hidden="1">{#N/A,#N/A,FALSE,"QTR Total";#N/A,#N/A,FALSE,"QTR ASNS";#N/A,#N/A,FALSE,"QTR PNCNS";#N/A,#N/A,FALSE,"QTR DSNS";#N/A,#N/A,FALSE,"QTR TNS"}</definedName>
    <definedName name="yyy" localSheetId="22" hidden="1">{#N/A,#N/A,FALSE,"QTR Total";#N/A,#N/A,FALSE,"QTR ASNS";#N/A,#N/A,FALSE,"QTR PNCNS";#N/A,#N/A,FALSE,"QTR DSNS";#N/A,#N/A,FALSE,"QTR TNS"}</definedName>
    <definedName name="yyy" hidden="1">{#N/A,#N/A,FALSE,"QTR Total";#N/A,#N/A,FALSE,"QTR ASNS";#N/A,#N/A,FALSE,"QTR PNCNS";#N/A,#N/A,FALSE,"QTR DSNS";#N/A,#N/A,FALSE,"QTR TNS"}</definedName>
    <definedName name="Z_28948E05_8F34_4F1E_96FB_A80A6A844600_.wvu.Cols" localSheetId="5" hidden="1">'4a-ADIT Projection'!#REF!</definedName>
    <definedName name="Z_28948E05_8F34_4F1E_96FB_A80A6A844600_.wvu.Cols" localSheetId="6" hidden="1">'4b-ADIT Projection Proration'!#REF!</definedName>
    <definedName name="Z_28948E05_8F34_4F1E_96FB_A80A6A844600_.wvu.Cols" localSheetId="7" hidden="1">'4c- ADIT BOY'!#REF!</definedName>
    <definedName name="Z_28948E05_8F34_4F1E_96FB_A80A6A844600_.wvu.Cols" localSheetId="8" hidden="1">'4d- ADIT EOY'!#REF!</definedName>
    <definedName name="Z_28948E05_8F34_4F1E_96FB_A80A6A844600_.wvu.Cols" localSheetId="9" hidden="1">'4e-ADIT True-up'!#REF!</definedName>
    <definedName name="Z_28948E05_8F34_4F1E_96FB_A80A6A844600_.wvu.Cols" localSheetId="10" hidden="1">'4f-ADIT True-up Proration'!#REF!</definedName>
    <definedName name="Z_28948E05_8F34_4F1E_96FB_A80A6A844600_.wvu.Cols" localSheetId="21" hidden="1">#REF!</definedName>
    <definedName name="Z_28948E05_8F34_4F1E_96FB_A80A6A844600_.wvu.PrintArea" localSheetId="5" hidden="1">'4a-ADIT Projection'!$B$1:$G$51</definedName>
    <definedName name="Z_28948E05_8F34_4F1E_96FB_A80A6A844600_.wvu.PrintArea" localSheetId="6" hidden="1">'4b-ADIT Projection Proration'!$B$1:$H$74</definedName>
    <definedName name="Z_28948E05_8F34_4F1E_96FB_A80A6A844600_.wvu.PrintArea" localSheetId="7" hidden="1">'4c- ADIT BOY'!$B$1:$H$106</definedName>
    <definedName name="Z_28948E05_8F34_4F1E_96FB_A80A6A844600_.wvu.PrintArea" localSheetId="8" hidden="1">'4d- ADIT EOY'!$B$1:$H$106</definedName>
    <definedName name="Z_28948E05_8F34_4F1E_96FB_A80A6A844600_.wvu.PrintArea" localSheetId="9" hidden="1">'4e-ADIT True-up'!$B$1:$G$49</definedName>
    <definedName name="Z_28948E05_8F34_4F1E_96FB_A80A6A844600_.wvu.PrintArea" localSheetId="10" hidden="1">'4f-ADIT True-up Proration'!$B$1:$F$74</definedName>
    <definedName name="Z_28948E05_8F34_4F1E_96FB_A80A6A844600_.wvu.PrintArea" localSheetId="21" hidden="1">'ADIT Rate Mitigation Support'!$B$1:$G$55</definedName>
    <definedName name="Z_63011E91_4609_4523_98FE_FD252E915668_.wvu.Cols" localSheetId="5" hidden="1">'4a-ADIT Projection'!#REF!</definedName>
    <definedName name="Z_63011E91_4609_4523_98FE_FD252E915668_.wvu.Cols" localSheetId="6" hidden="1">'4b-ADIT Projection Proration'!#REF!</definedName>
    <definedName name="Z_63011E91_4609_4523_98FE_FD252E915668_.wvu.Cols" localSheetId="7" hidden="1">'4c- ADIT BOY'!#REF!</definedName>
    <definedName name="Z_63011E91_4609_4523_98FE_FD252E915668_.wvu.Cols" localSheetId="8" hidden="1">'4d- ADIT EOY'!#REF!</definedName>
    <definedName name="Z_63011E91_4609_4523_98FE_FD252E915668_.wvu.Cols" localSheetId="9" hidden="1">'4e-ADIT True-up'!#REF!</definedName>
    <definedName name="Z_63011E91_4609_4523_98FE_FD252E915668_.wvu.Cols" localSheetId="10" hidden="1">'4f-ADIT True-up Proration'!#REF!</definedName>
    <definedName name="Z_63011E91_4609_4523_98FE_FD252E915668_.wvu.Cols" localSheetId="21" hidden="1">#REF!</definedName>
    <definedName name="Z_63011E91_4609_4523_98FE_FD252E915668_.wvu.PrintArea" localSheetId="5" hidden="1">'4a-ADIT Projection'!$B$1:$G$51</definedName>
    <definedName name="Z_63011E91_4609_4523_98FE_FD252E915668_.wvu.PrintArea" localSheetId="6" hidden="1">'4b-ADIT Projection Proration'!$B$1:$H$74</definedName>
    <definedName name="Z_63011E91_4609_4523_98FE_FD252E915668_.wvu.PrintArea" localSheetId="7" hidden="1">'4c- ADIT BOY'!$B$1:$H$106</definedName>
    <definedName name="Z_63011E91_4609_4523_98FE_FD252E915668_.wvu.PrintArea" localSheetId="8" hidden="1">'4d- ADIT EOY'!$B$1:$H$106</definedName>
    <definedName name="Z_63011E91_4609_4523_98FE_FD252E915668_.wvu.PrintArea" localSheetId="9" hidden="1">'4e-ADIT True-up'!$B$1:$G$49</definedName>
    <definedName name="Z_63011E91_4609_4523_98FE_FD252E915668_.wvu.PrintArea" localSheetId="10" hidden="1">'4f-ADIT True-up Proration'!$B$1:$F$74</definedName>
    <definedName name="Z_63011E91_4609_4523_98FE_FD252E915668_.wvu.PrintArea" localSheetId="21" hidden="1">'ADIT Rate Mitigation Support'!$B$1:$G$55</definedName>
    <definedName name="Z_6928E596_79BD_4CEC_9F0D_07E62D69B2A5_.wvu.Cols" localSheetId="5" hidden="1">'4a-ADIT Projection'!#REF!</definedName>
    <definedName name="Z_6928E596_79BD_4CEC_9F0D_07E62D69B2A5_.wvu.Cols" localSheetId="6" hidden="1">'4b-ADIT Projection Proration'!#REF!</definedName>
    <definedName name="Z_6928E596_79BD_4CEC_9F0D_07E62D69B2A5_.wvu.Cols" localSheetId="7" hidden="1">'4c- ADIT BOY'!#REF!</definedName>
    <definedName name="Z_6928E596_79BD_4CEC_9F0D_07E62D69B2A5_.wvu.Cols" localSheetId="8" hidden="1">'4d- ADIT EOY'!#REF!</definedName>
    <definedName name="Z_6928E596_79BD_4CEC_9F0D_07E62D69B2A5_.wvu.Cols" localSheetId="9" hidden="1">'4e-ADIT True-up'!#REF!</definedName>
    <definedName name="Z_6928E596_79BD_4CEC_9F0D_07E62D69B2A5_.wvu.Cols" localSheetId="10" hidden="1">'4f-ADIT True-up Proration'!#REF!</definedName>
    <definedName name="Z_6928E596_79BD_4CEC_9F0D_07E62D69B2A5_.wvu.Cols" localSheetId="21" hidden="1">#REF!</definedName>
    <definedName name="Z_6928E596_79BD_4CEC_9F0D_07E62D69B2A5_.wvu.PrintArea" localSheetId="5" hidden="1">'4a-ADIT Projection'!$B$1:$G$51</definedName>
    <definedName name="Z_6928E596_79BD_4CEC_9F0D_07E62D69B2A5_.wvu.PrintArea" localSheetId="6" hidden="1">'4b-ADIT Projection Proration'!$B$1:$H$74</definedName>
    <definedName name="Z_6928E596_79BD_4CEC_9F0D_07E62D69B2A5_.wvu.PrintArea" localSheetId="7" hidden="1">'4c- ADIT BOY'!$B$1:$H$106</definedName>
    <definedName name="Z_6928E596_79BD_4CEC_9F0D_07E62D69B2A5_.wvu.PrintArea" localSheetId="8" hidden="1">'4d- ADIT EOY'!$B$1:$H$106</definedName>
    <definedName name="Z_6928E596_79BD_4CEC_9F0D_07E62D69B2A5_.wvu.PrintArea" localSheetId="9" hidden="1">'4e-ADIT True-up'!$B$1:$G$49</definedName>
    <definedName name="Z_6928E596_79BD_4CEC_9F0D_07E62D69B2A5_.wvu.PrintArea" localSheetId="10" hidden="1">'4f-ADIT True-up Proration'!$B$1:$F$74</definedName>
    <definedName name="Z_6928E596_79BD_4CEC_9F0D_07E62D69B2A5_.wvu.PrintArea" localSheetId="21" hidden="1">'ADIT Rate Mitigation Support'!$B$1:$G$55</definedName>
    <definedName name="Z_71B42B22_A376_44B5_B0C1_23FC1AA3DBA2_.wvu.Cols" localSheetId="5" hidden="1">'4a-ADIT Projection'!#REF!</definedName>
    <definedName name="Z_71B42B22_A376_44B5_B0C1_23FC1AA3DBA2_.wvu.Cols" localSheetId="6" hidden="1">'4b-ADIT Projection Proration'!#REF!</definedName>
    <definedName name="Z_71B42B22_A376_44B5_B0C1_23FC1AA3DBA2_.wvu.Cols" localSheetId="7" hidden="1">'4c- ADIT BOY'!#REF!</definedName>
    <definedName name="Z_71B42B22_A376_44B5_B0C1_23FC1AA3DBA2_.wvu.Cols" localSheetId="8" hidden="1">'4d- ADIT EOY'!#REF!</definedName>
    <definedName name="Z_71B42B22_A376_44B5_B0C1_23FC1AA3DBA2_.wvu.Cols" localSheetId="9" hidden="1">'4e-ADIT True-up'!#REF!</definedName>
    <definedName name="Z_71B42B22_A376_44B5_B0C1_23FC1AA3DBA2_.wvu.Cols" localSheetId="10" hidden="1">'4f-ADIT True-up Proration'!#REF!</definedName>
    <definedName name="Z_71B42B22_A376_44B5_B0C1_23FC1AA3DBA2_.wvu.Cols" localSheetId="21" hidden="1">#REF!</definedName>
    <definedName name="Z_71B42B22_A376_44B5_B0C1_23FC1AA3DBA2_.wvu.PrintArea" localSheetId="5" hidden="1">'4a-ADIT Projection'!$B$1:$G$51</definedName>
    <definedName name="Z_71B42B22_A376_44B5_B0C1_23FC1AA3DBA2_.wvu.PrintArea" localSheetId="6" hidden="1">'4b-ADIT Projection Proration'!$B$1:$H$74</definedName>
    <definedName name="Z_71B42B22_A376_44B5_B0C1_23FC1AA3DBA2_.wvu.PrintArea" localSheetId="7" hidden="1">'4c- ADIT BOY'!$B$1:$H$106</definedName>
    <definedName name="Z_71B42B22_A376_44B5_B0C1_23FC1AA3DBA2_.wvu.PrintArea" localSheetId="8" hidden="1">'4d- ADIT EOY'!$B$1:$H$106</definedName>
    <definedName name="Z_71B42B22_A376_44B5_B0C1_23FC1AA3DBA2_.wvu.PrintArea" localSheetId="9" hidden="1">'4e-ADIT True-up'!$B$1:$G$49</definedName>
    <definedName name="Z_71B42B22_A376_44B5_B0C1_23FC1AA3DBA2_.wvu.PrintArea" localSheetId="10" hidden="1">'4f-ADIT True-up Proration'!$B$1:$F$74</definedName>
    <definedName name="Z_71B42B22_A376_44B5_B0C1_23FC1AA3DBA2_.wvu.PrintArea" localSheetId="21" hidden="1">'ADIT Rate Mitigation Support'!$B$1:$G$55</definedName>
    <definedName name="Z_8FBB4DC9_2D51_4AB9_80D8_F8474B404C29_.wvu.Cols" localSheetId="5" hidden="1">'4a-ADIT Projection'!#REF!</definedName>
    <definedName name="Z_8FBB4DC9_2D51_4AB9_80D8_F8474B404C29_.wvu.Cols" localSheetId="6" hidden="1">'4b-ADIT Projection Proration'!#REF!</definedName>
    <definedName name="Z_8FBB4DC9_2D51_4AB9_80D8_F8474B404C29_.wvu.Cols" localSheetId="7" hidden="1">'4c- ADIT BOY'!#REF!</definedName>
    <definedName name="Z_8FBB4DC9_2D51_4AB9_80D8_F8474B404C29_.wvu.Cols" localSheetId="8" hidden="1">'4d- ADIT EOY'!#REF!</definedName>
    <definedName name="Z_8FBB4DC9_2D51_4AB9_80D8_F8474B404C29_.wvu.Cols" localSheetId="9" hidden="1">'4e-ADIT True-up'!#REF!</definedName>
    <definedName name="Z_8FBB4DC9_2D51_4AB9_80D8_F8474B404C29_.wvu.Cols" localSheetId="10" hidden="1">'4f-ADIT True-up Proration'!#REF!</definedName>
    <definedName name="Z_8FBB4DC9_2D51_4AB9_80D8_F8474B404C29_.wvu.Cols" localSheetId="21" hidden="1">#REF!</definedName>
    <definedName name="Z_8FBB4DC9_2D51_4AB9_80D8_F8474B404C29_.wvu.PrintArea" localSheetId="5" hidden="1">'4a-ADIT Projection'!$B$1:$G$51</definedName>
    <definedName name="Z_8FBB4DC9_2D51_4AB9_80D8_F8474B404C29_.wvu.PrintArea" localSheetId="6" hidden="1">'4b-ADIT Projection Proration'!$B$1:$H$74</definedName>
    <definedName name="Z_8FBB4DC9_2D51_4AB9_80D8_F8474B404C29_.wvu.PrintArea" localSheetId="7" hidden="1">'4c- ADIT BOY'!$B$1:$H$106</definedName>
    <definedName name="Z_8FBB4DC9_2D51_4AB9_80D8_F8474B404C29_.wvu.PrintArea" localSheetId="8" hidden="1">'4d- ADIT EOY'!$B$1:$H$106</definedName>
    <definedName name="Z_8FBB4DC9_2D51_4AB9_80D8_F8474B404C29_.wvu.PrintArea" localSheetId="9" hidden="1">'4e-ADIT True-up'!$B$1:$G$49</definedName>
    <definedName name="Z_8FBB4DC9_2D51_4AB9_80D8_F8474B404C29_.wvu.PrintArea" localSheetId="10" hidden="1">'4f-ADIT True-up Proration'!$B$1:$F$74</definedName>
    <definedName name="Z_8FBB4DC9_2D51_4AB9_80D8_F8474B404C29_.wvu.PrintArea" localSheetId="21" hidden="1">'ADIT Rate Mitigation Support'!$B$1:$G$55</definedName>
    <definedName name="Z_B647CB7F_C846_4278_B6B1_1EF7F3C004F5_.wvu.Cols" localSheetId="5" hidden="1">'4a-ADIT Projection'!#REF!</definedName>
    <definedName name="Z_B647CB7F_C846_4278_B6B1_1EF7F3C004F5_.wvu.Cols" localSheetId="6" hidden="1">'4b-ADIT Projection Proration'!#REF!</definedName>
    <definedName name="Z_B647CB7F_C846_4278_B6B1_1EF7F3C004F5_.wvu.Cols" localSheetId="7" hidden="1">'4c- ADIT BOY'!#REF!</definedName>
    <definedName name="Z_B647CB7F_C846_4278_B6B1_1EF7F3C004F5_.wvu.Cols" localSheetId="8" hidden="1">'4d- ADIT EOY'!#REF!</definedName>
    <definedName name="Z_B647CB7F_C846_4278_B6B1_1EF7F3C004F5_.wvu.Cols" localSheetId="9" hidden="1">'4e-ADIT True-up'!#REF!</definedName>
    <definedName name="Z_B647CB7F_C846_4278_B6B1_1EF7F3C004F5_.wvu.Cols" localSheetId="10" hidden="1">'4f-ADIT True-up Proration'!#REF!</definedName>
    <definedName name="Z_B647CB7F_C846_4278_B6B1_1EF7F3C004F5_.wvu.Cols" localSheetId="21" hidden="1">#REF!</definedName>
    <definedName name="Z_B647CB7F_C846_4278_B6B1_1EF7F3C004F5_.wvu.PrintArea" localSheetId="5" hidden="1">'4a-ADIT Projection'!$B$1:$G$51</definedName>
    <definedName name="Z_B647CB7F_C846_4278_B6B1_1EF7F3C004F5_.wvu.PrintArea" localSheetId="6" hidden="1">'4b-ADIT Projection Proration'!$B$1:$H$74</definedName>
    <definedName name="Z_B647CB7F_C846_4278_B6B1_1EF7F3C004F5_.wvu.PrintArea" localSheetId="7" hidden="1">'4c- ADIT BOY'!$B$1:$H$106</definedName>
    <definedName name="Z_B647CB7F_C846_4278_B6B1_1EF7F3C004F5_.wvu.PrintArea" localSheetId="8" hidden="1">'4d- ADIT EOY'!$B$1:$H$106</definedName>
    <definedName name="Z_B647CB7F_C846_4278_B6B1_1EF7F3C004F5_.wvu.PrintArea" localSheetId="9" hidden="1">'4e-ADIT True-up'!$B$1:$G$49</definedName>
    <definedName name="Z_B647CB7F_C846_4278_B6B1_1EF7F3C004F5_.wvu.PrintArea" localSheetId="10" hidden="1">'4f-ADIT True-up Proration'!$B$1:$F$74</definedName>
    <definedName name="Z_B647CB7F_C846_4278_B6B1_1EF7F3C004F5_.wvu.PrintArea" localSheetId="21" hidden="1">'ADIT Rate Mitigation Support'!$B$1:$G$55</definedName>
    <definedName name="Z_DC91DEF3_837B_4BB9_A81E_3B78C5914E6C_.wvu.Cols" localSheetId="5" hidden="1">'4a-ADIT Projection'!#REF!</definedName>
    <definedName name="Z_DC91DEF3_837B_4BB9_A81E_3B78C5914E6C_.wvu.Cols" localSheetId="6" hidden="1">'4b-ADIT Projection Proration'!#REF!</definedName>
    <definedName name="Z_DC91DEF3_837B_4BB9_A81E_3B78C5914E6C_.wvu.Cols" localSheetId="7" hidden="1">'4c- ADIT BOY'!#REF!</definedName>
    <definedName name="Z_DC91DEF3_837B_4BB9_A81E_3B78C5914E6C_.wvu.Cols" localSheetId="8" hidden="1">'4d- ADIT EOY'!#REF!</definedName>
    <definedName name="Z_DC91DEF3_837B_4BB9_A81E_3B78C5914E6C_.wvu.Cols" localSheetId="9" hidden="1">'4e-ADIT True-up'!#REF!</definedName>
    <definedName name="Z_DC91DEF3_837B_4BB9_A81E_3B78C5914E6C_.wvu.Cols" localSheetId="10" hidden="1">'4f-ADIT True-up Proration'!#REF!</definedName>
    <definedName name="Z_DC91DEF3_837B_4BB9_A81E_3B78C5914E6C_.wvu.Cols" localSheetId="21" hidden="1">#REF!</definedName>
    <definedName name="Z_DC91DEF3_837B_4BB9_A81E_3B78C5914E6C_.wvu.PrintArea" localSheetId="5" hidden="1">'4a-ADIT Projection'!$B$1:$G$51</definedName>
    <definedName name="Z_DC91DEF3_837B_4BB9_A81E_3B78C5914E6C_.wvu.PrintArea" localSheetId="6" hidden="1">'4b-ADIT Projection Proration'!$B$1:$H$74</definedName>
    <definedName name="Z_DC91DEF3_837B_4BB9_A81E_3B78C5914E6C_.wvu.PrintArea" localSheetId="7" hidden="1">'4c- ADIT BOY'!$B$1:$H$106</definedName>
    <definedName name="Z_DC91DEF3_837B_4BB9_A81E_3B78C5914E6C_.wvu.PrintArea" localSheetId="8" hidden="1">'4d- ADIT EOY'!$B$1:$H$106</definedName>
    <definedName name="Z_DC91DEF3_837B_4BB9_A81E_3B78C5914E6C_.wvu.PrintArea" localSheetId="9" hidden="1">'4e-ADIT True-up'!$B$1:$G$49</definedName>
    <definedName name="Z_DC91DEF3_837B_4BB9_A81E_3B78C5914E6C_.wvu.PrintArea" localSheetId="10" hidden="1">'4f-ADIT True-up Proration'!$B$1:$F$74</definedName>
    <definedName name="Z_DC91DEF3_837B_4BB9_A81E_3B78C5914E6C_.wvu.PrintArea" localSheetId="21" hidden="1">'ADIT Rate Mitigation Support'!$B$1:$G$55</definedName>
    <definedName name="Z_F04A2B9A_C6FE_4FEB_AD1E_2CF9AC309BE4_.wvu.PrintArea" localSheetId="23" hidden="1">'11-Wholesale Distribution'!$A$1:$Q$100</definedName>
    <definedName name="Z_F04A2B9A_C6FE_4FEB_AD1E_2CF9AC309BE4_.wvu.PrintArea" localSheetId="1" hidden="1">'1-Project Rev Req'!$A$1:$Q$105</definedName>
    <definedName name="Z_F04A2B9A_C6FE_4FEB_AD1E_2CF9AC309BE4_.wvu.PrintArea" localSheetId="3" hidden="1">'3-Project True-up'!$A$1:$L$24</definedName>
    <definedName name="Z_F04A2B9A_C6FE_4FEB_AD1E_2CF9AC309BE4_.wvu.PrintArea" localSheetId="4" hidden="1">'4- Rate Base'!$A$1:$L$49</definedName>
    <definedName name="Z_F04A2B9A_C6FE_4FEB_AD1E_2CF9AC309BE4_.wvu.PrintArea" localSheetId="14" hidden="1">'8-Construction Loan'!$A$2:$J$85</definedName>
    <definedName name="Z_F04A2B9A_C6FE_4FEB_AD1E_2CF9AC309BE4_.wvu.PrintArea" localSheetId="0" hidden="1">'Attachment H'!$A$1:$K$274</definedName>
    <definedName name="Z_FAAD9AAC_1337_43AB_BF1F_CCF9DFCF5B78_.wvu.Cols" localSheetId="5" hidden="1">'4a-ADIT Projection'!#REF!</definedName>
    <definedName name="Z_FAAD9AAC_1337_43AB_BF1F_CCF9DFCF5B78_.wvu.Cols" localSheetId="6" hidden="1">'4b-ADIT Projection Proration'!#REF!</definedName>
    <definedName name="Z_FAAD9AAC_1337_43AB_BF1F_CCF9DFCF5B78_.wvu.Cols" localSheetId="7" hidden="1">'4c- ADIT BOY'!#REF!</definedName>
    <definedName name="Z_FAAD9AAC_1337_43AB_BF1F_CCF9DFCF5B78_.wvu.Cols" localSheetId="8" hidden="1">'4d- ADIT EOY'!#REF!</definedName>
    <definedName name="Z_FAAD9AAC_1337_43AB_BF1F_CCF9DFCF5B78_.wvu.Cols" localSheetId="9" hidden="1">'4e-ADIT True-up'!#REF!</definedName>
    <definedName name="Z_FAAD9AAC_1337_43AB_BF1F_CCF9DFCF5B78_.wvu.Cols" localSheetId="10" hidden="1">'4f-ADIT True-up Proration'!#REF!</definedName>
    <definedName name="Z_FAAD9AAC_1337_43AB_BF1F_CCF9DFCF5B78_.wvu.Cols" localSheetId="21" hidden="1">#REF!</definedName>
    <definedName name="Z_FAAD9AAC_1337_43AB_BF1F_CCF9DFCF5B78_.wvu.PrintArea" localSheetId="5" hidden="1">'4a-ADIT Projection'!$B$1:$G$51</definedName>
    <definedName name="Z_FAAD9AAC_1337_43AB_BF1F_CCF9DFCF5B78_.wvu.PrintArea" localSheetId="6" hidden="1">'4b-ADIT Projection Proration'!$B$1:$H$74</definedName>
    <definedName name="Z_FAAD9AAC_1337_43AB_BF1F_CCF9DFCF5B78_.wvu.PrintArea" localSheetId="7" hidden="1">'4c- ADIT BOY'!$B$1:$H$106</definedName>
    <definedName name="Z_FAAD9AAC_1337_43AB_BF1F_CCF9DFCF5B78_.wvu.PrintArea" localSheetId="8" hidden="1">'4d- ADIT EOY'!$B$1:$H$106</definedName>
    <definedName name="Z_FAAD9AAC_1337_43AB_BF1F_CCF9DFCF5B78_.wvu.PrintArea" localSheetId="9" hidden="1">'4e-ADIT True-up'!$B$1:$G$49</definedName>
    <definedName name="Z_FAAD9AAC_1337_43AB_BF1F_CCF9DFCF5B78_.wvu.PrintArea" localSheetId="10" hidden="1">'4f-ADIT True-up Proration'!$B$1:$F$74</definedName>
    <definedName name="Z_FAAD9AAC_1337_43AB_BF1F_CCF9DFCF5B78_.wvu.PrintArea" localSheetId="21" hidden="1">'ADIT Rate Mitigation Support'!$B$1:$G$55</definedName>
    <definedName name="zero">0</definedName>
    <definedName name="Zip" localSheetId="21" hidden="1">#REF!</definedName>
    <definedName name="Zip" localSheetId="20" hidden="1">#REF!</definedName>
    <definedName name="Zip" localSheetId="22" hidden="1">#REF!</definedName>
    <definedName name="Zip" hidden="1">#REF!</definedName>
    <definedName name="zz" localSheetId="21" hidden="1">{#N/A,#N/A,FALSE,"TOTFINAL";#N/A,#N/A,FALSE,"FINPLAN";#N/A,#N/A,FALSE,"TOTMOTADJ";#N/A,#N/A,FALSE,"tieEQ";#N/A,#N/A,FALSE,"G";#N/A,#N/A,FALSE,"ELIMS";#N/A,#N/A,FALSE,"NEXTEL ADJ";#N/A,#N/A,FALSE,"MIMS";#N/A,#N/A,FALSE,"LMPS";#N/A,#N/A,FALSE,"CNSS";#N/A,#N/A,FALSE,"CSS";#N/A,#N/A,FALSE,"MCG";#N/A,#N/A,FALSE,"AECS";#N/A,#N/A,FALSE,"SPS";#N/A,#N/A,FALSE,"CORP"}</definedName>
    <definedName name="zz" localSheetId="20" hidden="1">{#N/A,#N/A,FALSE,"TOTFINAL";#N/A,#N/A,FALSE,"FINPLAN";#N/A,#N/A,FALSE,"TOTMOTADJ";#N/A,#N/A,FALSE,"tieEQ";#N/A,#N/A,FALSE,"G";#N/A,#N/A,FALSE,"ELIMS";#N/A,#N/A,FALSE,"NEXTEL ADJ";#N/A,#N/A,FALSE,"MIMS";#N/A,#N/A,FALSE,"LMPS";#N/A,#N/A,FALSE,"CNSS";#N/A,#N/A,FALSE,"CSS";#N/A,#N/A,FALSE,"MCG";#N/A,#N/A,FALSE,"AECS";#N/A,#N/A,FALSE,"SPS";#N/A,#N/A,FALSE,"CORP"}</definedName>
    <definedName name="zz" localSheetId="22" hidden="1">{#N/A,#N/A,FALSE,"TOTFINAL";#N/A,#N/A,FALSE,"FINPLAN";#N/A,#N/A,FALSE,"TOTMOTADJ";#N/A,#N/A,FALSE,"tieEQ";#N/A,#N/A,FALSE,"G";#N/A,#N/A,FALSE,"ELIMS";#N/A,#N/A,FALSE,"NEXTEL ADJ";#N/A,#N/A,FALSE,"MIMS";#N/A,#N/A,FALSE,"LMPS";#N/A,#N/A,FALSE,"CNSS";#N/A,#N/A,FALSE,"CSS";#N/A,#N/A,FALSE,"MCG";#N/A,#N/A,FALSE,"AECS";#N/A,#N/A,FALSE,"SPS";#N/A,#N/A,FALSE,"CORP"}</definedName>
    <definedName name="zz" hidden="1">{#N/A,#N/A,FALSE,"TOTFINAL";#N/A,#N/A,FALSE,"FINPLAN";#N/A,#N/A,FALSE,"TOTMOTADJ";#N/A,#N/A,FALSE,"tieEQ";#N/A,#N/A,FALSE,"G";#N/A,#N/A,FALSE,"ELIMS";#N/A,#N/A,FALSE,"NEXTEL ADJ";#N/A,#N/A,FALSE,"MIMS";#N/A,#N/A,FALSE,"LMPS";#N/A,#N/A,FALSE,"CNSS";#N/A,#N/A,FALSE,"CSS";#N/A,#N/A,FALSE,"MCG";#N/A,#N/A,FALSE,"AECS";#N/A,#N/A,FALSE,"SPS";#N/A,#N/A,FALSE,"CORP"}</definedName>
    <definedName name="zzz.com" localSheetId="21" hidden="1">{#N/A,#N/A,FALSE,"Title Page";#N/A,#N/A,FALSE,"Conclusions";#N/A,#N/A,FALSE,"Assum.";#N/A,#N/A,FALSE,"Sun  DCF-WC-Dep";#N/A,#N/A,FALSE,"MarketValue";#N/A,#N/A,FALSE,"BalSheet";#N/A,#N/A,FALSE,"WACC";#N/A,#N/A,FALSE,"PC+ Info.";#N/A,#N/A,FALSE,"PC+Info_2"}</definedName>
    <definedName name="zzz.com" localSheetId="20" hidden="1">{#N/A,#N/A,FALSE,"Title Page";#N/A,#N/A,FALSE,"Conclusions";#N/A,#N/A,FALSE,"Assum.";#N/A,#N/A,FALSE,"Sun  DCF-WC-Dep";#N/A,#N/A,FALSE,"MarketValue";#N/A,#N/A,FALSE,"BalSheet";#N/A,#N/A,FALSE,"WACC";#N/A,#N/A,FALSE,"PC+ Info.";#N/A,#N/A,FALSE,"PC+Info_2"}</definedName>
    <definedName name="zzz.com" localSheetId="22"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 localSheetId="21" hidden="1">{#N/A,#N/A,FALSE,"TOTFINAL";#N/A,#N/A,FALSE,"FINPLAN";#N/A,#N/A,FALSE,"TOTMOTADJ";#N/A,#N/A,FALSE,"tieEQ";#N/A,#N/A,FALSE,"G";#N/A,#N/A,FALSE,"ELIMS";#N/A,#N/A,FALSE,"NEXTEL ADJ";#N/A,#N/A,FALSE,"MIMS";#N/A,#N/A,FALSE,"LMPS";#N/A,#N/A,FALSE,"CNSS";#N/A,#N/A,FALSE,"CSS";#N/A,#N/A,FALSE,"MCG";#N/A,#N/A,FALSE,"AECS";#N/A,#N/A,FALSE,"SPS";#N/A,#N/A,FALSE,"CORP"}</definedName>
    <definedName name="zzzz" localSheetId="20" hidden="1">{#N/A,#N/A,FALSE,"TOTFINAL";#N/A,#N/A,FALSE,"FINPLAN";#N/A,#N/A,FALSE,"TOTMOTADJ";#N/A,#N/A,FALSE,"tieEQ";#N/A,#N/A,FALSE,"G";#N/A,#N/A,FALSE,"ELIMS";#N/A,#N/A,FALSE,"NEXTEL ADJ";#N/A,#N/A,FALSE,"MIMS";#N/A,#N/A,FALSE,"LMPS";#N/A,#N/A,FALSE,"CNSS";#N/A,#N/A,FALSE,"CSS";#N/A,#N/A,FALSE,"MCG";#N/A,#N/A,FALSE,"AECS";#N/A,#N/A,FALSE,"SPS";#N/A,#N/A,FALSE,"CORP"}</definedName>
    <definedName name="zzzz" localSheetId="22" hidden="1">{#N/A,#N/A,FALSE,"TOTFINAL";#N/A,#N/A,FALSE,"FINPLAN";#N/A,#N/A,FALSE,"TOTMOTADJ";#N/A,#N/A,FALSE,"tieEQ";#N/A,#N/A,FALSE,"G";#N/A,#N/A,FALSE,"ELIMS";#N/A,#N/A,FALSE,"NEXTEL ADJ";#N/A,#N/A,FALSE,"MIMS";#N/A,#N/A,FALSE,"LMPS";#N/A,#N/A,FALSE,"CNSS";#N/A,#N/A,FALSE,"CSS";#N/A,#N/A,FALSE,"MCG";#N/A,#N/A,FALSE,"AECS";#N/A,#N/A,FALSE,"SPS";#N/A,#N/A,FALSE,"CORP"}</definedName>
    <definedName name="zzzz" hidden="1">{#N/A,#N/A,FALSE,"TOTFINAL";#N/A,#N/A,FALSE,"FINPLAN";#N/A,#N/A,FALSE,"TOTMOTADJ";#N/A,#N/A,FALSE,"tieEQ";#N/A,#N/A,FALSE,"G";#N/A,#N/A,FALSE,"ELIMS";#N/A,#N/A,FALSE,"NEXTEL ADJ";#N/A,#N/A,FALSE,"MIMS";#N/A,#N/A,FALSE,"LMPS";#N/A,#N/A,FALSE,"CNSS";#N/A,#N/A,FALSE,"CSS";#N/A,#N/A,FALSE,"MCG";#N/A,#N/A,FALSE,"AECS";#N/A,#N/A,FALSE,"SPS";#N/A,#N/A,FALSE,"CORP"}</definedName>
  </definedNames>
  <calcPr calcId="191029" concurrentManualCount="18"/>
  <customWorkbookViews>
    <customWorkbookView name="Chrystina Steffy - Personal View" guid="{F04A2B9A-C6FE-4FEB-AD1E-2CF9AC309BE4}" mergeInterval="0" personalView="1" maximized="1" windowWidth="1276" windowHeight="799" tabRatio="918" activeSheetId="5"/>
    <customWorkbookView name="Allegheny Energy - Personal View" guid="{931DA938-C92D-4DFC-BCC1-9349A5DC9BD4}" mergeInterval="0" personalView="1" maximized="1" windowWidth="1239" windowHeight="637" tabRatio="918" activeSheetId="19"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0" i="32" l="1"/>
  <c r="E50" i="30"/>
  <c r="E50" i="29"/>
  <c r="AK111" i="39"/>
  <c r="AK113" i="39"/>
  <c r="AK115" i="39"/>
  <c r="AK110" i="39"/>
  <c r="BA103" i="39"/>
  <c r="L97" i="39"/>
  <c r="L94" i="39"/>
  <c r="X91" i="39"/>
  <c r="W91" i="39"/>
  <c r="V91" i="39"/>
  <c r="U91" i="39"/>
  <c r="T91" i="39"/>
  <c r="S91" i="39"/>
  <c r="R91" i="39"/>
  <c r="Q91" i="39"/>
  <c r="P91" i="39"/>
  <c r="O91" i="39"/>
  <c r="N91" i="39"/>
  <c r="M91" i="39"/>
  <c r="L91" i="39"/>
  <c r="X89" i="39"/>
  <c r="X99" i="39"/>
  <c r="W89" i="39"/>
  <c r="W99" i="39"/>
  <c r="V89" i="39"/>
  <c r="V99" i="39"/>
  <c r="T89" i="39"/>
  <c r="T99" i="39"/>
  <c r="R89" i="39"/>
  <c r="R99" i="39"/>
  <c r="Q89" i="39"/>
  <c r="Q99" i="39"/>
  <c r="M89" i="39"/>
  <c r="M99" i="39"/>
  <c r="L89" i="39"/>
  <c r="L99" i="39"/>
  <c r="X88" i="39"/>
  <c r="W88" i="39"/>
  <c r="V88" i="39"/>
  <c r="U88" i="39"/>
  <c r="U89" i="39"/>
  <c r="U99" i="39"/>
  <c r="T88" i="39"/>
  <c r="S88" i="39"/>
  <c r="S89" i="39"/>
  <c r="S99" i="39"/>
  <c r="R88" i="39"/>
  <c r="Q88" i="39"/>
  <c r="P88" i="39"/>
  <c r="P89" i="39"/>
  <c r="P99" i="39"/>
  <c r="O88" i="39"/>
  <c r="O89" i="39"/>
  <c r="O99" i="39"/>
  <c r="N88" i="39"/>
  <c r="AL87" i="39"/>
  <c r="AZ87" i="39"/>
  <c r="O85" i="39"/>
  <c r="P85" i="39"/>
  <c r="Q85" i="39"/>
  <c r="R85" i="39"/>
  <c r="S85" i="39"/>
  <c r="T85" i="39"/>
  <c r="U85" i="39"/>
  <c r="V85" i="39"/>
  <c r="W85" i="39"/>
  <c r="X85" i="39"/>
  <c r="Z85" i="39"/>
  <c r="AA85" i="39"/>
  <c r="AB85" i="39"/>
  <c r="AC85" i="39"/>
  <c r="AD85" i="39"/>
  <c r="AE85" i="39"/>
  <c r="AF85" i="39"/>
  <c r="AG85" i="39"/>
  <c r="AH85" i="39"/>
  <c r="AI85" i="39"/>
  <c r="AJ85" i="39"/>
  <c r="AK85" i="39"/>
  <c r="N85" i="39"/>
  <c r="M85" i="39"/>
  <c r="N84" i="39"/>
  <c r="O84" i="39"/>
  <c r="P84" i="39"/>
  <c r="Q84" i="39"/>
  <c r="R84" i="39"/>
  <c r="S84" i="39"/>
  <c r="T84" i="39"/>
  <c r="U84" i="39"/>
  <c r="V84" i="39"/>
  <c r="W84" i="39"/>
  <c r="X84" i="39"/>
  <c r="BA66" i="39"/>
  <c r="Z62" i="39"/>
  <c r="T62" i="39"/>
  <c r="S62" i="39"/>
  <c r="P62" i="39"/>
  <c r="N62" i="39"/>
  <c r="L62" i="39"/>
  <c r="J62" i="39"/>
  <c r="H62" i="39"/>
  <c r="G62" i="39"/>
  <c r="AA61" i="39"/>
  <c r="Z61" i="39"/>
  <c r="Q61" i="39"/>
  <c r="K61" i="39"/>
  <c r="I60" i="39"/>
  <c r="H60" i="39"/>
  <c r="U57" i="39"/>
  <c r="U60" i="39"/>
  <c r="N57" i="39"/>
  <c r="N60" i="39"/>
  <c r="M57" i="39"/>
  <c r="M60" i="39"/>
  <c r="H57" i="39"/>
  <c r="B57" i="39"/>
  <c r="B60" i="39"/>
  <c r="AN55" i="39"/>
  <c r="AM55" i="39"/>
  <c r="Z55" i="39"/>
  <c r="Z57" i="39"/>
  <c r="Z60" i="39"/>
  <c r="W55" i="39"/>
  <c r="W57" i="39"/>
  <c r="W60" i="39"/>
  <c r="U55" i="39"/>
  <c r="T55" i="39"/>
  <c r="S55" i="39"/>
  <c r="R55" i="39"/>
  <c r="Q55" i="39"/>
  <c r="P55" i="39"/>
  <c r="O55" i="39"/>
  <c r="N55" i="39"/>
  <c r="M55" i="39"/>
  <c r="K55" i="39"/>
  <c r="J55" i="39"/>
  <c r="I55" i="39"/>
  <c r="I57" i="39"/>
  <c r="H55" i="39"/>
  <c r="G55" i="39"/>
  <c r="G57" i="39"/>
  <c r="G60" i="39"/>
  <c r="F55" i="39"/>
  <c r="F57" i="39"/>
  <c r="F60" i="39"/>
  <c r="E55" i="39"/>
  <c r="D55" i="39"/>
  <c r="C55" i="39"/>
  <c r="B55" i="39"/>
  <c r="AX54" i="39"/>
  <c r="AW54" i="39"/>
  <c r="AV54" i="39"/>
  <c r="AU54" i="39"/>
  <c r="AT54" i="39"/>
  <c r="AS54" i="39"/>
  <c r="AR54" i="39"/>
  <c r="AQ54" i="39"/>
  <c r="AP54" i="39"/>
  <c r="AO54" i="39"/>
  <c r="AN54" i="39"/>
  <c r="AN57" i="39"/>
  <c r="AN60" i="39"/>
  <c r="AN61" i="39"/>
  <c r="AM54" i="39"/>
  <c r="AM57" i="39"/>
  <c r="AM60" i="39"/>
  <c r="AM61" i="39"/>
  <c r="AK54" i="39"/>
  <c r="AJ54" i="39"/>
  <c r="AI54" i="39"/>
  <c r="AH54" i="39"/>
  <c r="AG54" i="39"/>
  <c r="AF54" i="39"/>
  <c r="AE54" i="39"/>
  <c r="AD54" i="39"/>
  <c r="AC54" i="39"/>
  <c r="AB54" i="39"/>
  <c r="AA54" i="39"/>
  <c r="Z54" i="39"/>
  <c r="X54" i="39"/>
  <c r="W54" i="39"/>
  <c r="V54" i="39"/>
  <c r="U54" i="39"/>
  <c r="T54" i="39"/>
  <c r="S54" i="39"/>
  <c r="S57" i="39"/>
  <c r="S60" i="39"/>
  <c r="R54" i="39"/>
  <c r="R57" i="39"/>
  <c r="R60" i="39"/>
  <c r="R61" i="39"/>
  <c r="Q54" i="39"/>
  <c r="Q57" i="39"/>
  <c r="Q60" i="39"/>
  <c r="P54" i="39"/>
  <c r="O54" i="39"/>
  <c r="N54" i="39"/>
  <c r="M54" i="39"/>
  <c r="K54" i="39"/>
  <c r="K57" i="39"/>
  <c r="K60" i="39"/>
  <c r="J54" i="39"/>
  <c r="J57" i="39"/>
  <c r="J60" i="39"/>
  <c r="I54" i="39"/>
  <c r="H54" i="39"/>
  <c r="G54" i="39"/>
  <c r="F54" i="39"/>
  <c r="E54" i="39"/>
  <c r="D54" i="39"/>
  <c r="C54" i="39"/>
  <c r="C57" i="39"/>
  <c r="C60" i="39"/>
  <c r="C61" i="39"/>
  <c r="B54" i="39"/>
  <c r="AN52" i="39"/>
  <c r="AN62" i="39"/>
  <c r="AM52" i="39"/>
  <c r="AM62" i="39"/>
  <c r="Z52" i="39"/>
  <c r="U52" i="39"/>
  <c r="U62" i="39"/>
  <c r="T52" i="39"/>
  <c r="S52" i="39"/>
  <c r="R52" i="39"/>
  <c r="R62" i="39"/>
  <c r="Q52" i="39"/>
  <c r="Q62" i="39"/>
  <c r="P52" i="39"/>
  <c r="O52" i="39"/>
  <c r="O62" i="39"/>
  <c r="N52" i="39"/>
  <c r="M52" i="39"/>
  <c r="M62" i="39"/>
  <c r="L52" i="39"/>
  <c r="K52" i="39"/>
  <c r="K62" i="39"/>
  <c r="J52" i="39"/>
  <c r="I52" i="39"/>
  <c r="I62" i="39"/>
  <c r="H52" i="39"/>
  <c r="G52" i="39"/>
  <c r="F52" i="39"/>
  <c r="F62" i="39"/>
  <c r="E52" i="39"/>
  <c r="E62" i="39"/>
  <c r="D52" i="39"/>
  <c r="D62" i="39"/>
  <c r="C52" i="39"/>
  <c r="C62" i="39"/>
  <c r="B52" i="39"/>
  <c r="B62" i="39"/>
  <c r="AQ51" i="39"/>
  <c r="AP51" i="39"/>
  <c r="AO51" i="39"/>
  <c r="AO52" i="39"/>
  <c r="AO62" i="39"/>
  <c r="AN51" i="39"/>
  <c r="AC51" i="39"/>
  <c r="AB51" i="39"/>
  <c r="AA51" i="39"/>
  <c r="AA55" i="39"/>
  <c r="AA57" i="39"/>
  <c r="AA60" i="39"/>
  <c r="W51" i="39"/>
  <c r="W52" i="39"/>
  <c r="W62" i="39"/>
  <c r="V51" i="39"/>
  <c r="L51" i="39"/>
  <c r="AZ50" i="39"/>
  <c r="Y50" i="39"/>
  <c r="AL50" i="39"/>
  <c r="AY50" i="39"/>
  <c r="L50" i="39"/>
  <c r="Q48" i="39"/>
  <c r="R48" i="39"/>
  <c r="S48" i="39"/>
  <c r="T48" i="39"/>
  <c r="U48" i="39"/>
  <c r="V48" i="39"/>
  <c r="W48" i="39"/>
  <c r="X48" i="39"/>
  <c r="Z48" i="39"/>
  <c r="AA48" i="39"/>
  <c r="AB48" i="39"/>
  <c r="AC48" i="39"/>
  <c r="AD48" i="39"/>
  <c r="AE48" i="39"/>
  <c r="AF48" i="39"/>
  <c r="AG48" i="39"/>
  <c r="AH48" i="39"/>
  <c r="AI48" i="39"/>
  <c r="AJ48" i="39"/>
  <c r="AK48" i="39"/>
  <c r="AM48" i="39"/>
  <c r="AN48" i="39"/>
  <c r="AO48" i="39"/>
  <c r="AP48" i="39"/>
  <c r="AQ48" i="39"/>
  <c r="AR48" i="39"/>
  <c r="AS48" i="39"/>
  <c r="AT48" i="39"/>
  <c r="AU48" i="39"/>
  <c r="AV48" i="39"/>
  <c r="AW48" i="39"/>
  <c r="AX48" i="39"/>
  <c r="N48" i="39"/>
  <c r="O48" i="39"/>
  <c r="P48" i="39"/>
  <c r="M48" i="39"/>
  <c r="C48" i="39"/>
  <c r="D48" i="39"/>
  <c r="E48" i="39"/>
  <c r="F48" i="39"/>
  <c r="G48" i="39"/>
  <c r="H48" i="39"/>
  <c r="I48" i="39"/>
  <c r="J48" i="39"/>
  <c r="K48" i="39"/>
  <c r="O47" i="39"/>
  <c r="P47" i="39"/>
  <c r="Q47" i="39"/>
  <c r="R47" i="39"/>
  <c r="S47" i="39"/>
  <c r="T47" i="39"/>
  <c r="U47" i="39"/>
  <c r="V47" i="39"/>
  <c r="W47" i="39"/>
  <c r="X47" i="39"/>
  <c r="N47" i="39"/>
  <c r="BA29" i="39"/>
  <c r="AX18" i="39"/>
  <c r="AW18" i="39"/>
  <c r="AV18" i="39"/>
  <c r="AU18" i="39"/>
  <c r="AT18" i="39"/>
  <c r="AS18" i="39"/>
  <c r="AR18" i="39"/>
  <c r="AQ18" i="39"/>
  <c r="AP18" i="39"/>
  <c r="AO18" i="39"/>
  <c r="AN18" i="39"/>
  <c r="AM18" i="39"/>
  <c r="AK18" i="39"/>
  <c r="AJ18" i="39"/>
  <c r="AH18" i="39"/>
  <c r="AG18" i="39"/>
  <c r="AF18" i="39"/>
  <c r="AE18" i="39"/>
  <c r="AB18" i="39"/>
  <c r="Z18" i="39"/>
  <c r="M18" i="39"/>
  <c r="I15" i="39"/>
  <c r="H15" i="39"/>
  <c r="G15" i="39"/>
  <c r="F15" i="39"/>
  <c r="E15" i="39"/>
  <c r="D15" i="39"/>
  <c r="C15" i="39"/>
  <c r="B15" i="39"/>
  <c r="AK14" i="39"/>
  <c r="AJ14" i="39"/>
  <c r="AI14" i="39"/>
  <c r="AI18" i="39"/>
  <c r="AH14" i="39"/>
  <c r="AG14" i="39"/>
  <c r="AF14" i="39"/>
  <c r="AE14" i="39"/>
  <c r="AD14" i="39"/>
  <c r="AD18" i="39"/>
  <c r="AC14" i="39"/>
  <c r="AC18" i="39"/>
  <c r="AB14" i="39"/>
  <c r="AA14" i="39"/>
  <c r="AA18" i="39"/>
  <c r="N14" i="39"/>
  <c r="K14" i="39"/>
  <c r="J14" i="39"/>
  <c r="I14" i="39"/>
  <c r="H14" i="39"/>
  <c r="G14" i="39"/>
  <c r="F14" i="39"/>
  <c r="E14" i="39"/>
  <c r="D14" i="39"/>
  <c r="M13" i="39"/>
  <c r="K13" i="39"/>
  <c r="K15" i="39"/>
  <c r="J13" i="39"/>
  <c r="J15" i="39"/>
  <c r="I13" i="39"/>
  <c r="H13" i="39"/>
  <c r="G13" i="39"/>
  <c r="F13" i="39"/>
  <c r="E13" i="39"/>
  <c r="D13" i="39"/>
  <c r="C11" i="39"/>
  <c r="D11" i="39"/>
  <c r="E11" i="39"/>
  <c r="F11" i="39"/>
  <c r="G11" i="39"/>
  <c r="H11" i="39"/>
  <c r="I11" i="39"/>
  <c r="J11" i="39"/>
  <c r="K11" i="39"/>
  <c r="M11" i="39"/>
  <c r="N11" i="39"/>
  <c r="O11" i="39"/>
  <c r="P11" i="39"/>
  <c r="Q11" i="39"/>
  <c r="R11" i="39"/>
  <c r="S11" i="39"/>
  <c r="T11" i="39"/>
  <c r="U11" i="39"/>
  <c r="V11" i="39"/>
  <c r="W11" i="39"/>
  <c r="X11" i="39"/>
  <c r="Z11" i="39"/>
  <c r="AA11" i="39"/>
  <c r="AB11" i="39"/>
  <c r="AC11" i="39"/>
  <c r="AD11" i="39"/>
  <c r="AE11" i="39"/>
  <c r="AF11" i="39"/>
  <c r="AG11" i="39"/>
  <c r="AH11" i="39"/>
  <c r="AI11" i="39"/>
  <c r="AJ11" i="39"/>
  <c r="AK11" i="39"/>
  <c r="AM11" i="39"/>
  <c r="AN11" i="39"/>
  <c r="AO11" i="39"/>
  <c r="AP11" i="39"/>
  <c r="AQ11" i="39"/>
  <c r="AR11" i="39"/>
  <c r="AS11" i="39"/>
  <c r="AT11" i="39"/>
  <c r="AU11" i="39"/>
  <c r="AV11" i="39"/>
  <c r="AW11" i="39"/>
  <c r="AX11" i="39"/>
  <c r="N10" i="39"/>
  <c r="O10" i="39"/>
  <c r="P10" i="39"/>
  <c r="Q10" i="39"/>
  <c r="R10" i="39"/>
  <c r="S10" i="39"/>
  <c r="T10" i="39"/>
  <c r="U10" i="39"/>
  <c r="V10" i="39"/>
  <c r="W10" i="39"/>
  <c r="X10" i="39"/>
  <c r="Y100" i="38"/>
  <c r="W100" i="38"/>
  <c r="K100" i="38"/>
  <c r="I100" i="38"/>
  <c r="G100" i="38"/>
  <c r="F100" i="38"/>
  <c r="Z99" i="38"/>
  <c r="X99" i="38"/>
  <c r="S99" i="38"/>
  <c r="L99" i="38"/>
  <c r="J99" i="38"/>
  <c r="H99" i="38"/>
  <c r="E99" i="38"/>
  <c r="X98" i="38"/>
  <c r="S98" i="38"/>
  <c r="Z98" i="38"/>
  <c r="L98" i="38"/>
  <c r="E98" i="38"/>
  <c r="H98" i="38"/>
  <c r="Z97" i="38"/>
  <c r="X97" i="38"/>
  <c r="S97" i="38"/>
  <c r="L97" i="38"/>
  <c r="J97" i="38"/>
  <c r="H97" i="38"/>
  <c r="E97" i="38"/>
  <c r="S96" i="38"/>
  <c r="E96" i="38"/>
  <c r="Z95" i="38"/>
  <c r="X95" i="38"/>
  <c r="S95" i="38"/>
  <c r="E95" i="38"/>
  <c r="J95" i="38"/>
  <c r="S94" i="38"/>
  <c r="H94" i="38"/>
  <c r="E94" i="38"/>
  <c r="S93" i="38"/>
  <c r="Z93" i="38"/>
  <c r="L93" i="38"/>
  <c r="J93" i="38"/>
  <c r="E93" i="38"/>
  <c r="H93" i="38"/>
  <c r="Z92" i="38"/>
  <c r="X92" i="38"/>
  <c r="S92" i="38"/>
  <c r="E92" i="38"/>
  <c r="T91" i="38"/>
  <c r="U91" i="38"/>
  <c r="S91" i="38"/>
  <c r="V91" i="38"/>
  <c r="L91" i="38"/>
  <c r="J91" i="38"/>
  <c r="H91" i="38"/>
  <c r="E91" i="38"/>
  <c r="X90" i="38"/>
  <c r="T90" i="38"/>
  <c r="S90" i="38"/>
  <c r="Z90" i="38"/>
  <c r="E90" i="38"/>
  <c r="L90" i="38"/>
  <c r="D90" i="38"/>
  <c r="Z89" i="38"/>
  <c r="T89" i="38"/>
  <c r="U89" i="38"/>
  <c r="V89" i="38"/>
  <c r="S89" i="38"/>
  <c r="X89" i="38"/>
  <c r="L89" i="38"/>
  <c r="J89" i="38"/>
  <c r="E89" i="38"/>
  <c r="H89" i="38"/>
  <c r="D89" i="38"/>
  <c r="Z88" i="38"/>
  <c r="V88" i="38"/>
  <c r="U88" i="38"/>
  <c r="S88" i="38"/>
  <c r="X88" i="38"/>
  <c r="E88" i="38"/>
  <c r="L88" i="38"/>
  <c r="U87" i="38"/>
  <c r="S87" i="38"/>
  <c r="L87" i="38"/>
  <c r="J87" i="38"/>
  <c r="H87" i="38"/>
  <c r="E87" i="38"/>
  <c r="D87" i="38"/>
  <c r="Y84" i="38"/>
  <c r="W84" i="38"/>
  <c r="K84" i="38"/>
  <c r="I84" i="38"/>
  <c r="G84" i="38"/>
  <c r="F84" i="38"/>
  <c r="S83" i="38"/>
  <c r="E83" i="38"/>
  <c r="H83" i="38"/>
  <c r="S82" i="38"/>
  <c r="E82" i="38"/>
  <c r="H82" i="38"/>
  <c r="Z81" i="38"/>
  <c r="X81" i="38"/>
  <c r="S81" i="38"/>
  <c r="J81" i="38"/>
  <c r="E81" i="38"/>
  <c r="L81" i="38"/>
  <c r="Z80" i="38"/>
  <c r="X80" i="38"/>
  <c r="S80" i="38"/>
  <c r="L80" i="38"/>
  <c r="J80" i="38"/>
  <c r="H80" i="38"/>
  <c r="E80" i="38"/>
  <c r="S79" i="38"/>
  <c r="X79" i="38"/>
  <c r="E79" i="38"/>
  <c r="Z78" i="38"/>
  <c r="S78" i="38"/>
  <c r="X78" i="38"/>
  <c r="L78" i="38"/>
  <c r="J78" i="38"/>
  <c r="E78" i="38"/>
  <c r="H78" i="38"/>
  <c r="Z77" i="38"/>
  <c r="X77" i="38"/>
  <c r="S77" i="38"/>
  <c r="L77" i="38"/>
  <c r="J77" i="38"/>
  <c r="E77" i="38"/>
  <c r="H77" i="38"/>
  <c r="T76" i="38"/>
  <c r="S76" i="38"/>
  <c r="E76" i="38"/>
  <c r="J76" i="38"/>
  <c r="Z75" i="38"/>
  <c r="X75" i="38"/>
  <c r="S75" i="38"/>
  <c r="E75" i="38"/>
  <c r="H75" i="38"/>
  <c r="T74" i="38"/>
  <c r="T75" i="38"/>
  <c r="U75" i="38"/>
  <c r="V75" i="38"/>
  <c r="S74" i="38"/>
  <c r="X74" i="38"/>
  <c r="H74" i="38"/>
  <c r="E74" i="38"/>
  <c r="T73" i="38"/>
  <c r="S73" i="38"/>
  <c r="Z73" i="38"/>
  <c r="L73" i="38"/>
  <c r="E73" i="38"/>
  <c r="Z72" i="38"/>
  <c r="X72" i="38"/>
  <c r="V72" i="38"/>
  <c r="U72" i="38"/>
  <c r="S72" i="38"/>
  <c r="R72" i="38"/>
  <c r="R88" i="38"/>
  <c r="J72" i="38"/>
  <c r="E72" i="38"/>
  <c r="L72" i="38"/>
  <c r="D72" i="38"/>
  <c r="D88" i="38"/>
  <c r="Z71" i="38"/>
  <c r="X71" i="38"/>
  <c r="V71" i="38"/>
  <c r="U71" i="38"/>
  <c r="S71" i="38"/>
  <c r="R71" i="38"/>
  <c r="R87" i="38"/>
  <c r="L71" i="38"/>
  <c r="J71" i="38"/>
  <c r="H71" i="38"/>
  <c r="E71" i="38"/>
  <c r="D71" i="38"/>
  <c r="Y68" i="38"/>
  <c r="W68" i="38"/>
  <c r="K68" i="38"/>
  <c r="I68" i="38"/>
  <c r="S67" i="38"/>
  <c r="L67" i="38"/>
  <c r="J67" i="38"/>
  <c r="E67" i="38"/>
  <c r="X66" i="38"/>
  <c r="S66" i="38"/>
  <c r="Z66" i="38"/>
  <c r="L66" i="38"/>
  <c r="J66" i="38"/>
  <c r="E66" i="38"/>
  <c r="Z65" i="38"/>
  <c r="S65" i="38"/>
  <c r="X65" i="38"/>
  <c r="L65" i="38"/>
  <c r="J65" i="38"/>
  <c r="E65" i="38"/>
  <c r="S64" i="38"/>
  <c r="E64" i="38"/>
  <c r="S63" i="38"/>
  <c r="E63" i="38"/>
  <c r="Z62" i="38"/>
  <c r="X62" i="38"/>
  <c r="S62" i="38"/>
  <c r="L62" i="38"/>
  <c r="E62" i="38"/>
  <c r="J62" i="38"/>
  <c r="Z61" i="38"/>
  <c r="X61" i="38"/>
  <c r="S61" i="38"/>
  <c r="E61" i="38"/>
  <c r="A61" i="38"/>
  <c r="A62" i="38"/>
  <c r="A63" i="38"/>
  <c r="A64" i="38"/>
  <c r="A65" i="38"/>
  <c r="A66" i="38"/>
  <c r="A67" i="38"/>
  <c r="A68" i="38"/>
  <c r="A71" i="38"/>
  <c r="A72" i="38"/>
  <c r="A73" i="38"/>
  <c r="A74" i="38"/>
  <c r="A75" i="38"/>
  <c r="A76" i="38"/>
  <c r="A77" i="38"/>
  <c r="A78" i="38"/>
  <c r="A79" i="38"/>
  <c r="A80" i="38"/>
  <c r="A81" i="38"/>
  <c r="A82" i="38"/>
  <c r="A83" i="38"/>
  <c r="A84" i="38"/>
  <c r="A87" i="38"/>
  <c r="A88" i="38"/>
  <c r="A89" i="38"/>
  <c r="A90" i="38"/>
  <c r="A91" i="38"/>
  <c r="A92" i="38"/>
  <c r="A93" i="38"/>
  <c r="A94" i="38"/>
  <c r="A95" i="38"/>
  <c r="A96" i="38"/>
  <c r="A97" i="38"/>
  <c r="A98" i="38"/>
  <c r="A99" i="38"/>
  <c r="A100" i="38"/>
  <c r="Z60" i="38"/>
  <c r="X60" i="38"/>
  <c r="S60" i="38"/>
  <c r="L60" i="38"/>
  <c r="J60" i="38"/>
  <c r="E60" i="38"/>
  <c r="T59" i="38"/>
  <c r="U59" i="38"/>
  <c r="S59" i="38"/>
  <c r="E59" i="38"/>
  <c r="D59" i="38"/>
  <c r="T58" i="38"/>
  <c r="S58" i="38"/>
  <c r="E58" i="38"/>
  <c r="D58" i="38"/>
  <c r="D74" i="38"/>
  <c r="Z57" i="38"/>
  <c r="X57" i="38"/>
  <c r="T57" i="38"/>
  <c r="U57" i="38"/>
  <c r="V57" i="38"/>
  <c r="S57" i="38"/>
  <c r="R57" i="38"/>
  <c r="O57" i="38"/>
  <c r="O58" i="38"/>
  <c r="O59" i="38"/>
  <c r="O60" i="38"/>
  <c r="O61" i="38"/>
  <c r="O62" i="38"/>
  <c r="O63" i="38"/>
  <c r="O64" i="38"/>
  <c r="O65" i="38"/>
  <c r="O66" i="38"/>
  <c r="O67" i="38"/>
  <c r="O68" i="38"/>
  <c r="O71" i="38"/>
  <c r="O72" i="38"/>
  <c r="O73" i="38"/>
  <c r="O74" i="38"/>
  <c r="O75" i="38"/>
  <c r="O76" i="38"/>
  <c r="O77" i="38"/>
  <c r="O78" i="38"/>
  <c r="O79" i="38"/>
  <c r="O80" i="38"/>
  <c r="O81" i="38"/>
  <c r="O82" i="38"/>
  <c r="O83" i="38"/>
  <c r="O84" i="38"/>
  <c r="O87" i="38"/>
  <c r="O88" i="38"/>
  <c r="O89" i="38"/>
  <c r="O90" i="38"/>
  <c r="O91" i="38"/>
  <c r="O92" i="38"/>
  <c r="O93" i="38"/>
  <c r="O94" i="38"/>
  <c r="O95" i="38"/>
  <c r="O96" i="38"/>
  <c r="O97" i="38"/>
  <c r="O98" i="38"/>
  <c r="O99" i="38"/>
  <c r="O100" i="38"/>
  <c r="L57" i="38"/>
  <c r="J57" i="38"/>
  <c r="E57" i="38"/>
  <c r="D57" i="38"/>
  <c r="D73" i="38"/>
  <c r="X56" i="38"/>
  <c r="V56" i="38"/>
  <c r="U56" i="38"/>
  <c r="S56" i="38"/>
  <c r="Z56" i="38"/>
  <c r="O56" i="38"/>
  <c r="E56" i="38"/>
  <c r="A56" i="38"/>
  <c r="A57" i="38"/>
  <c r="A58" i="38"/>
  <c r="A59" i="38"/>
  <c r="A60" i="38"/>
  <c r="Z55" i="38"/>
  <c r="V55" i="38"/>
  <c r="U55" i="38"/>
  <c r="S55" i="38"/>
  <c r="X55" i="38"/>
  <c r="E55" i="38"/>
  <c r="O48" i="38"/>
  <c r="A48" i="38"/>
  <c r="O46" i="38"/>
  <c r="A46" i="38"/>
  <c r="V38" i="38"/>
  <c r="U12" i="38"/>
  <c r="U13" i="38"/>
  <c r="U17" i="38"/>
  <c r="U38" i="38"/>
  <c r="T12" i="38"/>
  <c r="H38" i="38"/>
  <c r="G12" i="38"/>
  <c r="G38" i="38"/>
  <c r="F12" i="38"/>
  <c r="S36" i="38"/>
  <c r="R36" i="38"/>
  <c r="E36" i="38"/>
  <c r="T35" i="38"/>
  <c r="S35" i="38"/>
  <c r="R35" i="38"/>
  <c r="F35" i="38"/>
  <c r="E35" i="38"/>
  <c r="V32" i="38"/>
  <c r="U32" i="38"/>
  <c r="H32" i="38"/>
  <c r="G11" i="38"/>
  <c r="G32" i="38"/>
  <c r="F11" i="38"/>
  <c r="R31" i="38"/>
  <c r="R37" i="38"/>
  <c r="S30" i="38"/>
  <c r="R30" i="38"/>
  <c r="E30" i="38"/>
  <c r="D30" i="38"/>
  <c r="D36" i="38"/>
  <c r="T29" i="38"/>
  <c r="S29" i="38"/>
  <c r="R29" i="38"/>
  <c r="F29" i="38"/>
  <c r="E29" i="38"/>
  <c r="D29" i="38"/>
  <c r="D35" i="38"/>
  <c r="V26" i="38"/>
  <c r="U26" i="38"/>
  <c r="T10" i="38"/>
  <c r="T13" i="38"/>
  <c r="T17" i="38"/>
  <c r="H26" i="38"/>
  <c r="G26" i="38"/>
  <c r="R25" i="38"/>
  <c r="D25" i="38"/>
  <c r="D31" i="38"/>
  <c r="D37" i="38"/>
  <c r="S24" i="38"/>
  <c r="E24" i="38"/>
  <c r="O14" i="38"/>
  <c r="O15" i="38"/>
  <c r="O16" i="38"/>
  <c r="O17" i="38"/>
  <c r="O23" i="38"/>
  <c r="O24" i="38"/>
  <c r="O25" i="38"/>
  <c r="O26" i="38"/>
  <c r="O29" i="38"/>
  <c r="O30" i="38"/>
  <c r="O31" i="38"/>
  <c r="O32" i="38"/>
  <c r="O35" i="38"/>
  <c r="O36" i="38"/>
  <c r="O37" i="38"/>
  <c r="O38" i="38"/>
  <c r="A12" i="38"/>
  <c r="A13" i="38"/>
  <c r="A14" i="38"/>
  <c r="A15" i="38"/>
  <c r="A16" i="38"/>
  <c r="A17" i="38"/>
  <c r="A23" i="38"/>
  <c r="A24" i="38"/>
  <c r="A25" i="38"/>
  <c r="A26" i="38"/>
  <c r="A29" i="38"/>
  <c r="A30" i="38"/>
  <c r="A31" i="38"/>
  <c r="A32" i="38"/>
  <c r="A35" i="38"/>
  <c r="A36" i="38"/>
  <c r="A37" i="38"/>
  <c r="A38" i="38"/>
  <c r="U11" i="38"/>
  <c r="T11" i="38"/>
  <c r="O11" i="38"/>
  <c r="O12" i="38"/>
  <c r="O13" i="38"/>
  <c r="A11" i="38"/>
  <c r="U10" i="38"/>
  <c r="G10" i="38"/>
  <c r="G13" i="38"/>
  <c r="G17" i="38"/>
  <c r="F10" i="38"/>
  <c r="F13" i="38"/>
  <c r="F17" i="38"/>
  <c r="O4" i="38"/>
  <c r="O2" i="38"/>
  <c r="K65" i="37"/>
  <c r="H65" i="37"/>
  <c r="K64" i="37"/>
  <c r="H64" i="37"/>
  <c r="H63" i="37"/>
  <c r="H62" i="37"/>
  <c r="J61" i="37"/>
  <c r="K61" i="37"/>
  <c r="H61" i="37"/>
  <c r="G60" i="37"/>
  <c r="H60" i="37"/>
  <c r="E60" i="37"/>
  <c r="E51" i="37"/>
  <c r="H51" i="37"/>
  <c r="E55" i="37"/>
  <c r="G51" i="37"/>
  <c r="K50" i="37"/>
  <c r="J50" i="37"/>
  <c r="G50" i="37"/>
  <c r="H50" i="37"/>
  <c r="E50" i="37"/>
  <c r="K49" i="37"/>
  <c r="H49" i="37"/>
  <c r="E48" i="37"/>
  <c r="J44" i="37"/>
  <c r="G44" i="37"/>
  <c r="G55" i="37" s="1"/>
  <c r="H55" i="37" s="1"/>
  <c r="G48" i="37"/>
  <c r="G54" i="37"/>
  <c r="H54" i="37"/>
  <c r="H44" i="37"/>
  <c r="J37" i="37"/>
  <c r="G37" i="37"/>
  <c r="H37" i="37"/>
  <c r="E37" i="37"/>
  <c r="J36" i="37"/>
  <c r="G36" i="37"/>
  <c r="E36" i="37"/>
  <c r="J35" i="37"/>
  <c r="K35" i="37" s="1"/>
  <c r="G35" i="37"/>
  <c r="E35" i="37"/>
  <c r="H35" i="37" s="1"/>
  <c r="J29" i="37"/>
  <c r="J31" i="37" s="1"/>
  <c r="G29" i="37"/>
  <c r="E29" i="37"/>
  <c r="K26" i="37"/>
  <c r="H26" i="37"/>
  <c r="K25" i="37"/>
  <c r="H25" i="37"/>
  <c r="K24" i="37"/>
  <c r="H24" i="37"/>
  <c r="K23" i="37"/>
  <c r="H23" i="37"/>
  <c r="K22" i="37"/>
  <c r="H22" i="37"/>
  <c r="J21" i="37"/>
  <c r="J27" i="37"/>
  <c r="G21" i="37"/>
  <c r="G27" i="37"/>
  <c r="A20" i="37"/>
  <c r="A21" i="37"/>
  <c r="A22" i="37"/>
  <c r="A23" i="37"/>
  <c r="A24" i="37"/>
  <c r="A25" i="37"/>
  <c r="A26" i="37"/>
  <c r="A27" i="37"/>
  <c r="A29" i="37"/>
  <c r="A31" i="37"/>
  <c r="A34" i="37"/>
  <c r="A35" i="37"/>
  <c r="A36" i="37"/>
  <c r="A37" i="37"/>
  <c r="A38" i="37"/>
  <c r="A40" i="37"/>
  <c r="A43" i="37"/>
  <c r="A44" i="37"/>
  <c r="A45" i="37"/>
  <c r="A46" i="37"/>
  <c r="A47" i="37"/>
  <c r="A48" i="37"/>
  <c r="A49" i="37"/>
  <c r="A50" i="37"/>
  <c r="A51" i="37"/>
  <c r="A52" i="37"/>
  <c r="A53" i="37"/>
  <c r="A54" i="37"/>
  <c r="A55" i="37"/>
  <c r="A56" i="37"/>
  <c r="A59" i="37"/>
  <c r="A60" i="37"/>
  <c r="A61" i="37"/>
  <c r="A62" i="37"/>
  <c r="A63" i="37"/>
  <c r="A64" i="37"/>
  <c r="A65" i="37"/>
  <c r="G18" i="37"/>
  <c r="K18" i="37"/>
  <c r="E18" i="37"/>
  <c r="A15" i="37"/>
  <c r="A18" i="37"/>
  <c r="J14" i="37"/>
  <c r="K14" i="37" s="1"/>
  <c r="K15" i="37" s="1"/>
  <c r="G14" i="37"/>
  <c r="E14" i="37"/>
  <c r="A14" i="37"/>
  <c r="J13" i="37"/>
  <c r="G13" i="37"/>
  <c r="K13" i="37" s="1"/>
  <c r="E13" i="37"/>
  <c r="H13" i="37" s="1"/>
  <c r="J12" i="37"/>
  <c r="K12" i="37" s="1"/>
  <c r="G12" i="37"/>
  <c r="G15" i="37" s="1"/>
  <c r="E12" i="37"/>
  <c r="E15" i="37" s="1"/>
  <c r="E45" i="37" s="1"/>
  <c r="A12" i="37"/>
  <c r="A13" i="37"/>
  <c r="G22" i="36"/>
  <c r="F22" i="36"/>
  <c r="G21" i="36"/>
  <c r="F21" i="36"/>
  <c r="H21" i="36"/>
  <c r="I21" i="36"/>
  <c r="G20" i="36"/>
  <c r="F20" i="36"/>
  <c r="T46" i="35"/>
  <c r="C46" i="35"/>
  <c r="Z45" i="35"/>
  <c r="Y45" i="35"/>
  <c r="W45" i="35"/>
  <c r="V45" i="35"/>
  <c r="T35" i="35"/>
  <c r="C35" i="35"/>
  <c r="Z32" i="35"/>
  <c r="Y32" i="35"/>
  <c r="W32" i="35"/>
  <c r="V32" i="35"/>
  <c r="Z31" i="35"/>
  <c r="Y31" i="35"/>
  <c r="W31" i="35"/>
  <c r="V31" i="35"/>
  <c r="Z30" i="35"/>
  <c r="Y30" i="35"/>
  <c r="W30" i="35"/>
  <c r="V30" i="35"/>
  <c r="Z29" i="35"/>
  <c r="Y29" i="35"/>
  <c r="W29" i="35"/>
  <c r="V29" i="35"/>
  <c r="Z28" i="35"/>
  <c r="Y28" i="35"/>
  <c r="W28" i="35"/>
  <c r="V28" i="35"/>
  <c r="Z27" i="35"/>
  <c r="Y27" i="35"/>
  <c r="W27" i="35"/>
  <c r="V27" i="35"/>
  <c r="Z26" i="35"/>
  <c r="Y26" i="35"/>
  <c r="W26" i="35"/>
  <c r="V26" i="35"/>
  <c r="Z25" i="35"/>
  <c r="Y25" i="35"/>
  <c r="W25" i="35"/>
  <c r="V25" i="35"/>
  <c r="Z24" i="35"/>
  <c r="Z34" i="35"/>
  <c r="Y24" i="35"/>
  <c r="W24" i="35"/>
  <c r="V24" i="35"/>
  <c r="Z23" i="35"/>
  <c r="Y23" i="35"/>
  <c r="W23" i="35"/>
  <c r="V23" i="35"/>
  <c r="Z22" i="35"/>
  <c r="Y22" i="35"/>
  <c r="W22" i="35"/>
  <c r="V22" i="35"/>
  <c r="Z19" i="35"/>
  <c r="Y19" i="35"/>
  <c r="W19" i="35"/>
  <c r="V19" i="35"/>
  <c r="T17" i="35"/>
  <c r="C17" i="35"/>
  <c r="Z16" i="35"/>
  <c r="W16" i="35"/>
  <c r="V16" i="35"/>
  <c r="Z13" i="35"/>
  <c r="Y13" i="35"/>
  <c r="W13" i="35"/>
  <c r="V13" i="35"/>
  <c r="Z12" i="35"/>
  <c r="Y12" i="35"/>
  <c r="W12" i="35"/>
  <c r="V12" i="35"/>
  <c r="Z11" i="35"/>
  <c r="Y11" i="35"/>
  <c r="A3" i="32"/>
  <c r="A3" i="31"/>
  <c r="B2" i="30"/>
  <c r="B2" i="29"/>
  <c r="A3" i="28"/>
  <c r="A3" i="27"/>
  <c r="Z50" i="35"/>
  <c r="B61" i="39"/>
  <c r="B63" i="39"/>
  <c r="B65" i="39"/>
  <c r="B68" i="39"/>
  <c r="M61" i="39"/>
  <c r="M63" i="39"/>
  <c r="W34" i="35"/>
  <c r="AA34" i="35"/>
  <c r="H79" i="38"/>
  <c r="J79" i="38"/>
  <c r="L79" i="38"/>
  <c r="N61" i="39"/>
  <c r="N63" i="39"/>
  <c r="D60" i="38"/>
  <c r="D75" i="38"/>
  <c r="D91" i="38"/>
  <c r="S61" i="39"/>
  <c r="S63" i="39"/>
  <c r="X64" i="38"/>
  <c r="Z64" i="38"/>
  <c r="T77" i="38"/>
  <c r="U76" i="38"/>
  <c r="V76" i="38"/>
  <c r="AC55" i="39"/>
  <c r="AC57" i="39"/>
  <c r="AC60" i="39"/>
  <c r="AC52" i="39"/>
  <c r="AC62" i="39"/>
  <c r="AD51" i="39"/>
  <c r="K63" i="39"/>
  <c r="O14" i="39"/>
  <c r="N18" i="39"/>
  <c r="AP52" i="39"/>
  <c r="AP62" i="39"/>
  <c r="AP55" i="39"/>
  <c r="AP57" i="39"/>
  <c r="AP60" i="39"/>
  <c r="L59" i="38"/>
  <c r="J59" i="38"/>
  <c r="Z59" i="38"/>
  <c r="V59" i="38"/>
  <c r="X59" i="38"/>
  <c r="L98" i="39"/>
  <c r="L100" i="39"/>
  <c r="L102" i="39"/>
  <c r="AM63" i="39"/>
  <c r="R58" i="38"/>
  <c r="R73" i="38"/>
  <c r="R89" i="38"/>
  <c r="U74" i="38"/>
  <c r="Z82" i="38"/>
  <c r="X82" i="38"/>
  <c r="AN63" i="39"/>
  <c r="AL91" i="39"/>
  <c r="AZ91" i="39"/>
  <c r="V74" i="38"/>
  <c r="Z94" i="38"/>
  <c r="X94" i="38"/>
  <c r="V34" i="35"/>
  <c r="V50" i="35"/>
  <c r="X93" i="38"/>
  <c r="X91" i="38"/>
  <c r="L55" i="38"/>
  <c r="L68" i="38"/>
  <c r="J55" i="38"/>
  <c r="J68" i="38"/>
  <c r="Z91" i="38"/>
  <c r="T23" i="38"/>
  <c r="S23" i="38"/>
  <c r="Z74" i="38"/>
  <c r="X83" i="38"/>
  <c r="Z83" i="38"/>
  <c r="J61" i="39"/>
  <c r="J63" i="39"/>
  <c r="U61" i="39"/>
  <c r="U63" i="39"/>
  <c r="T60" i="38"/>
  <c r="L54" i="39"/>
  <c r="J88" i="38"/>
  <c r="H90" i="38"/>
  <c r="T92" i="38"/>
  <c r="M15" i="39"/>
  <c r="M25" i="39"/>
  <c r="N13" i="39"/>
  <c r="M17" i="39"/>
  <c r="M20" i="39"/>
  <c r="M23" i="39"/>
  <c r="Z79" i="38"/>
  <c r="Z84" i="38"/>
  <c r="AR51" i="39"/>
  <c r="AQ55" i="39"/>
  <c r="AQ57" i="39"/>
  <c r="AQ60" i="39"/>
  <c r="L92" i="38"/>
  <c r="L100" i="38"/>
  <c r="H92" i="38"/>
  <c r="J92" i="38"/>
  <c r="L75" i="38"/>
  <c r="J75" i="38"/>
  <c r="H88" i="38"/>
  <c r="L13" i="39"/>
  <c r="J63" i="38"/>
  <c r="J90" i="38"/>
  <c r="AQ52" i="39"/>
  <c r="AQ62" i="39"/>
  <c r="H22" i="36"/>
  <c r="I22" i="36"/>
  <c r="Z58" i="38"/>
  <c r="Z68" i="38"/>
  <c r="X58" i="38"/>
  <c r="X68" i="38"/>
  <c r="L63" i="38"/>
  <c r="O57" i="39"/>
  <c r="O60" i="39"/>
  <c r="E53" i="37"/>
  <c r="E54" i="37"/>
  <c r="U90" i="38"/>
  <c r="V90" i="38"/>
  <c r="P57" i="39"/>
  <c r="P60" i="39"/>
  <c r="W50" i="35"/>
  <c r="U58" i="38"/>
  <c r="V58" i="38"/>
  <c r="H73" i="38"/>
  <c r="J73" i="38"/>
  <c r="H81" i="38"/>
  <c r="J96" i="38"/>
  <c r="L96" i="38"/>
  <c r="H96" i="38"/>
  <c r="AB55" i="39"/>
  <c r="AB52" i="39"/>
  <c r="AB62" i="39"/>
  <c r="Q63" i="39"/>
  <c r="W61" i="39"/>
  <c r="W63" i="39"/>
  <c r="L84" i="38"/>
  <c r="L14" i="39"/>
  <c r="T57" i="39"/>
  <c r="T60" i="39"/>
  <c r="F61" i="39"/>
  <c r="F63" i="39"/>
  <c r="Z63" i="39"/>
  <c r="Z63" i="38"/>
  <c r="X63" i="38"/>
  <c r="C63" i="39"/>
  <c r="C65" i="39"/>
  <c r="C68" i="39"/>
  <c r="K36" i="37"/>
  <c r="H76" i="38"/>
  <c r="H84" i="38"/>
  <c r="F31" i="38"/>
  <c r="L95" i="38"/>
  <c r="V55" i="39"/>
  <c r="V57" i="39"/>
  <c r="V60" i="39"/>
  <c r="V52" i="39"/>
  <c r="V62" i="39"/>
  <c r="R63" i="39"/>
  <c r="X67" i="38"/>
  <c r="G61" i="39"/>
  <c r="G63" i="39"/>
  <c r="Z67" i="38"/>
  <c r="H95" i="38"/>
  <c r="L56" i="38"/>
  <c r="J56" i="38"/>
  <c r="F23" i="36"/>
  <c r="L64" i="38"/>
  <c r="J64" i="38"/>
  <c r="L76" i="38"/>
  <c r="L83" i="38"/>
  <c r="J83" i="38"/>
  <c r="X51" i="39"/>
  <c r="H20" i="36"/>
  <c r="J58" i="38"/>
  <c r="L58" i="38"/>
  <c r="Z76" i="38"/>
  <c r="X76" i="38"/>
  <c r="X84" i="38"/>
  <c r="AB57" i="39"/>
  <c r="AB60" i="39"/>
  <c r="L94" i="38"/>
  <c r="J94" i="38"/>
  <c r="L55" i="39"/>
  <c r="V73" i="38"/>
  <c r="J82" i="38"/>
  <c r="H61" i="39"/>
  <c r="H63" i="39"/>
  <c r="X73" i="38"/>
  <c r="L82" i="38"/>
  <c r="X87" i="38"/>
  <c r="V87" i="38"/>
  <c r="Z87" i="38"/>
  <c r="I61" i="39"/>
  <c r="I63" i="39"/>
  <c r="AL88" i="39"/>
  <c r="N89" i="39"/>
  <c r="N99" i="39"/>
  <c r="AZ99" i="39"/>
  <c r="L61" i="38"/>
  <c r="J61" i="38"/>
  <c r="D57" i="39"/>
  <c r="D60" i="39"/>
  <c r="U73" i="38"/>
  <c r="H72" i="38"/>
  <c r="Z96" i="38"/>
  <c r="X96" i="38"/>
  <c r="AO55" i="39"/>
  <c r="AO57" i="39"/>
  <c r="AO60" i="39"/>
  <c r="Y34" i="35"/>
  <c r="E57" i="39"/>
  <c r="E60" i="39"/>
  <c r="Y16" i="35"/>
  <c r="Y50" i="35"/>
  <c r="L74" i="38"/>
  <c r="J74" i="38"/>
  <c r="J84" i="38"/>
  <c r="J98" i="38"/>
  <c r="AA52" i="39"/>
  <c r="AA62" i="39"/>
  <c r="AA63" i="39"/>
  <c r="I65" i="39"/>
  <c r="I68" i="39"/>
  <c r="I71" i="39"/>
  <c r="I70" i="39"/>
  <c r="H65" i="39"/>
  <c r="H68" i="39"/>
  <c r="H70" i="39"/>
  <c r="H71" i="39"/>
  <c r="F32" i="38"/>
  <c r="E11" i="38"/>
  <c r="E31" i="38"/>
  <c r="E32" i="38"/>
  <c r="AA71" i="39"/>
  <c r="AA70" i="39"/>
  <c r="N71" i="39"/>
  <c r="N70" i="39"/>
  <c r="F65" i="39"/>
  <c r="F68" i="39"/>
  <c r="F71" i="39"/>
  <c r="F70" i="39"/>
  <c r="J65" i="39"/>
  <c r="J68" i="39"/>
  <c r="J70" i="39"/>
  <c r="J71" i="39"/>
  <c r="M70" i="39"/>
  <c r="M71" i="39"/>
  <c r="G65" i="39"/>
  <c r="G68" i="39"/>
  <c r="G71" i="39"/>
  <c r="G70" i="39"/>
  <c r="AC61" i="39"/>
  <c r="AC63" i="39"/>
  <c r="L105" i="39"/>
  <c r="Z71" i="39"/>
  <c r="Z70" i="39"/>
  <c r="X52" i="39"/>
  <c r="X62" i="39"/>
  <c r="Y62" i="39"/>
  <c r="X55" i="39"/>
  <c r="X57" i="39"/>
  <c r="X60" i="39"/>
  <c r="K65" i="39"/>
  <c r="K68" i="39"/>
  <c r="K70" i="39"/>
  <c r="K71" i="39"/>
  <c r="AQ61" i="39"/>
  <c r="AQ63" i="39"/>
  <c r="L57" i="39"/>
  <c r="L60" i="39"/>
  <c r="Y54" i="39"/>
  <c r="AM71" i="39"/>
  <c r="AM70" i="39"/>
  <c r="AS51" i="39"/>
  <c r="AR55" i="39"/>
  <c r="AR57" i="39"/>
  <c r="AR60" i="39"/>
  <c r="AR52" i="39"/>
  <c r="AR62" i="39"/>
  <c r="T61" i="38"/>
  <c r="U60" i="38"/>
  <c r="V60" i="38"/>
  <c r="D61" i="39"/>
  <c r="D63" i="39"/>
  <c r="M24" i="39"/>
  <c r="M26" i="39"/>
  <c r="D76" i="38"/>
  <c r="D92" i="38"/>
  <c r="D61" i="38"/>
  <c r="T61" i="39"/>
  <c r="T63" i="39"/>
  <c r="R70" i="39"/>
  <c r="R71" i="39"/>
  <c r="AD55" i="39"/>
  <c r="AD57" i="39"/>
  <c r="AD60" i="39"/>
  <c r="AE51" i="39"/>
  <c r="AD52" i="39"/>
  <c r="AD62" i="39"/>
  <c r="P61" i="39"/>
  <c r="P63" i="39"/>
  <c r="Y51" i="39"/>
  <c r="Z100" i="38"/>
  <c r="V61" i="39"/>
  <c r="V63" i="39"/>
  <c r="Q70" i="39"/>
  <c r="Q71" i="39"/>
  <c r="L15" i="39"/>
  <c r="L25" i="39"/>
  <c r="L17" i="39"/>
  <c r="N17" i="39"/>
  <c r="N20" i="39"/>
  <c r="N23" i="39"/>
  <c r="O13" i="39"/>
  <c r="N15" i="39"/>
  <c r="N25" i="39"/>
  <c r="T78" i="38"/>
  <c r="U77" i="38"/>
  <c r="V77" i="38"/>
  <c r="W70" i="39"/>
  <c r="W71" i="39"/>
  <c r="U71" i="39"/>
  <c r="U70" i="39"/>
  <c r="E61" i="39"/>
  <c r="E63" i="39"/>
  <c r="X100" i="38"/>
  <c r="H100" i="38"/>
  <c r="F37" i="38"/>
  <c r="AO61" i="39"/>
  <c r="AO63" i="39"/>
  <c r="AP61" i="39"/>
  <c r="AP63" i="39"/>
  <c r="C71" i="39"/>
  <c r="C70" i="39"/>
  <c r="U92" i="38"/>
  <c r="V92" i="38"/>
  <c r="T93" i="38"/>
  <c r="AN71" i="39"/>
  <c r="AN70" i="39"/>
  <c r="B71" i="39"/>
  <c r="B70" i="39"/>
  <c r="J100" i="38"/>
  <c r="P14" i="39"/>
  <c r="O18" i="39"/>
  <c r="AB61" i="39"/>
  <c r="AB63" i="39"/>
  <c r="O61" i="39"/>
  <c r="O63" i="39"/>
  <c r="S71" i="39"/>
  <c r="S70" i="39"/>
  <c r="I20" i="36"/>
  <c r="J62" i="37"/>
  <c r="K62" i="37"/>
  <c r="H23" i="36"/>
  <c r="I23" i="36"/>
  <c r="R74" i="38"/>
  <c r="R90" i="38"/>
  <c r="R59" i="38"/>
  <c r="Y55" i="39"/>
  <c r="L18" i="39"/>
  <c r="AL89" i="39"/>
  <c r="AZ88" i="39"/>
  <c r="AZ89" i="39"/>
  <c r="AQ70" i="39"/>
  <c r="AQ71" i="39"/>
  <c r="AP71" i="39"/>
  <c r="AP70" i="39"/>
  <c r="D71" i="39"/>
  <c r="D70" i="39"/>
  <c r="D65" i="39"/>
  <c r="D68" i="39"/>
  <c r="O70" i="39"/>
  <c r="O71" i="39"/>
  <c r="V71" i="39"/>
  <c r="V70" i="39"/>
  <c r="AB71" i="39"/>
  <c r="AB70" i="39"/>
  <c r="AC70" i="39"/>
  <c r="AC71" i="39"/>
  <c r="R60" i="38"/>
  <c r="R75" i="38"/>
  <c r="R91" i="38"/>
  <c r="AE55" i="39"/>
  <c r="AE57" i="39"/>
  <c r="AE60" i="39"/>
  <c r="AF51" i="39"/>
  <c r="AE52" i="39"/>
  <c r="AE62" i="39"/>
  <c r="AR61" i="39"/>
  <c r="AR63" i="39"/>
  <c r="U93" i="38"/>
  <c r="T94" i="38"/>
  <c r="T62" i="38"/>
  <c r="U61" i="38"/>
  <c r="V61" i="38"/>
  <c r="O15" i="39"/>
  <c r="O25" i="39"/>
  <c r="P13" i="39"/>
  <c r="O17" i="39"/>
  <c r="O20" i="39"/>
  <c r="O23" i="39"/>
  <c r="X61" i="39"/>
  <c r="X63" i="39"/>
  <c r="AD61" i="39"/>
  <c r="AD63" i="39"/>
  <c r="L20" i="39"/>
  <c r="L23" i="39"/>
  <c r="AS55" i="39"/>
  <c r="AS57" i="39"/>
  <c r="AS60" i="39"/>
  <c r="AT51" i="39"/>
  <c r="AS52" i="39"/>
  <c r="AS62" i="39"/>
  <c r="U78" i="38"/>
  <c r="V78" i="38"/>
  <c r="T79" i="38"/>
  <c r="L108" i="39"/>
  <c r="L107" i="39"/>
  <c r="N24" i="39"/>
  <c r="N26" i="39"/>
  <c r="T71" i="39"/>
  <c r="T70" i="39"/>
  <c r="D77" i="38"/>
  <c r="D93" i="38"/>
  <c r="D62" i="38"/>
  <c r="P70" i="39"/>
  <c r="P71" i="39"/>
  <c r="Y57" i="39"/>
  <c r="AL54" i="39"/>
  <c r="F38" i="38"/>
  <c r="E12" i="38"/>
  <c r="E37" i="38"/>
  <c r="E38" i="38"/>
  <c r="L61" i="39"/>
  <c r="Y61" i="39"/>
  <c r="Y60" i="39"/>
  <c r="E71" i="39"/>
  <c r="E70" i="39"/>
  <c r="E65" i="39"/>
  <c r="E68" i="39"/>
  <c r="AO70" i="39"/>
  <c r="AO71" i="39"/>
  <c r="P18" i="39"/>
  <c r="Q14" i="39"/>
  <c r="Y52" i="39"/>
  <c r="AR71" i="39"/>
  <c r="AR70" i="39"/>
  <c r="AD71" i="39"/>
  <c r="AD70" i="39"/>
  <c r="X70" i="39"/>
  <c r="X71" i="39"/>
  <c r="Q18" i="39"/>
  <c r="R14" i="39"/>
  <c r="AT52" i="39"/>
  <c r="AT62" i="39"/>
  <c r="AT55" i="39"/>
  <c r="AT57" i="39"/>
  <c r="AT60" i="39"/>
  <c r="AU51" i="39"/>
  <c r="D78" i="38"/>
  <c r="D94" i="38"/>
  <c r="D63" i="38"/>
  <c r="AF55" i="39"/>
  <c r="AF52" i="39"/>
  <c r="AF62" i="39"/>
  <c r="AG51" i="39"/>
  <c r="T80" i="38"/>
  <c r="U79" i="38"/>
  <c r="V79" i="38"/>
  <c r="AS61" i="39"/>
  <c r="AS63" i="39"/>
  <c r="L24" i="39"/>
  <c r="L26" i="39"/>
  <c r="AE61" i="39"/>
  <c r="AE63" i="39"/>
  <c r="AY54" i="39"/>
  <c r="AZ54" i="39"/>
  <c r="U62" i="38"/>
  <c r="V62" i="38"/>
  <c r="T63" i="38"/>
  <c r="T95" i="38"/>
  <c r="U94" i="38"/>
  <c r="V94" i="38"/>
  <c r="V93" i="38"/>
  <c r="O24" i="39"/>
  <c r="O26" i="39"/>
  <c r="R61" i="38"/>
  <c r="R76" i="38"/>
  <c r="R92" i="38"/>
  <c r="Y63" i="39"/>
  <c r="P15" i="39"/>
  <c r="P25" i="39"/>
  <c r="Q13" i="39"/>
  <c r="P17" i="39"/>
  <c r="L63" i="39"/>
  <c r="AS71" i="39"/>
  <c r="AS70" i="39"/>
  <c r="U63" i="38"/>
  <c r="V63" i="38"/>
  <c r="T64" i="38"/>
  <c r="AF57" i="39"/>
  <c r="AF60" i="39"/>
  <c r="Q15" i="39"/>
  <c r="Q25" i="39"/>
  <c r="R13" i="39"/>
  <c r="Q17" i="39"/>
  <c r="Q20" i="39"/>
  <c r="Q23" i="39"/>
  <c r="AE71" i="39"/>
  <c r="AE70" i="39"/>
  <c r="U80" i="38"/>
  <c r="V80" i="38"/>
  <c r="T81" i="38"/>
  <c r="L65" i="39"/>
  <c r="L71" i="39"/>
  <c r="L70" i="39"/>
  <c r="M65" i="39"/>
  <c r="D64" i="38"/>
  <c r="D79" i="38"/>
  <c r="D95" i="38"/>
  <c r="P20" i="39"/>
  <c r="P23" i="39"/>
  <c r="AU55" i="39"/>
  <c r="AU57" i="39"/>
  <c r="AU60" i="39"/>
  <c r="AU52" i="39"/>
  <c r="AU62" i="39"/>
  <c r="AV51" i="39"/>
  <c r="AT61" i="39"/>
  <c r="AT63" i="39"/>
  <c r="R18" i="39"/>
  <c r="S14" i="39"/>
  <c r="Y70" i="39"/>
  <c r="Y71" i="39"/>
  <c r="Y65" i="39"/>
  <c r="L28" i="39"/>
  <c r="M28" i="39"/>
  <c r="R62" i="38"/>
  <c r="R77" i="38"/>
  <c r="R93" i="38"/>
  <c r="U95" i="38"/>
  <c r="T96" i="38"/>
  <c r="AG55" i="39"/>
  <c r="AG57" i="39"/>
  <c r="AG60" i="39"/>
  <c r="AG52" i="39"/>
  <c r="AG62" i="39"/>
  <c r="AH51" i="39"/>
  <c r="T82" i="38"/>
  <c r="U81" i="38"/>
  <c r="V81" i="38"/>
  <c r="AF61" i="39"/>
  <c r="Y68" i="39"/>
  <c r="Z65" i="39"/>
  <c r="AT70" i="39"/>
  <c r="AT71" i="39"/>
  <c r="AI51" i="39"/>
  <c r="AH55" i="39"/>
  <c r="AH57" i="39"/>
  <c r="AH60" i="39"/>
  <c r="AH52" i="39"/>
  <c r="AH62" i="39"/>
  <c r="AV55" i="39"/>
  <c r="AV57" i="39"/>
  <c r="AV60" i="39"/>
  <c r="AW51" i="39"/>
  <c r="AV52" i="39"/>
  <c r="AV62" i="39"/>
  <c r="V95" i="38"/>
  <c r="R15" i="39"/>
  <c r="R25" i="39"/>
  <c r="S13" i="39"/>
  <c r="R17" i="39"/>
  <c r="M68" i="39"/>
  <c r="N65" i="39"/>
  <c r="L68" i="39"/>
  <c r="AG61" i="39"/>
  <c r="AG63" i="39"/>
  <c r="AU61" i="39"/>
  <c r="AU63" i="39"/>
  <c r="T97" i="38"/>
  <c r="U96" i="38"/>
  <c r="V96" i="38"/>
  <c r="Q24" i="39"/>
  <c r="Q26" i="39"/>
  <c r="P24" i="39"/>
  <c r="P26" i="39"/>
  <c r="D65" i="38"/>
  <c r="D80" i="38"/>
  <c r="D96" i="38"/>
  <c r="R78" i="38"/>
  <c r="R94" i="38"/>
  <c r="R63" i="38"/>
  <c r="M31" i="39"/>
  <c r="N28" i="39"/>
  <c r="L31" i="39"/>
  <c r="T65" i="38"/>
  <c r="U64" i="38"/>
  <c r="V64" i="38"/>
  <c r="S18" i="39"/>
  <c r="T14" i="39"/>
  <c r="AG70" i="39"/>
  <c r="AG71" i="39"/>
  <c r="AV61" i="39"/>
  <c r="AV63" i="39"/>
  <c r="U65" i="38"/>
  <c r="V65" i="38"/>
  <c r="T66" i="38"/>
  <c r="AW55" i="39"/>
  <c r="AW57" i="39"/>
  <c r="AW60" i="39"/>
  <c r="AX51" i="39"/>
  <c r="AW52" i="39"/>
  <c r="AW62" i="39"/>
  <c r="AA65" i="39"/>
  <c r="Z68" i="39"/>
  <c r="L33" i="39"/>
  <c r="L34" i="39"/>
  <c r="U14" i="39"/>
  <c r="T18" i="39"/>
  <c r="U97" i="38"/>
  <c r="V97" i="38"/>
  <c r="T98" i="38"/>
  <c r="O28" i="39"/>
  <c r="N31" i="39"/>
  <c r="M34" i="39"/>
  <c r="M33" i="39"/>
  <c r="R20" i="39"/>
  <c r="R23" i="39"/>
  <c r="AF63" i="39"/>
  <c r="AJ51" i="39"/>
  <c r="AI52" i="39"/>
  <c r="AI62" i="39"/>
  <c r="AI55" i="39"/>
  <c r="AI57" i="39"/>
  <c r="AI60" i="39"/>
  <c r="S15" i="39"/>
  <c r="S25" i="39"/>
  <c r="S17" i="39"/>
  <c r="S20" i="39"/>
  <c r="S23" i="39"/>
  <c r="T13" i="39"/>
  <c r="U82" i="38"/>
  <c r="V82" i="38"/>
  <c r="T83" i="38"/>
  <c r="U83" i="38"/>
  <c r="T84" i="38"/>
  <c r="AU70" i="39"/>
  <c r="AU71" i="39"/>
  <c r="AH61" i="39"/>
  <c r="AH63" i="39"/>
  <c r="N68" i="39"/>
  <c r="O65" i="39"/>
  <c r="R79" i="38"/>
  <c r="R95" i="38"/>
  <c r="R64" i="38"/>
  <c r="D66" i="38"/>
  <c r="D81" i="38"/>
  <c r="D97" i="38"/>
  <c r="D82" i="38"/>
  <c r="D98" i="38"/>
  <c r="D67" i="38"/>
  <c r="D83" i="38"/>
  <c r="D99" i="38"/>
  <c r="AI61" i="39"/>
  <c r="AI63" i="39"/>
  <c r="AH70" i="39"/>
  <c r="AH71" i="39"/>
  <c r="AB65" i="39"/>
  <c r="AA68" i="39"/>
  <c r="R24" i="39"/>
  <c r="R26" i="39"/>
  <c r="AX52" i="39"/>
  <c r="AX62" i="39"/>
  <c r="AX55" i="39"/>
  <c r="AX57" i="39"/>
  <c r="AX60" i="39"/>
  <c r="V83" i="38"/>
  <c r="V84" i="38"/>
  <c r="T31" i="38"/>
  <c r="U84" i="38"/>
  <c r="P28" i="39"/>
  <c r="O31" i="39"/>
  <c r="U13" i="39"/>
  <c r="T15" i="39"/>
  <c r="T25" i="39"/>
  <c r="T17" i="39"/>
  <c r="T99" i="38"/>
  <c r="U98" i="38"/>
  <c r="V98" i="38"/>
  <c r="AF71" i="39"/>
  <c r="AF70" i="39"/>
  <c r="N34" i="39"/>
  <c r="N33" i="39"/>
  <c r="AV71" i="39"/>
  <c r="AV70" i="39"/>
  <c r="S24" i="39"/>
  <c r="S26" i="39"/>
  <c r="R80" i="38"/>
  <c r="R96" i="38"/>
  <c r="R65" i="38"/>
  <c r="O68" i="39"/>
  <c r="P65" i="39"/>
  <c r="AK51" i="39"/>
  <c r="AJ52" i="39"/>
  <c r="AJ62" i="39"/>
  <c r="AJ55" i="39"/>
  <c r="AJ57" i="39"/>
  <c r="AJ60" i="39"/>
  <c r="AW61" i="39"/>
  <c r="AW63" i="39"/>
  <c r="U66" i="38"/>
  <c r="V66" i="38"/>
  <c r="T67" i="38"/>
  <c r="V14" i="39"/>
  <c r="U18" i="39"/>
  <c r="AW71" i="39"/>
  <c r="AW70" i="39"/>
  <c r="AI70" i="39"/>
  <c r="AI71" i="39"/>
  <c r="T32" i="38"/>
  <c r="S11" i="38"/>
  <c r="S31" i="38"/>
  <c r="S32" i="38"/>
  <c r="V13" i="39"/>
  <c r="U15" i="39"/>
  <c r="U25" i="39"/>
  <c r="U17" i="39"/>
  <c r="U20" i="39"/>
  <c r="U23" i="39"/>
  <c r="U67" i="38"/>
  <c r="T68" i="38"/>
  <c r="R81" i="38"/>
  <c r="R97" i="38"/>
  <c r="R66" i="38"/>
  <c r="AX61" i="39"/>
  <c r="AX63" i="39"/>
  <c r="V18" i="39"/>
  <c r="W14" i="39"/>
  <c r="AC65" i="39"/>
  <c r="AB68" i="39"/>
  <c r="U99" i="38"/>
  <c r="T100" i="38"/>
  <c r="AJ61" i="39"/>
  <c r="AJ63" i="39"/>
  <c r="T20" i="39"/>
  <c r="T23" i="39"/>
  <c r="AK55" i="39"/>
  <c r="AK52" i="39"/>
  <c r="AK62" i="39"/>
  <c r="AL62" i="39"/>
  <c r="AY62" i="39"/>
  <c r="AZ62" i="39"/>
  <c r="AL51" i="39"/>
  <c r="Q65" i="39"/>
  <c r="P68" i="39"/>
  <c r="O34" i="39"/>
  <c r="O33" i="39"/>
  <c r="Q28" i="39"/>
  <c r="P31" i="39"/>
  <c r="AX70" i="39"/>
  <c r="AX71" i="39"/>
  <c r="AY51" i="39"/>
  <c r="AL52" i="39"/>
  <c r="AK57" i="39"/>
  <c r="AK60" i="39"/>
  <c r="AL55" i="39"/>
  <c r="U24" i="39"/>
  <c r="U26" i="39"/>
  <c r="V15" i="39"/>
  <c r="V25" i="39"/>
  <c r="W13" i="39"/>
  <c r="V17" i="39"/>
  <c r="R82" i="38"/>
  <c r="R98" i="38"/>
  <c r="R67" i="38"/>
  <c r="R83" i="38"/>
  <c r="R99" i="38"/>
  <c r="Q68" i="39"/>
  <c r="R65" i="39"/>
  <c r="AJ70" i="39"/>
  <c r="AJ71" i="39"/>
  <c r="P34" i="39"/>
  <c r="P33" i="39"/>
  <c r="R28" i="39"/>
  <c r="Q31" i="39"/>
  <c r="W18" i="39"/>
  <c r="X14" i="39"/>
  <c r="V67" i="38"/>
  <c r="V68" i="38"/>
  <c r="T25" i="38"/>
  <c r="U68" i="38"/>
  <c r="T24" i="39"/>
  <c r="T26" i="39"/>
  <c r="V99" i="38"/>
  <c r="V100" i="38"/>
  <c r="T37" i="38"/>
  <c r="U100" i="38"/>
  <c r="AD65" i="39"/>
  <c r="AC68" i="39"/>
  <c r="S37" i="38"/>
  <c r="S38" i="38"/>
  <c r="T38" i="38"/>
  <c r="S12" i="38"/>
  <c r="V20" i="39"/>
  <c r="V23" i="39"/>
  <c r="S65" i="39"/>
  <c r="R68" i="39"/>
  <c r="X18" i="39"/>
  <c r="Y18" i="39"/>
  <c r="AL18" i="39"/>
  <c r="Y14" i="39"/>
  <c r="AL14" i="39"/>
  <c r="AY14" i="39"/>
  <c r="AZ14" i="39"/>
  <c r="AD68" i="39"/>
  <c r="AE65" i="39"/>
  <c r="W17" i="39"/>
  <c r="W20" i="39"/>
  <c r="W23" i="39"/>
  <c r="W15" i="39"/>
  <c r="W25" i="39"/>
  <c r="X13" i="39"/>
  <c r="S25" i="38"/>
  <c r="S26" i="38"/>
  <c r="T26" i="38"/>
  <c r="S10" i="38"/>
  <c r="S13" i="38"/>
  <c r="S17" i="38"/>
  <c r="V17" i="38"/>
  <c r="AY55" i="39"/>
  <c r="AY56" i="39"/>
  <c r="AL56" i="39"/>
  <c r="AZ55" i="39"/>
  <c r="AZ56" i="39"/>
  <c r="AK61" i="39"/>
  <c r="AL61" i="39"/>
  <c r="AY61" i="39"/>
  <c r="AZ61" i="39"/>
  <c r="AL60" i="39"/>
  <c r="Q33" i="39"/>
  <c r="Q34" i="39"/>
  <c r="AZ51" i="39"/>
  <c r="AZ52" i="39"/>
  <c r="AY52" i="39"/>
  <c r="S28" i="39"/>
  <c r="R31" i="39"/>
  <c r="S68" i="39"/>
  <c r="T65" i="39"/>
  <c r="W24" i="39"/>
  <c r="W26" i="39"/>
  <c r="R33" i="39"/>
  <c r="R34" i="39"/>
  <c r="Q92" i="39"/>
  <c r="Q94" i="39"/>
  <c r="Q97" i="39"/>
  <c r="P92" i="39"/>
  <c r="P94" i="39"/>
  <c r="P97" i="39"/>
  <c r="O92" i="39"/>
  <c r="O94" i="39"/>
  <c r="O97" i="39"/>
  <c r="N92" i="39"/>
  <c r="N94" i="39"/>
  <c r="N97" i="39"/>
  <c r="X92" i="39"/>
  <c r="X94" i="39"/>
  <c r="X97" i="39"/>
  <c r="V92" i="39"/>
  <c r="V94" i="39"/>
  <c r="V97" i="39"/>
  <c r="T92" i="39"/>
  <c r="T94" i="39"/>
  <c r="T97" i="39"/>
  <c r="M92" i="39"/>
  <c r="R92" i="39"/>
  <c r="R94" i="39"/>
  <c r="R97" i="39"/>
  <c r="U92" i="39"/>
  <c r="U94" i="39"/>
  <c r="U97" i="39"/>
  <c r="AY18" i="39"/>
  <c r="S92" i="39"/>
  <c r="S94" i="39"/>
  <c r="S97" i="39"/>
  <c r="W92" i="39"/>
  <c r="W94" i="39"/>
  <c r="W97" i="39"/>
  <c r="X17" i="39"/>
  <c r="X15" i="39"/>
  <c r="X25" i="39"/>
  <c r="Y25" i="39"/>
  <c r="Z13" i="39"/>
  <c r="Y13" i="39"/>
  <c r="AE68" i="39"/>
  <c r="AF65" i="39"/>
  <c r="S31" i="39"/>
  <c r="T28" i="39"/>
  <c r="AY60" i="39"/>
  <c r="AL63" i="39"/>
  <c r="V24" i="39"/>
  <c r="V26" i="39"/>
  <c r="AK63" i="39"/>
  <c r="T98" i="39"/>
  <c r="T100" i="39"/>
  <c r="O98" i="39"/>
  <c r="O100" i="39"/>
  <c r="AF68" i="39"/>
  <c r="AG65" i="39"/>
  <c r="AZ18" i="39"/>
  <c r="U98" i="39"/>
  <c r="U100" i="39"/>
  <c r="M94" i="39"/>
  <c r="M97" i="39"/>
  <c r="AL92" i="39"/>
  <c r="AL71" i="39"/>
  <c r="AL65" i="39"/>
  <c r="AL70" i="39"/>
  <c r="AZ60" i="39"/>
  <c r="AZ63" i="39"/>
  <c r="AY63" i="39"/>
  <c r="X98" i="39"/>
  <c r="X100" i="39"/>
  <c r="T31" i="39"/>
  <c r="U28" i="39"/>
  <c r="S34" i="39"/>
  <c r="S33" i="39"/>
  <c r="P98" i="39"/>
  <c r="P100" i="39"/>
  <c r="Y15" i="39"/>
  <c r="X20" i="39"/>
  <c r="X23" i="39"/>
  <c r="Y17" i="39"/>
  <c r="W98" i="39"/>
  <c r="W100" i="39"/>
  <c r="U65" i="39"/>
  <c r="T68" i="39"/>
  <c r="AK71" i="39"/>
  <c r="AK70" i="39"/>
  <c r="R98" i="39"/>
  <c r="R100" i="39"/>
  <c r="V98" i="39"/>
  <c r="V100" i="39"/>
  <c r="N98" i="39"/>
  <c r="N100" i="39"/>
  <c r="Q98" i="39"/>
  <c r="Q100" i="39"/>
  <c r="AA13" i="39"/>
  <c r="Z17" i="39"/>
  <c r="Z20" i="39"/>
  <c r="Z23" i="39"/>
  <c r="Z15" i="39"/>
  <c r="Z25" i="39"/>
  <c r="S98" i="39"/>
  <c r="S100" i="39"/>
  <c r="Q107" i="39"/>
  <c r="Q108" i="39"/>
  <c r="X108" i="39"/>
  <c r="X107" i="39"/>
  <c r="N108" i="39"/>
  <c r="N107" i="39"/>
  <c r="V107" i="39"/>
  <c r="V108" i="39"/>
  <c r="R107" i="39"/>
  <c r="R108" i="39"/>
  <c r="P107" i="39"/>
  <c r="P108" i="39"/>
  <c r="O108" i="39"/>
  <c r="O107" i="39"/>
  <c r="S108" i="39"/>
  <c r="S107" i="39"/>
  <c r="M98" i="39"/>
  <c r="AZ98" i="39"/>
  <c r="AZ97" i="39"/>
  <c r="AY70" i="39"/>
  <c r="AY71" i="39"/>
  <c r="AY65" i="39"/>
  <c r="AY68" i="39"/>
  <c r="U68" i="39"/>
  <c r="V65" i="39"/>
  <c r="W108" i="39"/>
  <c r="W107" i="39"/>
  <c r="AM65" i="39"/>
  <c r="AL68" i="39"/>
  <c r="Y20" i="39"/>
  <c r="X24" i="39"/>
  <c r="Y24" i="39"/>
  <c r="Y23" i="39"/>
  <c r="AL93" i="39"/>
  <c r="AZ92" i="39"/>
  <c r="AZ93" i="39"/>
  <c r="Z26" i="39"/>
  <c r="Z24" i="39"/>
  <c r="AA17" i="39"/>
  <c r="AA20" i="39"/>
  <c r="AA23" i="39"/>
  <c r="AB13" i="39"/>
  <c r="AA15" i="39"/>
  <c r="AA25" i="39"/>
  <c r="U108" i="39"/>
  <c r="U107" i="39"/>
  <c r="AH65" i="39"/>
  <c r="AG68" i="39"/>
  <c r="U31" i="39"/>
  <c r="V28" i="39"/>
  <c r="T34" i="39"/>
  <c r="T33" i="39"/>
  <c r="T108" i="39"/>
  <c r="T107" i="39"/>
  <c r="U33" i="39"/>
  <c r="U34" i="39"/>
  <c r="AI65" i="39"/>
  <c r="AH68" i="39"/>
  <c r="W65" i="39"/>
  <c r="V68" i="39"/>
  <c r="AA24" i="39"/>
  <c r="AA26" i="39"/>
  <c r="Y26" i="39"/>
  <c r="Y28" i="39"/>
  <c r="V31" i="39"/>
  <c r="W28" i="39"/>
  <c r="AB17" i="39"/>
  <c r="AB15" i="39"/>
  <c r="AB25" i="39"/>
  <c r="AC13" i="39"/>
  <c r="AZ102" i="39"/>
  <c r="X26" i="39"/>
  <c r="AM68" i="39"/>
  <c r="AN65" i="39"/>
  <c r="M100" i="39"/>
  <c r="AB20" i="39"/>
  <c r="AB23" i="39"/>
  <c r="V34" i="39"/>
  <c r="V33" i="39"/>
  <c r="Z28" i="39"/>
  <c r="Y31" i="39"/>
  <c r="W68" i="39"/>
  <c r="X65" i="39"/>
  <c r="AC17" i="39"/>
  <c r="AC20" i="39"/>
  <c r="AC23" i="39"/>
  <c r="AC15" i="39"/>
  <c r="AC25" i="39"/>
  <c r="AD13" i="39"/>
  <c r="W31" i="39"/>
  <c r="X28" i="39"/>
  <c r="M108" i="39"/>
  <c r="AL108" i="39"/>
  <c r="M107" i="39"/>
  <c r="AL107" i="39"/>
  <c r="M102" i="39"/>
  <c r="AO65" i="39"/>
  <c r="AN68" i="39"/>
  <c r="AI68" i="39"/>
  <c r="AJ65" i="39"/>
  <c r="Y34" i="39"/>
  <c r="Y33" i="39"/>
  <c r="X31" i="39"/>
  <c r="X37" i="39"/>
  <c r="X39" i="39"/>
  <c r="X41" i="39"/>
  <c r="W34" i="39"/>
  <c r="W33" i="39"/>
  <c r="AD15" i="39"/>
  <c r="AD25" i="39"/>
  <c r="AE13" i="39"/>
  <c r="AD17" i="39"/>
  <c r="AD20" i="39"/>
  <c r="AD23" i="39"/>
  <c r="AC24" i="39"/>
  <c r="AC26" i="39"/>
  <c r="X68" i="39"/>
  <c r="X73" i="39"/>
  <c r="BA65" i="39"/>
  <c r="X74" i="39"/>
  <c r="X76" i="39"/>
  <c r="X78" i="39"/>
  <c r="Z31" i="39"/>
  <c r="AA28" i="39"/>
  <c r="AJ68" i="39"/>
  <c r="AK65" i="39"/>
  <c r="AO68" i="39"/>
  <c r="AP65" i="39"/>
  <c r="AB24" i="39"/>
  <c r="M105" i="39"/>
  <c r="N102" i="39"/>
  <c r="AA31" i="39"/>
  <c r="O102" i="39"/>
  <c r="N105" i="39"/>
  <c r="AD24" i="39"/>
  <c r="AD26" i="39"/>
  <c r="Z34" i="39"/>
  <c r="Z33" i="39"/>
  <c r="AE15" i="39"/>
  <c r="AE25" i="39"/>
  <c r="AF13" i="39"/>
  <c r="AE17" i="39"/>
  <c r="AE20" i="39"/>
  <c r="AE23" i="39"/>
  <c r="AB26" i="39"/>
  <c r="AB28" i="39"/>
  <c r="AQ65" i="39"/>
  <c r="AP68" i="39"/>
  <c r="X34" i="39"/>
  <c r="X33" i="39"/>
  <c r="X36" i="39"/>
  <c r="AK68" i="39"/>
  <c r="AK73" i="39"/>
  <c r="AK74" i="39"/>
  <c r="AK76" i="39"/>
  <c r="AK78" i="39"/>
  <c r="AB31" i="39"/>
  <c r="AC28" i="39"/>
  <c r="AE24" i="39"/>
  <c r="AF17" i="39"/>
  <c r="AF20" i="39"/>
  <c r="AF23" i="39"/>
  <c r="AG13" i="39"/>
  <c r="AF15" i="39"/>
  <c r="AF25" i="39"/>
  <c r="AQ68" i="39"/>
  <c r="AR65" i="39"/>
  <c r="P102" i="39"/>
  <c r="O105" i="39"/>
  <c r="AA34" i="39"/>
  <c r="AA33" i="39"/>
  <c r="Q102" i="39"/>
  <c r="P105" i="39"/>
  <c r="AS65" i="39"/>
  <c r="AR68" i="39"/>
  <c r="AG17" i="39"/>
  <c r="AG20" i="39"/>
  <c r="AG23" i="39"/>
  <c r="AH13" i="39"/>
  <c r="AG15" i="39"/>
  <c r="AG25" i="39"/>
  <c r="AF24" i="39"/>
  <c r="AF26" i="39"/>
  <c r="AE26" i="39"/>
  <c r="AD28" i="39"/>
  <c r="AC31" i="39"/>
  <c r="AB33" i="39"/>
  <c r="AB34" i="39"/>
  <c r="AE28" i="39"/>
  <c r="AD31" i="39"/>
  <c r="AI13" i="39"/>
  <c r="AH17" i="39"/>
  <c r="AH20" i="39"/>
  <c r="AH23" i="39"/>
  <c r="AH15" i="39"/>
  <c r="AH25" i="39"/>
  <c r="AC33" i="39"/>
  <c r="AC34" i="39"/>
  <c r="AG24" i="39"/>
  <c r="AG26" i="39"/>
  <c r="AT65" i="39"/>
  <c r="AS68" i="39"/>
  <c r="Q105" i="39"/>
  <c r="R102" i="39"/>
  <c r="S102" i="39"/>
  <c r="R105" i="39"/>
  <c r="AH24" i="39"/>
  <c r="AH26" i="39"/>
  <c r="AJ13" i="39"/>
  <c r="AI17" i="39"/>
  <c r="AI20" i="39"/>
  <c r="AI23" i="39"/>
  <c r="AI15" i="39"/>
  <c r="AI25" i="39"/>
  <c r="AD33" i="39"/>
  <c r="AD34" i="39"/>
  <c r="AU65" i="39"/>
  <c r="AT68" i="39"/>
  <c r="AE31" i="39"/>
  <c r="AF28" i="39"/>
  <c r="AV65" i="39"/>
  <c r="AU68" i="39"/>
  <c r="AG28" i="39"/>
  <c r="AF31" i="39"/>
  <c r="AE34" i="39"/>
  <c r="AE33" i="39"/>
  <c r="AI24" i="39"/>
  <c r="AI26" i="39"/>
  <c r="AJ17" i="39"/>
  <c r="AJ20" i="39"/>
  <c r="AJ23" i="39"/>
  <c r="AJ15" i="39"/>
  <c r="AJ25" i="39"/>
  <c r="AK13" i="39"/>
  <c r="T102" i="39"/>
  <c r="S105" i="39"/>
  <c r="U102" i="39"/>
  <c r="T105" i="39"/>
  <c r="AK15" i="39"/>
  <c r="AK25" i="39"/>
  <c r="AL25" i="39"/>
  <c r="AK17" i="39"/>
  <c r="AM13" i="39"/>
  <c r="AL13" i="39"/>
  <c r="AJ24" i="39"/>
  <c r="AJ26" i="39"/>
  <c r="AF33" i="39"/>
  <c r="AF34" i="39"/>
  <c r="AG31" i="39"/>
  <c r="AH28" i="39"/>
  <c r="AV68" i="39"/>
  <c r="AW65" i="39"/>
  <c r="AW68" i="39"/>
  <c r="AX65" i="39"/>
  <c r="AH31" i="39"/>
  <c r="AI28" i="39"/>
  <c r="AG34" i="39"/>
  <c r="AG33" i="39"/>
  <c r="AL15" i="39"/>
  <c r="AN13" i="39"/>
  <c r="AM15" i="39"/>
  <c r="AM25" i="39"/>
  <c r="AM17" i="39"/>
  <c r="AM20" i="39"/>
  <c r="AM23" i="39"/>
  <c r="AK20" i="39"/>
  <c r="AK23" i="39"/>
  <c r="AL17" i="39"/>
  <c r="V102" i="39"/>
  <c r="U105" i="39"/>
  <c r="V105" i="39"/>
  <c r="W102" i="39"/>
  <c r="AL20" i="39"/>
  <c r="AK24" i="39"/>
  <c r="AL24" i="39"/>
  <c r="AL23" i="39"/>
  <c r="AM24" i="39"/>
  <c r="AM26" i="39"/>
  <c r="AO13" i="39"/>
  <c r="AN17" i="39"/>
  <c r="AN20" i="39"/>
  <c r="AN23" i="39"/>
  <c r="AN15" i="39"/>
  <c r="AN25" i="39"/>
  <c r="AJ28" i="39"/>
  <c r="AI31" i="39"/>
  <c r="AH34" i="39"/>
  <c r="AH33" i="39"/>
  <c r="AX68" i="39"/>
  <c r="AX73" i="39"/>
  <c r="AX74" i="39"/>
  <c r="AX76" i="39"/>
  <c r="AX78" i="39"/>
  <c r="AI33" i="39"/>
  <c r="AI34" i="39"/>
  <c r="AJ31" i="39"/>
  <c r="AN24" i="39"/>
  <c r="AN26" i="39"/>
  <c r="AO15" i="39"/>
  <c r="AO25" i="39"/>
  <c r="AO17" i="39"/>
  <c r="AO20" i="39"/>
  <c r="AO23" i="39"/>
  <c r="AP13" i="39"/>
  <c r="AL26" i="39"/>
  <c r="AL28" i="39"/>
  <c r="AK26" i="39"/>
  <c r="AK28" i="39"/>
  <c r="W105" i="39"/>
  <c r="X102" i="39"/>
  <c r="AK31" i="39"/>
  <c r="AK37" i="39"/>
  <c r="AK39" i="39"/>
  <c r="AK41" i="39"/>
  <c r="X105" i="39"/>
  <c r="X110" i="39"/>
  <c r="BA102" i="39"/>
  <c r="X111" i="39"/>
  <c r="X113" i="39"/>
  <c r="X115" i="39"/>
  <c r="AM28" i="39"/>
  <c r="AL31" i="39"/>
  <c r="AP15" i="39"/>
  <c r="AP25" i="39"/>
  <c r="AQ13" i="39"/>
  <c r="AP17" i="39"/>
  <c r="AO24" i="39"/>
  <c r="AO26" i="39"/>
  <c r="AJ34" i="39"/>
  <c r="AJ33" i="39"/>
  <c r="AP20" i="39"/>
  <c r="AP23" i="39"/>
  <c r="AR13" i="39"/>
  <c r="AQ15" i="39"/>
  <c r="AQ25" i="39"/>
  <c r="AQ17" i="39"/>
  <c r="AQ20" i="39"/>
  <c r="AQ23" i="39"/>
  <c r="AL33" i="39"/>
  <c r="AL34" i="39"/>
  <c r="AM31" i="39"/>
  <c r="AN28" i="39"/>
  <c r="AK34" i="39"/>
  <c r="AK33" i="39"/>
  <c r="F55" i="38"/>
  <c r="AK36" i="39"/>
  <c r="G55" i="38"/>
  <c r="AP24" i="39"/>
  <c r="AN31" i="39"/>
  <c r="AO28" i="39"/>
  <c r="AM33" i="39"/>
  <c r="AM34" i="39"/>
  <c r="AQ24" i="39"/>
  <c r="AQ26" i="39"/>
  <c r="AR15" i="39"/>
  <c r="AR25" i="39"/>
  <c r="AS13" i="39"/>
  <c r="AR17" i="39"/>
  <c r="AR20" i="39"/>
  <c r="AR23" i="39"/>
  <c r="AS17" i="39"/>
  <c r="AS20" i="39"/>
  <c r="AS23" i="39"/>
  <c r="AT13" i="39"/>
  <c r="AS15" i="39"/>
  <c r="AS25" i="39"/>
  <c r="AR24" i="39"/>
  <c r="AR26" i="39"/>
  <c r="AO31" i="39"/>
  <c r="AN33" i="39"/>
  <c r="AN34" i="39"/>
  <c r="AP26" i="39"/>
  <c r="AP28" i="39"/>
  <c r="F23" i="38"/>
  <c r="E23" i="38"/>
  <c r="H55" i="38"/>
  <c r="AP31" i="39"/>
  <c r="AQ28" i="39"/>
  <c r="AO33" i="39"/>
  <c r="AO34" i="39"/>
  <c r="AT17" i="39"/>
  <c r="AT20" i="39"/>
  <c r="AT23" i="39"/>
  <c r="AT15" i="39"/>
  <c r="AT25" i="39"/>
  <c r="AU13" i="39"/>
  <c r="AS24" i="39"/>
  <c r="AS26" i="39"/>
  <c r="AT24" i="39"/>
  <c r="AT26" i="39"/>
  <c r="AR28" i="39"/>
  <c r="AQ31" i="39"/>
  <c r="AU17" i="39"/>
  <c r="AU20" i="39"/>
  <c r="AU23" i="39"/>
  <c r="AU15" i="39"/>
  <c r="AU25" i="39"/>
  <c r="AV13" i="39"/>
  <c r="AP33" i="39"/>
  <c r="AP34" i="39"/>
  <c r="AV17" i="39"/>
  <c r="AV20" i="39"/>
  <c r="AV23" i="39"/>
  <c r="AV15" i="39"/>
  <c r="AV25" i="39"/>
  <c r="AW13" i="39"/>
  <c r="AU24" i="39"/>
  <c r="AU26" i="39"/>
  <c r="AQ34" i="39"/>
  <c r="AQ33" i="39"/>
  <c r="AR31" i="39"/>
  <c r="AS28" i="39"/>
  <c r="AS31" i="39"/>
  <c r="AT28" i="39"/>
  <c r="AR34" i="39"/>
  <c r="AR33" i="39"/>
  <c r="AW15" i="39"/>
  <c r="AW25" i="39"/>
  <c r="AX13" i="39"/>
  <c r="AW17" i="39"/>
  <c r="AW20" i="39"/>
  <c r="AW23" i="39"/>
  <c r="AV24" i="39"/>
  <c r="AV26" i="39"/>
  <c r="AW26" i="39"/>
  <c r="AW24" i="39"/>
  <c r="AU28" i="39"/>
  <c r="AT31" i="39"/>
  <c r="AX17" i="39"/>
  <c r="AX15" i="39"/>
  <c r="AX25" i="39"/>
  <c r="AY25" i="39"/>
  <c r="AZ25" i="39"/>
  <c r="AY13" i="39"/>
  <c r="AS34" i="39"/>
  <c r="AS33" i="39"/>
  <c r="AX20" i="39"/>
  <c r="AX23" i="39"/>
  <c r="AY17" i="39"/>
  <c r="AT34" i="39"/>
  <c r="AT33" i="39"/>
  <c r="AU31" i="39"/>
  <c r="AV28" i="39"/>
  <c r="AY15" i="39"/>
  <c r="AZ13" i="39"/>
  <c r="AZ15" i="39"/>
  <c r="AV31" i="39"/>
  <c r="AW28" i="39"/>
  <c r="AU33" i="39"/>
  <c r="AU34" i="39"/>
  <c r="AZ17" i="39"/>
  <c r="AZ20" i="39"/>
  <c r="AY20" i="39"/>
  <c r="AX24" i="39"/>
  <c r="AY24" i="39"/>
  <c r="AZ24" i="39"/>
  <c r="AY23" i="39"/>
  <c r="AY26" i="39"/>
  <c r="AY28" i="39"/>
  <c r="AY31" i="39"/>
  <c r="AZ23" i="39"/>
  <c r="AX26" i="39"/>
  <c r="AW31" i="39"/>
  <c r="AX28" i="39"/>
  <c r="AV34" i="39"/>
  <c r="AV33" i="39"/>
  <c r="AX31" i="39"/>
  <c r="BA28" i="39"/>
  <c r="AX37" i="39"/>
  <c r="AX39" i="39"/>
  <c r="AX41" i="39"/>
  <c r="AW34" i="39"/>
  <c r="AW33" i="39"/>
  <c r="AZ26" i="39"/>
  <c r="AZ28" i="39"/>
  <c r="AZ31" i="39"/>
  <c r="AY34" i="39"/>
  <c r="F56" i="38"/>
  <c r="AY33" i="39"/>
  <c r="F57" i="38"/>
  <c r="G56" i="38"/>
  <c r="AZ34" i="39"/>
  <c r="AZ33" i="39"/>
  <c r="AX33" i="39"/>
  <c r="AX34" i="39"/>
  <c r="AX36" i="39"/>
  <c r="H56" i="38"/>
  <c r="G57" i="38"/>
  <c r="H57" i="38"/>
  <c r="F58" i="38"/>
  <c r="G58" i="38"/>
  <c r="F59" i="38"/>
  <c r="F60" i="38"/>
  <c r="G59" i="38"/>
  <c r="H59" i="38"/>
  <c r="H58" i="38"/>
  <c r="G60" i="38"/>
  <c r="F61" i="38"/>
  <c r="G61" i="38"/>
  <c r="H61" i="38"/>
  <c r="F62" i="38"/>
  <c r="H60" i="38"/>
  <c r="G62" i="38"/>
  <c r="F63" i="38"/>
  <c r="F64" i="38"/>
  <c r="G63" i="38"/>
  <c r="H63" i="38"/>
  <c r="H62" i="38"/>
  <c r="F65" i="38"/>
  <c r="G64" i="38"/>
  <c r="H64" i="38"/>
  <c r="F66" i="38"/>
  <c r="G65" i="38"/>
  <c r="H65" i="38"/>
  <c r="F67" i="38"/>
  <c r="G66" i="38"/>
  <c r="H66" i="38"/>
  <c r="G67" i="38"/>
  <c r="F68" i="38"/>
  <c r="H67" i="38"/>
  <c r="H68" i="38"/>
  <c r="F25" i="38"/>
  <c r="G68" i="38"/>
  <c r="F26" i="38"/>
  <c r="E10" i="38"/>
  <c r="E13" i="38"/>
  <c r="E17" i="38"/>
  <c r="H17" i="38"/>
  <c r="E21" i="37"/>
  <c r="E25" i="38"/>
  <c r="E26" i="38"/>
  <c r="E27" i="37"/>
  <c r="H21" i="37"/>
  <c r="F85" i="6"/>
  <c r="I39" i="21"/>
  <c r="E68" i="6"/>
  <c r="P86" i="2"/>
  <c r="M86" i="2"/>
  <c r="H86" i="2"/>
  <c r="E86" i="2"/>
  <c r="H9" i="28"/>
  <c r="H14" i="16"/>
  <c r="C24" i="5"/>
  <c r="C24" i="6"/>
  <c r="I24" i="5"/>
  <c r="D19" i="27"/>
  <c r="D29" i="27"/>
  <c r="D20" i="27"/>
  <c r="D30" i="27"/>
  <c r="D21" i="27"/>
  <c r="D31" i="27"/>
  <c r="D18" i="27"/>
  <c r="D28" i="27"/>
  <c r="D26" i="28"/>
  <c r="D42" i="28"/>
  <c r="D27" i="28"/>
  <c r="D43" i="28"/>
  <c r="D28" i="28"/>
  <c r="D44" i="28"/>
  <c r="D29" i="28"/>
  <c r="D45" i="28"/>
  <c r="D30" i="28"/>
  <c r="D46" i="28"/>
  <c r="D31" i="28"/>
  <c r="D47" i="28"/>
  <c r="D32" i="28"/>
  <c r="D48" i="28"/>
  <c r="D33" i="28"/>
  <c r="D49" i="28"/>
  <c r="D34" i="28"/>
  <c r="D50" i="28"/>
  <c r="D35" i="28"/>
  <c r="D51" i="28"/>
  <c r="D36" i="28"/>
  <c r="D52" i="28"/>
  <c r="D37" i="28"/>
  <c r="D53" i="28"/>
  <c r="D25" i="28"/>
  <c r="D41" i="28"/>
  <c r="D19" i="31"/>
  <c r="D29" i="31"/>
  <c r="D20" i="31"/>
  <c r="D30" i="31"/>
  <c r="D18" i="31"/>
  <c r="D28" i="31"/>
  <c r="D50" i="32"/>
  <c r="D37" i="32"/>
  <c r="D53" i="32"/>
  <c r="D36" i="32"/>
  <c r="D52" i="32"/>
  <c r="D35" i="32"/>
  <c r="D51" i="32"/>
  <c r="D34" i="32"/>
  <c r="D33" i="32"/>
  <c r="D49" i="32"/>
  <c r="D32" i="32"/>
  <c r="D48" i="32"/>
  <c r="D31" i="32"/>
  <c r="D47" i="32"/>
  <c r="D30" i="32"/>
  <c r="D46" i="32"/>
  <c r="D29" i="32"/>
  <c r="D45" i="32"/>
  <c r="D28" i="32"/>
  <c r="D44" i="32"/>
  <c r="D27" i="32"/>
  <c r="D43" i="32"/>
  <c r="D26" i="32"/>
  <c r="D42" i="32"/>
  <c r="D25" i="32"/>
  <c r="D41" i="32"/>
  <c r="I43" i="32"/>
  <c r="I44" i="32"/>
  <c r="I45" i="32"/>
  <c r="I46" i="32"/>
  <c r="I47" i="32"/>
  <c r="I48" i="32"/>
  <c r="I49" i="32"/>
  <c r="I50" i="32"/>
  <c r="I51" i="32"/>
  <c r="I52" i="32"/>
  <c r="I53" i="32"/>
  <c r="D42" i="21"/>
  <c r="N41" i="32"/>
  <c r="C28" i="30"/>
  <c r="I27" i="32"/>
  <c r="I28" i="32"/>
  <c r="I29" i="32"/>
  <c r="I30" i="32"/>
  <c r="I31" i="32"/>
  <c r="I32" i="32"/>
  <c r="I33" i="32"/>
  <c r="I34" i="32"/>
  <c r="I35" i="32"/>
  <c r="I36" i="32"/>
  <c r="I37" i="32"/>
  <c r="I11" i="32"/>
  <c r="I12" i="32"/>
  <c r="I13" i="32"/>
  <c r="I14" i="32"/>
  <c r="I15" i="32"/>
  <c r="I16" i="32"/>
  <c r="I17" i="32"/>
  <c r="I18" i="32"/>
  <c r="M24" i="6"/>
  <c r="K78" i="2"/>
  <c r="K75" i="2"/>
  <c r="K86" i="2"/>
  <c r="I19" i="32"/>
  <c r="I20" i="32"/>
  <c r="I21" i="32"/>
  <c r="E14" i="16"/>
  <c r="E15" i="16" s="1"/>
  <c r="E13" i="16"/>
  <c r="E12" i="16"/>
  <c r="A2" i="32"/>
  <c r="A2" i="31"/>
  <c r="A2" i="27"/>
  <c r="G3" i="5"/>
  <c r="H3" i="33"/>
  <c r="B170" i="33"/>
  <c r="L220" i="33"/>
  <c r="J220" i="33"/>
  <c r="J221" i="33"/>
  <c r="L219" i="33"/>
  <c r="P219" i="33"/>
  <c r="J178" i="33"/>
  <c r="J177" i="33"/>
  <c r="L177" i="33"/>
  <c r="P177" i="33"/>
  <c r="P176" i="33"/>
  <c r="L176" i="33"/>
  <c r="J129" i="33"/>
  <c r="L128" i="33"/>
  <c r="P128" i="33"/>
  <c r="D106" i="33"/>
  <c r="D150" i="33"/>
  <c r="D102" i="33"/>
  <c r="D146" i="33"/>
  <c r="D193" i="33"/>
  <c r="D235" i="33"/>
  <c r="D101" i="33"/>
  <c r="D145" i="33"/>
  <c r="D192" i="33"/>
  <c r="D219" i="33"/>
  <c r="D220" i="33"/>
  <c r="D221" i="33"/>
  <c r="D222" i="33"/>
  <c r="D223" i="33"/>
  <c r="D224" i="33"/>
  <c r="D225" i="33"/>
  <c r="D226" i="33"/>
  <c r="D227" i="33"/>
  <c r="D228" i="33"/>
  <c r="D229" i="33"/>
  <c r="D230" i="33"/>
  <c r="D100" i="33"/>
  <c r="D144" i="33"/>
  <c r="D176" i="33"/>
  <c r="D177" i="33"/>
  <c r="D178" i="33"/>
  <c r="D179" i="33"/>
  <c r="D180" i="33"/>
  <c r="D181" i="33"/>
  <c r="D182" i="33"/>
  <c r="D183" i="33"/>
  <c r="D184" i="33"/>
  <c r="D185" i="33"/>
  <c r="D186" i="33"/>
  <c r="D187" i="33"/>
  <c r="D99" i="33"/>
  <c r="D128" i="33"/>
  <c r="D129" i="33"/>
  <c r="D130" i="33"/>
  <c r="D131" i="33"/>
  <c r="D132" i="33"/>
  <c r="D133" i="33"/>
  <c r="D134" i="33"/>
  <c r="D135" i="33"/>
  <c r="D136" i="33"/>
  <c r="D137" i="33"/>
  <c r="D138" i="33"/>
  <c r="D139" i="33"/>
  <c r="L84" i="33"/>
  <c r="P84" i="33"/>
  <c r="J84" i="33"/>
  <c r="J85" i="33"/>
  <c r="L83" i="33"/>
  <c r="P83" i="33"/>
  <c r="D83" i="33"/>
  <c r="D84" i="33"/>
  <c r="D85" i="33"/>
  <c r="D86" i="33"/>
  <c r="D87" i="33"/>
  <c r="D88" i="33"/>
  <c r="D89" i="33"/>
  <c r="D90" i="33"/>
  <c r="D91" i="33"/>
  <c r="D92" i="33"/>
  <c r="D93" i="33"/>
  <c r="D94" i="33"/>
  <c r="D59" i="33"/>
  <c r="D60" i="33"/>
  <c r="D61" i="33"/>
  <c r="D62" i="33"/>
  <c r="D63" i="33"/>
  <c r="D64" i="33"/>
  <c r="D65" i="33"/>
  <c r="D66" i="33"/>
  <c r="D67" i="33"/>
  <c r="D68" i="33"/>
  <c r="D58" i="33"/>
  <c r="D35" i="33"/>
  <c r="D36" i="33"/>
  <c r="D37" i="33"/>
  <c r="D38" i="33"/>
  <c r="D39" i="33"/>
  <c r="D40" i="33"/>
  <c r="D41" i="33"/>
  <c r="D42" i="33"/>
  <c r="D43" i="33"/>
  <c r="D44" i="33"/>
  <c r="L34" i="33"/>
  <c r="P34" i="33"/>
  <c r="J34" i="33"/>
  <c r="J35" i="33"/>
  <c r="D34" i="33"/>
  <c r="L33" i="33"/>
  <c r="P33" i="33"/>
  <c r="L15" i="33"/>
  <c r="L14" i="33"/>
  <c r="N254" i="33"/>
  <c r="L13" i="33"/>
  <c r="N212" i="33"/>
  <c r="L12" i="33"/>
  <c r="N165" i="33"/>
  <c r="L11" i="33"/>
  <c r="N121" i="33"/>
  <c r="L10" i="33"/>
  <c r="N72" i="33"/>
  <c r="B77" i="33"/>
  <c r="J130" i="33"/>
  <c r="L129" i="33"/>
  <c r="P129" i="33"/>
  <c r="J86" i="33"/>
  <c r="L85" i="33"/>
  <c r="P85" i="33"/>
  <c r="P220" i="33"/>
  <c r="J222" i="33"/>
  <c r="L221" i="33"/>
  <c r="P221" i="33"/>
  <c r="J179" i="33"/>
  <c r="L178" i="33"/>
  <c r="P178" i="33"/>
  <c r="J36" i="33"/>
  <c r="L35" i="33"/>
  <c r="D151" i="33"/>
  <c r="D152" i="33"/>
  <c r="D153" i="33"/>
  <c r="D154" i="33"/>
  <c r="D155" i="33"/>
  <c r="D156" i="33"/>
  <c r="D157" i="33"/>
  <c r="D158" i="33"/>
  <c r="D159" i="33"/>
  <c r="D160" i="33"/>
  <c r="D161" i="33"/>
  <c r="D197" i="33"/>
  <c r="D107" i="33"/>
  <c r="D108" i="33"/>
  <c r="D109" i="33"/>
  <c r="D110" i="33"/>
  <c r="D111" i="33"/>
  <c r="D112" i="33"/>
  <c r="D113" i="33"/>
  <c r="D114" i="33"/>
  <c r="D115" i="33"/>
  <c r="D116" i="33"/>
  <c r="D117" i="33"/>
  <c r="J37" i="33"/>
  <c r="L36" i="33"/>
  <c r="P36" i="33"/>
  <c r="L179" i="33"/>
  <c r="P179" i="33"/>
  <c r="J180" i="33"/>
  <c r="J87" i="33"/>
  <c r="L86" i="33"/>
  <c r="P86" i="33"/>
  <c r="D239" i="33"/>
  <c r="D240" i="33"/>
  <c r="D241" i="33"/>
  <c r="D242" i="33"/>
  <c r="D243" i="33"/>
  <c r="D244" i="33"/>
  <c r="D245" i="33"/>
  <c r="D246" i="33"/>
  <c r="D247" i="33"/>
  <c r="D248" i="33"/>
  <c r="D249" i="33"/>
  <c r="D250" i="33"/>
  <c r="D198" i="33"/>
  <c r="D199" i="33"/>
  <c r="D200" i="33"/>
  <c r="D201" i="33"/>
  <c r="D202" i="33"/>
  <c r="D203" i="33"/>
  <c r="D204" i="33"/>
  <c r="D205" i="33"/>
  <c r="D206" i="33"/>
  <c r="D207" i="33"/>
  <c r="D208" i="33"/>
  <c r="J223" i="33"/>
  <c r="L222" i="33"/>
  <c r="L130" i="33"/>
  <c r="J131" i="33"/>
  <c r="P35" i="33"/>
  <c r="P222" i="33"/>
  <c r="J181" i="33"/>
  <c r="L180" i="33"/>
  <c r="P180" i="33"/>
  <c r="J88" i="33"/>
  <c r="L87" i="33"/>
  <c r="J38" i="33"/>
  <c r="L37" i="33"/>
  <c r="P37" i="33"/>
  <c r="P130" i="33"/>
  <c r="J224" i="33"/>
  <c r="L223" i="33"/>
  <c r="P223" i="33"/>
  <c r="J132" i="33"/>
  <c r="L131" i="33"/>
  <c r="P131" i="33"/>
  <c r="J89" i="33"/>
  <c r="L88" i="33"/>
  <c r="P88" i="33"/>
  <c r="J225" i="33"/>
  <c r="L224" i="33"/>
  <c r="P224" i="33"/>
  <c r="L181" i="33"/>
  <c r="P181" i="33"/>
  <c r="J182" i="33"/>
  <c r="P87" i="33"/>
  <c r="L132" i="33"/>
  <c r="P132" i="33"/>
  <c r="J133" i="33"/>
  <c r="J39" i="33"/>
  <c r="L38" i="33"/>
  <c r="P38" i="33"/>
  <c r="J90" i="33"/>
  <c r="L89" i="33"/>
  <c r="J134" i="33"/>
  <c r="L133" i="33"/>
  <c r="P133" i="33"/>
  <c r="J226" i="33"/>
  <c r="L225" i="33"/>
  <c r="J40" i="33"/>
  <c r="L39" i="33"/>
  <c r="J183" i="33"/>
  <c r="L182" i="33"/>
  <c r="P182" i="33"/>
  <c r="J227" i="33"/>
  <c r="L226" i="33"/>
  <c r="P226" i="33"/>
  <c r="P89" i="33"/>
  <c r="L134" i="33"/>
  <c r="P134" i="33"/>
  <c r="J135" i="33"/>
  <c r="L183" i="33"/>
  <c r="P183" i="33"/>
  <c r="J184" i="33"/>
  <c r="J91" i="33"/>
  <c r="L90" i="33"/>
  <c r="P90" i="33"/>
  <c r="P39" i="33"/>
  <c r="P225" i="33"/>
  <c r="J41" i="33"/>
  <c r="L40" i="33"/>
  <c r="P40" i="33"/>
  <c r="J42" i="33"/>
  <c r="L41" i="33"/>
  <c r="J136" i="33"/>
  <c r="L135" i="33"/>
  <c r="P135" i="33"/>
  <c r="J185" i="33"/>
  <c r="L184" i="33"/>
  <c r="P184" i="33"/>
  <c r="J92" i="33"/>
  <c r="L91" i="33"/>
  <c r="J228" i="33"/>
  <c r="L227" i="33"/>
  <c r="J93" i="33"/>
  <c r="L92" i="33"/>
  <c r="P92" i="33"/>
  <c r="L185" i="33"/>
  <c r="P185" i="33"/>
  <c r="J186" i="33"/>
  <c r="L136" i="33"/>
  <c r="P136" i="33"/>
  <c r="J137" i="33"/>
  <c r="P41" i="33"/>
  <c r="P91" i="33"/>
  <c r="P227" i="33"/>
  <c r="J229" i="33"/>
  <c r="L228" i="33"/>
  <c r="P228" i="33"/>
  <c r="J43" i="33"/>
  <c r="L42" i="33"/>
  <c r="P42" i="33"/>
  <c r="J187" i="33"/>
  <c r="L187" i="33"/>
  <c r="L186" i="33"/>
  <c r="P186" i="33"/>
  <c r="J138" i="33"/>
  <c r="L137" i="33"/>
  <c r="P137" i="33"/>
  <c r="J230" i="33"/>
  <c r="L230" i="33"/>
  <c r="L229" i="33"/>
  <c r="P229" i="33"/>
  <c r="J44" i="33"/>
  <c r="L44" i="33"/>
  <c r="L43" i="33"/>
  <c r="P43" i="33"/>
  <c r="J94" i="33"/>
  <c r="L94" i="33"/>
  <c r="L93" i="33"/>
  <c r="P93" i="33"/>
  <c r="L138" i="33"/>
  <c r="P138" i="33"/>
  <c r="J139" i="33"/>
  <c r="L139" i="33"/>
  <c r="P230" i="33"/>
  <c r="P231" i="33"/>
  <c r="F235" i="33"/>
  <c r="L231" i="33"/>
  <c r="P44" i="33"/>
  <c r="P45" i="33"/>
  <c r="F49" i="33"/>
  <c r="L45" i="33"/>
  <c r="P94" i="33"/>
  <c r="P95" i="33"/>
  <c r="F99" i="33"/>
  <c r="L95" i="33"/>
  <c r="P187" i="33"/>
  <c r="P188" i="33"/>
  <c r="F192" i="33"/>
  <c r="L188" i="33"/>
  <c r="L49" i="33"/>
  <c r="P49" i="33"/>
  <c r="F50" i="33"/>
  <c r="L99" i="33"/>
  <c r="P99" i="33"/>
  <c r="F100" i="33"/>
  <c r="L235" i="33"/>
  <c r="P235" i="33"/>
  <c r="P139" i="33"/>
  <c r="P140" i="33"/>
  <c r="F144" i="33"/>
  <c r="L140" i="33"/>
  <c r="L192" i="33"/>
  <c r="P192" i="33"/>
  <c r="F193" i="33"/>
  <c r="L100" i="33"/>
  <c r="P100" i="33"/>
  <c r="F101" i="33"/>
  <c r="L193" i="33"/>
  <c r="P193" i="33"/>
  <c r="N239" i="33"/>
  <c r="F239" i="33"/>
  <c r="L50" i="33"/>
  <c r="P50" i="33"/>
  <c r="F51" i="33"/>
  <c r="L144" i="33"/>
  <c r="P144" i="33"/>
  <c r="F145" i="33"/>
  <c r="L51" i="33"/>
  <c r="P51" i="33"/>
  <c r="F52" i="33"/>
  <c r="L101" i="33"/>
  <c r="P101" i="33"/>
  <c r="F102" i="33"/>
  <c r="N197" i="33"/>
  <c r="F197" i="33"/>
  <c r="P239" i="33"/>
  <c r="F240" i="33"/>
  <c r="L239" i="33"/>
  <c r="N240" i="33"/>
  <c r="N241" i="33"/>
  <c r="N242" i="33"/>
  <c r="N243" i="33"/>
  <c r="N244" i="33"/>
  <c r="N245" i="33"/>
  <c r="N246" i="33"/>
  <c r="N247" i="33"/>
  <c r="N248" i="33"/>
  <c r="N249" i="33"/>
  <c r="N250" i="33"/>
  <c r="L145" i="33"/>
  <c r="P145" i="33"/>
  <c r="F146" i="33"/>
  <c r="L146" i="33"/>
  <c r="P146" i="33"/>
  <c r="L102" i="33"/>
  <c r="P102" i="33"/>
  <c r="L52" i="33"/>
  <c r="P52" i="33"/>
  <c r="F53" i="33"/>
  <c r="L240" i="33"/>
  <c r="P240" i="33"/>
  <c r="F241" i="33"/>
  <c r="N198" i="33"/>
  <c r="N199" i="33"/>
  <c r="N200" i="33"/>
  <c r="N201" i="33"/>
  <c r="N202" i="33"/>
  <c r="N203" i="33"/>
  <c r="N204" i="33"/>
  <c r="N205" i="33"/>
  <c r="N206" i="33"/>
  <c r="N207" i="33"/>
  <c r="N208" i="33"/>
  <c r="N211" i="33"/>
  <c r="P197" i="33"/>
  <c r="F198" i="33"/>
  <c r="L197" i="33"/>
  <c r="N253" i="33"/>
  <c r="P13" i="33"/>
  <c r="N213" i="33"/>
  <c r="L53" i="33"/>
  <c r="P53" i="33"/>
  <c r="N106" i="33"/>
  <c r="F106" i="33"/>
  <c r="N255" i="33"/>
  <c r="P14" i="33"/>
  <c r="P241" i="33"/>
  <c r="F242" i="33"/>
  <c r="L241" i="33"/>
  <c r="N150" i="33"/>
  <c r="F150" i="33"/>
  <c r="P198" i="33"/>
  <c r="F199" i="33"/>
  <c r="L198" i="33"/>
  <c r="N57" i="33"/>
  <c r="F57" i="33"/>
  <c r="N107" i="33"/>
  <c r="N108" i="33"/>
  <c r="N109" i="33"/>
  <c r="N110" i="33"/>
  <c r="N111" i="33"/>
  <c r="N112" i="33"/>
  <c r="N113" i="33"/>
  <c r="N114" i="33"/>
  <c r="N115" i="33"/>
  <c r="N116" i="33"/>
  <c r="N117" i="33"/>
  <c r="N151" i="33"/>
  <c r="N152" i="33"/>
  <c r="N153" i="33"/>
  <c r="N154" i="33"/>
  <c r="N155" i="33"/>
  <c r="N156" i="33"/>
  <c r="N157" i="33"/>
  <c r="N158" i="33"/>
  <c r="N159" i="33"/>
  <c r="N160" i="33"/>
  <c r="N161" i="33"/>
  <c r="L199" i="33"/>
  <c r="P199" i="33"/>
  <c r="F200" i="33"/>
  <c r="P150" i="33"/>
  <c r="F151" i="33"/>
  <c r="L150" i="33"/>
  <c r="P242" i="33"/>
  <c r="F243" i="33"/>
  <c r="L242" i="33"/>
  <c r="L106" i="33"/>
  <c r="P106" i="33"/>
  <c r="F107" i="33"/>
  <c r="N120" i="33"/>
  <c r="P107" i="33"/>
  <c r="F108" i="33"/>
  <c r="L107" i="33"/>
  <c r="N164" i="33"/>
  <c r="P57" i="33"/>
  <c r="F58" i="33"/>
  <c r="L57" i="33"/>
  <c r="P151" i="33"/>
  <c r="F152" i="33"/>
  <c r="L151" i="33"/>
  <c r="N58" i="33"/>
  <c r="N59" i="33"/>
  <c r="N60" i="33"/>
  <c r="N61" i="33"/>
  <c r="N62" i="33"/>
  <c r="N63" i="33"/>
  <c r="N64" i="33"/>
  <c r="N65" i="33"/>
  <c r="N66" i="33"/>
  <c r="N67" i="33"/>
  <c r="N68" i="33"/>
  <c r="L243" i="33"/>
  <c r="P243" i="33"/>
  <c r="F244" i="33"/>
  <c r="P200" i="33"/>
  <c r="F201" i="33"/>
  <c r="L200" i="33"/>
  <c r="P201" i="33"/>
  <c r="F202" i="33"/>
  <c r="L201" i="33"/>
  <c r="P12" i="33"/>
  <c r="N166" i="33"/>
  <c r="N71" i="33"/>
  <c r="P244" i="33"/>
  <c r="F245" i="33"/>
  <c r="L244" i="33"/>
  <c r="P58" i="33"/>
  <c r="F59" i="33"/>
  <c r="L58" i="33"/>
  <c r="P108" i="33"/>
  <c r="F109" i="33"/>
  <c r="L108" i="33"/>
  <c r="P152" i="33"/>
  <c r="F153" i="33"/>
  <c r="L152" i="33"/>
  <c r="N122" i="33"/>
  <c r="P11" i="33"/>
  <c r="P245" i="33"/>
  <c r="F246" i="33"/>
  <c r="L245" i="33"/>
  <c r="N73" i="33"/>
  <c r="P10" i="33"/>
  <c r="P16" i="33"/>
  <c r="L202" i="33"/>
  <c r="P202" i="33"/>
  <c r="F203" i="33"/>
  <c r="P153" i="33"/>
  <c r="F154" i="33"/>
  <c r="L153" i="33"/>
  <c r="L59" i="33"/>
  <c r="P59" i="33"/>
  <c r="F60" i="33"/>
  <c r="P109" i="33"/>
  <c r="F110" i="33"/>
  <c r="L109" i="33"/>
  <c r="P203" i="33"/>
  <c r="F204" i="33"/>
  <c r="L203" i="33"/>
  <c r="P60" i="33"/>
  <c r="F61" i="33"/>
  <c r="L60" i="33"/>
  <c r="P246" i="33"/>
  <c r="F247" i="33"/>
  <c r="L246" i="33"/>
  <c r="P110" i="33"/>
  <c r="F111" i="33"/>
  <c r="L110" i="33"/>
  <c r="L154" i="33"/>
  <c r="P154" i="33"/>
  <c r="F155" i="33"/>
  <c r="P61" i="33"/>
  <c r="F62" i="33"/>
  <c r="L61" i="33"/>
  <c r="P155" i="33"/>
  <c r="F156" i="33"/>
  <c r="L155" i="33"/>
  <c r="P204" i="33"/>
  <c r="F205" i="33"/>
  <c r="L204" i="33"/>
  <c r="L247" i="33"/>
  <c r="P247" i="33"/>
  <c r="F248" i="33"/>
  <c r="L111" i="33"/>
  <c r="P111" i="33"/>
  <c r="F112" i="33"/>
  <c r="P205" i="33"/>
  <c r="F206" i="33"/>
  <c r="L205" i="33"/>
  <c r="P156" i="33"/>
  <c r="F157" i="33"/>
  <c r="L156" i="33"/>
  <c r="L248" i="33"/>
  <c r="P248" i="33"/>
  <c r="F249" i="33"/>
  <c r="P112" i="33"/>
  <c r="F113" i="33"/>
  <c r="L112" i="33"/>
  <c r="P62" i="33"/>
  <c r="F63" i="33"/>
  <c r="L62" i="33"/>
  <c r="P63" i="33"/>
  <c r="F64" i="33"/>
  <c r="L63" i="33"/>
  <c r="P113" i="33"/>
  <c r="F114" i="33"/>
  <c r="L113" i="33"/>
  <c r="P249" i="33"/>
  <c r="F250" i="33"/>
  <c r="L249" i="33"/>
  <c r="L157" i="33"/>
  <c r="P157" i="33"/>
  <c r="F158" i="33"/>
  <c r="P206" i="33"/>
  <c r="F207" i="33"/>
  <c r="L206" i="33"/>
  <c r="P250" i="33"/>
  <c r="L250" i="33"/>
  <c r="L251" i="33"/>
  <c r="L114" i="33"/>
  <c r="P114" i="33"/>
  <c r="F115" i="33"/>
  <c r="P158" i="33"/>
  <c r="F159" i="33"/>
  <c r="L158" i="33"/>
  <c r="L207" i="33"/>
  <c r="P207" i="33"/>
  <c r="F208" i="33"/>
  <c r="L64" i="33"/>
  <c r="P64" i="33"/>
  <c r="F65" i="33"/>
  <c r="P208" i="33"/>
  <c r="L208" i="33"/>
  <c r="L209" i="33"/>
  <c r="P115" i="33"/>
  <c r="F116" i="33"/>
  <c r="L115" i="33"/>
  <c r="L159" i="33"/>
  <c r="P159" i="33"/>
  <c r="F160" i="33"/>
  <c r="P65" i="33"/>
  <c r="F66" i="33"/>
  <c r="L65" i="33"/>
  <c r="P160" i="33"/>
  <c r="F161" i="33"/>
  <c r="L160" i="33"/>
  <c r="P116" i="33"/>
  <c r="F117" i="33"/>
  <c r="L116" i="33"/>
  <c r="P66" i="33"/>
  <c r="F67" i="33"/>
  <c r="L66" i="33"/>
  <c r="P117" i="33"/>
  <c r="L117" i="33"/>
  <c r="L118" i="33"/>
  <c r="L67" i="33"/>
  <c r="P67" i="33"/>
  <c r="F68" i="33"/>
  <c r="P161" i="33"/>
  <c r="L161" i="33"/>
  <c r="L162" i="33"/>
  <c r="P68" i="33"/>
  <c r="L68" i="33"/>
  <c r="L69" i="33"/>
  <c r="H29" i="31"/>
  <c r="G29" i="31"/>
  <c r="H19" i="31"/>
  <c r="G19" i="31"/>
  <c r="H9" i="31"/>
  <c r="G9" i="31"/>
  <c r="D155" i="1"/>
  <c r="H29" i="27"/>
  <c r="G29" i="27"/>
  <c r="H9" i="27"/>
  <c r="D159" i="1"/>
  <c r="C74" i="30"/>
  <c r="C73" i="30"/>
  <c r="C72" i="30"/>
  <c r="C50" i="30"/>
  <c r="C49" i="30"/>
  <c r="C48" i="30"/>
  <c r="C27" i="30"/>
  <c r="C26" i="30"/>
  <c r="C74" i="29"/>
  <c r="C73" i="29"/>
  <c r="C72" i="29"/>
  <c r="C50" i="29"/>
  <c r="C49" i="29"/>
  <c r="C48" i="29"/>
  <c r="C27" i="29"/>
  <c r="C26" i="29"/>
  <c r="F87" i="6"/>
  <c r="G86" i="6"/>
  <c r="F86" i="6"/>
  <c r="I85" i="6"/>
  <c r="G210" i="1"/>
  <c r="H12" i="16"/>
  <c r="J77" i="6"/>
  <c r="J80" i="6" s="1"/>
  <c r="A30" i="31"/>
  <c r="A31" i="31"/>
  <c r="A32" i="31"/>
  <c r="A33" i="31"/>
  <c r="A34" i="31"/>
  <c r="A35" i="31"/>
  <c r="A28" i="31"/>
  <c r="A22" i="31"/>
  <c r="A23" i="31"/>
  <c r="A24" i="31"/>
  <c r="A25" i="31"/>
  <c r="A21" i="31"/>
  <c r="A12" i="31"/>
  <c r="A13" i="31"/>
  <c r="A14" i="31"/>
  <c r="A15" i="31"/>
  <c r="A18" i="31"/>
  <c r="A11" i="31"/>
  <c r="X53" i="32"/>
  <c r="O53" i="32"/>
  <c r="S53" i="32"/>
  <c r="T53" i="32"/>
  <c r="U53" i="32"/>
  <c r="F53" i="32"/>
  <c r="X52" i="32"/>
  <c r="O52" i="32"/>
  <c r="F52" i="32"/>
  <c r="X51" i="32"/>
  <c r="O51" i="32"/>
  <c r="F51" i="32"/>
  <c r="X50" i="32"/>
  <c r="O50" i="32"/>
  <c r="F50" i="32"/>
  <c r="X49" i="32"/>
  <c r="O49" i="32"/>
  <c r="F49" i="32"/>
  <c r="J49" i="32"/>
  <c r="K49" i="32"/>
  <c r="X48" i="32"/>
  <c r="O48" i="32"/>
  <c r="F48" i="32"/>
  <c r="X47" i="32"/>
  <c r="O47" i="32"/>
  <c r="F47" i="32"/>
  <c r="X46" i="32"/>
  <c r="O46" i="32"/>
  <c r="F46" i="32"/>
  <c r="X45" i="32"/>
  <c r="O45" i="32"/>
  <c r="F45" i="32"/>
  <c r="X44" i="32"/>
  <c r="O44" i="32"/>
  <c r="F44" i="32"/>
  <c r="X43" i="32"/>
  <c r="O43" i="32"/>
  <c r="S43" i="32"/>
  <c r="T43" i="32"/>
  <c r="F43" i="32"/>
  <c r="X42" i="32"/>
  <c r="O42" i="32"/>
  <c r="F42" i="32"/>
  <c r="Z41" i="32"/>
  <c r="Q41" i="32"/>
  <c r="H41" i="32"/>
  <c r="X37" i="32"/>
  <c r="O37" i="32"/>
  <c r="F37" i="32"/>
  <c r="X36" i="32"/>
  <c r="O36" i="32"/>
  <c r="S36" i="32"/>
  <c r="T36" i="32"/>
  <c r="F36" i="32"/>
  <c r="X35" i="32"/>
  <c r="O35" i="32"/>
  <c r="F35" i="32"/>
  <c r="X34" i="32"/>
  <c r="O34" i="32"/>
  <c r="S34" i="32"/>
  <c r="T34" i="32"/>
  <c r="F34" i="32"/>
  <c r="X33" i="32"/>
  <c r="AB33" i="32"/>
  <c r="AC33" i="32"/>
  <c r="O33" i="32"/>
  <c r="F33" i="32"/>
  <c r="X32" i="32"/>
  <c r="O32" i="32"/>
  <c r="S32" i="32"/>
  <c r="T32" i="32"/>
  <c r="F32" i="32"/>
  <c r="J32" i="32"/>
  <c r="K32" i="32"/>
  <c r="X31" i="32"/>
  <c r="AB31" i="32"/>
  <c r="AC31" i="32"/>
  <c r="O31" i="32"/>
  <c r="F31" i="32"/>
  <c r="J31" i="32"/>
  <c r="K31" i="32"/>
  <c r="X30" i="32"/>
  <c r="O30" i="32"/>
  <c r="F30" i="32"/>
  <c r="X29" i="32"/>
  <c r="AB29" i="32"/>
  <c r="AC29" i="32"/>
  <c r="O29" i="32"/>
  <c r="F29" i="32"/>
  <c r="J29" i="32"/>
  <c r="K29" i="32"/>
  <c r="X28" i="32"/>
  <c r="O28" i="32"/>
  <c r="F28" i="32"/>
  <c r="X27" i="32"/>
  <c r="O27" i="32"/>
  <c r="F27" i="32"/>
  <c r="J27" i="32"/>
  <c r="K27" i="32"/>
  <c r="X26" i="32"/>
  <c r="O26" i="32"/>
  <c r="F26" i="32"/>
  <c r="Z25" i="32"/>
  <c r="Q25" i="32"/>
  <c r="H25" i="32"/>
  <c r="X21" i="32"/>
  <c r="O21" i="32"/>
  <c r="X20" i="32"/>
  <c r="O20" i="32"/>
  <c r="S20" i="32"/>
  <c r="T20" i="32"/>
  <c r="X19" i="32"/>
  <c r="O19" i="32"/>
  <c r="X18" i="32"/>
  <c r="AB18" i="32"/>
  <c r="AC18" i="32"/>
  <c r="O18" i="32"/>
  <c r="X17" i="32"/>
  <c r="O17" i="32"/>
  <c r="S17" i="32"/>
  <c r="T17" i="32"/>
  <c r="X16" i="32"/>
  <c r="O16" i="32"/>
  <c r="S16" i="32"/>
  <c r="T16" i="32"/>
  <c r="X15" i="32"/>
  <c r="O15" i="32"/>
  <c r="X14" i="32"/>
  <c r="AB14" i="32"/>
  <c r="AC14" i="32"/>
  <c r="O14" i="32"/>
  <c r="X13" i="32"/>
  <c r="O13" i="32"/>
  <c r="S13" i="32"/>
  <c r="T13" i="32"/>
  <c r="X12" i="32"/>
  <c r="O12" i="32"/>
  <c r="S12" i="32"/>
  <c r="T12" i="32"/>
  <c r="X11" i="32"/>
  <c r="O11" i="32"/>
  <c r="X10" i="32"/>
  <c r="AB10" i="32"/>
  <c r="O10" i="32"/>
  <c r="AA54" i="32"/>
  <c r="R54" i="32"/>
  <c r="I54" i="32"/>
  <c r="AB53" i="32"/>
  <c r="AC53" i="32"/>
  <c r="AD53" i="32"/>
  <c r="J53" i="32"/>
  <c r="K53" i="32"/>
  <c r="L53" i="32"/>
  <c r="E53" i="32"/>
  <c r="Y53" i="32"/>
  <c r="E52" i="32"/>
  <c r="AB51" i="32"/>
  <c r="AC51" i="32"/>
  <c r="AD51" i="32"/>
  <c r="S51" i="32"/>
  <c r="T51" i="32"/>
  <c r="J51" i="32"/>
  <c r="K51" i="32"/>
  <c r="E51" i="32"/>
  <c r="Y51" i="32"/>
  <c r="E50" i="32"/>
  <c r="AB49" i="32"/>
  <c r="AC49" i="32"/>
  <c r="S49" i="32"/>
  <c r="T49" i="32"/>
  <c r="E49" i="32"/>
  <c r="E48" i="32"/>
  <c r="AB47" i="32"/>
  <c r="AC47" i="32"/>
  <c r="S47" i="32"/>
  <c r="T47" i="32"/>
  <c r="V47" i="32"/>
  <c r="J47" i="32"/>
  <c r="K47" i="32"/>
  <c r="L47" i="32"/>
  <c r="E47" i="32"/>
  <c r="AB46" i="32"/>
  <c r="AC46" i="32"/>
  <c r="S46" i="32"/>
  <c r="T46" i="32"/>
  <c r="J46" i="32"/>
  <c r="K46" i="32"/>
  <c r="E46" i="32"/>
  <c r="AB45" i="32"/>
  <c r="AC45" i="32"/>
  <c r="S45" i="32"/>
  <c r="T45" i="32"/>
  <c r="V45" i="32"/>
  <c r="J45" i="32"/>
  <c r="K45" i="32"/>
  <c r="E45" i="32"/>
  <c r="E44" i="32"/>
  <c r="AB43" i="32"/>
  <c r="AC43" i="32"/>
  <c r="J43" i="32"/>
  <c r="K43" i="32"/>
  <c r="L43" i="32"/>
  <c r="E43" i="32"/>
  <c r="E42" i="32"/>
  <c r="E41" i="32"/>
  <c r="AA38" i="32"/>
  <c r="R38" i="32"/>
  <c r="I38" i="32"/>
  <c r="S37" i="32"/>
  <c r="T37" i="32"/>
  <c r="E37" i="32"/>
  <c r="AB36" i="32"/>
  <c r="AC36" i="32"/>
  <c r="J36" i="32"/>
  <c r="K36" i="32"/>
  <c r="E36" i="32"/>
  <c r="AE36" i="32"/>
  <c r="AB35" i="32"/>
  <c r="AC35" i="32"/>
  <c r="S35" i="32"/>
  <c r="T35" i="32"/>
  <c r="J35" i="32"/>
  <c r="K35" i="32"/>
  <c r="E35" i="32"/>
  <c r="AB34" i="32"/>
  <c r="AC34" i="32"/>
  <c r="J34" i="32"/>
  <c r="K34" i="32"/>
  <c r="E34" i="32"/>
  <c r="Y34" i="32"/>
  <c r="S33" i="32"/>
  <c r="T33" i="32"/>
  <c r="J33" i="32"/>
  <c r="K33" i="32"/>
  <c r="E33" i="32"/>
  <c r="AB32" i="32"/>
  <c r="AC32" i="32"/>
  <c r="E32" i="32"/>
  <c r="P32" i="32"/>
  <c r="S31" i="32"/>
  <c r="T31" i="32"/>
  <c r="E31" i="32"/>
  <c r="AB30" i="32"/>
  <c r="AC30" i="32"/>
  <c r="Y30" i="32"/>
  <c r="S30" i="32"/>
  <c r="T30" i="32"/>
  <c r="P30" i="32"/>
  <c r="J30" i="32"/>
  <c r="K30" i="32"/>
  <c r="M30" i="32"/>
  <c r="G30" i="32"/>
  <c r="E30" i="32"/>
  <c r="S29" i="32"/>
  <c r="T29" i="32"/>
  <c r="U29" i="32"/>
  <c r="E29" i="32"/>
  <c r="P29" i="32"/>
  <c r="AB28" i="32"/>
  <c r="AC28" i="32"/>
  <c r="S28" i="32"/>
  <c r="T28" i="32"/>
  <c r="J28" i="32"/>
  <c r="K28" i="32"/>
  <c r="M28" i="32"/>
  <c r="G28" i="32"/>
  <c r="E28" i="32"/>
  <c r="Y28" i="32"/>
  <c r="AB27" i="32"/>
  <c r="AC27" i="32"/>
  <c r="S27" i="32"/>
  <c r="T27" i="32"/>
  <c r="E27" i="32"/>
  <c r="Y27" i="32"/>
  <c r="E26" i="32"/>
  <c r="E25" i="32"/>
  <c r="AA22" i="32"/>
  <c r="R22" i="32"/>
  <c r="I22" i="32"/>
  <c r="AB21" i="32"/>
  <c r="AC21" i="32"/>
  <c r="S21" i="32"/>
  <c r="T21" i="32"/>
  <c r="V21" i="32"/>
  <c r="E21" i="32"/>
  <c r="Y21" i="32"/>
  <c r="AB20" i="32"/>
  <c r="AC20" i="32"/>
  <c r="E20" i="32"/>
  <c r="AB19" i="32"/>
  <c r="AC19" i="32"/>
  <c r="AE19" i="32"/>
  <c r="Y19" i="32"/>
  <c r="S19" i="32"/>
  <c r="T19" i="32"/>
  <c r="E19" i="32"/>
  <c r="P19" i="32"/>
  <c r="S18" i="32"/>
  <c r="T18" i="32"/>
  <c r="E18" i="32"/>
  <c r="AB17" i="32"/>
  <c r="AC17" i="32"/>
  <c r="E17" i="32"/>
  <c r="AD17" i="32"/>
  <c r="AB16" i="32"/>
  <c r="AC16" i="32"/>
  <c r="E16" i="32"/>
  <c r="AB15" i="32"/>
  <c r="AC15" i="32"/>
  <c r="AD15" i="32"/>
  <c r="Y15" i="32"/>
  <c r="S15" i="32"/>
  <c r="T15" i="32"/>
  <c r="P15" i="32"/>
  <c r="E15" i="32"/>
  <c r="S14" i="32"/>
  <c r="T14" i="32"/>
  <c r="E14" i="32"/>
  <c r="AB13" i="32"/>
  <c r="AC13" i="32"/>
  <c r="E13" i="32"/>
  <c r="Y13" i="32"/>
  <c r="AB12" i="32"/>
  <c r="AC12" i="32"/>
  <c r="E12" i="32"/>
  <c r="AB11" i="32"/>
  <c r="AC11" i="32"/>
  <c r="Y11" i="32"/>
  <c r="S11" i="32"/>
  <c r="T11" i="32"/>
  <c r="P11" i="32"/>
  <c r="E11" i="32"/>
  <c r="S10" i="32"/>
  <c r="T10" i="32"/>
  <c r="E10" i="32"/>
  <c r="A10" i="32"/>
  <c r="A11" i="32"/>
  <c r="A12" i="32"/>
  <c r="A13" i="32"/>
  <c r="A14" i="32"/>
  <c r="A15" i="32"/>
  <c r="A16" i="32"/>
  <c r="A17" i="32"/>
  <c r="A18" i="32"/>
  <c r="A19" i="32"/>
  <c r="A20" i="32"/>
  <c r="A21" i="32"/>
  <c r="A22" i="32"/>
  <c r="A25" i="32"/>
  <c r="A26" i="32"/>
  <c r="A27" i="32"/>
  <c r="A28" i="32"/>
  <c r="A29" i="32"/>
  <c r="A30" i="32"/>
  <c r="A31" i="32"/>
  <c r="A32" i="32"/>
  <c r="A33" i="32"/>
  <c r="A34" i="32"/>
  <c r="A35" i="32"/>
  <c r="A36" i="32"/>
  <c r="A37" i="32"/>
  <c r="A38" i="32"/>
  <c r="A41" i="32"/>
  <c r="A42" i="32"/>
  <c r="A43" i="32"/>
  <c r="A44" i="32"/>
  <c r="A45" i="32"/>
  <c r="A46" i="32"/>
  <c r="A47" i="32"/>
  <c r="A48" i="32"/>
  <c r="A49" i="32"/>
  <c r="A50" i="32"/>
  <c r="A51" i="32"/>
  <c r="A52" i="32"/>
  <c r="A53" i="32"/>
  <c r="A54" i="32"/>
  <c r="E9" i="32"/>
  <c r="P34" i="32"/>
  <c r="P12" i="32"/>
  <c r="O22" i="32"/>
  <c r="AE13" i="32"/>
  <c r="V15" i="32"/>
  <c r="AE17" i="32"/>
  <c r="AE21" i="32"/>
  <c r="AD27" i="32"/>
  <c r="U28" i="32"/>
  <c r="M29" i="32"/>
  <c r="M32" i="32"/>
  <c r="G34" i="32"/>
  <c r="AD36" i="32"/>
  <c r="L51" i="32"/>
  <c r="V17" i="32"/>
  <c r="P21" i="32"/>
  <c r="L27" i="32"/>
  <c r="P28" i="32"/>
  <c r="V32" i="32"/>
  <c r="V43" i="32"/>
  <c r="Y32" i="32"/>
  <c r="P13" i="32"/>
  <c r="AE15" i="32"/>
  <c r="Y17" i="32"/>
  <c r="U27" i="32"/>
  <c r="G29" i="32"/>
  <c r="G32" i="32"/>
  <c r="AE32" i="32"/>
  <c r="L36" i="32"/>
  <c r="U19" i="32"/>
  <c r="U51" i="32"/>
  <c r="U13" i="32"/>
  <c r="V13" i="32"/>
  <c r="Y10" i="32"/>
  <c r="V19" i="32"/>
  <c r="M36" i="32"/>
  <c r="V51" i="32"/>
  <c r="V53" i="32"/>
  <c r="P17" i="32"/>
  <c r="AD30" i="32"/>
  <c r="Y29" i="32"/>
  <c r="M51" i="32"/>
  <c r="AE51" i="32"/>
  <c r="M53" i="32"/>
  <c r="AE53" i="32"/>
  <c r="AE14" i="32"/>
  <c r="AD14" i="32"/>
  <c r="T22" i="32"/>
  <c r="V10" i="32"/>
  <c r="U10" i="32"/>
  <c r="AE18" i="32"/>
  <c r="AD18" i="32"/>
  <c r="AD11" i="32"/>
  <c r="AE11" i="32"/>
  <c r="AE12" i="32"/>
  <c r="AD12" i="32"/>
  <c r="AE16" i="32"/>
  <c r="AD16" i="32"/>
  <c r="V11" i="32"/>
  <c r="U11" i="32"/>
  <c r="V12" i="32"/>
  <c r="U12" i="32"/>
  <c r="V14" i="32"/>
  <c r="U14" i="32"/>
  <c r="V16" i="32"/>
  <c r="U16" i="32"/>
  <c r="V18" i="32"/>
  <c r="U18" i="32"/>
  <c r="AB22" i="32"/>
  <c r="S48" i="32"/>
  <c r="T48" i="32"/>
  <c r="P48" i="32"/>
  <c r="X22" i="32"/>
  <c r="U15" i="32"/>
  <c r="Y16" i="32"/>
  <c r="P16" i="32"/>
  <c r="AD19" i="32"/>
  <c r="AE29" i="32"/>
  <c r="AD29" i="32"/>
  <c r="M35" i="32"/>
  <c r="L35" i="32"/>
  <c r="AE20" i="32"/>
  <c r="AD20" i="32"/>
  <c r="F38" i="32"/>
  <c r="J26" i="32"/>
  <c r="G26" i="32"/>
  <c r="AE35" i="32"/>
  <c r="AD35" i="32"/>
  <c r="M46" i="32"/>
  <c r="L46" i="32"/>
  <c r="AC10" i="32"/>
  <c r="P10" i="32"/>
  <c r="AD21" i="32"/>
  <c r="O38" i="32"/>
  <c r="S26" i="32"/>
  <c r="P26" i="32"/>
  <c r="AE28" i="32"/>
  <c r="AD28" i="32"/>
  <c r="AE31" i="32"/>
  <c r="AD31" i="32"/>
  <c r="AE34" i="32"/>
  <c r="AD34" i="32"/>
  <c r="V37" i="32"/>
  <c r="U37" i="32"/>
  <c r="J44" i="32"/>
  <c r="K44" i="32"/>
  <c r="G44" i="32"/>
  <c r="S22" i="32"/>
  <c r="Y14" i="32"/>
  <c r="P14" i="32"/>
  <c r="X38" i="32"/>
  <c r="AB26" i="32"/>
  <c r="Y26" i="32"/>
  <c r="Y31" i="32"/>
  <c r="P31" i="32"/>
  <c r="G31" i="32"/>
  <c r="M34" i="32"/>
  <c r="L34" i="32"/>
  <c r="AE46" i="32"/>
  <c r="AD46" i="32"/>
  <c r="Y12" i="32"/>
  <c r="V20" i="32"/>
  <c r="U20" i="32"/>
  <c r="V33" i="32"/>
  <c r="U33" i="32"/>
  <c r="AD13" i="32"/>
  <c r="U17" i="32"/>
  <c r="Y18" i="32"/>
  <c r="P18" i="32"/>
  <c r="U21" i="32"/>
  <c r="Y20" i="32"/>
  <c r="P20" i="32"/>
  <c r="M27" i="32"/>
  <c r="V27" i="32"/>
  <c r="AE27" i="32"/>
  <c r="V34" i="32"/>
  <c r="U34" i="32"/>
  <c r="V31" i="32"/>
  <c r="U31" i="32"/>
  <c r="M33" i="32"/>
  <c r="L33" i="32"/>
  <c r="S44" i="32"/>
  <c r="T44" i="32"/>
  <c r="P44" i="32"/>
  <c r="AD47" i="32"/>
  <c r="AE47" i="32"/>
  <c r="AB48" i="32"/>
  <c r="AC48" i="32"/>
  <c r="Y48" i="32"/>
  <c r="L49" i="32"/>
  <c r="M49" i="32"/>
  <c r="J50" i="32"/>
  <c r="K50" i="32"/>
  <c r="G50" i="32"/>
  <c r="V30" i="32"/>
  <c r="AE30" i="32"/>
  <c r="M31" i="32"/>
  <c r="L31" i="32"/>
  <c r="L32" i="32"/>
  <c r="U32" i="32"/>
  <c r="AD32" i="32"/>
  <c r="P35" i="32"/>
  <c r="G35" i="32"/>
  <c r="Y35" i="32"/>
  <c r="U36" i="32"/>
  <c r="V36" i="32"/>
  <c r="J37" i="32"/>
  <c r="K37" i="32"/>
  <c r="G37" i="32"/>
  <c r="AB37" i="32"/>
  <c r="AC37" i="32"/>
  <c r="Y37" i="32"/>
  <c r="AD43" i="32"/>
  <c r="AE43" i="32"/>
  <c r="AB44" i="32"/>
  <c r="AC44" i="32"/>
  <c r="Y44" i="32"/>
  <c r="L45" i="32"/>
  <c r="M45" i="32"/>
  <c r="V46" i="32"/>
  <c r="U46" i="32"/>
  <c r="G27" i="32"/>
  <c r="P27" i="32"/>
  <c r="L28" i="32"/>
  <c r="V28" i="32"/>
  <c r="L29" i="32"/>
  <c r="V29" i="32"/>
  <c r="L30" i="32"/>
  <c r="U30" i="32"/>
  <c r="Y33" i="32"/>
  <c r="P33" i="32"/>
  <c r="G33" i="32"/>
  <c r="AE33" i="32"/>
  <c r="AD33" i="32"/>
  <c r="V35" i="32"/>
  <c r="U35" i="32"/>
  <c r="J48" i="32"/>
  <c r="K48" i="32"/>
  <c r="G48" i="32"/>
  <c r="AB50" i="32"/>
  <c r="AC50" i="32"/>
  <c r="Y50" i="32"/>
  <c r="Y45" i="32"/>
  <c r="P45" i="32"/>
  <c r="G45" i="32"/>
  <c r="U45" i="32"/>
  <c r="Y49" i="32"/>
  <c r="P49" i="32"/>
  <c r="G49" i="32"/>
  <c r="U49" i="32"/>
  <c r="AD49" i="32"/>
  <c r="J52" i="32"/>
  <c r="K52" i="32"/>
  <c r="G52" i="32"/>
  <c r="AB52" i="32"/>
  <c r="AC52" i="32"/>
  <c r="Y52" i="32"/>
  <c r="F54" i="32"/>
  <c r="J42" i="32"/>
  <c r="S42" i="32"/>
  <c r="O54" i="32"/>
  <c r="AB42" i="32"/>
  <c r="X54" i="32"/>
  <c r="AD45" i="32"/>
  <c r="V49" i="32"/>
  <c r="AE49" i="32"/>
  <c r="S50" i="32"/>
  <c r="T50" i="32"/>
  <c r="P50" i="32"/>
  <c r="Y36" i="32"/>
  <c r="P36" i="32"/>
  <c r="G36" i="32"/>
  <c r="P37" i="32"/>
  <c r="G42" i="32"/>
  <c r="P42" i="32"/>
  <c r="Y42" i="32"/>
  <c r="Y43" i="32"/>
  <c r="P43" i="32"/>
  <c r="G43" i="32"/>
  <c r="M43" i="32"/>
  <c r="U43" i="32"/>
  <c r="AE45" i="32"/>
  <c r="G46" i="32"/>
  <c r="P46" i="32"/>
  <c r="Y46" i="32"/>
  <c r="Y47" i="32"/>
  <c r="P47" i="32"/>
  <c r="G47" i="32"/>
  <c r="M47" i="32"/>
  <c r="U47" i="32"/>
  <c r="S52" i="32"/>
  <c r="T52" i="32"/>
  <c r="P52" i="32"/>
  <c r="G51" i="32"/>
  <c r="P51" i="32"/>
  <c r="G53" i="32"/>
  <c r="P53" i="32"/>
  <c r="H42" i="32"/>
  <c r="H43" i="32"/>
  <c r="H44" i="32"/>
  <c r="H45" i="32"/>
  <c r="H46" i="32"/>
  <c r="H47" i="32"/>
  <c r="H48" i="32"/>
  <c r="H49" i="32"/>
  <c r="H50" i="32"/>
  <c r="H51" i="32"/>
  <c r="H52" i="32"/>
  <c r="H53" i="32"/>
  <c r="G54" i="32"/>
  <c r="AE52" i="32"/>
  <c r="AD52" i="32"/>
  <c r="AE37" i="32"/>
  <c r="AD37" i="32"/>
  <c r="Y38" i="32"/>
  <c r="Z26" i="32"/>
  <c r="Z27" i="32"/>
  <c r="Z28" i="32"/>
  <c r="Z29" i="32"/>
  <c r="Z30" i="32"/>
  <c r="Z31" i="32"/>
  <c r="Z32" i="32"/>
  <c r="Z33" i="32"/>
  <c r="Z34" i="32"/>
  <c r="Z35" i="32"/>
  <c r="Z36" i="32"/>
  <c r="Z37" i="32"/>
  <c r="AC22" i="32"/>
  <c r="AE10" i="32"/>
  <c r="AE22" i="32"/>
  <c r="AD10" i="32"/>
  <c r="U22" i="32"/>
  <c r="M48" i="32"/>
  <c r="L48" i="32"/>
  <c r="V50" i="32"/>
  <c r="U50" i="32"/>
  <c r="J54" i="32"/>
  <c r="K42" i="32"/>
  <c r="AB38" i="32"/>
  <c r="AC26" i="32"/>
  <c r="M44" i="32"/>
  <c r="L44" i="32"/>
  <c r="H26" i="32"/>
  <c r="H27" i="32"/>
  <c r="H28" i="32"/>
  <c r="H29" i="32"/>
  <c r="H30" i="32"/>
  <c r="H31" i="32"/>
  <c r="H32" i="32"/>
  <c r="H33" i="32"/>
  <c r="H34" i="32"/>
  <c r="H35" i="32"/>
  <c r="H36" i="32"/>
  <c r="H37" i="32"/>
  <c r="G38" i="32"/>
  <c r="V48" i="32"/>
  <c r="U48" i="32"/>
  <c r="Y22" i="32"/>
  <c r="V22" i="32"/>
  <c r="S38" i="32"/>
  <c r="T26" i="32"/>
  <c r="S54" i="32"/>
  <c r="T42" i="32"/>
  <c r="AE44" i="32"/>
  <c r="AD44" i="32"/>
  <c r="Y54" i="32"/>
  <c r="Z42" i="32"/>
  <c r="Z43" i="32"/>
  <c r="Z44" i="32"/>
  <c r="Z45" i="32"/>
  <c r="Z46" i="32"/>
  <c r="Z47" i="32"/>
  <c r="Z48" i="32"/>
  <c r="Z49" i="32"/>
  <c r="Z50" i="32"/>
  <c r="Z51" i="32"/>
  <c r="Z52" i="32"/>
  <c r="Z53" i="32"/>
  <c r="V52" i="32"/>
  <c r="U52" i="32"/>
  <c r="P54" i="32"/>
  <c r="Q42" i="32"/>
  <c r="Q43" i="32"/>
  <c r="Q44" i="32"/>
  <c r="Q45" i="32"/>
  <c r="Q46" i="32"/>
  <c r="Q47" i="32"/>
  <c r="Q48" i="32"/>
  <c r="Q49" i="32"/>
  <c r="Q50" i="32"/>
  <c r="Q51" i="32"/>
  <c r="Q52" i="32"/>
  <c r="Q53" i="32"/>
  <c r="AB54" i="32"/>
  <c r="AC42" i="32"/>
  <c r="M52" i="32"/>
  <c r="L52" i="32"/>
  <c r="AE50" i="32"/>
  <c r="AD50" i="32"/>
  <c r="M37" i="32"/>
  <c r="L37" i="32"/>
  <c r="M50" i="32"/>
  <c r="L50" i="32"/>
  <c r="AE48" i="32"/>
  <c r="AD48" i="32"/>
  <c r="V44" i="32"/>
  <c r="U44" i="32"/>
  <c r="P38" i="32"/>
  <c r="Q26" i="32"/>
  <c r="Q27" i="32"/>
  <c r="Q28" i="32"/>
  <c r="Q29" i="32"/>
  <c r="Q30" i="32"/>
  <c r="Q31" i="32"/>
  <c r="Q32" i="32"/>
  <c r="Q33" i="32"/>
  <c r="Q34" i="32"/>
  <c r="Q35" i="32"/>
  <c r="Q36" i="32"/>
  <c r="Q37" i="32"/>
  <c r="P22" i="32"/>
  <c r="W10" i="32"/>
  <c r="W11" i="32"/>
  <c r="W12" i="32"/>
  <c r="W13" i="32"/>
  <c r="W14" i="32"/>
  <c r="W15" i="32"/>
  <c r="W16" i="32"/>
  <c r="W17" i="32"/>
  <c r="W18" i="32"/>
  <c r="W19" i="32"/>
  <c r="W20" i="32"/>
  <c r="W21" i="32"/>
  <c r="G10" i="31"/>
  <c r="J38" i="32"/>
  <c r="K26" i="32"/>
  <c r="V26" i="32"/>
  <c r="V38" i="32"/>
  <c r="U26" i="32"/>
  <c r="T38" i="32"/>
  <c r="K38" i="32"/>
  <c r="M26" i="32"/>
  <c r="M38" i="32"/>
  <c r="L26" i="32"/>
  <c r="AE42" i="32"/>
  <c r="AE54" i="32"/>
  <c r="AC54" i="32"/>
  <c r="AD42" i="32"/>
  <c r="AD54" i="32"/>
  <c r="AF42" i="32"/>
  <c r="AF43" i="32"/>
  <c r="AF44" i="32"/>
  <c r="AF45" i="32"/>
  <c r="AF46" i="32"/>
  <c r="AF47" i="32"/>
  <c r="AF48" i="32"/>
  <c r="AF49" i="32"/>
  <c r="AF50" i="32"/>
  <c r="AF51" i="32"/>
  <c r="AF52" i="32"/>
  <c r="AF53" i="32"/>
  <c r="H30" i="31"/>
  <c r="H31" i="31"/>
  <c r="AD22" i="32"/>
  <c r="AF10" i="32"/>
  <c r="AF11" i="32"/>
  <c r="AF12" i="32"/>
  <c r="AF13" i="32"/>
  <c r="AF14" i="32"/>
  <c r="AF15" i="32"/>
  <c r="AF16" i="32"/>
  <c r="AF17" i="32"/>
  <c r="AF18" i="32"/>
  <c r="AF19" i="32"/>
  <c r="AF20" i="32"/>
  <c r="AF21" i="32"/>
  <c r="H10" i="31"/>
  <c r="AC38" i="32"/>
  <c r="AE26" i="32"/>
  <c r="AE38" i="32"/>
  <c r="AD26" i="32"/>
  <c r="AD38" i="32"/>
  <c r="K54" i="32"/>
  <c r="M42" i="32"/>
  <c r="M54" i="32"/>
  <c r="L42" i="32"/>
  <c r="L54" i="32"/>
  <c r="T54" i="32"/>
  <c r="V42" i="32"/>
  <c r="V54" i="32"/>
  <c r="U42" i="32"/>
  <c r="U54" i="32"/>
  <c r="AF26" i="32"/>
  <c r="AF27" i="32"/>
  <c r="AF28" i="32"/>
  <c r="AF29" i="32"/>
  <c r="AF30" i="32"/>
  <c r="AF31" i="32"/>
  <c r="AF32" i="32"/>
  <c r="AF33" i="32"/>
  <c r="AF34" i="32"/>
  <c r="AF35" i="32"/>
  <c r="AF36" i="32"/>
  <c r="AF37" i="32"/>
  <c r="H20" i="31"/>
  <c r="W42" i="32"/>
  <c r="W43" i="32"/>
  <c r="W44" i="32"/>
  <c r="W45" i="32"/>
  <c r="W46" i="32"/>
  <c r="W47" i="32"/>
  <c r="W48" i="32"/>
  <c r="W49" i="32"/>
  <c r="W50" i="32"/>
  <c r="W51" i="32"/>
  <c r="W52" i="32"/>
  <c r="W53" i="32"/>
  <c r="G30" i="31"/>
  <c r="G31" i="31"/>
  <c r="L38" i="32"/>
  <c r="U38" i="32"/>
  <c r="W26" i="32"/>
  <c r="W27" i="32"/>
  <c r="W28" i="32"/>
  <c r="W29" i="32"/>
  <c r="W30" i="32"/>
  <c r="W31" i="32"/>
  <c r="W32" i="32"/>
  <c r="W33" i="32"/>
  <c r="W34" i="32"/>
  <c r="W35" i="32"/>
  <c r="W36" i="32"/>
  <c r="W37" i="32"/>
  <c r="G20" i="31"/>
  <c r="N42" i="32"/>
  <c r="N43" i="32"/>
  <c r="N44" i="32"/>
  <c r="N45" i="32"/>
  <c r="N46" i="32"/>
  <c r="N47" i="32"/>
  <c r="N48" i="32"/>
  <c r="N49" i="32"/>
  <c r="N50" i="32"/>
  <c r="N51" i="32"/>
  <c r="N52" i="32"/>
  <c r="N53" i="32"/>
  <c r="F30" i="31"/>
  <c r="E30" i="31"/>
  <c r="A9" i="27"/>
  <c r="A10" i="27"/>
  <c r="L205" i="25"/>
  <c r="L204" i="25"/>
  <c r="L203" i="25"/>
  <c r="I57" i="5"/>
  <c r="I56" i="5"/>
  <c r="I55" i="5"/>
  <c r="I54" i="5"/>
  <c r="H11" i="17"/>
  <c r="G11" i="17"/>
  <c r="F11" i="17"/>
  <c r="E11" i="17"/>
  <c r="D11" i="17"/>
  <c r="L206" i="25"/>
  <c r="L202" i="25"/>
  <c r="L201" i="25"/>
  <c r="E155" i="25"/>
  <c r="E154" i="25"/>
  <c r="I58" i="5"/>
  <c r="I53" i="5"/>
  <c r="I71" i="1"/>
  <c r="I65" i="1"/>
  <c r="I63" i="1"/>
  <c r="E44" i="5"/>
  <c r="A9" i="31"/>
  <c r="A10" i="31"/>
  <c r="G75" i="30"/>
  <c r="F75" i="30"/>
  <c r="E75" i="30"/>
  <c r="D75" i="30"/>
  <c r="D78" i="30"/>
  <c r="C75" i="30"/>
  <c r="G51" i="30"/>
  <c r="G54" i="30"/>
  <c r="F51" i="30"/>
  <c r="F54" i="30"/>
  <c r="E51" i="30"/>
  <c r="E54" i="30"/>
  <c r="D51" i="30"/>
  <c r="D54" i="30"/>
  <c r="C51" i="30"/>
  <c r="C54" i="30"/>
  <c r="G29" i="30"/>
  <c r="G32" i="30"/>
  <c r="F29" i="30"/>
  <c r="F32" i="30"/>
  <c r="E29" i="30"/>
  <c r="E32" i="30"/>
  <c r="E11" i="30"/>
  <c r="D29" i="30"/>
  <c r="D32" i="30"/>
  <c r="C29" i="30"/>
  <c r="C32" i="30"/>
  <c r="A10" i="30"/>
  <c r="A11" i="30"/>
  <c r="A12" i="30"/>
  <c r="A19" i="30"/>
  <c r="A20" i="30"/>
  <c r="A21" i="30"/>
  <c r="A22" i="30"/>
  <c r="A23" i="30"/>
  <c r="A24" i="30"/>
  <c r="A25" i="30"/>
  <c r="A26" i="30"/>
  <c r="A27" i="30"/>
  <c r="A28" i="30"/>
  <c r="A29" i="30"/>
  <c r="A30" i="30"/>
  <c r="A31" i="30"/>
  <c r="A32" i="30"/>
  <c r="A43" i="30"/>
  <c r="A44" i="30"/>
  <c r="A45" i="30"/>
  <c r="A46" i="30"/>
  <c r="A47" i="30"/>
  <c r="A48" i="30"/>
  <c r="A49" i="30"/>
  <c r="A50" i="30"/>
  <c r="A51" i="30"/>
  <c r="A52" i="30"/>
  <c r="A53" i="30"/>
  <c r="A54" i="30"/>
  <c r="A65" i="30"/>
  <c r="A66" i="30"/>
  <c r="A67" i="30"/>
  <c r="A68" i="30"/>
  <c r="A69" i="30"/>
  <c r="A70" i="30"/>
  <c r="A71" i="30"/>
  <c r="A72" i="30"/>
  <c r="A73" i="30"/>
  <c r="A74" i="30"/>
  <c r="A75" i="30"/>
  <c r="A76" i="30"/>
  <c r="A77" i="30"/>
  <c r="A78" i="30"/>
  <c r="G9" i="30"/>
  <c r="G75" i="29"/>
  <c r="G78" i="29"/>
  <c r="H18" i="31"/>
  <c r="F75" i="29"/>
  <c r="F78" i="29"/>
  <c r="G18" i="31"/>
  <c r="E78" i="29"/>
  <c r="D75" i="29"/>
  <c r="D78" i="29"/>
  <c r="C75" i="29"/>
  <c r="C78" i="29"/>
  <c r="G51" i="29"/>
  <c r="G54" i="29"/>
  <c r="F51" i="29"/>
  <c r="F54" i="29"/>
  <c r="E51" i="29"/>
  <c r="E54" i="29"/>
  <c r="H9" i="32"/>
  <c r="D51" i="29"/>
  <c r="D54" i="29"/>
  <c r="C51" i="29"/>
  <c r="C54" i="29"/>
  <c r="N9" i="32"/>
  <c r="G29" i="29"/>
  <c r="G32" i="29"/>
  <c r="H28" i="31"/>
  <c r="F29" i="29"/>
  <c r="F32" i="29"/>
  <c r="E29" i="29"/>
  <c r="E32" i="29"/>
  <c r="D29" i="29"/>
  <c r="D32" i="29"/>
  <c r="C29" i="29"/>
  <c r="C32" i="29"/>
  <c r="F54" i="28"/>
  <c r="A10" i="29"/>
  <c r="A11" i="29"/>
  <c r="A12" i="29"/>
  <c r="A19" i="29"/>
  <c r="A20" i="29"/>
  <c r="A21" i="29"/>
  <c r="A22" i="29"/>
  <c r="A23" i="29"/>
  <c r="A24" i="29"/>
  <c r="A25" i="29"/>
  <c r="A26" i="29"/>
  <c r="A27" i="29"/>
  <c r="A28" i="29"/>
  <c r="A29" i="29"/>
  <c r="A30" i="29"/>
  <c r="A31" i="29"/>
  <c r="A32" i="29"/>
  <c r="A43" i="29"/>
  <c r="A44" i="29"/>
  <c r="A45" i="29"/>
  <c r="A46" i="29"/>
  <c r="A47" i="29"/>
  <c r="A48" i="29"/>
  <c r="A49" i="29"/>
  <c r="A50" i="29"/>
  <c r="A51" i="29"/>
  <c r="A52" i="29"/>
  <c r="A53" i="29"/>
  <c r="A54" i="29"/>
  <c r="A65" i="29"/>
  <c r="A66" i="29"/>
  <c r="A67" i="29"/>
  <c r="A68" i="29"/>
  <c r="A69" i="29"/>
  <c r="A70" i="29"/>
  <c r="A71" i="29"/>
  <c r="A72" i="29"/>
  <c r="A73" i="29"/>
  <c r="A74" i="29"/>
  <c r="A75" i="29"/>
  <c r="A76" i="29"/>
  <c r="A77" i="29"/>
  <c r="A78" i="29"/>
  <c r="E53" i="28"/>
  <c r="E52" i="28"/>
  <c r="E51" i="28"/>
  <c r="L51" i="28"/>
  <c r="L50" i="28"/>
  <c r="E50" i="28"/>
  <c r="H50" i="28"/>
  <c r="E49" i="28"/>
  <c r="E48" i="28"/>
  <c r="H48" i="28"/>
  <c r="H47" i="28"/>
  <c r="E47" i="28"/>
  <c r="L47" i="28"/>
  <c r="E46" i="28"/>
  <c r="H46" i="28"/>
  <c r="L45" i="28"/>
  <c r="E45" i="28"/>
  <c r="E44" i="28"/>
  <c r="H44" i="28"/>
  <c r="L43" i="28"/>
  <c r="J43" i="28"/>
  <c r="E43" i="28"/>
  <c r="H43" i="28"/>
  <c r="E42" i="28"/>
  <c r="H42" i="28"/>
  <c r="K41" i="28"/>
  <c r="K54" i="28"/>
  <c r="I41" i="28"/>
  <c r="E41" i="28"/>
  <c r="E37" i="28"/>
  <c r="E36" i="28"/>
  <c r="L36" i="28"/>
  <c r="E35" i="28"/>
  <c r="H35" i="28"/>
  <c r="E34" i="28"/>
  <c r="L34" i="28"/>
  <c r="E33" i="28"/>
  <c r="L32" i="28"/>
  <c r="E32" i="28"/>
  <c r="J32" i="28"/>
  <c r="J31" i="28"/>
  <c r="E31" i="28"/>
  <c r="H31" i="28"/>
  <c r="E30" i="28"/>
  <c r="L30" i="28"/>
  <c r="E29" i="28"/>
  <c r="E28" i="28"/>
  <c r="L28" i="28"/>
  <c r="L27" i="28"/>
  <c r="E27" i="28"/>
  <c r="H27" i="28"/>
  <c r="E26" i="28"/>
  <c r="K25" i="28"/>
  <c r="K38" i="28"/>
  <c r="I25" i="28"/>
  <c r="E25" i="28"/>
  <c r="F21" i="32"/>
  <c r="E21" i="28"/>
  <c r="L21" i="28"/>
  <c r="F20" i="32"/>
  <c r="E20" i="28"/>
  <c r="L20" i="28"/>
  <c r="F19" i="32"/>
  <c r="E19" i="28"/>
  <c r="L19" i="28"/>
  <c r="L18" i="28"/>
  <c r="F18" i="32"/>
  <c r="J18" i="32"/>
  <c r="E18" i="28"/>
  <c r="F17" i="32"/>
  <c r="E17" i="28"/>
  <c r="L17" i="28"/>
  <c r="F16" i="32"/>
  <c r="E16" i="28"/>
  <c r="L16" i="28"/>
  <c r="F15" i="32"/>
  <c r="E15" i="28"/>
  <c r="L15" i="28"/>
  <c r="F14" i="32"/>
  <c r="E14" i="28"/>
  <c r="J14" i="28"/>
  <c r="F13" i="32"/>
  <c r="E13" i="28"/>
  <c r="L13" i="28"/>
  <c r="F12" i="32"/>
  <c r="G12" i="32"/>
  <c r="E12" i="28"/>
  <c r="H12" i="28"/>
  <c r="J11" i="28"/>
  <c r="E11" i="28"/>
  <c r="L11" i="28"/>
  <c r="F10" i="32"/>
  <c r="J10" i="32"/>
  <c r="E10" i="28"/>
  <c r="J10" i="28"/>
  <c r="A10" i="28"/>
  <c r="A11" i="28"/>
  <c r="A12" i="28"/>
  <c r="A13" i="28"/>
  <c r="A14" i="28"/>
  <c r="A15" i="28"/>
  <c r="A16" i="28"/>
  <c r="A17" i="28"/>
  <c r="A18" i="28"/>
  <c r="A19" i="28"/>
  <c r="A20" i="28"/>
  <c r="A21" i="28"/>
  <c r="A22" i="28"/>
  <c r="A25" i="28"/>
  <c r="A26" i="28"/>
  <c r="A27" i="28"/>
  <c r="A28" i="28"/>
  <c r="A29" i="28"/>
  <c r="A30" i="28"/>
  <c r="A31" i="28"/>
  <c r="A32" i="28"/>
  <c r="A33" i="28"/>
  <c r="A34" i="28"/>
  <c r="A35" i="28"/>
  <c r="A36" i="28"/>
  <c r="A37" i="28"/>
  <c r="A38" i="28"/>
  <c r="A41" i="28"/>
  <c r="A42" i="28"/>
  <c r="A43" i="28"/>
  <c r="A44" i="28"/>
  <c r="A45" i="28"/>
  <c r="A46" i="28"/>
  <c r="A47" i="28"/>
  <c r="A48" i="28"/>
  <c r="A49" i="28"/>
  <c r="A50" i="28"/>
  <c r="A51" i="28"/>
  <c r="A52" i="28"/>
  <c r="A53" i="28"/>
  <c r="A54" i="28"/>
  <c r="E9" i="28"/>
  <c r="A11" i="27"/>
  <c r="A12" i="27"/>
  <c r="A13" i="27"/>
  <c r="A14" i="27"/>
  <c r="A15" i="27"/>
  <c r="A18" i="27"/>
  <c r="A19" i="27"/>
  <c r="A20" i="27"/>
  <c r="A21" i="27"/>
  <c r="A22" i="27"/>
  <c r="A23" i="27"/>
  <c r="A24" i="27"/>
  <c r="A25" i="27"/>
  <c r="A2" i="28"/>
  <c r="F38" i="28"/>
  <c r="N25" i="32"/>
  <c r="N26" i="32"/>
  <c r="N27" i="32"/>
  <c r="N28" i="32"/>
  <c r="N29" i="32"/>
  <c r="N30" i="32"/>
  <c r="N31" i="32"/>
  <c r="N32" i="32"/>
  <c r="N33" i="32"/>
  <c r="N34" i="32"/>
  <c r="N35" i="32"/>
  <c r="N36" i="32"/>
  <c r="N37" i="32"/>
  <c r="F20" i="31"/>
  <c r="E20" i="31"/>
  <c r="L41" i="28"/>
  <c r="F9" i="31"/>
  <c r="E9" i="31"/>
  <c r="E9" i="27"/>
  <c r="F29" i="31"/>
  <c r="E29" i="27"/>
  <c r="F18" i="31"/>
  <c r="E18" i="31"/>
  <c r="G38" i="28"/>
  <c r="F28" i="31"/>
  <c r="G54" i="28"/>
  <c r="H11" i="31"/>
  <c r="F78" i="30"/>
  <c r="G21" i="31"/>
  <c r="C78" i="30"/>
  <c r="G78" i="30"/>
  <c r="H21" i="31"/>
  <c r="J17" i="32"/>
  <c r="K17" i="32"/>
  <c r="G17" i="32"/>
  <c r="F11" i="29"/>
  <c r="G28" i="31"/>
  <c r="F8" i="31"/>
  <c r="J15" i="32"/>
  <c r="K15" i="32"/>
  <c r="G15" i="32"/>
  <c r="H17" i="28"/>
  <c r="H36" i="28"/>
  <c r="G8" i="31"/>
  <c r="Q9" i="32"/>
  <c r="Q10" i="32"/>
  <c r="Q11" i="32"/>
  <c r="Q12" i="32"/>
  <c r="Q13" i="32"/>
  <c r="Q14" i="32"/>
  <c r="Q15" i="32"/>
  <c r="Q16" i="32"/>
  <c r="Q17" i="32"/>
  <c r="Q18" i="32"/>
  <c r="Q19" i="32"/>
  <c r="Q20" i="32"/>
  <c r="Q21" i="32"/>
  <c r="J12" i="32"/>
  <c r="K12" i="32"/>
  <c r="H15" i="28"/>
  <c r="J17" i="28"/>
  <c r="H32" i="28"/>
  <c r="L42" i="28"/>
  <c r="K18" i="32"/>
  <c r="G18" i="32"/>
  <c r="G10" i="32"/>
  <c r="H10" i="32"/>
  <c r="J13" i="32"/>
  <c r="K13" i="32"/>
  <c r="G13" i="32"/>
  <c r="J16" i="32"/>
  <c r="K16" i="32"/>
  <c r="G16" i="32"/>
  <c r="J20" i="32"/>
  <c r="K20" i="32"/>
  <c r="G20" i="32"/>
  <c r="J42" i="28"/>
  <c r="H11" i="28"/>
  <c r="F11" i="32"/>
  <c r="J12" i="28"/>
  <c r="J14" i="32"/>
  <c r="K14" i="32"/>
  <c r="G14" i="32"/>
  <c r="J15" i="28"/>
  <c r="J19" i="32"/>
  <c r="K19" i="32"/>
  <c r="G19" i="32"/>
  <c r="J21" i="32"/>
  <c r="K21" i="32"/>
  <c r="G21" i="32"/>
  <c r="H8" i="31"/>
  <c r="Z9" i="32"/>
  <c r="Z10" i="32"/>
  <c r="Z11" i="32"/>
  <c r="Z12" i="32"/>
  <c r="Z13" i="32"/>
  <c r="Z14" i="32"/>
  <c r="Z15" i="32"/>
  <c r="Z16" i="32"/>
  <c r="Z17" i="32"/>
  <c r="Z18" i="32"/>
  <c r="Z19" i="32"/>
  <c r="Z20" i="32"/>
  <c r="Z21" i="32"/>
  <c r="G11" i="31"/>
  <c r="E78" i="30"/>
  <c r="A19" i="31"/>
  <c r="A20" i="31"/>
  <c r="A29" i="31"/>
  <c r="H13" i="28"/>
  <c r="L14" i="28"/>
  <c r="H21" i="28"/>
  <c r="H28" i="28"/>
  <c r="L31" i="28"/>
  <c r="J35" i="28"/>
  <c r="J36" i="28"/>
  <c r="J46" i="28"/>
  <c r="J47" i="28"/>
  <c r="H51" i="28"/>
  <c r="J13" i="28"/>
  <c r="H19" i="28"/>
  <c r="J21" i="28"/>
  <c r="J25" i="28"/>
  <c r="J27" i="28"/>
  <c r="J28" i="28"/>
  <c r="L35" i="28"/>
  <c r="L46" i="28"/>
  <c r="J50" i="28"/>
  <c r="J51" i="28"/>
  <c r="J41" i="28"/>
  <c r="H10" i="28"/>
  <c r="J19" i="28"/>
  <c r="H41" i="28"/>
  <c r="A28" i="27"/>
  <c r="A29" i="27"/>
  <c r="A30" i="27"/>
  <c r="A31" i="27"/>
  <c r="A32" i="27"/>
  <c r="A33" i="27"/>
  <c r="A34" i="27"/>
  <c r="A35" i="27"/>
  <c r="E9" i="30"/>
  <c r="F10" i="30"/>
  <c r="E10" i="29"/>
  <c r="F22" i="28"/>
  <c r="G22" i="28"/>
  <c r="E9" i="29"/>
  <c r="F11" i="30"/>
  <c r="G11" i="29"/>
  <c r="H28" i="27"/>
  <c r="G28" i="27"/>
  <c r="F10" i="29"/>
  <c r="F9" i="29"/>
  <c r="I9" i="28"/>
  <c r="G10" i="29"/>
  <c r="L9" i="28"/>
  <c r="G11" i="30"/>
  <c r="G9" i="29"/>
  <c r="L12" i="28"/>
  <c r="L33" i="28"/>
  <c r="J33" i="28"/>
  <c r="J53" i="28"/>
  <c r="H53" i="28"/>
  <c r="K9" i="28"/>
  <c r="K22" i="28"/>
  <c r="J26" i="28"/>
  <c r="H26" i="28"/>
  <c r="H33" i="28"/>
  <c r="L37" i="28"/>
  <c r="J37" i="28"/>
  <c r="I38" i="28"/>
  <c r="L52" i="28"/>
  <c r="J52" i="28"/>
  <c r="L53" i="28"/>
  <c r="I54" i="28"/>
  <c r="L29" i="28"/>
  <c r="J29" i="28"/>
  <c r="J34" i="28"/>
  <c r="H34" i="28"/>
  <c r="L44" i="28"/>
  <c r="L54" i="28"/>
  <c r="H30" i="27"/>
  <c r="J44" i="28"/>
  <c r="J49" i="28"/>
  <c r="H49" i="28"/>
  <c r="H8" i="27"/>
  <c r="L10" i="28"/>
  <c r="H29" i="28"/>
  <c r="J54" i="28"/>
  <c r="G30" i="27"/>
  <c r="L48" i="28"/>
  <c r="J48" i="28"/>
  <c r="L49" i="28"/>
  <c r="E11" i="29"/>
  <c r="F9" i="30"/>
  <c r="H14" i="28"/>
  <c r="J16" i="28"/>
  <c r="H16" i="28"/>
  <c r="J18" i="28"/>
  <c r="H18" i="28"/>
  <c r="J20" i="28"/>
  <c r="H20" i="28"/>
  <c r="L25" i="28"/>
  <c r="L26" i="28"/>
  <c r="J30" i="28"/>
  <c r="H30" i="28"/>
  <c r="H37" i="28"/>
  <c r="J45" i="28"/>
  <c r="H45" i="28"/>
  <c r="H52" i="28"/>
  <c r="H25" i="28"/>
  <c r="E8" i="31"/>
  <c r="E8" i="27"/>
  <c r="E28" i="27"/>
  <c r="E18" i="27"/>
  <c r="E28" i="31"/>
  <c r="E10" i="30"/>
  <c r="E12" i="30"/>
  <c r="F19" i="31"/>
  <c r="E19" i="27"/>
  <c r="E29" i="31"/>
  <c r="F31" i="31"/>
  <c r="E12" i="29"/>
  <c r="G11" i="32"/>
  <c r="G22" i="32"/>
  <c r="J11" i="32"/>
  <c r="J22" i="32"/>
  <c r="H54" i="28"/>
  <c r="M21" i="32"/>
  <c r="L21" i="32"/>
  <c r="F22" i="32"/>
  <c r="M14" i="32"/>
  <c r="L14" i="32"/>
  <c r="L16" i="32"/>
  <c r="M16" i="32"/>
  <c r="K10" i="32"/>
  <c r="M10" i="32"/>
  <c r="N10" i="32"/>
  <c r="M20" i="32"/>
  <c r="L20" i="32"/>
  <c r="M13" i="32"/>
  <c r="L13" i="32"/>
  <c r="M18" i="32"/>
  <c r="L18" i="32"/>
  <c r="M12" i="32"/>
  <c r="L12" i="32"/>
  <c r="M17" i="32"/>
  <c r="L17" i="32"/>
  <c r="M19" i="32"/>
  <c r="L19" i="32"/>
  <c r="L15" i="32"/>
  <c r="M15" i="32"/>
  <c r="G10" i="30"/>
  <c r="G12" i="30"/>
  <c r="L22" i="28"/>
  <c r="H10" i="27"/>
  <c r="H11" i="27"/>
  <c r="F12" i="30"/>
  <c r="J38" i="28"/>
  <c r="F12" i="29"/>
  <c r="G31" i="27"/>
  <c r="G12" i="29"/>
  <c r="I22" i="28"/>
  <c r="J9" i="28"/>
  <c r="J22" i="28"/>
  <c r="H38" i="28"/>
  <c r="H31" i="27"/>
  <c r="L38" i="28"/>
  <c r="H22" i="28"/>
  <c r="E10" i="27"/>
  <c r="K11" i="32"/>
  <c r="K22" i="32"/>
  <c r="H11" i="32"/>
  <c r="H12" i="32"/>
  <c r="H13" i="32"/>
  <c r="H14" i="32"/>
  <c r="H15" i="32"/>
  <c r="H16" i="32"/>
  <c r="H17" i="32"/>
  <c r="H18" i="32"/>
  <c r="H19" i="32"/>
  <c r="H20" i="32"/>
  <c r="H21" i="32"/>
  <c r="E19" i="31"/>
  <c r="F21" i="31"/>
  <c r="F35" i="31"/>
  <c r="E31" i="31"/>
  <c r="E35" i="31"/>
  <c r="F35" i="27"/>
  <c r="E30" i="27"/>
  <c r="F25" i="27"/>
  <c r="E20" i="27"/>
  <c r="L10" i="32"/>
  <c r="L11" i="32"/>
  <c r="M11" i="32"/>
  <c r="M22" i="32"/>
  <c r="N11" i="32"/>
  <c r="N12" i="32"/>
  <c r="N13" i="32"/>
  <c r="N14" i="32"/>
  <c r="N15" i="32"/>
  <c r="N16" i="32"/>
  <c r="N17" i="32"/>
  <c r="N18" i="32"/>
  <c r="N19" i="32"/>
  <c r="N20" i="32"/>
  <c r="E21" i="27"/>
  <c r="E25" i="27"/>
  <c r="F25" i="31"/>
  <c r="E21" i="31"/>
  <c r="E25" i="31"/>
  <c r="E31" i="27"/>
  <c r="E35" i="27"/>
  <c r="F15" i="27"/>
  <c r="E11" i="27"/>
  <c r="E15" i="27"/>
  <c r="L22" i="32"/>
  <c r="N21" i="32"/>
  <c r="F10" i="31"/>
  <c r="E56" i="26"/>
  <c r="B54" i="26"/>
  <c r="G39" i="26"/>
  <c r="D39" i="26"/>
  <c r="E31" i="26"/>
  <c r="F37" i="26"/>
  <c r="H37" i="26"/>
  <c r="F36" i="26"/>
  <c r="H36" i="26"/>
  <c r="F35" i="26"/>
  <c r="H35" i="26"/>
  <c r="F34" i="26"/>
  <c r="H34" i="26"/>
  <c r="F33" i="26"/>
  <c r="H33" i="26"/>
  <c r="E33" i="26"/>
  <c r="F32" i="26"/>
  <c r="H32" i="26"/>
  <c r="F31" i="26"/>
  <c r="H31" i="26"/>
  <c r="F30" i="26"/>
  <c r="H30" i="26"/>
  <c r="F29" i="26"/>
  <c r="H29" i="26"/>
  <c r="F28" i="26"/>
  <c r="H28" i="26"/>
  <c r="F27" i="26"/>
  <c r="H27" i="26"/>
  <c r="F26" i="26"/>
  <c r="H26" i="26"/>
  <c r="J26" i="26"/>
  <c r="E26" i="26"/>
  <c r="F25" i="26"/>
  <c r="H25" i="26"/>
  <c r="F24" i="26"/>
  <c r="H24" i="26"/>
  <c r="F23" i="26"/>
  <c r="H23" i="26"/>
  <c r="F22" i="26"/>
  <c r="H22" i="26"/>
  <c r="F21" i="26"/>
  <c r="H21" i="26"/>
  <c r="F20" i="26"/>
  <c r="H20" i="26"/>
  <c r="F19" i="26"/>
  <c r="H19" i="26"/>
  <c r="F18" i="26"/>
  <c r="F11" i="31"/>
  <c r="F15" i="31"/>
  <c r="E10" i="31"/>
  <c r="E24" i="26"/>
  <c r="F39" i="26"/>
  <c r="E36" i="26"/>
  <c r="E22" i="26"/>
  <c r="E20" i="26"/>
  <c r="H18" i="26"/>
  <c r="H39" i="26"/>
  <c r="E28" i="26"/>
  <c r="E30" i="26"/>
  <c r="J34" i="26"/>
  <c r="K34" i="26"/>
  <c r="E19" i="26"/>
  <c r="E21" i="26"/>
  <c r="E23" i="26"/>
  <c r="E25" i="26"/>
  <c r="E32" i="26"/>
  <c r="E34" i="26"/>
  <c r="E35" i="26"/>
  <c r="E37" i="26"/>
  <c r="E18" i="26"/>
  <c r="E27" i="26"/>
  <c r="E29" i="26"/>
  <c r="J33" i="26"/>
  <c r="K33" i="26"/>
  <c r="J36" i="26"/>
  <c r="K36" i="26"/>
  <c r="J30" i="26"/>
  <c r="K30" i="26"/>
  <c r="J19" i="26"/>
  <c r="K19" i="26"/>
  <c r="J23" i="26"/>
  <c r="K23" i="26"/>
  <c r="J37" i="26"/>
  <c r="K37" i="26"/>
  <c r="J27" i="26"/>
  <c r="K27" i="26"/>
  <c r="J20" i="26"/>
  <c r="K20" i="26"/>
  <c r="J24" i="26"/>
  <c r="K24" i="26"/>
  <c r="J28" i="26"/>
  <c r="K28" i="26"/>
  <c r="J22" i="26"/>
  <c r="K22" i="26"/>
  <c r="J21" i="26"/>
  <c r="K21" i="26"/>
  <c r="J25" i="26"/>
  <c r="K25" i="26"/>
  <c r="J32" i="26"/>
  <c r="K32" i="26"/>
  <c r="J35" i="26"/>
  <c r="K35" i="26"/>
  <c r="J29" i="26"/>
  <c r="K29" i="26"/>
  <c r="J31" i="26"/>
  <c r="K31" i="26"/>
  <c r="K18" i="26"/>
  <c r="K26" i="26"/>
  <c r="J18" i="26"/>
  <c r="E11" i="31"/>
  <c r="E15" i="31"/>
  <c r="E39" i="26"/>
  <c r="K39" i="26"/>
  <c r="J39" i="26"/>
  <c r="J42" i="26"/>
  <c r="E207" i="25"/>
  <c r="E177" i="25"/>
  <c r="A181" i="25"/>
  <c r="A182" i="25"/>
  <c r="A183" i="25"/>
  <c r="A184" i="25"/>
  <c r="A185" i="25"/>
  <c r="A186" i="25"/>
  <c r="A187" i="25"/>
  <c r="A188" i="25"/>
  <c r="A189" i="25"/>
  <c r="A190" i="25"/>
  <c r="A191" i="25"/>
  <c r="A192" i="25"/>
  <c r="A193" i="25"/>
  <c r="A194" i="25"/>
  <c r="A200" i="25"/>
  <c r="H194" i="25"/>
  <c r="E69" i="25"/>
  <c r="G194" i="25"/>
  <c r="E65" i="25"/>
  <c r="E194" i="25"/>
  <c r="E40" i="25"/>
  <c r="D186" i="25"/>
  <c r="D187" i="25"/>
  <c r="D188" i="25"/>
  <c r="D189" i="25"/>
  <c r="D190" i="25"/>
  <c r="D191" i="25"/>
  <c r="D192" i="25"/>
  <c r="D193" i="25"/>
  <c r="L207" i="25"/>
  <c r="E59" i="25"/>
  <c r="D194" i="25"/>
  <c r="E32" i="25"/>
  <c r="F51" i="22"/>
  <c r="G52" i="22"/>
  <c r="J52" i="22"/>
  <c r="I43" i="22"/>
  <c r="H43" i="22"/>
  <c r="G43" i="22"/>
  <c r="F43" i="22"/>
  <c r="E43" i="22"/>
  <c r="D43" i="22"/>
  <c r="C43" i="22"/>
  <c r="D40" i="22"/>
  <c r="E40" i="22"/>
  <c r="F40" i="22"/>
  <c r="G40" i="22"/>
  <c r="H40" i="22"/>
  <c r="I40" i="22"/>
  <c r="F36" i="22"/>
  <c r="F28" i="22"/>
  <c r="F31" i="22"/>
  <c r="H55" i="22"/>
  <c r="F70" i="22"/>
  <c r="I71" i="22"/>
  <c r="J51" i="22"/>
  <c r="F68" i="22"/>
  <c r="I69" i="22"/>
  <c r="F63" i="22"/>
  <c r="F71" i="22"/>
  <c r="F56" i="22"/>
  <c r="F60" i="22"/>
  <c r="F64" i="22"/>
  <c r="F57" i="22"/>
  <c r="F61" i="22"/>
  <c r="F65" i="22"/>
  <c r="F69" i="22"/>
  <c r="F59" i="22"/>
  <c r="F67" i="22"/>
  <c r="F52" i="22"/>
  <c r="G53" i="22"/>
  <c r="J53" i="22"/>
  <c r="F53" i="22"/>
  <c r="G54" i="22"/>
  <c r="J54" i="22"/>
  <c r="F54" i="22"/>
  <c r="F55" i="22"/>
  <c r="F58" i="22"/>
  <c r="F62" i="22"/>
  <c r="F66" i="22"/>
  <c r="G69" i="22"/>
  <c r="J69" i="22"/>
  <c r="G71" i="22"/>
  <c r="J71" i="22"/>
  <c r="I68" i="22"/>
  <c r="G68" i="22"/>
  <c r="G57" i="22"/>
  <c r="I57" i="22"/>
  <c r="I67" i="22"/>
  <c r="G67" i="22"/>
  <c r="I58" i="22"/>
  <c r="G58" i="22"/>
  <c r="G63" i="22"/>
  <c r="I63" i="22"/>
  <c r="I70" i="22"/>
  <c r="G70" i="22"/>
  <c r="G65" i="22"/>
  <c r="I65" i="22"/>
  <c r="I64" i="22"/>
  <c r="G64" i="22"/>
  <c r="I56" i="22"/>
  <c r="G56" i="22"/>
  <c r="I62" i="22"/>
  <c r="G62" i="22"/>
  <c r="I55" i="22"/>
  <c r="G55" i="22"/>
  <c r="I60" i="22"/>
  <c r="G60" i="22"/>
  <c r="G59" i="22"/>
  <c r="I59" i="22"/>
  <c r="I66" i="22"/>
  <c r="G66" i="22"/>
  <c r="G61" i="22"/>
  <c r="I61" i="22"/>
  <c r="J55" i="22"/>
  <c r="J56" i="22"/>
  <c r="J67" i="22"/>
  <c r="J68" i="22"/>
  <c r="J66" i="22"/>
  <c r="J60" i="22"/>
  <c r="J62" i="22"/>
  <c r="J64" i="22"/>
  <c r="J70" i="22"/>
  <c r="J58" i="22"/>
  <c r="J61" i="22"/>
  <c r="J65" i="22"/>
  <c r="J57" i="22"/>
  <c r="J59" i="22"/>
  <c r="J63" i="22"/>
  <c r="F14" i="22"/>
  <c r="C43" i="5"/>
  <c r="D10" i="25"/>
  <c r="E149" i="25"/>
  <c r="E148" i="25"/>
  <c r="E147" i="25"/>
  <c r="E146" i="25"/>
  <c r="H163" i="25"/>
  <c r="H162" i="25"/>
  <c r="H161" i="25"/>
  <c r="G162" i="25"/>
  <c r="E163" i="25"/>
  <c r="E162" i="25"/>
  <c r="E161" i="25"/>
  <c r="A146" i="25"/>
  <c r="A147" i="25"/>
  <c r="A148" i="25"/>
  <c r="A149" i="25"/>
  <c r="E98" i="25"/>
  <c r="A87" i="25"/>
  <c r="A88" i="25"/>
  <c r="A89" i="25"/>
  <c r="A90" i="25"/>
  <c r="E92" i="25"/>
  <c r="E42" i="25"/>
  <c r="J40" i="25"/>
  <c r="E38" i="25"/>
  <c r="J38" i="25"/>
  <c r="E34" i="25"/>
  <c r="J32" i="25"/>
  <c r="J169" i="25"/>
  <c r="E30" i="25"/>
  <c r="J30" i="25"/>
  <c r="D91" i="25"/>
  <c r="D90" i="25"/>
  <c r="D30" i="25"/>
  <c r="E150" i="25"/>
  <c r="H149" i="25"/>
  <c r="H148" i="25"/>
  <c r="H146" i="25"/>
  <c r="G61" i="25"/>
  <c r="J46" i="25"/>
  <c r="A31" i="25"/>
  <c r="A32" i="25"/>
  <c r="J48" i="25"/>
  <c r="J172" i="25"/>
  <c r="E48" i="25"/>
  <c r="A91" i="25"/>
  <c r="A92" i="25"/>
  <c r="A93" i="25"/>
  <c r="A95" i="25"/>
  <c r="A96" i="25"/>
  <c r="A97" i="25"/>
  <c r="A98" i="25"/>
  <c r="A99" i="25"/>
  <c r="E164" i="25"/>
  <c r="E50" i="25"/>
  <c r="E46" i="25"/>
  <c r="A33" i="25"/>
  <c r="A34" i="25"/>
  <c r="A150" i="25"/>
  <c r="A153" i="25"/>
  <c r="A154" i="25"/>
  <c r="A155" i="25"/>
  <c r="A156" i="25"/>
  <c r="A157" i="25"/>
  <c r="A159" i="25"/>
  <c r="A160" i="25"/>
  <c r="A161" i="25"/>
  <c r="A162" i="25"/>
  <c r="A163" i="25"/>
  <c r="A101" i="25"/>
  <c r="A102" i="25"/>
  <c r="A103" i="25"/>
  <c r="A104" i="25"/>
  <c r="A105" i="25"/>
  <c r="A106" i="25"/>
  <c r="A107" i="25"/>
  <c r="A108" i="25"/>
  <c r="A109" i="25"/>
  <c r="A110" i="25"/>
  <c r="A35" i="25"/>
  <c r="A37" i="25"/>
  <c r="A38" i="25"/>
  <c r="I87" i="6"/>
  <c r="G57" i="24"/>
  <c r="G56" i="24"/>
  <c r="G7" i="24"/>
  <c r="G58" i="24"/>
  <c r="G5" i="25"/>
  <c r="G4" i="25"/>
  <c r="G6" i="25"/>
  <c r="A112" i="25"/>
  <c r="A113" i="25"/>
  <c r="C117" i="25"/>
  <c r="H147" i="25"/>
  <c r="H150" i="25"/>
  <c r="J150" i="25"/>
  <c r="J154" i="25"/>
  <c r="D46" i="25"/>
  <c r="A39" i="25"/>
  <c r="A40" i="25"/>
  <c r="E15" i="7"/>
  <c r="H15" i="7"/>
  <c r="J41" i="21"/>
  <c r="I3" i="7"/>
  <c r="F88" i="6"/>
  <c r="K86" i="6"/>
  <c r="G68" i="6"/>
  <c r="D16" i="1"/>
  <c r="F68" i="6"/>
  <c r="I226" i="1"/>
  <c r="I225" i="1"/>
  <c r="D68" i="6"/>
  <c r="I222" i="1"/>
  <c r="C68" i="6"/>
  <c r="I219" i="1"/>
  <c r="A56" i="6"/>
  <c r="A57" i="6"/>
  <c r="A58" i="6"/>
  <c r="A59" i="6"/>
  <c r="A60" i="6"/>
  <c r="A61" i="6"/>
  <c r="A62" i="6"/>
  <c r="A63" i="6"/>
  <c r="A64" i="6"/>
  <c r="A65" i="6"/>
  <c r="A66" i="6"/>
  <c r="A67" i="6"/>
  <c r="A68" i="6"/>
  <c r="A69" i="6"/>
  <c r="A70" i="6"/>
  <c r="A73" i="6"/>
  <c r="A75" i="6"/>
  <c r="A77" i="6"/>
  <c r="A78" i="6"/>
  <c r="A79" i="6"/>
  <c r="A80" i="6"/>
  <c r="A85" i="6"/>
  <c r="A86" i="6"/>
  <c r="A87" i="6"/>
  <c r="A88" i="6"/>
  <c r="F54" i="6"/>
  <c r="F30" i="6"/>
  <c r="G30" i="6"/>
  <c r="H30" i="6"/>
  <c r="I30" i="6"/>
  <c r="J30" i="6"/>
  <c r="H9" i="6"/>
  <c r="I9" i="6"/>
  <c r="E59" i="21"/>
  <c r="B57" i="21"/>
  <c r="D39" i="21"/>
  <c r="E20" i="21"/>
  <c r="F20" i="21"/>
  <c r="E37" i="21"/>
  <c r="F37" i="21"/>
  <c r="H37" i="21"/>
  <c r="J37" i="21"/>
  <c r="E26" i="21"/>
  <c r="F26" i="21"/>
  <c r="E28" i="21"/>
  <c r="E22" i="21"/>
  <c r="E24" i="21"/>
  <c r="E32" i="21"/>
  <c r="F32" i="21"/>
  <c r="H32" i="21"/>
  <c r="J32" i="21"/>
  <c r="E30" i="21"/>
  <c r="F30" i="21"/>
  <c r="H30" i="21"/>
  <c r="J30" i="21"/>
  <c r="E36" i="21"/>
  <c r="F36" i="21"/>
  <c r="H36" i="21"/>
  <c r="J36" i="21"/>
  <c r="P31" i="7"/>
  <c r="Q31" i="7"/>
  <c r="E18" i="21"/>
  <c r="F18" i="21"/>
  <c r="H18" i="21"/>
  <c r="J18" i="21"/>
  <c r="E34" i="21"/>
  <c r="F34" i="21"/>
  <c r="H34" i="21"/>
  <c r="J34" i="21"/>
  <c r="A114" i="25"/>
  <c r="A115" i="25"/>
  <c r="A116" i="25"/>
  <c r="A117" i="25"/>
  <c r="A118" i="25"/>
  <c r="A119" i="25"/>
  <c r="A120" i="25"/>
  <c r="A121" i="25"/>
  <c r="A122" i="25"/>
  <c r="A123" i="25"/>
  <c r="A124" i="25"/>
  <c r="A125" i="25"/>
  <c r="H33" i="25"/>
  <c r="J69" i="25"/>
  <c r="J86" i="25"/>
  <c r="A41" i="25"/>
  <c r="A42" i="25"/>
  <c r="D48" i="25"/>
  <c r="E19" i="21"/>
  <c r="F19" i="21"/>
  <c r="H19" i="21"/>
  <c r="J19" i="21"/>
  <c r="E21" i="21"/>
  <c r="F21" i="21"/>
  <c r="H21" i="21"/>
  <c r="J21" i="21"/>
  <c r="E23" i="21"/>
  <c r="F23" i="21"/>
  <c r="H23" i="21"/>
  <c r="E25" i="21"/>
  <c r="F25" i="21"/>
  <c r="H25" i="21"/>
  <c r="J25" i="21"/>
  <c r="E27" i="21"/>
  <c r="F27" i="21"/>
  <c r="H27" i="21"/>
  <c r="J27" i="21"/>
  <c r="E29" i="21"/>
  <c r="F29" i="21"/>
  <c r="H29" i="21"/>
  <c r="E31" i="21"/>
  <c r="F31" i="21"/>
  <c r="H31" i="21"/>
  <c r="J31" i="21"/>
  <c r="E33" i="21"/>
  <c r="F33" i="21"/>
  <c r="H33" i="21"/>
  <c r="J33" i="21"/>
  <c r="E35" i="21"/>
  <c r="F35" i="21"/>
  <c r="H35" i="21"/>
  <c r="F28" i="21"/>
  <c r="F24" i="21"/>
  <c r="K37" i="21"/>
  <c r="F22" i="21"/>
  <c r="P32" i="7"/>
  <c r="Q32" i="7"/>
  <c r="J23" i="21"/>
  <c r="K23" i="21"/>
  <c r="K30" i="21"/>
  <c r="J35" i="21"/>
  <c r="K35" i="21"/>
  <c r="J29" i="21"/>
  <c r="K29" i="21"/>
  <c r="K36" i="21"/>
  <c r="K19" i="21"/>
  <c r="K31" i="21"/>
  <c r="K21" i="21"/>
  <c r="K32" i="21"/>
  <c r="K18" i="21"/>
  <c r="K25" i="21"/>
  <c r="K34" i="21"/>
  <c r="K33" i="21"/>
  <c r="K27" i="21"/>
  <c r="A127" i="25"/>
  <c r="A128" i="25"/>
  <c r="A130" i="25"/>
  <c r="H41" i="25"/>
  <c r="A43" i="25"/>
  <c r="A45" i="25"/>
  <c r="A46" i="25"/>
  <c r="A47" i="25"/>
  <c r="A48" i="25"/>
  <c r="A49" i="25"/>
  <c r="A50" i="25"/>
  <c r="A51" i="25"/>
  <c r="A53" i="25"/>
  <c r="A54" i="25"/>
  <c r="A55" i="25"/>
  <c r="A56" i="25"/>
  <c r="A57" i="25"/>
  <c r="A58" i="25"/>
  <c r="A60" i="25"/>
  <c r="A61" i="25"/>
  <c r="A62" i="25"/>
  <c r="A63" i="25"/>
  <c r="A65" i="25"/>
  <c r="A67" i="25"/>
  <c r="A68" i="25"/>
  <c r="A69" i="25"/>
  <c r="A70" i="25"/>
  <c r="A71" i="25"/>
  <c r="A73" i="25"/>
  <c r="D50" i="25"/>
  <c r="E39" i="21"/>
  <c r="P33" i="7"/>
  <c r="Q33" i="7"/>
  <c r="F39" i="21"/>
  <c r="P34" i="7"/>
  <c r="Q34" i="7"/>
  <c r="H87" i="25"/>
  <c r="H96" i="25"/>
  <c r="J96" i="25"/>
  <c r="J65" i="25"/>
  <c r="P35" i="7"/>
  <c r="Q35" i="7"/>
  <c r="H97" i="25"/>
  <c r="H88" i="25"/>
  <c r="I79" i="1"/>
  <c r="P36" i="7"/>
  <c r="Q36" i="7"/>
  <c r="H89" i="25"/>
  <c r="H103" i="25"/>
  <c r="I16" i="17"/>
  <c r="H13" i="17"/>
  <c r="G13" i="17"/>
  <c r="F13" i="17"/>
  <c r="E13" i="17"/>
  <c r="D13" i="17"/>
  <c r="I13" i="17"/>
  <c r="P37" i="7"/>
  <c r="Q37" i="7"/>
  <c r="H104" i="25"/>
  <c r="H90" i="25"/>
  <c r="A4" i="22"/>
  <c r="A41" i="22"/>
  <c r="A42" i="22"/>
  <c r="A43"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15" i="22"/>
  <c r="A16" i="22"/>
  <c r="A17" i="22"/>
  <c r="A18" i="22"/>
  <c r="A19" i="22"/>
  <c r="A20" i="22"/>
  <c r="A23" i="22"/>
  <c r="A24" i="22"/>
  <c r="A25" i="22"/>
  <c r="A26" i="22"/>
  <c r="A27" i="22"/>
  <c r="A28" i="22"/>
  <c r="A29" i="22"/>
  <c r="A31" i="22"/>
  <c r="A33" i="22"/>
  <c r="A34" i="22"/>
  <c r="A35" i="22"/>
  <c r="D59" i="5"/>
  <c r="I59" i="5"/>
  <c r="D92" i="1"/>
  <c r="J59" i="25"/>
  <c r="P38" i="7"/>
  <c r="Q38" i="7"/>
  <c r="H91" i="25"/>
  <c r="P39" i="7"/>
  <c r="Q39" i="7"/>
  <c r="P40" i="7"/>
  <c r="Q40" i="7"/>
  <c r="P41" i="7"/>
  <c r="Q41" i="7"/>
  <c r="G92" i="1"/>
  <c r="I92" i="1"/>
  <c r="P42" i="7"/>
  <c r="Q42" i="7"/>
  <c r="G7" i="2"/>
  <c r="G57" i="2"/>
  <c r="G56" i="2"/>
  <c r="G55" i="2"/>
  <c r="J24" i="6"/>
  <c r="D129" i="1"/>
  <c r="I129" i="1"/>
  <c r="E19" i="16"/>
  <c r="E23" i="16"/>
  <c r="J13" i="16"/>
  <c r="A9" i="16"/>
  <c r="A12" i="16"/>
  <c r="A13" i="16"/>
  <c r="A14" i="16"/>
  <c r="A15" i="16"/>
  <c r="A16" i="16"/>
  <c r="A18" i="16"/>
  <c r="A19" i="16"/>
  <c r="D87" i="1"/>
  <c r="C3" i="1"/>
  <c r="C3" i="17"/>
  <c r="D125" i="1"/>
  <c r="E90" i="25"/>
  <c r="J90" i="25"/>
  <c r="E113" i="25"/>
  <c r="S85" i="2"/>
  <c r="B3" i="13"/>
  <c r="G3" i="6"/>
  <c r="F5" i="16"/>
  <c r="D14" i="1"/>
  <c r="I220" i="1"/>
  <c r="I44" i="5"/>
  <c r="D91" i="1"/>
  <c r="E58" i="25"/>
  <c r="D45" i="6"/>
  <c r="D140" i="1"/>
  <c r="I140" i="1"/>
  <c r="E24" i="6"/>
  <c r="D121" i="1"/>
  <c r="D24" i="6"/>
  <c r="D120" i="1"/>
  <c r="K45" i="6"/>
  <c r="D160" i="1"/>
  <c r="D164" i="1"/>
  <c r="L24" i="6"/>
  <c r="D132" i="1"/>
  <c r="J45" i="6"/>
  <c r="D151" i="1"/>
  <c r="E109" i="25"/>
  <c r="H45" i="6"/>
  <c r="D149" i="1"/>
  <c r="F45" i="6"/>
  <c r="D146" i="1"/>
  <c r="E104" i="25"/>
  <c r="J104" i="25"/>
  <c r="G24" i="6"/>
  <c r="D123" i="1"/>
  <c r="E88" i="25"/>
  <c r="J88" i="25"/>
  <c r="J24" i="5"/>
  <c r="D74" i="1"/>
  <c r="E41" i="25"/>
  <c r="J41" i="25"/>
  <c r="F129" i="1"/>
  <c r="G209" i="1"/>
  <c r="D72" i="1"/>
  <c r="E39" i="25"/>
  <c r="D44" i="5"/>
  <c r="D95" i="1"/>
  <c r="C44" i="5"/>
  <c r="D94" i="1"/>
  <c r="H24" i="5"/>
  <c r="G24" i="5"/>
  <c r="D102" i="1"/>
  <c r="F24" i="5"/>
  <c r="D98" i="1"/>
  <c r="E24" i="5"/>
  <c r="D93" i="1"/>
  <c r="D24" i="5"/>
  <c r="D66" i="1"/>
  <c r="E33" i="25"/>
  <c r="D64" i="1"/>
  <c r="D56" i="1"/>
  <c r="D113" i="1"/>
  <c r="D179" i="1"/>
  <c r="D245" i="1"/>
  <c r="C154" i="1"/>
  <c r="F120" i="1"/>
  <c r="F121" i="1"/>
  <c r="K24" i="6"/>
  <c r="D131" i="1"/>
  <c r="L45" i="6"/>
  <c r="D161" i="1"/>
  <c r="D165" i="1"/>
  <c r="I45" i="6"/>
  <c r="D150" i="1"/>
  <c r="E108" i="25"/>
  <c r="G45" i="6"/>
  <c r="D148" i="1"/>
  <c r="E106" i="25"/>
  <c r="C45" i="6"/>
  <c r="D138" i="1"/>
  <c r="I138" i="1"/>
  <c r="E97" i="25"/>
  <c r="J97" i="25"/>
  <c r="J99" i="25"/>
  <c r="D137" i="1"/>
  <c r="H24" i="6"/>
  <c r="D124" i="1"/>
  <c r="E89" i="25"/>
  <c r="J89" i="25"/>
  <c r="E45" i="6"/>
  <c r="D145" i="1"/>
  <c r="E103" i="25"/>
  <c r="I24" i="6"/>
  <c r="D126" i="1"/>
  <c r="D119" i="1"/>
  <c r="F24" i="6"/>
  <c r="D122" i="1"/>
  <c r="E87" i="25"/>
  <c r="D199" i="1"/>
  <c r="A187" i="1"/>
  <c r="A188" i="1"/>
  <c r="A189" i="1"/>
  <c r="A191" i="1"/>
  <c r="A193" i="1"/>
  <c r="A195" i="1"/>
  <c r="A120" i="1"/>
  <c r="A121" i="1"/>
  <c r="A122" i="1"/>
  <c r="A14" i="1"/>
  <c r="A15" i="1"/>
  <c r="A16" i="1"/>
  <c r="A17" i="1"/>
  <c r="A18" i="1"/>
  <c r="A19" i="1"/>
  <c r="A21" i="1"/>
  <c r="A23" i="1"/>
  <c r="A25" i="1"/>
  <c r="A64" i="1"/>
  <c r="F94" i="1"/>
  <c r="F93" i="1"/>
  <c r="D213" i="1"/>
  <c r="E212" i="1" s="1"/>
  <c r="I211" i="1"/>
  <c r="J162" i="25"/>
  <c r="G198" i="1"/>
  <c r="G197" i="1"/>
  <c r="G195" i="1"/>
  <c r="D83" i="1"/>
  <c r="D81" i="1"/>
  <c r="D79" i="1"/>
  <c r="G73" i="1"/>
  <c r="I73" i="1"/>
  <c r="I81" i="1"/>
  <c r="K111" i="1"/>
  <c r="K177" i="1"/>
  <c r="K243" i="1"/>
  <c r="K54" i="1"/>
  <c r="E54" i="25"/>
  <c r="I87" i="1"/>
  <c r="D103" i="1"/>
  <c r="E70" i="25"/>
  <c r="E107" i="25"/>
  <c r="J107" i="25"/>
  <c r="I149" i="1"/>
  <c r="E7" i="21"/>
  <c r="E7" i="26"/>
  <c r="A123" i="1"/>
  <c r="D87" i="25"/>
  <c r="A65" i="1"/>
  <c r="A66" i="1"/>
  <c r="D31" i="25"/>
  <c r="A196" i="1"/>
  <c r="D146" i="25"/>
  <c r="E25" i="16"/>
  <c r="E29" i="16"/>
  <c r="E119" i="25"/>
  <c r="E49" i="25"/>
  <c r="J33" i="25"/>
  <c r="J49" i="25"/>
  <c r="E24" i="16"/>
  <c r="E118" i="25"/>
  <c r="I93" i="1"/>
  <c r="E60" i="25"/>
  <c r="J60" i="25"/>
  <c r="J103" i="25"/>
  <c r="I95" i="1"/>
  <c r="E62" i="25"/>
  <c r="J62" i="25"/>
  <c r="I94" i="1"/>
  <c r="E61" i="25"/>
  <c r="E43" i="25"/>
  <c r="J39" i="25"/>
  <c r="I186" i="1"/>
  <c r="I189" i="1"/>
  <c r="I191" i="1"/>
  <c r="G64" i="1"/>
  <c r="E31" i="25"/>
  <c r="P43" i="7"/>
  <c r="Q43" i="7"/>
  <c r="J87" i="25"/>
  <c r="D127" i="1"/>
  <c r="E91" i="25"/>
  <c r="J91" i="25"/>
  <c r="D152" i="1"/>
  <c r="D76" i="1"/>
  <c r="I227" i="1"/>
  <c r="D15" i="1"/>
  <c r="D19" i="1"/>
  <c r="D80" i="1"/>
  <c r="D68" i="1"/>
  <c r="E28" i="16"/>
  <c r="I131" i="1"/>
  <c r="D133" i="1"/>
  <c r="D82" i="1"/>
  <c r="A20" i="16"/>
  <c r="B23" i="16"/>
  <c r="E110" i="25"/>
  <c r="D33" i="25"/>
  <c r="A67" i="1"/>
  <c r="A197" i="1"/>
  <c r="D147" i="25"/>
  <c r="A124" i="1"/>
  <c r="D88" i="25"/>
  <c r="E93" i="25"/>
  <c r="E68" i="25"/>
  <c r="E71" i="25"/>
  <c r="J61" i="25"/>
  <c r="E117" i="25"/>
  <c r="D202" i="1"/>
  <c r="E47" i="25"/>
  <c r="E35" i="25"/>
  <c r="J31" i="25"/>
  <c r="P44" i="7"/>
  <c r="Q44" i="7"/>
  <c r="D134" i="1"/>
  <c r="D101" i="1"/>
  <c r="D104" i="1"/>
  <c r="E196" i="1"/>
  <c r="G196" i="1"/>
  <c r="G199" i="1"/>
  <c r="I199" i="1"/>
  <c r="G14" i="1"/>
  <c r="G15" i="1"/>
  <c r="G119" i="1"/>
  <c r="D84" i="1"/>
  <c r="A21" i="16"/>
  <c r="A22" i="16"/>
  <c r="A23" i="16"/>
  <c r="G72" i="1"/>
  <c r="I64" i="1"/>
  <c r="I19" i="24"/>
  <c r="E123" i="25"/>
  <c r="E122" i="25"/>
  <c r="D205" i="1"/>
  <c r="G203" i="1"/>
  <c r="E153" i="25"/>
  <c r="E156" i="25"/>
  <c r="H154" i="25"/>
  <c r="L154" i="25"/>
  <c r="H34" i="25"/>
  <c r="I203" i="1"/>
  <c r="H34" i="27"/>
  <c r="H34" i="31"/>
  <c r="H35" i="31"/>
  <c r="H14" i="31"/>
  <c r="H15" i="31"/>
  <c r="H24" i="27"/>
  <c r="H25" i="27"/>
  <c r="H24" i="31"/>
  <c r="H25" i="31"/>
  <c r="H14" i="27"/>
  <c r="H15" i="27"/>
  <c r="A198" i="1"/>
  <c r="D148" i="25"/>
  <c r="A68" i="1"/>
  <c r="A70" i="1"/>
  <c r="A71" i="1"/>
  <c r="D34" i="25"/>
  <c r="I119" i="1"/>
  <c r="G132" i="1"/>
  <c r="I132" i="1"/>
  <c r="I133" i="1"/>
  <c r="A126" i="1"/>
  <c r="A128" i="1"/>
  <c r="D89" i="25"/>
  <c r="J47" i="25"/>
  <c r="E51" i="25"/>
  <c r="P45" i="7"/>
  <c r="Q45" i="7"/>
  <c r="G66" i="1"/>
  <c r="G74" i="1"/>
  <c r="G120" i="1"/>
  <c r="G121" i="1"/>
  <c r="I121" i="1"/>
  <c r="G126" i="1"/>
  <c r="I126" i="1"/>
  <c r="G102" i="1"/>
  <c r="I102" i="1"/>
  <c r="I14" i="1"/>
  <c r="I18" i="2"/>
  <c r="G98" i="1"/>
  <c r="I72" i="1"/>
  <c r="A24" i="16"/>
  <c r="A25" i="16"/>
  <c r="A26" i="16"/>
  <c r="A27" i="16"/>
  <c r="G17" i="1"/>
  <c r="G16" i="1"/>
  <c r="I16" i="1"/>
  <c r="I15" i="1"/>
  <c r="I120" i="1"/>
  <c r="K203" i="1"/>
  <c r="G67" i="1"/>
  <c r="G75" i="1"/>
  <c r="G128" i="1"/>
  <c r="B29" i="16"/>
  <c r="H35" i="27"/>
  <c r="D92" i="25"/>
  <c r="A129" i="1"/>
  <c r="A130" i="1"/>
  <c r="A131" i="1"/>
  <c r="A132" i="1"/>
  <c r="A133" i="1"/>
  <c r="A134" i="1"/>
  <c r="A136" i="1"/>
  <c r="A137" i="1"/>
  <c r="A138" i="1"/>
  <c r="D38" i="25"/>
  <c r="A72" i="1"/>
  <c r="C79" i="1"/>
  <c r="A199" i="1"/>
  <c r="A201" i="1"/>
  <c r="A202" i="1"/>
  <c r="D149" i="25"/>
  <c r="J34" i="25"/>
  <c r="J35" i="25"/>
  <c r="H35" i="25"/>
  <c r="H70" i="25"/>
  <c r="J70" i="25"/>
  <c r="H42" i="25"/>
  <c r="P46" i="7"/>
  <c r="Q46" i="7"/>
  <c r="I66" i="1"/>
  <c r="B28" i="16"/>
  <c r="I17" i="1"/>
  <c r="G18" i="1"/>
  <c r="I18" i="1"/>
  <c r="G122" i="1"/>
  <c r="I74" i="1"/>
  <c r="B30" i="16"/>
  <c r="I98" i="1"/>
  <c r="G137" i="1"/>
  <c r="I137" i="1"/>
  <c r="I80" i="1"/>
  <c r="I20" i="24"/>
  <c r="A28" i="16"/>
  <c r="A29" i="16"/>
  <c r="A30" i="16"/>
  <c r="A31" i="16"/>
  <c r="A33" i="16"/>
  <c r="A35" i="16"/>
  <c r="A36" i="16"/>
  <c r="A37" i="16"/>
  <c r="A38" i="16"/>
  <c r="A39" i="16"/>
  <c r="A40" i="16"/>
  <c r="I75" i="1"/>
  <c r="I76" i="1"/>
  <c r="I67" i="1"/>
  <c r="A73" i="1"/>
  <c r="D39" i="25"/>
  <c r="A203" i="1"/>
  <c r="D153" i="25"/>
  <c r="A139" i="1"/>
  <c r="D97" i="25"/>
  <c r="H106" i="25"/>
  <c r="H109" i="25"/>
  <c r="J109" i="25"/>
  <c r="J42" i="25"/>
  <c r="H92" i="25"/>
  <c r="I68" i="1"/>
  <c r="G68" i="1"/>
  <c r="G148" i="1"/>
  <c r="G150" i="1"/>
  <c r="I150" i="1"/>
  <c r="P47" i="7"/>
  <c r="Q47" i="7"/>
  <c r="I82" i="1"/>
  <c r="I19" i="1"/>
  <c r="G138" i="1"/>
  <c r="G123" i="1"/>
  <c r="I122" i="1"/>
  <c r="I128" i="1"/>
  <c r="G139" i="1"/>
  <c r="I139" i="1"/>
  <c r="I19" i="2"/>
  <c r="B31" i="16"/>
  <c r="I83" i="1"/>
  <c r="J106" i="25"/>
  <c r="H108" i="25"/>
  <c r="J108" i="25"/>
  <c r="A204" i="1"/>
  <c r="D154" i="25"/>
  <c r="A140" i="1"/>
  <c r="A141" i="1"/>
  <c r="A143" i="1"/>
  <c r="A144" i="1"/>
  <c r="A145" i="1"/>
  <c r="D98" i="25"/>
  <c r="A74" i="1"/>
  <c r="C81" i="1"/>
  <c r="H98" i="25"/>
  <c r="J98" i="25"/>
  <c r="J92" i="25"/>
  <c r="J93" i="25"/>
  <c r="J68" i="25"/>
  <c r="J71" i="25"/>
  <c r="J50" i="25"/>
  <c r="J51" i="25"/>
  <c r="H51" i="25"/>
  <c r="H58" i="25"/>
  <c r="J43" i="25"/>
  <c r="I148" i="1"/>
  <c r="G103" i="1"/>
  <c r="I103" i="1"/>
  <c r="G151" i="1"/>
  <c r="I151" i="1"/>
  <c r="P48" i="7"/>
  <c r="Q48" i="7"/>
  <c r="I33" i="2"/>
  <c r="I34" i="2"/>
  <c r="L34" i="2"/>
  <c r="I34" i="24"/>
  <c r="I35" i="24"/>
  <c r="L35" i="24"/>
  <c r="I84" i="1"/>
  <c r="I123" i="1"/>
  <c r="G124" i="1"/>
  <c r="G145" i="1"/>
  <c r="G84" i="1"/>
  <c r="G91" i="1"/>
  <c r="J110" i="25"/>
  <c r="G169" i="25"/>
  <c r="K169" i="25"/>
  <c r="E10" i="25"/>
  <c r="G10" i="25"/>
  <c r="G23" i="27"/>
  <c r="A146" i="1"/>
  <c r="D103" i="25"/>
  <c r="A75" i="1"/>
  <c r="D41" i="25"/>
  <c r="A205" i="1"/>
  <c r="A207" i="1"/>
  <c r="A208" i="1"/>
  <c r="A209" i="1"/>
  <c r="A210" i="1"/>
  <c r="D155" i="25"/>
  <c r="H122" i="25"/>
  <c r="J122" i="25"/>
  <c r="P49" i="7"/>
  <c r="Q49" i="7"/>
  <c r="H28" i="16"/>
  <c r="G125" i="1"/>
  <c r="I124" i="1"/>
  <c r="G146" i="1"/>
  <c r="I146" i="1"/>
  <c r="I145" i="1"/>
  <c r="G13" i="27"/>
  <c r="G15" i="27"/>
  <c r="I15" i="27"/>
  <c r="G33" i="31"/>
  <c r="G35" i="31"/>
  <c r="I35" i="31"/>
  <c r="H44" i="5"/>
  <c r="G164" i="1"/>
  <c r="G165" i="1"/>
  <c r="G166" i="1"/>
  <c r="G13" i="31"/>
  <c r="G15" i="31"/>
  <c r="I15" i="31"/>
  <c r="F44" i="5"/>
  <c r="G33" i="27"/>
  <c r="G35" i="27"/>
  <c r="I35" i="27"/>
  <c r="G23" i="31"/>
  <c r="G25" i="31"/>
  <c r="I25" i="31"/>
  <c r="G44" i="5"/>
  <c r="G25" i="27"/>
  <c r="I25" i="27"/>
  <c r="H29" i="16"/>
  <c r="J29" i="16"/>
  <c r="J28" i="16"/>
  <c r="A76" i="1"/>
  <c r="A78" i="1"/>
  <c r="A79" i="1"/>
  <c r="A80" i="1"/>
  <c r="A81" i="1"/>
  <c r="A82" i="1"/>
  <c r="A83" i="1"/>
  <c r="A84" i="1"/>
  <c r="A86" i="1"/>
  <c r="A87" i="1"/>
  <c r="D42" i="25"/>
  <c r="C83" i="1"/>
  <c r="B81" i="22"/>
  <c r="D161" i="25"/>
  <c r="A211" i="1"/>
  <c r="A147" i="1"/>
  <c r="A148" i="1"/>
  <c r="D104" i="25"/>
  <c r="E11" i="25"/>
  <c r="G11" i="25"/>
  <c r="H123" i="25"/>
  <c r="J123" i="25"/>
  <c r="I152" i="1"/>
  <c r="I125" i="1"/>
  <c r="G127" i="1"/>
  <c r="I127" i="1"/>
  <c r="I91" i="1"/>
  <c r="I165" i="1"/>
  <c r="I164" i="1"/>
  <c r="D88" i="1"/>
  <c r="I88" i="1"/>
  <c r="D89" i="1"/>
  <c r="E56" i="25"/>
  <c r="D90" i="1"/>
  <c r="E57" i="25"/>
  <c r="J57" i="25"/>
  <c r="H30" i="16"/>
  <c r="A149" i="1"/>
  <c r="D106" i="25"/>
  <c r="A212" i="1"/>
  <c r="D162" i="25"/>
  <c r="A88" i="1"/>
  <c r="D54" i="25"/>
  <c r="E12" i="25"/>
  <c r="E13" i="25"/>
  <c r="E14" i="25"/>
  <c r="H124" i="25"/>
  <c r="J58" i="25"/>
  <c r="I30" i="2"/>
  <c r="I31" i="2"/>
  <c r="L31" i="2"/>
  <c r="I31" i="24"/>
  <c r="I32" i="24"/>
  <c r="L32" i="24"/>
  <c r="I134" i="1"/>
  <c r="E55" i="25"/>
  <c r="J55" i="25"/>
  <c r="I90" i="1"/>
  <c r="I89" i="1"/>
  <c r="D96" i="1"/>
  <c r="D106" i="1"/>
  <c r="I23" i="24"/>
  <c r="I24" i="24"/>
  <c r="L24" i="24"/>
  <c r="J56" i="25"/>
  <c r="A213" i="1"/>
  <c r="A215" i="1"/>
  <c r="A217" i="1"/>
  <c r="A218" i="1"/>
  <c r="A219" i="1"/>
  <c r="A220" i="1"/>
  <c r="A222" i="1"/>
  <c r="D163" i="25"/>
  <c r="A89" i="1"/>
  <c r="D55" i="25"/>
  <c r="A150" i="1"/>
  <c r="D107" i="25"/>
  <c r="G12" i="25"/>
  <c r="G13" i="25"/>
  <c r="G14" i="25"/>
  <c r="I101" i="1"/>
  <c r="I104" i="1"/>
  <c r="I22" i="2"/>
  <c r="E63" i="25"/>
  <c r="E73" i="25"/>
  <c r="J63" i="25"/>
  <c r="J73" i="25"/>
  <c r="I96" i="1"/>
  <c r="I106" i="1"/>
  <c r="A90" i="1"/>
  <c r="D56" i="25"/>
  <c r="A151" i="1"/>
  <c r="D108" i="25"/>
  <c r="C14" i="1"/>
  <c r="A224" i="1"/>
  <c r="A225" i="1"/>
  <c r="A226" i="1"/>
  <c r="A227" i="1"/>
  <c r="C15" i="1"/>
  <c r="I23" i="2"/>
  <c r="L23" i="2"/>
  <c r="K7" i="16"/>
  <c r="K39" i="16"/>
  <c r="A152" i="1"/>
  <c r="A154" i="1"/>
  <c r="A155" i="1"/>
  <c r="D109" i="25"/>
  <c r="A91" i="1"/>
  <c r="D57" i="25"/>
  <c r="A93" i="1"/>
  <c r="D58" i="25"/>
  <c r="D113" i="25"/>
  <c r="B159" i="1"/>
  <c r="A156" i="1"/>
  <c r="A157" i="1"/>
  <c r="D114" i="25"/>
  <c r="A94" i="1"/>
  <c r="D60" i="25"/>
  <c r="A158" i="1"/>
  <c r="A159" i="1"/>
  <c r="A160" i="1"/>
  <c r="D115" i="25"/>
  <c r="A95" i="1"/>
  <c r="D61" i="25"/>
  <c r="A96" i="1"/>
  <c r="A98" i="1"/>
  <c r="A100" i="1"/>
  <c r="A101" i="1"/>
  <c r="A102" i="1"/>
  <c r="A103" i="1"/>
  <c r="D62" i="25"/>
  <c r="A161" i="1"/>
  <c r="D118" i="25"/>
  <c r="A162" i="1"/>
  <c r="D119" i="25"/>
  <c r="A104" i="1"/>
  <c r="A106" i="1"/>
  <c r="D70" i="25"/>
  <c r="A163" i="1"/>
  <c r="A164" i="1"/>
  <c r="A165" i="1"/>
  <c r="A166" i="1"/>
  <c r="A167" i="1"/>
  <c r="A169" i="1"/>
  <c r="A170" i="1"/>
  <c r="A172" i="1"/>
  <c r="D120" i="25"/>
  <c r="K172" i="25"/>
  <c r="J10" i="25" s="1"/>
  <c r="H14" i="37"/>
  <c r="K37" i="37"/>
  <c r="H29" i="37"/>
  <c r="K29" i="37"/>
  <c r="E31" i="37"/>
  <c r="E34" i="37" s="1"/>
  <c r="I141" i="1"/>
  <c r="I26" i="2"/>
  <c r="I27" i="2"/>
  <c r="L27" i="2"/>
  <c r="L36" i="2"/>
  <c r="I27" i="24"/>
  <c r="I28" i="24"/>
  <c r="L28" i="24"/>
  <c r="L37" i="24"/>
  <c r="E99" i="25"/>
  <c r="D141" i="1"/>
  <c r="G31" i="37"/>
  <c r="H27" i="37"/>
  <c r="K27" i="37"/>
  <c r="K21" i="37"/>
  <c r="E72" i="24"/>
  <c r="F72" i="24"/>
  <c r="E70" i="24"/>
  <c r="F70" i="24"/>
  <c r="E68" i="24"/>
  <c r="F68" i="24"/>
  <c r="E85" i="24"/>
  <c r="F85" i="24"/>
  <c r="E67" i="24"/>
  <c r="F67" i="24"/>
  <c r="E76" i="24"/>
  <c r="F76" i="24"/>
  <c r="E74" i="24"/>
  <c r="F74" i="24"/>
  <c r="E80" i="24"/>
  <c r="F80" i="24"/>
  <c r="E78" i="24"/>
  <c r="F78" i="24"/>
  <c r="E82" i="24"/>
  <c r="F82" i="24"/>
  <c r="E71" i="24"/>
  <c r="F71" i="24"/>
  <c r="E83" i="24"/>
  <c r="F83" i="24"/>
  <c r="E84" i="24"/>
  <c r="F84" i="24"/>
  <c r="E69" i="24"/>
  <c r="F69" i="24"/>
  <c r="E81" i="24"/>
  <c r="F81" i="24"/>
  <c r="E77" i="24"/>
  <c r="F77" i="24"/>
  <c r="E79" i="24"/>
  <c r="F79" i="24"/>
  <c r="E73" i="24"/>
  <c r="F73" i="24"/>
  <c r="E75" i="24"/>
  <c r="F75" i="24"/>
  <c r="F68" i="2"/>
  <c r="G68" i="2"/>
  <c r="F74" i="2"/>
  <c r="G74" i="2"/>
  <c r="F80" i="2"/>
  <c r="G80" i="2"/>
  <c r="F78" i="2"/>
  <c r="G78" i="2"/>
  <c r="F77" i="2"/>
  <c r="G77" i="2"/>
  <c r="F81" i="2"/>
  <c r="G81" i="2"/>
  <c r="F73" i="2"/>
  <c r="G73" i="2"/>
  <c r="F79" i="2"/>
  <c r="G79" i="2"/>
  <c r="F76" i="2"/>
  <c r="G76" i="2"/>
  <c r="F71" i="2"/>
  <c r="G71" i="2"/>
  <c r="F82" i="2"/>
  <c r="G82" i="2"/>
  <c r="F66" i="2"/>
  <c r="G66" i="2"/>
  <c r="F75" i="2"/>
  <c r="G75" i="2"/>
  <c r="F70" i="2"/>
  <c r="G70" i="2"/>
  <c r="F83" i="2"/>
  <c r="G83" i="2"/>
  <c r="F72" i="2"/>
  <c r="G72" i="2"/>
  <c r="F84" i="2"/>
  <c r="G84" i="2"/>
  <c r="F67" i="2"/>
  <c r="G67" i="2"/>
  <c r="F69" i="2"/>
  <c r="G69" i="2"/>
  <c r="G87" i="6" l="1"/>
  <c r="K87" i="6" s="1"/>
  <c r="F14" i="16"/>
  <c r="J14" i="16" s="1"/>
  <c r="I212" i="1"/>
  <c r="J163" i="25" s="1"/>
  <c r="G163" i="25"/>
  <c r="E210" i="1"/>
  <c r="K31" i="37"/>
  <c r="J11" i="25"/>
  <c r="K10" i="25"/>
  <c r="M10" i="25" s="1"/>
  <c r="O10" i="25" s="1"/>
  <c r="E52" i="37"/>
  <c r="E56" i="37" s="1"/>
  <c r="E38" i="37" s="1"/>
  <c r="E40" i="37" s="1"/>
  <c r="G34" i="37"/>
  <c r="H31" i="37"/>
  <c r="H48" i="37"/>
  <c r="G53" i="37"/>
  <c r="H53" i="37" s="1"/>
  <c r="J48" i="37"/>
  <c r="K44" i="37"/>
  <c r="H18" i="37"/>
  <c r="G45" i="37"/>
  <c r="H45" i="37" s="1"/>
  <c r="H36" i="37"/>
  <c r="J15" i="37"/>
  <c r="J45" i="37" s="1"/>
  <c r="K45" i="37" s="1"/>
  <c r="H12" i="37"/>
  <c r="H15" i="37" s="1"/>
  <c r="I210" i="1" l="1"/>
  <c r="G161" i="25"/>
  <c r="F12" i="16"/>
  <c r="J12" i="16" s="1"/>
  <c r="J15" i="16" s="1"/>
  <c r="G85" i="6"/>
  <c r="K85" i="6" s="1"/>
  <c r="K88" i="6" s="1"/>
  <c r="J53" i="37"/>
  <c r="K53" i="37" s="1"/>
  <c r="J54" i="37"/>
  <c r="K54" i="37" s="1"/>
  <c r="K48" i="37"/>
  <c r="G52" i="37"/>
  <c r="H34" i="37"/>
  <c r="K11" i="25"/>
  <c r="M11" i="25" s="1"/>
  <c r="O11" i="25" s="1"/>
  <c r="J12" i="25"/>
  <c r="J34" i="37"/>
  <c r="D156" i="1" l="1"/>
  <c r="I213" i="1"/>
  <c r="J161" i="25"/>
  <c r="J164" i="25" s="1"/>
  <c r="K16" i="16"/>
  <c r="E20" i="16"/>
  <c r="K34" i="37"/>
  <c r="J52" i="37"/>
  <c r="K52" i="37" s="1"/>
  <c r="J13" i="25"/>
  <c r="K12" i="25"/>
  <c r="M12" i="25" s="1"/>
  <c r="O12" i="25" s="1"/>
  <c r="H52" i="37"/>
  <c r="G56" i="37"/>
  <c r="E114" i="25" l="1"/>
  <c r="E128" i="25"/>
  <c r="J128" i="25"/>
  <c r="I170" i="1"/>
  <c r="D170" i="1"/>
  <c r="D163" i="1" s="1"/>
  <c r="H56" i="37"/>
  <c r="G38" i="37"/>
  <c r="J14" i="25"/>
  <c r="K14" i="25" s="1"/>
  <c r="M14" i="25" s="1"/>
  <c r="O14" i="25" s="1"/>
  <c r="K13" i="25"/>
  <c r="M13" i="25" s="1"/>
  <c r="O13" i="25" s="1"/>
  <c r="O15" i="25" s="1"/>
  <c r="E27" i="16" l="1"/>
  <c r="J27" i="16" s="1"/>
  <c r="I163" i="1"/>
  <c r="E121" i="25"/>
  <c r="J121" i="25"/>
  <c r="K35" i="16"/>
  <c r="I43" i="2"/>
  <c r="I44" i="2" s="1"/>
  <c r="L44" i="2" s="1"/>
  <c r="I44" i="24"/>
  <c r="I45" i="24" s="1"/>
  <c r="L45" i="24" s="1"/>
  <c r="H38" i="37"/>
  <c r="G40" i="37"/>
  <c r="H40" i="37" s="1"/>
  <c r="J38" i="37" s="1"/>
  <c r="K38" i="37" l="1"/>
  <c r="J56" i="37"/>
  <c r="J40" i="37"/>
  <c r="K40" i="37" s="1"/>
  <c r="K56" i="37" l="1"/>
  <c r="J55" i="37"/>
  <c r="K55" i="37" l="1"/>
  <c r="J51" i="37"/>
  <c r="K51" i="37" l="1"/>
  <c r="M33" i="6" s="1"/>
  <c r="J60" i="37"/>
  <c r="J63" i="37" l="1"/>
  <c r="K63" i="37" s="1"/>
  <c r="K60" i="37"/>
  <c r="M34" i="6"/>
  <c r="M35" i="6" s="1"/>
  <c r="M36" i="6" s="1"/>
  <c r="M37" i="6" s="1"/>
  <c r="M38" i="6" s="1"/>
  <c r="M39" i="6" s="1"/>
  <c r="M40" i="6" s="1"/>
  <c r="M41" i="6" s="1"/>
  <c r="M42" i="6" s="1"/>
  <c r="M43" i="6" s="1"/>
  <c r="M44" i="6" s="1"/>
  <c r="M45" i="6" l="1"/>
  <c r="D162" i="1" s="1"/>
  <c r="D166" i="1" l="1"/>
  <c r="E26" i="16"/>
  <c r="E30" i="16" s="1"/>
  <c r="E120" i="25"/>
  <c r="E124" i="25" s="1"/>
  <c r="J30" i="16" l="1"/>
  <c r="J31" i="16" s="1"/>
  <c r="K31" i="16" s="1"/>
  <c r="K33" i="16" s="1"/>
  <c r="E31" i="16"/>
  <c r="E125" i="25"/>
  <c r="E130" i="25" s="1"/>
  <c r="J124" i="25"/>
  <c r="J125" i="25" s="1"/>
  <c r="I166" i="1"/>
  <c r="I167" i="1" s="1"/>
  <c r="D167" i="1"/>
  <c r="D172" i="1" s="1"/>
  <c r="I39" i="2" l="1"/>
  <c r="I40" i="2" s="1"/>
  <c r="K36" i="16"/>
  <c r="K37" i="16" s="1"/>
  <c r="I40" i="24"/>
  <c r="I41" i="24" s="1"/>
  <c r="I172" i="1"/>
  <c r="I11" i="1" s="1"/>
  <c r="I21" i="1" s="1"/>
  <c r="J130" i="25"/>
  <c r="G172" i="25"/>
  <c r="K38" i="16"/>
  <c r="K40" i="16" s="1"/>
  <c r="N72" i="2" l="1"/>
  <c r="N81" i="2"/>
  <c r="N79" i="2"/>
  <c r="N66" i="2"/>
  <c r="N78" i="2"/>
  <c r="N83" i="2"/>
  <c r="N80" i="2"/>
  <c r="N73" i="2"/>
  <c r="N69" i="2"/>
  <c r="N84" i="2"/>
  <c r="N68" i="2"/>
  <c r="N77" i="2"/>
  <c r="N82" i="2"/>
  <c r="N70" i="2"/>
  <c r="N71" i="2"/>
  <c r="N74" i="2"/>
  <c r="N67" i="2"/>
  <c r="N76" i="2"/>
  <c r="N75" i="2"/>
  <c r="G20" i="21"/>
  <c r="G26" i="21"/>
  <c r="H26" i="21" s="1"/>
  <c r="G28" i="21"/>
  <c r="H28" i="21" s="1"/>
  <c r="G22" i="21"/>
  <c r="H22" i="21" s="1"/>
  <c r="G24" i="21"/>
  <c r="H24" i="21" s="1"/>
  <c r="I47" i="24"/>
  <c r="L41" i="24"/>
  <c r="L47" i="24" s="1"/>
  <c r="L40" i="2"/>
  <c r="L46" i="2" s="1"/>
  <c r="I46" i="2"/>
  <c r="I84" i="2" l="1"/>
  <c r="J84" i="2" s="1"/>
  <c r="L84" i="2" s="1"/>
  <c r="I66" i="2"/>
  <c r="J66" i="2" s="1"/>
  <c r="L66" i="2" s="1"/>
  <c r="I69" i="2"/>
  <c r="J69" i="2" s="1"/>
  <c r="L69" i="2" s="1"/>
  <c r="I82" i="2"/>
  <c r="J82" i="2" s="1"/>
  <c r="L82" i="2" s="1"/>
  <c r="I79" i="2"/>
  <c r="J79" i="2" s="1"/>
  <c r="L79" i="2" s="1"/>
  <c r="I77" i="2"/>
  <c r="J77" i="2" s="1"/>
  <c r="L77" i="2" s="1"/>
  <c r="I68" i="2"/>
  <c r="J68" i="2" s="1"/>
  <c r="L68" i="2" s="1"/>
  <c r="I72" i="2"/>
  <c r="J72" i="2" s="1"/>
  <c r="L72" i="2" s="1"/>
  <c r="I67" i="2"/>
  <c r="J67" i="2" s="1"/>
  <c r="L67" i="2" s="1"/>
  <c r="I78" i="2"/>
  <c r="J78" i="2" s="1"/>
  <c r="L78" i="2" s="1"/>
  <c r="I71" i="2"/>
  <c r="J71" i="2" s="1"/>
  <c r="L71" i="2" s="1"/>
  <c r="I80" i="2"/>
  <c r="J80" i="2" s="1"/>
  <c r="L80" i="2" s="1"/>
  <c r="I74" i="2"/>
  <c r="J74" i="2" s="1"/>
  <c r="L74" i="2" s="1"/>
  <c r="I70" i="2"/>
  <c r="J70" i="2" s="1"/>
  <c r="L70" i="2" s="1"/>
  <c r="I81" i="2"/>
  <c r="J81" i="2" s="1"/>
  <c r="L81" i="2" s="1"/>
  <c r="I76" i="2"/>
  <c r="J76" i="2" s="1"/>
  <c r="L76" i="2" s="1"/>
  <c r="I73" i="2"/>
  <c r="J73" i="2" s="1"/>
  <c r="L73" i="2" s="1"/>
  <c r="I75" i="2"/>
  <c r="J75" i="2" s="1"/>
  <c r="L75" i="2" s="1"/>
  <c r="I83" i="2"/>
  <c r="J83" i="2" s="1"/>
  <c r="L83" i="2" s="1"/>
  <c r="H72" i="24"/>
  <c r="I72" i="24" s="1"/>
  <c r="K72" i="24" s="1"/>
  <c r="M72" i="24" s="1"/>
  <c r="H83" i="24"/>
  <c r="I83" i="24" s="1"/>
  <c r="K83" i="24" s="1"/>
  <c r="M83" i="24" s="1"/>
  <c r="H73" i="24"/>
  <c r="I73" i="24" s="1"/>
  <c r="K73" i="24" s="1"/>
  <c r="M73" i="24" s="1"/>
  <c r="H79" i="24"/>
  <c r="I79" i="24" s="1"/>
  <c r="K79" i="24" s="1"/>
  <c r="M79" i="24" s="1"/>
  <c r="H82" i="24"/>
  <c r="I82" i="24" s="1"/>
  <c r="K82" i="24" s="1"/>
  <c r="M82" i="24" s="1"/>
  <c r="H69" i="24"/>
  <c r="I69" i="24" s="1"/>
  <c r="K69" i="24" s="1"/>
  <c r="M69" i="24" s="1"/>
  <c r="H76" i="24"/>
  <c r="I76" i="24" s="1"/>
  <c r="K76" i="24" s="1"/>
  <c r="M76" i="24" s="1"/>
  <c r="H81" i="24"/>
  <c r="I81" i="24" s="1"/>
  <c r="K81" i="24" s="1"/>
  <c r="M81" i="24" s="1"/>
  <c r="H80" i="24"/>
  <c r="I80" i="24" s="1"/>
  <c r="K80" i="24" s="1"/>
  <c r="M80" i="24" s="1"/>
  <c r="H85" i="24"/>
  <c r="I85" i="24" s="1"/>
  <c r="K85" i="24" s="1"/>
  <c r="M85" i="24" s="1"/>
  <c r="H71" i="24"/>
  <c r="I71" i="24" s="1"/>
  <c r="K71" i="24" s="1"/>
  <c r="M71" i="24" s="1"/>
  <c r="H68" i="24"/>
  <c r="I68" i="24" s="1"/>
  <c r="K68" i="24" s="1"/>
  <c r="M68" i="24" s="1"/>
  <c r="H78" i="24"/>
  <c r="I78" i="24" s="1"/>
  <c r="K78" i="24" s="1"/>
  <c r="M78" i="24" s="1"/>
  <c r="H70" i="24"/>
  <c r="I70" i="24" s="1"/>
  <c r="K70" i="24" s="1"/>
  <c r="M70" i="24" s="1"/>
  <c r="H75" i="24"/>
  <c r="I75" i="24" s="1"/>
  <c r="K75" i="24" s="1"/>
  <c r="M75" i="24" s="1"/>
  <c r="H74" i="24"/>
  <c r="I74" i="24" s="1"/>
  <c r="K74" i="24" s="1"/>
  <c r="M74" i="24" s="1"/>
  <c r="H67" i="24"/>
  <c r="I67" i="24" s="1"/>
  <c r="K67" i="24" s="1"/>
  <c r="M67" i="24" s="1"/>
  <c r="H77" i="24"/>
  <c r="I77" i="24" s="1"/>
  <c r="K77" i="24" s="1"/>
  <c r="M77" i="24" s="1"/>
  <c r="H84" i="24"/>
  <c r="I84" i="24" s="1"/>
  <c r="K84" i="24" s="1"/>
  <c r="M84" i="24" s="1"/>
  <c r="J24" i="21"/>
  <c r="K24" i="21"/>
  <c r="R72" i="2" s="1"/>
  <c r="J22" i="21"/>
  <c r="K22" i="21"/>
  <c r="R69" i="2" s="1"/>
  <c r="J28" i="21"/>
  <c r="K28" i="21" s="1"/>
  <c r="R78" i="2" s="1"/>
  <c r="J26" i="21"/>
  <c r="K26" i="21" s="1"/>
  <c r="R75" i="2" s="1"/>
  <c r="G39" i="21"/>
  <c r="H20" i="21"/>
  <c r="M87" i="24" l="1"/>
  <c r="O70" i="2"/>
  <c r="Q70" i="2"/>
  <c r="S70" i="2" s="1"/>
  <c r="S74" i="2"/>
  <c r="Q74" i="2"/>
  <c r="O74" i="2"/>
  <c r="Q75" i="2"/>
  <c r="S75" i="2"/>
  <c r="O75" i="2"/>
  <c r="S76" i="2"/>
  <c r="Q76" i="2"/>
  <c r="O76" i="2"/>
  <c r="Q80" i="2"/>
  <c r="O80" i="2"/>
  <c r="S80" i="2"/>
  <c r="O67" i="2"/>
  <c r="Q67" i="2"/>
  <c r="S67" i="2" s="1"/>
  <c r="S72" i="2"/>
  <c r="O72" i="2"/>
  <c r="Q72" i="2"/>
  <c r="S73" i="2"/>
  <c r="O73" i="2"/>
  <c r="Q73" i="2"/>
  <c r="O78" i="2"/>
  <c r="Q78" i="2"/>
  <c r="S78" i="2"/>
  <c r="Q77" i="2"/>
  <c r="S77" i="2"/>
  <c r="O77" i="2"/>
  <c r="Q81" i="2"/>
  <c r="S81" i="2"/>
  <c r="O81" i="2"/>
  <c r="H39" i="21"/>
  <c r="J20" i="21"/>
  <c r="J39" i="21" s="1"/>
  <c r="J42" i="21" s="1"/>
  <c r="Q71" i="2"/>
  <c r="O71" i="2"/>
  <c r="S71" i="2"/>
  <c r="Q68" i="2"/>
  <c r="S68" i="2" s="1"/>
  <c r="O68" i="2"/>
  <c r="Q79" i="2"/>
  <c r="S79" i="2"/>
  <c r="O79" i="2"/>
  <c r="O82" i="2"/>
  <c r="S82" i="2"/>
  <c r="Q82" i="2"/>
  <c r="Q69" i="2"/>
  <c r="S69" i="2" s="1"/>
  <c r="O69" i="2"/>
  <c r="O66" i="2"/>
  <c r="Q66" i="2"/>
  <c r="Q83" i="2"/>
  <c r="O83" i="2"/>
  <c r="S83" i="2"/>
  <c r="O84" i="2"/>
  <c r="S84" i="2"/>
  <c r="Q84" i="2"/>
  <c r="K20" i="21" l="1"/>
  <c r="R66" i="2" s="1"/>
  <c r="R86" i="2" l="1"/>
  <c r="S66" i="2"/>
  <c r="S86" i="2" s="1"/>
  <c r="K39" i="21"/>
  <c r="D23" i="1" s="1"/>
  <c r="I23" i="1" s="1"/>
  <c r="I2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Tuckler, David</author>
  </authors>
  <commentList>
    <comment ref="Y5" authorId="0" shapeId="0" xr:uid="{7939CFE8-21E1-4E5D-8FA5-AE7BDDA95DB3}">
      <text>
        <r>
          <rPr>
            <b/>
            <sz val="9"/>
            <color indexed="81"/>
            <rFont val="Tahoma"/>
            <family val="2"/>
          </rPr>
          <t>Tuckler, David:</t>
        </r>
        <r>
          <rPr>
            <sz val="9"/>
            <color indexed="81"/>
            <rFont val="Tahoma"/>
            <family val="2"/>
          </rPr>
          <t xml:space="preserve">
Provided by business manangement in email below.</t>
        </r>
      </text>
    </comment>
    <comment ref="T10" authorId="0" shapeId="0" xr:uid="{4FDEE3DC-BF21-452C-B49C-B223639DECA1}">
      <text>
        <r>
          <rPr>
            <b/>
            <sz val="9"/>
            <color indexed="81"/>
            <rFont val="Tahoma"/>
            <family val="2"/>
          </rPr>
          <t>Tuckler, David:</t>
        </r>
        <r>
          <rPr>
            <sz val="9"/>
            <color indexed="81"/>
            <rFont val="Tahoma"/>
            <family val="2"/>
          </rPr>
          <t xml:space="preserve">
BTL, do not include in rate base</t>
        </r>
      </text>
    </comment>
    <comment ref="T12" authorId="0" shapeId="0" xr:uid="{B3A05B31-3DE0-4359-975D-EC7637994A0B}">
      <text>
        <r>
          <rPr>
            <b/>
            <sz val="9"/>
            <color indexed="81"/>
            <rFont val="Tahoma"/>
            <family val="2"/>
          </rPr>
          <t>Tuckler, David:</t>
        </r>
        <r>
          <rPr>
            <sz val="9"/>
            <color indexed="81"/>
            <rFont val="Tahoma"/>
            <family val="2"/>
          </rPr>
          <t xml:space="preserve">
Should include if generated by tax depr., negative NOL so not including.</t>
        </r>
      </text>
    </comment>
    <comment ref="T14" authorId="0" shapeId="0" xr:uid="{E6940F0D-EF26-4F85-BBF3-C293916B74D0}">
      <text>
        <r>
          <rPr>
            <b/>
            <sz val="9"/>
            <color indexed="81"/>
            <rFont val="Tahoma"/>
            <family val="2"/>
          </rPr>
          <t>Tuckler, David:</t>
        </r>
        <r>
          <rPr>
            <sz val="9"/>
            <color indexed="81"/>
            <rFont val="Tahoma"/>
            <family val="2"/>
          </rPr>
          <t xml:space="preserve">
Do not include in rate base, BSO adj.</t>
        </r>
      </text>
    </comment>
    <comment ref="T40" authorId="0" shapeId="0" xr:uid="{2B095012-5A7D-4F4F-A4C2-F18684FB1024}">
      <text>
        <r>
          <rPr>
            <b/>
            <sz val="9"/>
            <color indexed="81"/>
            <rFont val="Tahoma"/>
            <family val="2"/>
          </rPr>
          <t>Tuckler, David:</t>
        </r>
        <r>
          <rPr>
            <sz val="9"/>
            <color indexed="81"/>
            <rFont val="Tahoma"/>
            <family val="2"/>
          </rPr>
          <t xml:space="preserve">
Debt carrying charges reg. assets not included in rate base, so do not include related taxes.</t>
        </r>
      </text>
    </comment>
    <comment ref="T41" authorId="0" shapeId="0" xr:uid="{F85161EB-C5FF-49CE-AE4D-00E07DB9A991}">
      <text>
        <r>
          <rPr>
            <b/>
            <sz val="9"/>
            <color indexed="81"/>
            <rFont val="Tahoma"/>
            <family val="2"/>
          </rPr>
          <t>Tuckler, David:</t>
        </r>
        <r>
          <rPr>
            <sz val="9"/>
            <color indexed="81"/>
            <rFont val="Tahoma"/>
            <family val="2"/>
          </rPr>
          <t xml:space="preserve">
BSO, do not include in rate base.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Nesmith, Shawn</author>
  </authors>
  <commentList>
    <comment ref="M1" authorId="0" shapeId="0" xr:uid="{005145EB-BD55-4BEB-9E5E-F35585E68F50}">
      <text>
        <r>
          <rPr>
            <b/>
            <sz val="9"/>
            <rFont val="Tahoma"/>
            <family val="2"/>
          </rPr>
          <t>Author:</t>
        </r>
        <r>
          <rPr>
            <sz val="9"/>
            <rFont val="Tahoma"/>
            <family val="2"/>
          </rPr>
          <t xml:space="preserve">
Need to add the page numbers</t>
        </r>
      </text>
    </comment>
    <comment ref="AA1" authorId="0" shapeId="0" xr:uid="{D9F84661-F0A6-433B-B9B0-A995F6522746}">
      <text>
        <r>
          <rPr>
            <b/>
            <sz val="9"/>
            <rFont val="Tahoma"/>
            <family val="2"/>
          </rPr>
          <t>Author:</t>
        </r>
        <r>
          <rPr>
            <sz val="9"/>
            <rFont val="Tahoma"/>
            <family val="2"/>
          </rPr>
          <t xml:space="preserve">
Need to add the page numbers</t>
        </r>
      </text>
    </comment>
    <comment ref="F55" authorId="1" shapeId="0" xr:uid="{A80E73F4-3C54-4D21-A649-22836163ABBA}">
      <text>
        <r>
          <rPr>
            <b/>
            <sz val="9"/>
            <color indexed="81"/>
            <rFont val="Tahoma"/>
            <family val="2"/>
          </rPr>
          <t>Nesmith, Shawn:</t>
        </r>
        <r>
          <rPr>
            <sz val="9"/>
            <color indexed="81"/>
            <rFont val="Tahoma"/>
            <family val="2"/>
          </rPr>
          <t xml:space="preserve">
Amount has been calculated based on 2022 estimated pre-close ADIT times the new 2022 ending Dx split per business management team.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Nesmith, Shawn</author>
  </authors>
  <commentList>
    <comment ref="A5" authorId="0" shapeId="0" xr:uid="{96262816-C5F0-4B5E-AC49-5ADE058B89A4}">
      <text>
        <r>
          <rPr>
            <b/>
            <sz val="9"/>
            <color indexed="81"/>
            <rFont val="Tahoma"/>
            <family val="2"/>
          </rPr>
          <t>Nesmith, Shawn:</t>
        </r>
        <r>
          <rPr>
            <sz val="9"/>
            <color indexed="81"/>
            <rFont val="Tahoma"/>
            <family val="2"/>
          </rPr>
          <t xml:space="preserve">
Book and tax amounts pre-close</t>
        </r>
      </text>
    </comment>
    <comment ref="A46" authorId="0" shapeId="0" xr:uid="{73038A16-923B-41E8-AC03-C1541FD34478}">
      <text>
        <r>
          <rPr>
            <b/>
            <sz val="9"/>
            <color indexed="81"/>
            <rFont val="Tahoma"/>
            <family val="2"/>
          </rPr>
          <t>Nesmith, Shawn:</t>
        </r>
        <r>
          <rPr>
            <sz val="9"/>
            <color indexed="81"/>
            <rFont val="Tahoma"/>
            <family val="2"/>
          </rPr>
          <t xml:space="preserve">
Actual amounts after the close of the transaction and the reset of ADIT</t>
        </r>
      </text>
    </comment>
  </commentList>
</comments>
</file>

<file path=xl/sharedStrings.xml><?xml version="1.0" encoding="utf-8"?>
<sst xmlns="http://schemas.openxmlformats.org/spreadsheetml/2006/main" count="3867" uniqueCount="1468">
  <si>
    <t>Bundled Sales for Resale  included on page 4 of Attachment H</t>
  </si>
  <si>
    <t xml:space="preserve">b. Bundled Sales for Resale </t>
  </si>
  <si>
    <t>Total PBOP expenses (Note A)</t>
  </si>
  <si>
    <t>Attach H, p 2, line 2 col 5 plus line 27 col 5 (Note A)</t>
  </si>
  <si>
    <t>Attach H, p 3, line 14 col 5</t>
  </si>
  <si>
    <t>Attach H, p 3, lines 17 &amp; 18, col 5 (Note H)</t>
  </si>
  <si>
    <t>Attach H, p 1, line 7 col 5</t>
  </si>
  <si>
    <t>O&amp;M</t>
  </si>
  <si>
    <t>ITEP Project Number</t>
  </si>
  <si>
    <t xml:space="preserve">Formula Rate - Non-Levelized </t>
  </si>
  <si>
    <t xml:space="preserve"> </t>
  </si>
  <si>
    <t>(1)</t>
  </si>
  <si>
    <t>(2)</t>
  </si>
  <si>
    <t>(3)</t>
  </si>
  <si>
    <t>(4)</t>
  </si>
  <si>
    <t>(5)</t>
  </si>
  <si>
    <t>Line</t>
  </si>
  <si>
    <t>Allocated</t>
  </si>
  <si>
    <t>No.</t>
  </si>
  <si>
    <t>Amount</t>
  </si>
  <si>
    <t xml:space="preserve">REVENUE CREDITS </t>
  </si>
  <si>
    <t>Total</t>
  </si>
  <si>
    <t>Allocator</t>
  </si>
  <si>
    <t>TP</t>
  </si>
  <si>
    <t>NET REVENUE REQUIREMENT</t>
  </si>
  <si>
    <t>Transmission</t>
  </si>
  <si>
    <t>Page, Line, Col.</t>
  </si>
  <si>
    <t>Company Total</t>
  </si>
  <si>
    <t xml:space="preserve">                  Allocator</t>
  </si>
  <si>
    <t>(Col 3 times Col 4)</t>
  </si>
  <si>
    <t>NA</t>
  </si>
  <si>
    <t xml:space="preserve">  Transmission</t>
  </si>
  <si>
    <t>W/S</t>
  </si>
  <si>
    <t>GP=</t>
  </si>
  <si>
    <t>NET PLANT IN SERVICE</t>
  </si>
  <si>
    <t>NP=</t>
  </si>
  <si>
    <t>NP</t>
  </si>
  <si>
    <t>GP</t>
  </si>
  <si>
    <t xml:space="preserve">  Transmission </t>
  </si>
  <si>
    <t xml:space="preserve">     Less Account 565</t>
  </si>
  <si>
    <t xml:space="preserve">  A&amp;G</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</si>
  <si>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</si>
  <si>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</si>
  <si>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</si>
  <si>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</si>
  <si>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</si>
  <si>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</si>
  <si>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</si>
  <si>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</si>
  <si>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</si>
  <si>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</si>
  <si>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 xml:space="preserve">     CIT=(T/1-T) * (1-(WCLTD/R)) =</t>
  </si>
  <si>
    <t>Total Income Taxes</t>
  </si>
  <si>
    <t xml:space="preserve">RETURN </t>
  </si>
  <si>
    <t xml:space="preserve">                SUPPORTING CALCULATIONS AND NOTES</t>
  </si>
  <si>
    <t>TRANSMISSION PLANT INCLUDED IN ISO RATES</t>
  </si>
  <si>
    <t>TP=</t>
  </si>
  <si>
    <t>Form 1 Reference</t>
  </si>
  <si>
    <t>$</t>
  </si>
  <si>
    <t>Allocation</t>
  </si>
  <si>
    <t>354.20.b</t>
  </si>
  <si>
    <t>W&amp;S Allocator</t>
  </si>
  <si>
    <t xml:space="preserve">  Other</t>
  </si>
  <si>
    <t>($ / Allocation)</t>
  </si>
  <si>
    <t>=</t>
  </si>
  <si>
    <t>WS</t>
  </si>
  <si>
    <t>RETURN (R)</t>
  </si>
  <si>
    <t>Cost</t>
  </si>
  <si>
    <t>%</t>
  </si>
  <si>
    <t>Weighted</t>
  </si>
  <si>
    <t>=WCLTD</t>
  </si>
  <si>
    <t>=R</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</si>
  <si>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</si>
  <si>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</si>
  <si>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</si>
  <si>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</si>
  <si>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</si>
  <si>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</si>
  <si>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</si>
  <si>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</si>
  <si>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</si>
  <si>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</si>
  <si>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</si>
  <si>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</si>
  <si>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</si>
  <si>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</si>
  <si>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 xml:space="preserve">         Inputs Required:</t>
  </si>
  <si>
    <t>FIT =</t>
  </si>
  <si>
    <t>SIT=</t>
  </si>
  <si>
    <t>p =</t>
  </si>
  <si>
    <t>Enter dollar amounts</t>
  </si>
  <si>
    <t>Rate Formula Template</t>
  </si>
  <si>
    <t>May</t>
  </si>
  <si>
    <t>(B)</t>
  </si>
  <si>
    <t>(A)</t>
  </si>
  <si>
    <t>April</t>
  </si>
  <si>
    <t>Year</t>
  </si>
  <si>
    <t>DA</t>
  </si>
  <si>
    <t>December</t>
  </si>
  <si>
    <t>November</t>
  </si>
  <si>
    <t>September</t>
  </si>
  <si>
    <t>August</t>
  </si>
  <si>
    <t>July</t>
  </si>
  <si>
    <t>March</t>
  </si>
  <si>
    <t>February</t>
  </si>
  <si>
    <t>January</t>
  </si>
  <si>
    <t>October</t>
  </si>
  <si>
    <t xml:space="preserve">  CWIP</t>
  </si>
  <si>
    <t xml:space="preserve">Total Loan Amount </t>
  </si>
  <si>
    <t xml:space="preserve">NPV = 0 = </t>
  </si>
  <si>
    <t>Underwriting Discount</t>
  </si>
  <si>
    <t xml:space="preserve">   Total Issuance Expense</t>
  </si>
  <si>
    <t>Interest Rate</t>
  </si>
  <si>
    <t>( C)</t>
  </si>
  <si>
    <t>(D)</t>
  </si>
  <si>
    <t>(E)</t>
  </si>
  <si>
    <t>(F)</t>
  </si>
  <si>
    <t>(G)</t>
  </si>
  <si>
    <t>(H)</t>
  </si>
  <si>
    <t>(I)</t>
  </si>
  <si>
    <t>Principle Drawn In Quarter ($000's)</t>
  </si>
  <si>
    <t>Principle Drawn To Date ($000's)</t>
  </si>
  <si>
    <t>Origination Fees ($000's)</t>
  </si>
  <si>
    <t>Net Cash Flows ($000's)</t>
  </si>
  <si>
    <t>(D-F-G-H)</t>
  </si>
  <si>
    <t xml:space="preserve">  General &amp; Intangible</t>
  </si>
  <si>
    <t xml:space="preserve">  Account No. 281 (enter negative)</t>
  </si>
  <si>
    <t xml:space="preserve">  Account No. 282 (enter negative)</t>
  </si>
  <si>
    <t xml:space="preserve">  Account No. 283 (enter negative)</t>
  </si>
  <si>
    <t xml:space="preserve">  Account No. 255 (enter negative)</t>
  </si>
  <si>
    <t xml:space="preserve">  Prepayments (Account 165)</t>
  </si>
  <si>
    <t xml:space="preserve">  Amortization of Abandoned Plant</t>
  </si>
  <si>
    <t>Spread</t>
  </si>
  <si>
    <t>Revolving Credit Commitment Fee</t>
  </si>
  <si>
    <t>Legal Fees</t>
  </si>
  <si>
    <t>Rating Agency Fee</t>
  </si>
  <si>
    <t>Upfront Fee</t>
  </si>
  <si>
    <t>Arrangement Fee</t>
  </si>
  <si>
    <t>Annual Rating Agency Fee</t>
  </si>
  <si>
    <t>Annual Bank Agency Fee</t>
  </si>
  <si>
    <t>Hypothetical Monthly Interest Rate</t>
  </si>
  <si>
    <t>Months</t>
  </si>
  <si>
    <t>Amortization</t>
  </si>
  <si>
    <t>Surcharge (Refund) Owed</t>
  </si>
  <si>
    <t>Monthly</t>
  </si>
  <si>
    <t>June</t>
  </si>
  <si>
    <t>January  through December</t>
  </si>
  <si>
    <t>Over (Under) Recovery Plus Interest Amortized and Recovered Over 12 Months</t>
  </si>
  <si>
    <t>Less Over (Under) Recovery</t>
  </si>
  <si>
    <t>Total Interest</t>
  </si>
  <si>
    <t xml:space="preserve">  Account No. 190 </t>
  </si>
  <si>
    <t>354.23.b</t>
  </si>
  <si>
    <t>YEAR</t>
  </si>
  <si>
    <t>SUMMARY</t>
  </si>
  <si>
    <t>Interest Rate on Amount of Refunds or Surcharges from 35.19a</t>
  </si>
  <si>
    <t>Attachment 9 - Hypothetical Example of Final True-Up of Interest Rates and Interest Calculations for the Construction Loan</t>
  </si>
  <si>
    <t xml:space="preserve">     Less Account 566 (Misc Trans Expense)</t>
  </si>
  <si>
    <t>Account 566</t>
  </si>
  <si>
    <t>Total Account 566</t>
  </si>
  <si>
    <t xml:space="preserve">   Amortization of Regulatory Asset</t>
  </si>
  <si>
    <t>Utilizing FERC Form 1 Data</t>
  </si>
  <si>
    <t>True-up Adjustment with Interest</t>
  </si>
  <si>
    <t>K</t>
  </si>
  <si>
    <t>Consistent with GAAP, the Origination Fees and Commitments Fees will be amortized using the standard Internal Rate of Return formula below.</t>
  </si>
  <si>
    <t>Each year, the amounts withdrawn, the interest paid in the year, Origination Fees, Commitments Fees, and total loan amount will be updated on this attachment.</t>
  </si>
  <si>
    <t xml:space="preserve">  Unamortized Regulatory Asset </t>
  </si>
  <si>
    <t xml:space="preserve">  Unamortized Abandoned Plant  </t>
  </si>
  <si>
    <t>Commitment, Utilization &amp; Ratings Fees ($000's)</t>
  </si>
  <si>
    <t>Year 2017</t>
  </si>
  <si>
    <t>Year 2016</t>
  </si>
  <si>
    <t>*</t>
  </si>
  <si>
    <t>Year 2015</t>
  </si>
  <si>
    <t>Year 2018</t>
  </si>
  <si>
    <t>Total Amount of True-Up Adjustment for 2016 ATRR</t>
  </si>
  <si>
    <t>Total Amount of True-Up Adjustment for 2015 ATRR</t>
  </si>
  <si>
    <t>page 1 of 5</t>
  </si>
  <si>
    <t xml:space="preserve">  Account No. 454</t>
  </si>
  <si>
    <t xml:space="preserve">  Account No. 456.1</t>
  </si>
  <si>
    <t xml:space="preserve">  Revenues from service provided by the ISO at a discount</t>
  </si>
  <si>
    <t>(Note C)</t>
  </si>
  <si>
    <t>(Note D)</t>
  </si>
  <si>
    <t>page 2 of 5</t>
  </si>
  <si>
    <t>356.1</t>
  </si>
  <si>
    <t>CE</t>
  </si>
  <si>
    <t>zero</t>
  </si>
  <si>
    <t xml:space="preserve">  CWC </t>
  </si>
  <si>
    <t>page 3 of 5</t>
  </si>
  <si>
    <t xml:space="preserve">     Less FERC Annual Fees</t>
  </si>
  <si>
    <t>Permanent Differences Tax Adjustment</t>
  </si>
  <si>
    <t>page 4 of 5</t>
  </si>
  <si>
    <t>WAGES &amp; SALARY ALLOCATOR  (W&amp;S)</t>
  </si>
  <si>
    <t>% Electric</t>
  </si>
  <si>
    <t>200.3.c</t>
  </si>
  <si>
    <t xml:space="preserve">  Preferred Stock  (112.3.c)</t>
  </si>
  <si>
    <t>REVENUE CREDITS</t>
  </si>
  <si>
    <t xml:space="preserve">  Total of (a)-(b)</t>
  </si>
  <si>
    <t>page 5 of 5</t>
  </si>
  <si>
    <t>References to data from FERC Form 1 are indicated as:  #.y.x  (page, line, column)</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</si>
  <si>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</si>
  <si>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(percent of federal income tax deductible for state purposes)</t>
  </si>
  <si>
    <t>M</t>
  </si>
  <si>
    <t>Removes transmission plant determined by Commission order to be state-jurisdictional according to the seven-factor test (until Form 1 balances are adjusted to reflect application of seven-factor test).</t>
  </si>
  <si>
    <t xml:space="preserve">Removes dollar amount of transmission plant to be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  </t>
  </si>
  <si>
    <t>O</t>
  </si>
  <si>
    <t>P</t>
  </si>
  <si>
    <t>Q</t>
  </si>
  <si>
    <t>R</t>
  </si>
  <si>
    <t>Includes income related only to transmission facilities, such as pole attachments, rentals and special use.</t>
  </si>
  <si>
    <t>S</t>
  </si>
  <si>
    <t>T</t>
  </si>
  <si>
    <t>Gross Transmission Plant - Total</t>
  </si>
  <si>
    <t>Net Transmission Plant - Total</t>
  </si>
  <si>
    <t>O&amp;M EXPENSE</t>
  </si>
  <si>
    <t>Total O&amp;M Allocated to Transmission</t>
  </si>
  <si>
    <t>Annual Allocation Factor for O&amp;M</t>
  </si>
  <si>
    <t>(line 3 divided by line 1 col 3)</t>
  </si>
  <si>
    <t>5</t>
  </si>
  <si>
    <t>6</t>
  </si>
  <si>
    <t>(line 5 divided by line 1 col 3)</t>
  </si>
  <si>
    <t>TAXES OTHER THAN INCOME TAXES</t>
  </si>
  <si>
    <t>7</t>
  </si>
  <si>
    <t>Total Other Taxes</t>
  </si>
  <si>
    <t>8</t>
  </si>
  <si>
    <t>Annual Allocation Factor for Other Taxes</t>
  </si>
  <si>
    <t>(line 7 divided by line 1 col 3)</t>
  </si>
  <si>
    <t>9</t>
  </si>
  <si>
    <t>Annual Allocation Factor for Expense</t>
  </si>
  <si>
    <t>INCOME TAXES</t>
  </si>
  <si>
    <t>10</t>
  </si>
  <si>
    <t>11</t>
  </si>
  <si>
    <t>Annual Allocation Factor for Income Taxes</t>
  </si>
  <si>
    <t>12</t>
  </si>
  <si>
    <t>Return on Rate Base</t>
  </si>
  <si>
    <t>13</t>
  </si>
  <si>
    <t>Annual Allocation Factor for Return on Rate Base</t>
  </si>
  <si>
    <t>(line 12 divided by line 2 col 3)</t>
  </si>
  <si>
    <t>14</t>
  </si>
  <si>
    <t>Annual Allocation Factor for Return</t>
  </si>
  <si>
    <t>Page 2 of 2</t>
  </si>
  <si>
    <t>Line No.</t>
  </si>
  <si>
    <t xml:space="preserve">Project Gross Plant </t>
  </si>
  <si>
    <t>Annual Expense Charge</t>
  </si>
  <si>
    <t xml:space="preserve">Project Net Plant </t>
  </si>
  <si>
    <t>Annual Return Charge</t>
  </si>
  <si>
    <t>Annual Revenue Requirement</t>
  </si>
  <si>
    <t>True-Up Adjustment</t>
  </si>
  <si>
    <t>(Col. 3 * Col. 4)</t>
  </si>
  <si>
    <t>(Col. 6 * Col. 7)</t>
  </si>
  <si>
    <t>(Sum Col. 5, 8 &amp; 9)</t>
  </si>
  <si>
    <t>(Note F)</t>
  </si>
  <si>
    <t>2</t>
  </si>
  <si>
    <t>Annual Totals</t>
  </si>
  <si>
    <t>Month</t>
  </si>
  <si>
    <t>Held for Future Use</t>
  </si>
  <si>
    <t xml:space="preserve">  Materials &amp; Supplies</t>
  </si>
  <si>
    <t xml:space="preserve">  Prepayments</t>
  </si>
  <si>
    <t xml:space="preserve">March </t>
  </si>
  <si>
    <t xml:space="preserve">August </t>
  </si>
  <si>
    <t xml:space="preserve">Unamortized Regulatory Asset </t>
  </si>
  <si>
    <t xml:space="preserve">Unamortized Abandoned Plant  </t>
  </si>
  <si>
    <t>EPRI &amp; Reg. Comm. Exp. &amp; Non-safety  Ad.</t>
  </si>
  <si>
    <t>Transmission Related Reg. Comm. Exp.</t>
  </si>
  <si>
    <t>General &amp; Intangible</t>
  </si>
  <si>
    <t>Amortized Investment Tax Credit (266.8f)</t>
  </si>
  <si>
    <t>15</t>
  </si>
  <si>
    <t>16</t>
  </si>
  <si>
    <t>(line 9 divided by line 1 col 3)</t>
  </si>
  <si>
    <t>Sum of line 4, 6, 8, and 10</t>
  </si>
  <si>
    <t>Sum of line 13 and 15</t>
  </si>
  <si>
    <t>Project Depreciation/Amortization Expense</t>
  </si>
  <si>
    <t>Incentive Return</t>
  </si>
  <si>
    <t>Incentive Return in basis Points</t>
  </si>
  <si>
    <t>Less Revenue Credits</t>
  </si>
  <si>
    <t xml:space="preserve">  Account No. 457.1 Scheduling</t>
  </si>
  <si>
    <t>Notes:</t>
  </si>
  <si>
    <t xml:space="preserve">A </t>
  </si>
  <si>
    <t xml:space="preserve">B </t>
  </si>
  <si>
    <t xml:space="preserve">L </t>
  </si>
  <si>
    <t xml:space="preserve">N </t>
  </si>
  <si>
    <t>Total Annual Revenue Requirement</t>
  </si>
  <si>
    <t>Project Revenue Requirement Worksheet</t>
  </si>
  <si>
    <t>Attachment 1</t>
  </si>
  <si>
    <t>Attachment 3</t>
  </si>
  <si>
    <t>Attachment 4</t>
  </si>
  <si>
    <t>Attachment 5</t>
  </si>
  <si>
    <t>Attachment 6</t>
  </si>
  <si>
    <t>Attachment 7</t>
  </si>
  <si>
    <t>ROE will be supported in the original filing and no change in ROE may be made absent a filing with FERC.</t>
  </si>
  <si>
    <t>The Hypothetical Example:</t>
  </si>
  <si>
    <t>December Prior Year</t>
  </si>
  <si>
    <t xml:space="preserve">December </t>
  </si>
  <si>
    <t>Line No</t>
  </si>
  <si>
    <t>(a)</t>
  </si>
  <si>
    <t>(b)</t>
  </si>
  <si>
    <t>(c)</t>
  </si>
  <si>
    <t>(d)</t>
  </si>
  <si>
    <t>(f)</t>
  </si>
  <si>
    <t>(e)</t>
  </si>
  <si>
    <t>(g)</t>
  </si>
  <si>
    <t>(h)</t>
  </si>
  <si>
    <t>(i)</t>
  </si>
  <si>
    <t>Source</t>
  </si>
  <si>
    <t>Attachment 4, Line 14, Col. (d)</t>
  </si>
  <si>
    <t>Accumulated Depreciation</t>
  </si>
  <si>
    <t>Gross Plant In Service</t>
  </si>
  <si>
    <t>Working Capital</t>
  </si>
  <si>
    <t>CWIP</t>
  </si>
  <si>
    <t>LHFFU</t>
  </si>
  <si>
    <t>Adjustments to Rate Base</t>
  </si>
  <si>
    <t>6a</t>
  </si>
  <si>
    <t xml:space="preserve">     Less PBOP Expense in Year</t>
  </si>
  <si>
    <t>7a</t>
  </si>
  <si>
    <t xml:space="preserve">     Plus PBOP Expense Allowed Amount</t>
  </si>
  <si>
    <t>(Note N)</t>
  </si>
  <si>
    <t>U</t>
  </si>
  <si>
    <t xml:space="preserve">ACCOUNT 454 (RENT FROM ELECTRIC PROPERTY) </t>
  </si>
  <si>
    <t>ACCOUNT 456.1 (OTHER ELECTRIC REVENUES)</t>
  </si>
  <si>
    <t>(page 3, line 47)</t>
  </si>
  <si>
    <t>GROSS REVENUE REQUIREMENT</t>
  </si>
  <si>
    <t>(Note O)</t>
  </si>
  <si>
    <t>(line 1 minus line 7)</t>
  </si>
  <si>
    <t>(line 8 plus line 9)</t>
  </si>
  <si>
    <t xml:space="preserve">     Plus Transmission Related Reg. Comm. Exp.  </t>
  </si>
  <si>
    <t xml:space="preserve">     Less EPRI &amp; Reg. Comm. Exp. &amp; Non-safety Ad.  </t>
  </si>
  <si>
    <t>(Sum of Lines 16 through 19)</t>
  </si>
  <si>
    <t xml:space="preserve">TOTAL DEPRECIATION </t>
  </si>
  <si>
    <t xml:space="preserve">TAXES OTHER THAN INCOME TAXES </t>
  </si>
  <si>
    <t>(Sum of Lines 23 through 29)</t>
  </si>
  <si>
    <t>TOTAL OTHER TAXES</t>
  </si>
  <si>
    <t>(Sum of Lines 1 through 5)</t>
  </si>
  <si>
    <t>TOTAL GROSS PLANT</t>
  </si>
  <si>
    <t>(Sum of Lines 8 through 12)</t>
  </si>
  <si>
    <t xml:space="preserve">TOTAL ACCUM. DEPRECIATION </t>
  </si>
  <si>
    <t>(Sum of Lines 15 through 19)</t>
  </si>
  <si>
    <t>(Line 2 minus Line 9)</t>
  </si>
  <si>
    <t>(Line 4 minus Line 11)</t>
  </si>
  <si>
    <t>(Sum of Lines 22 through 29)</t>
  </si>
  <si>
    <t xml:space="preserve">TOTAL ADJUSTMENTS </t>
  </si>
  <si>
    <t>TOTAL NET PLANT</t>
  </si>
  <si>
    <t>(Sum of Lines 2 through 6)</t>
  </si>
  <si>
    <t xml:space="preserve">TOTAL REVENUE CREDITS </t>
  </si>
  <si>
    <t xml:space="preserve">TOTAL WORKING CAPITAL  </t>
  </si>
  <si>
    <t xml:space="preserve">WORKING CAPITAL </t>
  </si>
  <si>
    <t>(Sum of Lines 20, 30, 31 &amp; 36)</t>
  </si>
  <si>
    <t xml:space="preserve">RATE BASE </t>
  </si>
  <si>
    <t>TOTAL O&amp;M</t>
  </si>
  <si>
    <t xml:space="preserve">Total </t>
  </si>
  <si>
    <t>(Note H)</t>
  </si>
  <si>
    <t>(Note I)</t>
  </si>
  <si>
    <t xml:space="preserve">Total Transmission plant  </t>
  </si>
  <si>
    <t xml:space="preserve">Less Transmission plant excluded from ISO rates  </t>
  </si>
  <si>
    <t xml:space="preserve">Less Transmission plant included in OATT Ancillary Services  </t>
  </si>
  <si>
    <t>(Line 1 minus Lines 2 &amp; 3)</t>
  </si>
  <si>
    <t>Transmission plant included in ISO rates</t>
  </si>
  <si>
    <t>(Line 4 divided by Line 1)</t>
  </si>
  <si>
    <t xml:space="preserve">Percentage of Transmission plant included in ISO Rates  </t>
  </si>
  <si>
    <t>(Sum of Lines 13 through 15)</t>
  </si>
  <si>
    <t>(Sum of Lines 7 through 10)</t>
  </si>
  <si>
    <t xml:space="preserve">  Long Term Debt </t>
  </si>
  <si>
    <t>(Line 36 times Line 38)</t>
  </si>
  <si>
    <t>(Line 36 times Line 39)</t>
  </si>
  <si>
    <t>(Line 36 times Line 37)</t>
  </si>
  <si>
    <t>(Sum of Lines 40 through 43)</t>
  </si>
  <si>
    <t>Amortized Investment Tax Credit</t>
  </si>
  <si>
    <t xml:space="preserve">Income Tax Calculation </t>
  </si>
  <si>
    <t xml:space="preserve">ITC adjustment </t>
  </si>
  <si>
    <t xml:space="preserve">Total Income Taxes </t>
  </si>
  <si>
    <t>(Page 2, Line 37 times Page 4, Line 23)</t>
  </si>
  <si>
    <t xml:space="preserve">     FIT &amp; SIT &amp; P</t>
  </si>
  <si>
    <t>(Note G)</t>
  </si>
  <si>
    <t>(Sum of Lines 14, 20, 30, 44 &amp; 46)</t>
  </si>
  <si>
    <t>REV. REQUIREMENT</t>
  </si>
  <si>
    <t>b. Transmission charges associated with Project detailed on the Project Rev Req Schedule Col. 10.</t>
  </si>
  <si>
    <t xml:space="preserve">a. Transmission charges for all transmission transactions </t>
  </si>
  <si>
    <t xml:space="preserve">a. Bundled Non-RQ Sales for Resale </t>
  </si>
  <si>
    <t>FERC Annual Fees</t>
  </si>
  <si>
    <t>Highway &amp; Vehicle Taxes</t>
  </si>
  <si>
    <t>Gross Receipts Taxes</t>
  </si>
  <si>
    <t>Payments in lieu of Taxes</t>
  </si>
  <si>
    <t>Transmission Lease Payments</t>
  </si>
  <si>
    <t>4</t>
  </si>
  <si>
    <t>1</t>
  </si>
  <si>
    <t>3</t>
  </si>
  <si>
    <t>17</t>
  </si>
  <si>
    <t>18</t>
  </si>
  <si>
    <t>19</t>
  </si>
  <si>
    <t>20</t>
  </si>
  <si>
    <t>21</t>
  </si>
  <si>
    <t>22</t>
  </si>
  <si>
    <t>23</t>
  </si>
  <si>
    <t>24</t>
  </si>
  <si>
    <t>25</t>
  </si>
  <si>
    <t>26</t>
  </si>
  <si>
    <t>(j)</t>
  </si>
  <si>
    <t>Account No. 566 (Misc. Trans. Expense)</t>
  </si>
  <si>
    <t>Account No. 565</t>
  </si>
  <si>
    <t>Amortization of Abandoned Plant</t>
  </si>
  <si>
    <t>(k)</t>
  </si>
  <si>
    <t>Attach. 5, Line 13, Col. (e)</t>
  </si>
  <si>
    <t>V</t>
  </si>
  <si>
    <t>(Note V)</t>
  </si>
  <si>
    <t>Attachment 2</t>
  </si>
  <si>
    <t>100 Basis Point Incentive Return</t>
  </si>
  <si>
    <t>Amortized Investment Tax Credit (266.8f) (enter negative)</t>
  </si>
  <si>
    <t>Return and Income Taxes with 100 basis point increase in ROE</t>
  </si>
  <si>
    <t>Return and Income Taxes without 100 basis point increase in ROE</t>
  </si>
  <si>
    <t>Incremental Return and Income Taxes for 100 basis point increase in ROE</t>
  </si>
  <si>
    <t>Incremental Return and Income Taxes for 100 basis point increase in ROE divided by Rate Base</t>
  </si>
  <si>
    <t>100 Basis Point Incentive Return multiplied by Rate Base (line 1 * line 6)</t>
  </si>
  <si>
    <t>Attachment 10</t>
  </si>
  <si>
    <t>Depreciation Rates</t>
  </si>
  <si>
    <t>Land Rights</t>
  </si>
  <si>
    <t>Power Operated Equipment</t>
  </si>
  <si>
    <t>Communication Equipment</t>
  </si>
  <si>
    <t>Avg. Monthly FERC Rate</t>
  </si>
  <si>
    <t xml:space="preserve">Rate Base Worksheet </t>
  </si>
  <si>
    <t xml:space="preserve">Average of the 13 Monthly Balances </t>
  </si>
  <si>
    <t>Average of the 13 Monthly Balances</t>
  </si>
  <si>
    <t>Account No. 255
Accumulated Deferred Investment Credit</t>
  </si>
  <si>
    <t xml:space="preserve">  Revenues from Grandfathered Interzonal Transactions </t>
  </si>
  <si>
    <t xml:space="preserve">  Production </t>
  </si>
  <si>
    <t xml:space="preserve">  Distribution </t>
  </si>
  <si>
    <t xml:space="preserve">  Common </t>
  </si>
  <si>
    <t>Attachment 4, Line 14, Col. (b)</t>
  </si>
  <si>
    <t>Attachment 4, Line 14, Col. (c)</t>
  </si>
  <si>
    <t>205.46.g for end of year, records for other months</t>
  </si>
  <si>
    <t>207.75.g for end of year, records for other months</t>
  </si>
  <si>
    <t>356.1 for end of year, records for other months</t>
  </si>
  <si>
    <t>219.20-24.c for end of year, records for other months</t>
  </si>
  <si>
    <t>219.26.c for end of year, records for other months</t>
  </si>
  <si>
    <t>Attachment 4, Line 14, Col. (h)</t>
  </si>
  <si>
    <t>Attachment 4, Line 14, Col. (i)</t>
  </si>
  <si>
    <t>Attachment 4, Line 28, Col. (c) (Note S)</t>
  </si>
  <si>
    <t>Attachment 4, Line 14, Col. (e) (Note C)</t>
  </si>
  <si>
    <t>Attachment 4, Line 14, Col. (g)</t>
  </si>
  <si>
    <t>(Note E) Attach. 5, Line 13, Col. (f)</t>
  </si>
  <si>
    <t>(Sum of Lines 1, 4, 7, 7a, 8, 9, 13 less Lines 2, 3, 5, 6, 6a)</t>
  </si>
  <si>
    <t>321.112.b Attach. 5, Line 13, Col. (a)</t>
  </si>
  <si>
    <t xml:space="preserve">321.97.b Attach. 5, Line 13, Col. (b) </t>
  </si>
  <si>
    <t>321.96.b Attach. 5, Line 13, Col. (c)</t>
  </si>
  <si>
    <t>323.197.b Attach. 5, Line 13, Col. (d)</t>
  </si>
  <si>
    <t>(Note S) Attach. 5, Line 26, Col. (b)</t>
  </si>
  <si>
    <t>263.i Attach. 5, Line 26, Col. (c)</t>
  </si>
  <si>
    <t>263.i Attach. 5, Line 26, Col. (d)</t>
  </si>
  <si>
    <t>263.i Attach. 5, Line 26, Co.l (e)</t>
  </si>
  <si>
    <t>263.i Attach. 5, Line 26, Col. (f)</t>
  </si>
  <si>
    <t>263.i Attach. 5, Line 26, Col. (g)</t>
  </si>
  <si>
    <t>266.8f (enter negative) Attach. 5, Line 26, Col. (i)</t>
  </si>
  <si>
    <t>354.21.b</t>
  </si>
  <si>
    <t>354.24,25,26.b</t>
  </si>
  <si>
    <t xml:space="preserve">  Electric </t>
  </si>
  <si>
    <t xml:space="preserve">  Gas</t>
  </si>
  <si>
    <t xml:space="preserve">  Water </t>
  </si>
  <si>
    <t xml:space="preserve">  Total</t>
  </si>
  <si>
    <t>311.x.h</t>
  </si>
  <si>
    <t>Cash Working Capital assigned to transmission is one-eighth of O&amp;M allocated to transmission at page 3, line 14, column 5 minus amortization of Regulatory Asset at page 3, line 11, column 5.  Prepayments are the electric related prepayments booked to Account No. 165 and reported on pages 111, line 57 in the Form 1.</t>
  </si>
  <si>
    <t>(14)</t>
  </si>
  <si>
    <t>(15)</t>
  </si>
  <si>
    <t>Transmission O&amp;M Expenses</t>
  </si>
  <si>
    <t>A&amp;G Expenses</t>
  </si>
  <si>
    <t>Amortization of Regulatory Asset</t>
  </si>
  <si>
    <t>Depreciation Expense - Transmission</t>
  </si>
  <si>
    <t>Depreciation Expense - General &amp; Intangible</t>
  </si>
  <si>
    <t>Payroll Taxes</t>
  </si>
  <si>
    <t>Property Taxes</t>
  </si>
  <si>
    <t>Other Taxes</t>
  </si>
  <si>
    <t xml:space="preserve">  Common Stock</t>
  </si>
  <si>
    <t>Attachment 4, Line 28, Col. (b) (Note T)</t>
  </si>
  <si>
    <t>Calculation of PBOP Expenses</t>
  </si>
  <si>
    <t>Tax Effect of Permanent Differences</t>
  </si>
  <si>
    <t>Attachment 4, Line 14, Col. (f) (Note C)</t>
  </si>
  <si>
    <t>PBOPs</t>
  </si>
  <si>
    <t>(Page 1 line 11)</t>
  </si>
  <si>
    <t>(Page 1 line 16)</t>
  </si>
  <si>
    <t xml:space="preserve">Transmission charges for all transmission transactions </t>
  </si>
  <si>
    <t>Transmission charges associated with Project detailed on the Project Rev Req Schedule Col. 10.</t>
  </si>
  <si>
    <t>29</t>
  </si>
  <si>
    <r>
      <t>310 -</t>
    </r>
    <r>
      <rPr>
        <sz val="10"/>
        <rFont val="Times New Roman"/>
        <family val="1"/>
      </rPr>
      <t>311</t>
    </r>
  </si>
  <si>
    <t>Attach. 5, Line 26, Col. (k) (Note W)</t>
  </si>
  <si>
    <t>W</t>
  </si>
  <si>
    <t>Line 5 includes a 100 basis point increase in ROE that is used only to determine the increase in return and income taxes associated with</t>
  </si>
  <si>
    <t xml:space="preserve">Notes: </t>
  </si>
  <si>
    <t>The Tax Effect of Permanent Differences captures the differences in the income taxes due under the Federal and State calculations and the income taxes calculated</t>
  </si>
  <si>
    <t>For example, if the Commission were to grant a 137 basis point ROE incentive, the increase in return and taxes for a 100 basis point</t>
  </si>
  <si>
    <t>Year 2019</t>
  </si>
  <si>
    <t>Year 2020</t>
  </si>
  <si>
    <t>Year 2021</t>
  </si>
  <si>
    <t>Rate Base times Return</t>
  </si>
  <si>
    <t>Project True-Up</t>
  </si>
  <si>
    <t>Attachment 8</t>
  </si>
  <si>
    <t>Hypothetical Example of Final True-Up of Interest Rates and Interest Calculations for the Construction Loan</t>
  </si>
  <si>
    <t>Attachment 9</t>
  </si>
  <si>
    <t>Company shall be allowed recovery of costs related to interest rate locks.  Absent a Section 205 filing, Company shall not include in the Formula Rate, the gains, losses, or costs related to other hedges.</t>
  </si>
  <si>
    <t xml:space="preserve">Company will not have any grandfathered agreements.  Therefore, this line shall remain zero. </t>
  </si>
  <si>
    <t xml:space="preserve"> Financing Costs  for Long Term Debt using the Internal Rate of Return Methodology </t>
  </si>
  <si>
    <t>(Sum of Lines 20 through 22)</t>
  </si>
  <si>
    <t>(16)</t>
  </si>
  <si>
    <t>Discount</t>
  </si>
  <si>
    <t>(Sum Col. 10 &amp; 12 Less Col. 13)</t>
  </si>
  <si>
    <t>Sum Col. 14 &amp; 15 
(Note G)</t>
  </si>
  <si>
    <t>(Note J)</t>
  </si>
  <si>
    <t>…</t>
  </si>
  <si>
    <t>Interest</t>
  </si>
  <si>
    <t>Excludes Asset Retirement Obligation balances</t>
  </si>
  <si>
    <t>(Page 2, Line 2, Column 3)</t>
  </si>
  <si>
    <t>The Tax Effect of Permanent Differences captures the differences in the income taxes due under the Federal and State calculations and the income taxes calculated in Attachment H that are not the result of a timing difference</t>
  </si>
  <si>
    <t>Attachment H, Page 3, Line Number</t>
  </si>
  <si>
    <t>Attachment H</t>
  </si>
  <si>
    <t xml:space="preserve"> in Attachment H that are not the result of a timing difference</t>
  </si>
  <si>
    <t>To be completed in conjunction with Attachment H.</t>
  </si>
  <si>
    <t>FERC ACCOUNT</t>
  </si>
  <si>
    <t>DESCRIPTION</t>
  </si>
  <si>
    <t>RATE PERCENT</t>
  </si>
  <si>
    <t>TRANSMISSION</t>
  </si>
  <si>
    <t>Structures and Improvements</t>
  </si>
  <si>
    <t>Station Equipment</t>
  </si>
  <si>
    <t>Towers and Fixtures</t>
  </si>
  <si>
    <t>Poles and Fixtures</t>
  </si>
  <si>
    <t>Overhead Conductors &amp; Devices</t>
  </si>
  <si>
    <t>Underground Conduit</t>
  </si>
  <si>
    <t>Underground Conductors &amp; Devices</t>
  </si>
  <si>
    <t>Roads and Trails</t>
  </si>
  <si>
    <t>N/A</t>
  </si>
  <si>
    <t>Intangible Plant - 5 Year</t>
  </si>
  <si>
    <t>Office Furniture and Equipment</t>
  </si>
  <si>
    <t>Network Equipment</t>
  </si>
  <si>
    <t>Transportation Equipment - Auto</t>
  </si>
  <si>
    <t>Transportation Equipment - Light Truck</t>
  </si>
  <si>
    <t>Transportation Equipment - Trailers</t>
  </si>
  <si>
    <t>Transportation Equipment - Heavy Trucks</t>
  </si>
  <si>
    <t>Stores Equipment</t>
  </si>
  <si>
    <t>Tools, Shop and Garage Equipment</t>
  </si>
  <si>
    <t>Laboratory Equipment</t>
  </si>
  <si>
    <t>Miscellaneous Equipment</t>
  </si>
  <si>
    <t>Long Term Interest (117, sum of 62.c through 67.c)</t>
  </si>
  <si>
    <t>Preferred Dividends (118.29c) (positive number)</t>
  </si>
  <si>
    <t>Proprietary Capital (112.16.c)</t>
  </si>
  <si>
    <t>Less Account 216.1 (112.12.c)  (enter negative)</t>
  </si>
  <si>
    <t>Common Stock</t>
  </si>
  <si>
    <t>Origination Fees</t>
  </si>
  <si>
    <t>LIBOR Rate</t>
  </si>
  <si>
    <t>*  Assumes that the construction loan is retired on Sept 1, 2020</t>
  </si>
  <si>
    <t>**  Assumes permanent debt structure is put in place on Sept 1, 2020 with effective rate of 6.5%</t>
  </si>
  <si>
    <t>Calculation of Interest for 2015 True-Up Period</t>
  </si>
  <si>
    <t>Calculation of Interest for 2016 True-Up Period</t>
  </si>
  <si>
    <t>Calculation of Interest for 2017 True-Up Period</t>
  </si>
  <si>
    <t>Calculation of Interest for 2018 True-Up Period</t>
  </si>
  <si>
    <t>Calculation of Interest for 2019 True-Up Period</t>
  </si>
  <si>
    <t>207.58.g for end of year, records for other months</t>
  </si>
  <si>
    <t>219.25.c for end of year, records for other months</t>
  </si>
  <si>
    <t>219.28.c &amp; 200.21.c for end of year, records for other months</t>
  </si>
  <si>
    <t>111.57.c for end of year, records for other months</t>
  </si>
  <si>
    <t>227.8.c &amp; 227.16.c for end of year, records for other months</t>
  </si>
  <si>
    <t>Under/(Over)</t>
  </si>
  <si>
    <t xml:space="preserve">2nd Qtr </t>
  </si>
  <si>
    <t xml:space="preserve">3rd Qtr </t>
  </si>
  <si>
    <t>4th Qtr</t>
  </si>
  <si>
    <t>Rate Base</t>
  </si>
  <si>
    <t xml:space="preserve">  Preferred Stock  </t>
  </si>
  <si>
    <t xml:space="preserve">      WCLTD = Line 3</t>
  </si>
  <si>
    <t>Tax Effect of Permanent Differences  (Note B)</t>
  </si>
  <si>
    <t>Rate Base (line 1)</t>
  </si>
  <si>
    <t xml:space="preserve">     T=1 - {[(1 - SIT) * (1 - FIT)] / (1 - SIT * FIT * p)} =</t>
  </si>
  <si>
    <t>Requires approval by FERC of incentive return applicable to the specified project(s)</t>
  </si>
  <si>
    <t>(Note K)</t>
  </si>
  <si>
    <t>(Note E) Attach. 5, Line 13, Col. (g)</t>
  </si>
  <si>
    <t>Attach. 5, Line 13, Col (h)</t>
  </si>
  <si>
    <t>(Note T) Attach. 5, Line 13, Col. (i)</t>
  </si>
  <si>
    <t>Attach. 5, Line 13, Col .(j)</t>
  </si>
  <si>
    <t xml:space="preserve">RATE BASE: </t>
  </si>
  <si>
    <t>DEPRECIATION EXPENSE  (Note U)</t>
  </si>
  <si>
    <t>The Unamortized Abandoned Plant balance is included in Net Plant, and Amortization of Abandoned Plant is included in Depreciation/Amortization Expense.</t>
  </si>
  <si>
    <t>Attach H, p 1 line 4</t>
  </si>
  <si>
    <t>Incentive ROE</t>
  </si>
  <si>
    <t>(Notes Q &amp; R)</t>
  </si>
  <si>
    <t>(Notes K, Q &amp; R)</t>
  </si>
  <si>
    <t>(Notes D &amp; I)</t>
  </si>
  <si>
    <t>(Notes E &amp; I)</t>
  </si>
  <si>
    <t>Ceiling Rate</t>
  </si>
  <si>
    <t>(Sum Col. 10 &amp; 12)</t>
  </si>
  <si>
    <t xml:space="preserve"> (12a)</t>
  </si>
  <si>
    <t>All facilities other than those being recovered under Schedules 7, 8, 9 are to be included in Attachment 1.</t>
  </si>
  <si>
    <t>Page 4, Line 28 must equal zero since all short-term power sales must be unbundled and the transmission component reflected in Account No. 456.1.</t>
  </si>
  <si>
    <t>Return    (Attach. H, page 3 line 46 col 5)</t>
  </si>
  <si>
    <t>Income Tax    (Attach. H, page 3 line 44 col 5)</t>
  </si>
  <si>
    <t>26a</t>
  </si>
  <si>
    <t>Attachment 4, Line 31, Col. (h)</t>
  </si>
  <si>
    <t xml:space="preserve">Lines 2-3 cannot change absent approval or acceptance by FERC in a separate proceeding. </t>
  </si>
  <si>
    <t>Attachment 7, Line 8, Col. (g)</t>
  </si>
  <si>
    <t>Attachment 7, Line 6, Col. (g)</t>
  </si>
  <si>
    <t xml:space="preserve">   Miscellaneous Transmission Expense (less amortization of regulatory asset)</t>
  </si>
  <si>
    <t>X</t>
  </si>
  <si>
    <t xml:space="preserve">COMMON PLANT ALLOCATOR  (CE)  (Note J and X) </t>
  </si>
  <si>
    <t>Calculate using a simple average of beginning of year and end of year balances reconciling to FERC Form No. 1 by Page, Line and Column as shown in Column 2.</t>
  </si>
  <si>
    <t>205.5.g &amp; 207.99.g for end of year, records for other months</t>
  </si>
  <si>
    <t>Attachment H, Page 3, Line No.:</t>
  </si>
  <si>
    <t>Attachment H, Page 4, Line No:</t>
  </si>
  <si>
    <t>Labor dollars (total labor from budget)</t>
  </si>
  <si>
    <t>Note:</t>
  </si>
  <si>
    <t>Note A</t>
  </si>
  <si>
    <t>Note B</t>
  </si>
  <si>
    <t xml:space="preserve">Note C  </t>
  </si>
  <si>
    <t>List of all reserves:</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</si>
  <si>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</si>
  <si>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</si>
  <si>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</si>
  <si>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</si>
  <si>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</si>
  <si>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30a</t>
  </si>
  <si>
    <t>Reserve 1</t>
  </si>
  <si>
    <t>30b</t>
  </si>
  <si>
    <t>Reserve 2</t>
  </si>
  <si>
    <t>30c</t>
  </si>
  <si>
    <t>Reserve 3</t>
  </si>
  <si>
    <t>30d</t>
  </si>
  <si>
    <t>Reserve 4</t>
  </si>
  <si>
    <t>30e</t>
  </si>
  <si>
    <t>30f</t>
  </si>
  <si>
    <t>Recovery of regulatory asset is limited to any regulatory assets authorized by FERC.</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</si>
  <si>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</si>
  <si>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Notes A &amp; E</t>
  </si>
  <si>
    <t>Notes B &amp; F</t>
  </si>
  <si>
    <t>272.8.b &amp; 273.8.k</t>
  </si>
  <si>
    <t>Consistent with 266.8.b &amp; 267.8.h</t>
  </si>
  <si>
    <t>Account No. 281
Accumulated Deferred Income Taxes (Note D)</t>
  </si>
  <si>
    <t>Account No. 282
Accumulated Deferred Income Taxes (Note D)</t>
  </si>
  <si>
    <t>Account No. 283
Accumulated Deferred Income Taxes (Note D)</t>
  </si>
  <si>
    <t>Actual Revenue</t>
  </si>
  <si>
    <t>Requirement</t>
  </si>
  <si>
    <t>Annual True-Up Calculation</t>
  </si>
  <si>
    <t xml:space="preserve">Net </t>
  </si>
  <si>
    <t>Net Revenue</t>
  </si>
  <si>
    <t xml:space="preserve">Revenue </t>
  </si>
  <si>
    <t>Income</t>
  </si>
  <si>
    <t>Or Other Identifier</t>
  </si>
  <si>
    <t>Project Name</t>
  </si>
  <si>
    <r>
      <t>Requirement</t>
    </r>
    <r>
      <rPr>
        <vertAlign val="superscript"/>
        <sz val="10"/>
        <color theme="1"/>
        <rFont val="Times New Roman"/>
        <family val="1"/>
      </rPr>
      <t>1</t>
    </r>
  </si>
  <si>
    <t>Received</t>
  </si>
  <si>
    <t>Monthly Interest Rate</t>
  </si>
  <si>
    <t>Interest Income (Expense)</t>
  </si>
  <si>
    <t>In Dollars</t>
  </si>
  <si>
    <t>Col. (b) + Col. (c)</t>
  </si>
  <si>
    <t xml:space="preserve"> Project #</t>
  </si>
  <si>
    <t>15a</t>
  </si>
  <si>
    <t>15b</t>
  </si>
  <si>
    <t>15c</t>
  </si>
  <si>
    <t>Cost of Debt for the Construction Loan Calculated on Attachment 8 Once the Loan is Paid Off:</t>
  </si>
  <si>
    <t>Actual Net Revenue Requirement in Attachment 3, col. (G) for the year</t>
  </si>
  <si>
    <t>Actual Net Revenue Requirement if the Cost of Debt in Col. (c) had been Used</t>
  </si>
  <si>
    <t>Over (Under) Recovery             Col. (d) less Col. (e)</t>
  </si>
  <si>
    <t>To be utilized until a project is placed in service</t>
  </si>
  <si>
    <t>Internal Rate of Return (Note 1)</t>
  </si>
  <si>
    <r>
      <t>Based on following Financial Formula (Note 2)</t>
    </r>
    <r>
      <rPr>
        <b/>
        <sz val="10"/>
        <rFont val="Times New Roman"/>
        <family val="1"/>
      </rPr>
      <t>:</t>
    </r>
  </si>
  <si>
    <t>Rates/Fees</t>
  </si>
  <si>
    <t>21a</t>
  </si>
  <si>
    <t>Quarterly Construction Expenditures       ( $000's)</t>
  </si>
  <si>
    <t>Interest &amp; Principal Payments ($000's)</t>
  </si>
  <si>
    <t>Estimated</t>
  </si>
  <si>
    <t>Cumulative Col. D</t>
  </si>
  <si>
    <t>Interest Rate from Line 25 (Note 3)</t>
  </si>
  <si>
    <t>Input in first Qtr of Loan</t>
  </si>
  <si>
    <t>Lines 17 - 21x</t>
  </si>
  <si>
    <t>Notes</t>
  </si>
  <si>
    <t xml:space="preserve">   N is the last quarter the loan would be outstanding</t>
  </si>
  <si>
    <t xml:space="preserve">   t is each quarter</t>
  </si>
  <si>
    <t xml:space="preserve">   Alternatively the equation can be written as 0 = C0 + C1/(1+IRR) + C2/(1+IRR)2 + C3/(1+IRR)3 + . . . +Cn/(1+IRR)n and solved for IRR</t>
  </si>
  <si>
    <t xml:space="preserve">   The 8% in the above formula is a seed number to ensure the formula produces a positive number.</t>
  </si>
  <si>
    <t>3.  Line 1 reflects the loan amount, the maximum amount that can be drawn on</t>
  </si>
  <si>
    <t xml:space="preserve">   once the actual fees are known.</t>
  </si>
  <si>
    <t xml:space="preserve">  amounts are known</t>
  </si>
  <si>
    <t xml:space="preserve">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Account 281 is not allocated.  </t>
  </si>
  <si>
    <t>Annual Allocation Factor Revenue Credits</t>
  </si>
  <si>
    <t>Inclusive of any CWIP or unamortized abandoned plant included in rate base when authorized by FERC order less any prefunded AFUDC, if applicable.</t>
  </si>
  <si>
    <t>PBOP amount included in Company's O&amp;M and A&amp;G expenses included in FERC Account Nos. 500-935</t>
  </si>
  <si>
    <t>Project Depreciation Expense is the actual value booked for the project and included in the Depreciation Expense in Attachment H, page 3, line 16.  Project Depreciation Expense includes the amortization of Abandoned Plant</t>
  </si>
  <si>
    <t xml:space="preserve"> Gross plant does not include Unamortized Abandoned Plant.</t>
  </si>
  <si>
    <t>Attachment 3, Col. J</t>
  </si>
  <si>
    <t>(Sum of Lines 33 through 35)</t>
  </si>
  <si>
    <t>(line 13 / line 16)</t>
  </si>
  <si>
    <t>(line 11)</t>
  </si>
  <si>
    <t>ACCOUNT 447 (SALES FOR RESALE) (Note L)</t>
  </si>
  <si>
    <t>Attach H, p 3, line 30 col 5</t>
  </si>
  <si>
    <t>Attach H, p 3, line 44 col 5</t>
  </si>
  <si>
    <t>Attach H, p 3, line 46 col 5</t>
  </si>
  <si>
    <t>Attachment H, Page 3, Line 37</t>
  </si>
  <si>
    <t>Attachment H, Page 3, Line 38</t>
  </si>
  <si>
    <t>Attachment H, Page 3, Line 39</t>
  </si>
  <si>
    <t>Total Annual Revenue Requirements (Note A)</t>
  </si>
  <si>
    <t xml:space="preserve">  Unfunded Reserves (enter negative)</t>
  </si>
  <si>
    <t>GROSS PLANT IN SERVICE   (Notes U and R)</t>
  </si>
  <si>
    <t>ACCUMULATED DEPRECIATION  (Notes U and R)</t>
  </si>
  <si>
    <t>ADJUSTMENTS TO RATE BASE  (Note R)</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</si>
  <si>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</si>
  <si>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labor expensed (labor not capitalized) by SCMCN in current year, 354.28.b.</t>
  </si>
  <si>
    <t>Prior Period</t>
  </si>
  <si>
    <t>SCMCN</t>
  </si>
  <si>
    <t>PBOP Expense for current year</t>
  </si>
  <si>
    <t>Cost per labor dollar (line2 / line3)</t>
  </si>
  <si>
    <t xml:space="preserve">There will be zero PBOP expenses in the SCMCN rates until SCMCN files for recovery of its PBOP expenses.  Line 8 removes all SCMCN or affiliate BPOP expenses in FERC Accounts 500-935. </t>
  </si>
  <si>
    <t>Franchises and Consents (Note 1)</t>
  </si>
  <si>
    <t>Note 1:</t>
  </si>
  <si>
    <t>Attachment 4, Line 28, Col. (d) (Notes B and X)</t>
  </si>
  <si>
    <t>Attachment 4, Line 28, Col. (e) (Notes B and X)</t>
  </si>
  <si>
    <t>Attachment 4, Line 28, Col. (f) (Notes B and X)</t>
  </si>
  <si>
    <t>Attachment 4, Line 28, Col. (g) (Notes B and X)</t>
  </si>
  <si>
    <t>Attachment 4, Line 28, Col. (h) (Notes B and X)</t>
  </si>
  <si>
    <t xml:space="preserve">LAND HELD FOR FUTURE USE  </t>
  </si>
  <si>
    <t>(Line 11 plus Line 12) Ties to 321.97.b</t>
  </si>
  <si>
    <t>336.7.b, d &amp;e Attach. 5, Line 13, Col. (k)</t>
  </si>
  <si>
    <t>336.11.b, d &amp;e</t>
  </si>
  <si>
    <t>336.10.b, d &amp;e, 336.1.b, d &amp;e Attach. 5, Line 26, Col. (a)</t>
  </si>
  <si>
    <t xml:space="preserve"> Total  (W&amp; S Allocator is 1 if lines 7-10 are zero)</t>
  </si>
  <si>
    <t xml:space="preserve">330.x.n </t>
  </si>
  <si>
    <t>Reserved</t>
  </si>
  <si>
    <t>GENERAL, INTANGIBLE AND COMMON (G&amp;C) DEPRECIATION EXPENSE</t>
  </si>
  <si>
    <t>Annual Allocation Factor for G, I &amp; C Depreciation Expense</t>
  </si>
  <si>
    <t>Total G, I &amp; C Depreciation Expense</t>
  </si>
  <si>
    <t>(line 14 divided by line 2 col 3)</t>
  </si>
  <si>
    <t>Attach H, p 2, line 16 col 5 plus line 27 &amp; 29 col 5 (Note B)</t>
  </si>
  <si>
    <t>Gross Transmission Plant is that identified on page 2 line 2 of Attachment H</t>
  </si>
  <si>
    <t>The Net Rev Req is the value to be used in the SPP's rate calculation under the applicable Schedule under the SPP OATT for each project.</t>
  </si>
  <si>
    <t>The Total General, Intangible and Common Depreciation Expense excludes any depreciation expense directly associated with a project and thereby included in page 2 column 9.</t>
  </si>
  <si>
    <t>The discount is the reduction in revenue, if any, that the company agreed to, for instance, to be selected to build facilities as the result of a competitive process and equals the amount by which the annual revenue requirement is reduced from the ceiling rate</t>
  </si>
  <si>
    <t>(Attachment 2, Line 28 /100 * Col. 11)</t>
  </si>
  <si>
    <t>Net Rev Req</t>
  </si>
  <si>
    <t xml:space="preserve">Attachment H, Page 2 line 37, Col.5 </t>
  </si>
  <si>
    <t>(Attachment H, Notes Q and R)</t>
  </si>
  <si>
    <t>(Attachment H, Notes K, Q and R)</t>
  </si>
  <si>
    <t>Cost = Attachment H, Page 4 Line 22, Cost plus .01</t>
  </si>
  <si>
    <t>Total  (sum lines 3-5)</t>
  </si>
  <si>
    <t>increase in ROE would be multiplied by 1.37 on Attachment 1 column 12.</t>
  </si>
  <si>
    <t>a 100 basis point increase in ROE.  Any actual ROE incentive must be approved by the Commission.</t>
  </si>
  <si>
    <r>
      <t>Revenue Received</t>
    </r>
    <r>
      <rPr>
        <vertAlign val="superscript"/>
        <sz val="10"/>
        <color theme="1"/>
        <rFont val="Times New Roman"/>
        <family val="1"/>
      </rPr>
      <t>3</t>
    </r>
  </si>
  <si>
    <t>% of</t>
  </si>
  <si>
    <t>Revenue</t>
  </si>
  <si>
    <t>Total True-Up</t>
  </si>
  <si>
    <r>
      <t>Requirement</t>
    </r>
    <r>
      <rPr>
        <vertAlign val="superscript"/>
        <sz val="10"/>
        <color theme="1"/>
        <rFont val="Times New Roman"/>
        <family val="1"/>
      </rPr>
      <t>2</t>
    </r>
  </si>
  <si>
    <r>
      <t xml:space="preserve">Adjustment </t>
    </r>
    <r>
      <rPr>
        <vertAlign val="superscript"/>
        <sz val="10"/>
        <rFont val="Times New Roman"/>
        <family val="1"/>
      </rPr>
      <t>5</t>
    </r>
  </si>
  <si>
    <r>
      <t>(Expense)</t>
    </r>
    <r>
      <rPr>
        <vertAlign val="superscript"/>
        <sz val="10"/>
        <color theme="1"/>
        <rFont val="Times New Roman"/>
        <family val="1"/>
      </rPr>
      <t>4</t>
    </r>
  </si>
  <si>
    <t>3a</t>
  </si>
  <si>
    <t>3b</t>
  </si>
  <si>
    <t>3c</t>
  </si>
  <si>
    <t>Prior Period Adjustment</t>
  </si>
  <si>
    <t>(Note B)</t>
  </si>
  <si>
    <t>Prior Period Adjustment is the amount of an adjustment to correct an error in a prior period.  The FERC Refund interest rate specified in CFR 35.19(a) for the period up to the date the projected rates that are subject to True Up here went into effect.</t>
  </si>
  <si>
    <t xml:space="preserve">CWIP in Rate Base </t>
  </si>
  <si>
    <t>Account No. 190
Accumulated Deferred Income Taxes (Note D)</t>
  </si>
  <si>
    <t>Attachment H, Page 2, Line No:</t>
  </si>
  <si>
    <t>Unfunded Reserves    (Notes G &amp; H)</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</si>
  <si>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</si>
  <si>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</si>
  <si>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</si>
  <si>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AFUDC rate will be applied to the Regulatory Asset prior to the rate year when costs are first recovered. </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</si>
  <si>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 in Col. (g) will be the same allocator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</si>
  <si>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H, Pages 3 and 4, Worksheet</t>
  </si>
  <si>
    <t>Form No. 1</t>
  </si>
  <si>
    <t>321.112.b</t>
  </si>
  <si>
    <t>321.97.b</t>
  </si>
  <si>
    <t>321.96.b</t>
  </si>
  <si>
    <t>323.197.b</t>
  </si>
  <si>
    <t>(Note E)</t>
  </si>
  <si>
    <t>Portion of Transmission O&amp;M</t>
  </si>
  <si>
    <t>Portion of Account 566</t>
  </si>
  <si>
    <t>Balance of Account 566</t>
  </si>
  <si>
    <t>336.7.b, d &amp; e</t>
  </si>
  <si>
    <t>(Note S)</t>
  </si>
  <si>
    <t>266.8.f</t>
  </si>
  <si>
    <t>(Note W)</t>
  </si>
  <si>
    <t>336.10.b, d &amp; e, 336.1.b, d &amp; e</t>
  </si>
  <si>
    <t>(Note L)</t>
  </si>
  <si>
    <t>(Note M)</t>
  </si>
  <si>
    <t>Portion of Account 456.1</t>
  </si>
  <si>
    <t>Notes K, Q &amp; R from Attachment H</t>
  </si>
  <si>
    <t>Quarter (Note A)</t>
  </si>
  <si>
    <t>Interest rate for the Quarter pursuant to Section 35.19(a)</t>
  </si>
  <si>
    <t>Note A:</t>
  </si>
  <si>
    <t>Lines 1-7 are the FERC interest rate under section 35.19(a) of the regulations for the period shown.</t>
  </si>
  <si>
    <t>Line 8 is the average of lines 1-7.</t>
  </si>
  <si>
    <t>True-Up Interest Rate</t>
  </si>
  <si>
    <t>2.  The IRR is a discount rate that makes the net present value of a series of cash flows equal to zero.  The IRR equation is shown on line 6.</t>
  </si>
  <si>
    <t xml:space="preserve">5.  The estimate of the average 3 month Libor forward rate for the year on line 23 is that published by Bloomberg Finance L.P. during August of the prior year and is trued-up to actual </t>
  </si>
  <si>
    <t>9. Table 5, Col F calculates the interest on the principle drawn down to date based on the applicable interest on line 25</t>
  </si>
  <si>
    <t xml:space="preserve">12.  The inputs shall be estimated based on the current market conditions and is subject to true up for all inputs , e.g., fees, interest rates, spread, and Table 3 once the </t>
  </si>
  <si>
    <t>Project Name (Notes M &amp; N)</t>
  </si>
  <si>
    <t>N</t>
  </si>
  <si>
    <t xml:space="preserve">Facilities that provide Wholesale Distribution Service are not to be listed as projects on lines 15, the revenue requirements associated with these facilities are calculated on Attachment 11 </t>
  </si>
  <si>
    <t>Attachment 11</t>
  </si>
  <si>
    <t>Wholesale Distribution Service</t>
  </si>
  <si>
    <t>The Use % is the customers NCP load divided by all of the NCP loads on the facilities</t>
  </si>
  <si>
    <t>Page 4 of 6</t>
  </si>
  <si>
    <t>Page 1 of 6</t>
  </si>
  <si>
    <t>Page 2 of 6</t>
  </si>
  <si>
    <t>Page 3 of 6</t>
  </si>
  <si>
    <t xml:space="preserve">  Distribution</t>
  </si>
  <si>
    <t xml:space="preserve">ADJUSTMENTS TO RATE BASE  </t>
  </si>
  <si>
    <t xml:space="preserve">GROSS PLANT IN SERVICE  </t>
  </si>
  <si>
    <t>(Sum of Lines 14 through 16)</t>
  </si>
  <si>
    <t>(Sum of Lines 7 through 9)</t>
  </si>
  <si>
    <t>(Sum of Lines 2 through 5)</t>
  </si>
  <si>
    <t>Alloc</t>
  </si>
  <si>
    <t>(line 7 / line 10)</t>
  </si>
  <si>
    <t>(line 6)</t>
  </si>
  <si>
    <t>a</t>
  </si>
  <si>
    <t>b</t>
  </si>
  <si>
    <t>c</t>
  </si>
  <si>
    <t>d</t>
  </si>
  <si>
    <t>z</t>
  </si>
  <si>
    <t xml:space="preserve">DISTRIBUTION LAND HELD FOR FUTURE USE  </t>
  </si>
  <si>
    <t xml:space="preserve">  Distribution Materials &amp; Supplies</t>
  </si>
  <si>
    <t>227.9.c for end of year, records for other months</t>
  </si>
  <si>
    <t>(Sum of Lines 1, 2, 6, 7, less Lines 3, 4, 5)</t>
  </si>
  <si>
    <t>(Sum of Lines 10 through 12)</t>
  </si>
  <si>
    <t xml:space="preserve">336.8.b, d &amp;e </t>
  </si>
  <si>
    <t xml:space="preserve">DEPRECIATION EXPENSE  </t>
  </si>
  <si>
    <t>(Sum of Lines 16 through 22)</t>
  </si>
  <si>
    <t>(Line 29 times Line 30)</t>
  </si>
  <si>
    <t>(Line 29 times Line 31)</t>
  </si>
  <si>
    <t>(Line 29 times Line 32)</t>
  </si>
  <si>
    <t>(Sum of Lines 33 through 36)</t>
  </si>
  <si>
    <t>Gross Plant</t>
  </si>
  <si>
    <t>Net Plant</t>
  </si>
  <si>
    <t>Allocation Factor</t>
  </si>
  <si>
    <t>Distribution</t>
  </si>
  <si>
    <t>Annual Allocation Factor for Expense, Page 6 line 18</t>
  </si>
  <si>
    <t>Annual Allocation Factor for Return, Page 6 line 19</t>
  </si>
  <si>
    <t>Page 5 lines 8 and 23, col 5</t>
  </si>
  <si>
    <t>Page 5 lines 37 and 39, col 5</t>
  </si>
  <si>
    <t>Total Annual Revenue Requirement  (Col. 9 *10)</t>
  </si>
  <si>
    <t>(Sum Col. 9 &amp; 10)</t>
  </si>
  <si>
    <t>(Sum Col. 4, 7 &amp; 8)</t>
  </si>
  <si>
    <t>(Col. 5 * Col. 6)</t>
  </si>
  <si>
    <t>(Col. 2 * Col. 3)</t>
  </si>
  <si>
    <t>Example 1</t>
  </si>
  <si>
    <t xml:space="preserve">   Ct is the cash flow (Table 5, Col. I in each quarter)</t>
  </si>
  <si>
    <t xml:space="preserve">6.  Table 5, Col. C reflect the capital expenditures in each quarter </t>
  </si>
  <si>
    <t xml:space="preserve">7.  Table 5, Col. D reflect the amount of the loan that is drawn down in the quarter </t>
  </si>
  <si>
    <t>Where A =</t>
  </si>
  <si>
    <t>A x (line 21, Col. (b)/4) + sum of line 17, Col. (c) through line 21x, Col. (c)</t>
  </si>
  <si>
    <t>Loan amount in line 1 less the amount drawn down (Table 5, Col. (E)) in the prior quarter</t>
  </si>
  <si>
    <t>Table 1</t>
  </si>
  <si>
    <t>Table 2</t>
  </si>
  <si>
    <t>Table 3</t>
  </si>
  <si>
    <t>Table 4</t>
  </si>
  <si>
    <t>Table 5</t>
  </si>
  <si>
    <t xml:space="preserve">   The Excel ™ formula on line 2 is :  (round(XIRR(first quarter of loan Col A of Table 5:last quarter of loan Col A of Table 5, first quarter of loan Col I of Table 5: last quarter of loan Col I of Table 5, 8%),4)</t>
  </si>
  <si>
    <t xml:space="preserve">     average 3 month Libor rate for the year under the loan.  </t>
  </si>
  <si>
    <t>8.  Table 5, Col. E is the amount of principle drawn down</t>
  </si>
  <si>
    <t xml:space="preserve">10.  Table 5, Col. G is the total origination fees in line 16 and is input in the first quarter that a portion of the loan in drawn </t>
  </si>
  <si>
    <t>11.  Table 5, Col. H is calculated as follows:</t>
  </si>
  <si>
    <t>over the remaining months of the Rate Year.</t>
  </si>
  <si>
    <t>GENERAL AND INTANGIBLE</t>
  </si>
  <si>
    <t xml:space="preserve">Electric Intangible Franchises and Transmission Land Rights are amortized </t>
  </si>
  <si>
    <t xml:space="preserve">   over the life of the franchise agreement or land right.</t>
  </si>
  <si>
    <t xml:space="preserve">4) Interest from Attachment 6. </t>
  </si>
  <si>
    <t>11a</t>
  </si>
  <si>
    <t>11b</t>
  </si>
  <si>
    <t>11c</t>
  </si>
  <si>
    <t>L</t>
  </si>
  <si>
    <t>Date Payments Received</t>
  </si>
  <si>
    <t>Rate (line 8)</t>
  </si>
  <si>
    <t>South Central MCN LLC</t>
  </si>
  <si>
    <r>
      <t>The revenues credited on page 1 lines 2-6 shall include only the amounts received directly (in the case of grandfathered agreements) or from the ISO (for service under this tariff) reflecting the Transmission Owner's integrated transmission facilities.  Revenue Credits do not include revenues associated with FERC annual charges, gross receipts taxes,</t>
    </r>
    <r>
      <rPr>
        <strike/>
        <sz val="10"/>
        <rFont val="Times New Roman"/>
        <family val="1"/>
      </rPr>
      <t xml:space="preserve"> </t>
    </r>
    <r>
      <rPr>
        <sz val="10"/>
        <rFont val="Times New Roman"/>
        <family val="1"/>
      </rPr>
      <t>facilities not included in this template (e.g., direct assignment facilities and GSUs) the costs of which are not recovered under this Rate Formula Template.</t>
    </r>
  </si>
  <si>
    <t xml:space="preserve">Recovery of Regulatory Assets is permitted only for pre-commercial and formation expenses as authorized by the Commission.  Recovery of any other regulatory assets requires authorization from the Commission. A carrying charge equal to the AFUDC rate will be applied to the Regulatory Asset prior to the rate year when costs are first recovered. </t>
  </si>
  <si>
    <t>Unamortized Abandoned Plant and Amortization of Abandoned Plant will be zero until the Commission accepts or approves recovery of the cost of abandoned plant.  Utility must receive FERC authorization before recovering the cost of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</si>
  <si>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</si>
  <si>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Affiliate</t>
  </si>
  <si>
    <t xml:space="preserve">Interest is calculated by taking the interest rate in line 8 and applying it monthly to the balances in Column C-N (i.e., for January 12/12* Column O, February 11/12* Column O, etc.) </t>
  </si>
  <si>
    <t>When an updated projected net revenue requirement is posted due to an asset acquisition as provided for in the Protocols, the difference between the updated net revenue requirement in Col (16) and the revenues collected to date will be recovered</t>
  </si>
  <si>
    <t>Attachment 5, line 36, col e</t>
  </si>
  <si>
    <t>263.i Attach. 5, Line 26, Col. (h)</t>
  </si>
  <si>
    <t>201.3.d</t>
  </si>
  <si>
    <t xml:space="preserve">Attach 5, line 36, col (a) </t>
  </si>
  <si>
    <t xml:space="preserve">(Note M) Attach 5, line 36, col (b) </t>
  </si>
  <si>
    <t xml:space="preserve">Attach 5, line 36, col (c) </t>
  </si>
  <si>
    <t xml:space="preserve">Attach 5, line 36, col (d) </t>
  </si>
  <si>
    <t xml:space="preserve">Page 3, Line 6 - EPRI Annual Membership Dues listed in Form 1 at 353.f, all Regulatory Commission Expenses itemized at 351.h, and non-safety related advertising included in Account 930.1 found at 323.191.b.  Page 3, Line 7-Regulatory Commission Expenses directly related to transmission service, ISO filings, or transmission siting itemized at 351.h. </t>
  </si>
  <si>
    <t>214.x.d for end of year, records for other months</t>
  </si>
  <si>
    <t>1) From Attachment 1, line 15, col. 14 for the projection for the Rate Year.</t>
  </si>
  <si>
    <t>Actual</t>
  </si>
  <si>
    <t>Projected</t>
  </si>
  <si>
    <t>(E, Line 2 ) x (D)</t>
  </si>
  <si>
    <t>Collection  (F)-(E)</t>
  </si>
  <si>
    <t>(G) + (H) + (I)</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</si>
  <si>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</si>
  <si>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</si>
  <si>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5)  Prior Period Adjustment from line 5 is pro rata  to each project, unless the error was project specific.</t>
  </si>
  <si>
    <t>Rate Year being Trued-Up</t>
  </si>
  <si>
    <t>Revenue Requirement Projected</t>
  </si>
  <si>
    <t>For Rate Year</t>
  </si>
  <si>
    <t>True-Up Adjustment is calculated on the Project True-up Schedule for the Rate Year</t>
  </si>
  <si>
    <t>For each project or Attachment H,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H and any Projects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</si>
  <si>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Page 1 of 1</t>
  </si>
  <si>
    <t>263.i</t>
  </si>
  <si>
    <t>(sum lines 41-43)</t>
  </si>
  <si>
    <t>(Sum of Lines 45-47)</t>
  </si>
  <si>
    <t>Preferred Stock balance will reflect the 13 month average of the balances, of which the 1st and 13th are found on page 112 line 3.c &amp; d in the Form No. 1</t>
  </si>
  <si>
    <t>Common Stock balance will reflect the 13 month average of the balances, of which the 1st and 13th are found on page 112 lines 3.c &amp; d,  12.c &amp; d, and 16.c &amp; d in the Form No. 1 as shown on lines 41-44 above</t>
  </si>
  <si>
    <t xml:space="preserve">4.  Lines 11-21a include the fees associated with the loan.  They are estimated based on current bank condition and are updated with the actual fees </t>
  </si>
  <si>
    <t>Over (Under) Recovery</t>
  </si>
  <si>
    <t>Rate Year</t>
  </si>
  <si>
    <t>Refund/Surcharge Interest Rate Calculated on Attachment 6 for the Rate Year</t>
  </si>
  <si>
    <t>From Column (g)</t>
  </si>
  <si>
    <t xml:space="preserve">Above for the </t>
  </si>
  <si>
    <t>Weighting</t>
  </si>
  <si>
    <t>Col (c) x Col (d) x</t>
  </si>
  <si>
    <t>Col (e) x -1</t>
  </si>
  <si>
    <t>Total Amount of True-Up Adjustment for 2017 ATRR</t>
  </si>
  <si>
    <t>Total Amount of True-Up Adjustment for 2018 ATRR</t>
  </si>
  <si>
    <t>Total Amount of True-Up Adjustment for 2019 ATRR</t>
  </si>
  <si>
    <t>Total Amount of Construction Loan Related True-Up with Interest (Refund)/Owed (Total Amount of True-Up Adjustment below for the Rate Year)</t>
  </si>
  <si>
    <t>Cost of Debt Used in Determining the Actual Net Revenue Requirement in Attachment H, page 4, line 20</t>
  </si>
  <si>
    <t>Notes are on Page 2</t>
  </si>
  <si>
    <t>Annual Allocation Factor for Expense, Page 1 line 11</t>
  </si>
  <si>
    <t>Project Net Plant     (Note G)</t>
  </si>
  <si>
    <t>Project Depreciation/Amortization Expense   (Notes F &amp; G)</t>
  </si>
  <si>
    <t>Use %   (Note H)</t>
  </si>
  <si>
    <t xml:space="preserve">Annual Revenue Requirement </t>
  </si>
  <si>
    <t>Page 5 of 6</t>
  </si>
  <si>
    <t>Page 6 of 6</t>
  </si>
  <si>
    <t>Accumulated</t>
  </si>
  <si>
    <t>Depreciation</t>
  </si>
  <si>
    <t>Unfunded Reserves    (Notes A &amp; B)</t>
  </si>
  <si>
    <t>35a</t>
  </si>
  <si>
    <t>35b</t>
  </si>
  <si>
    <t>35c</t>
  </si>
  <si>
    <t>219.26.b for end of year, records for other months</t>
  </si>
  <si>
    <t>The allocators are shown on</t>
  </si>
  <si>
    <t xml:space="preserve"> Pages 4 and 6     (DA equals 1)</t>
  </si>
  <si>
    <t>Use % (Note A)</t>
  </si>
  <si>
    <t>Note A    The Use % is the customers NCP load divided by all of the NCP loads on the facilities</t>
  </si>
  <si>
    <t>322.156.b</t>
  </si>
  <si>
    <t>Amount / Gross Plant</t>
  </si>
  <si>
    <t xml:space="preserve">Note B    The Wholesale Distribution Revenue Requirement is projected using either pages 1-2 or 4-6. The same pages are populated with actual data and the difference with interest is calculated on Attachment 3 </t>
  </si>
  <si>
    <t>2) From Attachment 1, line 15, col. 14 for that project based on the actual costs for the Rate Year.</t>
  </si>
  <si>
    <t xml:space="preserve">     T=1 - {[(1 - SIT) * (1 - FIT)] / (1 - SIT * FIT * p)}</t>
  </si>
  <si>
    <t>Long Term Debt balance will reflect the 13 month average of the balances, of which the 1st and 13th are found on page 112 lines 18.c &amp; d to 21.c &amp; d in the Form No. 1, the cost is calculated by dividing line 39 by the Long Term Debt balance in line 45.</t>
  </si>
  <si>
    <t>Notes A-H refer to the notes at the bottom of page 2 of 6 of this Attachment</t>
  </si>
  <si>
    <t xml:space="preserve">ACCUMULATED DEPRECIATION </t>
  </si>
  <si>
    <t xml:space="preserve">COMMON PLANT ALLOCATOR  (CE)  </t>
  </si>
  <si>
    <t>(Page 6, Line 33, Col. (c)</t>
  </si>
  <si>
    <t>(Page 6, Line 36, Col. (h)</t>
  </si>
  <si>
    <t>(Page 6, Line 33, Col. (d)</t>
  </si>
  <si>
    <t>(Page 6, Line 33, Col. (e)</t>
  </si>
  <si>
    <t>Page 1 of 3</t>
  </si>
  <si>
    <t>Page 2 of 3</t>
  </si>
  <si>
    <t>Page 1 of 2</t>
  </si>
  <si>
    <t>Page 3 of 3</t>
  </si>
  <si>
    <t xml:space="preserve">Note 2: </t>
  </si>
  <si>
    <t>205 or 206 filing</t>
  </si>
  <si>
    <t xml:space="preserve"> Column (f) above Divided by the</t>
  </si>
  <si>
    <t>Number of Months the Rate was in Effect</t>
  </si>
  <si>
    <t>(Line 1, Column f)</t>
  </si>
  <si>
    <t>(Line 2, Column f)</t>
  </si>
  <si>
    <t>(Line 62 + line 63)</t>
  </si>
  <si>
    <t>(Line 111 + line 112)</t>
  </si>
  <si>
    <t>(Line 3, Column f)</t>
  </si>
  <si>
    <t>(Line 155 + line 156)</t>
  </si>
  <si>
    <t>(Line 4, Column f)</t>
  </si>
  <si>
    <t>(Line 202 + line 203)</t>
  </si>
  <si>
    <t>(Line 5, Column f)</t>
  </si>
  <si>
    <t>(Line 244 + line 245)</t>
  </si>
  <si>
    <t>Project Net Plant is the Project Gross Plant Identified in Column 2 less the associated Accumulated Depreciation.  Net Plant includes CWIP and Unamortized Abandoned Plant and excludes any regulatory asset, which are to entered as a separate line item.</t>
  </si>
  <si>
    <t>If a portion of the projects revenue requirement is assessed to more than one customer, the project will be entered in a row for each customer seperately, such that the total of the revenue requirements for each customer equals the revenue requirement for that project.</t>
  </si>
  <si>
    <t>Pages 1-2 are to be filed out if the facilities providing Wholesale Distribution Service are booked to transmission.  If the facilities are booked to Distribution, see pages 3-6</t>
  </si>
  <si>
    <t>Wholesale Distribution Project True-Up</t>
  </si>
  <si>
    <t>Attachment 12</t>
  </si>
  <si>
    <t>For each project or Attachment 11 or 11a, the utility will populate the formula rate with the inputs for the True-Up Year.  The revenue requirements, based on actual operating results for the True-Up Year, associated with the projects and Attachment H will then be entered in Col. (F) above.  Column (E) above contains the actual revenues received associated with Attachment 11 and 11a and any Wholesale Distribution service paid by SPP to the utility during the True-Up Year.   Then in Col. (G), Col. (E) is subtracted from Col. (F) to calculate the True-up Adjustment.  The Prior Period Adjustment from Line 5 below is input in Col. (H).  Column (I) is the applicable interest rate from Attachment 6.  Column (I) adds the interest on the sum of Col.(G) and  (H).  Col. (J) is the sum of Col. (G), (H), and (I).</t>
  </si>
  <si>
    <t>1) From Attachment 11, page 2, line 15, col. 11 and Attachment 11a, page 3, col. 11 for the projection for the Rate Year.</t>
  </si>
  <si>
    <t>2) From Attachment 11, page 2, line 15, col. 11 and Attachment 11a, page 3, col. 11 for that project based on the actual costs for the Rate Year.</t>
  </si>
  <si>
    <t>3) The "Revenue Received" on line 2, Col. (E), is the total amount of revenue distributed to company for Wholesale Distribution service. The Revenue Received is input on line 2, Col. E excludes any True-Up revenues.</t>
  </si>
  <si>
    <t>Attach H, p 2, line 16 col 5 plus line 27 &amp; 29 col 5</t>
  </si>
  <si>
    <t xml:space="preserve">   plus the interest rate in line 8 times 1.5 times the sum of the balances for January through December.   Multiplying the monthly balances times the interest rate provides the interest in the year of the over or under collection and</t>
  </si>
  <si>
    <t xml:space="preserve">  adding the interest rate in line 8 times 1.5 times the sum of the the balances for January through December provides the interest for the balance of the 24 month period  </t>
  </si>
  <si>
    <t xml:space="preserve">The Wholesale Distribution Revenue Requirement is projected using either pages 1-2 or 4-6. The same pages are populated with actual data and the difference with interest is calculated on Attachment 12 </t>
  </si>
  <si>
    <t>1/8*(Page 3, Col 3, Line 14 minus Page 3, Col 3, Line 11)</t>
  </si>
  <si>
    <t>201.3.e, f, and g</t>
  </si>
  <si>
    <t xml:space="preserve">Less Preferred Stock (112.3.c) </t>
  </si>
  <si>
    <t>Annual Revenue Requirement (Col.  4, 7 &amp; 8)</t>
  </si>
  <si>
    <t>(Page 6, Line 33, Col. (b)</t>
  </si>
  <si>
    <t>1/8*(Page 5, Line 8)</t>
  </si>
  <si>
    <t>(Page 4, Line 37 times Page 6, Line 17, Col. 5)</t>
  </si>
  <si>
    <t>(Sum of Lines 8, 13, 23, 37 &amp; 39)</t>
  </si>
  <si>
    <t xml:space="preserve">(Excess)/Deficient Deferred Income Taxes </t>
  </si>
  <si>
    <t>Attach. 5, Line 26, Col. (j)</t>
  </si>
  <si>
    <t xml:space="preserve">(Excess)/Deficient Deferred Income Tax Adjustment </t>
  </si>
  <si>
    <t>The currently effective income tax rate, where FIT is the weighted average Federal income tax rate; SIT is the weighted average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  Excess Deferred Income Taxes reduce income tax expense by the amount of the expense multiplied by (T/1-T).</t>
  </si>
  <si>
    <t>(Weighted Average State Income Tax Rate or Composite Rate)</t>
  </si>
  <si>
    <t xml:space="preserve">       and FIT, SIT &amp; p are as given in Attachment H, Note G.</t>
  </si>
  <si>
    <t>(Excess)/Deficient Deferred Income Taxes</t>
  </si>
  <si>
    <t>Attachment 4a - Accumulated Deferred Income Taxes (ADIT) Average Worksheet (Projection)</t>
  </si>
  <si>
    <t>Ln</t>
  </si>
  <si>
    <t>Beginning Balance &amp; Monthly Changes</t>
  </si>
  <si>
    <t xml:space="preserve">Balance </t>
  </si>
  <si>
    <t>Transmission Related</t>
  </si>
  <si>
    <t>Plant Related</t>
  </si>
  <si>
    <t>Labor Related</t>
  </si>
  <si>
    <t>Total
(Sum Col. (e), (f) &amp; (g))</t>
  </si>
  <si>
    <t>ADIT-282</t>
  </si>
  <si>
    <t>Balance-BOY (Attach 4c, Line 30)</t>
  </si>
  <si>
    <t>Total Plant Allocator</t>
  </si>
  <si>
    <t>Net Plant Allocator</t>
  </si>
  <si>
    <t>Attachment H, Page 2, Line 20</t>
  </si>
  <si>
    <t>Wages &amp; Salary Allocator</t>
  </si>
  <si>
    <t>Attachment H, Page 4, Line 11</t>
  </si>
  <si>
    <t>Projected ADIT Total</t>
  </si>
  <si>
    <t>ADIT-283</t>
  </si>
  <si>
    <t>Balance-BOY (Attach 4c, Line 44)</t>
  </si>
  <si>
    <t>ADIT-190</t>
  </si>
  <si>
    <t>Balance-BOY (Attach 4c, Line 18)</t>
  </si>
  <si>
    <t>Attachment 4b - Accumulated Deferred Income Taxes (ADIT) Proration Worksheet (Projection)</t>
  </si>
  <si>
    <t>Weighting for Projection</t>
  </si>
  <si>
    <t>Beginning Balance/
Monthly Increment</t>
  </si>
  <si>
    <t>Transmission Proration
(d) x (f)</t>
  </si>
  <si>
    <t>Plant Proration
(d) x (h)</t>
  </si>
  <si>
    <t>Labor Proration
(d) x (j)</t>
  </si>
  <si>
    <r>
      <t>ADIT-282-Proration-</t>
    </r>
    <r>
      <rPr>
        <b/>
        <sz val="10"/>
        <color rgb="FFFF0000"/>
        <rFont val="Arial Narrow"/>
        <family val="2"/>
      </rPr>
      <t>Note A</t>
    </r>
  </si>
  <si>
    <t>Balance (Attach 4c, Line 30)</t>
  </si>
  <si>
    <t>Increment</t>
  </si>
  <si>
    <t>ADIT 282-Prorated EOY Balance</t>
  </si>
  <si>
    <r>
      <t>ADIT-283-Proration-</t>
    </r>
    <r>
      <rPr>
        <b/>
        <sz val="10"/>
        <color rgb="FFFF0000"/>
        <rFont val="Arial Narrow"/>
        <family val="2"/>
      </rPr>
      <t>Note B</t>
    </r>
  </si>
  <si>
    <t>Balance (Attach 4c, Line 44)</t>
  </si>
  <si>
    <t>ADIT 283-Prorated EOY Balance</t>
  </si>
  <si>
    <r>
      <t>ADIT-190-Proration-</t>
    </r>
    <r>
      <rPr>
        <b/>
        <sz val="10"/>
        <color rgb="FFFF0000"/>
        <rFont val="Arial Narrow"/>
        <family val="2"/>
      </rPr>
      <t>Note C</t>
    </r>
  </si>
  <si>
    <t>Balance (Attach 4c, Line 18)</t>
  </si>
  <si>
    <t>ADIT 190-Prorated EOY Balance</t>
  </si>
  <si>
    <t>Note 1</t>
  </si>
  <si>
    <t>Uses a 365 day calendar year.</t>
  </si>
  <si>
    <t>Note 2</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</si>
  <si>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</si>
  <si>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</si>
  <si>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Depreciation, if applicable, are subject to proration.  See Line 44 in Attach 4c and 4d.</t>
  </si>
  <si>
    <t>Only amounts in ADIT-190 related to NOL carryforwards, if applicable, are subject to proration.  See Line 18 in Attach 4c and 4d.</t>
  </si>
  <si>
    <t>Attachment 4c - Accumulated Deferred Income Taxes (ADIT) Worksheet (Beginning of Year)</t>
  </si>
  <si>
    <t>Item</t>
  </si>
  <si>
    <t>Line 30</t>
  </si>
  <si>
    <t>Line 44</t>
  </si>
  <si>
    <t>Line 18</t>
  </si>
  <si>
    <t>Subtotal</t>
  </si>
  <si>
    <t>Sum of Lines 1-4</t>
  </si>
  <si>
    <t xml:space="preserve">In filling out this attachment, a full and complete description of each item and justification for the allocation to Columns B-F and each separate ADIT item will be listed.  Dissimilar items with amounts exceeding $100,000 will be listed separately. </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</si>
  <si>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</si>
  <si>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</si>
  <si>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</si>
  <si>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</si>
  <si>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</si>
  <si>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</si>
  <si>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</si>
  <si>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</si>
  <si>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</si>
  <si>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</si>
  <si>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</si>
  <si>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</si>
  <si>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</si>
  <si>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</si>
  <si>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 xml:space="preserve">Subtotal - p274.b </t>
  </si>
  <si>
    <t>Instructions for Account 282:</t>
  </si>
  <si>
    <t>ADIT- 283</t>
  </si>
  <si>
    <t xml:space="preserve">Subtotal - p276.b  </t>
  </si>
  <si>
    <t>Instructions for Account 283:</t>
  </si>
  <si>
    <t>Attachment 4d - Accumulated Deferred Income Taxes (ADIT) Worksheet (End of Year)</t>
  </si>
  <si>
    <t xml:space="preserve">In filling out this attachment, a full and complete description of each item and justification for the allocation to Columns B-F and each separate ADIT item will be listed.  Dissimilar items with amounts exceeding $100,000 will be listed separately.  </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</si>
  <si>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</si>
  <si>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</si>
  <si>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</si>
  <si>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</si>
  <si>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4e - Accumulated Deferred Income Taxes (ADIT) Average Worksheet (True-Up)</t>
  </si>
  <si>
    <t>Attachment 4a or 4e</t>
  </si>
  <si>
    <t>Enter as negative Attachment 4, Page 1, Line 28 for Projection</t>
  </si>
  <si>
    <t>Enter as negative Attachment 4, Page 1, Line 28 for True-up</t>
  </si>
  <si>
    <t>Calculate using 13 month average balance, except ADIT which is calculated in Note D.</t>
  </si>
  <si>
    <t>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its actual cost of long term debt determined in Attachment 5.    The capital structure will be 60% equity and 40% debt during the construction period, after any asset is placed in service, it will be based on the actual capital structure, but capped at 60% equity.</t>
  </si>
  <si>
    <t>13.  Prior to obtaining long term debt, the cost of debt, will be 1.99%.  If SCMCN obtains project financing, the long term debt rate will be determined using the methodology in Attachment 8 and Attachment 8 contains a hypothetical example of the internal rate of return methodology; the methodology will be applied to actual amounts for use in Attachment H.  Once SCMCN has long term debt, SCMCN will use the its actual cost of long term debt determined in Attachment 5.    The capital structure will be 60% equity and 40% debt during the construction period, after any asset is placed in service, it will be based on the actual capital structure.</t>
  </si>
  <si>
    <t>Calculate using 13 month average balance, except ADIT which is calculated based on the average of the beginning balance and a prorated end of year balance as required by Section 1.167(l)-1(h)(6)(ii) of the IRS regulations for purposes of rate projections. An annual true-up is calculated based on an average of the actual beginning of the year and end of the year balances.</t>
  </si>
  <si>
    <t>DP</t>
  </si>
  <si>
    <t>Balance-EOY-Prorated (Attach 4b, Line 14)</t>
  </si>
  <si>
    <t>Balance-EOY-Total (Lines 2+3)</t>
  </si>
  <si>
    <t>Balance-EOY-Total (Lines 9+10)</t>
  </si>
  <si>
    <t>Balance-EOY-Total (Lines 17+18)</t>
  </si>
  <si>
    <t>Balance-EOY-Prorated (Attach 4b, Line 28)</t>
  </si>
  <si>
    <t>Balance-EOY-Prorated (Attach 4b, Line 42)</t>
  </si>
  <si>
    <t>Attachment 4f - Accumulated Deferred Income Taxes (ADIT) Proration Worksheet (True-up)</t>
  </si>
  <si>
    <t xml:space="preserve">Monthly Increment </t>
  </si>
  <si>
    <t>Proration
(d) x (e)</t>
  </si>
  <si>
    <t>Prorated Projected Balance (Cumulative Sum of f)</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</si>
  <si>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</si>
  <si>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</si>
  <si>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</si>
  <si>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</si>
  <si>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</si>
  <si>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</si>
  <si>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r>
      <t>ADIT-282-Proration-</t>
    </r>
    <r>
      <rPr>
        <b/>
        <sz val="10"/>
        <color rgb="FFFF0000"/>
        <rFont val="Times New Roman"/>
        <family val="1"/>
      </rPr>
      <t>Note A</t>
    </r>
  </si>
  <si>
    <r>
      <t>ADIT-283-Proration-</t>
    </r>
    <r>
      <rPr>
        <b/>
        <sz val="10"/>
        <color rgb="FFFF0000"/>
        <rFont val="Times New Roman"/>
        <family val="1"/>
      </rPr>
      <t>Note B</t>
    </r>
  </si>
  <si>
    <r>
      <t>ADIT-190-Proration-</t>
    </r>
    <r>
      <rPr>
        <b/>
        <sz val="10"/>
        <color rgb="FFFF0000"/>
        <rFont val="Times New Roman"/>
        <family val="1"/>
      </rPr>
      <t>Note C</t>
    </r>
  </si>
  <si>
    <t>Balance-EOY-Prorated (Attach 4f, Line 14)</t>
  </si>
  <si>
    <t>Balance-EOY-Prorated (Attach 4f, Line 28)</t>
  </si>
  <si>
    <t>Balance-EOY-Prorated (Attach 4f, Line 42)</t>
  </si>
  <si>
    <t>Calculate using 13 month average balance, except ADIT which is calculated based on the prorated end of year balances as required by Section 1.167(l)-1(h)(6) of the IRS regulations for purposes of rate projections. An annual true-up is calculated based on an average of the actual beginning of the year and end of the year balances for non-plant related ADIT and prorated beginning and end of year balances for plant related ADIT.</t>
  </si>
  <si>
    <t>For rate projections and the annual true-up, ADIT is computed using the prorated end of the year balances as required by Section 1.167(l)-1(h)(6) of the IRS regulations. Attachment 4a calculates the projected ADIT balances on line 28 above based on the prorated ending ADIT balances as calculated on Attachment 4b. For the annual true-up, Attachment 4e calculates the projected ADIT balances on line 28 above based on the prorated ending ADIT balances as calculated on Attachment 4f.</t>
  </si>
  <si>
    <t>Gridliance High Plains LLC</t>
  </si>
  <si>
    <t>Southeast Missouri Assets (excludes Nixa NTC Project)</t>
  </si>
  <si>
    <t>Zone 11</t>
  </si>
  <si>
    <t>Networked Oklahoma Panhandle Assets</t>
  </si>
  <si>
    <t>Zone 10 Schedule 11</t>
  </si>
  <si>
    <t>Nixa NTC Project</t>
  </si>
  <si>
    <t>Zone 14</t>
  </si>
  <si>
    <t>Kansas Assets</t>
  </si>
  <si>
    <t>Zone 14 Schedule 11</t>
  </si>
  <si>
    <t>Winfield NTC Project</t>
  </si>
  <si>
    <t>15d</t>
  </si>
  <si>
    <t>15e</t>
  </si>
  <si>
    <t>15f</t>
  </si>
  <si>
    <t>Zone 10</t>
  </si>
  <si>
    <t>3d</t>
  </si>
  <si>
    <t>3e</t>
  </si>
  <si>
    <t>(Excess)/Deficient Deferred Income Taxes - Protected</t>
  </si>
  <si>
    <t>(Excess)/Deficient Deferred Income Taxes - Unprotected</t>
  </si>
  <si>
    <t>Plant related</t>
  </si>
  <si>
    <t>Balance-EOY (Attach 4d, Line 30 less Line 27)</t>
  </si>
  <si>
    <t>Balance-EOY (Attach 4d, Line 44 less Line 41)</t>
  </si>
  <si>
    <t>Balance-EOY (Attach 4d, Line 18 less Line 15)</t>
  </si>
  <si>
    <t xml:space="preserve">WCLTD = Page 4, Line 20 </t>
  </si>
  <si>
    <t>R = Page 4, Line 23</t>
  </si>
  <si>
    <t>(Federal Income Tax Rate)</t>
  </si>
  <si>
    <t>(Line 33 times Line 46)</t>
  </si>
  <si>
    <t>Attachment H, Page 3, Line 40</t>
  </si>
  <si>
    <t>Income Tax Calculation</t>
  </si>
  <si>
    <t>(Line 26 times line 39)</t>
  </si>
  <si>
    <t>**</t>
  </si>
  <si>
    <t>Calculation of Applicable Interest Expense for each ATRR period</t>
  </si>
  <si>
    <t>Calculated Interest</t>
  </si>
  <si>
    <t>Annual</t>
  </si>
  <si>
    <t>(Sum lines 48-59, column f)</t>
  </si>
  <si>
    <t>(Sum lines 97-108, column f)</t>
  </si>
  <si>
    <t>(Sum lines 141 - 152, column f)</t>
  </si>
  <si>
    <t>(Sum lines 188 -199 column f)</t>
  </si>
  <si>
    <t>(Sum lines 230 - 241, column f)</t>
  </si>
  <si>
    <t xml:space="preserve">GidLiance High Plains depreciation and amortization rates may not be changed absent a section </t>
  </si>
  <si>
    <t>1st Qtr.</t>
  </si>
  <si>
    <t>Kansas Assets (excludes Winfield NTC Project)</t>
  </si>
  <si>
    <t>For  the 12 months ended 12/31/2024</t>
  </si>
  <si>
    <t>4/25/2025 8:07:16 AM</t>
  </si>
  <si>
    <t>NextEra Energy, Inc. --- PRODUCTION---</t>
  </si>
  <si>
    <t/>
  </si>
  <si>
    <t>SubConsolidated Deferred Balances Report - Fed/State/FBOS (USD)</t>
  </si>
  <si>
    <t>2024.12 M12 Single Dataset (Sep Co), Z_NEET_11_GL HIGH PLAINS (1314A_1314B)</t>
  </si>
  <si>
    <t>Dx</t>
  </si>
  <si>
    <t>Tx</t>
  </si>
  <si>
    <t>Code</t>
  </si>
  <si>
    <t>Name</t>
  </si>
  <si>
    <t>Beginning Balance</t>
  </si>
  <si>
    <t>Rate Change</t>
  </si>
  <si>
    <t>Out of Period Adj DO</t>
  </si>
  <si>
    <t>Out of Period Adj BSO</t>
  </si>
  <si>
    <t>RTP</t>
  </si>
  <si>
    <t>Adj Beg Balance</t>
  </si>
  <si>
    <t>Current Activity</t>
  </si>
  <si>
    <t>Current Activity DO</t>
  </si>
  <si>
    <t>Current Activity BSO</t>
  </si>
  <si>
    <t>Reg Assets BSO</t>
  </si>
  <si>
    <t>FIN 48</t>
  </si>
  <si>
    <t>Audit Adj</t>
  </si>
  <si>
    <t>Purchase Accounting</t>
  </si>
  <si>
    <t>APIC</t>
  </si>
  <si>
    <t>OCI</t>
  </si>
  <si>
    <t>Reclass</t>
  </si>
  <si>
    <t>Unassigned</t>
  </si>
  <si>
    <t>Ending Balance</t>
  </si>
  <si>
    <t>9190110/9190210</t>
  </si>
  <si>
    <t>DTA - Non Current</t>
  </si>
  <si>
    <t>AMO220</t>
  </si>
  <si>
    <t>Amortization Reg. Credits 407.4</t>
  </si>
  <si>
    <t>DEP157</t>
  </si>
  <si>
    <t>Amortization of Book Goodwill</t>
  </si>
  <si>
    <t>RES136</t>
  </si>
  <si>
    <t>Other Accrued Liabilities</t>
  </si>
  <si>
    <t>S_NOL_SYS_2021(post)</t>
  </si>
  <si>
    <t>Post-Apportioned NOL - 2021</t>
  </si>
  <si>
    <t>S_NOL_SYS_2022(post)</t>
  </si>
  <si>
    <t>Post-Apportioned NOL - 2022</t>
  </si>
  <si>
    <t>TAXCR_190</t>
  </si>
  <si>
    <t>ITC &amp; Reg Liabilities</t>
  </si>
  <si>
    <t>TAXCR_ST_190</t>
  </si>
  <si>
    <t>FAS109 - 190</t>
  </si>
  <si>
    <t>Total 9190110/9190210</t>
  </si>
  <si>
    <t>9282110/9282210</t>
  </si>
  <si>
    <t>DTL - Property</t>
  </si>
  <si>
    <t>AFD101</t>
  </si>
  <si>
    <t>AFUDC Debt</t>
  </si>
  <si>
    <t>AFUDC_FED_282</t>
  </si>
  <si>
    <t>AFUDC Equity Def Taxes</t>
  </si>
  <si>
    <t>AFUDC_ST_282</t>
  </si>
  <si>
    <t>ATTD_TAX_REFORM_282</t>
  </si>
  <si>
    <t>Excess Deferred Taxes - Tax Reform - 282</t>
  </si>
  <si>
    <t>CAC101</t>
  </si>
  <si>
    <t>Method Life CIAC</t>
  </si>
  <si>
    <t>DEP101</t>
  </si>
  <si>
    <t>Tax Depreciation</t>
  </si>
  <si>
    <t>DEP103</t>
  </si>
  <si>
    <t>Reversal of Book Depreciation</t>
  </si>
  <si>
    <t>DEP106</t>
  </si>
  <si>
    <t>Reclass Book Depr to AFUDC Depr</t>
  </si>
  <si>
    <t>DEP144</t>
  </si>
  <si>
    <t>Tax/Book Depr Diff</t>
  </si>
  <si>
    <t>EMP803</t>
  </si>
  <si>
    <t>Welfare Capitalized</t>
  </si>
  <si>
    <t>INT101</t>
  </si>
  <si>
    <t>Method Life CPI</t>
  </si>
  <si>
    <t>REM101</t>
  </si>
  <si>
    <t>Cost of Removal</t>
  </si>
  <si>
    <t>RSH101</t>
  </si>
  <si>
    <t>Computer Software</t>
  </si>
  <si>
    <t>SAL101</t>
  </si>
  <si>
    <t>Tax Gain/Loss</t>
  </si>
  <si>
    <t>TAXCR_282</t>
  </si>
  <si>
    <t>EQ AFUDC Def TX &amp; SFAS 109</t>
  </si>
  <si>
    <t>Total 9282110/9282210</t>
  </si>
  <si>
    <t>9282800/9190751</t>
  </si>
  <si>
    <t>State NOL</t>
  </si>
  <si>
    <t>Total 9282800/9190751</t>
  </si>
  <si>
    <t>9283110/9283210</t>
  </si>
  <si>
    <t>DTL - Non Current</t>
  </si>
  <si>
    <t>AFD105</t>
  </si>
  <si>
    <t>AFUDC Debt - Carrying Charges</t>
  </si>
  <si>
    <t>AFUDC_FED_283</t>
  </si>
  <si>
    <t>AFUDC Equity Gross-Up</t>
  </si>
  <si>
    <t>AFUDC_ST_283</t>
  </si>
  <si>
    <t>AMO210</t>
  </si>
  <si>
    <t>Amortization Reg Debits 407.3</t>
  </si>
  <si>
    <t>RSH102</t>
  </si>
  <si>
    <t>Research and Experimental Costs</t>
  </si>
  <si>
    <t>Total 9283110/9283210</t>
  </si>
  <si>
    <t>Total Unassigned</t>
  </si>
  <si>
    <t>4/25/2025 8:33:12 AM</t>
  </si>
  <si>
    <t>SubConsolidated Provision Report (USD)</t>
  </si>
  <si>
    <t>1314A</t>
  </si>
  <si>
    <t>1314B</t>
  </si>
  <si>
    <t>TOTAL</t>
  </si>
  <si>
    <t>GridLiance High Plains - Above</t>
  </si>
  <si>
    <t>GridLiance High Plains - Below</t>
  </si>
  <si>
    <t>Total Pre-Tax Book Income:</t>
  </si>
  <si>
    <t>UPTBI: Pre-Tax Book Income</t>
  </si>
  <si>
    <t>Total Total Pre-Tax Book Income</t>
  </si>
  <si>
    <t>Deductible State Tax:</t>
  </si>
  <si>
    <t>KS: Kansas</t>
  </si>
  <si>
    <t>MO: Missouri</t>
  </si>
  <si>
    <t>OK: Oklahoma</t>
  </si>
  <si>
    <t>Total Deductible State Tax</t>
  </si>
  <si>
    <t>Permanent Differences:</t>
  </si>
  <si>
    <t>Gross</t>
  </si>
  <si>
    <t>Tax Effected - Yr</t>
  </si>
  <si>
    <t>Tax Effecetd - Month</t>
  </si>
  <si>
    <t>AFD102: AFUDC Depreciation</t>
  </si>
  <si>
    <t>AFD103: AFUDC Equity</t>
  </si>
  <si>
    <t>MEL101: Business Meals</t>
  </si>
  <si>
    <t>Total Permanent Differences</t>
  </si>
  <si>
    <t>Financial Taxable Income</t>
  </si>
  <si>
    <t>Temporary Differences:</t>
  </si>
  <si>
    <t>AFD101: AFUDC Debt</t>
  </si>
  <si>
    <t>AMO210: Amortization Reg Debits 407.3</t>
  </si>
  <si>
    <t>DEP101: Tax Depreciation</t>
  </si>
  <si>
    <t>DEP103: Reversal of Book Depreciation</t>
  </si>
  <si>
    <t>DEP106: Reclass Book Depr to AFUDC Depr</t>
  </si>
  <si>
    <t>DEP157: Amortization of Book Goodwill</t>
  </si>
  <si>
    <t>EMP803: Welfare Capitalized</t>
  </si>
  <si>
    <t>INT101: Method Life CPI</t>
  </si>
  <si>
    <t>REM101: Cost of Removal</t>
  </si>
  <si>
    <t>RES136: Other Accrued Liabilities</t>
  </si>
  <si>
    <t>SAL101: Tax Gain/Loss</t>
  </si>
  <si>
    <t>Total Temporary Differences</t>
  </si>
  <si>
    <t>Federal Taxable Income (Pre-NOL)</t>
  </si>
  <si>
    <t>NOL Reclass</t>
  </si>
  <si>
    <t>Federal Taxable Income (Post-NOL)</t>
  </si>
  <si>
    <t>Unit Tax Rate</t>
  </si>
  <si>
    <t> </t>
  </si>
  <si>
    <t>Federal Tax - Current</t>
  </si>
  <si>
    <t>After Tax Temp Differences:</t>
  </si>
  <si>
    <t>Total After Tax Temp Differences</t>
  </si>
  <si>
    <t>Cash Tax Adjustments</t>
  </si>
  <si>
    <t>Return Basis Provision</t>
  </si>
  <si>
    <t>True-Ups:</t>
  </si>
  <si>
    <t>Current Deferred Reclass</t>
  </si>
  <si>
    <t>Total True-Ups</t>
  </si>
  <si>
    <t>Non-Cash Tax Adjustments:</t>
  </si>
  <si>
    <t>NC_RTP_2023_PERM: NC_RTP_2023_PERM</t>
  </si>
  <si>
    <t>NC_RTP_2023_TEMP: NC_RTP_2023_TEMP</t>
  </si>
  <si>
    <t>Total Non-Cash Tax Adjustments</t>
  </si>
  <si>
    <t>Total Current Federal Provision</t>
  </si>
  <si>
    <t>Deferred Tax Provision:</t>
  </si>
  <si>
    <t>BDTPBS: Begin Deferred Tax Per B/S</t>
  </si>
  <si>
    <t>BSO: + Bal Sheet Only Adjustment</t>
  </si>
  <si>
    <t>EDTPBS: - Ending Deferred Tax Per B/S</t>
  </si>
  <si>
    <t>Total Deferred Tax Provision</t>
  </si>
  <si>
    <t>Equity Adjustment</t>
  </si>
  <si>
    <t>Total Federal Tax Provision</t>
  </si>
  <si>
    <t>Total State Tax Provision:</t>
  </si>
  <si>
    <t>SCTP: State Current Tax Provision</t>
  </si>
  <si>
    <t>SDTP: State Deferred Tax Provision</t>
  </si>
  <si>
    <t>Total State Tax Provision</t>
  </si>
  <si>
    <t>Total Tax Provision</t>
  </si>
  <si>
    <t>Effective Tax Rate</t>
  </si>
  <si>
    <t>GridLiance High Plains LLC</t>
  </si>
  <si>
    <t>Attachment 6x - Rate Mitigation Workpaper (Note A)</t>
  </si>
  <si>
    <t>Projected Annual Transmission Revenue Requirement</t>
  </si>
  <si>
    <t>For the 12 months ended 12/31/2024</t>
  </si>
  <si>
    <t>(6)</t>
  </si>
  <si>
    <t>(7)</t>
  </si>
  <si>
    <t>Without ADIT Reset Pre-Close</t>
  </si>
  <si>
    <t>With ADIT Reset Post-Close</t>
  </si>
  <si>
    <t>Post-Close Mitigated</t>
  </si>
  <si>
    <t>Difference vs Without ADIT Reset 
(Column 4 - Column 3)</t>
  </si>
  <si>
    <t>Difference
(Column 6 - Column 4)</t>
  </si>
  <si>
    <t>RETURN ®</t>
  </si>
  <si>
    <t xml:space="preserve">  Long Term Debt (Weighted) [=WCLTD]</t>
  </si>
  <si>
    <t>(Appendix III, page 4, line 83, column 5)</t>
  </si>
  <si>
    <t xml:space="preserve">  Preferred Stock (Weighted)</t>
  </si>
  <si>
    <t>(Appendix III, page 4, line 84, column 5)</t>
  </si>
  <si>
    <t xml:space="preserve">  Common Stock (Weighted)  </t>
  </si>
  <si>
    <t>(Appendix III, page 4, line 85, column 5)</t>
  </si>
  <si>
    <t>Total Rate of Return (Weighted) [=R]</t>
  </si>
  <si>
    <t>(Appendix III, page 4, line 86, column 5)</t>
  </si>
  <si>
    <t>RATE BASE</t>
  </si>
  <si>
    <t>(Appendix III, page 2, line 15, column 5)</t>
  </si>
  <si>
    <t>ADJUSTMENTS TO RATE BASE</t>
  </si>
  <si>
    <t xml:space="preserve">  ADIT (Note B)</t>
  </si>
  <si>
    <t>(Attach 6a, line 8, col. ( E) or 6z page 1 and 3, line 8, col. ( E))</t>
  </si>
  <si>
    <t xml:space="preserve">  Account No. 255</t>
  </si>
  <si>
    <t>(Appendix III, page 2, line 18, column 5)</t>
  </si>
  <si>
    <t>(Appendix III, page 2, line 19, column 5)</t>
  </si>
  <si>
    <t xml:space="preserve">  Unfunded Reserves</t>
  </si>
  <si>
    <t>(Appendix III, page 2, line 20, column 5)</t>
  </si>
  <si>
    <t xml:space="preserve">  Unamortized Regulatory Assets</t>
  </si>
  <si>
    <t>(Appendix III, page 2, line 21, column 5)</t>
  </si>
  <si>
    <t xml:space="preserve">  Unamortized Abandoned Plant</t>
  </si>
  <si>
    <t>(Appendix III, page 2, line 22, column 5)</t>
  </si>
  <si>
    <t>TOTAL ADJUSTMENTS</t>
  </si>
  <si>
    <t>Sum (lines 8-13)</t>
  </si>
  <si>
    <t>TOTAL WORKING CAPITAL</t>
  </si>
  <si>
    <t>(Appendix III, page 2, line 29, column 5)</t>
  </si>
  <si>
    <t>(sum lines 6, 14 and 15)</t>
  </si>
  <si>
    <t>REVENUE REQUIREMENT:</t>
  </si>
  <si>
    <t>RETURN [Rate Base * Rate of Return]</t>
  </si>
  <si>
    <t>(line 16 * line 5)</t>
  </si>
  <si>
    <t>TOTAL O&amp;M and A&amp;G</t>
  </si>
  <si>
    <t>(Appendix III, page 3, line 38, column 5)</t>
  </si>
  <si>
    <t>TOTAL DEPRECIATION</t>
  </si>
  <si>
    <t>(Appendix III, page 3, line 43, column 5)</t>
  </si>
  <si>
    <t>(Appendix III, page 3, line 52, column 5)</t>
  </si>
  <si>
    <t>TOTAL INCOME TAXES</t>
  </si>
  <si>
    <t>(line 36)</t>
  </si>
  <si>
    <t>Total Gross Revenue Requirement (Note C)</t>
  </si>
  <si>
    <t>Sum (lines 17-21)</t>
  </si>
  <si>
    <t xml:space="preserve">     T=SIT * (1-FIT) + FIT - (p*FIT)</t>
  </si>
  <si>
    <t>(Appendix III, page 3, line 54, column 3)</t>
  </si>
  <si>
    <t xml:space="preserve">(Appendix III, page 3, line 55, column 3) </t>
  </si>
  <si>
    <t xml:space="preserve">       where WCLTD=(line 2) and R= (line 5)</t>
  </si>
  <si>
    <t xml:space="preserve">       and FIT, SIT &amp; p are as referenced in Note F</t>
  </si>
  <si>
    <t xml:space="preserve">      1 / (1 - T)  = (T from line 24)</t>
  </si>
  <si>
    <t xml:space="preserve">Amortized Investment Tax Credit </t>
  </si>
  <si>
    <t xml:space="preserve">(Appendix III, page 3, line 59, column 3) </t>
  </si>
  <si>
    <t>Sum (lines 42-43)</t>
  </si>
  <si>
    <t>Tax Effect of Permanent Differences, including AFUDC Equity</t>
  </si>
  <si>
    <t>(Line 38)</t>
  </si>
  <si>
    <t>(Line 17 times Line 25)</t>
  </si>
  <si>
    <t>ITC adjustment</t>
  </si>
  <si>
    <t>(Line 28 times Line 29)</t>
  </si>
  <si>
    <t>(Excess)/Deficient Deferred Income Tax Adjustment</t>
  </si>
  <si>
    <t>(Line 28 times Line 30)</t>
  </si>
  <si>
    <t>(Line 24/(1 - Line 24) times Line 31)</t>
  </si>
  <si>
    <t>Sum (lines 32-35)</t>
  </si>
  <si>
    <t>SUMMARY OF PERMANENT TAX ADJUSTMENTS TO FEED ATT. 12</t>
  </si>
  <si>
    <t>Total Tax adjustment for Permanent Differences</t>
  </si>
  <si>
    <t>Sum (lines 39-41)</t>
  </si>
  <si>
    <t>Tax adjustment for AFUDC Equity</t>
  </si>
  <si>
    <t>Company Records</t>
  </si>
  <si>
    <t>Tax Adjustment for Meals &amp; Entertainment</t>
  </si>
  <si>
    <t>Amortization of Goodwill (Note D)</t>
  </si>
  <si>
    <t>Col 6 = (Line 38 - Sum (lines 39-40)</t>
  </si>
  <si>
    <t>adjust to 100% ITA</t>
  </si>
  <si>
    <t>Amortized Excess Deferred Taxes (enter negative)</t>
  </si>
  <si>
    <t>Amortized Deficient Deferred Taxes</t>
  </si>
  <si>
    <t>As filed in the original application filed in docket EC21-10-000 on October 20, 2020, the transaction will be treated as an asset sale for tax purposes.  IRS normalization rules will require the accumulated deferred income tax (“ADIT”) balances of the GridLiance Transcos to be reset to $0 upon closing.  The resulting step up in rate base is expected to increase the combined revenue requirement of the GridLiance Transcos during the five-year period after the transaction closes.  To mitigate this potentially adverse rate effect, GridLiance West will provide fully offsetting rate reductions by utilizing a portion of the tax amortization from Goodwill created by the transaction at the holding company level, reflected as a reduction to the income tax allowance of each GridLiance Transco during the five-year period after closing.</t>
  </si>
  <si>
    <t>Line 8, column (3),  illustrates the ADIT balances prior to the close of the transaction.  Line 8, column (4), represents the elimination of the prior ADIT balances due to the "reset" of ADIT and reflects the estimated ADIT that will accumulate on the new rate base items from the date of closing of the transaction to the end of the year.</t>
  </si>
  <si>
    <t>Note C</t>
  </si>
  <si>
    <t>Line 22, column (3) illustrates the gross revenue requirement prior to the close of the transaction, utilizing ADIT balances of record.  Line 22, colum (4) illustrates the new gross revenue requirement due to the ADIT "reset".  The increase or decrease in gross revenue requirement is then mitigated in Line 22, column (6) by a reduction or increase in the income tax allowance on Line 21.</t>
  </si>
  <si>
    <t>Note D</t>
  </si>
  <si>
    <t xml:space="preserve">The calculation of the amortization adjustment on Line 41, column (6) is iterative to determine the amount of Goodwill amortization that must be pushed down from the holdco level to properly mitigate the increase in gross revenue requirement from the ADIT "reset".  </t>
  </si>
  <si>
    <t>Attachment 6z.1 - Accumulated Deferred Income Taxes (ADIT) Average Worksheet</t>
  </si>
  <si>
    <t>Page 1 of 4</t>
  </si>
  <si>
    <t>Attachment 6z.3 - Accumulated Deferred Income Taxes (ADIT) Average Worksheet</t>
  </si>
  <si>
    <t>Page 3 of 4</t>
  </si>
  <si>
    <t xml:space="preserve">ADIT BALANCES: WITHOUT ADIT RESET PRE-CLOSE </t>
  </si>
  <si>
    <t>ADIT BALANCES: WITH ADIT RESET POST-CLOSE</t>
  </si>
  <si>
    <t>For the 12 Months Ended 12/31/2022</t>
  </si>
  <si>
    <t>(Sum Col. B, C &amp; D)</t>
  </si>
  <si>
    <t>ADIT-282 (enter negative)</t>
  </si>
  <si>
    <t>Line 12</t>
  </si>
  <si>
    <t>ADIT-283 (enter negative)</t>
  </si>
  <si>
    <t>Line 16</t>
  </si>
  <si>
    <t>Line 20</t>
  </si>
  <si>
    <t>Sum of Lines 1-3</t>
  </si>
  <si>
    <t>Wages &amp; Salary Allocator (sum lines 1-3 for each column)</t>
  </si>
  <si>
    <t>Appendix III, line 81</t>
  </si>
  <si>
    <t>Appendix III, line 15</t>
  </si>
  <si>
    <t>Enter as negative Appendix III, page 2, line 17</t>
  </si>
  <si>
    <t>Balance-BOY (Attach 6c, Line 30)</t>
  </si>
  <si>
    <t>EOY (Attach 6d, Line 30 less Line 26)</t>
  </si>
  <si>
    <t>Balance-EOY Prorated (Attach 6b, Line 14)</t>
  </si>
  <si>
    <t>ADIT 282-Total (Lines 10+11)</t>
  </si>
  <si>
    <t>Balance-BOY (Attach 6c, Line 44)</t>
  </si>
  <si>
    <t>EOY (Attach 6d, Line 44 less Line 40)</t>
  </si>
  <si>
    <t>EOY Prorated (Attach 6b, Line 28)</t>
  </si>
  <si>
    <t>ADIT 283-Total  (Lines 14+15)</t>
  </si>
  <si>
    <t>Balance-BOY (Attach 6c, Line 18)</t>
  </si>
  <si>
    <t>EOY (Attach 6d, Line 18 less Line 14)</t>
  </si>
  <si>
    <t>EOY Prorated (Attach 6b, Line 42)</t>
  </si>
  <si>
    <t>ADIT 190-Total (Lines 18+19)</t>
  </si>
  <si>
    <t>Page 2 of 4</t>
  </si>
  <si>
    <t>Page 4 of 4</t>
  </si>
  <si>
    <t>Attachment 6z.2 - Accumulated Deferred Income Taxes (ADIT) Proration Worksheet - Monthly Proration Details</t>
  </si>
  <si>
    <t>Attachment 6z.4 - Accumulated Deferred Income Taxes (ADIT) Proration Worksheet - Monthly Proration Details</t>
  </si>
  <si>
    <t>ADIT BALANCES: WITHOUT ADIT RESET PRE-CLOSE</t>
  </si>
  <si>
    <r>
      <t>ADIT-282-Proration-</t>
    </r>
    <r>
      <rPr>
        <b/>
        <sz val="12"/>
        <color rgb="FFFF0000"/>
        <rFont val="Arial Narrow"/>
        <family val="2"/>
      </rPr>
      <t>Note A</t>
    </r>
  </si>
  <si>
    <t>Balance (Attach 6c, Line 30)</t>
  </si>
  <si>
    <r>
      <t>ADIT-283-Proration-</t>
    </r>
    <r>
      <rPr>
        <b/>
        <sz val="12"/>
        <color rgb="FFFF0000"/>
        <rFont val="Arial Narrow"/>
        <family val="2"/>
      </rPr>
      <t>Note B</t>
    </r>
  </si>
  <si>
    <t>Balance (Attach 6c, Line 44)</t>
  </si>
  <si>
    <r>
      <t>ADIT-190-Proration-</t>
    </r>
    <r>
      <rPr>
        <b/>
        <sz val="12"/>
        <color rgb="FFFF0000"/>
        <rFont val="Arial Narrow"/>
        <family val="2"/>
      </rPr>
      <t>Note C</t>
    </r>
  </si>
  <si>
    <t>Balance (Attach 6c, Line 18)</t>
  </si>
  <si>
    <t>Only amounts in ADIT-283 relating to Depreciation, if applicable, are subject to proration.  See Line 44 in Attach 6c and 6d.</t>
  </si>
  <si>
    <t>Only amounts in ADIT-190 related to NOL carryforwards, if applicable, are subject to proration.  See Line 18 in Attach 6c and 6d.</t>
  </si>
  <si>
    <t>Forecasted ADIT Activity - Depreciation Related Only</t>
  </si>
  <si>
    <t>Years 2024</t>
  </si>
  <si>
    <t>Plant</t>
  </si>
  <si>
    <t>PRE-CLOSE ADIT (MITIGATION)</t>
  </si>
  <si>
    <t>Federal rate after ITA</t>
  </si>
  <si>
    <t>Tx percentage</t>
  </si>
  <si>
    <t>State rate after ITA</t>
  </si>
  <si>
    <t>Dx percentage</t>
  </si>
  <si>
    <t>Description</t>
  </si>
  <si>
    <t>Total 2021</t>
  </si>
  <si>
    <t>Total 2022</t>
  </si>
  <si>
    <t>Total 2023</t>
  </si>
  <si>
    <t>Total 2024</t>
  </si>
  <si>
    <t>Cumulative</t>
  </si>
  <si>
    <t>Pre-Tax</t>
  </si>
  <si>
    <t xml:space="preserve">     Book Depreciation</t>
  </si>
  <si>
    <t xml:space="preserve">     Tax Depreciation</t>
  </si>
  <si>
    <t>includes pre-tax amount for NOL</t>
  </si>
  <si>
    <t>Total Federal Timing Differences</t>
  </si>
  <si>
    <t xml:space="preserve">     Tax Depreciation - State</t>
  </si>
  <si>
    <t xml:space="preserve">     Tax Depreciation - State Mod</t>
  </si>
  <si>
    <t>Total State Timing Differences</t>
  </si>
  <si>
    <t>Deferred Taxes Depreciation FERC 282</t>
  </si>
  <si>
    <t>State</t>
  </si>
  <si>
    <t>FBOS</t>
  </si>
  <si>
    <t>Federal</t>
  </si>
  <si>
    <t>ADIT - Depr Activity</t>
  </si>
  <si>
    <t>ADIT Balance - Depr Forecasted Activity</t>
  </si>
  <si>
    <t xml:space="preserve">          Total ADIT Ledger Balance</t>
  </si>
  <si>
    <t>13 month Average - Annual - Total Activity</t>
  </si>
  <si>
    <t>13 month Average - Annual - Total Activity Property</t>
  </si>
  <si>
    <t>Proration Adjustment</t>
  </si>
  <si>
    <t>Adjusted 13 Month Average - Annual Total Activity Property</t>
  </si>
  <si>
    <t>13 month Average - Annual - Total Activity Other</t>
  </si>
  <si>
    <t xml:space="preserve">Total ADIT 13 Month Average </t>
  </si>
  <si>
    <t>POST-CLOSE ADIT (MITIGATION)</t>
  </si>
  <si>
    <t>assets purchased at 3/31/2021</t>
  </si>
  <si>
    <t>POST-CLOSE ADIT</t>
  </si>
  <si>
    <t>ties to Tax_Tax Depreciation Support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</si>
</sst>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 #,##0_);_(* \(#,##0\);_(* &quot;-&quot;??_);_(@_)"/>
    <numFmt numFmtId="176" formatCode="_(&quot;$&quot;* #,##0_);_(&quot;$&quot;* \(#,##0\);_(&quot;$&quot;* &quot;-&quot;??_);_(@_)"/>
    <numFmt numFmtId="177" formatCode="&quot;$&quot;#,##0.0000"/>
    <numFmt numFmtId="178" formatCode="0_);\(0\)"/>
    <numFmt numFmtId="179" formatCode="&quot;$&quot;#,##0.0"/>
    <numFmt numFmtId="180" formatCode="_(* #,##0.0_);_(* \(#,##0.0\);_(* &quot;-&quot;??_);_(@_)"/>
    <numFmt numFmtId="181" formatCode="#,##0.0_);\(#,##0.0\)"/>
    <numFmt numFmtId="182" formatCode="0.0000%"/>
    <numFmt numFmtId="183" formatCode="&quot;$&quot;#,##0.000_);\(&quot;$&quot;#,##0.000\)"/>
    <numFmt numFmtId="184" formatCode="&quot;$&quot;#,##0.0_);\(&quot;$&quot;#,##0.0\)"/>
    <numFmt numFmtId="185" formatCode="#,##0.000_);\(#,##0.000\)"/>
    <numFmt numFmtId="186" formatCode="_(* #,##0.0000_);_(* \(#,##0.0000\);_(* &quot;-&quot;??_);_(@_)"/>
    <numFmt numFmtId="187" formatCode="_(* #,##0.00000_);_(* \(#,##0.00000\);_(* &quot;-&quot;??_);_(@_)"/>
    <numFmt numFmtId="188" formatCode="_(* #,##0.0\¢_m;[Red]_(* \-#,##0.0\¢_m;[Green]_(* 0.0\¢_m;_(@_)_%"/>
    <numFmt numFmtId="189" formatCode="_(* #,##0.00\¢_m;[Red]_(* \-#,##0.00\¢_m;[Green]_(* 0.00\¢_m;_(@_)_%"/>
    <numFmt numFmtId="190" formatCode="_(* #,##0.000\¢_m;[Red]_(* \-#,##0.000\¢_m;[Green]_(* 0.000\¢_m;_(@_)_%"/>
    <numFmt numFmtId="191" formatCode="_(_(\£* #,##0_)_%;[Red]_(\(\£* #,##0\)_%;[Green]_(_(\£* #,##0_)_%;_(@_)_%"/>
    <numFmt numFmtId="192" formatCode="_(_(\£* #,##0.0_)_%;[Red]_(\(\£* #,##0.0\)_%;[Green]_(_(\£* #,##0.0_)_%;_(@_)_%"/>
    <numFmt numFmtId="193" formatCode="_(_(\£* #,##0.00_)_%;[Red]_(\(\£* #,##0.00\)_%;[Green]_(_(\£* #,##0.00_)_%;_(@_)_%"/>
    <numFmt numFmtId="194" formatCode="0.0%_);\(0.0%\)"/>
    <numFmt numFmtId="195" formatCode="\•\ \ @"/>
    <numFmt numFmtId="196" formatCode="_(_(\•_ #0_)_%;[Red]_(_(\•_ \-#0\)_%;[Green]_(_(\•_ #0_)_%;_(_(\•_ @_)_%"/>
    <numFmt numFmtId="197" formatCode="_(_(_•_ \•_ #0_)_%;[Red]_(_(_•_ \•_ \-#0\)_%;[Green]_(_(_•_ \•_ #0_)_%;_(_(_•_ \•_ @_)_%"/>
    <numFmt numFmtId="198" formatCode="_(_(_•_ _•_ \•_ #0_)_%;[Red]_(_(_•_ _•_ \•_ \-#0\)_%;[Green]_(_(_•_ _•_ \•_ #0_)_%;_(_(_•_ \•_ @_)_%"/>
    <numFmt numFmtId="199" formatCode="#,##0,_);\(#,##0,\)"/>
    <numFmt numFmtId="200" formatCode="0.0,_);\(0.0,\)"/>
    <numFmt numFmtId="201" formatCode="0.00,_);\(0.00,\)"/>
    <numFmt numFmtId="202" formatCode="_(_(_$* #,##0.0_)_%;[Red]_(\(_$* #,##0.0\)_%;[Green]_(_(_$* #,##0.0_)_%;_(@_)_%"/>
    <numFmt numFmtId="203" formatCode="_(_(_$* #,##0.00_)_%;[Red]_(\(_$* #,##0.00\)_%;[Green]_(_(_$* #,##0.00_)_%;_(@_)_%"/>
    <numFmt numFmtId="204" formatCode="_(_(_$* #,##0.000_)_%;[Red]_(\(_$* #,##0.000\)_%;[Green]_(_(_$* #,##0.000_)_%;_(@_)_%"/>
    <numFmt numFmtId="205" formatCode="_._.* #,##0.0_)_%;_._.* \(#,##0.0\)_%;_._.* \ ?_)_%"/>
    <numFmt numFmtId="206" formatCode="_._.* #,##0.00_)_%;_._.* \(#,##0.00\)_%;_._.* \ ?_)_%"/>
    <numFmt numFmtId="207" formatCode="_._.* #,##0.000_)_%;_._.* \(#,##0.000\)_%;_._.* \ ?_)_%"/>
    <numFmt numFmtId="208" formatCode="_._.* #,##0.0000_)_%;_._.* \(#,##0.0000\)_%;_._.* \ ?_)_%"/>
    <numFmt numFmtId="209" formatCode="_(_(&quot;$&quot;* #,##0.0_)_%;[Red]_(\(&quot;$&quot;* #,##0.0\)_%;[Green]_(_(&quot;$&quot;* #,##0.0_)_%;_(@_)_%"/>
    <numFmt numFmtId="210" formatCode="_(_(&quot;$&quot;* #,##0.00_)_%;[Red]_(\(&quot;$&quot;* #,##0.00\)_%;[Green]_(_(&quot;$&quot;* #,##0.00_)_%;_(@_)_%"/>
    <numFmt numFmtId="211" formatCode="_(_(&quot;$&quot;* #,##0.000_)_%;[Red]_(\(&quot;$&quot;* #,##0.000\)_%;[Green]_(_(&quot;$&quot;* #,##0.000_)_%;_(@_)_%"/>
    <numFmt numFmtId="212" formatCode="_._.&quot;$&quot;* #,##0.0_)_%;_._.&quot;$&quot;* \(#,##0.0\)_%;_._.&quot;$&quot;* \ ?_)_%"/>
    <numFmt numFmtId="213" formatCode="_._.&quot;$&quot;* #,##0.00_)_%;_._.&quot;$&quot;* \(#,##0.00\)_%;_._.&quot;$&quot;* \ ?_)_%"/>
    <numFmt numFmtId="214" formatCode="_._.&quot;$&quot;* #,##0.000_)_%;_._.&quot;$&quot;* \(#,##0.000\)_%;_._.&quot;$&quot;* \ ?_)_%"/>
    <numFmt numFmtId="215" formatCode="_._.&quot;$&quot;* #,##0.0000_)_%;_._.&quot;$&quot;* \(#,##0.0000\)_%;_._.&quot;$&quot;* \ ?_)_%"/>
    <numFmt numFmtId="216" formatCode="&quot;$&quot;#,##0,_);\(&quot;$&quot;#,##0,\)"/>
    <numFmt numFmtId="217" formatCode="&quot;$&quot;0.0,_);\(&quot;$&quot;0.0,\)"/>
    <numFmt numFmtId="218" formatCode="&quot;$&quot;0.00,_);\(&quot;$&quot;0.00,\)"/>
    <numFmt numFmtId="219" formatCode="_(* dd\-mmm\-yy_)_%"/>
    <numFmt numFmtId="220" formatCode="_(* dd\ mmmm\ yyyy_)_%"/>
    <numFmt numFmtId="221" formatCode="_(* mmmm\ dd\,\ yyyy_)_%"/>
    <numFmt numFmtId="222" formatCode="_(* dd\.mm\.yyyy_)_%"/>
    <numFmt numFmtId="223" formatCode="_(* mm/dd/yyyy_)_%"/>
    <numFmt numFmtId="224" formatCode="m/d/yy;@"/>
    <numFmt numFmtId="225" formatCode="#,##0.0\x_);\(#,##0.0\x\)"/>
    <numFmt numFmtId="226" formatCode="#,##0.00\x_);\(#,##0.00\x\)"/>
    <numFmt numFmtId="227" formatCode="[$€-2]\ #,##0_);\([$€-2]\ #,##0\)"/>
    <numFmt numFmtId="228" formatCode="[$€-2]\ #,##0.0_);\([$€-2]\ #,##0.0\)"/>
    <numFmt numFmtId="229" formatCode="_([$€-2]* #,##0.00_);_([$€-2]* \(#,##0.00\);_([$€-2]* &quot;-&quot;??_)"/>
    <numFmt numFmtId="230" formatCode="General_)_%"/>
    <numFmt numFmtId="231" formatCode="_(_(#0_)_%;[Red]_(_(\-#0\)_%;[Green]_(_(#0_)_%;_(_(@_)_%"/>
    <numFmt numFmtId="232" formatCode="_(_(_•_ #0_)_%;[Red]_(_(_•_ \-#0\)_%;[Green]_(_(_•_ #0_)_%;_(_(_•_ @_)_%"/>
    <numFmt numFmtId="233" formatCode="_(_(_•_ _•_ #0_)_%;[Red]_(_(_•_ _•_ \-#0\)_%;[Green]_(_(_•_ _•_ #0_)_%;_(_(_•_ _•_ @_)_%"/>
    <numFmt numFmtId="234" formatCode="_(_(_•_ _•_ _•_ #0_)_%;[Red]_(_(_•_ _•_ _•_ \-#0\)_%;[Green]_(_(_•_ _•_ _•_ #0_)_%;_(_(_•_ _•_ _•_ @_)_%"/>
    <numFmt numFmtId="235" formatCode="#,##0\x;\(#,##0\x\)"/>
    <numFmt numFmtId="236" formatCode="0.0\x;\(0.0\x\)"/>
    <numFmt numFmtId="237" formatCode="#,##0.00\x;\(#,##0.00\x\)"/>
    <numFmt numFmtId="238" formatCode="#,##0.000\x;\(#,##0.000\x\)"/>
    <numFmt numFmtId="239" formatCode="0.0_);\(0.0\)"/>
    <numFmt numFmtId="240" formatCode="0%;\(0%\)"/>
    <numFmt numFmtId="241" formatCode="0.00\ \x_);\(0.00\ \x\)"/>
    <numFmt numFmtId="242" formatCode="_(* #,##0_);_(* \(#,##0\);_(* &quot;-&quot;????_);_(@_)"/>
    <numFmt numFmtId="243" formatCode="0__"/>
    <numFmt numFmtId="244" formatCode="h:mmAM/PM"/>
    <numFmt numFmtId="245" formatCode="0&quot; E&quot;"/>
    <numFmt numFmtId="246" formatCode="yyyy"/>
    <numFmt numFmtId="247" formatCode="0.0%;\(0.0%\)"/>
    <numFmt numFmtId="248" formatCode="0.00%_);\(0.00%\)"/>
    <numFmt numFmtId="249" formatCode="0.000%_);\(0.000%\)"/>
    <numFmt numFmtId="250" formatCode="_(0_)%;\(0\)%;\ \ ?_)%"/>
    <numFmt numFmtId="251" formatCode="_._._(* 0_)%;_._.* \(0\)%;_._._(* \ ?_)%"/>
    <numFmt numFmtId="252" formatCode="0%_);\(0%\)"/>
    <numFmt numFmtId="253" formatCode="_(* #,##0_)_%;[Red]_(* \(#,##0\)_%;[Green]_(* 0_)_%;_(@_)_%"/>
    <numFmt numFmtId="254" formatCode="_(* #,##0.0%_);[Red]_(* \-#,##0.0%_);[Green]_(* 0.0%_);_(@_)_%"/>
    <numFmt numFmtId="255" formatCode="_(* #,##0.00%_);[Red]_(* \-#,##0.00%_);[Green]_(* 0.00%_);_(@_)_%"/>
    <numFmt numFmtId="256" formatCode="_(* #,##0.000%_);[Red]_(* \-#,##0.000%_);[Green]_(* 0.000%_);_(@_)_%"/>
    <numFmt numFmtId="257" formatCode="_(0.0_)%;\(0.0\)%;\ \ ?_)%"/>
    <numFmt numFmtId="258" formatCode="_._._(* 0.0_)%;_._.* \(0.0\)%;_._._(* \ ?_)%"/>
    <numFmt numFmtId="259" formatCode="_(0.00_)%;\(0.00\)%;\ \ ?_)%"/>
    <numFmt numFmtId="260" formatCode="_._._(* 0.00_)%;_._.* \(0.00\)%;_._._(* \ ?_)%"/>
    <numFmt numFmtId="261" formatCode="_(0.000_)%;\(0.000\)%;\ \ ?_)%"/>
    <numFmt numFmtId="262" formatCode="_._._(* 0.000_)%;_._.* \(0.000\)%;_._._(* \ ?_)%"/>
    <numFmt numFmtId="263" formatCode="_(0.0000_)%;\(0.0000\)%;\ \ ?_)%"/>
    <numFmt numFmtId="264" formatCode="_._._(* 0.0000_)%;_._.* \(0.0000\)%;_._._(* \ ?_)%"/>
    <numFmt numFmtId="265" formatCode="mmmm\ dd\,\ yy"/>
    <numFmt numFmtId="266" formatCode="0.0\x"/>
    <numFmt numFmtId="267" formatCode="_(* #,##0_);_(* \(#,##0\);_(* \ ?_)"/>
    <numFmt numFmtId="268" formatCode="_(* #,##0.0_);_(* \(#,##0.0\);_(* \ ?_)"/>
    <numFmt numFmtId="269" formatCode="_(* #,##0.00_);_(* \(#,##0.00\);_(* \ ?_)"/>
    <numFmt numFmtId="270" formatCode="_(* #,##0.000_);_(* \(#,##0.000\);_(* \ ?_)"/>
    <numFmt numFmtId="271" formatCode="_(&quot;$&quot;* #,##0_);_(&quot;$&quot;* \(#,##0\);_(&quot;$&quot;* \ ?_)"/>
    <numFmt numFmtId="272" formatCode="_(&quot;$&quot;* #,##0.0_);_(&quot;$&quot;* \(#,##0.0\);_(&quot;$&quot;* \ ?_)"/>
    <numFmt numFmtId="273" formatCode="_(&quot;$&quot;* #,##0.00_);_(&quot;$&quot;* \(#,##0.00\);_(&quot;$&quot;* \ ?_)"/>
    <numFmt numFmtId="274" formatCode="_(&quot;$&quot;* #,##0.000_);_(&quot;$&quot;* \(#,##0.000\);_(&quot;$&quot;* \ ?_)"/>
    <numFmt numFmtId="275" formatCode="0000&quot;A&quot;"/>
    <numFmt numFmtId="276" formatCode="0&quot;E&quot;"/>
    <numFmt numFmtId="277" formatCode="0000&quot;E&quot;"/>
    <numFmt numFmtId="278" formatCode="_(&quot;$&quot;* #,##0.0000_);_(&quot;$&quot;* \(#,##0.0000\);_(&quot;$&quot;* &quot;-&quot;??_);_(@_)"/>
    <numFmt numFmtId="279" formatCode="_(* #,##0.0000000_);_(* \(#,##0.0000000\);_(* &quot;-&quot;??_);_(@_)"/>
    <numFmt numFmtId="280" formatCode="_(* #,##0.00000_);_(* \(#,##0.00000\);_(* &quot;-&quot;?????_);_(@_)"/>
    <numFmt numFmtId="281" formatCode="[&gt;=0]#,##0;[&lt;0]\(#,##0\)"/>
    <numFmt numFmtId="282" formatCode="#,##0_);[Red]\(#,##0\);&quot; &quot;"/>
    <numFmt numFmtId="283" formatCode="mmm\ yyyy"/>
  </numFmts>
  <fonts count="151">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2"/>
      <name val="Arial MT"/>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0"/>
      <color indexed="10"/>
      <name val="Arial"/>
      <family val="2"/>
    </font>
    <font>
      <sz val="10"/>
      <color indexed="12"/>
      <name val="Arial"/>
      <family val="2"/>
    </font>
    <font>
      <b/>
      <sz val="10"/>
      <color indexed="8"/>
      <name val="Arial"/>
      <family val="2"/>
    </font>
    <font>
      <sz val="10"/>
      <name val="Arial"/>
      <family val="2"/>
    </font>
    <font>
      <b/>
      <sz val="10"/>
      <color indexed="12"/>
      <name val="Arial"/>
      <family val="2"/>
    </font>
    <font>
      <sz val="11"/>
      <name val="Times New Roman"/>
      <family val="1"/>
    </font>
    <font>
      <b/>
      <i/>
      <sz val="12"/>
      <name val="Times New Roman"/>
      <family val="1"/>
    </font>
    <font>
      <sz val="10"/>
      <name val="C Helvetica Condensed"/>
    </font>
    <font>
      <sz val="10"/>
      <color indexed="12"/>
      <name val="Times New Roman"/>
      <family val="1"/>
    </font>
    <font>
      <sz val="10"/>
      <name val="Times New Roman"/>
      <family val="1"/>
    </font>
    <font>
      <b/>
      <sz val="10"/>
      <color indexed="8"/>
      <name val="Times New Roman"/>
      <family val="1"/>
    </font>
    <font>
      <sz val="9"/>
      <color indexed="12"/>
      <name val="Arial"/>
      <family val="2"/>
    </font>
    <font>
      <sz val="9"/>
      <name val="Times New Roman"/>
      <family val="1"/>
    </font>
    <font>
      <sz val="12"/>
      <name val="Helv"/>
    </font>
    <font>
      <u val="singleAccounting"/>
      <sz val="11"/>
      <name val="Times New Roman"/>
      <family val="1"/>
    </font>
    <font>
      <sz val="8"/>
      <name val="Times New Roman"/>
      <family val="1"/>
    </font>
    <font>
      <b/>
      <sz val="10"/>
      <name val="Times New Roman"/>
      <family val="1"/>
    </font>
    <font>
      <i/>
      <sz val="8"/>
      <name val="Arial"/>
      <family val="2"/>
    </font>
    <font>
      <sz val="8"/>
      <color indexed="22"/>
      <name val="Arial"/>
      <family val="2"/>
    </font>
    <font>
      <sz val="10"/>
      <name val="Book Antiqua"/>
      <family val="1"/>
    </font>
    <font>
      <b/>
      <i/>
      <sz val="14"/>
      <name val="Tms Rmn"/>
    </font>
    <font>
      <sz val="10"/>
      <color indexed="42"/>
      <name val="Arial"/>
      <family val="2"/>
    </font>
    <font>
      <sz val="10"/>
      <color indexed="46"/>
      <name val="Arial"/>
      <family val="2"/>
    </font>
    <font>
      <b/>
      <sz val="10"/>
      <color indexed="22"/>
      <name val="Arial"/>
      <family val="2"/>
    </font>
    <font>
      <u/>
      <sz val="10"/>
      <color indexed="12"/>
      <name val="Arial"/>
      <family val="2"/>
    </font>
    <font>
      <sz val="10"/>
      <color indexed="12"/>
      <name val="Book Antiqua"/>
      <family val="1"/>
    </font>
    <font>
      <i/>
      <sz val="16"/>
      <name val="Times New Roman"/>
      <family val="1"/>
    </font>
    <font>
      <sz val="7"/>
      <name val="Small Fonts"/>
      <family val="2"/>
    </font>
    <font>
      <u/>
      <sz val="10"/>
      <name val="Times New Roman"/>
      <family val="1"/>
    </font>
    <font>
      <sz val="10"/>
      <color indexed="40"/>
      <name val="Arial"/>
      <family val="2"/>
    </font>
    <font>
      <sz val="10"/>
      <color indexed="8"/>
      <name val="Times New Roman"/>
      <family val="1"/>
    </font>
    <font>
      <sz val="10"/>
      <name val="Futura UBS Bk"/>
      <family val="2"/>
    </font>
    <font>
      <sz val="10"/>
      <color indexed="8"/>
      <name val="MS Sans Serif"/>
      <family val="2"/>
    </font>
    <font>
      <sz val="10"/>
      <color indexed="8"/>
      <name val="Arial"/>
      <family val="2"/>
    </font>
    <font>
      <b/>
      <sz val="9"/>
      <name val="Times New Roman"/>
      <family val="1"/>
    </font>
    <font>
      <i/>
      <sz val="8"/>
      <name val="Times New Roman"/>
      <family val="1"/>
    </font>
    <font>
      <sz val="10"/>
      <color indexed="21"/>
      <name val="Arial"/>
      <family val="2"/>
    </font>
    <font>
      <b/>
      <sz val="8"/>
      <name val="Arial"/>
      <family val="2"/>
    </font>
    <font>
      <strike/>
      <sz val="10"/>
      <name val="Times New Roman"/>
      <family val="1"/>
    </font>
    <font>
      <sz val="10"/>
      <color indexed="40"/>
      <name val="Times New Roman"/>
      <family val="1"/>
    </font>
    <font>
      <sz val="10"/>
      <color indexed="10"/>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vertAlign val="superscript"/>
      <sz val="10"/>
      <name val="Times New Roman"/>
      <family val="1"/>
    </font>
    <font>
      <strike/>
      <sz val="10"/>
      <color indexed="12"/>
      <name val="Times New Roman"/>
      <family val="1"/>
    </font>
    <font>
      <b/>
      <i/>
      <strike/>
      <sz val="10"/>
      <name val="Times New Roman"/>
      <family val="1"/>
    </font>
    <font>
      <strike/>
      <sz val="10"/>
      <color indexed="10"/>
      <name val="Times New Roman"/>
      <family val="1"/>
    </font>
    <font>
      <b/>
      <i/>
      <sz val="10"/>
      <color indexed="10"/>
      <name val="Times New Roman"/>
      <family val="1"/>
    </font>
    <font>
      <b/>
      <sz val="10"/>
      <color indexed="12"/>
      <name val="Times New Roman"/>
      <family val="1"/>
    </font>
    <font>
      <b/>
      <i/>
      <sz val="10"/>
      <name val="Times New Roman"/>
      <family val="1"/>
    </font>
    <font>
      <u/>
      <sz val="12"/>
      <name val="Arial"/>
      <family val="2"/>
    </font>
    <font>
      <b/>
      <u/>
      <sz val="10"/>
      <name val="Arial"/>
      <family val="2"/>
    </font>
    <font>
      <sz val="12"/>
      <color indexed="10"/>
      <name val="Arial MT"/>
    </font>
    <font>
      <sz val="11"/>
      <name val="Calibri"/>
      <family val="2"/>
    </font>
    <font>
      <sz val="10"/>
      <color indexed="8"/>
      <name val="Arial"/>
      <family val="2"/>
    </font>
    <font>
      <sz val="9"/>
      <name val="Helv"/>
    </font>
    <font>
      <u/>
      <sz val="11"/>
      <name val="Garamond"/>
      <family val="1"/>
    </font>
    <font>
      <sz val="11"/>
      <name val="Garamond"/>
      <family val="1"/>
    </font>
    <font>
      <b/>
      <sz val="11"/>
      <name val="Garamond"/>
      <family val="1"/>
    </font>
    <font>
      <sz val="10"/>
      <color indexed="56"/>
      <name val="Times New Roman"/>
      <family val="1"/>
    </font>
    <font>
      <sz val="10"/>
      <name val="Arial Narrow"/>
      <family val="2"/>
    </font>
    <font>
      <sz val="11"/>
      <color theme="1"/>
      <name val="Calibri"/>
      <family val="2"/>
      <scheme val="minor"/>
    </font>
    <font>
      <vertAlign val="superscript"/>
      <sz val="10"/>
      <color theme="1"/>
      <name val="Times New Roman"/>
      <family val="1"/>
    </font>
    <font>
      <sz val="10"/>
      <color rgb="FFFF0000"/>
      <name val="Times New Roman"/>
      <family val="1"/>
    </font>
    <font>
      <b/>
      <sz val="10"/>
      <color rgb="FFFF0000"/>
      <name val="Arial Narrow"/>
      <family val="2"/>
    </font>
    <font>
      <b/>
      <sz val="10"/>
      <color rgb="FFFF0000"/>
      <name val="Times New Roman"/>
      <family val="1"/>
    </font>
    <font>
      <strike/>
      <sz val="10"/>
      <color rgb="FFFF0000"/>
      <name val="Times New Roman"/>
      <family val="1"/>
    </font>
    <font>
      <sz val="10"/>
      <color rgb="FF000000"/>
      <name val="Times New Roman"/>
      <family val="1"/>
    </font>
    <font>
      <sz val="11"/>
      <color theme="1"/>
      <name val="Times New Roman"/>
      <family val="2"/>
    </font>
    <font>
      <sz val="12"/>
      <name val="Arial MT"/>
      <family val="2"/>
    </font>
    <font>
      <sz val="10"/>
      <color theme="1"/>
      <name val="Calibri"/>
      <family val="2"/>
    </font>
    <font>
      <sz val="8"/>
      <color rgb="FF000000"/>
      <name val="Verdana"/>
      <family val="2"/>
    </font>
    <font>
      <u/>
      <sz val="11"/>
      <color theme="10"/>
      <name val="Calibri"/>
      <family val="2"/>
      <scheme val="minor"/>
    </font>
    <font>
      <sz val="11"/>
      <color indexed="8"/>
      <name val="Calibri"/>
      <family val="2"/>
      <scheme val="minor"/>
    </font>
    <font>
      <sz val="10"/>
      <name val="Arial"/>
      <family val="2"/>
    </font>
    <font>
      <b/>
      <sz val="9"/>
      <color indexed="81"/>
      <name val="Tahoma"/>
      <family val="2"/>
    </font>
    <font>
      <sz val="9"/>
      <color indexed="81"/>
      <name val="Tahoma"/>
      <family val="2"/>
    </font>
    <font>
      <b/>
      <sz val="11"/>
      <name val="Arial Narrow"/>
      <family val="2"/>
    </font>
    <font>
      <sz val="11"/>
      <color theme="1"/>
      <name val="Arial Narrow"/>
      <family val="2"/>
    </font>
    <font>
      <sz val="11"/>
      <name val="Arial Narrow"/>
      <family val="2"/>
    </font>
    <font>
      <strike/>
      <sz val="11"/>
      <name val="Arial Narrow"/>
      <family val="2"/>
    </font>
    <font>
      <sz val="12"/>
      <name val="Arial Narrow"/>
      <family val="2"/>
    </font>
    <font>
      <b/>
      <sz val="11"/>
      <color theme="1"/>
      <name val="Arial Narrow"/>
      <family val="2"/>
    </font>
    <font>
      <b/>
      <u/>
      <sz val="11"/>
      <name val="Arial Narrow"/>
      <family val="2"/>
    </font>
    <font>
      <u/>
      <sz val="11"/>
      <color theme="1"/>
      <name val="Arial Narrow"/>
      <family val="2"/>
    </font>
    <font>
      <u val="singleAccounting"/>
      <sz val="11"/>
      <color theme="1"/>
      <name val="Arial Narrow"/>
      <family val="2"/>
    </font>
    <font>
      <u val="singleAccounting"/>
      <sz val="11"/>
      <name val="Arial Narrow"/>
      <family val="2"/>
    </font>
    <font>
      <b/>
      <u val="singleAccounting"/>
      <sz val="11"/>
      <name val="Arial Narrow"/>
      <family val="2"/>
    </font>
    <font>
      <b/>
      <sz val="12"/>
      <name val="Arial Narrow"/>
      <family val="2"/>
    </font>
    <font>
      <b/>
      <u/>
      <sz val="12"/>
      <name val="Arial Narrow"/>
      <family val="2"/>
    </font>
    <font>
      <b/>
      <sz val="12"/>
      <color rgb="FFFF0000"/>
      <name val="Arial Narrow"/>
      <family val="2"/>
    </font>
    <font>
      <sz val="12"/>
      <color rgb="FFFF0000"/>
      <name val="Arial Narrow"/>
      <family val="2"/>
    </font>
    <font>
      <b/>
      <sz val="9"/>
      <name val="Tahoma"/>
      <family val="2"/>
    </font>
    <font>
      <sz val="9"/>
      <name val="Tahoma"/>
      <family val="2"/>
    </font>
    <font>
      <b/>
      <sz val="9"/>
      <color theme="1"/>
      <name val="Calibri"/>
      <family val="2"/>
    </font>
    <font>
      <sz val="9"/>
      <color theme="1"/>
      <name val="Calibri"/>
      <family val="2"/>
    </font>
    <font>
      <sz val="9"/>
      <color theme="0" tint="-0.14999847407452621"/>
      <name val="Calibri"/>
      <family val="2"/>
    </font>
    <font>
      <b/>
      <sz val="9"/>
      <color rgb="FF0000FF"/>
      <name val="Calibri"/>
      <family val="2"/>
    </font>
    <font>
      <sz val="9"/>
      <name val="Calibri"/>
      <family val="2"/>
    </font>
    <font>
      <sz val="9"/>
      <color rgb="FFFF0000"/>
      <name val="Calibri"/>
      <family val="2"/>
    </font>
    <font>
      <b/>
      <i/>
      <sz val="9"/>
      <color theme="1"/>
      <name val="Calibri"/>
      <family val="2"/>
    </font>
    <font>
      <b/>
      <sz val="9"/>
      <name val="Calibri"/>
      <family val="2"/>
    </font>
  </fonts>
  <fills count="27">
    <fill>
      <patternFill patternType="none"/>
    </fill>
    <fill>
      <patternFill patternType="gray125"/>
    </fill>
    <fill>
      <patternFill patternType="solid">
        <fgColor indexed="53"/>
        <bgColor indexed="64"/>
      </patternFill>
    </fill>
    <fill>
      <patternFill patternType="solid">
        <fgColor indexed="39"/>
        <bgColor indexed="64"/>
      </patternFill>
    </fill>
    <fill>
      <patternFill patternType="solid">
        <fgColor indexed="46"/>
        <bgColor indexed="64"/>
      </patternFill>
    </fill>
    <fill>
      <patternFill patternType="solid">
        <fgColor indexed="27"/>
        <bgColor indexed="64"/>
      </patternFill>
    </fill>
    <fill>
      <patternFill patternType="solid">
        <fgColor indexed="38"/>
        <bgColor indexed="64"/>
      </patternFill>
    </fill>
    <fill>
      <patternFill patternType="solid">
        <fgColor indexed="13"/>
        <bgColor indexed="64"/>
      </patternFill>
    </fill>
    <fill>
      <patternFill patternType="solid">
        <fgColor indexed="26"/>
        <bgColor indexed="64"/>
      </patternFill>
    </fill>
    <fill>
      <patternFill patternType="solid">
        <fgColor indexed="22"/>
        <bgColor indexed="64"/>
      </patternFill>
    </fill>
    <fill>
      <patternFill patternType="lightGray">
        <fgColor indexed="38"/>
        <bgColor indexed="23"/>
      </patternFill>
    </fill>
    <fill>
      <patternFill patternType="solid">
        <fgColor indexed="9"/>
        <bgColor indexed="64"/>
      </patternFill>
    </fill>
    <fill>
      <patternFill patternType="mediumGray">
        <fgColor indexed="22"/>
      </patternFill>
    </fill>
    <fill>
      <patternFill patternType="solid">
        <fgColor indexed="26"/>
        <bgColor indexed="9"/>
      </patternFill>
    </fill>
    <fill>
      <patternFill patternType="solid">
        <fgColor indexed="43"/>
        <bgColor indexed="64"/>
      </patternFill>
    </fill>
    <fill>
      <patternFill patternType="solid">
        <fgColor indexed="42"/>
        <bgColor indexed="64"/>
      </patternFill>
    </fill>
    <fill>
      <patternFill patternType="solid">
        <fgColor theme="1"/>
        <bgColor indexed="64"/>
      </patternFill>
    </fill>
    <fill>
      <patternFill patternType="solid">
        <fgColor rgb="FFFFFF99"/>
        <bgColor indexed="64"/>
      </patternFill>
    </fill>
    <fill>
      <patternFill patternType="solid">
        <fgColor rgb="FFFF00FF"/>
        <bgColor indexed="64"/>
      </patternFill>
    </fill>
    <fill>
      <patternFill patternType="solid">
        <fgColor rgb="FFFFC000"/>
        <bgColor indexed="64"/>
      </patternFill>
    </fill>
    <fill>
      <patternFill patternType="solid">
        <fgColor rgb="FFFFFF99"/>
        <bgColor rgb="FF000000"/>
      </patternFill>
    </fill>
    <fill>
      <patternFill patternType="solid">
        <fgColor rgb="FFF1F5FB"/>
        <bgColor rgb="FF000000"/>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s>
  <borders count="56">
    <border>
      <left/>
      <right/>
      <top/>
      <bottom/>
      <diagonal/>
    </border>
    <border>
      <left/>
      <right/>
      <top/>
      <bottom style="thin">
        <color indexed="64"/>
      </bottom>
      <diagonal/>
    </border>
    <border>
      <left/>
      <right/>
      <top style="double">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hair">
        <color indexed="20"/>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double">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rgb="FF808080"/>
      </left>
      <right style="thin">
        <color rgb="FF808080"/>
      </right>
      <top style="thin">
        <color rgb="FF808080"/>
      </top>
      <bottom style="thin">
        <color rgb="FF808080"/>
      </bottom>
      <diagonal/>
    </border>
    <border>
      <left/>
      <right/>
      <top style="thin">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double">
        <color auto="1"/>
      </bottom>
      <diagonal/>
    </border>
    <border>
      <left style="medium">
        <color auto="1"/>
      </left>
      <right/>
      <top/>
      <bottom style="double">
        <color auto="1"/>
      </bottom>
      <diagonal/>
    </border>
    <border>
      <left style="mediumDashed">
        <color auto="1"/>
      </left>
      <right/>
      <top/>
      <bottom/>
      <diagonal/>
    </border>
  </borders>
  <cellStyleXfs count="577">
    <xf numFmtId="174" fontId="0" fillId="0" borderId="0" applyProtection="0"/>
    <xf numFmtId="0" fontId="16" fillId="0" borderId="0"/>
    <xf numFmtId="188" fontId="54" fillId="0" borderId="0" applyFont="0" applyFill="0" applyBorder="0" applyAlignment="0" applyProtection="0"/>
    <xf numFmtId="189" fontId="54" fillId="0" borderId="0" applyFont="0" applyFill="0" applyBorder="0" applyAlignment="0" applyProtection="0"/>
    <xf numFmtId="190" fontId="54" fillId="0" borderId="0" applyFont="0" applyFill="0" applyBorder="0" applyAlignment="0" applyProtection="0"/>
    <xf numFmtId="191" fontId="54" fillId="0" borderId="0" applyFont="0" applyFill="0" applyBorder="0" applyAlignment="0" applyProtection="0"/>
    <xf numFmtId="192" fontId="54" fillId="0" borderId="0" applyFont="0" applyFill="0" applyBorder="0" applyAlignment="0" applyProtection="0"/>
    <xf numFmtId="193" fontId="54" fillId="0" borderId="0" applyFont="0" applyFill="0" applyBorder="0" applyAlignment="0" applyProtection="0"/>
    <xf numFmtId="0" fontId="24" fillId="0" borderId="0"/>
    <xf numFmtId="194" fontId="16" fillId="2" borderId="0" applyNumberFormat="0" applyFill="0" applyBorder="0" applyAlignment="0" applyProtection="0">
      <alignment horizontal="right" vertical="center"/>
    </xf>
    <xf numFmtId="194" fontId="48" fillId="0" borderId="0" applyNumberFormat="0" applyFill="0" applyBorder="0" applyAlignment="0" applyProtection="0"/>
    <xf numFmtId="0" fontId="16" fillId="0" borderId="1" applyNumberFormat="0" applyFont="0" applyFill="0" applyAlignment="0" applyProtection="0"/>
    <xf numFmtId="195" fontId="46" fillId="0" borderId="0" applyFont="0" applyFill="0" applyBorder="0" applyAlignment="0" applyProtection="0"/>
    <xf numFmtId="196" fontId="54" fillId="0" borderId="0" applyFont="0" applyFill="0" applyBorder="0" applyProtection="0">
      <alignment horizontal="left"/>
    </xf>
    <xf numFmtId="197" fontId="54" fillId="0" borderId="0" applyFont="0" applyFill="0" applyBorder="0" applyProtection="0">
      <alignment horizontal="left"/>
    </xf>
    <xf numFmtId="198" fontId="54" fillId="0" borderId="0" applyFont="0" applyFill="0" applyBorder="0" applyProtection="0">
      <alignment horizontal="left"/>
    </xf>
    <xf numFmtId="37" fontId="55" fillId="0" borderId="0" applyFont="0" applyFill="0" applyBorder="0" applyAlignment="0" applyProtection="0">
      <alignment vertical="center"/>
      <protection locked="0"/>
    </xf>
    <xf numFmtId="199" fontId="56" fillId="0" borderId="0" applyFont="0" applyFill="0" applyBorder="0" applyAlignment="0" applyProtection="0"/>
    <xf numFmtId="0" fontId="57" fillId="0" borderId="0"/>
    <xf numFmtId="0" fontId="57" fillId="0" borderId="0"/>
    <xf numFmtId="174" fontId="14" fillId="0" borderId="0" applyFill="0"/>
    <xf numFmtId="174" fontId="14" fillId="0" borderId="0">
      <alignment horizontal="center"/>
    </xf>
    <xf numFmtId="0" fontId="14" fillId="0" borderId="0" applyFill="0">
      <alignment horizontal="center"/>
    </xf>
    <xf numFmtId="174" fontId="15" fillId="0" borderId="2" applyFill="0"/>
    <xf numFmtId="0" fontId="16" fillId="0" borderId="0" applyFont="0" applyAlignment="0"/>
    <xf numFmtId="0" fontId="17" fillId="0" borderId="0" applyFill="0">
      <alignment vertical="top"/>
    </xf>
    <xf numFmtId="0" fontId="15" fillId="0" borderId="0" applyFill="0">
      <alignment horizontal="left" vertical="top"/>
    </xf>
    <xf numFmtId="174" fontId="18" fillId="0" borderId="3" applyFill="0"/>
    <xf numFmtId="0" fontId="16" fillId="0" borderId="0" applyNumberFormat="0" applyFont="0" applyAlignment="0"/>
    <xf numFmtId="0" fontId="17" fillId="0" borderId="0" applyFill="0">
      <alignment wrapText="1"/>
    </xf>
    <xf numFmtId="0" fontId="15" fillId="0" borderId="0" applyFill="0">
      <alignment horizontal="left" vertical="top" wrapText="1"/>
    </xf>
    <xf numFmtId="174" fontId="19" fillId="0" borderId="0" applyFill="0"/>
    <xf numFmtId="0" fontId="20" fillId="0" borderId="0" applyNumberFormat="0" applyFont="0" applyAlignment="0">
      <alignment horizontal="center"/>
    </xf>
    <xf numFmtId="0" fontId="21" fillId="0" borderId="0" applyFill="0">
      <alignment vertical="top" wrapText="1"/>
    </xf>
    <xf numFmtId="0" fontId="18" fillId="0" borderId="0" applyFill="0">
      <alignment horizontal="left" vertical="top" wrapText="1"/>
    </xf>
    <xf numFmtId="174" fontId="16" fillId="0" borderId="0" applyFill="0"/>
    <xf numFmtId="0" fontId="20" fillId="0" borderId="0" applyNumberFormat="0" applyFont="0" applyAlignment="0">
      <alignment horizontal="center"/>
    </xf>
    <xf numFmtId="0" fontId="22" fillId="0" borderId="0" applyFill="0">
      <alignment vertical="center" wrapText="1"/>
    </xf>
    <xf numFmtId="0" fontId="23" fillId="0" borderId="0">
      <alignment horizontal="left" vertical="center" wrapText="1"/>
    </xf>
    <xf numFmtId="174" fontId="24" fillId="0" borderId="0" applyFill="0"/>
    <xf numFmtId="0" fontId="20" fillId="0" borderId="0" applyNumberFormat="0" applyFont="0" applyAlignment="0">
      <alignment horizontal="center"/>
    </xf>
    <xf numFmtId="0" fontId="25" fillId="0" borderId="0" applyFill="0">
      <alignment horizontal="center" vertical="center" wrapText="1"/>
    </xf>
    <xf numFmtId="0" fontId="26" fillId="0" borderId="0" applyFill="0">
      <alignment horizontal="center" vertical="center" wrapText="1"/>
    </xf>
    <xf numFmtId="0" fontId="16" fillId="0" borderId="0" applyFill="0">
      <alignment horizontal="center" vertical="center" wrapText="1"/>
    </xf>
    <xf numFmtId="174" fontId="27" fillId="0" borderId="0" applyFill="0"/>
    <xf numFmtId="0" fontId="20" fillId="0" borderId="0" applyNumberFormat="0" applyFont="0" applyAlignment="0">
      <alignment horizontal="center"/>
    </xf>
    <xf numFmtId="0" fontId="28" fillId="0" borderId="0" applyFill="0">
      <alignment horizontal="center" vertical="center" wrapText="1"/>
    </xf>
    <xf numFmtId="0" fontId="29" fillId="0" borderId="0" applyFill="0">
      <alignment horizontal="center" vertical="center" wrapText="1"/>
    </xf>
    <xf numFmtId="174" fontId="30" fillId="0" borderId="0" applyFill="0"/>
    <xf numFmtId="0" fontId="20" fillId="0" borderId="0" applyNumberFormat="0" applyFont="0" applyAlignment="0">
      <alignment horizontal="center"/>
    </xf>
    <xf numFmtId="0" fontId="31" fillId="0" borderId="0">
      <alignment horizontal="center" wrapText="1"/>
    </xf>
    <xf numFmtId="0" fontId="27" fillId="0" borderId="0" applyFill="0">
      <alignment horizontal="center" wrapText="1"/>
    </xf>
    <xf numFmtId="181" fontId="58" fillId="0" borderId="0" applyFont="0" applyFill="0" applyBorder="0" applyAlignment="0" applyProtection="0">
      <protection locked="0"/>
    </xf>
    <xf numFmtId="200" fontId="58" fillId="0" borderId="0" applyFont="0" applyFill="0" applyBorder="0" applyAlignment="0" applyProtection="0">
      <protection locked="0"/>
    </xf>
    <xf numFmtId="39" fontId="16" fillId="0" borderId="0" applyFont="0" applyFill="0" applyBorder="0" applyAlignment="0" applyProtection="0"/>
    <xf numFmtId="201" fontId="59" fillId="0" borderId="0" applyFont="0" applyFill="0" applyBorder="0" applyAlignment="0" applyProtection="0"/>
    <xf numFmtId="185" fontId="56" fillId="0" borderId="0" applyFont="0" applyFill="0" applyBorder="0" applyAlignment="0" applyProtection="0"/>
    <xf numFmtId="0" fontId="16" fillId="0" borderId="1" applyNumberFormat="0" applyFont="0" applyFill="0" applyBorder="0" applyProtection="0">
      <alignment horizontal="centerContinuous" vertical="center"/>
    </xf>
    <xf numFmtId="0" fontId="40" fillId="0" borderId="0" applyFill="0" applyBorder="0" applyProtection="0">
      <alignment horizontal="center"/>
      <protection locked="0"/>
    </xf>
    <xf numFmtId="43" fontId="16" fillId="0" borderId="0" applyFont="0" applyFill="0" applyBorder="0" applyAlignment="0" applyProtection="0"/>
    <xf numFmtId="0" fontId="1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1" fontId="16" fillId="0" borderId="0" applyFont="0" applyFill="0" applyBorder="0" applyAlignment="0" applyProtection="0"/>
    <xf numFmtId="202" fontId="54" fillId="0" borderId="0" applyFont="0" applyFill="0" applyBorder="0" applyAlignment="0" applyProtection="0"/>
    <xf numFmtId="203" fontId="54" fillId="0" borderId="0" applyFont="0" applyFill="0" applyBorder="0" applyAlignment="0" applyProtection="0"/>
    <xf numFmtId="204" fontId="54" fillId="0" borderId="0" applyFont="0" applyFill="0" applyBorder="0" applyAlignment="0" applyProtection="0"/>
    <xf numFmtId="205" fontId="52" fillId="0" borderId="0" applyFont="0" applyFill="0" applyBorder="0" applyAlignment="0" applyProtection="0"/>
    <xf numFmtId="206" fontId="61" fillId="0" borderId="0" applyFont="0" applyFill="0" applyBorder="0" applyAlignment="0" applyProtection="0"/>
    <xf numFmtId="207" fontId="61" fillId="0" borderId="0" applyFont="0" applyFill="0" applyBorder="0" applyAlignment="0" applyProtection="0"/>
    <xf numFmtId="208" fontId="19" fillId="0" borderId="0" applyFont="0" applyFill="0" applyBorder="0" applyAlignment="0" applyProtection="0">
      <protection locked="0"/>
    </xf>
    <xf numFmtId="43" fontId="12"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03" fillId="0" borderId="0" applyFont="0" applyFill="0" applyBorder="0" applyAlignment="0" applyProtection="0"/>
    <xf numFmtId="37" fontId="62" fillId="0" borderId="0" applyFill="0" applyBorder="0" applyAlignment="0" applyProtection="0"/>
    <xf numFmtId="3" fontId="16" fillId="0" borderId="0" applyFont="0" applyFill="0" applyBorder="0" applyAlignment="0" applyProtection="0"/>
    <xf numFmtId="0" fontId="15" fillId="0" borderId="0" applyFill="0" applyBorder="0" applyAlignment="0" applyProtection="0">
      <protection locked="0"/>
    </xf>
    <xf numFmtId="0" fontId="16" fillId="0" borderId="4"/>
    <xf numFmtId="44" fontId="16" fillId="0" borderId="0" applyFont="0" applyFill="0" applyBorder="0" applyAlignment="0" applyProtection="0"/>
    <xf numFmtId="209" fontId="54" fillId="0" borderId="0" applyFont="0" applyFill="0" applyBorder="0" applyAlignment="0" applyProtection="0"/>
    <xf numFmtId="210" fontId="54" fillId="0" borderId="0" applyFont="0" applyFill="0" applyBorder="0" applyAlignment="0" applyProtection="0"/>
    <xf numFmtId="211" fontId="54" fillId="0" borderId="0" applyFont="0" applyFill="0" applyBorder="0" applyAlignment="0" applyProtection="0"/>
    <xf numFmtId="212" fontId="61" fillId="0" borderId="0" applyFont="0" applyFill="0" applyBorder="0" applyAlignment="0" applyProtection="0"/>
    <xf numFmtId="213" fontId="61" fillId="0" borderId="0" applyFont="0" applyFill="0" applyBorder="0" applyAlignment="0" applyProtection="0"/>
    <xf numFmtId="214" fontId="61" fillId="0" borderId="0" applyFont="0" applyFill="0" applyBorder="0" applyAlignment="0" applyProtection="0"/>
    <xf numFmtId="215" fontId="19" fillId="0" borderId="0" applyFont="0" applyFill="0" applyBorder="0" applyAlignment="0" applyProtection="0">
      <protection locked="0"/>
    </xf>
    <xf numFmtId="44" fontId="26" fillId="0" borderId="0" applyFont="0" applyFill="0" applyBorder="0" applyAlignment="0" applyProtection="0"/>
    <xf numFmtId="44" fontId="16" fillId="0" borderId="0" applyFont="0" applyFill="0" applyBorder="0" applyAlignment="0" applyProtection="0"/>
    <xf numFmtId="44" fontId="50"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5" fontId="62" fillId="0" borderId="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216" fontId="56" fillId="0" borderId="0" applyFont="0" applyFill="0" applyBorder="0" applyAlignment="0" applyProtection="0"/>
    <xf numFmtId="184" fontId="16" fillId="0" borderId="0" applyFont="0" applyFill="0" applyBorder="0" applyAlignment="0" applyProtection="0"/>
    <xf numFmtId="217" fontId="58" fillId="0" borderId="0" applyFont="0" applyFill="0" applyBorder="0" applyAlignment="0" applyProtection="0">
      <protection locked="0"/>
    </xf>
    <xf numFmtId="7" fontId="14" fillId="0" borderId="0" applyFont="0" applyFill="0" applyBorder="0" applyAlignment="0" applyProtection="0"/>
    <xf numFmtId="218" fontId="59" fillId="0" borderId="0" applyFont="0" applyFill="0" applyBorder="0" applyAlignment="0" applyProtection="0"/>
    <xf numFmtId="183" fontId="63" fillId="0" borderId="0" applyFont="0" applyFill="0" applyBorder="0" applyAlignment="0" applyProtection="0"/>
    <xf numFmtId="0" fontId="64" fillId="3" borderId="5" applyNumberFormat="0" applyFont="0" applyFill="0" applyAlignment="0" applyProtection="0">
      <alignment horizontal="left" indent="1"/>
    </xf>
    <xf numFmtId="14" fontId="16" fillId="0" borderId="0" applyFont="0" applyFill="0" applyBorder="0" applyAlignment="0" applyProtection="0"/>
    <xf numFmtId="219" fontId="54" fillId="0" borderId="0" applyFont="0" applyFill="0" applyBorder="0" applyProtection="0"/>
    <xf numFmtId="220" fontId="54" fillId="0" borderId="0" applyFont="0" applyFill="0" applyBorder="0" applyProtection="0"/>
    <xf numFmtId="221" fontId="54" fillId="0" borderId="0" applyFont="0" applyFill="0" applyBorder="0" applyAlignment="0" applyProtection="0"/>
    <xf numFmtId="222" fontId="54" fillId="0" borderId="0" applyFont="0" applyFill="0" applyBorder="0" applyAlignment="0" applyProtection="0"/>
    <xf numFmtId="223" fontId="54" fillId="0" borderId="0" applyFont="0" applyFill="0" applyBorder="0" applyAlignment="0" applyProtection="0"/>
    <xf numFmtId="224" fontId="65" fillId="0" borderId="0" applyFont="0" applyFill="0" applyBorder="0" applyAlignment="0" applyProtection="0"/>
    <xf numFmtId="5" fontId="66" fillId="0" borderId="0" applyBorder="0"/>
    <xf numFmtId="184" fontId="66" fillId="0" borderId="0" applyBorder="0"/>
    <xf numFmtId="7" fontId="66" fillId="0" borderId="0" applyBorder="0"/>
    <xf numFmtId="37" fontId="66" fillId="0" borderId="0" applyBorder="0"/>
    <xf numFmtId="181" fontId="66" fillId="0" borderId="0" applyBorder="0"/>
    <xf numFmtId="225" fontId="66" fillId="0" borderId="0" applyBorder="0"/>
    <xf numFmtId="39" fontId="66" fillId="0" borderId="0" applyBorder="0"/>
    <xf numFmtId="226" fontId="66" fillId="0" borderId="0" applyBorder="0"/>
    <xf numFmtId="7" fontId="16" fillId="0" borderId="0" applyFont="0" applyFill="0" applyBorder="0" applyAlignment="0" applyProtection="0"/>
    <xf numFmtId="227" fontId="56" fillId="0" borderId="0" applyFont="0" applyFill="0" applyBorder="0" applyAlignment="0" applyProtection="0"/>
    <xf numFmtId="228" fontId="56" fillId="0" borderId="0" applyFont="0" applyFill="0" applyAlignment="0" applyProtection="0"/>
    <xf numFmtId="227" fontId="56" fillId="0" borderId="0" applyFont="0" applyFill="0" applyBorder="0" applyAlignment="0" applyProtection="0"/>
    <xf numFmtId="229" fontId="14" fillId="0" borderId="0" applyFont="0" applyFill="0" applyBorder="0" applyAlignment="0" applyProtection="0"/>
    <xf numFmtId="2" fontId="16" fillId="0" borderId="0" applyFont="0" applyFill="0" applyBorder="0" applyAlignment="0" applyProtection="0"/>
    <xf numFmtId="0" fontId="67" fillId="0" borderId="0"/>
    <xf numFmtId="181" fontId="68" fillId="0" borderId="0" applyNumberFormat="0" applyFill="0" applyBorder="0" applyAlignment="0" applyProtection="0"/>
    <xf numFmtId="0" fontId="14" fillId="0" borderId="0" applyFont="0" applyFill="0" applyBorder="0" applyAlignment="0" applyProtection="0"/>
    <xf numFmtId="0" fontId="54" fillId="0" borderId="0" applyFont="0" applyFill="0" applyBorder="0" applyProtection="0">
      <alignment horizontal="center" wrapText="1"/>
    </xf>
    <xf numFmtId="230" fontId="54" fillId="0" borderId="0" applyFont="0" applyFill="0" applyBorder="0" applyProtection="0">
      <alignment horizontal="right"/>
    </xf>
    <xf numFmtId="0" fontId="68" fillId="0" borderId="0" applyNumberFormat="0" applyFill="0" applyBorder="0" applyAlignment="0" applyProtection="0"/>
    <xf numFmtId="0" fontId="69" fillId="4" borderId="0" applyNumberFormat="0" applyFill="0" applyBorder="0" applyAlignment="0" applyProtection="0"/>
    <xf numFmtId="0" fontId="18" fillId="0" borderId="6" applyNumberFormat="0" applyAlignment="0" applyProtection="0">
      <alignment horizontal="left" vertical="center"/>
    </xf>
    <xf numFmtId="0" fontId="18" fillId="0" borderId="7">
      <alignment horizontal="left" vertical="center"/>
    </xf>
    <xf numFmtId="14" fontId="41" fillId="5" borderId="8">
      <alignment horizontal="center" vertical="center" wrapText="1"/>
    </xf>
    <xf numFmtId="0" fontId="32" fillId="0" borderId="0" applyFont="0" applyFill="0" applyBorder="0" applyAlignment="0" applyProtection="0"/>
    <xf numFmtId="0" fontId="33" fillId="0" borderId="0" applyFont="0" applyFill="0" applyBorder="0" applyAlignment="0" applyProtection="0"/>
    <xf numFmtId="0" fontId="18" fillId="0" borderId="0" applyFont="0" applyFill="0" applyBorder="0" applyAlignment="0" applyProtection="0"/>
    <xf numFmtId="0" fontId="40" fillId="0" borderId="0" applyFill="0" applyAlignment="0" applyProtection="0">
      <protection locked="0"/>
    </xf>
    <xf numFmtId="0" fontId="40" fillId="0" borderId="1" applyFill="0" applyAlignment="0" applyProtection="0">
      <protection locked="0"/>
    </xf>
    <xf numFmtId="0" fontId="34" fillId="0" borderId="8"/>
    <xf numFmtId="0" fontId="35" fillId="0" borderId="0"/>
    <xf numFmtId="0" fontId="70" fillId="0" borderId="1" applyNumberFormat="0" applyFill="0" applyAlignment="0" applyProtection="0"/>
    <xf numFmtId="0" fontId="65" fillId="6" borderId="0" applyNumberFormat="0" applyFont="0" applyBorder="0" applyAlignment="0" applyProtection="0"/>
    <xf numFmtId="0" fontId="71" fillId="0" borderId="0" applyNumberFormat="0" applyFill="0" applyBorder="0" applyAlignment="0" applyProtection="0">
      <alignment vertical="top"/>
      <protection locked="0"/>
    </xf>
    <xf numFmtId="0" fontId="51" fillId="7" borderId="9" applyNumberFormat="0" applyAlignment="0" applyProtection="0"/>
    <xf numFmtId="231" fontId="54" fillId="0" borderId="0" applyFont="0" applyFill="0" applyBorder="0" applyProtection="0">
      <alignment horizontal="left"/>
    </xf>
    <xf numFmtId="232" fontId="54" fillId="0" borderId="0" applyFont="0" applyFill="0" applyBorder="0" applyProtection="0">
      <alignment horizontal="left"/>
    </xf>
    <xf numFmtId="233" fontId="54" fillId="0" borderId="0" applyFont="0" applyFill="0" applyBorder="0" applyProtection="0">
      <alignment horizontal="left"/>
    </xf>
    <xf numFmtId="234" fontId="54" fillId="0" borderId="0" applyFont="0" applyFill="0" applyBorder="0" applyProtection="0">
      <alignment horizontal="left"/>
    </xf>
    <xf numFmtId="10" fontId="14" fillId="8" borderId="9" applyNumberFormat="0" applyBorder="0" applyAlignment="0" applyProtection="0"/>
    <xf numFmtId="5" fontId="72" fillId="0" borderId="0" applyBorder="0"/>
    <xf numFmtId="184" fontId="72" fillId="0" borderId="0" applyBorder="0"/>
    <xf numFmtId="7" fontId="72" fillId="0" borderId="0" applyBorder="0"/>
    <xf numFmtId="37" fontId="72" fillId="0" borderId="0" applyBorder="0"/>
    <xf numFmtId="181" fontId="72" fillId="0" borderId="0" applyBorder="0"/>
    <xf numFmtId="225" fontId="72" fillId="0" borderId="0" applyBorder="0"/>
    <xf numFmtId="39" fontId="72" fillId="0" borderId="0" applyBorder="0"/>
    <xf numFmtId="226" fontId="72" fillId="0" borderId="0" applyBorder="0"/>
    <xf numFmtId="0" fontId="65" fillId="0" borderId="10" applyNumberFormat="0" applyFont="0" applyFill="0" applyAlignment="0" applyProtection="0"/>
    <xf numFmtId="0" fontId="73" fillId="0" borderId="0"/>
    <xf numFmtId="0" fontId="14" fillId="9" borderId="0"/>
    <xf numFmtId="235" fontId="16" fillId="0" borderId="0" applyFont="0" applyFill="0" applyBorder="0" applyAlignment="0" applyProtection="0"/>
    <xf numFmtId="236" fontId="16" fillId="0" borderId="0" applyFont="0" applyFill="0" applyBorder="0" applyAlignment="0" applyProtection="0"/>
    <xf numFmtId="237" fontId="16" fillId="0" borderId="0" applyFont="0" applyFill="0" applyBorder="0" applyAlignment="0" applyProtection="0"/>
    <xf numFmtId="238" fontId="16" fillId="0" borderId="0" applyFont="0" applyFill="0" applyBorder="0" applyAlignment="0" applyProtection="0"/>
    <xf numFmtId="0" fontId="16" fillId="0" borderId="0" applyFont="0" applyFill="0" applyBorder="0" applyAlignment="0" applyProtection="0">
      <alignment horizontal="right"/>
    </xf>
    <xf numFmtId="239" fontId="16" fillId="0" borderId="0" applyFont="0" applyFill="0" applyBorder="0" applyAlignment="0" applyProtection="0"/>
    <xf numFmtId="37" fontId="74" fillId="0" borderId="0"/>
    <xf numFmtId="0" fontId="56" fillId="0" borderId="0"/>
    <xf numFmtId="0" fontId="110" fillId="0" borderId="0"/>
    <xf numFmtId="7" fontId="104" fillId="0" borderId="0"/>
    <xf numFmtId="0" fontId="16" fillId="0" borderId="0"/>
    <xf numFmtId="0" fontId="52" fillId="0" borderId="0"/>
    <xf numFmtId="0" fontId="26" fillId="0" borderId="0"/>
    <xf numFmtId="0" fontId="16" fillId="0" borderId="0"/>
    <xf numFmtId="0" fontId="16" fillId="0" borderId="0"/>
    <xf numFmtId="0" fontId="50" fillId="0" borderId="0"/>
    <xf numFmtId="0" fontId="16" fillId="0" borderId="0"/>
    <xf numFmtId="0" fontId="16" fillId="0" borderId="0"/>
    <xf numFmtId="0" fontId="1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74" fontId="36" fillId="0" borderId="0" applyProtection="0"/>
    <xf numFmtId="0" fontId="110" fillId="0" borderId="0"/>
    <xf numFmtId="0" fontId="110" fillId="0" borderId="0"/>
    <xf numFmtId="0" fontId="110" fillId="0" borderId="0"/>
    <xf numFmtId="0" fontId="110" fillId="0" borderId="0"/>
    <xf numFmtId="0" fontId="36" fillId="0" borderId="0" applyProtection="0"/>
    <xf numFmtId="174" fontId="36" fillId="0" borderId="0" applyProtection="0"/>
    <xf numFmtId="174" fontId="36" fillId="0" borderId="0" applyProtection="0"/>
    <xf numFmtId="174" fontId="36" fillId="0" borderId="0" applyProtection="0"/>
    <xf numFmtId="0" fontId="16" fillId="0" borderId="0"/>
    <xf numFmtId="174" fontId="36" fillId="0" borderId="0" applyProtection="0"/>
    <xf numFmtId="0" fontId="16" fillId="0" borderId="0"/>
    <xf numFmtId="0" fontId="46" fillId="10" borderId="0" applyNumberFormat="0" applyFont="0" applyBorder="0" applyAlignment="0"/>
    <xf numFmtId="240" fontId="16" fillId="0" borderId="0" applyFont="0" applyFill="0" applyBorder="0" applyAlignment="0" applyProtection="0"/>
    <xf numFmtId="241" fontId="75" fillId="0" borderId="0"/>
    <xf numFmtId="240" fontId="16" fillId="0" borderId="0" applyFont="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242" fontId="16" fillId="0" borderId="0"/>
    <xf numFmtId="243" fontId="56" fillId="0" borderId="0"/>
    <xf numFmtId="243" fontId="56" fillId="0" borderId="0"/>
    <xf numFmtId="241" fontId="75" fillId="0" borderId="0"/>
    <xf numFmtId="0" fontId="56" fillId="0" borderId="0"/>
    <xf numFmtId="241" fontId="62" fillId="0" borderId="0"/>
    <xf numFmtId="242" fontId="16" fillId="0" borderId="0"/>
    <xf numFmtId="243" fontId="56" fillId="0" borderId="0"/>
    <xf numFmtId="243" fontId="56" fillId="0" borderId="0"/>
    <xf numFmtId="0" fontId="56" fillId="0" borderId="0"/>
    <xf numFmtId="0" fontId="56" fillId="0" borderId="0"/>
    <xf numFmtId="244" fontId="56" fillId="0" borderId="0"/>
    <xf numFmtId="170" fontId="56" fillId="0" borderId="0"/>
    <xf numFmtId="245" fontId="56" fillId="0" borderId="0"/>
    <xf numFmtId="244" fontId="56" fillId="0" borderId="0"/>
    <xf numFmtId="170" fontId="56" fillId="0" borderId="0"/>
    <xf numFmtId="246" fontId="56" fillId="0" borderId="0"/>
    <xf numFmtId="246" fontId="56" fillId="0" borderId="0"/>
    <xf numFmtId="179" fontId="56" fillId="0" borderId="0"/>
    <xf numFmtId="245" fontId="56" fillId="0" borderId="0"/>
    <xf numFmtId="169" fontId="56" fillId="0" borderId="0"/>
    <xf numFmtId="179" fontId="56" fillId="0" borderId="0"/>
    <xf numFmtId="179" fontId="56" fillId="0" borderId="0"/>
    <xf numFmtId="0" fontId="56" fillId="0" borderId="0"/>
    <xf numFmtId="240" fontId="16" fillId="0" borderId="0" applyFont="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241" fontId="75" fillId="0" borderId="0"/>
    <xf numFmtId="241" fontId="75" fillId="0" borderId="0"/>
    <xf numFmtId="240" fontId="16" fillId="0" borderId="0" applyFont="0" applyFill="0" applyBorder="0" applyAlignment="0" applyProtection="0"/>
    <xf numFmtId="241" fontId="75" fillId="0" borderId="0"/>
    <xf numFmtId="241" fontId="75" fillId="0" borderId="0"/>
    <xf numFmtId="244" fontId="56" fillId="0" borderId="0"/>
    <xf numFmtId="170" fontId="56" fillId="0" borderId="0"/>
    <xf numFmtId="245" fontId="56" fillId="0" borderId="0"/>
    <xf numFmtId="244" fontId="56" fillId="0" borderId="0"/>
    <xf numFmtId="170" fontId="56" fillId="0" borderId="0"/>
    <xf numFmtId="246" fontId="56" fillId="0" borderId="0"/>
    <xf numFmtId="246" fontId="56" fillId="0" borderId="0"/>
    <xf numFmtId="179" fontId="56" fillId="0" borderId="0"/>
    <xf numFmtId="245" fontId="56" fillId="0" borderId="0"/>
    <xf numFmtId="169" fontId="56" fillId="0" borderId="0"/>
    <xf numFmtId="179" fontId="56" fillId="0" borderId="0"/>
    <xf numFmtId="179" fontId="56" fillId="0" borderId="0"/>
    <xf numFmtId="247" fontId="24" fillId="11" borderId="0" applyFont="0" applyFill="0" applyBorder="0" applyAlignment="0" applyProtection="0"/>
    <xf numFmtId="248" fontId="24" fillId="11" borderId="0" applyFont="0" applyFill="0" applyBorder="0" applyAlignment="0" applyProtection="0"/>
    <xf numFmtId="249" fontId="16" fillId="0" borderId="0" applyFont="0" applyFill="0" applyBorder="0" applyAlignment="0" applyProtection="0"/>
    <xf numFmtId="9" fontId="16" fillId="0" borderId="0" applyFont="0" applyFill="0" applyBorder="0" applyAlignment="0" applyProtection="0"/>
    <xf numFmtId="250" fontId="61" fillId="0" borderId="0" applyFont="0" applyFill="0" applyBorder="0" applyAlignment="0" applyProtection="0"/>
    <xf numFmtId="251" fontId="52" fillId="0" borderId="0" applyFont="0" applyFill="0" applyBorder="0" applyAlignment="0" applyProtection="0"/>
    <xf numFmtId="252" fontId="16" fillId="0" borderId="0" applyFont="0" applyFill="0" applyBorder="0" applyAlignment="0" applyProtection="0"/>
    <xf numFmtId="253" fontId="54" fillId="0" borderId="0" applyFont="0" applyFill="0" applyBorder="0" applyAlignment="0" applyProtection="0"/>
    <xf numFmtId="254" fontId="54" fillId="0" borderId="0" applyFont="0" applyFill="0" applyBorder="0" applyAlignment="0" applyProtection="0"/>
    <xf numFmtId="255" fontId="54" fillId="0" borderId="0" applyFont="0" applyFill="0" applyBorder="0" applyAlignment="0" applyProtection="0"/>
    <xf numFmtId="256" fontId="54" fillId="0" borderId="0" applyFont="0" applyFill="0" applyBorder="0" applyAlignment="0" applyProtection="0"/>
    <xf numFmtId="257" fontId="61" fillId="0" borderId="0" applyFont="0" applyFill="0" applyBorder="0" applyAlignment="0" applyProtection="0"/>
    <xf numFmtId="258" fontId="52" fillId="0" borderId="0" applyFont="0" applyFill="0" applyBorder="0" applyAlignment="0" applyProtection="0"/>
    <xf numFmtId="259" fontId="61" fillId="0" borderId="0" applyFont="0" applyFill="0" applyBorder="0" applyAlignment="0" applyProtection="0"/>
    <xf numFmtId="260" fontId="52" fillId="0" borderId="0" applyFont="0" applyFill="0" applyBorder="0" applyAlignment="0" applyProtection="0"/>
    <xf numFmtId="261" fontId="61" fillId="0" borderId="0" applyFont="0" applyFill="0" applyBorder="0" applyAlignment="0" applyProtection="0"/>
    <xf numFmtId="262" fontId="52" fillId="0" borderId="0" applyFont="0" applyFill="0" applyBorder="0" applyAlignment="0" applyProtection="0"/>
    <xf numFmtId="263" fontId="19" fillId="0" borderId="0" applyFont="0" applyFill="0" applyBorder="0" applyAlignment="0" applyProtection="0">
      <protection locked="0"/>
    </xf>
    <xf numFmtId="264" fontId="52" fillId="0" borderId="0" applyFont="0" applyFill="0" applyBorder="0" applyAlignment="0" applyProtection="0"/>
    <xf numFmtId="9" fontId="26" fillId="0" borderId="0" applyFont="0" applyFill="0" applyBorder="0" applyAlignment="0" applyProtection="0"/>
    <xf numFmtId="9" fontId="16" fillId="0" borderId="0" applyFont="0" applyFill="0" applyBorder="0" applyAlignment="0" applyProtection="0"/>
    <xf numFmtId="9" fontId="5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9" fontId="16" fillId="0" borderId="0" applyFont="0" applyFill="0" applyBorder="0" applyAlignment="0" applyProtection="0"/>
    <xf numFmtId="194" fontId="62" fillId="0" borderId="0" applyFill="0" applyBorder="0" applyAlignment="0" applyProtection="0"/>
    <xf numFmtId="9" fontId="66" fillId="0" borderId="0" applyBorder="0"/>
    <xf numFmtId="171" fontId="66" fillId="0" borderId="0" applyBorder="0"/>
    <xf numFmtId="10" fontId="66" fillId="0" borderId="0" applyBorder="0"/>
    <xf numFmtId="0"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3" fontId="16" fillId="0" borderId="0">
      <alignment horizontal="left" vertical="top"/>
    </xf>
    <xf numFmtId="0" fontId="38" fillId="0" borderId="8">
      <alignment horizontal="center"/>
    </xf>
    <xf numFmtId="3" fontId="37" fillId="0" borderId="0" applyFont="0" applyFill="0" applyBorder="0" applyAlignment="0" applyProtection="0"/>
    <xf numFmtId="0" fontId="37" fillId="12" borderId="0" applyNumberFormat="0" applyFont="0" applyBorder="0" applyAlignment="0" applyProtection="0"/>
    <xf numFmtId="3" fontId="16" fillId="0" borderId="0">
      <alignment horizontal="right" vertical="top"/>
    </xf>
    <xf numFmtId="41" fontId="23" fillId="9" borderId="11" applyFill="0"/>
    <xf numFmtId="0" fontId="39" fillId="0" borderId="0">
      <alignment horizontal="left" indent="7"/>
    </xf>
    <xf numFmtId="41" fontId="23" fillId="0" borderId="11" applyFill="0">
      <alignment horizontal="left" indent="2"/>
    </xf>
    <xf numFmtId="174" fontId="40" fillId="0" borderId="1" applyFill="0">
      <alignment horizontal="right"/>
    </xf>
    <xf numFmtId="0" fontId="41" fillId="0" borderId="9" applyNumberFormat="0" applyFont="0" applyBorder="0">
      <alignment horizontal="right"/>
    </xf>
    <xf numFmtId="0" fontId="42" fillId="0" borderId="0" applyFill="0"/>
    <xf numFmtId="0" fontId="18" fillId="0" borderId="0" applyFill="0"/>
    <xf numFmtId="4" fontId="40" fillId="0" borderId="1" applyFill="0"/>
    <xf numFmtId="0" fontId="16" fillId="0" borderId="0" applyNumberFormat="0" applyFont="0" applyBorder="0" applyAlignment="0"/>
    <xf numFmtId="0" fontId="21" fillId="0" borderId="0" applyFill="0">
      <alignment horizontal="left" indent="1"/>
    </xf>
    <xf numFmtId="0" fontId="43" fillId="0" borderId="0" applyFill="0">
      <alignment horizontal="left" indent="1"/>
    </xf>
    <xf numFmtId="4" fontId="24" fillId="0" borderId="0" applyFill="0"/>
    <xf numFmtId="0" fontId="16" fillId="0" borderId="0" applyNumberFormat="0" applyFont="0" applyFill="0" applyBorder="0" applyAlignment="0"/>
    <xf numFmtId="0" fontId="21" fillId="0" borderId="0" applyFill="0">
      <alignment horizontal="left" indent="2"/>
    </xf>
    <xf numFmtId="0" fontId="18" fillId="0" borderId="0" applyFill="0">
      <alignment horizontal="left" indent="2"/>
    </xf>
    <xf numFmtId="4" fontId="24" fillId="0" borderId="0" applyFill="0"/>
    <xf numFmtId="0" fontId="16" fillId="0" borderId="0" applyNumberFormat="0" applyFont="0" applyBorder="0" applyAlignment="0"/>
    <xf numFmtId="0" fontId="44" fillId="0" borderId="0">
      <alignment horizontal="left" indent="3"/>
    </xf>
    <xf numFmtId="0" fontId="45" fillId="0" borderId="0" applyFill="0">
      <alignment horizontal="left" indent="3"/>
    </xf>
    <xf numFmtId="4" fontId="24" fillId="0" borderId="0" applyFill="0"/>
    <xf numFmtId="0" fontId="16" fillId="0" borderId="0" applyNumberFormat="0" applyFont="0" applyBorder="0" applyAlignment="0"/>
    <xf numFmtId="0" fontId="25" fillId="0" borderId="0">
      <alignment horizontal="left" indent="4"/>
    </xf>
    <xf numFmtId="0" fontId="26" fillId="0" borderId="0" applyFill="0">
      <alignment horizontal="left" indent="4"/>
    </xf>
    <xf numFmtId="0" fontId="16" fillId="0" borderId="0" applyFill="0">
      <alignment horizontal="left" indent="4"/>
    </xf>
    <xf numFmtId="4" fontId="27" fillId="0" borderId="0" applyFill="0"/>
    <xf numFmtId="0" fontId="16" fillId="0" borderId="0" applyNumberFormat="0" applyFont="0" applyBorder="0" applyAlignment="0"/>
    <xf numFmtId="0" fontId="28" fillId="0" borderId="0">
      <alignment horizontal="left" indent="5"/>
    </xf>
    <xf numFmtId="0" fontId="29" fillId="0" borderId="0" applyFill="0">
      <alignment horizontal="left" indent="5"/>
    </xf>
    <xf numFmtId="4" fontId="30" fillId="0" borderId="0" applyFill="0"/>
    <xf numFmtId="0" fontId="16" fillId="0" borderId="0" applyNumberFormat="0" applyFont="0" applyFill="0" applyBorder="0" applyAlignment="0"/>
    <xf numFmtId="0" fontId="31" fillId="0" borderId="0" applyFill="0">
      <alignment horizontal="left" indent="6"/>
    </xf>
    <xf numFmtId="0" fontId="27" fillId="0" borderId="0" applyFill="0">
      <alignment horizontal="left" indent="6"/>
    </xf>
    <xf numFmtId="0" fontId="65" fillId="0" borderId="12" applyNumberFormat="0" applyFont="0" applyFill="0" applyAlignment="0" applyProtection="0"/>
    <xf numFmtId="0" fontId="76" fillId="0" borderId="0" applyNumberFormat="0" applyFill="0" applyBorder="0" applyAlignment="0" applyProtection="0"/>
    <xf numFmtId="0" fontId="77" fillId="0" borderId="0"/>
    <xf numFmtId="0" fontId="77" fillId="0" borderId="0"/>
    <xf numFmtId="0" fontId="53" fillId="0" borderId="8">
      <alignment horizontal="right"/>
    </xf>
    <xf numFmtId="0" fontId="15" fillId="13" borderId="0"/>
    <xf numFmtId="265" fontId="63" fillId="0" borderId="0">
      <alignment horizontal="center"/>
    </xf>
    <xf numFmtId="266" fontId="78" fillId="0" borderId="0">
      <alignment horizontal="center"/>
    </xf>
    <xf numFmtId="0" fontId="79" fillId="0" borderId="0" applyNumberFormat="0" applyFill="0" applyBorder="0" applyAlignment="0" applyProtection="0"/>
    <xf numFmtId="0" fontId="80" fillId="0" borderId="0" applyNumberFormat="0" applyBorder="0" applyAlignment="0"/>
    <xf numFmtId="0" fontId="49" fillId="0" borderId="0" applyNumberFormat="0" applyBorder="0" applyAlignment="0"/>
    <xf numFmtId="0" fontId="16" fillId="9" borderId="4" applyNumberFormat="0" applyFont="0" applyAlignment="0"/>
    <xf numFmtId="0" fontId="65" fillId="3" borderId="0" applyNumberFormat="0" applyFont="0" applyBorder="0" applyAlignment="0" applyProtection="0"/>
    <xf numFmtId="247" fontId="81" fillId="0" borderId="7" applyNumberFormat="0" applyFont="0" applyFill="0" applyAlignment="0" applyProtection="0"/>
    <xf numFmtId="0" fontId="47" fillId="0" borderId="0" applyFill="0" applyBorder="0" applyProtection="0">
      <alignment horizontal="left" vertical="top"/>
    </xf>
    <xf numFmtId="0" fontId="82" fillId="0" borderId="0" applyAlignment="0">
      <alignment horizontal="centerContinuous"/>
    </xf>
    <xf numFmtId="0" fontId="16" fillId="0" borderId="3" applyNumberFormat="0" applyFont="0" applyFill="0" applyAlignment="0" applyProtection="0"/>
    <xf numFmtId="0" fontId="16" fillId="0" borderId="0" applyFont="0" applyFill="0" applyBorder="0" applyAlignment="0" applyProtection="0"/>
    <xf numFmtId="0" fontId="83" fillId="0" borderId="0" applyNumberFormat="0" applyFill="0" applyBorder="0" applyAlignment="0" applyProtection="0"/>
    <xf numFmtId="267" fontId="52" fillId="0" borderId="0" applyFont="0" applyFill="0" applyBorder="0" applyAlignment="0" applyProtection="0"/>
    <xf numFmtId="268" fontId="52" fillId="0" borderId="0" applyFont="0" applyFill="0" applyBorder="0" applyAlignment="0" applyProtection="0"/>
    <xf numFmtId="269" fontId="52" fillId="0" borderId="0" applyFont="0" applyFill="0" applyBorder="0" applyAlignment="0" applyProtection="0"/>
    <xf numFmtId="270" fontId="52" fillId="0" borderId="0" applyFont="0" applyFill="0" applyBorder="0" applyAlignment="0" applyProtection="0"/>
    <xf numFmtId="271" fontId="52" fillId="0" borderId="0" applyFont="0" applyFill="0" applyBorder="0" applyAlignment="0" applyProtection="0"/>
    <xf numFmtId="272" fontId="52" fillId="0" borderId="0" applyFont="0" applyFill="0" applyBorder="0" applyAlignment="0" applyProtection="0"/>
    <xf numFmtId="273" fontId="52" fillId="0" borderId="0" applyFont="0" applyFill="0" applyBorder="0" applyAlignment="0" applyProtection="0"/>
    <xf numFmtId="274" fontId="52" fillId="0" borderId="0" applyFont="0" applyFill="0" applyBorder="0" applyAlignment="0" applyProtection="0"/>
    <xf numFmtId="275" fontId="84" fillId="3" borderId="13" applyFont="0" applyFill="0" applyBorder="0" applyAlignment="0" applyProtection="0"/>
    <xf numFmtId="275" fontId="56" fillId="0" borderId="0" applyFont="0" applyFill="0" applyBorder="0" applyAlignment="0" applyProtection="0"/>
    <xf numFmtId="276" fontId="59" fillId="0" borderId="0" applyFont="0" applyFill="0" applyBorder="0" applyAlignment="0" applyProtection="0"/>
    <xf numFmtId="277" fontId="63" fillId="0" borderId="7" applyFont="0" applyFill="0" applyBorder="0" applyAlignment="0" applyProtection="0">
      <alignment horizontal="right"/>
      <protection locked="0"/>
    </xf>
    <xf numFmtId="43" fontId="12" fillId="0" borderId="0" applyFont="0" applyFill="0" applyBorder="0" applyAlignment="0" applyProtection="0"/>
    <xf numFmtId="43" fontId="8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174" fontId="118" fillId="0" borderId="0" applyProtection="0"/>
    <xf numFmtId="0" fontId="119" fillId="0" borderId="0"/>
    <xf numFmtId="41" fontId="119" fillId="0" borderId="0" applyFont="0" applyFill="0" applyBorder="0" applyAlignment="0" applyProtection="0"/>
    <xf numFmtId="43" fontId="119" fillId="0" borderId="0" applyFont="0" applyFill="0" applyBorder="0" applyAlignment="0" applyProtection="0"/>
    <xf numFmtId="174" fontId="36" fillId="0" borderId="0" applyProtection="0"/>
    <xf numFmtId="0" fontId="10" fillId="0" borderId="0"/>
    <xf numFmtId="0" fontId="12" fillId="0" borderId="0"/>
    <xf numFmtId="43" fontId="16" fillId="0" borderId="0" applyFont="0" applyFill="0" applyBorder="0" applyAlignment="0" applyProtection="0"/>
    <xf numFmtId="0" fontId="120" fillId="21" borderId="48" applyNumberFormat="0" applyAlignment="0" applyProtection="0">
      <alignment horizontal="left" vertical="center" indent="1"/>
    </xf>
    <xf numFmtId="0" fontId="10" fillId="0" borderId="0"/>
    <xf numFmtId="43" fontId="10" fillId="0" borderId="0" applyFont="0" applyFill="0" applyBorder="0" applyAlignment="0" applyProtection="0"/>
    <xf numFmtId="9" fontId="10" fillId="0" borderId="0" applyFont="0" applyFill="0" applyBorder="0" applyAlignment="0" applyProtection="0"/>
    <xf numFmtId="0" fontId="121" fillId="0" borderId="0" applyNumberFormat="0" applyFill="0" applyBorder="0" applyAlignment="0" applyProtection="0"/>
    <xf numFmtId="0" fontId="10" fillId="0" borderId="0"/>
    <xf numFmtId="44" fontId="10" fillId="0" borderId="0" applyFont="0" applyFill="0" applyBorder="0" applyAlignment="0" applyProtection="0"/>
    <xf numFmtId="0" fontId="122" fillId="0" borderId="0"/>
    <xf numFmtId="174" fontId="118" fillId="0" borderId="0" applyProtection="0"/>
    <xf numFmtId="174" fontId="118" fillId="0" borderId="0" applyProtection="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0" fontId="16" fillId="0" borderId="0"/>
    <xf numFmtId="43" fontId="16" fillId="0" borderId="0" applyFont="0" applyFill="0" applyBorder="0" applyAlignment="0" applyProtection="0"/>
    <xf numFmtId="43" fontId="10" fillId="0" borderId="0" applyFont="0" applyFill="0" applyBorder="0" applyAlignment="0" applyProtection="0"/>
    <xf numFmtId="9" fontId="9" fillId="0" borderId="0" applyFont="0" applyFill="0" applyBorder="0" applyAlignment="0" applyProtection="0"/>
    <xf numFmtId="0" fontId="16" fillId="0" borderId="0"/>
    <xf numFmtId="43" fontId="9" fillId="0" borderId="0" applyFont="0" applyFill="0" applyBorder="0" applyAlignment="0" applyProtection="0"/>
    <xf numFmtId="44" fontId="8" fillId="0" borderId="0" applyFont="0" applyFill="0" applyBorder="0" applyAlignment="0" applyProtection="0"/>
    <xf numFmtId="0" fontId="8" fillId="0" borderId="0"/>
    <xf numFmtId="0" fontId="15" fillId="0" borderId="0" applyNumberFormat="0" applyFill="0" applyBorder="0" applyAlignment="0" applyProtection="0"/>
    <xf numFmtId="0" fontId="16" fillId="0" borderId="0" applyNumberFormat="0" applyFont="0" applyFill="0" applyBorder="0" applyProtection="0">
      <alignment horizontal="left" indent="1"/>
    </xf>
    <xf numFmtId="37" fontId="16" fillId="0" borderId="7" applyFont="0" applyFill="0" applyAlignment="0" applyProtection="0"/>
    <xf numFmtId="0" fontId="121" fillId="0" borderId="0" applyNumberFormat="0" applyFill="0" applyBorder="0" applyAlignment="0" applyProtection="0"/>
    <xf numFmtId="3" fontId="16" fillId="0" borderId="0" applyFont="0" applyFill="0" applyBorder="0" applyAlignment="0" applyProtection="0"/>
    <xf numFmtId="43" fontId="7" fillId="0" borderId="0" applyFont="0" applyFill="0" applyBorder="0" applyAlignment="0" applyProtection="0"/>
    <xf numFmtId="37" fontId="16" fillId="0" borderId="0" applyFont="0" applyFill="0" applyBorder="0" applyAlignment="0" applyProtection="0"/>
    <xf numFmtId="0" fontId="41" fillId="0" borderId="1" applyNumberFormat="0" applyFill="0" applyProtection="0">
      <alignment horizontal="center" wrapText="1"/>
    </xf>
    <xf numFmtId="0" fontId="41" fillId="0" borderId="0" applyNumberFormat="0" applyFill="0" applyBorder="0" applyAlignment="0" applyProtection="0"/>
    <xf numFmtId="37" fontId="16" fillId="0" borderId="49" applyFont="0" applyFill="0" applyAlignment="0" applyProtection="0"/>
    <xf numFmtId="10" fontId="16" fillId="0" borderId="1" applyFont="0" applyFill="0" applyAlignment="0" applyProtection="0"/>
    <xf numFmtId="0" fontId="7" fillId="0" borderId="0"/>
    <xf numFmtId="229" fontId="56" fillId="0" borderId="0"/>
    <xf numFmtId="43" fontId="56" fillId="0" borderId="0" applyFont="0" applyFill="0" applyBorder="0" applyAlignment="0" applyProtection="0"/>
    <xf numFmtId="0" fontId="23" fillId="0" borderId="0" applyNumberFormat="0" applyFill="0" applyBorder="0" applyAlignment="0" applyProtection="0"/>
    <xf numFmtId="0" fontId="23"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10" fontId="16" fillId="0" borderId="8" applyFont="0" applyFill="0" applyAlignment="0" applyProtection="0"/>
    <xf numFmtId="0" fontId="7" fillId="0" borderId="0"/>
    <xf numFmtId="0" fontId="7" fillId="0" borderId="0"/>
    <xf numFmtId="10" fontId="16" fillId="0" borderId="14" applyFont="0" applyFill="0" applyAlignment="0" applyProtection="0"/>
    <xf numFmtId="0" fontId="7" fillId="0" borderId="0"/>
    <xf numFmtId="174" fontId="36" fillId="0" borderId="0" applyProtection="0"/>
    <xf numFmtId="174" fontId="36" fillId="0" borderId="0" applyProtection="0"/>
    <xf numFmtId="37" fontId="16" fillId="0" borderId="14" applyFont="0" applyFill="0" applyAlignment="0" applyProtection="0"/>
    <xf numFmtId="37" fontId="16" fillId="0" borderId="0" applyFont="0" applyFill="0" applyBorder="0" applyAlignment="0" applyProtection="0"/>
    <xf numFmtId="10" fontId="16" fillId="0" borderId="0" applyFont="0" applyFill="0" applyBorder="0" applyAlignment="0" applyProtection="0"/>
    <xf numFmtId="43" fontId="7" fillId="0" borderId="0" applyFont="0" applyFill="0" applyBorder="0" applyAlignment="0" applyProtection="0"/>
    <xf numFmtId="37" fontId="16" fillId="0" borderId="1" applyFont="0" applyFill="0" applyAlignment="0" applyProtection="0"/>
    <xf numFmtId="10" fontId="16" fillId="0" borderId="7" applyFont="0" applyFill="0" applyAlignment="0" applyProtection="0"/>
    <xf numFmtId="10" fontId="16" fillId="0" borderId="49" applyFont="0" applyFill="0" applyAlignment="0" applyProtection="0"/>
    <xf numFmtId="0" fontId="16" fillId="0" borderId="0"/>
    <xf numFmtId="37" fontId="16" fillId="0" borderId="8" applyFont="0" applyFill="0" applyAlignment="0" applyProtection="0"/>
    <xf numFmtId="0" fontId="41" fillId="0" borderId="0" applyNumberFormat="0" applyFill="0" applyBorder="0" applyProtection="0">
      <alignment horizontal="center" wrapText="1"/>
    </xf>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15" fillId="0" borderId="0" applyFill="0" applyBorder="0" applyAlignment="0" applyProtection="0"/>
    <xf numFmtId="0" fontId="23" fillId="0" borderId="0" applyFill="0" applyBorder="0" applyAlignment="0" applyProtection="0"/>
    <xf numFmtId="0" fontId="41" fillId="0" borderId="1" applyFill="0" applyProtection="0">
      <alignment horizontal="center" wrapText="1"/>
    </xf>
    <xf numFmtId="0" fontId="16" fillId="0" borderId="0" applyFont="0" applyFill="0" applyBorder="0" applyProtection="0">
      <alignment horizontal="left" indent="1"/>
    </xf>
    <xf numFmtId="281" fontId="16" fillId="0" borderId="0" applyFont="0" applyFill="0" applyBorder="0" applyAlignment="0" applyProtection="0"/>
    <xf numFmtId="281" fontId="16" fillId="0" borderId="1" applyFont="0" applyFill="0" applyAlignment="0" applyProtection="0"/>
    <xf numFmtId="0" fontId="41" fillId="0" borderId="0" applyFill="0" applyBorder="0" applyAlignment="0" applyProtection="0"/>
    <xf numFmtId="281" fontId="16" fillId="0" borderId="14" applyFont="0" applyFill="0" applyAlignment="0" applyProtection="0"/>
    <xf numFmtId="0" fontId="41" fillId="0" borderId="0" applyFill="0" applyBorder="0" applyProtection="0">
      <alignment horizontal="center" wrapText="1"/>
    </xf>
    <xf numFmtId="281" fontId="16" fillId="0" borderId="7" applyFont="0" applyFill="0" applyAlignment="0" applyProtection="0"/>
    <xf numFmtId="281" fontId="16" fillId="0" borderId="49" applyFont="0" applyFill="0" applyAlignment="0" applyProtection="0"/>
    <xf numFmtId="281" fontId="16" fillId="0" borderId="8" applyFont="0" applyFill="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123"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122" fillId="0" borderId="0"/>
    <xf numFmtId="43" fontId="122" fillId="0" borderId="0" applyFont="0" applyFill="0" applyBorder="0" applyAlignment="0" applyProtection="0"/>
    <xf numFmtId="174" fontId="36" fillId="0" borderId="0" applyProtection="0"/>
    <xf numFmtId="43" fontId="16" fillId="0" borderId="0" applyFont="0" applyFill="0" applyBorder="0" applyAlignment="0" applyProtection="0"/>
    <xf numFmtId="44" fontId="16" fillId="0" borderId="0" applyFont="0" applyFill="0" applyBorder="0" applyAlignment="0" applyProtection="0"/>
    <xf numFmtId="0" fontId="32" fillId="0" borderId="0" applyFont="0" applyFill="0" applyBorder="0" applyAlignment="0" applyProtection="0"/>
    <xf numFmtId="0" fontId="1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6" fillId="0" borderId="0" applyFont="0" applyFill="0" applyBorder="0" applyAlignment="0" applyProtection="0"/>
    <xf numFmtId="0" fontId="16" fillId="0" borderId="0" applyFont="0" applyFill="0" applyBorder="0" applyAlignment="0" applyProtection="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16"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174" fontId="36" fillId="0" borderId="0" applyProtection="0"/>
    <xf numFmtId="174" fontId="18" fillId="0" borderId="3" applyFill="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3" applyNumberFormat="0" applyFont="0" applyFill="0" applyAlignment="0" applyProtection="0"/>
    <xf numFmtId="0" fontId="1" fillId="0" borderId="0"/>
    <xf numFmtId="0" fontId="118" fillId="0" borderId="0" applyProtection="0"/>
    <xf numFmtId="9" fontId="1" fillId="0" borderId="0" applyFont="0" applyFill="0" applyBorder="0" applyAlignment="0" applyProtection="0"/>
    <xf numFmtId="44" fontId="1" fillId="0" borderId="0" applyFont="0" applyFill="0" applyBorder="0" applyAlignment="0" applyProtection="0"/>
  </cellStyleXfs>
  <cellXfs count="1448">
    <xf numFmtId="174" fontId="0" fillId="0" borderId="0" xfId="0" applyAlignment="1"/>
    <xf numFmtId="0" fontId="56" fillId="0" borderId="0" xfId="212" applyFont="1"/>
    <xf numFmtId="0" fontId="63" fillId="0" borderId="0" xfId="212" applyFont="1" applyAlignment="1">
      <alignment horizontal="centerContinuous"/>
    </xf>
    <xf numFmtId="0" fontId="63" fillId="0" borderId="0" xfId="212" applyFont="1" applyAlignment="1">
      <alignment horizontal="center" wrapText="1"/>
    </xf>
    <xf numFmtId="0" fontId="63" fillId="0" borderId="0" xfId="206" applyFont="1" applyFill="1" applyBorder="1" applyAlignment="1">
      <alignment horizontal="center" wrapText="1"/>
    </xf>
    <xf numFmtId="0" fontId="56" fillId="0" borderId="0" xfId="212" quotePrefix="1" applyFont="1" applyAlignment="1">
      <alignment horizontal="left"/>
    </xf>
    <xf numFmtId="41" fontId="56" fillId="14" borderId="0" xfId="212" applyNumberFormat="1" applyFont="1" applyFill="1"/>
    <xf numFmtId="0" fontId="56" fillId="0" borderId="0" xfId="212" applyFont="1" applyAlignment="1">
      <alignment horizontal="right"/>
    </xf>
    <xf numFmtId="43" fontId="56" fillId="0" borderId="14" xfId="59" applyFont="1" applyBorder="1"/>
    <xf numFmtId="37" fontId="56" fillId="0" borderId="0" xfId="212" applyNumberFormat="1" applyFont="1"/>
    <xf numFmtId="0" fontId="63" fillId="0" borderId="0" xfId="212" applyFont="1" applyAlignment="1">
      <alignment horizontal="centerContinuous" wrapText="1"/>
    </xf>
    <xf numFmtId="0" fontId="63" fillId="0" borderId="0" xfId="212" applyFont="1" applyAlignment="1">
      <alignment horizontal="center"/>
    </xf>
    <xf numFmtId="174" fontId="56" fillId="0" borderId="0" xfId="0" applyFont="1" applyAlignment="1">
      <alignment wrapText="1"/>
    </xf>
    <xf numFmtId="0" fontId="86" fillId="0" borderId="0" xfId="0" applyNumberFormat="1" applyFont="1" applyAlignment="1">
      <alignment horizontal="center"/>
    </xf>
    <xf numFmtId="174" fontId="86" fillId="0" borderId="0" xfId="0" applyFont="1" applyAlignment="1"/>
    <xf numFmtId="174" fontId="56" fillId="0" borderId="0" xfId="0" applyFont="1" applyAlignment="1"/>
    <xf numFmtId="174" fontId="56" fillId="0" borderId="0" xfId="207" applyFont="1" applyAlignment="1"/>
    <xf numFmtId="174" fontId="86" fillId="0" borderId="0" xfId="0" applyFont="1" applyAlignment="1">
      <alignment horizontal="center"/>
    </xf>
    <xf numFmtId="175" fontId="56" fillId="0" borderId="0" xfId="59" applyNumberFormat="1" applyFont="1" applyAlignment="1"/>
    <xf numFmtId="0" fontId="56" fillId="0" borderId="0" xfId="201" applyNumberFormat="1" applyFont="1" applyFill="1" applyBorder="1" applyAlignment="1" applyProtection="1">
      <protection locked="0"/>
    </xf>
    <xf numFmtId="0" fontId="56" fillId="0" borderId="0" xfId="201" applyNumberFormat="1" applyFont="1" applyFill="1" applyBorder="1" applyAlignment="1" applyProtection="1">
      <alignment horizontal="center"/>
      <protection locked="0"/>
    </xf>
    <xf numFmtId="0" fontId="56" fillId="14" borderId="0" xfId="201" applyNumberFormat="1" applyFont="1" applyFill="1" applyAlignment="1">
      <alignment horizontal="right"/>
    </xf>
    <xf numFmtId="3" fontId="56" fillId="0" borderId="0" xfId="201" applyNumberFormat="1" applyFont="1" applyFill="1" applyBorder="1" applyAlignment="1"/>
    <xf numFmtId="3" fontId="56" fillId="0" borderId="0" xfId="201" applyNumberFormat="1" applyFont="1" applyFill="1" applyBorder="1" applyAlignment="1">
      <alignment horizontal="center"/>
    </xf>
    <xf numFmtId="0" fontId="56" fillId="0" borderId="0" xfId="201" applyNumberFormat="1" applyFont="1" applyFill="1" applyBorder="1" applyProtection="1">
      <protection locked="0"/>
    </xf>
    <xf numFmtId="174" fontId="56" fillId="0" borderId="0" xfId="201" applyFont="1" applyFill="1" applyBorder="1" applyAlignment="1"/>
    <xf numFmtId="0" fontId="56" fillId="0" borderId="0" xfId="201" applyNumberFormat="1" applyFont="1" applyFill="1" applyBorder="1"/>
    <xf numFmtId="43" fontId="56" fillId="0" borderId="0" xfId="59" applyFont="1" applyAlignment="1"/>
    <xf numFmtId="0" fontId="56" fillId="0" borderId="0" xfId="211" applyNumberFormat="1" applyFont="1" applyAlignment="1" applyProtection="1">
      <protection locked="0"/>
    </xf>
    <xf numFmtId="3" fontId="56" fillId="0" borderId="0" xfId="211" applyNumberFormat="1" applyFont="1" applyAlignment="1"/>
    <xf numFmtId="3" fontId="56" fillId="0" borderId="8" xfId="211" applyNumberFormat="1" applyFont="1" applyBorder="1" applyAlignment="1">
      <alignment horizontal="center"/>
    </xf>
    <xf numFmtId="0" fontId="56" fillId="0" borderId="0" xfId="211" applyNumberFormat="1" applyFont="1" applyAlignment="1"/>
    <xf numFmtId="3" fontId="56" fillId="0" borderId="0" xfId="211" applyNumberFormat="1" applyFont="1" applyAlignment="1">
      <alignment horizontal="center"/>
    </xf>
    <xf numFmtId="0" fontId="56" fillId="0" borderId="8" xfId="211" applyNumberFormat="1" applyFont="1" applyBorder="1" applyAlignment="1" applyProtection="1">
      <alignment horizontal="center"/>
      <protection locked="0"/>
    </xf>
    <xf numFmtId="174" fontId="56" fillId="0" borderId="0" xfId="211" applyFont="1" applyFill="1" applyAlignment="1"/>
    <xf numFmtId="169" fontId="56" fillId="0" borderId="0" xfId="211" applyNumberFormat="1" applyFont="1" applyAlignment="1"/>
    <xf numFmtId="174" fontId="56" fillId="0" borderId="0" xfId="211" applyFont="1" applyAlignment="1"/>
    <xf numFmtId="3" fontId="56" fillId="0" borderId="0" xfId="211" applyNumberFormat="1" applyFont="1" applyFill="1" applyAlignment="1"/>
    <xf numFmtId="166" fontId="56" fillId="0" borderId="0" xfId="211" applyNumberFormat="1" applyFont="1" applyAlignment="1">
      <alignment horizontal="center"/>
    </xf>
    <xf numFmtId="164" fontId="56" fillId="0" borderId="0" xfId="211" applyNumberFormat="1" applyFont="1" applyAlignment="1">
      <alignment horizontal="left"/>
    </xf>
    <xf numFmtId="0" fontId="56" fillId="0" borderId="0" xfId="211" applyNumberFormat="1" applyFont="1" applyFill="1" applyAlignment="1"/>
    <xf numFmtId="164" fontId="56" fillId="0" borderId="0" xfId="211" applyNumberFormat="1" applyFont="1" applyFill="1" applyAlignment="1">
      <alignment horizontal="left"/>
    </xf>
    <xf numFmtId="175" fontId="56" fillId="0" borderId="0" xfId="59" applyNumberFormat="1" applyFont="1" applyBorder="1" applyAlignment="1"/>
    <xf numFmtId="10" fontId="56" fillId="0" borderId="0" xfId="211" applyNumberFormat="1" applyFont="1" applyFill="1" applyAlignment="1">
      <alignment horizontal="left"/>
    </xf>
    <xf numFmtId="3" fontId="56" fillId="0" borderId="0" xfId="188" applyNumberFormat="1" applyFont="1" applyAlignment="1"/>
    <xf numFmtId="166" fontId="56" fillId="0" borderId="0" xfId="188" applyNumberFormat="1" applyFont="1" applyAlignment="1"/>
    <xf numFmtId="0" fontId="56" fillId="0" borderId="0" xfId="188" applyFont="1" applyAlignment="1"/>
    <xf numFmtId="43" fontId="56" fillId="0" borderId="8" xfId="59" applyFont="1" applyBorder="1" applyAlignment="1"/>
    <xf numFmtId="164" fontId="56" fillId="0" borderId="0" xfId="211" applyNumberFormat="1" applyFont="1" applyFill="1" applyAlignment="1" applyProtection="1">
      <alignment horizontal="left"/>
      <protection locked="0"/>
    </xf>
    <xf numFmtId="174" fontId="56" fillId="14" borderId="0" xfId="201" applyFont="1" applyFill="1" applyBorder="1" applyAlignment="1"/>
    <xf numFmtId="174" fontId="56" fillId="0" borderId="1" xfId="201" applyFont="1" applyFill="1" applyBorder="1" applyAlignment="1"/>
    <xf numFmtId="174" fontId="56" fillId="0" borderId="15" xfId="201" applyFont="1" applyFill="1" applyBorder="1" applyAlignment="1"/>
    <xf numFmtId="43" fontId="56" fillId="0" borderId="15" xfId="59" applyFont="1" applyFill="1" applyBorder="1" applyAlignment="1"/>
    <xf numFmtId="175" fontId="56" fillId="0" borderId="0" xfId="59" applyNumberFormat="1" applyFont="1" applyFill="1" applyBorder="1" applyAlignment="1"/>
    <xf numFmtId="43" fontId="56" fillId="0" borderId="0" xfId="59" applyFont="1" applyFill="1" applyBorder="1" applyAlignment="1"/>
    <xf numFmtId="174" fontId="87" fillId="0" borderId="0" xfId="201" applyFont="1" applyFill="1" applyBorder="1" applyAlignment="1"/>
    <xf numFmtId="174" fontId="56" fillId="0" borderId="0" xfId="201" applyFont="1" applyFill="1" applyBorder="1" applyAlignment="1">
      <alignment horizontal="center"/>
    </xf>
    <xf numFmtId="174" fontId="56" fillId="0" borderId="0" xfId="201" applyFont="1" applyFill="1" applyBorder="1" applyAlignment="1">
      <alignment horizontal="right"/>
    </xf>
    <xf numFmtId="0" fontId="56" fillId="0" borderId="0" xfId="188" applyFont="1" applyFill="1"/>
    <xf numFmtId="0" fontId="56" fillId="0" borderId="0" xfId="201" applyNumberFormat="1" applyFont="1" applyFill="1" applyAlignment="1">
      <alignment horizontal="right"/>
    </xf>
    <xf numFmtId="0" fontId="88" fillId="0" borderId="0" xfId="201" applyNumberFormat="1" applyFont="1" applyFill="1" applyBorder="1"/>
    <xf numFmtId="0" fontId="88" fillId="0" borderId="0" xfId="201" applyNumberFormat="1" applyFont="1" applyFill="1" applyBorder="1" applyAlignment="1">
      <alignment horizontal="center"/>
    </xf>
    <xf numFmtId="49" fontId="56" fillId="0" borderId="0" xfId="201" applyNumberFormat="1" applyFont="1" applyFill="1" applyBorder="1"/>
    <xf numFmtId="3" fontId="56" fillId="0" borderId="0" xfId="201" applyNumberFormat="1" applyFont="1" applyFill="1" applyBorder="1"/>
    <xf numFmtId="0" fontId="56" fillId="0" borderId="0" xfId="201" applyNumberFormat="1" applyFont="1" applyFill="1" applyBorder="1" applyAlignment="1">
      <alignment horizontal="center"/>
    </xf>
    <xf numFmtId="49" fontId="56" fillId="0" borderId="0" xfId="201" applyNumberFormat="1" applyFont="1" applyFill="1" applyBorder="1" applyAlignment="1">
      <alignment horizontal="center"/>
    </xf>
    <xf numFmtId="0" fontId="56" fillId="0" borderId="0" xfId="201" applyNumberFormat="1" applyFont="1" applyFill="1" applyBorder="1" applyAlignment="1"/>
    <xf numFmtId="3" fontId="63" fillId="0" borderId="0" xfId="201" applyNumberFormat="1" applyFont="1" applyFill="1" applyBorder="1" applyAlignment="1">
      <alignment horizontal="center"/>
    </xf>
    <xf numFmtId="174" fontId="63" fillId="0" borderId="0" xfId="201" applyFont="1" applyFill="1" applyBorder="1" applyAlignment="1">
      <alignment horizontal="center"/>
    </xf>
    <xf numFmtId="0" fontId="63" fillId="0" borderId="0" xfId="201" applyNumberFormat="1" applyFont="1" applyFill="1" applyBorder="1" applyAlignment="1" applyProtection="1">
      <alignment horizontal="center"/>
      <protection locked="0"/>
    </xf>
    <xf numFmtId="0" fontId="63" fillId="0" borderId="0" xfId="201" applyNumberFormat="1" applyFont="1" applyFill="1" applyBorder="1" applyAlignment="1">
      <alignment horizontal="center"/>
    </xf>
    <xf numFmtId="0" fontId="63" fillId="0" borderId="0" xfId="201" applyNumberFormat="1" applyFont="1" applyFill="1" applyBorder="1" applyAlignment="1"/>
    <xf numFmtId="0" fontId="89" fillId="0" borderId="0" xfId="201" applyNumberFormat="1" applyFont="1" applyFill="1" applyBorder="1" applyAlignment="1" applyProtection="1">
      <alignment horizontal="center"/>
      <protection locked="0"/>
    </xf>
    <xf numFmtId="3" fontId="56" fillId="0" borderId="0" xfId="201" applyNumberFormat="1" applyFont="1" applyFill="1" applyBorder="1" applyAlignment="1">
      <alignment horizontal="left"/>
    </xf>
    <xf numFmtId="180" fontId="56" fillId="0" borderId="0" xfId="59" applyNumberFormat="1" applyFont="1" applyFill="1" applyBorder="1" applyAlignment="1"/>
    <xf numFmtId="175" fontId="90" fillId="0" borderId="0" xfId="59" applyNumberFormat="1" applyFont="1" applyFill="1" applyBorder="1" applyAlignment="1"/>
    <xf numFmtId="10" fontId="90" fillId="0" borderId="0" xfId="266" applyNumberFormat="1" applyFont="1" applyFill="1" applyBorder="1" applyAlignment="1"/>
    <xf numFmtId="10" fontId="63" fillId="0" borderId="0" xfId="201" applyNumberFormat="1" applyFont="1" applyFill="1" applyBorder="1" applyAlignment="1"/>
    <xf numFmtId="3" fontId="63" fillId="0" borderId="0" xfId="201" applyNumberFormat="1" applyFont="1" applyFill="1" applyBorder="1" applyAlignment="1"/>
    <xf numFmtId="165" fontId="63" fillId="0" borderId="0" xfId="201" applyNumberFormat="1" applyFont="1" applyFill="1" applyBorder="1" applyAlignment="1"/>
    <xf numFmtId="10" fontId="56" fillId="0" borderId="0" xfId="201" applyNumberFormat="1" applyFont="1" applyFill="1" applyBorder="1" applyAlignment="1"/>
    <xf numFmtId="43" fontId="90" fillId="0" borderId="0" xfId="59" applyFont="1" applyFill="1" applyBorder="1" applyAlignment="1"/>
    <xf numFmtId="43" fontId="56" fillId="0" borderId="0" xfId="59" applyFont="1" applyFill="1" applyBorder="1" applyAlignment="1">
      <alignment horizontal="center"/>
    </xf>
    <xf numFmtId="49" fontId="63" fillId="0" borderId="0" xfId="201" applyNumberFormat="1" applyFont="1" applyFill="1" applyBorder="1" applyAlignment="1">
      <alignment horizontal="center"/>
    </xf>
    <xf numFmtId="174" fontId="63" fillId="0" borderId="0" xfId="201" applyFont="1" applyFill="1" applyBorder="1" applyAlignment="1"/>
    <xf numFmtId="3" fontId="63" fillId="0" borderId="0" xfId="201" applyNumberFormat="1" applyFont="1" applyFill="1" applyBorder="1" applyAlignment="1">
      <alignment horizontal="left"/>
    </xf>
    <xf numFmtId="43" fontId="63" fillId="0" borderId="0" xfId="59" applyFont="1" applyFill="1" applyBorder="1" applyAlignment="1"/>
    <xf numFmtId="10" fontId="63" fillId="0" borderId="0" xfId="266" applyNumberFormat="1" applyFont="1" applyFill="1" applyBorder="1" applyAlignment="1"/>
    <xf numFmtId="0" fontId="56" fillId="0" borderId="0" xfId="201" applyNumberFormat="1" applyFont="1" applyFill="1" applyBorder="1" applyAlignment="1">
      <alignment horizontal="fill"/>
    </xf>
    <xf numFmtId="174" fontId="91" fillId="0" borderId="0" xfId="201" applyFont="1" applyFill="1" applyBorder="1" applyAlignment="1"/>
    <xf numFmtId="3" fontId="91" fillId="0" borderId="0" xfId="201" applyNumberFormat="1" applyFont="1" applyFill="1" applyBorder="1" applyAlignment="1"/>
    <xf numFmtId="164" fontId="56" fillId="0" borderId="0" xfId="201" applyNumberFormat="1" applyFont="1" applyFill="1" applyBorder="1" applyAlignment="1">
      <alignment horizontal="left"/>
    </xf>
    <xf numFmtId="164" fontId="56" fillId="0" borderId="0" xfId="201" applyNumberFormat="1" applyFont="1" applyFill="1" applyBorder="1" applyAlignment="1">
      <alignment horizontal="center"/>
    </xf>
    <xf numFmtId="170" fontId="56" fillId="0" borderId="0" xfId="201" applyNumberFormat="1" applyFont="1" applyFill="1" applyBorder="1" applyAlignment="1"/>
    <xf numFmtId="0" fontId="91" fillId="0" borderId="0" xfId="201" applyNumberFormat="1" applyFont="1" applyFill="1" applyBorder="1"/>
    <xf numFmtId="49" fontId="56" fillId="0" borderId="0" xfId="201" applyNumberFormat="1" applyFont="1" applyFill="1" applyBorder="1" applyAlignment="1">
      <alignment horizontal="left"/>
    </xf>
    <xf numFmtId="0" fontId="56" fillId="0" borderId="0" xfId="201" applyNumberFormat="1" applyFont="1" applyFill="1" applyBorder="1" applyAlignment="1">
      <alignment horizontal="right"/>
    </xf>
    <xf numFmtId="178" fontId="63" fillId="0" borderId="0" xfId="201" applyNumberFormat="1" applyFont="1" applyFill="1" applyBorder="1" applyAlignment="1">
      <alignment horizontal="center"/>
    </xf>
    <xf numFmtId="174" fontId="63" fillId="0" borderId="16" xfId="201" applyFont="1" applyFill="1" applyBorder="1" applyAlignment="1">
      <alignment horizontal="center" wrapText="1"/>
    </xf>
    <xf numFmtId="174" fontId="63" fillId="0" borderId="7" xfId="201" applyFont="1" applyFill="1" applyBorder="1" applyAlignment="1"/>
    <xf numFmtId="174" fontId="63" fillId="0" borderId="7" xfId="201" applyFont="1" applyFill="1" applyBorder="1" applyAlignment="1">
      <alignment horizontal="center" wrapText="1"/>
    </xf>
    <xf numFmtId="0" fontId="63" fillId="0" borderId="7" xfId="201" applyNumberFormat="1" applyFont="1" applyFill="1" applyBorder="1" applyAlignment="1">
      <alignment horizontal="center" wrapText="1"/>
    </xf>
    <xf numFmtId="174" fontId="63" fillId="0" borderId="9" xfId="201" applyFont="1" applyFill="1" applyBorder="1" applyAlignment="1">
      <alignment horizontal="center" wrapText="1"/>
    </xf>
    <xf numFmtId="3" fontId="63" fillId="0" borderId="9" xfId="201" applyNumberFormat="1" applyFont="1" applyFill="1" applyBorder="1" applyAlignment="1">
      <alignment horizontal="center" wrapText="1"/>
    </xf>
    <xf numFmtId="0" fontId="56" fillId="0" borderId="16" xfId="201" applyNumberFormat="1" applyFont="1" applyFill="1" applyBorder="1"/>
    <xf numFmtId="0" fontId="56" fillId="0" borderId="7" xfId="201" applyNumberFormat="1" applyFont="1" applyFill="1" applyBorder="1"/>
    <xf numFmtId="0" fontId="56" fillId="0" borderId="7" xfId="201" applyNumberFormat="1" applyFont="1" applyFill="1" applyBorder="1" applyAlignment="1">
      <alignment horizontal="center"/>
    </xf>
    <xf numFmtId="0" fontId="56" fillId="0" borderId="9" xfId="201" applyNumberFormat="1" applyFont="1" applyFill="1" applyBorder="1" applyAlignment="1">
      <alignment horizontal="center"/>
    </xf>
    <xf numFmtId="3" fontId="56" fillId="0" borderId="9" xfId="201" applyNumberFormat="1" applyFont="1" applyFill="1" applyBorder="1" applyAlignment="1">
      <alignment horizontal="center" wrapText="1"/>
    </xf>
    <xf numFmtId="3" fontId="56" fillId="0" borderId="7" xfId="201" applyNumberFormat="1" applyFont="1" applyFill="1" applyBorder="1" applyAlignment="1">
      <alignment horizontal="center"/>
    </xf>
    <xf numFmtId="0" fontId="56" fillId="0" borderId="10" xfId="201" applyNumberFormat="1" applyFont="1" applyFill="1" applyBorder="1"/>
    <xf numFmtId="0" fontId="56" fillId="0" borderId="11" xfId="201" applyNumberFormat="1" applyFont="1" applyFill="1" applyBorder="1"/>
    <xf numFmtId="3" fontId="56" fillId="0" borderId="11" xfId="201" applyNumberFormat="1" applyFont="1" applyFill="1" applyBorder="1" applyAlignment="1"/>
    <xf numFmtId="174" fontId="56" fillId="0" borderId="0" xfId="209" applyFont="1" applyFill="1" applyBorder="1" applyAlignment="1"/>
    <xf numFmtId="174" fontId="56" fillId="14" borderId="0" xfId="209" applyFont="1" applyFill="1" applyBorder="1" applyAlignment="1"/>
    <xf numFmtId="0" fontId="56" fillId="14" borderId="0" xfId="59" applyNumberFormat="1" applyFont="1" applyFill="1" applyBorder="1" applyAlignment="1"/>
    <xf numFmtId="176" fontId="56" fillId="14" borderId="0" xfId="93" applyNumberFormat="1" applyFont="1" applyFill="1" applyBorder="1" applyAlignment="1"/>
    <xf numFmtId="43" fontId="56" fillId="0" borderId="11" xfId="59" applyFont="1" applyFill="1" applyBorder="1" applyAlignment="1"/>
    <xf numFmtId="0" fontId="56" fillId="14" borderId="0" xfId="59" applyNumberFormat="1" applyFont="1" applyFill="1" applyBorder="1" applyAlignment="1">
      <alignment horizontal="right"/>
    </xf>
    <xf numFmtId="174" fontId="56" fillId="0" borderId="10" xfId="201" applyFont="1" applyFill="1" applyBorder="1" applyAlignment="1"/>
    <xf numFmtId="174" fontId="56" fillId="0" borderId="17" xfId="201" applyFont="1" applyFill="1" applyBorder="1" applyAlignment="1"/>
    <xf numFmtId="175" fontId="56" fillId="0" borderId="0" xfId="59" applyNumberFormat="1" applyFont="1" applyFill="1" applyBorder="1" applyAlignment="1">
      <alignment horizontal="center"/>
    </xf>
    <xf numFmtId="1" fontId="56" fillId="0" borderId="0" xfId="59" applyNumberFormat="1" applyFont="1" applyFill="1" applyBorder="1" applyAlignment="1">
      <alignment horizontal="center"/>
    </xf>
    <xf numFmtId="174" fontId="56" fillId="0" borderId="8" xfId="201" applyFont="1" applyFill="1" applyBorder="1" applyAlignment="1"/>
    <xf numFmtId="174" fontId="56" fillId="0" borderId="0" xfId="201" applyFont="1" applyFill="1" applyBorder="1" applyAlignment="1">
      <alignment horizontal="center" vertical="top"/>
    </xf>
    <xf numFmtId="49" fontId="86" fillId="0" borderId="0" xfId="0" applyNumberFormat="1" applyFont="1" applyAlignment="1">
      <alignment horizontal="center"/>
    </xf>
    <xf numFmtId="3" fontId="86" fillId="0" borderId="0" xfId="211" applyNumberFormat="1" applyFont="1" applyAlignment="1"/>
    <xf numFmtId="3" fontId="56" fillId="0" borderId="0" xfId="211" applyNumberFormat="1" applyFont="1" applyAlignment="1">
      <alignment wrapText="1"/>
    </xf>
    <xf numFmtId="175" fontId="63" fillId="0" borderId="0" xfId="59" applyNumberFormat="1" applyFont="1" applyFill="1" applyBorder="1" applyAlignment="1" applyProtection="1">
      <alignment horizontal="center"/>
      <protection locked="0"/>
    </xf>
    <xf numFmtId="0" fontId="56" fillId="0" borderId="0" xfId="192" applyFont="1"/>
    <xf numFmtId="0" fontId="56" fillId="0" borderId="0" xfId="192" applyFont="1" applyAlignment="1">
      <alignment horizontal="center"/>
    </xf>
    <xf numFmtId="0" fontId="56" fillId="0" borderId="0" xfId="192" applyFont="1" applyFill="1" applyAlignment="1">
      <alignment horizontal="center"/>
    </xf>
    <xf numFmtId="0" fontId="56" fillId="0" borderId="3" xfId="192" applyFont="1" applyBorder="1"/>
    <xf numFmtId="0" fontId="56" fillId="0" borderId="0" xfId="192" applyFont="1" applyAlignment="1">
      <alignment horizontal="center" wrapText="1"/>
    </xf>
    <xf numFmtId="43" fontId="56" fillId="0" borderId="0" xfId="59" applyFont="1" applyFill="1"/>
    <xf numFmtId="43" fontId="56" fillId="0" borderId="0" xfId="192" applyNumberFormat="1" applyFont="1"/>
    <xf numFmtId="176" fontId="56" fillId="0" borderId="3" xfId="93" applyNumberFormat="1" applyFont="1" applyBorder="1"/>
    <xf numFmtId="0" fontId="56" fillId="0" borderId="0" xfId="192" applyFont="1" applyAlignment="1">
      <alignment horizontal="center" vertical="center" wrapText="1"/>
    </xf>
    <xf numFmtId="0" fontId="56" fillId="0" borderId="0" xfId="192" applyFont="1" applyFill="1" applyAlignment="1">
      <alignment horizontal="center" vertical="center" wrapText="1"/>
    </xf>
    <xf numFmtId="174" fontId="56" fillId="0" borderId="0" xfId="0" applyFont="1" applyAlignment="1">
      <alignment horizontal="center" vertical="center" wrapText="1"/>
    </xf>
    <xf numFmtId="0" fontId="56" fillId="0" borderId="0" xfId="192" applyFont="1" applyAlignment="1">
      <alignment wrapText="1"/>
    </xf>
    <xf numFmtId="0" fontId="85" fillId="0" borderId="0" xfId="192" applyFont="1"/>
    <xf numFmtId="0" fontId="56" fillId="0" borderId="0" xfId="192" applyFont="1" applyAlignment="1">
      <alignment horizontal="left" wrapText="1"/>
    </xf>
    <xf numFmtId="0" fontId="56" fillId="0" borderId="0" xfId="188" applyFont="1"/>
    <xf numFmtId="0" fontId="56" fillId="0" borderId="0" xfId="188" applyFont="1" applyAlignment="1">
      <alignment horizontal="right"/>
    </xf>
    <xf numFmtId="0" fontId="56" fillId="0" borderId="0" xfId="211" applyNumberFormat="1" applyFont="1" applyAlignment="1" applyProtection="1">
      <alignment horizontal="center"/>
      <protection locked="0"/>
    </xf>
    <xf numFmtId="0" fontId="56" fillId="0" borderId="0" xfId="211" applyNumberFormat="1" applyFont="1" applyFill="1" applyAlignment="1" applyProtection="1">
      <protection locked="0"/>
    </xf>
    <xf numFmtId="0" fontId="56" fillId="0" borderId="0" xfId="211" applyNumberFormat="1" applyFont="1" applyFill="1" applyProtection="1">
      <protection locked="0"/>
    </xf>
    <xf numFmtId="0" fontId="56" fillId="14" borderId="0" xfId="188" applyFont="1" applyFill="1"/>
    <xf numFmtId="0" fontId="56" fillId="14" borderId="0" xfId="211" applyNumberFormat="1" applyFont="1" applyFill="1"/>
    <xf numFmtId="0" fontId="56" fillId="0" borderId="0" xfId="211" applyNumberFormat="1" applyFont="1" applyProtection="1">
      <protection locked="0"/>
    </xf>
    <xf numFmtId="0" fontId="56" fillId="0" borderId="0" xfId="211" applyNumberFormat="1" applyFont="1"/>
    <xf numFmtId="0" fontId="94" fillId="0" borderId="0" xfId="211" applyNumberFormat="1" applyFont="1"/>
    <xf numFmtId="49" fontId="56" fillId="0" borderId="0" xfId="211" applyNumberFormat="1" applyFont="1" applyAlignment="1"/>
    <xf numFmtId="49" fontId="56" fillId="0" borderId="0" xfId="211" applyNumberFormat="1" applyFont="1" applyAlignment="1">
      <alignment horizontal="center"/>
    </xf>
    <xf numFmtId="0" fontId="56" fillId="0" borderId="0" xfId="211" applyNumberFormat="1" applyFont="1" applyAlignment="1">
      <alignment horizontal="center"/>
    </xf>
    <xf numFmtId="49" fontId="56" fillId="0" borderId="0" xfId="211" applyNumberFormat="1" applyFont="1"/>
    <xf numFmtId="3" fontId="56" fillId="0" borderId="0" xfId="211" applyNumberFormat="1" applyFont="1"/>
    <xf numFmtId="42" fontId="56" fillId="0" borderId="0" xfId="188" applyNumberFormat="1" applyFont="1"/>
    <xf numFmtId="0" fontId="56" fillId="0" borderId="0" xfId="211" applyNumberFormat="1" applyFont="1" applyFill="1"/>
    <xf numFmtId="0" fontId="56" fillId="0" borderId="8" xfId="211" applyNumberFormat="1" applyFont="1" applyBorder="1" applyAlignment="1" applyProtection="1">
      <alignment horizontal="centerContinuous"/>
      <protection locked="0"/>
    </xf>
    <xf numFmtId="43" fontId="56" fillId="0" borderId="0" xfId="59" applyFont="1" applyFill="1" applyAlignment="1"/>
    <xf numFmtId="3" fontId="56" fillId="0" borderId="0" xfId="211" applyNumberFormat="1" applyFont="1" applyFill="1" applyBorder="1"/>
    <xf numFmtId="3" fontId="56" fillId="0" borderId="0" xfId="211" applyNumberFormat="1" applyFont="1" applyAlignment="1">
      <alignment horizontal="left"/>
    </xf>
    <xf numFmtId="166" fontId="56" fillId="0" borderId="0" xfId="211" applyNumberFormat="1" applyFont="1" applyAlignment="1"/>
    <xf numFmtId="42" fontId="56" fillId="0" borderId="18" xfId="211" applyNumberFormat="1" applyFont="1" applyBorder="1" applyAlignment="1" applyProtection="1">
      <alignment horizontal="right"/>
      <protection locked="0"/>
    </xf>
    <xf numFmtId="170" fontId="87" fillId="0" borderId="0" xfId="0" applyNumberFormat="1" applyFont="1" applyAlignment="1"/>
    <xf numFmtId="174" fontId="87" fillId="0" borderId="0" xfId="0" applyFont="1" applyAlignment="1"/>
    <xf numFmtId="0" fontId="56" fillId="0" borderId="0" xfId="206" applyNumberFormat="1" applyFont="1" applyAlignment="1" applyProtection="1">
      <alignment horizontal="center"/>
      <protection locked="0"/>
    </xf>
    <xf numFmtId="0" fontId="56" fillId="0" borderId="0" xfId="206" applyNumberFormat="1" applyFont="1" applyAlignment="1"/>
    <xf numFmtId="0" fontId="56" fillId="0" borderId="0" xfId="206" applyNumberFormat="1" applyFont="1"/>
    <xf numFmtId="0" fontId="56" fillId="0" borderId="0" xfId="206" applyNumberFormat="1" applyFont="1" applyBorder="1" applyAlignment="1"/>
    <xf numFmtId="166" fontId="56" fillId="0" borderId="0" xfId="206" applyNumberFormat="1" applyFont="1" applyAlignment="1"/>
    <xf numFmtId="0" fontId="56" fillId="0" borderId="0" xfId="211" applyNumberFormat="1" applyFont="1" applyFill="1" applyBorder="1"/>
    <xf numFmtId="0" fontId="56" fillId="0" borderId="0" xfId="206" applyFont="1" applyAlignment="1"/>
    <xf numFmtId="3" fontId="56" fillId="0" borderId="0" xfId="206" applyNumberFormat="1" applyFont="1" applyAlignment="1"/>
    <xf numFmtId="42" fontId="56" fillId="0" borderId="18" xfId="206" applyNumberFormat="1" applyFont="1" applyBorder="1" applyAlignment="1" applyProtection="1">
      <alignment horizontal="right"/>
      <protection locked="0"/>
    </xf>
    <xf numFmtId="0" fontId="56" fillId="0" borderId="0" xfId="211" applyNumberFormat="1" applyFont="1" applyFill="1" applyBorder="1" applyAlignment="1" applyProtection="1">
      <alignment horizontal="center"/>
      <protection locked="0"/>
    </xf>
    <xf numFmtId="174" fontId="56" fillId="0" borderId="0" xfId="211" applyFont="1" applyFill="1" applyBorder="1" applyAlignment="1"/>
    <xf numFmtId="0" fontId="56" fillId="0" borderId="0" xfId="211" applyNumberFormat="1" applyFont="1" applyFill="1" applyBorder="1" applyProtection="1">
      <protection locked="0"/>
    </xf>
    <xf numFmtId="0" fontId="56" fillId="0" borderId="0" xfId="211" applyNumberFormat="1" applyFont="1" applyFill="1" applyBorder="1" applyAlignment="1"/>
    <xf numFmtId="0" fontId="56" fillId="0" borderId="0" xfId="211" applyNumberFormat="1" applyFont="1" applyFill="1" applyBorder="1" applyAlignment="1" applyProtection="1">
      <protection locked="0"/>
    </xf>
    <xf numFmtId="168" fontId="56" fillId="0" borderId="0" xfId="188" applyNumberFormat="1" applyFont="1" applyFill="1" applyBorder="1"/>
    <xf numFmtId="168" fontId="56" fillId="0" borderId="0" xfId="211" applyNumberFormat="1" applyFont="1" applyFill="1" applyBorder="1"/>
    <xf numFmtId="168" fontId="56" fillId="0" borderId="0" xfId="211" applyNumberFormat="1" applyFont="1" applyFill="1" applyBorder="1" applyAlignment="1">
      <alignment horizontal="center"/>
    </xf>
    <xf numFmtId="174" fontId="56" fillId="0" borderId="0" xfId="211" applyFont="1" applyFill="1" applyBorder="1" applyAlignment="1">
      <alignment horizontal="center"/>
    </xf>
    <xf numFmtId="0" fontId="56" fillId="0" borderId="0" xfId="211" applyNumberFormat="1" applyFont="1" applyFill="1" applyBorder="1" applyAlignment="1">
      <alignment horizontal="left"/>
    </xf>
    <xf numFmtId="173" fontId="56" fillId="0" borderId="0" xfId="188" applyNumberFormat="1" applyFont="1" applyFill="1" applyBorder="1" applyAlignment="1"/>
    <xf numFmtId="173" fontId="56" fillId="0" borderId="0" xfId="211" applyNumberFormat="1" applyFont="1" applyFill="1" applyBorder="1" applyProtection="1">
      <protection locked="0"/>
    </xf>
    <xf numFmtId="173" fontId="56" fillId="0" borderId="0" xfId="211" applyNumberFormat="1" applyFont="1" applyFill="1" applyProtection="1">
      <protection locked="0"/>
    </xf>
    <xf numFmtId="173" fontId="56" fillId="0" borderId="0" xfId="211" applyNumberFormat="1" applyFont="1" applyProtection="1">
      <protection locked="0"/>
    </xf>
    <xf numFmtId="169" fontId="56" fillId="0" borderId="0" xfId="211" applyNumberFormat="1" applyFont="1"/>
    <xf numFmtId="0" fontId="56" fillId="0" borderId="0" xfId="211" applyNumberFormat="1" applyFont="1" applyAlignment="1">
      <alignment horizontal="right"/>
    </xf>
    <xf numFmtId="0" fontId="85" fillId="0" borderId="0" xfId="211" applyNumberFormat="1" applyFont="1" applyAlignment="1"/>
    <xf numFmtId="3" fontId="63" fillId="0" borderId="0" xfId="211" applyNumberFormat="1" applyFont="1" applyAlignment="1">
      <alignment horizontal="center"/>
    </xf>
    <xf numFmtId="0" fontId="63" fillId="0" borderId="0" xfId="211" applyNumberFormat="1" applyFont="1" applyAlignment="1" applyProtection="1">
      <alignment horizontal="center"/>
      <protection locked="0"/>
    </xf>
    <xf numFmtId="174" fontId="63" fillId="0" borderId="0" xfId="211" applyFont="1" applyAlignment="1">
      <alignment horizontal="center"/>
    </xf>
    <xf numFmtId="3" fontId="63" fillId="0" borderId="0" xfId="211" applyNumberFormat="1" applyFont="1" applyAlignment="1"/>
    <xf numFmtId="0" fontId="63" fillId="0" borderId="0" xfId="211" applyNumberFormat="1" applyFont="1" applyAlignment="1"/>
    <xf numFmtId="175" fontId="56" fillId="14" borderId="0" xfId="59" applyNumberFormat="1" applyFont="1" applyFill="1" applyAlignment="1"/>
    <xf numFmtId="175" fontId="56" fillId="14" borderId="8" xfId="59" applyNumberFormat="1" applyFont="1" applyFill="1" applyBorder="1" applyAlignment="1"/>
    <xf numFmtId="175" fontId="56" fillId="0" borderId="8" xfId="59" applyNumberFormat="1" applyFont="1" applyBorder="1" applyAlignment="1"/>
    <xf numFmtId="43" fontId="56" fillId="0" borderId="0" xfId="59" applyFont="1" applyAlignment="1">
      <alignment horizontal="center"/>
    </xf>
    <xf numFmtId="164" fontId="56" fillId="0" borderId="0" xfId="211" applyNumberFormat="1" applyFont="1" applyAlignment="1">
      <alignment horizontal="center"/>
    </xf>
    <xf numFmtId="165" fontId="56" fillId="0" borderId="0" xfId="188" applyNumberFormat="1" applyFont="1" applyFill="1" applyAlignment="1">
      <alignment horizontal="right"/>
    </xf>
    <xf numFmtId="175" fontId="56" fillId="14" borderId="0" xfId="59" applyNumberFormat="1" applyFont="1" applyFill="1" applyBorder="1" applyAlignment="1"/>
    <xf numFmtId="187" fontId="56" fillId="0" borderId="0" xfId="59" applyNumberFormat="1" applyFont="1" applyAlignment="1"/>
    <xf numFmtId="3" fontId="56" fillId="0" borderId="0" xfId="206" applyNumberFormat="1" applyFont="1" applyBorder="1" applyAlignment="1"/>
    <xf numFmtId="3" fontId="56" fillId="0" borderId="0" xfId="206" applyNumberFormat="1" applyFont="1" applyFill="1" applyBorder="1" applyAlignment="1"/>
    <xf numFmtId="187" fontId="56" fillId="0" borderId="0" xfId="59" applyNumberFormat="1" applyFont="1" applyFill="1" applyBorder="1" applyAlignment="1"/>
    <xf numFmtId="0" fontId="56" fillId="0" borderId="0" xfId="206" applyFont="1" applyFill="1" applyBorder="1" applyAlignment="1"/>
    <xf numFmtId="3" fontId="56" fillId="0" borderId="0" xfId="206" applyNumberFormat="1" applyFont="1" applyFill="1" applyAlignment="1"/>
    <xf numFmtId="187" fontId="56" fillId="0" borderId="0" xfId="59" applyNumberFormat="1" applyFont="1" applyBorder="1" applyAlignment="1"/>
    <xf numFmtId="3" fontId="56" fillId="0" borderId="0" xfId="211" quotePrefix="1" applyNumberFormat="1" applyFont="1" applyAlignment="1">
      <alignment horizontal="left"/>
    </xf>
    <xf numFmtId="175" fontId="56" fillId="0" borderId="0" xfId="59" applyNumberFormat="1" applyFont="1" applyFill="1" applyAlignment="1"/>
    <xf numFmtId="3" fontId="56" fillId="0" borderId="0" xfId="188" applyNumberFormat="1" applyFont="1" applyFill="1" applyAlignment="1"/>
    <xf numFmtId="0" fontId="56" fillId="0" borderId="0" xfId="188" applyNumberFormat="1" applyFont="1"/>
    <xf numFmtId="175" fontId="56" fillId="0" borderId="18" xfId="59" applyNumberFormat="1" applyFont="1" applyBorder="1" applyAlignment="1"/>
    <xf numFmtId="164" fontId="56" fillId="0" borderId="0" xfId="188" applyNumberFormat="1" applyFont="1" applyAlignment="1">
      <alignment horizontal="center"/>
    </xf>
    <xf numFmtId="3" fontId="56" fillId="0" borderId="0" xfId="188" applyNumberFormat="1" applyFont="1" applyBorder="1" applyAlignment="1"/>
    <xf numFmtId="3" fontId="56" fillId="0" borderId="0" xfId="211" applyNumberFormat="1" applyFont="1" applyAlignment="1">
      <alignment horizontal="right"/>
    </xf>
    <xf numFmtId="0" fontId="56" fillId="0" borderId="0" xfId="206" applyNumberFormat="1" applyFont="1" applyFill="1" applyAlignment="1"/>
    <xf numFmtId="172" fontId="56" fillId="0" borderId="0" xfId="211" applyNumberFormat="1" applyFont="1" applyFill="1" applyAlignment="1">
      <alignment horizontal="left"/>
    </xf>
    <xf numFmtId="186" fontId="56" fillId="0" borderId="0" xfId="59" applyNumberFormat="1" applyFont="1" applyAlignment="1"/>
    <xf numFmtId="186" fontId="56" fillId="0" borderId="0" xfId="59" applyNumberFormat="1" applyFont="1" applyFill="1" applyAlignment="1"/>
    <xf numFmtId="186" fontId="56" fillId="0" borderId="0" xfId="59" applyNumberFormat="1" applyFont="1" applyFill="1" applyBorder="1" applyAlignment="1"/>
    <xf numFmtId="175" fontId="56" fillId="0" borderId="8" xfId="59" applyNumberFormat="1" applyFont="1" applyFill="1" applyBorder="1" applyAlignment="1"/>
    <xf numFmtId="0" fontId="56" fillId="0" borderId="0" xfId="211" applyNumberFormat="1" applyFont="1" applyAlignment="1">
      <alignment wrapText="1"/>
    </xf>
    <xf numFmtId="0" fontId="56" fillId="0" borderId="0" xfId="211" quotePrefix="1" applyNumberFormat="1" applyFont="1" applyAlignment="1">
      <alignment horizontal="left"/>
    </xf>
    <xf numFmtId="175" fontId="56" fillId="0" borderId="0" xfId="59" applyNumberFormat="1" applyFont="1" applyFill="1" applyAlignment="1">
      <alignment horizontal="right"/>
    </xf>
    <xf numFmtId="167" fontId="56" fillId="0" borderId="0" xfId="211" applyNumberFormat="1" applyFont="1" applyAlignment="1"/>
    <xf numFmtId="166" fontId="56" fillId="0" borderId="0" xfId="188" applyNumberFormat="1" applyFont="1" applyAlignment="1">
      <alignment horizontal="center"/>
    </xf>
    <xf numFmtId="164" fontId="56" fillId="0" borderId="0" xfId="211" applyNumberFormat="1" applyFont="1" applyAlignment="1" applyProtection="1">
      <alignment horizontal="left"/>
      <protection locked="0"/>
    </xf>
    <xf numFmtId="175" fontId="56" fillId="0" borderId="14" xfId="59" applyNumberFormat="1" applyFont="1" applyBorder="1" applyAlignment="1"/>
    <xf numFmtId="0" fontId="56" fillId="0" borderId="0" xfId="188" applyNumberFormat="1" applyFont="1" applyAlignment="1"/>
    <xf numFmtId="3" fontId="56" fillId="0" borderId="0" xfId="188" applyNumberFormat="1" applyFont="1" applyFill="1" applyBorder="1" applyAlignment="1"/>
    <xf numFmtId="174" fontId="56" fillId="0" borderId="0" xfId="211" applyFont="1" applyAlignment="1">
      <alignment horizontal="right"/>
    </xf>
    <xf numFmtId="0" fontId="86" fillId="0" borderId="0" xfId="211" applyNumberFormat="1" applyFont="1" applyAlignment="1" applyProtection="1">
      <alignment horizontal="center"/>
      <protection locked="0"/>
    </xf>
    <xf numFmtId="0" fontId="56" fillId="0" borderId="8" xfId="211" applyNumberFormat="1" applyFont="1" applyFill="1" applyBorder="1" applyProtection="1">
      <protection locked="0"/>
    </xf>
    <xf numFmtId="0" fontId="56" fillId="0" borderId="8" xfId="211" applyNumberFormat="1" applyFont="1" applyFill="1" applyBorder="1"/>
    <xf numFmtId="3" fontId="56" fillId="0" borderId="0" xfId="211" applyNumberFormat="1" applyFont="1" applyFill="1" applyAlignment="1">
      <alignment horizontal="center"/>
    </xf>
    <xf numFmtId="49" fontId="56" fillId="0" borderId="0" xfId="211" applyNumberFormat="1" applyFont="1" applyFill="1"/>
    <xf numFmtId="49" fontId="56" fillId="0" borderId="0" xfId="211" applyNumberFormat="1" applyFont="1" applyFill="1" applyAlignment="1"/>
    <xf numFmtId="49" fontId="56" fillId="0" borderId="0" xfId="211" applyNumberFormat="1" applyFont="1" applyFill="1" applyAlignment="1">
      <alignment horizontal="center"/>
    </xf>
    <xf numFmtId="186" fontId="56" fillId="0" borderId="0" xfId="59" applyNumberFormat="1" applyFont="1" applyFill="1" applyAlignment="1">
      <alignment horizontal="right"/>
    </xf>
    <xf numFmtId="3" fontId="56" fillId="0" borderId="8" xfId="211" applyNumberFormat="1" applyFont="1" applyBorder="1" applyAlignment="1"/>
    <xf numFmtId="43" fontId="56" fillId="0" borderId="0" xfId="59" applyNumberFormat="1" applyFont="1" applyAlignment="1"/>
    <xf numFmtId="4" fontId="56" fillId="0" borderId="0" xfId="211" applyNumberFormat="1" applyFont="1" applyAlignment="1"/>
    <xf numFmtId="3" fontId="56" fillId="0" borderId="0" xfId="188" applyNumberFormat="1" applyFont="1" applyBorder="1" applyAlignment="1">
      <alignment horizontal="center"/>
    </xf>
    <xf numFmtId="0" fontId="56" fillId="0" borderId="8" xfId="188" applyNumberFormat="1" applyFont="1" applyBorder="1" applyAlignment="1">
      <alignment horizontal="center"/>
    </xf>
    <xf numFmtId="0" fontId="56" fillId="0" borderId="0" xfId="188" applyNumberFormat="1" applyFont="1" applyAlignment="1">
      <alignment horizontal="center"/>
    </xf>
    <xf numFmtId="166" fontId="56" fillId="0" borderId="0" xfId="211" applyNumberFormat="1" applyFont="1" applyAlignment="1" applyProtection="1">
      <alignment horizontal="center"/>
      <protection locked="0"/>
    </xf>
    <xf numFmtId="187" fontId="56" fillId="0" borderId="0" xfId="59" applyNumberFormat="1" applyFont="1" applyAlignment="1">
      <alignment horizontal="center"/>
    </xf>
    <xf numFmtId="0" fontId="56" fillId="0" borderId="8" xfId="211" applyNumberFormat="1" applyFont="1" applyBorder="1" applyAlignment="1"/>
    <xf numFmtId="174" fontId="56" fillId="0" borderId="0" xfId="211" applyFont="1" applyFill="1" applyAlignment="1">
      <alignment horizontal="center"/>
    </xf>
    <xf numFmtId="175" fontId="56" fillId="14" borderId="0" xfId="59" applyNumberFormat="1" applyFont="1" applyFill="1" applyAlignment="1">
      <alignment horizontal="center"/>
    </xf>
    <xf numFmtId="3" fontId="56" fillId="0" borderId="0" xfId="211" quotePrefix="1" applyNumberFormat="1" applyFont="1" applyAlignment="1"/>
    <xf numFmtId="175" fontId="56" fillId="0" borderId="0" xfId="59" applyNumberFormat="1" applyFont="1" applyFill="1" applyAlignment="1">
      <alignment horizontal="center"/>
    </xf>
    <xf numFmtId="0" fontId="56" fillId="0" borderId="0" xfId="211" applyNumberFormat="1" applyFont="1" applyBorder="1" applyAlignment="1" applyProtection="1">
      <alignment horizontal="center"/>
      <protection locked="0"/>
    </xf>
    <xf numFmtId="0" fontId="91" fillId="0" borderId="0" xfId="211" applyNumberFormat="1" applyFont="1" applyProtection="1">
      <protection locked="0"/>
    </xf>
    <xf numFmtId="174" fontId="91" fillId="0" borderId="0" xfId="211" applyFont="1" applyAlignment="1"/>
    <xf numFmtId="174" fontId="56" fillId="0" borderId="0" xfId="211" applyFont="1" applyFill="1" applyAlignment="1" applyProtection="1"/>
    <xf numFmtId="180" fontId="56" fillId="14" borderId="0" xfId="59" applyNumberFormat="1" applyFont="1" applyFill="1" applyBorder="1" applyProtection="1">
      <protection locked="0"/>
    </xf>
    <xf numFmtId="38" fontId="56" fillId="0" borderId="0" xfId="211" applyNumberFormat="1" applyFont="1" applyAlignment="1" applyProtection="1"/>
    <xf numFmtId="174" fontId="56" fillId="0" borderId="8" xfId="211" applyFont="1" applyBorder="1" applyAlignment="1"/>
    <xf numFmtId="174" fontId="56" fillId="0" borderId="0" xfId="211" applyFont="1" applyBorder="1" applyAlignment="1"/>
    <xf numFmtId="0" fontId="56" fillId="0" borderId="0" xfId="211" applyNumberFormat="1" applyFont="1" applyBorder="1" applyProtection="1">
      <protection locked="0"/>
    </xf>
    <xf numFmtId="38" fontId="56" fillId="0" borderId="0" xfId="211" applyNumberFormat="1" applyFont="1" applyAlignment="1"/>
    <xf numFmtId="180" fontId="56" fillId="0" borderId="0" xfId="59" applyNumberFormat="1" applyFont="1" applyFill="1" applyBorder="1" applyProtection="1"/>
    <xf numFmtId="170" fontId="56" fillId="0" borderId="0" xfId="211" applyNumberFormat="1" applyFont="1" applyFill="1" applyBorder="1" applyProtection="1"/>
    <xf numFmtId="168" fontId="56" fillId="0" borderId="0" xfId="211" applyNumberFormat="1" applyFont="1" applyProtection="1">
      <protection locked="0"/>
    </xf>
    <xf numFmtId="175" fontId="56" fillId="14" borderId="0" xfId="59" applyNumberFormat="1" applyFont="1" applyFill="1" applyBorder="1" applyProtection="1"/>
    <xf numFmtId="1" fontId="56" fillId="0" borderId="0" xfId="211" applyNumberFormat="1" applyFont="1" applyFill="1" applyProtection="1"/>
    <xf numFmtId="1" fontId="56" fillId="0" borderId="0" xfId="211" applyNumberFormat="1" applyFont="1" applyFill="1" applyAlignment="1" applyProtection="1"/>
    <xf numFmtId="0" fontId="56" fillId="0" borderId="0" xfId="211" applyNumberFormat="1" applyFont="1" applyAlignment="1" applyProtection="1">
      <alignment horizontal="left"/>
      <protection locked="0"/>
    </xf>
    <xf numFmtId="175" fontId="56" fillId="14" borderId="0" xfId="59" applyNumberFormat="1" applyFont="1" applyFill="1" applyBorder="1" applyAlignment="1" applyProtection="1">
      <protection locked="0"/>
    </xf>
    <xf numFmtId="3" fontId="56" fillId="0" borderId="0" xfId="211" applyNumberFormat="1" applyFont="1" applyAlignment="1" applyProtection="1"/>
    <xf numFmtId="0" fontId="56" fillId="0" borderId="8" xfId="188" applyNumberFormat="1" applyFont="1" applyBorder="1" applyAlignment="1">
      <alignment horizontal="left" vertical="center" wrapText="1"/>
    </xf>
    <xf numFmtId="3" fontId="56" fillId="0" borderId="0" xfId="211" applyNumberFormat="1" applyFont="1" applyFill="1" applyAlignment="1" applyProtection="1">
      <alignment horizontal="right"/>
      <protection locked="0"/>
    </xf>
    <xf numFmtId="175" fontId="56" fillId="0" borderId="0" xfId="59" applyNumberFormat="1" applyFont="1" applyFill="1" applyBorder="1" applyAlignment="1" applyProtection="1"/>
    <xf numFmtId="3" fontId="56" fillId="0" borderId="0" xfId="211" applyNumberFormat="1" applyFont="1" applyFill="1" applyAlignment="1" applyProtection="1"/>
    <xf numFmtId="174" fontId="56" fillId="0" borderId="0" xfId="211" applyNumberFormat="1" applyFont="1" applyAlignment="1" applyProtection="1">
      <protection locked="0"/>
    </xf>
    <xf numFmtId="170" fontId="56" fillId="0" borderId="0" xfId="211" applyNumberFormat="1" applyFont="1" applyFill="1" applyBorder="1" applyAlignment="1" applyProtection="1"/>
    <xf numFmtId="170" fontId="56" fillId="0" borderId="0" xfId="211" applyNumberFormat="1" applyFont="1" applyAlignment="1" applyProtection="1">
      <alignment horizontal="right"/>
      <protection locked="0"/>
    </xf>
    <xf numFmtId="170" fontId="56" fillId="0" borderId="0" xfId="211" applyNumberFormat="1" applyFont="1" applyProtection="1">
      <protection locked="0"/>
    </xf>
    <xf numFmtId="0" fontId="56" fillId="0" borderId="0" xfId="211" applyNumberFormat="1" applyFont="1" applyAlignment="1" applyProtection="1">
      <alignment horizontal="left" indent="8"/>
      <protection locked="0"/>
    </xf>
    <xf numFmtId="3" fontId="56" fillId="0" borderId="0" xfId="211" applyNumberFormat="1" applyFont="1" applyAlignment="1">
      <alignment vertical="top" wrapText="1"/>
    </xf>
    <xf numFmtId="0" fontId="56" fillId="0" borderId="0" xfId="211" applyNumberFormat="1" applyFont="1" applyAlignment="1" applyProtection="1">
      <alignment vertical="top" wrapText="1"/>
      <protection locked="0"/>
    </xf>
    <xf numFmtId="174" fontId="56" fillId="0" borderId="0" xfId="0" applyFont="1" applyAlignment="1">
      <alignment horizontal="left"/>
    </xf>
    <xf numFmtId="174" fontId="85" fillId="0" borderId="15" xfId="201" applyFont="1" applyFill="1" applyBorder="1" applyAlignment="1"/>
    <xf numFmtId="174" fontId="85" fillId="0" borderId="1" xfId="201" applyFont="1" applyFill="1" applyBorder="1" applyAlignment="1"/>
    <xf numFmtId="178" fontId="63" fillId="0" borderId="0" xfId="201" quotePrefix="1" applyNumberFormat="1" applyFont="1" applyFill="1" applyBorder="1" applyAlignment="1">
      <alignment horizontal="center"/>
    </xf>
    <xf numFmtId="174" fontId="56" fillId="0" borderId="0" xfId="211" applyFont="1" applyAlignment="1">
      <alignment horizontal="center"/>
    </xf>
    <xf numFmtId="174" fontId="56" fillId="0" borderId="0" xfId="201" applyFont="1" applyFill="1" applyBorder="1" applyAlignment="1">
      <alignment horizontal="left"/>
    </xf>
    <xf numFmtId="0" fontId="56" fillId="0" borderId="0" xfId="211" applyNumberFormat="1" applyFont="1" applyFill="1" applyAlignment="1">
      <alignment horizontal="center"/>
    </xf>
    <xf numFmtId="10" fontId="56" fillId="0" borderId="0" xfId="266" applyNumberFormat="1" applyFont="1" applyAlignment="1"/>
    <xf numFmtId="2" fontId="56" fillId="0" borderId="0" xfId="0" applyNumberFormat="1" applyFont="1" applyAlignment="1">
      <alignment horizontal="center"/>
    </xf>
    <xf numFmtId="2" fontId="56" fillId="0" borderId="0" xfId="0" applyNumberFormat="1" applyFont="1" applyAlignment="1"/>
    <xf numFmtId="0" fontId="56" fillId="0" borderId="0" xfId="0" applyNumberFormat="1" applyFont="1" applyAlignment="1"/>
    <xf numFmtId="10" fontId="56" fillId="0" borderId="0" xfId="266" applyNumberFormat="1" applyFont="1" applyAlignment="1">
      <alignment horizontal="center"/>
    </xf>
    <xf numFmtId="0" fontId="56" fillId="0" borderId="0" xfId="187" applyFont="1" applyFill="1"/>
    <xf numFmtId="164" fontId="63" fillId="0" borderId="0" xfId="187" applyNumberFormat="1" applyFont="1" applyFill="1" applyBorder="1" applyAlignment="1">
      <alignment horizontal="center"/>
    </xf>
    <xf numFmtId="10" fontId="97" fillId="0" borderId="20" xfId="266" applyNumberFormat="1" applyFont="1" applyFill="1" applyBorder="1" applyAlignment="1"/>
    <xf numFmtId="10" fontId="63" fillId="0" borderId="0" xfId="187" applyNumberFormat="1" applyFont="1" applyFill="1" applyBorder="1" applyAlignment="1">
      <alignment horizontal="center"/>
    </xf>
    <xf numFmtId="0" fontId="56" fillId="0" borderId="0" xfId="187" applyFont="1" applyFill="1" applyBorder="1"/>
    <xf numFmtId="0" fontId="56" fillId="0" borderId="0" xfId="187" applyFont="1" applyFill="1" applyBorder="1" applyAlignment="1">
      <alignment horizontal="center"/>
    </xf>
    <xf numFmtId="0" fontId="56" fillId="0" borderId="8" xfId="187" applyFont="1" applyFill="1" applyBorder="1" applyAlignment="1">
      <alignment horizontal="center"/>
    </xf>
    <xf numFmtId="0" fontId="56" fillId="0" borderId="21" xfId="187" applyFont="1" applyFill="1" applyBorder="1"/>
    <xf numFmtId="0" fontId="56" fillId="0" borderId="22" xfId="187" applyFont="1" applyFill="1" applyBorder="1"/>
    <xf numFmtId="0" fontId="63" fillId="0" borderId="4" xfId="187" applyFont="1" applyFill="1" applyBorder="1"/>
    <xf numFmtId="0" fontId="56" fillId="0" borderId="23" xfId="187" applyFont="1" applyFill="1" applyBorder="1"/>
    <xf numFmtId="0" fontId="63" fillId="0" borderId="23" xfId="187" applyFont="1" applyFill="1" applyBorder="1"/>
    <xf numFmtId="0" fontId="56" fillId="0" borderId="24" xfId="187" applyFont="1" applyFill="1" applyBorder="1" applyAlignment="1">
      <alignment horizontal="center"/>
    </xf>
    <xf numFmtId="0" fontId="56" fillId="0" borderId="21" xfId="187" applyFont="1" applyFill="1" applyBorder="1" applyAlignment="1">
      <alignment horizontal="center"/>
    </xf>
    <xf numFmtId="0" fontId="56" fillId="0" borderId="20" xfId="187" applyFont="1" applyFill="1" applyBorder="1" applyAlignment="1">
      <alignment horizontal="center"/>
    </xf>
    <xf numFmtId="0" fontId="63" fillId="0" borderId="19" xfId="187" applyFont="1" applyFill="1" applyBorder="1" applyAlignment="1">
      <alignment horizontal="center"/>
    </xf>
    <xf numFmtId="0" fontId="63" fillId="0" borderId="0" xfId="187" applyFont="1" applyFill="1" applyBorder="1" applyAlignment="1">
      <alignment horizontal="center" wrapText="1"/>
    </xf>
    <xf numFmtId="0" fontId="63" fillId="0" borderId="25" xfId="187" applyFont="1" applyFill="1" applyBorder="1" applyAlignment="1">
      <alignment horizontal="center" wrapText="1"/>
    </xf>
    <xf numFmtId="0" fontId="63" fillId="0" borderId="23" xfId="187" applyFont="1" applyFill="1" applyBorder="1" applyAlignment="1">
      <alignment horizontal="center"/>
    </xf>
    <xf numFmtId="0" fontId="56" fillId="0" borderId="20" xfId="187" applyFont="1" applyFill="1" applyBorder="1"/>
    <xf numFmtId="175" fontId="56" fillId="0" borderId="0" xfId="187" applyNumberFormat="1" applyFont="1" applyFill="1"/>
    <xf numFmtId="14" fontId="56" fillId="0" borderId="23" xfId="187" applyNumberFormat="1" applyFont="1" applyFill="1" applyBorder="1" applyAlignment="1">
      <alignment horizontal="center"/>
    </xf>
    <xf numFmtId="0" fontId="56" fillId="0" borderId="0" xfId="187" applyFont="1" applyFill="1" applyAlignment="1">
      <alignment horizontal="left"/>
    </xf>
    <xf numFmtId="0" fontId="56" fillId="0" borderId="0" xfId="187" applyFont="1"/>
    <xf numFmtId="174" fontId="56" fillId="0" borderId="0" xfId="0" applyFont="1"/>
    <xf numFmtId="174" fontId="56" fillId="0" borderId="0" xfId="0" applyFont="1" applyFill="1" applyAlignment="1"/>
    <xf numFmtId="174" fontId="56" fillId="0" borderId="0" xfId="0" applyFont="1" applyFill="1"/>
    <xf numFmtId="182" fontId="56" fillId="0" borderId="0" xfId="266" applyNumberFormat="1" applyFont="1" applyFill="1" applyProtection="1">
      <protection locked="0"/>
    </xf>
    <xf numFmtId="175" fontId="56" fillId="0" borderId="0" xfId="59" applyNumberFormat="1" applyFont="1" applyFill="1" applyBorder="1" applyProtection="1">
      <protection locked="0"/>
    </xf>
    <xf numFmtId="175" fontId="56" fillId="0" borderId="12" xfId="59" applyNumberFormat="1" applyFont="1" applyFill="1" applyBorder="1" applyProtection="1">
      <protection locked="0"/>
    </xf>
    <xf numFmtId="174" fontId="56" fillId="0" borderId="0" xfId="0" applyFont="1" applyFill="1" applyBorder="1"/>
    <xf numFmtId="175" fontId="56" fillId="0" borderId="1" xfId="59" applyNumberFormat="1" applyFont="1" applyFill="1" applyBorder="1" applyProtection="1">
      <protection locked="0"/>
    </xf>
    <xf numFmtId="175" fontId="63" fillId="0" borderId="12" xfId="59" applyNumberFormat="1" applyFont="1" applyFill="1" applyBorder="1" applyProtection="1">
      <protection locked="0"/>
    </xf>
    <xf numFmtId="176" fontId="56" fillId="0" borderId="0" xfId="93" applyNumberFormat="1" applyFont="1" applyFill="1" applyBorder="1"/>
    <xf numFmtId="174" fontId="56" fillId="0" borderId="1" xfId="0" applyFont="1" applyFill="1" applyBorder="1"/>
    <xf numFmtId="176" fontId="56" fillId="0" borderId="1" xfId="93" applyNumberFormat="1" applyFont="1" applyFill="1" applyBorder="1"/>
    <xf numFmtId="176" fontId="56" fillId="0" borderId="0" xfId="93" applyNumberFormat="1" applyFont="1"/>
    <xf numFmtId="0" fontId="63" fillId="0" borderId="0" xfId="187" applyFont="1" applyFill="1" applyBorder="1"/>
    <xf numFmtId="43" fontId="56" fillId="0" borderId="0" xfId="187" applyNumberFormat="1" applyFont="1" applyFill="1" applyBorder="1"/>
    <xf numFmtId="0" fontId="63" fillId="0" borderId="24" xfId="187" applyFont="1" applyFill="1" applyBorder="1"/>
    <xf numFmtId="0" fontId="56" fillId="0" borderId="8" xfId="187" applyFont="1" applyFill="1" applyBorder="1"/>
    <xf numFmtId="176" fontId="63" fillId="14" borderId="26" xfId="102" applyNumberFormat="1" applyFont="1" applyFill="1" applyBorder="1"/>
    <xf numFmtId="176" fontId="63" fillId="0" borderId="0" xfId="102" applyNumberFormat="1" applyFont="1" applyFill="1" applyBorder="1"/>
    <xf numFmtId="0" fontId="63" fillId="0" borderId="0" xfId="187" quotePrefix="1" applyFont="1" applyFill="1" applyBorder="1" applyAlignment="1">
      <alignment horizontal="center"/>
    </xf>
    <xf numFmtId="0" fontId="63" fillId="0" borderId="19" xfId="187" applyFont="1" applyFill="1" applyBorder="1"/>
    <xf numFmtId="9" fontId="63" fillId="0" borderId="25" xfId="266" applyFont="1" applyFill="1" applyBorder="1"/>
    <xf numFmtId="10" fontId="63" fillId="0" borderId="25" xfId="283" applyNumberFormat="1" applyFont="1" applyFill="1" applyBorder="1"/>
    <xf numFmtId="9" fontId="56" fillId="0" borderId="0" xfId="187" applyNumberFormat="1" applyFont="1" applyFill="1" applyBorder="1"/>
    <xf numFmtId="10" fontId="63" fillId="0" borderId="26" xfId="283" applyNumberFormat="1" applyFont="1" applyFill="1" applyBorder="1"/>
    <xf numFmtId="10" fontId="63" fillId="0" borderId="0" xfId="283" applyNumberFormat="1" applyFont="1" applyFill="1" applyBorder="1"/>
    <xf numFmtId="176" fontId="56" fillId="0" borderId="0" xfId="102" applyNumberFormat="1" applyFont="1" applyFill="1" applyBorder="1"/>
    <xf numFmtId="0" fontId="56" fillId="0" borderId="24" xfId="187" applyFont="1" applyFill="1" applyBorder="1"/>
    <xf numFmtId="176" fontId="56" fillId="0" borderId="20" xfId="102" applyNumberFormat="1" applyFont="1" applyFill="1" applyBorder="1"/>
    <xf numFmtId="0" fontId="56" fillId="0" borderId="19" xfId="187" applyFont="1" applyFill="1" applyBorder="1"/>
    <xf numFmtId="10" fontId="56" fillId="0" borderId="0" xfId="187" applyNumberFormat="1" applyFont="1" applyFill="1" applyBorder="1"/>
    <xf numFmtId="175" fontId="56" fillId="0" borderId="0" xfId="79" applyNumberFormat="1" applyFont="1" applyFill="1" applyBorder="1"/>
    <xf numFmtId="164" fontId="56" fillId="0" borderId="0" xfId="266" applyNumberFormat="1" applyFont="1" applyFill="1" applyBorder="1"/>
    <xf numFmtId="164" fontId="56" fillId="0" borderId="0" xfId="187" applyNumberFormat="1" applyFont="1" applyFill="1" applyBorder="1"/>
    <xf numFmtId="175" fontId="56" fillId="0" borderId="25" xfId="79" applyNumberFormat="1" applyFont="1" applyFill="1" applyBorder="1"/>
    <xf numFmtId="43" fontId="56" fillId="0" borderId="0" xfId="79" applyNumberFormat="1" applyFont="1" applyFill="1" applyBorder="1"/>
    <xf numFmtId="175" fontId="56" fillId="0" borderId="8" xfId="79" applyNumberFormat="1" applyFont="1" applyFill="1" applyBorder="1"/>
    <xf numFmtId="175" fontId="56" fillId="0" borderId="26" xfId="79" applyNumberFormat="1" applyFont="1" applyFill="1" applyBorder="1"/>
    <xf numFmtId="174" fontId="56" fillId="0" borderId="0" xfId="0" applyFont="1" applyAlignment="1">
      <alignment horizontal="center"/>
    </xf>
    <xf numFmtId="0" fontId="56" fillId="0" borderId="0" xfId="212" applyFont="1" applyFill="1"/>
    <xf numFmtId="174" fontId="56" fillId="0" borderId="0" xfId="0" applyFont="1" applyAlignment="1">
      <alignment horizontal="right"/>
    </xf>
    <xf numFmtId="174" fontId="18" fillId="0" borderId="0" xfId="201" applyFont="1" applyAlignment="1"/>
    <xf numFmtId="174" fontId="23" fillId="0" borderId="0" xfId="201" applyFont="1" applyAlignment="1"/>
    <xf numFmtId="174" fontId="23" fillId="0" borderId="0" xfId="201" quotePrefix="1" applyFont="1" applyAlignment="1">
      <alignment horizontal="left"/>
    </xf>
    <xf numFmtId="174" fontId="99" fillId="0" borderId="0" xfId="201" quotePrefix="1" applyFont="1" applyAlignment="1">
      <alignment horizontal="left"/>
    </xf>
    <xf numFmtId="174" fontId="23" fillId="0" borderId="0" xfId="201" quotePrefix="1" applyFont="1" applyBorder="1" applyAlignment="1">
      <alignment horizontal="left"/>
    </xf>
    <xf numFmtId="174" fontId="23" fillId="0" borderId="0" xfId="201" applyFont="1" applyBorder="1" applyAlignment="1"/>
    <xf numFmtId="0" fontId="56" fillId="0" borderId="0" xfId="0" applyNumberFormat="1" applyFont="1" applyAlignment="1">
      <alignment horizontal="center"/>
    </xf>
    <xf numFmtId="0" fontId="56" fillId="0" borderId="0" xfId="0" applyNumberFormat="1" applyFont="1" applyAlignment="1">
      <alignment horizontal="center" wrapText="1"/>
    </xf>
    <xf numFmtId="0" fontId="85" fillId="0" borderId="0" xfId="0" applyNumberFormat="1" applyFont="1" applyAlignment="1">
      <alignment horizontal="center"/>
    </xf>
    <xf numFmtId="174" fontId="85" fillId="0" borderId="0" xfId="0" applyFont="1" applyAlignment="1">
      <alignment horizontal="center"/>
    </xf>
    <xf numFmtId="44" fontId="85" fillId="0" borderId="0" xfId="0" applyNumberFormat="1" applyFont="1" applyBorder="1" applyAlignment="1"/>
    <xf numFmtId="0" fontId="56" fillId="0" borderId="0" xfId="211" applyNumberFormat="1" applyFont="1" applyFill="1" applyAlignment="1" applyProtection="1">
      <alignment vertical="top" wrapText="1"/>
      <protection locked="0"/>
    </xf>
    <xf numFmtId="0" fontId="56" fillId="0" borderId="33" xfId="201" applyNumberFormat="1" applyFont="1" applyFill="1" applyBorder="1"/>
    <xf numFmtId="0" fontId="56" fillId="0" borderId="7" xfId="201" applyNumberFormat="1" applyFont="1" applyFill="1" applyBorder="1" applyAlignment="1">
      <alignment horizontal="center" wrapText="1"/>
    </xf>
    <xf numFmtId="175" fontId="0" fillId="0" borderId="0" xfId="59" applyNumberFormat="1" applyFont="1" applyAlignment="1"/>
    <xf numFmtId="0" fontId="23" fillId="0" borderId="0" xfId="201" applyNumberFormat="1" applyFont="1" applyFill="1" applyBorder="1" applyAlignment="1" applyProtection="1">
      <protection locked="0"/>
    </xf>
    <xf numFmtId="0" fontId="23" fillId="0" borderId="0" xfId="201" applyNumberFormat="1" applyFont="1" applyFill="1" applyBorder="1" applyAlignment="1" applyProtection="1">
      <alignment horizontal="center"/>
      <protection locked="0"/>
    </xf>
    <xf numFmtId="3" fontId="23" fillId="0" borderId="0" xfId="201" applyNumberFormat="1" applyFont="1" applyFill="1" applyBorder="1" applyAlignment="1"/>
    <xf numFmtId="0" fontId="23" fillId="0" borderId="0" xfId="201" applyNumberFormat="1" applyFont="1" applyFill="1" applyBorder="1" applyProtection="1">
      <protection locked="0"/>
    </xf>
    <xf numFmtId="174" fontId="36" fillId="0" borderId="0" xfId="201" applyFill="1" applyBorder="1" applyAlignment="1"/>
    <xf numFmtId="0" fontId="23" fillId="0" borderId="0" xfId="201" applyNumberFormat="1" applyFont="1" applyFill="1" applyBorder="1"/>
    <xf numFmtId="0" fontId="46" fillId="0" borderId="0" xfId="211" applyNumberFormat="1" applyFont="1" applyFill="1" applyAlignment="1">
      <alignment horizontal="center"/>
    </xf>
    <xf numFmtId="174" fontId="46" fillId="0" borderId="0" xfId="0" applyFont="1" applyAlignment="1"/>
    <xf numFmtId="43" fontId="46" fillId="0" borderId="0" xfId="59" applyFont="1" applyAlignment="1"/>
    <xf numFmtId="175" fontId="46" fillId="0" borderId="0" xfId="59" applyNumberFormat="1" applyFont="1" applyAlignment="1" applyProtection="1">
      <alignment horizontal="center"/>
      <protection locked="0"/>
    </xf>
    <xf numFmtId="0" fontId="46" fillId="0" borderId="0" xfId="211" applyNumberFormat="1" applyFont="1" applyAlignment="1" applyProtection="1">
      <protection locked="0"/>
    </xf>
    <xf numFmtId="3" fontId="46" fillId="0" borderId="0" xfId="211" applyNumberFormat="1" applyFont="1" applyAlignment="1"/>
    <xf numFmtId="3" fontId="46" fillId="0" borderId="8" xfId="211" applyNumberFormat="1" applyFont="1" applyBorder="1" applyAlignment="1">
      <alignment horizontal="center"/>
    </xf>
    <xf numFmtId="170" fontId="46" fillId="0" borderId="0" xfId="0" applyNumberFormat="1" applyFont="1" applyAlignment="1"/>
    <xf numFmtId="0" fontId="46" fillId="0" borderId="0" xfId="211" applyNumberFormat="1" applyFont="1" applyAlignment="1"/>
    <xf numFmtId="3" fontId="46" fillId="0" borderId="0" xfId="211" applyNumberFormat="1" applyFont="1" applyAlignment="1">
      <alignment horizontal="center"/>
    </xf>
    <xf numFmtId="0" fontId="46" fillId="0" borderId="8" xfId="211" applyNumberFormat="1" applyFont="1" applyBorder="1" applyAlignment="1" applyProtection="1">
      <alignment horizontal="center"/>
      <protection locked="0"/>
    </xf>
    <xf numFmtId="174" fontId="46" fillId="0" borderId="0" xfId="211" applyFont="1" applyFill="1" applyAlignment="1"/>
    <xf numFmtId="43" fontId="46" fillId="14" borderId="0" xfId="59" applyFont="1" applyFill="1" applyAlignment="1">
      <alignment horizontal="center"/>
    </xf>
    <xf numFmtId="174" fontId="46" fillId="0" borderId="0" xfId="211" applyFont="1" applyAlignment="1"/>
    <xf numFmtId="43" fontId="46" fillId="0" borderId="0" xfId="59" applyFont="1" applyFill="1" applyAlignment="1">
      <alignment horizontal="center"/>
    </xf>
    <xf numFmtId="3" fontId="46" fillId="0" borderId="0" xfId="211" applyNumberFormat="1" applyFont="1" applyFill="1" applyAlignment="1"/>
    <xf numFmtId="166" fontId="46" fillId="0" borderId="0" xfId="211" applyNumberFormat="1" applyFont="1" applyAlignment="1">
      <alignment horizontal="center"/>
    </xf>
    <xf numFmtId="164" fontId="46" fillId="0" borderId="0" xfId="211" applyNumberFormat="1" applyFont="1" applyAlignment="1">
      <alignment horizontal="left"/>
    </xf>
    <xf numFmtId="0" fontId="46" fillId="0" borderId="0" xfId="211" applyNumberFormat="1" applyFont="1" applyFill="1" applyAlignment="1"/>
    <xf numFmtId="164" fontId="46" fillId="0" borderId="0" xfId="211" applyNumberFormat="1" applyFont="1" applyFill="1" applyAlignment="1">
      <alignment horizontal="left"/>
    </xf>
    <xf numFmtId="43" fontId="46" fillId="0" borderId="0" xfId="59" applyFont="1" applyFill="1" applyAlignment="1">
      <alignment horizontal="right"/>
    </xf>
    <xf numFmtId="175" fontId="46" fillId="0" borderId="0" xfId="59" applyNumberFormat="1" applyFont="1" applyBorder="1" applyAlignment="1"/>
    <xf numFmtId="10" fontId="46" fillId="0" borderId="0" xfId="211" applyNumberFormat="1" applyFont="1" applyFill="1" applyAlignment="1">
      <alignment horizontal="left"/>
    </xf>
    <xf numFmtId="3" fontId="46" fillId="0" borderId="0" xfId="188" applyNumberFormat="1" applyFont="1" applyAlignment="1"/>
    <xf numFmtId="166" fontId="46" fillId="0" borderId="0" xfId="188" applyNumberFormat="1" applyFont="1" applyAlignment="1"/>
    <xf numFmtId="0" fontId="46" fillId="0" borderId="0" xfId="188" applyFont="1" applyAlignment="1"/>
    <xf numFmtId="164" fontId="46" fillId="0" borderId="0" xfId="211" applyNumberFormat="1" applyFont="1" applyFill="1" applyAlignment="1" applyProtection="1">
      <alignment horizontal="left"/>
      <protection locked="0"/>
    </xf>
    <xf numFmtId="0" fontId="56" fillId="0" borderId="0" xfId="212" applyFont="1" applyAlignment="1">
      <alignment horizontal="center"/>
    </xf>
    <xf numFmtId="0" fontId="56" fillId="0" borderId="0" xfId="212" applyFont="1" applyAlignment="1">
      <alignment horizontal="center" wrapText="1"/>
    </xf>
    <xf numFmtId="0" fontId="56" fillId="0" borderId="0" xfId="206" applyFont="1" applyFill="1" applyBorder="1" applyAlignment="1">
      <alignment horizontal="center" wrapText="1"/>
    </xf>
    <xf numFmtId="43" fontId="56" fillId="14" borderId="0" xfId="59" applyFont="1" applyFill="1"/>
    <xf numFmtId="49" fontId="56" fillId="0" borderId="0" xfId="0" applyNumberFormat="1" applyFont="1" applyAlignment="1">
      <alignment horizontal="center"/>
    </xf>
    <xf numFmtId="0" fontId="56" fillId="0" borderId="0" xfId="192" applyFont="1" applyFill="1" applyAlignment="1">
      <alignment horizontal="center" wrapText="1"/>
    </xf>
    <xf numFmtId="2" fontId="56" fillId="0" borderId="0" xfId="0" applyNumberFormat="1" applyFont="1" applyAlignment="1">
      <alignment horizontal="left"/>
    </xf>
    <xf numFmtId="0" fontId="56" fillId="0" borderId="0" xfId="211" applyNumberFormat="1" applyFont="1" applyFill="1" applyAlignment="1" applyProtection="1">
      <alignment vertical="top"/>
      <protection locked="0"/>
    </xf>
    <xf numFmtId="174" fontId="56" fillId="0" borderId="0" xfId="211" applyFont="1" applyFill="1" applyAlignment="1">
      <alignment vertical="top" wrapText="1"/>
    </xf>
    <xf numFmtId="0" fontId="56" fillId="0" borderId="0" xfId="188" applyFont="1" applyFill="1" applyAlignment="1">
      <alignment vertical="top" wrapText="1"/>
    </xf>
    <xf numFmtId="0" fontId="56" fillId="0" borderId="0" xfId="188" applyNumberFormat="1" applyFont="1" applyAlignment="1">
      <alignment vertical="top"/>
    </xf>
    <xf numFmtId="0" fontId="56" fillId="0" borderId="0" xfId="211" applyNumberFormat="1" applyFont="1" applyAlignment="1" applyProtection="1">
      <alignment vertical="top"/>
      <protection locked="0"/>
    </xf>
    <xf numFmtId="170" fontId="56" fillId="0" borderId="0" xfId="211" applyNumberFormat="1" applyFont="1" applyFill="1" applyBorder="1" applyAlignment="1" applyProtection="1">
      <alignment vertical="top"/>
    </xf>
    <xf numFmtId="3" fontId="56" fillId="0" borderId="0" xfId="211" applyNumberFormat="1" applyFont="1" applyAlignment="1" applyProtection="1">
      <alignment vertical="top"/>
    </xf>
    <xf numFmtId="3" fontId="56" fillId="0" borderId="0" xfId="211" applyNumberFormat="1" applyFont="1" applyFill="1" applyAlignment="1" applyProtection="1">
      <alignment vertical="top"/>
    </xf>
    <xf numFmtId="174" fontId="56" fillId="0" borderId="0" xfId="0" applyFont="1" applyAlignment="1">
      <alignment vertical="top"/>
    </xf>
    <xf numFmtId="0" fontId="16" fillId="0" borderId="0" xfId="187" applyFont="1" applyBorder="1"/>
    <xf numFmtId="0" fontId="16" fillId="0" borderId="19" xfId="187" applyFont="1" applyBorder="1" applyAlignment="1">
      <alignment horizontal="center"/>
    </xf>
    <xf numFmtId="0" fontId="16" fillId="0" borderId="0" xfId="187" applyFont="1" applyBorder="1" applyAlignment="1">
      <alignment horizontal="center"/>
    </xf>
    <xf numFmtId="0" fontId="16" fillId="0" borderId="0" xfId="187" applyFont="1" applyBorder="1" applyAlignment="1"/>
    <xf numFmtId="0" fontId="100" fillId="0" borderId="0" xfId="187" applyFont="1" applyBorder="1" applyAlignment="1">
      <alignment horizontal="left"/>
    </xf>
    <xf numFmtId="1" fontId="56" fillId="0" borderId="0" xfId="0" applyNumberFormat="1" applyFont="1" applyFill="1" applyAlignment="1">
      <alignment horizontal="center"/>
    </xf>
    <xf numFmtId="49" fontId="56" fillId="0" borderId="0" xfId="0" applyNumberFormat="1" applyFont="1" applyFill="1" applyAlignment="1">
      <alignment horizontal="center"/>
    </xf>
    <xf numFmtId="0" fontId="56" fillId="0" borderId="0" xfId="212" applyFont="1" applyFill="1" applyAlignment="1">
      <alignment horizontal="center"/>
    </xf>
    <xf numFmtId="0" fontId="56" fillId="0" borderId="0" xfId="212" applyFont="1" applyFill="1" applyAlignment="1">
      <alignment horizontal="center" wrapText="1"/>
    </xf>
    <xf numFmtId="175" fontId="46" fillId="0" borderId="0" xfId="59" applyNumberFormat="1" applyFont="1" applyAlignment="1"/>
    <xf numFmtId="174" fontId="101" fillId="0" borderId="0" xfId="0" applyFont="1" applyAlignment="1"/>
    <xf numFmtId="0" fontId="110" fillId="0" borderId="0" xfId="182"/>
    <xf numFmtId="174" fontId="19" fillId="0" borderId="0" xfId="201" applyFont="1" applyAlignment="1">
      <alignment horizontal="center"/>
    </xf>
    <xf numFmtId="0" fontId="41" fillId="0" borderId="0" xfId="185" applyFont="1" applyAlignment="1">
      <alignment horizontal="center"/>
    </xf>
    <xf numFmtId="175" fontId="56" fillId="0" borderId="0" xfId="59" applyNumberFormat="1" applyFont="1" applyAlignment="1">
      <alignment horizontal="right"/>
    </xf>
    <xf numFmtId="175" fontId="56" fillId="0" borderId="8" xfId="59" applyNumberFormat="1" applyFont="1" applyBorder="1" applyAlignment="1">
      <alignment horizontal="right"/>
    </xf>
    <xf numFmtId="43" fontId="46" fillId="0" borderId="0" xfId="59" applyFont="1" applyAlignment="1">
      <alignment horizontal="right"/>
    </xf>
    <xf numFmtId="174" fontId="56" fillId="0" borderId="0" xfId="0" applyFont="1" applyFill="1" applyAlignment="1">
      <alignment horizontal="center"/>
    </xf>
    <xf numFmtId="174" fontId="23" fillId="0" borderId="0" xfId="201" applyFont="1" applyAlignment="1">
      <alignment horizontal="center"/>
    </xf>
    <xf numFmtId="174" fontId="0" fillId="0" borderId="0" xfId="0" applyFont="1" applyAlignment="1">
      <alignment horizontal="center"/>
    </xf>
    <xf numFmtId="0" fontId="23" fillId="0" borderId="0" xfId="201" applyNumberFormat="1" applyFont="1" applyFill="1" applyBorder="1" applyAlignment="1">
      <alignment horizontal="center"/>
    </xf>
    <xf numFmtId="174" fontId="46" fillId="0" borderId="0" xfId="0" applyFont="1" applyAlignment="1">
      <alignment horizontal="center"/>
    </xf>
    <xf numFmtId="175" fontId="56" fillId="0" borderId="11" xfId="59" applyNumberFormat="1" applyFont="1" applyFill="1" applyBorder="1" applyAlignment="1"/>
    <xf numFmtId="175" fontId="56" fillId="0" borderId="15" xfId="59" applyNumberFormat="1" applyFont="1" applyFill="1" applyBorder="1" applyAlignment="1"/>
    <xf numFmtId="186" fontId="23" fillId="0" borderId="0" xfId="59" applyNumberFormat="1" applyFont="1" applyFill="1" applyAlignment="1">
      <alignment horizontal="right"/>
    </xf>
    <xf numFmtId="0" fontId="56" fillId="0" borderId="0" xfId="188" applyNumberFormat="1" applyFont="1" applyFill="1" applyAlignment="1">
      <alignment vertical="top"/>
    </xf>
    <xf numFmtId="180" fontId="56" fillId="0" borderId="8" xfId="59" applyNumberFormat="1" applyFont="1" applyFill="1" applyBorder="1" applyProtection="1">
      <protection locked="0"/>
    </xf>
    <xf numFmtId="175" fontId="56" fillId="0" borderId="8" xfId="59" applyNumberFormat="1" applyFont="1" applyFill="1" applyBorder="1" applyAlignment="1" applyProtection="1">
      <protection locked="0"/>
    </xf>
    <xf numFmtId="49" fontId="56" fillId="0" borderId="0" xfId="0" applyNumberFormat="1" applyFont="1" applyAlignment="1">
      <alignment horizontal="center" vertical="center" wrapText="1"/>
    </xf>
    <xf numFmtId="7" fontId="105" fillId="0" borderId="0" xfId="183" applyFont="1" applyFill="1" applyAlignment="1"/>
    <xf numFmtId="7" fontId="105" fillId="0" borderId="0" xfId="183" applyFont="1" applyFill="1" applyAlignment="1">
      <alignment horizontal="center"/>
    </xf>
    <xf numFmtId="7" fontId="106" fillId="0" borderId="0" xfId="183" applyFont="1" applyFill="1" applyAlignment="1">
      <alignment horizontal="center"/>
    </xf>
    <xf numFmtId="7" fontId="106" fillId="0" borderId="0" xfId="183" applyFont="1" applyFill="1"/>
    <xf numFmtId="182" fontId="107" fillId="0" borderId="0" xfId="289" applyNumberFormat="1" applyFont="1" applyFill="1" applyAlignment="1">
      <alignment horizontal="center"/>
    </xf>
    <xf numFmtId="182" fontId="106" fillId="0" borderId="0" xfId="289" applyNumberFormat="1" applyFont="1" applyFill="1" applyAlignment="1">
      <alignment horizontal="center"/>
    </xf>
    <xf numFmtId="182" fontId="106" fillId="0" borderId="0" xfId="289" applyNumberFormat="1" applyFont="1" applyFill="1"/>
    <xf numFmtId="10" fontId="106" fillId="0" borderId="0" xfId="183" applyNumberFormat="1" applyFont="1" applyFill="1"/>
    <xf numFmtId="7" fontId="104" fillId="0" borderId="0" xfId="183"/>
    <xf numFmtId="174" fontId="16" fillId="0" borderId="0" xfId="201" applyFont="1" applyFill="1" applyBorder="1" applyAlignment="1"/>
    <xf numFmtId="174" fontId="16" fillId="0" borderId="8" xfId="201" applyFont="1" applyFill="1" applyBorder="1" applyAlignment="1"/>
    <xf numFmtId="174" fontId="16" fillId="0" borderId="0" xfId="201" applyFont="1" applyFill="1" applyBorder="1" applyAlignment="1">
      <alignment horizontal="center" vertical="top"/>
    </xf>
    <xf numFmtId="3" fontId="56" fillId="0" borderId="0" xfId="211" applyNumberFormat="1" applyFont="1" applyFill="1" applyBorder="1" applyAlignment="1">
      <alignment horizontal="center"/>
    </xf>
    <xf numFmtId="3" fontId="56" fillId="0" borderId="0" xfId="211" applyNumberFormat="1" applyFont="1" applyBorder="1" applyAlignment="1">
      <alignment horizontal="center"/>
    </xf>
    <xf numFmtId="3" fontId="46" fillId="0" borderId="0" xfId="0" applyNumberFormat="1" applyFont="1" applyAlignment="1"/>
    <xf numFmtId="3" fontId="46" fillId="0" borderId="8" xfId="0" applyNumberFormat="1" applyFont="1" applyBorder="1" applyAlignment="1">
      <alignment horizontal="center"/>
    </xf>
    <xf numFmtId="3" fontId="46" fillId="0" borderId="0" xfId="0" applyNumberFormat="1" applyFont="1" applyFill="1" applyAlignment="1"/>
    <xf numFmtId="0" fontId="46" fillId="0" borderId="0" xfId="0" applyNumberFormat="1" applyFont="1" applyProtection="1">
      <protection locked="0"/>
    </xf>
    <xf numFmtId="3" fontId="46" fillId="0" borderId="0" xfId="0" applyNumberFormat="1" applyFont="1" applyAlignment="1">
      <alignment horizontal="center"/>
    </xf>
    <xf numFmtId="182" fontId="87" fillId="0" borderId="0" xfId="266" applyNumberFormat="1" applyFont="1" applyFill="1" applyBorder="1"/>
    <xf numFmtId="175" fontId="56" fillId="0" borderId="0" xfId="187" applyNumberFormat="1" applyFont="1" applyFill="1" applyBorder="1"/>
    <xf numFmtId="0" fontId="56" fillId="0" borderId="0" xfId="187" applyFont="1" applyFill="1" applyBorder="1" applyAlignment="1">
      <alignment horizontal="left"/>
    </xf>
    <xf numFmtId="3" fontId="56" fillId="0" borderId="0" xfId="187" applyNumberFormat="1" applyFont="1" applyFill="1" applyBorder="1"/>
    <xf numFmtId="43" fontId="56" fillId="14" borderId="26" xfId="187" applyNumberFormat="1" applyFont="1" applyFill="1" applyBorder="1"/>
    <xf numFmtId="164" fontId="56" fillId="0" borderId="0" xfId="283" applyNumberFormat="1" applyFont="1" applyFill="1" applyBorder="1"/>
    <xf numFmtId="10" fontId="56" fillId="0" borderId="34" xfId="187" applyNumberFormat="1" applyFont="1" applyFill="1" applyBorder="1"/>
    <xf numFmtId="175" fontId="108" fillId="0" borderId="0" xfId="79" applyNumberFormat="1" applyFont="1" applyFill="1" applyBorder="1"/>
    <xf numFmtId="182" fontId="56" fillId="0" borderId="0" xfId="266" applyNumberFormat="1" applyFont="1" applyFill="1" applyBorder="1"/>
    <xf numFmtId="187" fontId="56" fillId="0" borderId="0" xfId="79" applyNumberFormat="1" applyFont="1" applyFill="1" applyBorder="1"/>
    <xf numFmtId="174" fontId="96" fillId="0" borderId="19" xfId="0" applyFont="1" applyBorder="1"/>
    <xf numFmtId="3" fontId="56" fillId="0" borderId="0" xfId="188" applyNumberFormat="1" applyFont="1" applyAlignment="1">
      <alignment wrapText="1"/>
    </xf>
    <xf numFmtId="174" fontId="109" fillId="0" borderId="0" xfId="201" applyFont="1" applyFill="1" applyBorder="1" applyAlignment="1"/>
    <xf numFmtId="175" fontId="0" fillId="0" borderId="0" xfId="59" applyNumberFormat="1" applyFont="1" applyAlignment="1">
      <alignment horizontal="center"/>
    </xf>
    <xf numFmtId="1" fontId="23" fillId="0" borderId="0" xfId="201" applyNumberFormat="1" applyFont="1" applyAlignment="1">
      <alignment horizontal="left"/>
    </xf>
    <xf numFmtId="174" fontId="23" fillId="0" borderId="0" xfId="201" applyFont="1" applyAlignment="1">
      <alignment horizontal="left"/>
    </xf>
    <xf numFmtId="174" fontId="46" fillId="0" borderId="0" xfId="211" applyFont="1" applyFill="1" applyAlignment="1">
      <alignment wrapText="1"/>
    </xf>
    <xf numFmtId="175" fontId="46" fillId="0" borderId="0" xfId="59" applyNumberFormat="1" applyFont="1" applyAlignment="1">
      <alignment horizontal="left" indent="2"/>
    </xf>
    <xf numFmtId="186" fontId="46" fillId="0" borderId="0" xfId="59" applyNumberFormat="1" applyFont="1" applyAlignment="1"/>
    <xf numFmtId="0" fontId="46" fillId="0" borderId="0" xfId="201" applyNumberFormat="1" applyFont="1" applyFill="1" applyAlignment="1">
      <alignment horizontal="right"/>
    </xf>
    <xf numFmtId="0" fontId="85" fillId="0" borderId="0" xfId="192" applyFont="1" applyFill="1" applyBorder="1" applyAlignment="1">
      <alignment horizontal="center" vertical="center" wrapText="1"/>
    </xf>
    <xf numFmtId="0" fontId="85" fillId="0" borderId="0" xfId="192" applyFont="1" applyFill="1" applyBorder="1" applyAlignment="1">
      <alignment horizontal="center"/>
    </xf>
    <xf numFmtId="174" fontId="86" fillId="0" borderId="0" xfId="0" applyFont="1" applyFill="1" applyBorder="1" applyAlignment="1">
      <alignment horizontal="center"/>
    </xf>
    <xf numFmtId="43" fontId="93" fillId="0" borderId="0" xfId="59" applyFont="1" applyFill="1" applyBorder="1"/>
    <xf numFmtId="176" fontId="85" fillId="0" borderId="0" xfId="93" applyNumberFormat="1" applyFont="1" applyFill="1" applyBorder="1"/>
    <xf numFmtId="0" fontId="85" fillId="0" borderId="0" xfId="192" applyFont="1" applyFill="1" applyBorder="1"/>
    <xf numFmtId="174" fontId="56" fillId="0" borderId="0" xfId="0" applyFont="1" applyFill="1" applyBorder="1" applyAlignment="1"/>
    <xf numFmtId="0" fontId="56" fillId="0" borderId="0" xfId="208" applyNumberFormat="1" applyFont="1" applyFill="1" applyBorder="1" applyAlignment="1" applyProtection="1">
      <alignment horizontal="center"/>
      <protection locked="0"/>
    </xf>
    <xf numFmtId="175" fontId="56" fillId="0" borderId="8" xfId="59" applyNumberFormat="1" applyFont="1" applyFill="1" applyBorder="1" applyAlignment="1">
      <alignment horizontal="center"/>
    </xf>
    <xf numFmtId="175" fontId="56" fillId="14" borderId="8" xfId="59" applyNumberFormat="1" applyFont="1" applyFill="1" applyBorder="1" applyAlignment="1">
      <alignment horizontal="center"/>
    </xf>
    <xf numFmtId="0" fontId="56" fillId="0" borderId="30" xfId="201" applyNumberFormat="1" applyFont="1" applyFill="1" applyBorder="1"/>
    <xf numFmtId="175" fontId="56" fillId="14" borderId="10" xfId="59" applyNumberFormat="1" applyFont="1" applyFill="1" applyBorder="1" applyAlignment="1"/>
    <xf numFmtId="174" fontId="85" fillId="0" borderId="17" xfId="201" applyFont="1" applyFill="1" applyBorder="1" applyAlignment="1"/>
    <xf numFmtId="0" fontId="56" fillId="0" borderId="9" xfId="201" applyNumberFormat="1" applyFont="1" applyFill="1" applyBorder="1" applyAlignment="1">
      <alignment horizontal="center" wrapText="1"/>
    </xf>
    <xf numFmtId="43" fontId="56" fillId="0" borderId="11" xfId="59" applyNumberFormat="1" applyFont="1" applyFill="1" applyBorder="1" applyAlignment="1"/>
    <xf numFmtId="41" fontId="56" fillId="16" borderId="0" xfId="212" applyNumberFormat="1" applyFont="1" applyFill="1"/>
    <xf numFmtId="43" fontId="46" fillId="14" borderId="0" xfId="59" applyFont="1" applyFill="1" applyAlignment="1"/>
    <xf numFmtId="175" fontId="46" fillId="14" borderId="0" xfId="59" applyNumberFormat="1" applyFont="1" applyFill="1" applyAlignment="1"/>
    <xf numFmtId="175" fontId="46" fillId="0" borderId="0" xfId="59" applyNumberFormat="1" applyFont="1" applyFill="1" applyAlignment="1" applyProtection="1">
      <protection locked="0"/>
    </xf>
    <xf numFmtId="175" fontId="46" fillId="14" borderId="8" xfId="59" applyNumberFormat="1" applyFont="1" applyFill="1" applyBorder="1" applyAlignment="1"/>
    <xf numFmtId="43" fontId="23" fillId="0" borderId="0" xfId="59" applyFont="1" applyAlignment="1"/>
    <xf numFmtId="43" fontId="23" fillId="0" borderId="0" xfId="59" applyFont="1" applyBorder="1" applyAlignment="1"/>
    <xf numFmtId="14" fontId="108" fillId="17" borderId="19" xfId="187" applyNumberFormat="1" applyFont="1" applyFill="1" applyBorder="1" applyAlignment="1">
      <alignment horizontal="center"/>
    </xf>
    <xf numFmtId="0" fontId="56" fillId="17" borderId="0" xfId="187" applyFont="1" applyFill="1" applyBorder="1" applyAlignment="1">
      <alignment horizontal="center"/>
    </xf>
    <xf numFmtId="0" fontId="108" fillId="17" borderId="0" xfId="187" applyFont="1" applyFill="1" applyBorder="1" applyAlignment="1">
      <alignment horizontal="center"/>
    </xf>
    <xf numFmtId="43" fontId="56" fillId="17" borderId="0" xfId="59" applyFont="1" applyFill="1" applyAlignment="1"/>
    <xf numFmtId="0" fontId="56" fillId="0" borderId="0" xfId="0" applyNumberFormat="1" applyFont="1" applyAlignment="1">
      <alignment horizontal="center"/>
    </xf>
    <xf numFmtId="44" fontId="56" fillId="0" borderId="0" xfId="0" applyNumberFormat="1" applyFont="1" applyBorder="1" applyAlignment="1"/>
    <xf numFmtId="44" fontId="56" fillId="0" borderId="0" xfId="0" applyNumberFormat="1" applyFont="1" applyFill="1" applyBorder="1" applyAlignment="1"/>
    <xf numFmtId="0" fontId="56" fillId="0" borderId="0" xfId="187" applyFont="1" applyFill="1" applyBorder="1" applyAlignment="1"/>
    <xf numFmtId="3" fontId="56" fillId="0" borderId="0" xfId="187" applyNumberFormat="1" applyFont="1" applyFill="1" applyBorder="1" applyAlignment="1">
      <alignment horizontal="center" wrapText="1"/>
    </xf>
    <xf numFmtId="0" fontId="56" fillId="0" borderId="0" xfId="187" applyFont="1" applyFill="1" applyBorder="1" applyAlignment="1">
      <alignment horizontal="center" wrapText="1"/>
    </xf>
    <xf numFmtId="174" fontId="86" fillId="0" borderId="0" xfId="0" applyFont="1" applyBorder="1" applyAlignment="1"/>
    <xf numFmtId="0" fontId="56" fillId="17" borderId="0" xfId="187" applyFont="1" applyFill="1" applyBorder="1" applyAlignment="1"/>
    <xf numFmtId="175" fontId="56" fillId="17" borderId="0" xfId="59" applyNumberFormat="1" applyFont="1" applyFill="1" applyBorder="1" applyAlignment="1">
      <alignment horizontal="center"/>
    </xf>
    <xf numFmtId="174" fontId="86" fillId="17" borderId="0" xfId="0" applyFont="1" applyFill="1" applyAlignment="1"/>
    <xf numFmtId="175" fontId="56" fillId="0" borderId="0" xfId="59" applyNumberFormat="1" applyFont="1" applyFill="1" applyBorder="1" applyAlignment="1">
      <alignment horizontal="center" wrapText="1"/>
    </xf>
    <xf numFmtId="175" fontId="56" fillId="17" borderId="0" xfId="59" applyNumberFormat="1" applyFont="1" applyFill="1" applyBorder="1"/>
    <xf numFmtId="0" fontId="56" fillId="17" borderId="1" xfId="187" applyFont="1" applyFill="1" applyBorder="1" applyAlignment="1"/>
    <xf numFmtId="175" fontId="56" fillId="17" borderId="1" xfId="59" applyNumberFormat="1" applyFont="1" applyFill="1" applyBorder="1"/>
    <xf numFmtId="175" fontId="56" fillId="17" borderId="1" xfId="59" applyNumberFormat="1" applyFont="1" applyFill="1" applyBorder="1" applyAlignment="1">
      <alignment horizontal="center"/>
    </xf>
    <xf numFmtId="174" fontId="86" fillId="17" borderId="1" xfId="0" applyFont="1" applyFill="1" applyBorder="1" applyAlignment="1"/>
    <xf numFmtId="175" fontId="56" fillId="0" borderId="1" xfId="59" applyNumberFormat="1" applyFont="1" applyFill="1" applyBorder="1" applyAlignment="1">
      <alignment horizontal="center" wrapText="1"/>
    </xf>
    <xf numFmtId="175" fontId="56" fillId="0" borderId="0" xfId="59" applyNumberFormat="1" applyFont="1" applyFill="1" applyBorder="1"/>
    <xf numFmtId="174" fontId="56" fillId="0" borderId="0" xfId="0" applyFont="1" applyBorder="1" applyAlignment="1"/>
    <xf numFmtId="0" fontId="56" fillId="0" borderId="0" xfId="0" applyNumberFormat="1" applyFont="1" applyAlignment="1">
      <alignment horizontal="center" vertical="top"/>
    </xf>
    <xf numFmtId="0" fontId="56" fillId="0" borderId="0" xfId="0" applyNumberFormat="1" applyFont="1" applyFill="1" applyAlignment="1">
      <alignment horizontal="center"/>
    </xf>
    <xf numFmtId="3" fontId="56" fillId="0" borderId="0" xfId="188" applyNumberFormat="1" applyFont="1" applyFill="1" applyAlignment="1">
      <alignment wrapText="1"/>
    </xf>
    <xf numFmtId="0" fontId="63" fillId="0" borderId="0" xfId="212" applyFont="1" applyFill="1" applyAlignment="1">
      <alignment horizontal="center" wrapText="1"/>
    </xf>
    <xf numFmtId="0" fontId="56" fillId="0" borderId="0" xfId="211" applyNumberFormat="1" applyFont="1" applyFill="1" applyAlignment="1" applyProtection="1">
      <alignment horizontal="center"/>
      <protection locked="0"/>
    </xf>
    <xf numFmtId="187" fontId="56" fillId="0" borderId="0" xfId="59" applyNumberFormat="1" applyFont="1" applyFill="1" applyAlignment="1"/>
    <xf numFmtId="164" fontId="56" fillId="0" borderId="0" xfId="211" applyNumberFormat="1" applyFont="1" applyFill="1" applyAlignment="1">
      <alignment horizontal="center"/>
    </xf>
    <xf numFmtId="174" fontId="56" fillId="0" borderId="30" xfId="0" applyFont="1" applyBorder="1"/>
    <xf numFmtId="174" fontId="56" fillId="0" borderId="31" xfId="0" applyFont="1" applyBorder="1"/>
    <xf numFmtId="174" fontId="56" fillId="0" borderId="33" xfId="0" applyFont="1" applyBorder="1" applyAlignment="1">
      <alignment horizontal="center"/>
    </xf>
    <xf numFmtId="174" fontId="56" fillId="0" borderId="3" xfId="0" applyFont="1" applyBorder="1"/>
    <xf numFmtId="174" fontId="56" fillId="0" borderId="15" xfId="0" applyFont="1" applyBorder="1" applyAlignment="1">
      <alignment horizontal="center"/>
    </xf>
    <xf numFmtId="174" fontId="56" fillId="17" borderId="0" xfId="0" applyFont="1" applyFill="1"/>
    <xf numFmtId="174" fontId="56" fillId="0" borderId="33" xfId="0" applyFont="1" applyBorder="1"/>
    <xf numFmtId="174" fontId="56" fillId="0" borderId="11" xfId="0" applyFont="1" applyBorder="1"/>
    <xf numFmtId="174" fontId="56" fillId="0" borderId="9" xfId="0" applyFont="1" applyBorder="1" applyAlignment="1">
      <alignment horizontal="center"/>
    </xf>
    <xf numFmtId="174" fontId="56" fillId="0" borderId="11" xfId="0" applyFont="1" applyBorder="1" applyAlignment="1">
      <alignment horizontal="center"/>
    </xf>
    <xf numFmtId="174" fontId="56" fillId="0" borderId="15" xfId="0" applyFont="1" applyBorder="1"/>
    <xf numFmtId="174" fontId="56" fillId="0" borderId="1" xfId="0" applyFont="1" applyBorder="1"/>
    <xf numFmtId="176" fontId="56" fillId="0" borderId="32" xfId="93" applyNumberFormat="1" applyFont="1" applyFill="1" applyBorder="1"/>
    <xf numFmtId="174" fontId="56" fillId="0" borderId="0" xfId="0" applyNumberFormat="1" applyFont="1" applyFill="1" applyBorder="1" applyAlignment="1" applyProtection="1"/>
    <xf numFmtId="174" fontId="56" fillId="0" borderId="0" xfId="201" applyFont="1" applyAlignment="1"/>
    <xf numFmtId="174" fontId="56" fillId="0" borderId="0" xfId="201" applyFont="1" applyAlignment="1">
      <alignment horizontal="center"/>
    </xf>
    <xf numFmtId="174" fontId="56" fillId="0" borderId="1" xfId="201" applyFont="1" applyFill="1" applyBorder="1" applyAlignment="1">
      <alignment horizontal="center"/>
    </xf>
    <xf numFmtId="174" fontId="56" fillId="0" borderId="30" xfId="201" applyFont="1" applyFill="1" applyBorder="1" applyAlignment="1">
      <alignment horizontal="center"/>
    </xf>
    <xf numFmtId="174" fontId="56" fillId="0" borderId="33" xfId="201" applyFont="1" applyFill="1" applyBorder="1" applyAlignment="1">
      <alignment horizontal="center"/>
    </xf>
    <xf numFmtId="174" fontId="56" fillId="0" borderId="33" xfId="201" applyFont="1" applyBorder="1" applyAlignment="1">
      <alignment horizontal="center"/>
    </xf>
    <xf numFmtId="174" fontId="56" fillId="0" borderId="10" xfId="201" applyFont="1" applyBorder="1" applyAlignment="1">
      <alignment horizontal="center"/>
    </xf>
    <xf numFmtId="174" fontId="56" fillId="0" borderId="11" xfId="201" applyFont="1" applyBorder="1" applyAlignment="1">
      <alignment horizontal="center"/>
    </xf>
    <xf numFmtId="43" fontId="56" fillId="17" borderId="10" xfId="59" applyFont="1" applyFill="1" applyBorder="1" applyAlignment="1">
      <alignment horizontal="center"/>
    </xf>
    <xf numFmtId="43" fontId="56" fillId="17" borderId="11" xfId="59" applyFont="1" applyFill="1" applyBorder="1" applyAlignment="1"/>
    <xf numFmtId="175" fontId="56" fillId="0" borderId="11" xfId="59" applyNumberFormat="1" applyFont="1" applyBorder="1" applyAlignment="1"/>
    <xf numFmtId="174" fontId="56" fillId="0" borderId="17" xfId="201" applyFont="1" applyFill="1" applyBorder="1" applyAlignment="1">
      <alignment horizontal="center"/>
    </xf>
    <xf numFmtId="0" fontId="56" fillId="0" borderId="0" xfId="210" applyFont="1"/>
    <xf numFmtId="0" fontId="56" fillId="0" borderId="0" xfId="0" applyNumberFormat="1" applyFont="1" applyFill="1" applyAlignment="1">
      <alignment horizontal="center" vertical="top"/>
    </xf>
    <xf numFmtId="174" fontId="63" fillId="0" borderId="19" xfId="0" applyFont="1" applyBorder="1" applyAlignment="1">
      <alignment horizontal="center"/>
    </xf>
    <xf numFmtId="0" fontId="56" fillId="17" borderId="19" xfId="0" applyNumberFormat="1" applyFont="1" applyFill="1" applyBorder="1" applyAlignment="1">
      <alignment horizontal="center"/>
    </xf>
    <xf numFmtId="0" fontId="56" fillId="17" borderId="19" xfId="0" applyNumberFormat="1" applyFont="1" applyFill="1" applyBorder="1" applyAlignment="1" applyProtection="1">
      <alignment horizontal="center"/>
      <protection locked="0"/>
    </xf>
    <xf numFmtId="174" fontId="56" fillId="17" borderId="11" xfId="0" applyFont="1" applyFill="1" applyBorder="1"/>
    <xf numFmtId="0" fontId="63" fillId="0" borderId="0" xfId="187" applyFont="1" applyFill="1" applyBorder="1" applyAlignment="1">
      <alignment horizontal="left"/>
    </xf>
    <xf numFmtId="176" fontId="56" fillId="0" borderId="25" xfId="102" applyNumberFormat="1" applyFont="1" applyFill="1" applyBorder="1" applyAlignment="1">
      <alignment horizontal="center"/>
    </xf>
    <xf numFmtId="0" fontId="56" fillId="17" borderId="19" xfId="187" applyFont="1" applyFill="1" applyBorder="1"/>
    <xf numFmtId="0" fontId="56" fillId="17" borderId="0" xfId="187" applyFont="1" applyFill="1" applyBorder="1"/>
    <xf numFmtId="175" fontId="56" fillId="17" borderId="0" xfId="79" applyNumberFormat="1" applyFont="1" applyFill="1" applyBorder="1" applyAlignment="1">
      <alignment horizontal="right"/>
    </xf>
    <xf numFmtId="175" fontId="56" fillId="17" borderId="25" xfId="79" applyNumberFormat="1" applyFont="1" applyFill="1" applyBorder="1" applyAlignment="1">
      <alignment horizontal="right"/>
    </xf>
    <xf numFmtId="175" fontId="87" fillId="0" borderId="0" xfId="187" applyNumberFormat="1" applyFont="1" applyFill="1" applyBorder="1"/>
    <xf numFmtId="175" fontId="56" fillId="17" borderId="0" xfId="79" applyNumberFormat="1" applyFont="1" applyFill="1" applyBorder="1"/>
    <xf numFmtId="43" fontId="56" fillId="17" borderId="0" xfId="59" applyFont="1" applyFill="1" applyBorder="1"/>
    <xf numFmtId="0" fontId="56" fillId="0" borderId="18" xfId="187" applyFont="1" applyFill="1" applyBorder="1"/>
    <xf numFmtId="175" fontId="63" fillId="0" borderId="35" xfId="79" applyNumberFormat="1" applyFont="1" applyFill="1" applyBorder="1"/>
    <xf numFmtId="0" fontId="56" fillId="17" borderId="24" xfId="187" applyFont="1" applyFill="1" applyBorder="1"/>
    <xf numFmtId="175" fontId="56" fillId="17" borderId="21" xfId="79" applyNumberFormat="1" applyFont="1" applyFill="1" applyBorder="1"/>
    <xf numFmtId="0" fontId="56" fillId="17" borderId="21" xfId="187" applyFont="1" applyFill="1" applyBorder="1"/>
    <xf numFmtId="175" fontId="56" fillId="17" borderId="20" xfId="79" applyNumberFormat="1" applyFont="1" applyFill="1" applyBorder="1"/>
    <xf numFmtId="0" fontId="63" fillId="17" borderId="19" xfId="187" applyFont="1" applyFill="1" applyBorder="1"/>
    <xf numFmtId="43" fontId="56" fillId="14" borderId="25" xfId="187" applyNumberFormat="1" applyFont="1" applyFill="1" applyBorder="1"/>
    <xf numFmtId="0" fontId="63" fillId="17" borderId="23" xfId="187" applyFont="1" applyFill="1" applyBorder="1"/>
    <xf numFmtId="175" fontId="56" fillId="17" borderId="8" xfId="79" applyNumberFormat="1" applyFont="1" applyFill="1" applyBorder="1"/>
    <xf numFmtId="0" fontId="56" fillId="17" borderId="8" xfId="187" applyFont="1" applyFill="1" applyBorder="1"/>
    <xf numFmtId="10" fontId="56" fillId="17" borderId="8" xfId="283" applyNumberFormat="1" applyFont="1" applyFill="1" applyBorder="1"/>
    <xf numFmtId="0" fontId="56" fillId="0" borderId="8" xfId="187" applyFont="1" applyFill="1" applyBorder="1" applyAlignment="1">
      <alignment horizontal="center" wrapText="1"/>
    </xf>
    <xf numFmtId="0" fontId="56" fillId="0" borderId="26" xfId="187" applyFont="1" applyFill="1" applyBorder="1" applyAlignment="1">
      <alignment horizontal="center" wrapText="1"/>
    </xf>
    <xf numFmtId="175" fontId="108" fillId="17" borderId="0" xfId="79" applyNumberFormat="1" applyFont="1" applyFill="1" applyBorder="1"/>
    <xf numFmtId="14" fontId="56" fillId="17" borderId="19" xfId="187" applyNumberFormat="1" applyFont="1" applyFill="1" applyBorder="1" applyAlignment="1">
      <alignment horizontal="center"/>
    </xf>
    <xf numFmtId="0" fontId="56" fillId="17" borderId="0" xfId="187" quotePrefix="1" applyFont="1" applyFill="1" applyBorder="1" applyAlignment="1">
      <alignment horizontal="center"/>
    </xf>
    <xf numFmtId="0" fontId="56" fillId="0" borderId="0" xfId="187" applyFont="1" applyAlignment="1">
      <alignment horizontal="left"/>
    </xf>
    <xf numFmtId="0" fontId="56" fillId="0" borderId="0" xfId="206" applyNumberFormat="1" applyFont="1" applyFill="1" applyAlignment="1">
      <alignment horizontal="left"/>
    </xf>
    <xf numFmtId="0" fontId="16" fillId="0" borderId="19" xfId="187" applyFont="1" applyFill="1" applyBorder="1" applyAlignment="1">
      <alignment horizontal="center"/>
    </xf>
    <xf numFmtId="49" fontId="16" fillId="0" borderId="0" xfId="187" applyNumberFormat="1" applyFont="1" applyFill="1" applyBorder="1" applyAlignment="1">
      <alignment horizontal="center"/>
    </xf>
    <xf numFmtId="0" fontId="16" fillId="0" borderId="0" xfId="187" applyFont="1" applyFill="1" applyBorder="1" applyAlignment="1"/>
    <xf numFmtId="174" fontId="0" fillId="0" borderId="0" xfId="0" applyFill="1" applyAlignment="1"/>
    <xf numFmtId="0" fontId="56" fillId="0" borderId="0" xfId="187" applyFont="1" applyBorder="1" applyAlignment="1">
      <alignment horizontal="center"/>
    </xf>
    <xf numFmtId="3" fontId="56" fillId="0" borderId="0" xfId="187" applyNumberFormat="1" applyFont="1" applyFill="1" applyBorder="1" applyAlignment="1"/>
    <xf numFmtId="174" fontId="63" fillId="0" borderId="1" xfId="201" applyFont="1" applyBorder="1" applyAlignment="1">
      <alignment horizontal="center" wrapText="1"/>
    </xf>
    <xf numFmtId="174" fontId="63" fillId="0" borderId="0" xfId="201" applyFont="1" applyFill="1" applyAlignment="1">
      <alignment horizontal="center" wrapText="1"/>
    </xf>
    <xf numFmtId="0" fontId="56" fillId="0" borderId="0" xfId="204" applyFont="1" applyBorder="1" applyAlignment="1"/>
    <xf numFmtId="0" fontId="56" fillId="0" borderId="0" xfId="204" applyFont="1" applyFill="1" applyBorder="1" applyAlignment="1">
      <alignment wrapText="1"/>
    </xf>
    <xf numFmtId="174" fontId="56" fillId="14" borderId="0" xfId="0" applyFont="1" applyFill="1" applyAlignment="1"/>
    <xf numFmtId="0" fontId="56" fillId="0" borderId="0" xfId="192" applyFont="1" applyFill="1" applyAlignment="1">
      <alignment horizontal="left" wrapText="1"/>
    </xf>
    <xf numFmtId="174" fontId="102" fillId="0" borderId="0" xfId="0" applyFont="1" applyFill="1" applyAlignment="1"/>
    <xf numFmtId="0" fontId="16" fillId="0" borderId="0" xfId="0" applyNumberFormat="1" applyFont="1" applyFill="1" applyAlignment="1">
      <alignment horizontal="center" vertical="center"/>
    </xf>
    <xf numFmtId="174" fontId="16" fillId="0" borderId="0" xfId="0" applyFont="1" applyFill="1" applyAlignment="1"/>
    <xf numFmtId="176" fontId="56" fillId="17" borderId="25" xfId="93" applyNumberFormat="1" applyFont="1" applyFill="1" applyBorder="1" applyProtection="1">
      <protection locked="0"/>
    </xf>
    <xf numFmtId="176" fontId="56" fillId="0" borderId="29" xfId="93" applyNumberFormat="1" applyFont="1" applyFill="1" applyBorder="1" applyProtection="1">
      <protection locked="0"/>
    </xf>
    <xf numFmtId="176" fontId="56" fillId="0" borderId="25" xfId="93" applyNumberFormat="1" applyFont="1" applyFill="1" applyBorder="1" applyProtection="1">
      <protection locked="0"/>
    </xf>
    <xf numFmtId="0" fontId="56" fillId="0" borderId="0" xfId="206" applyNumberFormat="1" applyFont="1" applyFill="1" applyAlignment="1">
      <alignment horizontal="center" wrapText="1"/>
    </xf>
    <xf numFmtId="174" fontId="56" fillId="0" borderId="0" xfId="201" applyFont="1" applyFill="1" applyBorder="1" applyAlignment="1">
      <alignment vertical="top"/>
    </xf>
    <xf numFmtId="174" fontId="16" fillId="0" borderId="0" xfId="201" applyFont="1" applyFill="1" applyBorder="1" applyAlignment="1">
      <alignment horizontal="left"/>
    </xf>
    <xf numFmtId="7" fontId="106" fillId="0" borderId="0" xfId="183" applyFont="1" applyFill="1" applyAlignment="1">
      <alignment horizontal="left"/>
    </xf>
    <xf numFmtId="0" fontId="56" fillId="0" borderId="0" xfId="188" applyNumberFormat="1" applyFont="1" applyFill="1" applyAlignment="1">
      <alignment vertical="top" wrapText="1"/>
    </xf>
    <xf numFmtId="174" fontId="56" fillId="0" borderId="0" xfId="0" applyFont="1" applyFill="1" applyAlignment="1">
      <alignment horizontal="left" vertical="center" wrapText="1"/>
    </xf>
    <xf numFmtId="174" fontId="56" fillId="0" borderId="0" xfId="0" applyFont="1" applyAlignment="1"/>
    <xf numFmtId="0" fontId="56" fillId="0" borderId="0" xfId="211" applyNumberFormat="1" applyFont="1" applyFill="1" applyAlignment="1">
      <alignment horizontal="center"/>
    </xf>
    <xf numFmtId="0" fontId="56" fillId="0" borderId="0" xfId="201" applyNumberFormat="1" applyFont="1" applyFill="1" applyBorder="1" applyAlignment="1" applyProtection="1">
      <alignment horizontal="center"/>
      <protection locked="0"/>
    </xf>
    <xf numFmtId="0" fontId="56" fillId="0" borderId="0" xfId="0" applyNumberFormat="1" applyFont="1" applyAlignment="1">
      <alignment horizontal="center"/>
    </xf>
    <xf numFmtId="175" fontId="56" fillId="14" borderId="0" xfId="59" applyNumberFormat="1" applyFont="1" applyFill="1"/>
    <xf numFmtId="175" fontId="56" fillId="14" borderId="0" xfId="59" applyNumberFormat="1" applyFont="1" applyFill="1" applyAlignment="1">
      <alignment horizontal="right"/>
    </xf>
    <xf numFmtId="175" fontId="56" fillId="0" borderId="3" xfId="93" applyNumberFormat="1" applyFont="1" applyBorder="1" applyAlignment="1">
      <alignment horizontal="right"/>
    </xf>
    <xf numFmtId="174" fontId="63" fillId="17" borderId="1" xfId="201" applyFont="1" applyFill="1" applyBorder="1" applyAlignment="1">
      <alignment horizontal="center" wrapText="1"/>
    </xf>
    <xf numFmtId="0" fontId="56" fillId="0" borderId="0" xfId="59" applyNumberFormat="1" applyFont="1" applyFill="1" applyBorder="1" applyAlignment="1">
      <alignment horizontal="center"/>
    </xf>
    <xf numFmtId="0" fontId="56" fillId="0" borderId="0" xfId="59" applyNumberFormat="1" applyFont="1" applyFill="1" applyBorder="1" applyAlignment="1" applyProtection="1">
      <alignment horizontal="center"/>
      <protection locked="0"/>
    </xf>
    <xf numFmtId="0" fontId="56" fillId="0" borderId="0" xfId="59" applyNumberFormat="1" applyFont="1" applyAlignment="1">
      <alignment horizontal="center"/>
    </xf>
    <xf numFmtId="176" fontId="56" fillId="17" borderId="10" xfId="93" applyNumberFormat="1" applyFont="1" applyFill="1" applyBorder="1"/>
    <xf numFmtId="174" fontId="56" fillId="0" borderId="30" xfId="0" applyFont="1" applyBorder="1" applyAlignment="1">
      <alignment horizontal="center"/>
    </xf>
    <xf numFmtId="174" fontId="56" fillId="0" borderId="10" xfId="0" applyFont="1" applyBorder="1" applyAlignment="1">
      <alignment horizontal="center"/>
    </xf>
    <xf numFmtId="174" fontId="56" fillId="0" borderId="12" xfId="0" applyFont="1" applyBorder="1" applyAlignment="1">
      <alignment horizontal="center"/>
    </xf>
    <xf numFmtId="174" fontId="109" fillId="0" borderId="15" xfId="201" applyFont="1" applyFill="1" applyBorder="1" applyAlignment="1">
      <alignment horizontal="center"/>
    </xf>
    <xf numFmtId="43" fontId="56" fillId="17" borderId="30" xfId="59" applyFont="1" applyFill="1" applyBorder="1"/>
    <xf numFmtId="43" fontId="56" fillId="0" borderId="33" xfId="59" applyFont="1" applyBorder="1"/>
    <xf numFmtId="43" fontId="56" fillId="0" borderId="12" xfId="59" applyFont="1" applyBorder="1"/>
    <xf numFmtId="43" fontId="56" fillId="17" borderId="31" xfId="59" applyFont="1" applyFill="1" applyBorder="1"/>
    <xf numFmtId="43" fontId="56" fillId="0" borderId="11" xfId="59" applyFont="1" applyBorder="1" applyAlignment="1">
      <alignment horizontal="center"/>
    </xf>
    <xf numFmtId="43" fontId="56" fillId="17" borderId="33" xfId="59" applyFont="1" applyFill="1" applyBorder="1" applyAlignment="1">
      <alignment horizontal="center"/>
    </xf>
    <xf numFmtId="43" fontId="56" fillId="17" borderId="10" xfId="59" applyFont="1" applyFill="1" applyBorder="1"/>
    <xf numFmtId="43" fontId="56" fillId="0" borderId="11" xfId="59" applyFont="1" applyBorder="1"/>
    <xf numFmtId="43" fontId="56" fillId="17" borderId="12" xfId="59" applyFont="1" applyFill="1" applyBorder="1"/>
    <xf numFmtId="43" fontId="56" fillId="17" borderId="11" xfId="59" applyFont="1" applyFill="1" applyBorder="1"/>
    <xf numFmtId="176" fontId="56" fillId="0" borderId="17" xfId="93" applyNumberFormat="1" applyFont="1" applyFill="1" applyBorder="1"/>
    <xf numFmtId="10" fontId="56" fillId="0" borderId="15" xfId="266" applyNumberFormat="1" applyFont="1" applyBorder="1"/>
    <xf numFmtId="43" fontId="56" fillId="0" borderId="0" xfId="59" applyFont="1"/>
    <xf numFmtId="43" fontId="56" fillId="17" borderId="0" xfId="59" applyFont="1" applyFill="1"/>
    <xf numFmtId="0" fontId="63" fillId="0" borderId="0" xfId="59" applyNumberFormat="1" applyFont="1" applyFill="1" applyBorder="1" applyAlignment="1">
      <alignment horizontal="left"/>
    </xf>
    <xf numFmtId="0" fontId="56" fillId="0" borderId="0" xfId="59" applyNumberFormat="1" applyFont="1" applyFill="1" applyAlignment="1">
      <alignment horizontal="center"/>
    </xf>
    <xf numFmtId="0" fontId="56" fillId="0" borderId="0" xfId="59" applyNumberFormat="1" applyFont="1" applyFill="1" applyAlignment="1">
      <alignment horizontal="center" vertical="top"/>
    </xf>
    <xf numFmtId="3" fontId="56" fillId="0" borderId="0" xfId="188" applyNumberFormat="1" applyFont="1" applyAlignment="1">
      <alignment horizontal="center" wrapText="1"/>
    </xf>
    <xf numFmtId="174" fontId="56" fillId="0" borderId="0" xfId="0" applyFont="1" applyFill="1" applyAlignment="1">
      <alignment vertical="center" wrapText="1"/>
    </xf>
    <xf numFmtId="174" fontId="56" fillId="0" borderId="0" xfId="0" applyFont="1" applyFill="1" applyAlignment="1">
      <alignment horizontal="left" vertical="center"/>
    </xf>
    <xf numFmtId="0" fontId="56" fillId="0" borderId="0" xfId="0" applyNumberFormat="1" applyFont="1" applyFill="1" applyBorder="1" applyAlignment="1">
      <alignment vertical="top"/>
    </xf>
    <xf numFmtId="174" fontId="56" fillId="0" borderId="0" xfId="0" applyFont="1" applyAlignment="1">
      <alignment horizontal="center" wrapText="1"/>
    </xf>
    <xf numFmtId="174" fontId="63" fillId="0" borderId="0" xfId="0" applyFont="1" applyAlignment="1"/>
    <xf numFmtId="174" fontId="63" fillId="0" borderId="0" xfId="211" applyFont="1" applyBorder="1" applyAlignment="1">
      <alignment horizontal="center" wrapText="1"/>
    </xf>
    <xf numFmtId="0" fontId="63" fillId="0" borderId="0" xfId="188" applyNumberFormat="1" applyFont="1" applyBorder="1" applyAlignment="1">
      <alignment horizontal="center" vertical="center" wrapText="1"/>
    </xf>
    <xf numFmtId="0" fontId="63" fillId="0" borderId="0" xfId="211" applyNumberFormat="1" applyFont="1" applyAlignment="1">
      <alignment horizontal="center" wrapText="1"/>
    </xf>
    <xf numFmtId="10" fontId="56" fillId="0" borderId="0" xfId="266" applyNumberFormat="1" applyFont="1" applyFill="1" applyAlignment="1"/>
    <xf numFmtId="174" fontId="56" fillId="18" borderId="0" xfId="0" applyFont="1" applyFill="1" applyAlignment="1">
      <alignment vertical="top" wrapText="1"/>
    </xf>
    <xf numFmtId="174" fontId="56" fillId="0" borderId="0" xfId="201" applyFont="1" applyFill="1" applyBorder="1" applyAlignment="1">
      <alignment horizontal="left"/>
    </xf>
    <xf numFmtId="174" fontId="56" fillId="0" borderId="0" xfId="0" applyFont="1" applyAlignment="1"/>
    <xf numFmtId="0" fontId="56" fillId="0" borderId="0" xfId="211" applyNumberFormat="1" applyFont="1" applyFill="1" applyAlignment="1">
      <alignment horizontal="center"/>
    </xf>
    <xf numFmtId="0" fontId="56" fillId="0" borderId="0" xfId="201" applyNumberFormat="1" applyFont="1" applyFill="1" applyBorder="1" applyAlignment="1" applyProtection="1">
      <alignment horizontal="center"/>
      <protection locked="0"/>
    </xf>
    <xf numFmtId="174" fontId="56" fillId="0" borderId="0" xfId="211" applyFont="1" applyAlignment="1">
      <alignment horizontal="center"/>
    </xf>
    <xf numFmtId="174" fontId="56" fillId="0" borderId="0" xfId="0" applyFont="1" applyAlignment="1"/>
    <xf numFmtId="174" fontId="56" fillId="0" borderId="0" xfId="0" applyFont="1" applyAlignment="1"/>
    <xf numFmtId="0" fontId="56" fillId="0" borderId="0" xfId="201" applyNumberFormat="1" applyFont="1" applyFill="1" applyBorder="1" applyAlignment="1" applyProtection="1">
      <alignment horizontal="center"/>
      <protection locked="0"/>
    </xf>
    <xf numFmtId="49" fontId="56" fillId="0" borderId="0" xfId="211" applyNumberFormat="1" applyFont="1" applyAlignment="1" applyProtection="1">
      <protection locked="0"/>
    </xf>
    <xf numFmtId="174" fontId="0" fillId="0" borderId="0" xfId="0" applyFill="1" applyBorder="1" applyAlignment="1"/>
    <xf numFmtId="3" fontId="56" fillId="0" borderId="8" xfId="188" applyNumberFormat="1" applyFont="1" applyFill="1" applyBorder="1" applyAlignment="1"/>
    <xf numFmtId="3" fontId="56" fillId="0" borderId="8" xfId="211" applyNumberFormat="1" applyFont="1" applyFill="1" applyBorder="1" applyAlignment="1">
      <alignment horizontal="center"/>
    </xf>
    <xf numFmtId="3" fontId="63" fillId="0" borderId="0" xfId="201" applyNumberFormat="1" applyFont="1" applyFill="1" applyBorder="1" applyAlignment="1">
      <alignment horizontal="center" wrapText="1"/>
    </xf>
    <xf numFmtId="174" fontId="63" fillId="0" borderId="22" xfId="201" applyFont="1" applyFill="1" applyBorder="1" applyAlignment="1">
      <alignment horizontal="center" wrapText="1"/>
    </xf>
    <xf numFmtId="174" fontId="63" fillId="0" borderId="6" xfId="201" applyFont="1" applyFill="1" applyBorder="1" applyAlignment="1"/>
    <xf numFmtId="174" fontId="63" fillId="0" borderId="6" xfId="201" applyFont="1" applyFill="1" applyBorder="1" applyAlignment="1">
      <alignment horizontal="center" wrapText="1"/>
    </xf>
    <xf numFmtId="174" fontId="56" fillId="17" borderId="0" xfId="201" applyFont="1" applyFill="1" applyBorder="1" applyAlignment="1"/>
    <xf numFmtId="174" fontId="63" fillId="0" borderId="24" xfId="201" applyFont="1" applyFill="1" applyBorder="1" applyAlignment="1">
      <alignment horizontal="center" wrapText="1"/>
    </xf>
    <xf numFmtId="174" fontId="63" fillId="0" borderId="21" xfId="201" applyFont="1" applyFill="1" applyBorder="1" applyAlignment="1"/>
    <xf numFmtId="0" fontId="63" fillId="0" borderId="21" xfId="201" applyNumberFormat="1" applyFont="1" applyFill="1" applyBorder="1" applyAlignment="1">
      <alignment horizontal="center" wrapText="1"/>
    </xf>
    <xf numFmtId="174" fontId="63" fillId="0" borderId="21" xfId="201" applyFont="1" applyFill="1" applyBorder="1" applyAlignment="1">
      <alignment horizontal="center" wrapText="1"/>
    </xf>
    <xf numFmtId="3" fontId="63" fillId="0" borderId="21" xfId="201" applyNumberFormat="1" applyFont="1" applyFill="1" applyBorder="1" applyAlignment="1">
      <alignment horizontal="center" wrapText="1"/>
    </xf>
    <xf numFmtId="3" fontId="63" fillId="0" borderId="20" xfId="201" applyNumberFormat="1" applyFont="1" applyFill="1" applyBorder="1" applyAlignment="1">
      <alignment horizontal="center" wrapText="1"/>
    </xf>
    <xf numFmtId="174" fontId="56" fillId="0" borderId="19" xfId="201" applyFont="1" applyFill="1" applyBorder="1" applyAlignment="1">
      <alignment horizontal="center"/>
    </xf>
    <xf numFmtId="174" fontId="56" fillId="0" borderId="23" xfId="201" applyFont="1" applyFill="1" applyBorder="1" applyAlignment="1">
      <alignment horizontal="center"/>
    </xf>
    <xf numFmtId="174" fontId="56" fillId="17" borderId="8" xfId="201" applyFont="1" applyFill="1" applyBorder="1" applyAlignment="1"/>
    <xf numFmtId="3" fontId="56" fillId="0" borderId="0" xfId="211" quotePrefix="1" applyNumberFormat="1" applyFont="1" applyFill="1" applyAlignment="1">
      <alignment horizontal="left"/>
    </xf>
    <xf numFmtId="0" fontId="56" fillId="0" borderId="0" xfId="201" applyNumberFormat="1" applyFont="1" applyFill="1" applyBorder="1" applyAlignment="1">
      <alignment horizontal="center" wrapText="1"/>
    </xf>
    <xf numFmtId="174" fontId="56" fillId="0" borderId="0" xfId="201" applyFont="1" applyFill="1" applyBorder="1" applyAlignment="1">
      <alignment horizontal="center" wrapText="1"/>
    </xf>
    <xf numFmtId="0" fontId="56" fillId="0" borderId="0" xfId="201" applyNumberFormat="1" applyFont="1" applyFill="1" applyBorder="1" applyAlignment="1">
      <alignment horizontal="left" wrapText="1"/>
    </xf>
    <xf numFmtId="43" fontId="56" fillId="0" borderId="0" xfId="59" applyFont="1" applyBorder="1" applyAlignment="1"/>
    <xf numFmtId="174" fontId="56" fillId="0" borderId="0" xfId="0" applyFont="1" applyFill="1" applyBorder="1" applyAlignment="1">
      <alignment horizontal="left"/>
    </xf>
    <xf numFmtId="43" fontId="56" fillId="17" borderId="0" xfId="59" applyFont="1" applyFill="1" applyBorder="1" applyAlignment="1"/>
    <xf numFmtId="174" fontId="56" fillId="0" borderId="24" xfId="201" applyFont="1" applyFill="1" applyBorder="1" applyAlignment="1">
      <alignment horizontal="center"/>
    </xf>
    <xf numFmtId="174" fontId="56" fillId="0" borderId="21" xfId="201" applyFont="1" applyFill="1" applyBorder="1" applyAlignment="1"/>
    <xf numFmtId="174" fontId="56" fillId="17" borderId="21" xfId="201" applyFont="1" applyFill="1" applyBorder="1" applyAlignment="1"/>
    <xf numFmtId="175" fontId="56" fillId="0" borderId="21" xfId="59" applyNumberFormat="1" applyFont="1" applyFill="1" applyBorder="1" applyAlignment="1"/>
    <xf numFmtId="43" fontId="56" fillId="0" borderId="21" xfId="59" applyFont="1" applyFill="1" applyBorder="1" applyAlignment="1"/>
    <xf numFmtId="43" fontId="56" fillId="17" borderId="21" xfId="59" applyFont="1" applyFill="1" applyBorder="1" applyAlignment="1"/>
    <xf numFmtId="43" fontId="56" fillId="0" borderId="8" xfId="59" applyFont="1" applyFill="1" applyBorder="1" applyAlignment="1"/>
    <xf numFmtId="43" fontId="56" fillId="17" borderId="8" xfId="59" applyFont="1" applyFill="1" applyBorder="1" applyAlignment="1"/>
    <xf numFmtId="43" fontId="56" fillId="14" borderId="0" xfId="59" applyFont="1" applyFill="1" applyBorder="1" applyAlignment="1"/>
    <xf numFmtId="3" fontId="56" fillId="0" borderId="0" xfId="201" applyNumberFormat="1" applyFont="1" applyFill="1" applyBorder="1" applyAlignment="1">
      <alignment horizontal="center" wrapText="1"/>
    </xf>
    <xf numFmtId="174" fontId="85" fillId="0" borderId="0" xfId="201" applyFont="1" applyFill="1" applyBorder="1" applyAlignment="1"/>
    <xf numFmtId="0" fontId="56" fillId="0" borderId="1" xfId="201" applyNumberFormat="1" applyFont="1" applyFill="1" applyBorder="1"/>
    <xf numFmtId="0" fontId="56" fillId="0" borderId="1" xfId="201" applyNumberFormat="1" applyFont="1" applyFill="1" applyBorder="1" applyAlignment="1">
      <alignment horizontal="center"/>
    </xf>
    <xf numFmtId="0" fontId="56" fillId="0" borderId="37" xfId="201" applyNumberFormat="1" applyFont="1" applyFill="1" applyBorder="1"/>
    <xf numFmtId="0" fontId="56" fillId="0" borderId="19" xfId="201" applyNumberFormat="1" applyFont="1" applyFill="1" applyBorder="1"/>
    <xf numFmtId="174" fontId="56" fillId="0" borderId="23" xfId="201" applyFont="1" applyFill="1" applyBorder="1" applyAlignment="1"/>
    <xf numFmtId="0" fontId="56" fillId="0" borderId="25" xfId="201" applyNumberFormat="1" applyFont="1" applyFill="1" applyBorder="1"/>
    <xf numFmtId="174" fontId="56" fillId="0" borderId="19" xfId="209" applyFont="1" applyFill="1" applyBorder="1" applyAlignment="1"/>
    <xf numFmtId="43" fontId="56" fillId="0" borderId="25" xfId="59" applyFont="1" applyFill="1" applyBorder="1" applyAlignment="1"/>
    <xf numFmtId="174" fontId="85" fillId="0" borderId="8" xfId="201" applyFont="1" applyFill="1" applyBorder="1" applyAlignment="1"/>
    <xf numFmtId="174" fontId="85" fillId="0" borderId="26" xfId="201" applyFont="1" applyFill="1" applyBorder="1" applyAlignment="1"/>
    <xf numFmtId="0" fontId="56" fillId="0" borderId="29" xfId="201" applyNumberFormat="1" applyFont="1" applyFill="1" applyBorder="1" applyAlignment="1">
      <alignment horizontal="center"/>
    </xf>
    <xf numFmtId="174" fontId="63" fillId="0" borderId="36" xfId="201" applyFont="1" applyFill="1" applyBorder="1" applyAlignment="1">
      <alignment horizontal="center" wrapText="1"/>
    </xf>
    <xf numFmtId="175" fontId="56" fillId="0" borderId="25" xfId="59" applyNumberFormat="1" applyFont="1" applyFill="1" applyBorder="1" applyAlignment="1"/>
    <xf numFmtId="175" fontId="56" fillId="0" borderId="0" xfId="0" applyNumberFormat="1" applyFont="1" applyFill="1" applyBorder="1" applyAlignment="1"/>
    <xf numFmtId="174" fontId="56" fillId="0" borderId="21" xfId="0" applyFont="1" applyBorder="1" applyAlignment="1"/>
    <xf numFmtId="175" fontId="56" fillId="0" borderId="21" xfId="59" applyNumberFormat="1" applyFont="1" applyBorder="1" applyAlignment="1"/>
    <xf numFmtId="174" fontId="56" fillId="17" borderId="0" xfId="0" applyFont="1" applyFill="1" applyBorder="1" applyAlignment="1"/>
    <xf numFmtId="175" fontId="56" fillId="0" borderId="20" xfId="59" applyNumberFormat="1" applyFont="1" applyBorder="1" applyAlignment="1"/>
    <xf numFmtId="175" fontId="56" fillId="0" borderId="25" xfId="59" applyNumberFormat="1" applyFont="1" applyBorder="1" applyAlignment="1"/>
    <xf numFmtId="175" fontId="56" fillId="0" borderId="26" xfId="59" applyNumberFormat="1" applyFont="1" applyBorder="1" applyAlignment="1"/>
    <xf numFmtId="175" fontId="56" fillId="17" borderId="21" xfId="59" applyNumberFormat="1" applyFont="1" applyFill="1" applyBorder="1" applyAlignment="1"/>
    <xf numFmtId="175" fontId="88" fillId="0" borderId="0" xfId="59" applyNumberFormat="1" applyFont="1" applyFill="1" applyBorder="1"/>
    <xf numFmtId="43" fontId="56" fillId="0" borderId="0" xfId="59" applyNumberFormat="1" applyFont="1" applyFill="1" applyBorder="1" applyAlignment="1"/>
    <xf numFmtId="279" fontId="90" fillId="0" borderId="0" xfId="59" applyNumberFormat="1" applyFont="1" applyFill="1" applyBorder="1" applyAlignment="1"/>
    <xf numFmtId="187" fontId="63" fillId="0" borderId="0" xfId="59" applyNumberFormat="1" applyFont="1" applyFill="1" applyBorder="1" applyAlignment="1"/>
    <xf numFmtId="10" fontId="56" fillId="17" borderId="34" xfId="266" applyNumberFormat="1" applyFont="1" applyFill="1" applyBorder="1"/>
    <xf numFmtId="175" fontId="56" fillId="0" borderId="0" xfId="79" applyNumberFormat="1" applyFont="1" applyFill="1"/>
    <xf numFmtId="0" fontId="56" fillId="0" borderId="0" xfId="211" quotePrefix="1" applyNumberFormat="1" applyFont="1" applyFill="1" applyProtection="1">
      <protection locked="0"/>
    </xf>
    <xf numFmtId="174" fontId="56" fillId="0" borderId="0" xfId="0" applyFont="1" applyAlignment="1"/>
    <xf numFmtId="174" fontId="56" fillId="0" borderId="0" xfId="201" applyFont="1" applyFill="1" applyBorder="1" applyAlignment="1"/>
    <xf numFmtId="175" fontId="56" fillId="0" borderId="0" xfId="59" applyNumberFormat="1" applyFont="1" applyFill="1" applyBorder="1" applyAlignment="1"/>
    <xf numFmtId="174" fontId="56" fillId="0" borderId="0" xfId="201" applyFont="1" applyFill="1" applyBorder="1" applyAlignment="1">
      <alignment horizontal="center"/>
    </xf>
    <xf numFmtId="0" fontId="56" fillId="0" borderId="0" xfId="211" applyNumberFormat="1" applyFont="1" applyFill="1" applyProtection="1">
      <protection locked="0"/>
    </xf>
    <xf numFmtId="0" fontId="56" fillId="0" borderId="0" xfId="187" applyFont="1" applyFill="1"/>
    <xf numFmtId="0" fontId="56" fillId="0" borderId="0" xfId="187" applyFont="1" applyFill="1" applyBorder="1"/>
    <xf numFmtId="0" fontId="56" fillId="0" borderId="0" xfId="187" applyFont="1" applyFill="1" applyAlignment="1">
      <alignment horizontal="left"/>
    </xf>
    <xf numFmtId="0" fontId="56" fillId="0" borderId="0" xfId="187" applyFont="1"/>
    <xf numFmtId="0" fontId="56" fillId="0" borderId="0" xfId="187" applyFont="1" applyFill="1" applyAlignment="1">
      <alignment horizontal="center" wrapText="1"/>
    </xf>
    <xf numFmtId="175" fontId="56" fillId="0" borderId="0" xfId="59" applyNumberFormat="1" applyFont="1" applyFill="1"/>
    <xf numFmtId="0" fontId="112" fillId="0" borderId="0" xfId="187" applyFont="1" applyFill="1"/>
    <xf numFmtId="0" fontId="56" fillId="0" borderId="0" xfId="187" applyFont="1" applyFill="1" applyAlignment="1">
      <alignment horizontal="right"/>
    </xf>
    <xf numFmtId="174" fontId="56" fillId="0" borderId="30" xfId="0" applyFont="1" applyBorder="1" applyAlignment="1">
      <alignment horizontal="center"/>
    </xf>
    <xf numFmtId="174" fontId="56" fillId="0" borderId="31" xfId="0" applyFont="1" applyBorder="1" applyAlignment="1">
      <alignment horizontal="center"/>
    </xf>
    <xf numFmtId="174" fontId="56" fillId="0" borderId="0" xfId="0" applyFont="1" applyAlignment="1"/>
    <xf numFmtId="178" fontId="106" fillId="0" borderId="0" xfId="59" applyNumberFormat="1" applyFont="1" applyFill="1" applyAlignment="1">
      <alignment horizontal="left"/>
    </xf>
    <xf numFmtId="178" fontId="105" fillId="0" borderId="0" xfId="59" applyNumberFormat="1" applyFont="1" applyFill="1" applyAlignment="1">
      <alignment horizontal="left"/>
    </xf>
    <xf numFmtId="174" fontId="56" fillId="0" borderId="10" xfId="0" applyFont="1" applyFill="1" applyBorder="1" applyAlignment="1">
      <alignment horizontal="center"/>
    </xf>
    <xf numFmtId="43" fontId="56" fillId="0" borderId="10" xfId="59" applyFont="1" applyFill="1" applyBorder="1"/>
    <xf numFmtId="174" fontId="56" fillId="0" borderId="0" xfId="0" applyFont="1" applyFill="1" applyBorder="1" applyAlignment="1">
      <alignment horizontal="center"/>
    </xf>
    <xf numFmtId="43" fontId="56" fillId="0" borderId="0" xfId="59" applyFont="1" applyFill="1" applyBorder="1"/>
    <xf numFmtId="174" fontId="56" fillId="0" borderId="0" xfId="0" applyFont="1" applyBorder="1" applyAlignment="1">
      <alignment horizontal="center"/>
    </xf>
    <xf numFmtId="43" fontId="56" fillId="17" borderId="0" xfId="59" applyFont="1" applyFill="1" applyBorder="1" applyAlignment="1">
      <alignment horizontal="center"/>
    </xf>
    <xf numFmtId="174" fontId="56" fillId="0" borderId="12" xfId="0" applyFont="1" applyBorder="1" applyAlignment="1"/>
    <xf numFmtId="174" fontId="56" fillId="17" borderId="12" xfId="0" applyFont="1" applyFill="1" applyBorder="1" applyAlignment="1"/>
    <xf numFmtId="10" fontId="56" fillId="0" borderId="1" xfId="266" applyNumberFormat="1" applyFont="1" applyFill="1" applyBorder="1"/>
    <xf numFmtId="174" fontId="56" fillId="0" borderId="1" xfId="0" applyFont="1" applyBorder="1" applyAlignment="1"/>
    <xf numFmtId="174" fontId="56" fillId="0" borderId="32" xfId="0" applyFont="1" applyBorder="1" applyAlignment="1"/>
    <xf numFmtId="174" fontId="56" fillId="0" borderId="16" xfId="0" applyFont="1" applyFill="1" applyBorder="1" applyAlignment="1">
      <alignment horizontal="center"/>
    </xf>
    <xf numFmtId="174" fontId="56" fillId="0" borderId="7" xfId="0" applyFont="1" applyFill="1" applyBorder="1" applyAlignment="1">
      <alignment horizontal="center"/>
    </xf>
    <xf numFmtId="174" fontId="56" fillId="0" borderId="7" xfId="0" applyFont="1" applyBorder="1" applyAlignment="1">
      <alignment horizontal="center"/>
    </xf>
    <xf numFmtId="174" fontId="56" fillId="0" borderId="38" xfId="0" applyFont="1" applyBorder="1" applyAlignment="1">
      <alignment horizontal="center"/>
    </xf>
    <xf numFmtId="174" fontId="56" fillId="0" borderId="10" xfId="0" applyFont="1" applyBorder="1" applyAlignment="1"/>
    <xf numFmtId="43" fontId="56" fillId="0" borderId="10" xfId="59" applyFont="1" applyBorder="1" applyAlignment="1"/>
    <xf numFmtId="43" fontId="56" fillId="0" borderId="17" xfId="59" applyFont="1" applyBorder="1" applyAlignment="1"/>
    <xf numFmtId="174" fontId="56" fillId="0" borderId="30" xfId="0" applyFont="1" applyBorder="1" applyAlignment="1"/>
    <xf numFmtId="174" fontId="56" fillId="0" borderId="33" xfId="0" applyFont="1" applyBorder="1" applyAlignment="1"/>
    <xf numFmtId="174" fontId="56" fillId="0" borderId="11" xfId="0" applyFont="1" applyBorder="1" applyAlignment="1"/>
    <xf numFmtId="174" fontId="56" fillId="0" borderId="15" xfId="0" applyFont="1" applyBorder="1" applyAlignment="1"/>
    <xf numFmtId="43" fontId="46" fillId="0" borderId="8" xfId="59" applyFont="1" applyBorder="1" applyAlignment="1"/>
    <xf numFmtId="43" fontId="56" fillId="14" borderId="0" xfId="59" applyFont="1" applyFill="1" applyBorder="1" applyAlignment="1">
      <alignment horizontal="right"/>
    </xf>
    <xf numFmtId="0" fontId="56" fillId="0" borderId="0" xfId="187" applyFont="1" applyFill="1" applyBorder="1" applyAlignment="1">
      <alignment horizontal="left"/>
    </xf>
    <xf numFmtId="175" fontId="56" fillId="17" borderId="25" xfId="79" applyNumberFormat="1" applyFont="1" applyFill="1" applyBorder="1"/>
    <xf numFmtId="43" fontId="56" fillId="17" borderId="25" xfId="59" applyFont="1" applyFill="1" applyBorder="1"/>
    <xf numFmtId="175" fontId="56" fillId="17" borderId="0" xfId="77" applyNumberFormat="1" applyFont="1" applyFill="1" applyBorder="1"/>
    <xf numFmtId="43" fontId="56" fillId="17" borderId="0" xfId="79" applyNumberFormat="1" applyFont="1" applyFill="1" applyBorder="1" applyAlignment="1">
      <alignment horizontal="right"/>
    </xf>
    <xf numFmtId="175" fontId="56" fillId="0" borderId="14" xfId="59" applyNumberFormat="1" applyFont="1" applyBorder="1"/>
    <xf numFmtId="175" fontId="56" fillId="17" borderId="0" xfId="59" applyNumberFormat="1" applyFont="1" applyFill="1" applyAlignment="1"/>
    <xf numFmtId="0" fontId="63" fillId="0" borderId="0" xfId="212" applyFont="1" applyAlignment="1">
      <alignment horizontal="center"/>
    </xf>
    <xf numFmtId="0" fontId="56" fillId="0" borderId="0" xfId="0" applyNumberFormat="1" applyFont="1" applyAlignment="1">
      <alignment horizontal="center"/>
    </xf>
    <xf numFmtId="174" fontId="56" fillId="0" borderId="17" xfId="0" applyFont="1" applyBorder="1" applyAlignment="1">
      <alignment horizontal="center"/>
    </xf>
    <xf numFmtId="174" fontId="56" fillId="0" borderId="32" xfId="0" applyFont="1" applyBorder="1" applyAlignment="1">
      <alignment horizontal="center"/>
    </xf>
    <xf numFmtId="174" fontId="56" fillId="0" borderId="0" xfId="0" applyFont="1" applyFill="1" applyBorder="1" applyAlignment="1">
      <alignment horizontal="center"/>
    </xf>
    <xf numFmtId="174" fontId="56" fillId="0" borderId="17" xfId="0" applyFont="1" applyBorder="1" applyAlignment="1"/>
    <xf numFmtId="182" fontId="56" fillId="0" borderId="0" xfId="266" applyNumberFormat="1" applyFont="1" applyFill="1" applyAlignment="1" applyProtection="1">
      <alignment horizontal="center"/>
      <protection locked="0"/>
    </xf>
    <xf numFmtId="0" fontId="63" fillId="0" borderId="0" xfId="212" applyFont="1" applyAlignment="1">
      <alignment horizontal="left"/>
    </xf>
    <xf numFmtId="0" fontId="63" fillId="0" borderId="0" xfId="212" applyFont="1" applyFill="1" applyBorder="1" applyAlignment="1">
      <alignment horizontal="center"/>
    </xf>
    <xf numFmtId="174" fontId="63" fillId="0" borderId="0" xfId="0" applyFont="1" applyFill="1" applyBorder="1" applyAlignment="1">
      <alignment horizontal="center"/>
    </xf>
    <xf numFmtId="0" fontId="63" fillId="0" borderId="0" xfId="212" applyFont="1" applyFill="1" applyBorder="1" applyAlignment="1">
      <alignment horizontal="center" wrapText="1"/>
    </xf>
    <xf numFmtId="0" fontId="56" fillId="0" borderId="0" xfId="212" applyFont="1" applyFill="1" applyBorder="1" applyAlignment="1">
      <alignment horizontal="center" wrapText="1"/>
    </xf>
    <xf numFmtId="3" fontId="56" fillId="0" borderId="0" xfId="188" applyNumberFormat="1" applyFont="1" applyFill="1" applyBorder="1" applyAlignment="1">
      <alignment wrapText="1"/>
    </xf>
    <xf numFmtId="41" fontId="56" fillId="0" borderId="0" xfId="212" applyNumberFormat="1" applyFont="1" applyFill="1" applyBorder="1"/>
    <xf numFmtId="174" fontId="56" fillId="0" borderId="17" xfId="0" applyFont="1" applyFill="1" applyBorder="1" applyAlignment="1">
      <alignment horizontal="center"/>
    </xf>
    <xf numFmtId="174" fontId="56" fillId="0" borderId="1" xfId="0" applyFont="1" applyFill="1" applyBorder="1" applyAlignment="1">
      <alignment horizontal="center"/>
    </xf>
    <xf numFmtId="174" fontId="109" fillId="0" borderId="1" xfId="201" applyFont="1" applyFill="1" applyBorder="1" applyAlignment="1">
      <alignment horizontal="center"/>
    </xf>
    <xf numFmtId="174" fontId="56" fillId="0" borderId="1" xfId="0" applyFont="1" applyBorder="1" applyAlignment="1">
      <alignment horizontal="center"/>
    </xf>
    <xf numFmtId="280" fontId="56" fillId="0" borderId="11" xfId="59" applyNumberFormat="1" applyFont="1" applyBorder="1" applyAlignment="1"/>
    <xf numFmtId="43" fontId="56" fillId="0" borderId="0" xfId="59" applyFont="1" applyFill="1" applyAlignment="1" applyProtection="1">
      <alignment vertical="top"/>
      <protection locked="0"/>
    </xf>
    <xf numFmtId="0" fontId="56" fillId="0" borderId="0" xfId="211" applyNumberFormat="1" applyFont="1" applyAlignment="1" applyProtection="1">
      <alignment horizontal="center" wrapText="1"/>
      <protection locked="0"/>
    </xf>
    <xf numFmtId="175" fontId="56" fillId="0" borderId="0" xfId="59" applyNumberFormat="1" applyFont="1" applyAlignment="1">
      <alignment horizontal="center"/>
    </xf>
    <xf numFmtId="0" fontId="56" fillId="0" borderId="0" xfId="211" applyNumberFormat="1" applyFont="1" applyFill="1" applyAlignment="1">
      <alignment horizontal="center"/>
    </xf>
    <xf numFmtId="0" fontId="56" fillId="0" borderId="0" xfId="201" applyNumberFormat="1" applyFont="1" applyFill="1" applyBorder="1" applyAlignment="1" applyProtection="1">
      <alignment horizontal="center"/>
      <protection locked="0"/>
    </xf>
    <xf numFmtId="0" fontId="56" fillId="0" borderId="0" xfId="0" applyNumberFormat="1" applyFont="1" applyAlignment="1">
      <alignment horizontal="center"/>
    </xf>
    <xf numFmtId="10" fontId="56" fillId="0" borderId="0" xfId="266" applyNumberFormat="1" applyFont="1" applyFill="1" applyAlignment="1">
      <alignment horizontal="center"/>
    </xf>
    <xf numFmtId="3" fontId="56" fillId="0" borderId="0" xfId="188" applyNumberFormat="1" applyFont="1" applyFill="1" applyAlignment="1">
      <alignment horizontal="center" wrapText="1"/>
    </xf>
    <xf numFmtId="174" fontId="0" fillId="0" borderId="0" xfId="201" applyFont="1" applyFill="1" applyBorder="1" applyAlignment="1"/>
    <xf numFmtId="174" fontId="0" fillId="0" borderId="0" xfId="0" applyAlignment="1">
      <alignment horizontal="right"/>
    </xf>
    <xf numFmtId="0" fontId="56" fillId="0" borderId="0" xfId="187" applyFont="1" applyAlignment="1">
      <alignment horizontal="right"/>
    </xf>
    <xf numFmtId="0" fontId="56" fillId="0" borderId="0" xfId="201" applyNumberFormat="1" applyFont="1" applyFill="1" applyBorder="1" applyAlignment="1" applyProtection="1">
      <alignment horizontal="right"/>
      <protection locked="0"/>
    </xf>
    <xf numFmtId="7" fontId="104" fillId="0" borderId="0" xfId="183" applyFont="1"/>
    <xf numFmtId="2" fontId="106" fillId="0" borderId="0" xfId="0" applyNumberFormat="1" applyFont="1" applyAlignment="1">
      <alignment horizontal="center"/>
    </xf>
    <xf numFmtId="174" fontId="56" fillId="0" borderId="30" xfId="0" applyFont="1" applyBorder="1" applyAlignment="1">
      <alignment horizontal="center"/>
    </xf>
    <xf numFmtId="0" fontId="56" fillId="0" borderId="0" xfId="211" applyNumberFormat="1" applyFont="1" applyFill="1" applyAlignment="1">
      <alignment horizontal="center"/>
    </xf>
    <xf numFmtId="174" fontId="56" fillId="0" borderId="0" xfId="0" applyFont="1" applyAlignment="1">
      <alignment horizontal="center"/>
    </xf>
    <xf numFmtId="175" fontId="56" fillId="0" borderId="0" xfId="59" applyNumberFormat="1" applyFont="1" applyAlignment="1">
      <alignment horizontal="left"/>
    </xf>
    <xf numFmtId="186" fontId="56" fillId="0" borderId="0" xfId="59" applyNumberFormat="1" applyFont="1" applyFill="1" applyAlignment="1" applyProtection="1">
      <alignment horizontal="center"/>
      <protection locked="0"/>
    </xf>
    <xf numFmtId="0" fontId="56" fillId="0" borderId="0" xfId="184" applyFont="1" applyFill="1" applyAlignment="1"/>
    <xf numFmtId="0" fontId="56" fillId="0" borderId="0" xfId="184" applyFont="1"/>
    <xf numFmtId="0" fontId="63" fillId="0" borderId="0" xfId="184" applyFont="1" applyFill="1" applyAlignment="1"/>
    <xf numFmtId="0" fontId="56" fillId="0" borderId="0" xfId="184" applyFont="1" applyFill="1" applyAlignment="1">
      <alignment horizontal="center"/>
    </xf>
    <xf numFmtId="0" fontId="56" fillId="0" borderId="0" xfId="184" applyFont="1" applyAlignment="1">
      <alignment horizontal="center"/>
    </xf>
    <xf numFmtId="49" fontId="56" fillId="0" borderId="0" xfId="184" quotePrefix="1" applyNumberFormat="1" applyFont="1" applyAlignment="1">
      <alignment horizontal="center"/>
    </xf>
    <xf numFmtId="0" fontId="56" fillId="0" borderId="1" xfId="184" applyFont="1" applyFill="1" applyBorder="1" applyAlignment="1">
      <alignment horizontal="center" vertical="top"/>
    </xf>
    <xf numFmtId="0" fontId="56" fillId="0" borderId="1" xfId="184" applyFont="1" applyFill="1" applyBorder="1" applyAlignment="1">
      <alignment horizontal="center" vertical="top" wrapText="1"/>
    </xf>
    <xf numFmtId="0" fontId="56" fillId="0" borderId="0" xfId="184" applyFont="1" applyAlignment="1">
      <alignment horizontal="left"/>
    </xf>
    <xf numFmtId="0" fontId="56" fillId="0" borderId="0" xfId="184" applyFont="1" applyFill="1"/>
    <xf numFmtId="0" fontId="56" fillId="0" borderId="0" xfId="184" applyFont="1" applyFill="1" applyAlignment="1">
      <alignment horizontal="right"/>
    </xf>
    <xf numFmtId="0" fontId="56" fillId="0" borderId="0" xfId="184" applyFont="1" applyFill="1" applyAlignment="1">
      <alignment horizontal="left"/>
    </xf>
    <xf numFmtId="43" fontId="56" fillId="0" borderId="0" xfId="184" applyNumberFormat="1" applyFont="1"/>
    <xf numFmtId="43" fontId="56" fillId="0" borderId="0" xfId="184" applyNumberFormat="1" applyFont="1" applyFill="1"/>
    <xf numFmtId="9" fontId="56" fillId="0" borderId="0" xfId="184" applyNumberFormat="1" applyFont="1" applyFill="1" applyAlignment="1">
      <alignment horizontal="left"/>
    </xf>
    <xf numFmtId="175" fontId="56" fillId="0" borderId="0" xfId="184" applyNumberFormat="1" applyFont="1" applyFill="1"/>
    <xf numFmtId="175" fontId="56" fillId="0" borderId="0" xfId="184" applyNumberFormat="1" applyFont="1"/>
    <xf numFmtId="0" fontId="56" fillId="0" borderId="0" xfId="184" applyFont="1" applyFill="1" applyBorder="1"/>
    <xf numFmtId="0" fontId="56" fillId="0" borderId="0" xfId="184" applyFont="1" applyBorder="1"/>
    <xf numFmtId="41" fontId="56" fillId="0" borderId="0" xfId="184" applyNumberFormat="1" applyFont="1" applyFill="1" applyBorder="1" applyAlignment="1">
      <alignment horizontal="center"/>
    </xf>
    <xf numFmtId="41" fontId="63" fillId="0" borderId="0" xfId="184" applyNumberFormat="1" applyFont="1" applyBorder="1" applyAlignment="1">
      <alignment horizontal="center"/>
    </xf>
    <xf numFmtId="0" fontId="56" fillId="0" borderId="0" xfId="184" applyFont="1" applyFill="1" applyBorder="1" applyAlignment="1">
      <alignment horizontal="left"/>
    </xf>
    <xf numFmtId="0" fontId="56" fillId="0" borderId="0" xfId="184" applyFont="1" applyFill="1" applyBorder="1" applyAlignment="1">
      <alignment horizontal="center"/>
    </xf>
    <xf numFmtId="10" fontId="56" fillId="0" borderId="0" xfId="184" applyNumberFormat="1" applyFont="1"/>
    <xf numFmtId="0" fontId="16" fillId="0" borderId="0" xfId="184" applyFont="1"/>
    <xf numFmtId="0" fontId="109" fillId="0" borderId="0" xfId="184" applyFont="1" applyFill="1"/>
    <xf numFmtId="0" fontId="109" fillId="0" borderId="0" xfId="184" applyFont="1" applyFill="1" applyAlignment="1">
      <alignment horizontal="left"/>
    </xf>
    <xf numFmtId="0" fontId="16" fillId="0" borderId="0" xfId="184" applyFont="1" applyFill="1"/>
    <xf numFmtId="0" fontId="16" fillId="0" borderId="0" xfId="184" applyFont="1" applyFill="1" applyAlignment="1"/>
    <xf numFmtId="0" fontId="16" fillId="0" borderId="0" xfId="184" applyFont="1" applyFill="1" applyAlignment="1">
      <alignment horizontal="center"/>
    </xf>
    <xf numFmtId="0" fontId="109" fillId="0" borderId="0" xfId="184" applyFont="1"/>
    <xf numFmtId="0" fontId="109" fillId="0" borderId="0" xfId="184" applyFont="1" applyFill="1" applyAlignment="1">
      <alignment horizontal="center"/>
    </xf>
    <xf numFmtId="0" fontId="16" fillId="0" borderId="0" xfId="184" applyFont="1" applyAlignment="1">
      <alignment horizontal="center"/>
    </xf>
    <xf numFmtId="0" fontId="109" fillId="0" borderId="1" xfId="184" applyFont="1" applyFill="1" applyBorder="1" applyAlignment="1">
      <alignment horizontal="right" vertical="top"/>
    </xf>
    <xf numFmtId="0" fontId="109" fillId="0" borderId="1" xfId="184" applyFont="1" applyFill="1" applyBorder="1" applyAlignment="1">
      <alignment horizontal="center" vertical="top" wrapText="1"/>
    </xf>
    <xf numFmtId="0" fontId="109" fillId="0" borderId="0" xfId="184" applyFont="1" applyAlignment="1">
      <alignment horizontal="left"/>
    </xf>
    <xf numFmtId="43" fontId="16" fillId="0" borderId="0" xfId="59" applyFont="1" applyFill="1" applyAlignment="1"/>
    <xf numFmtId="0" fontId="109" fillId="0" borderId="0" xfId="184" applyFont="1" applyFill="1" applyAlignment="1">
      <alignment horizontal="right"/>
    </xf>
    <xf numFmtId="10" fontId="109" fillId="0" borderId="0" xfId="266" applyNumberFormat="1" applyFont="1" applyFill="1"/>
    <xf numFmtId="43" fontId="109" fillId="0" borderId="0" xfId="59" applyFont="1" applyFill="1"/>
    <xf numFmtId="43" fontId="109" fillId="0" borderId="0" xfId="184" applyNumberFormat="1" applyFont="1" applyFill="1"/>
    <xf numFmtId="175" fontId="16" fillId="0" borderId="0" xfId="59" applyNumberFormat="1" applyFont="1" applyFill="1"/>
    <xf numFmtId="175" fontId="16" fillId="0" borderId="0" xfId="184" applyNumberFormat="1" applyFont="1"/>
    <xf numFmtId="43" fontId="109" fillId="17" borderId="0" xfId="59" applyFont="1" applyFill="1"/>
    <xf numFmtId="175" fontId="16" fillId="17" borderId="0" xfId="59" applyNumberFormat="1" applyFont="1" applyFill="1"/>
    <xf numFmtId="175" fontId="109" fillId="17" borderId="0" xfId="59" applyNumberFormat="1" applyFont="1" applyFill="1"/>
    <xf numFmtId="175" fontId="109" fillId="0" borderId="0" xfId="184" applyNumberFormat="1" applyFont="1" applyFill="1"/>
    <xf numFmtId="175" fontId="16" fillId="0" borderId="0" xfId="184" applyNumberFormat="1" applyFont="1" applyFill="1"/>
    <xf numFmtId="0" fontId="109" fillId="0" borderId="0" xfId="184" applyFont="1" applyFill="1" applyBorder="1"/>
    <xf numFmtId="0" fontId="16" fillId="0" borderId="0" xfId="184" applyFont="1" applyBorder="1"/>
    <xf numFmtId="0" fontId="113" fillId="0" borderId="0" xfId="184" applyFont="1"/>
    <xf numFmtId="41" fontId="109" fillId="0" borderId="0" xfId="184" applyNumberFormat="1" applyFont="1" applyFill="1" applyBorder="1" applyAlignment="1">
      <alignment horizontal="center"/>
    </xf>
    <xf numFmtId="41" fontId="41" fillId="0" borderId="0" xfId="184" applyNumberFormat="1" applyFont="1" applyBorder="1" applyAlignment="1">
      <alignment horizontal="center"/>
    </xf>
    <xf numFmtId="0" fontId="113" fillId="0" borderId="0" xfId="184" applyFont="1" applyAlignment="1">
      <alignment horizontal="right"/>
    </xf>
    <xf numFmtId="0" fontId="109" fillId="0" borderId="0" xfId="184" applyFont="1" applyFill="1" applyBorder="1" applyAlignment="1">
      <alignment horizontal="left"/>
    </xf>
    <xf numFmtId="0" fontId="109" fillId="0" borderId="0" xfId="184" applyFont="1" applyFill="1" applyBorder="1" applyAlignment="1">
      <alignment horizontal="center"/>
    </xf>
    <xf numFmtId="175" fontId="109" fillId="0" borderId="0" xfId="59" applyNumberFormat="1" applyFont="1" applyFill="1" applyBorder="1"/>
    <xf numFmtId="10" fontId="16" fillId="0" borderId="0" xfId="184" applyNumberFormat="1" applyFont="1"/>
    <xf numFmtId="0" fontId="56" fillId="0" borderId="1" xfId="184" applyFont="1" applyFill="1" applyBorder="1" applyAlignment="1">
      <alignment horizontal="center"/>
    </xf>
    <xf numFmtId="0" fontId="56" fillId="0" borderId="1" xfId="184" applyFont="1" applyFill="1" applyBorder="1"/>
    <xf numFmtId="0" fontId="56" fillId="0" borderId="1" xfId="184" applyFont="1" applyFill="1" applyBorder="1" applyAlignment="1">
      <alignment horizontal="center" wrapText="1"/>
    </xf>
    <xf numFmtId="37" fontId="56" fillId="0" borderId="0" xfId="184" applyNumberFormat="1" applyFont="1" applyFill="1"/>
    <xf numFmtId="0" fontId="56" fillId="0" borderId="0" xfId="184" applyFont="1" applyFill="1" applyAlignment="1">
      <alignment horizontal="center" wrapText="1"/>
    </xf>
    <xf numFmtId="0" fontId="56" fillId="14" borderId="27" xfId="184" applyFont="1" applyFill="1" applyBorder="1"/>
    <xf numFmtId="41" fontId="56" fillId="14" borderId="9" xfId="184" applyNumberFormat="1" applyFont="1" applyFill="1" applyBorder="1"/>
    <xf numFmtId="41" fontId="56" fillId="14" borderId="9" xfId="68" applyFont="1" applyFill="1" applyBorder="1"/>
    <xf numFmtId="0" fontId="56" fillId="14" borderId="28" xfId="184" applyFont="1" applyFill="1" applyBorder="1" applyAlignment="1">
      <alignment wrapText="1"/>
    </xf>
    <xf numFmtId="0" fontId="56" fillId="14" borderId="27" xfId="184" applyFont="1" applyFill="1" applyBorder="1" applyAlignment="1">
      <alignment wrapText="1"/>
    </xf>
    <xf numFmtId="0" fontId="56" fillId="14" borderId="9" xfId="184" applyFont="1" applyFill="1" applyBorder="1"/>
    <xf numFmtId="0" fontId="56" fillId="19" borderId="27" xfId="184" applyFont="1" applyFill="1" applyBorder="1" applyAlignment="1">
      <alignment wrapText="1"/>
    </xf>
    <xf numFmtId="41" fontId="56" fillId="19" borderId="9" xfId="184" applyNumberFormat="1" applyFont="1" applyFill="1" applyBorder="1"/>
    <xf numFmtId="0" fontId="56" fillId="19" borderId="28" xfId="184" applyFont="1" applyFill="1" applyBorder="1" applyAlignment="1">
      <alignment wrapText="1"/>
    </xf>
    <xf numFmtId="0" fontId="56" fillId="0" borderId="39" xfId="184" applyFont="1" applyBorder="1"/>
    <xf numFmtId="175" fontId="56" fillId="0" borderId="9" xfId="59" applyNumberFormat="1" applyFont="1" applyBorder="1"/>
    <xf numFmtId="175" fontId="56" fillId="0" borderId="9" xfId="59" applyNumberFormat="1" applyFont="1" applyFill="1" applyBorder="1"/>
    <xf numFmtId="37" fontId="56" fillId="0" borderId="28" xfId="184" applyNumberFormat="1" applyFont="1" applyFill="1" applyBorder="1" applyAlignment="1">
      <alignment wrapText="1"/>
    </xf>
    <xf numFmtId="0" fontId="56" fillId="0" borderId="40" xfId="184" applyFont="1" applyFill="1" applyBorder="1"/>
    <xf numFmtId="175" fontId="56" fillId="14" borderId="9" xfId="59" applyNumberFormat="1" applyFont="1" applyFill="1" applyBorder="1"/>
    <xf numFmtId="175" fontId="56" fillId="14" borderId="9" xfId="59" applyNumberFormat="1" applyFont="1" applyFill="1" applyBorder="1" applyAlignment="1">
      <alignment horizontal="right"/>
    </xf>
    <xf numFmtId="175" fontId="56" fillId="14" borderId="9" xfId="59" applyNumberFormat="1" applyFont="1" applyFill="1" applyBorder="1" applyAlignment="1">
      <alignment horizontal="center"/>
    </xf>
    <xf numFmtId="0" fontId="56" fillId="0" borderId="41" xfId="184" applyFont="1" applyFill="1" applyBorder="1"/>
    <xf numFmtId="175" fontId="56" fillId="14" borderId="33" xfId="59" applyNumberFormat="1" applyFont="1" applyFill="1" applyBorder="1"/>
    <xf numFmtId="0" fontId="56" fillId="14" borderId="42" xfId="184" applyFont="1" applyFill="1" applyBorder="1" applyAlignment="1">
      <alignment wrapText="1"/>
    </xf>
    <xf numFmtId="0" fontId="56" fillId="0" borderId="43" xfId="184" applyFont="1" applyFill="1" applyBorder="1"/>
    <xf numFmtId="175" fontId="56" fillId="0" borderId="44" xfId="59" applyNumberFormat="1" applyFont="1" applyFill="1" applyBorder="1"/>
    <xf numFmtId="0" fontId="56" fillId="0" borderId="45" xfId="184" applyFont="1" applyFill="1" applyBorder="1" applyAlignment="1">
      <alignment wrapText="1"/>
    </xf>
    <xf numFmtId="37" fontId="56" fillId="0" borderId="0" xfId="184" applyNumberFormat="1" applyFont="1" applyFill="1" applyBorder="1"/>
    <xf numFmtId="37" fontId="56" fillId="0" borderId="0" xfId="184" applyNumberFormat="1" applyFont="1" applyFill="1" applyBorder="1" applyAlignment="1">
      <alignment horizontal="center"/>
    </xf>
    <xf numFmtId="37" fontId="56" fillId="0" borderId="0" xfId="184" applyNumberFormat="1" applyFont="1" applyFill="1" applyBorder="1" applyAlignment="1">
      <alignment wrapText="1"/>
    </xf>
    <xf numFmtId="0" fontId="56" fillId="0" borderId="0" xfId="184" applyFont="1" applyFill="1" applyBorder="1" applyAlignment="1">
      <alignment wrapText="1"/>
    </xf>
    <xf numFmtId="0" fontId="56" fillId="0" borderId="0" xfId="184" applyFont="1" applyBorder="1" applyAlignment="1">
      <alignment wrapText="1"/>
    </xf>
    <xf numFmtId="0" fontId="56" fillId="0" borderId="0" xfId="184" applyFont="1" applyFill="1" applyBorder="1" applyAlignment="1"/>
    <xf numFmtId="0" fontId="56" fillId="0" borderId="0" xfId="184" applyFont="1" applyAlignment="1">
      <alignment horizontal="center" wrapText="1"/>
    </xf>
    <xf numFmtId="37" fontId="56" fillId="14" borderId="9" xfId="184" applyNumberFormat="1" applyFont="1" applyFill="1" applyBorder="1"/>
    <xf numFmtId="0" fontId="56" fillId="0" borderId="27" xfId="184" applyFont="1" applyFill="1" applyBorder="1" applyAlignment="1"/>
    <xf numFmtId="0" fontId="56" fillId="0" borderId="27" xfId="184" applyFont="1" applyFill="1" applyBorder="1"/>
    <xf numFmtId="0" fontId="56" fillId="0" borderId="46" xfId="184" applyFont="1" applyFill="1" applyBorder="1"/>
    <xf numFmtId="0" fontId="56" fillId="14" borderId="27" xfId="380" applyFont="1" applyFill="1" applyBorder="1"/>
    <xf numFmtId="41" fontId="56" fillId="0" borderId="0" xfId="68" applyFont="1" applyFill="1" applyBorder="1"/>
    <xf numFmtId="41" fontId="56" fillId="19" borderId="9" xfId="68" applyFont="1" applyFill="1" applyBorder="1"/>
    <xf numFmtId="0" fontId="56" fillId="0" borderId="39" xfId="184" applyFont="1" applyFill="1" applyBorder="1" applyAlignment="1"/>
    <xf numFmtId="0" fontId="56" fillId="0" borderId="39" xfId="184" applyFont="1" applyFill="1" applyBorder="1"/>
    <xf numFmtId="0" fontId="56" fillId="0" borderId="47" xfId="184" applyFont="1" applyFill="1" applyBorder="1"/>
    <xf numFmtId="175" fontId="56" fillId="14" borderId="33" xfId="59" applyNumberFormat="1" applyFont="1" applyFill="1" applyBorder="1" applyAlignment="1">
      <alignment horizontal="right"/>
    </xf>
    <xf numFmtId="175" fontId="56" fillId="0" borderId="44" xfId="59" applyNumberFormat="1" applyFont="1" applyFill="1" applyBorder="1" applyAlignment="1">
      <alignment horizontal="right"/>
    </xf>
    <xf numFmtId="175" fontId="56" fillId="0" borderId="0" xfId="184" applyNumberFormat="1" applyFont="1" applyFill="1" applyBorder="1" applyAlignment="1">
      <alignment wrapText="1"/>
    </xf>
    <xf numFmtId="0" fontId="56" fillId="0" borderId="0" xfId="184" applyFont="1" applyBorder="1" applyAlignment="1">
      <alignment horizontal="left"/>
    </xf>
    <xf numFmtId="0" fontId="56" fillId="0" borderId="0" xfId="184" applyFont="1" applyFill="1" applyBorder="1" applyAlignment="1">
      <alignment horizontal="centerContinuous"/>
    </xf>
    <xf numFmtId="0" fontId="56" fillId="0" borderId="0" xfId="184" applyFont="1" applyBorder="1" applyAlignment="1"/>
    <xf numFmtId="43" fontId="56" fillId="17" borderId="14" xfId="59" applyFont="1" applyFill="1" applyBorder="1"/>
    <xf numFmtId="180" fontId="56" fillId="0" borderId="0" xfId="59" applyNumberFormat="1" applyFont="1" applyAlignment="1"/>
    <xf numFmtId="175" fontId="56" fillId="17" borderId="0" xfId="59" applyNumberFormat="1" applyFont="1" applyFill="1" applyAlignment="1">
      <alignment horizontal="center"/>
    </xf>
    <xf numFmtId="10" fontId="56" fillId="17" borderId="0" xfId="266" applyNumberFormat="1" applyFont="1" applyFill="1" applyAlignment="1"/>
    <xf numFmtId="43" fontId="56" fillId="0" borderId="0" xfId="59" applyNumberFormat="1" applyFont="1" applyFill="1" applyAlignment="1"/>
    <xf numFmtId="0" fontId="56" fillId="0" borderId="0" xfId="184" applyFont="1" applyFill="1" applyAlignment="1">
      <alignment horizontal="center"/>
    </xf>
    <xf numFmtId="0" fontId="56" fillId="0" borderId="0" xfId="184" applyFont="1" applyFill="1" applyBorder="1" applyAlignment="1">
      <alignment horizontal="center"/>
    </xf>
    <xf numFmtId="0" fontId="56" fillId="19" borderId="39" xfId="184" applyFont="1" applyFill="1" applyBorder="1" applyAlignment="1">
      <alignment horizontal="left"/>
    </xf>
    <xf numFmtId="37" fontId="56" fillId="19" borderId="9" xfId="184" applyNumberFormat="1" applyFont="1" applyFill="1" applyBorder="1"/>
    <xf numFmtId="0" fontId="56" fillId="0" borderId="19" xfId="184" applyFont="1" applyFill="1" applyBorder="1" applyAlignment="1">
      <alignment horizontal="center"/>
    </xf>
    <xf numFmtId="0" fontId="56" fillId="0" borderId="25" xfId="184" applyFont="1" applyFill="1" applyBorder="1" applyAlignment="1">
      <alignment horizontal="center"/>
    </xf>
    <xf numFmtId="0" fontId="56" fillId="0" borderId="1" xfId="184" applyFont="1" applyFill="1" applyBorder="1" applyAlignment="1">
      <alignment horizontal="right" vertical="top"/>
    </xf>
    <xf numFmtId="0" fontId="56" fillId="0" borderId="37" xfId="184" applyFont="1" applyFill="1" applyBorder="1" applyAlignment="1">
      <alignment horizontal="center" vertical="top" wrapText="1"/>
    </xf>
    <xf numFmtId="0" fontId="56" fillId="0" borderId="29" xfId="184" applyFont="1" applyFill="1" applyBorder="1" applyAlignment="1">
      <alignment horizontal="center" vertical="top" wrapText="1"/>
    </xf>
    <xf numFmtId="0" fontId="56" fillId="0" borderId="19" xfId="184" applyFont="1" applyFill="1" applyBorder="1"/>
    <xf numFmtId="0" fontId="56" fillId="0" borderId="25" xfId="184" applyFont="1" applyFill="1" applyBorder="1"/>
    <xf numFmtId="10" fontId="56" fillId="0" borderId="0" xfId="266" applyNumberFormat="1" applyFont="1" applyFill="1"/>
    <xf numFmtId="175" fontId="56" fillId="0" borderId="19" xfId="59" applyNumberFormat="1" applyFont="1" applyFill="1" applyBorder="1"/>
    <xf numFmtId="175" fontId="56" fillId="0" borderId="25" xfId="59" applyNumberFormat="1" applyFont="1" applyFill="1" applyBorder="1"/>
    <xf numFmtId="175" fontId="56" fillId="0" borderId="37" xfId="59" applyNumberFormat="1" applyFont="1" applyFill="1" applyBorder="1"/>
    <xf numFmtId="175" fontId="56" fillId="0" borderId="1" xfId="59" applyNumberFormat="1" applyFont="1" applyFill="1" applyBorder="1"/>
    <xf numFmtId="175" fontId="56" fillId="0" borderId="29" xfId="59" applyNumberFormat="1" applyFont="1" applyFill="1" applyBorder="1"/>
    <xf numFmtId="175" fontId="56" fillId="0" borderId="3" xfId="59" applyNumberFormat="1" applyFont="1" applyFill="1" applyBorder="1"/>
    <xf numFmtId="175" fontId="56" fillId="0" borderId="23" xfId="59" applyNumberFormat="1" applyFont="1" applyFill="1" applyBorder="1"/>
    <xf numFmtId="175" fontId="56" fillId="0" borderId="8" xfId="59" applyNumberFormat="1" applyFont="1" applyFill="1" applyBorder="1"/>
    <xf numFmtId="175" fontId="56" fillId="0" borderId="26" xfId="59" applyNumberFormat="1" applyFont="1" applyFill="1" applyBorder="1"/>
    <xf numFmtId="0" fontId="114" fillId="0" borderId="0" xfId="184" applyFont="1"/>
    <xf numFmtId="0" fontId="114" fillId="0" borderId="0" xfId="184" applyFont="1" applyAlignment="1">
      <alignment horizontal="right"/>
    </xf>
    <xf numFmtId="0" fontId="56" fillId="0" borderId="0" xfId="184" applyFont="1" applyFill="1" applyBorder="1" applyAlignment="1">
      <alignment horizontal="center"/>
    </xf>
    <xf numFmtId="0" fontId="56" fillId="0" borderId="0" xfId="184" applyFont="1" applyFill="1" applyAlignment="1"/>
    <xf numFmtId="171" fontId="56" fillId="14" borderId="0" xfId="59" applyNumberFormat="1" applyFont="1" applyFill="1"/>
    <xf numFmtId="171" fontId="56" fillId="17" borderId="0" xfId="59" applyNumberFormat="1" applyFont="1" applyFill="1"/>
    <xf numFmtId="174" fontId="56" fillId="14" borderId="0" xfId="209" applyFont="1" applyFill="1"/>
    <xf numFmtId="176" fontId="56" fillId="17" borderId="0" xfId="93" applyNumberFormat="1" applyFont="1" applyFill="1" applyBorder="1" applyAlignment="1"/>
    <xf numFmtId="174" fontId="63" fillId="14" borderId="0" xfId="209" applyFont="1" applyFill="1"/>
    <xf numFmtId="174" fontId="63" fillId="17" borderId="0" xfId="209" applyFont="1" applyFill="1"/>
    <xf numFmtId="174" fontId="56" fillId="17" borderId="0" xfId="209" applyFont="1" applyFill="1"/>
    <xf numFmtId="0" fontId="56" fillId="14" borderId="0" xfId="59" applyNumberFormat="1" applyFont="1" applyFill="1"/>
    <xf numFmtId="176" fontId="56" fillId="14" borderId="0" xfId="93" applyNumberFormat="1" applyFont="1" applyFill="1"/>
    <xf numFmtId="174" fontId="56" fillId="14" borderId="0" xfId="201" applyFont="1" applyFill="1"/>
    <xf numFmtId="176" fontId="56" fillId="17" borderId="0" xfId="93" applyNumberFormat="1" applyFont="1" applyFill="1"/>
    <xf numFmtId="174" fontId="56" fillId="0" borderId="10" xfId="209" applyFont="1" applyBorder="1"/>
    <xf numFmtId="175" fontId="46" fillId="14" borderId="0" xfId="59" applyNumberFormat="1" applyFont="1" applyFill="1" applyAlignment="1">
      <alignment horizontal="center"/>
    </xf>
    <xf numFmtId="175" fontId="46" fillId="17" borderId="8" xfId="59" applyNumberFormat="1" applyFont="1" applyFill="1" applyBorder="1" applyAlignment="1">
      <alignment horizontal="center"/>
    </xf>
    <xf numFmtId="175" fontId="56" fillId="17" borderId="30" xfId="59" applyNumberFormat="1" applyFont="1" applyFill="1" applyBorder="1"/>
    <xf numFmtId="175" fontId="56" fillId="17" borderId="10" xfId="59" applyNumberFormat="1" applyFont="1" applyFill="1" applyBorder="1"/>
    <xf numFmtId="174" fontId="56" fillId="14" borderId="11" xfId="209" applyFont="1" applyFill="1" applyBorder="1"/>
    <xf numFmtId="174" fontId="63" fillId="14" borderId="11" xfId="209" applyFont="1" applyFill="1" applyBorder="1"/>
    <xf numFmtId="10" fontId="56" fillId="17" borderId="0" xfId="59" applyNumberFormat="1" applyFont="1" applyFill="1"/>
    <xf numFmtId="41" fontId="56" fillId="17" borderId="0" xfId="212" applyNumberFormat="1" applyFont="1" applyFill="1"/>
    <xf numFmtId="175" fontId="56" fillId="17" borderId="0" xfId="59" applyNumberFormat="1" applyFont="1" applyFill="1"/>
    <xf numFmtId="175" fontId="46" fillId="17" borderId="0" xfId="59" applyNumberFormat="1" applyFont="1" applyFill="1"/>
    <xf numFmtId="0" fontId="56" fillId="17" borderId="0" xfId="59" applyNumberFormat="1" applyFont="1" applyFill="1" applyAlignment="1">
      <alignment horizontal="center"/>
    </xf>
    <xf numFmtId="0" fontId="109" fillId="17" borderId="0" xfId="59" applyNumberFormat="1" applyFont="1" applyFill="1" applyAlignment="1">
      <alignment horizontal="center"/>
    </xf>
    <xf numFmtId="0" fontId="109" fillId="0" borderId="0" xfId="184" applyFont="1" applyAlignment="1">
      <alignment horizontal="center"/>
    </xf>
    <xf numFmtId="0" fontId="109" fillId="0" borderId="27" xfId="184" applyFont="1" applyBorder="1" applyAlignment="1">
      <alignment wrapText="1"/>
    </xf>
    <xf numFmtId="0" fontId="115" fillId="0" borderId="0" xfId="184" applyFont="1" applyFill="1" applyAlignment="1"/>
    <xf numFmtId="0" fontId="115" fillId="0" borderId="0" xfId="184" applyFont="1" applyFill="1"/>
    <xf numFmtId="0" fontId="115" fillId="0" borderId="0" xfId="184" applyFont="1"/>
    <xf numFmtId="175" fontId="115" fillId="0" borderId="0" xfId="59" applyNumberFormat="1" applyFont="1" applyFill="1" applyBorder="1"/>
    <xf numFmtId="175" fontId="63" fillId="0" borderId="0" xfId="0" applyNumberFormat="1" applyFont="1" applyAlignment="1" applyProtection="1">
      <alignment horizontal="center" wrapText="1"/>
      <protection locked="0"/>
    </xf>
    <xf numFmtId="10" fontId="116" fillId="20" borderId="0" xfId="283" applyNumberFormat="1" applyFont="1" applyFill="1" applyAlignment="1">
      <alignment horizontal="center"/>
    </xf>
    <xf numFmtId="186" fontId="46" fillId="0" borderId="0" xfId="59" applyNumberFormat="1" applyFont="1" applyFill="1" applyAlignment="1"/>
    <xf numFmtId="175" fontId="56" fillId="0" borderId="0" xfId="59" applyNumberFormat="1" applyFont="1" applyFill="1" applyAlignment="1" applyProtection="1">
      <alignment horizontal="center"/>
      <protection locked="0"/>
    </xf>
    <xf numFmtId="175" fontId="56" fillId="0" borderId="0" xfId="59" applyNumberFormat="1" applyFont="1"/>
    <xf numFmtId="174" fontId="63" fillId="0" borderId="0" xfId="0" applyFont="1" applyAlignment="1">
      <alignment horizontal="center"/>
    </xf>
    <xf numFmtId="174" fontId="56" fillId="0" borderId="0" xfId="0" applyFont="1" applyAlignment="1">
      <alignment horizontal="center"/>
    </xf>
    <xf numFmtId="174" fontId="56" fillId="0" borderId="0" xfId="0" applyFont="1" applyProtection="1">
      <protection locked="0"/>
    </xf>
    <xf numFmtId="174" fontId="63" fillId="0" borderId="0" xfId="0" applyFont="1"/>
    <xf numFmtId="174" fontId="56" fillId="0" borderId="0" xfId="0" applyFont="1" applyAlignment="1" applyProtection="1">
      <alignment horizontal="center"/>
      <protection locked="0"/>
    </xf>
    <xf numFmtId="174" fontId="63" fillId="0" borderId="0" xfId="0" applyFont="1" applyAlignment="1" applyProtection="1">
      <alignment horizontal="center"/>
      <protection locked="0"/>
    </xf>
    <xf numFmtId="174" fontId="98" fillId="0" borderId="0" xfId="0" applyFont="1" applyAlignment="1" applyProtection="1">
      <alignment horizontal="left"/>
      <protection locked="0"/>
    </xf>
    <xf numFmtId="174" fontId="63" fillId="0" borderId="25" xfId="0" applyFont="1" applyBorder="1" applyAlignment="1" applyProtection="1">
      <alignment horizontal="center"/>
      <protection locked="0"/>
    </xf>
    <xf numFmtId="174" fontId="63" fillId="0" borderId="27" xfId="0" applyFont="1" applyBorder="1" applyAlignment="1" applyProtection="1">
      <alignment horizontal="center"/>
      <protection locked="0"/>
    </xf>
    <xf numFmtId="174" fontId="63" fillId="0" borderId="9" xfId="0" applyFont="1" applyBorder="1" applyAlignment="1" applyProtection="1">
      <alignment horizontal="center" wrapText="1"/>
      <protection locked="0"/>
    </xf>
    <xf numFmtId="174" fontId="63" fillId="0" borderId="0" xfId="0" applyFont="1" applyProtection="1">
      <protection locked="0"/>
    </xf>
    <xf numFmtId="174" fontId="63" fillId="0" borderId="0" xfId="0" applyFont="1" applyAlignment="1" applyProtection="1">
      <alignment horizontal="center" wrapText="1"/>
      <protection locked="0"/>
    </xf>
    <xf numFmtId="174" fontId="63" fillId="0" borderId="28" xfId="0" applyFont="1" applyBorder="1" applyAlignment="1" applyProtection="1">
      <alignment horizontal="center" wrapText="1"/>
      <protection locked="0"/>
    </xf>
    <xf numFmtId="10" fontId="56" fillId="17" borderId="0" xfId="0" applyNumberFormat="1" applyFont="1" applyFill="1" applyAlignment="1">
      <alignment horizontal="center"/>
    </xf>
    <xf numFmtId="176" fontId="56" fillId="17" borderId="0" xfId="0" applyNumberFormat="1" applyFont="1" applyFill="1" applyProtection="1">
      <protection locked="0"/>
    </xf>
    <xf numFmtId="177" fontId="56" fillId="0" borderId="0" xfId="0" applyNumberFormat="1" applyFont="1" applyProtection="1">
      <protection locked="0"/>
    </xf>
    <xf numFmtId="44" fontId="56" fillId="0" borderId="0" xfId="0" applyNumberFormat="1" applyFont="1"/>
    <xf numFmtId="164" fontId="56" fillId="17" borderId="0" xfId="0" applyNumberFormat="1" applyFont="1" applyFill="1" applyProtection="1">
      <protection locked="0"/>
    </xf>
    <xf numFmtId="0" fontId="56" fillId="0" borderId="0" xfId="0" applyNumberFormat="1" applyFont="1" applyAlignment="1" applyProtection="1">
      <alignment horizontal="center"/>
      <protection locked="0"/>
    </xf>
    <xf numFmtId="171" fontId="56" fillId="17" borderId="0" xfId="0" applyNumberFormat="1" applyFont="1" applyFill="1" applyAlignment="1" applyProtection="1">
      <alignment horizontal="center"/>
      <protection locked="0"/>
    </xf>
    <xf numFmtId="10" fontId="56" fillId="17" borderId="0" xfId="0" applyNumberFormat="1" applyFont="1" applyFill="1" applyAlignment="1" applyProtection="1">
      <alignment horizontal="center"/>
      <protection locked="0"/>
    </xf>
    <xf numFmtId="164" fontId="56" fillId="0" borderId="0" xfId="0" applyNumberFormat="1" applyFont="1" applyProtection="1">
      <protection locked="0"/>
    </xf>
    <xf numFmtId="0" fontId="56" fillId="0" borderId="19" xfId="0" applyNumberFormat="1" applyFont="1" applyBorder="1" applyAlignment="1" applyProtection="1">
      <alignment horizontal="center"/>
      <protection locked="0"/>
    </xf>
    <xf numFmtId="10" fontId="56" fillId="0" borderId="0" xfId="0" applyNumberFormat="1" applyFont="1" applyAlignment="1" applyProtection="1">
      <alignment horizontal="center"/>
      <protection locked="0"/>
    </xf>
    <xf numFmtId="10" fontId="56" fillId="0" borderId="0" xfId="0" applyNumberFormat="1" applyFont="1" applyAlignment="1">
      <alignment horizontal="center"/>
    </xf>
    <xf numFmtId="278" fontId="56" fillId="0" borderId="0" xfId="0" applyNumberFormat="1" applyFont="1" applyProtection="1">
      <protection locked="0"/>
    </xf>
    <xf numFmtId="176" fontId="56" fillId="0" borderId="0" xfId="0" applyNumberFormat="1" applyFont="1" applyProtection="1">
      <protection locked="0"/>
    </xf>
    <xf numFmtId="174" fontId="96" fillId="0" borderId="19" xfId="0" applyFont="1" applyBorder="1" applyProtection="1">
      <protection locked="0"/>
    </xf>
    <xf numFmtId="174" fontId="56" fillId="0" borderId="25" xfId="0" applyFont="1" applyBorder="1" applyProtection="1">
      <protection locked="0"/>
    </xf>
    <xf numFmtId="174" fontId="56" fillId="0" borderId="19" xfId="0" applyFont="1" applyBorder="1" applyAlignment="1" applyProtection="1">
      <alignment horizontal="left"/>
      <protection locked="0"/>
    </xf>
    <xf numFmtId="174" fontId="56" fillId="0" borderId="0" xfId="0" applyFont="1" applyAlignment="1" applyProtection="1">
      <alignment horizontal="left"/>
      <protection locked="0"/>
    </xf>
    <xf numFmtId="175" fontId="56" fillId="0" borderId="19" xfId="0" applyNumberFormat="1" applyFont="1" applyBorder="1" applyProtection="1">
      <protection locked="0"/>
    </xf>
    <xf numFmtId="175" fontId="56" fillId="0" borderId="0" xfId="0" applyNumberFormat="1" applyFont="1" applyProtection="1">
      <protection locked="0"/>
    </xf>
    <xf numFmtId="175" fontId="56" fillId="0" borderId="23" xfId="0" applyNumberFormat="1" applyFont="1" applyBorder="1" applyProtection="1">
      <protection locked="0"/>
    </xf>
    <xf numFmtId="175" fontId="56" fillId="0" borderId="8" xfId="0" applyNumberFormat="1" applyFont="1" applyBorder="1" applyProtection="1">
      <protection locked="0"/>
    </xf>
    <xf numFmtId="174" fontId="56" fillId="0" borderId="8" xfId="0" applyFont="1" applyBorder="1" applyAlignment="1" applyProtection="1">
      <alignment horizontal="center"/>
      <protection locked="0"/>
    </xf>
    <xf numFmtId="174" fontId="56" fillId="0" borderId="8" xfId="0" applyFont="1" applyBorder="1" applyProtection="1">
      <protection locked="0"/>
    </xf>
    <xf numFmtId="174" fontId="56" fillId="0" borderId="26" xfId="0" applyFont="1" applyBorder="1" applyProtection="1">
      <protection locked="0"/>
    </xf>
    <xf numFmtId="0" fontId="63" fillId="0" borderId="0" xfId="0" applyNumberFormat="1" applyFont="1" applyAlignment="1" applyProtection="1">
      <alignment horizontal="left"/>
      <protection locked="0"/>
    </xf>
    <xf numFmtId="175" fontId="63" fillId="0" borderId="0" xfId="0" applyNumberFormat="1" applyFont="1" applyAlignment="1" applyProtection="1">
      <alignment horizontal="center"/>
      <protection locked="0"/>
    </xf>
    <xf numFmtId="175" fontId="56" fillId="0" borderId="0" xfId="0" applyNumberFormat="1" applyFont="1" applyAlignment="1" applyProtection="1">
      <alignment horizontal="center"/>
      <protection locked="0"/>
    </xf>
    <xf numFmtId="174" fontId="89" fillId="0" borderId="30" xfId="0" applyFont="1" applyBorder="1" applyAlignment="1" applyProtection="1">
      <alignment horizontal="left"/>
      <protection locked="0"/>
    </xf>
    <xf numFmtId="174" fontId="89" fillId="0" borderId="3" xfId="0" applyFont="1" applyBorder="1" applyAlignment="1" applyProtection="1">
      <alignment horizontal="center"/>
      <protection locked="0"/>
    </xf>
    <xf numFmtId="174" fontId="56" fillId="0" borderId="3" xfId="0" applyFont="1" applyBorder="1" applyAlignment="1" applyProtection="1">
      <alignment horizontal="center"/>
      <protection locked="0"/>
    </xf>
    <xf numFmtId="174" fontId="56" fillId="0" borderId="3" xfId="0" applyFont="1" applyBorder="1" applyProtection="1">
      <protection locked="0"/>
    </xf>
    <xf numFmtId="174" fontId="63" fillId="0" borderId="3" xfId="0" applyFont="1" applyBorder="1" applyAlignment="1" applyProtection="1">
      <alignment horizontal="center"/>
      <protection locked="0"/>
    </xf>
    <xf numFmtId="174" fontId="56" fillId="0" borderId="31" xfId="0" applyFont="1" applyBorder="1" applyAlignment="1" applyProtection="1">
      <alignment horizontal="center"/>
      <protection locked="0"/>
    </xf>
    <xf numFmtId="0" fontId="63" fillId="0" borderId="10" xfId="0" applyNumberFormat="1" applyFont="1" applyBorder="1" applyAlignment="1" applyProtection="1">
      <alignment horizontal="left"/>
      <protection locked="0"/>
    </xf>
    <xf numFmtId="174" fontId="89" fillId="0" borderId="0" xfId="0" applyFont="1" applyAlignment="1" applyProtection="1">
      <alignment horizontal="center"/>
      <protection locked="0"/>
    </xf>
    <xf numFmtId="174" fontId="56" fillId="0" borderId="12" xfId="0" applyFont="1" applyBorder="1" applyAlignment="1" applyProtection="1">
      <alignment horizontal="center"/>
      <protection locked="0"/>
    </xf>
    <xf numFmtId="174" fontId="89" fillId="0" borderId="10" xfId="0" applyFont="1" applyBorder="1" applyAlignment="1" applyProtection="1">
      <alignment horizontal="left"/>
      <protection locked="0"/>
    </xf>
    <xf numFmtId="174" fontId="56" fillId="0" borderId="10" xfId="0" applyFont="1" applyBorder="1" applyProtection="1">
      <protection locked="0"/>
    </xf>
    <xf numFmtId="175" fontId="56" fillId="17" borderId="0" xfId="59" applyNumberFormat="1" applyFont="1" applyFill="1" applyBorder="1" applyProtection="1">
      <protection locked="0"/>
    </xf>
    <xf numFmtId="182" fontId="56" fillId="17" borderId="0" xfId="0" applyNumberFormat="1" applyFont="1" applyFill="1" applyProtection="1">
      <protection locked="0"/>
    </xf>
    <xf numFmtId="182" fontId="56" fillId="0" borderId="0" xfId="0" applyNumberFormat="1" applyFont="1" applyProtection="1">
      <protection locked="0"/>
    </xf>
    <xf numFmtId="4" fontId="56" fillId="0" borderId="0" xfId="0" applyNumberFormat="1" applyFont="1" applyAlignment="1" applyProtection="1">
      <alignment horizontal="center"/>
      <protection locked="0"/>
    </xf>
    <xf numFmtId="4" fontId="56" fillId="0" borderId="0" xfId="0" applyNumberFormat="1" applyFont="1" applyAlignment="1">
      <alignment horizontal="center"/>
    </xf>
    <xf numFmtId="174" fontId="89" fillId="0" borderId="10" xfId="0" applyFont="1" applyBorder="1" applyProtection="1">
      <protection locked="0"/>
    </xf>
    <xf numFmtId="174" fontId="89" fillId="0" borderId="0" xfId="0" applyFont="1" applyProtection="1">
      <protection locked="0"/>
    </xf>
    <xf numFmtId="175" fontId="63" fillId="0" borderId="0" xfId="0" applyNumberFormat="1" applyFont="1" applyProtection="1">
      <protection locked="0"/>
    </xf>
    <xf numFmtId="175" fontId="56" fillId="0" borderId="0" xfId="0" applyNumberFormat="1" applyFont="1"/>
    <xf numFmtId="174" fontId="56" fillId="0" borderId="10" xfId="0" applyFont="1" applyBorder="1"/>
    <xf numFmtId="174" fontId="56" fillId="0" borderId="12" xfId="0" applyFont="1" applyBorder="1"/>
    <xf numFmtId="174" fontId="56" fillId="0" borderId="17" xfId="0" applyFont="1" applyBorder="1" applyProtection="1">
      <protection locked="0"/>
    </xf>
    <xf numFmtId="174" fontId="56" fillId="0" borderId="1" xfId="0" applyFont="1" applyBorder="1" applyProtection="1">
      <protection locked="0"/>
    </xf>
    <xf numFmtId="174" fontId="56" fillId="0" borderId="32" xfId="0" applyFont="1" applyBorder="1"/>
    <xf numFmtId="182" fontId="56" fillId="0" borderId="0" xfId="0" applyNumberFormat="1" applyFont="1"/>
    <xf numFmtId="186" fontId="56" fillId="17" borderId="0" xfId="59" applyNumberFormat="1" applyFont="1" applyFill="1" applyAlignment="1">
      <alignment horizontal="center"/>
    </xf>
    <xf numFmtId="175" fontId="56" fillId="0" borderId="12" xfId="59" applyNumberFormat="1" applyFont="1" applyBorder="1"/>
    <xf numFmtId="175" fontId="56" fillId="0" borderId="1" xfId="0" applyNumberFormat="1" applyFont="1" applyBorder="1"/>
    <xf numFmtId="175" fontId="56" fillId="0" borderId="11" xfId="59" applyNumberFormat="1" applyFont="1" applyFill="1" applyBorder="1" applyAlignment="1">
      <alignment horizontal="center"/>
    </xf>
    <xf numFmtId="175" fontId="56" fillId="0" borderId="11" xfId="59" applyNumberFormat="1" applyFont="1" applyBorder="1" applyAlignment="1">
      <alignment horizontal="center"/>
    </xf>
    <xf numFmtId="175" fontId="56" fillId="0" borderId="15" xfId="0" applyNumberFormat="1" applyFont="1" applyBorder="1"/>
    <xf numFmtId="1" fontId="56" fillId="17" borderId="0" xfId="0" applyNumberFormat="1" applyFont="1" applyFill="1" applyAlignment="1">
      <alignment horizontal="center"/>
    </xf>
    <xf numFmtId="175" fontId="56" fillId="17" borderId="11" xfId="59" applyNumberFormat="1" applyFont="1" applyFill="1" applyBorder="1" applyAlignment="1"/>
    <xf numFmtId="0" fontId="63" fillId="0" borderId="0" xfId="201" applyNumberFormat="1" applyFont="1"/>
    <xf numFmtId="175" fontId="56" fillId="0" borderId="0" xfId="59" applyNumberFormat="1" applyFont="1" applyAlignment="1">
      <alignment horizontal="fill"/>
    </xf>
    <xf numFmtId="175" fontId="56" fillId="0" borderId="0" xfId="211" applyNumberFormat="1" applyFont="1" applyAlignment="1"/>
    <xf numFmtId="175" fontId="56" fillId="0" borderId="0" xfId="211" applyNumberFormat="1" applyFont="1" applyAlignment="1">
      <alignment horizontal="fill"/>
    </xf>
    <xf numFmtId="10" fontId="56" fillId="0" borderId="0" xfId="266" applyNumberFormat="1" applyFont="1" applyFill="1" applyBorder="1" applyAlignment="1"/>
    <xf numFmtId="164" fontId="56" fillId="0" borderId="0" xfId="266" applyNumberFormat="1" applyFont="1" applyFill="1" applyBorder="1" applyAlignment="1"/>
    <xf numFmtId="175" fontId="46" fillId="0" borderId="0" xfId="59" applyNumberFormat="1" applyFont="1" applyFill="1" applyAlignment="1">
      <alignment horizontal="center"/>
    </xf>
    <xf numFmtId="186" fontId="23" fillId="14" borderId="0" xfId="59" applyNumberFormat="1" applyFont="1" applyFill="1" applyAlignment="1"/>
    <xf numFmtId="186" fontId="23" fillId="0" borderId="0" xfId="59" applyNumberFormat="1" applyFont="1" applyAlignment="1"/>
    <xf numFmtId="186" fontId="23" fillId="0" borderId="3" xfId="59" applyNumberFormat="1" applyFont="1" applyBorder="1" applyAlignment="1"/>
    <xf numFmtId="186" fontId="23" fillId="0" borderId="0" xfId="59" applyNumberFormat="1" applyFont="1" applyBorder="1" applyAlignment="1"/>
    <xf numFmtId="186" fontId="23" fillId="0" borderId="1" xfId="59" applyNumberFormat="1" applyFont="1" applyBorder="1" applyAlignment="1"/>
    <xf numFmtId="174" fontId="112" fillId="0" borderId="0" xfId="201" applyFont="1" applyFill="1" applyBorder="1" applyAlignment="1"/>
    <xf numFmtId="43" fontId="46" fillId="0" borderId="0" xfId="59" applyFont="1" applyFill="1" applyAlignment="1"/>
    <xf numFmtId="175" fontId="109" fillId="0" borderId="0" xfId="59" applyNumberFormat="1" applyFont="1" applyFill="1"/>
    <xf numFmtId="175" fontId="109" fillId="17" borderId="0" xfId="59" applyNumberFormat="1" applyFont="1" applyFill="1"/>
    <xf numFmtId="176" fontId="56" fillId="14" borderId="0" xfId="93" applyNumberFormat="1" applyFont="1" applyFill="1"/>
    <xf numFmtId="175" fontId="56" fillId="17" borderId="10" xfId="59" applyNumberFormat="1" applyFont="1" applyFill="1" applyBorder="1"/>
    <xf numFmtId="175" fontId="109" fillId="0" borderId="0" xfId="59" applyNumberFormat="1" applyFont="1"/>
    <xf numFmtId="175" fontId="109" fillId="0" borderId="0" xfId="59" applyNumberFormat="1" applyFont="1" applyFill="1"/>
    <xf numFmtId="0" fontId="56" fillId="17" borderId="0" xfId="59" applyNumberFormat="1" applyFont="1" applyFill="1" applyAlignment="1">
      <alignment horizontal="center"/>
    </xf>
    <xf numFmtId="41" fontId="56" fillId="19" borderId="9" xfId="184" applyNumberFormat="1" applyFont="1" applyFill="1" applyBorder="1"/>
    <xf numFmtId="37" fontId="56" fillId="19" borderId="9" xfId="184" applyNumberFormat="1" applyFont="1" applyFill="1" applyBorder="1"/>
    <xf numFmtId="41" fontId="56" fillId="19" borderId="9" xfId="68" applyFont="1" applyFill="1" applyBorder="1"/>
    <xf numFmtId="175" fontId="112" fillId="17" borderId="10" xfId="59" applyNumberFormat="1" applyFont="1" applyFill="1" applyBorder="1"/>
    <xf numFmtId="186" fontId="56" fillId="0" borderId="8" xfId="59" applyNumberFormat="1" applyFont="1" applyFill="1" applyBorder="1" applyAlignment="1"/>
    <xf numFmtId="169" fontId="56" fillId="0" borderId="0" xfId="211" applyNumberFormat="1" applyFont="1" applyFill="1" applyAlignment="1"/>
    <xf numFmtId="174" fontId="56" fillId="0" borderId="17" xfId="0" applyFont="1" applyFill="1" applyBorder="1" applyAlignment="1"/>
    <xf numFmtId="174" fontId="56" fillId="0" borderId="11" xfId="0" applyFont="1" applyFill="1" applyBorder="1" applyAlignment="1">
      <alignment horizontal="center"/>
    </xf>
    <xf numFmtId="174" fontId="56" fillId="0" borderId="15" xfId="0" applyFont="1" applyFill="1" applyBorder="1" applyAlignment="1">
      <alignment horizontal="center"/>
    </xf>
    <xf numFmtId="0" fontId="63" fillId="0" borderId="0" xfId="211" applyNumberFormat="1" applyFont="1" applyFill="1" applyBorder="1" applyAlignment="1" applyProtection="1">
      <alignment horizontal="center" wrapText="1"/>
      <protection locked="0"/>
    </xf>
    <xf numFmtId="186" fontId="23" fillId="0" borderId="0" xfId="59" applyNumberFormat="1" applyFont="1" applyFill="1" applyAlignment="1"/>
    <xf numFmtId="176" fontId="56" fillId="0" borderId="0" xfId="266" applyNumberFormat="1" applyFont="1" applyFill="1" applyBorder="1" applyAlignment="1"/>
    <xf numFmtId="0" fontId="23" fillId="0" borderId="0" xfId="59" applyNumberFormat="1" applyFont="1" applyFill="1" applyAlignment="1"/>
    <xf numFmtId="186" fontId="46" fillId="17" borderId="0" xfId="59" applyNumberFormat="1" applyFont="1" applyFill="1" applyAlignment="1"/>
    <xf numFmtId="169" fontId="46" fillId="17" borderId="0" xfId="59" applyNumberFormat="1" applyFont="1" applyFill="1" applyAlignment="1"/>
    <xf numFmtId="175" fontId="56" fillId="17" borderId="14" xfId="59" applyNumberFormat="1" applyFont="1" applyFill="1" applyBorder="1"/>
    <xf numFmtId="176" fontId="56" fillId="0" borderId="3" xfId="93" applyNumberFormat="1" applyFont="1" applyFill="1" applyBorder="1"/>
    <xf numFmtId="175" fontId="56" fillId="0" borderId="11" xfId="59" applyNumberFormat="1" applyFont="1" applyBorder="1"/>
    <xf numFmtId="175" fontId="46" fillId="0" borderId="0" xfId="59" applyNumberFormat="1" applyFont="1" applyFill="1" applyAlignment="1">
      <alignment horizontal="right"/>
    </xf>
    <xf numFmtId="175" fontId="46" fillId="0" borderId="1" xfId="59" applyNumberFormat="1" applyFont="1" applyBorder="1" applyAlignment="1">
      <alignment horizontal="right"/>
    </xf>
    <xf numFmtId="175" fontId="46" fillId="0" borderId="0" xfId="59" applyNumberFormat="1" applyFont="1" applyAlignment="1">
      <alignment horizontal="right"/>
    </xf>
    <xf numFmtId="175" fontId="46" fillId="0" borderId="1" xfId="59" applyNumberFormat="1" applyFont="1" applyBorder="1" applyAlignment="1"/>
    <xf numFmtId="14" fontId="56" fillId="0" borderId="0" xfId="0" applyNumberFormat="1" applyFont="1" applyAlignment="1"/>
    <xf numFmtId="43" fontId="122" fillId="0" borderId="0" xfId="487" applyNumberFormat="1"/>
    <xf numFmtId="282" fontId="122" fillId="0" borderId="0" xfId="509" applyNumberFormat="1"/>
    <xf numFmtId="0" fontId="109" fillId="0" borderId="0" xfId="184" applyFont="1" applyFill="1" applyAlignment="1"/>
    <xf numFmtId="0" fontId="109" fillId="18" borderId="0" xfId="184" applyFont="1" applyFill="1" applyAlignment="1"/>
    <xf numFmtId="174" fontId="0" fillId="0" borderId="0" xfId="0"/>
    <xf numFmtId="174" fontId="0" fillId="0" borderId="0" xfId="0" applyAlignment="1">
      <alignment wrapText="1"/>
    </xf>
    <xf numFmtId="164" fontId="16" fillId="22" borderId="0" xfId="266" applyNumberFormat="1" applyFill="1"/>
    <xf numFmtId="0" fontId="16" fillId="0" borderId="0" xfId="184"/>
    <xf numFmtId="0" fontId="16" fillId="0" borderId="0" xfId="184" applyAlignment="1">
      <alignment horizontal="center"/>
    </xf>
    <xf numFmtId="0" fontId="41" fillId="0" borderId="1" xfId="467" quotePrefix="1">
      <alignment horizontal="center" wrapText="1"/>
    </xf>
    <xf numFmtId="174" fontId="0" fillId="0" borderId="0" xfId="0" quotePrefix="1"/>
    <xf numFmtId="0" fontId="16" fillId="17" borderId="0" xfId="468" quotePrefix="1" applyFill="1">
      <alignment horizontal="left" indent="1"/>
    </xf>
    <xf numFmtId="174" fontId="0" fillId="17" borderId="0" xfId="0" quotePrefix="1" applyFill="1"/>
    <xf numFmtId="281" fontId="16" fillId="17" borderId="0" xfId="469" applyFill="1"/>
    <xf numFmtId="174" fontId="0" fillId="17" borderId="0" xfId="0" applyFill="1"/>
    <xf numFmtId="41" fontId="0" fillId="17" borderId="0" xfId="0" applyNumberFormat="1" applyFill="1"/>
    <xf numFmtId="0" fontId="16" fillId="0" borderId="0" xfId="468" quotePrefix="1">
      <alignment horizontal="left" indent="1"/>
    </xf>
    <xf numFmtId="281" fontId="16" fillId="0" borderId="0" xfId="469"/>
    <xf numFmtId="41" fontId="0" fillId="0" borderId="0" xfId="0" applyNumberFormat="1"/>
    <xf numFmtId="281" fontId="16" fillId="17" borderId="1" xfId="470" applyFill="1"/>
    <xf numFmtId="41" fontId="0" fillId="0" borderId="3" xfId="0" applyNumberFormat="1" applyBorder="1"/>
    <xf numFmtId="41" fontId="0" fillId="23" borderId="0" xfId="0" applyNumberFormat="1" applyFill="1"/>
    <xf numFmtId="0" fontId="41" fillId="0" borderId="0" xfId="471" quotePrefix="1"/>
    <xf numFmtId="0" fontId="41" fillId="0" borderId="0" xfId="471"/>
    <xf numFmtId="281" fontId="16" fillId="0" borderId="14" xfId="472"/>
    <xf numFmtId="0" fontId="41" fillId="0" borderId="0" xfId="473">
      <alignment horizontal="center" wrapText="1"/>
    </xf>
    <xf numFmtId="0" fontId="41" fillId="0" borderId="0" xfId="473" quotePrefix="1">
      <alignment horizontal="center" wrapText="1"/>
    </xf>
    <xf numFmtId="281" fontId="16" fillId="0" borderId="1" xfId="470"/>
    <xf numFmtId="0" fontId="41" fillId="0" borderId="0" xfId="454" applyFont="1" applyAlignment="1">
      <alignment horizontal="center"/>
    </xf>
    <xf numFmtId="41" fontId="41" fillId="0" borderId="0" xfId="454" applyNumberFormat="1" applyFont="1" applyAlignment="1">
      <alignment horizontal="center"/>
    </xf>
    <xf numFmtId="281" fontId="16" fillId="0" borderId="0" xfId="454" applyNumberFormat="1"/>
    <xf numFmtId="0" fontId="16" fillId="17" borderId="0" xfId="454" applyFill="1"/>
    <xf numFmtId="41" fontId="16" fillId="0" borderId="0" xfId="454" applyNumberFormat="1"/>
    <xf numFmtId="281" fontId="16" fillId="0" borderId="3" xfId="454" applyNumberFormat="1" applyBorder="1"/>
    <xf numFmtId="0" fontId="16" fillId="0" borderId="0" xfId="454"/>
    <xf numFmtId="41" fontId="16" fillId="0" borderId="3" xfId="454" applyNumberFormat="1" applyBorder="1"/>
    <xf numFmtId="281" fontId="16" fillId="0" borderId="7" xfId="474"/>
    <xf numFmtId="10" fontId="16" fillId="0" borderId="0" xfId="449" quotePrefix="1"/>
    <xf numFmtId="10" fontId="16" fillId="0" borderId="0" xfId="449"/>
    <xf numFmtId="281" fontId="16" fillId="0" borderId="49" xfId="475"/>
    <xf numFmtId="281" fontId="16" fillId="0" borderId="8" xfId="476"/>
    <xf numFmtId="0" fontId="127" fillId="0" borderId="0" xfId="573" applyFont="1"/>
    <xf numFmtId="0" fontId="128" fillId="24" borderId="0" xfId="573" applyFont="1" applyFill="1" applyAlignment="1">
      <alignment horizontal="right"/>
    </xf>
    <xf numFmtId="0" fontId="129" fillId="0" borderId="0" xfId="573" applyFont="1"/>
    <xf numFmtId="0" fontId="128" fillId="0" borderId="0" xfId="573" applyFont="1" applyAlignment="1">
      <alignment horizontal="left" indent="3"/>
    </xf>
    <xf numFmtId="0" fontId="128" fillId="0" borderId="0" xfId="573" applyFont="1"/>
    <xf numFmtId="0" fontId="130" fillId="0" borderId="0" xfId="574" applyFont="1" applyAlignment="1">
      <alignment horizontal="center"/>
    </xf>
    <xf numFmtId="0" fontId="130" fillId="0" borderId="0" xfId="574" quotePrefix="1" applyFont="1" applyAlignment="1">
      <alignment horizontal="center"/>
    </xf>
    <xf numFmtId="0" fontId="128" fillId="0" borderId="0" xfId="573" applyFont="1" applyAlignment="1">
      <alignment horizontal="center" wrapText="1"/>
    </xf>
    <xf numFmtId="0" fontId="128" fillId="0" borderId="0" xfId="573" applyFont="1" applyAlignment="1">
      <alignment horizontal="center"/>
    </xf>
    <xf numFmtId="0" fontId="126" fillId="0" borderId="0" xfId="573" applyFont="1"/>
    <xf numFmtId="0" fontId="126" fillId="0" borderId="0" xfId="573" applyFont="1" applyAlignment="1">
      <alignment horizontal="center"/>
    </xf>
    <xf numFmtId="0" fontId="128" fillId="0" borderId="37" xfId="573" applyFont="1" applyBorder="1" applyAlignment="1">
      <alignment wrapText="1"/>
    </xf>
    <xf numFmtId="0" fontId="128" fillId="0" borderId="28" xfId="573" applyFont="1" applyBorder="1" applyAlignment="1">
      <alignment horizontal="center" wrapText="1"/>
    </xf>
    <xf numFmtId="0" fontId="131" fillId="0" borderId="0" xfId="573" applyFont="1" applyAlignment="1">
      <alignment horizontal="center" wrapText="1"/>
    </xf>
    <xf numFmtId="0" fontId="127" fillId="0" borderId="0" xfId="573" applyFont="1" applyAlignment="1">
      <alignment horizontal="center" wrapText="1"/>
    </xf>
    <xf numFmtId="0" fontId="127" fillId="0" borderId="52" xfId="573" applyFont="1" applyBorder="1"/>
    <xf numFmtId="0" fontId="127" fillId="0" borderId="19" xfId="573" applyFont="1" applyBorder="1"/>
    <xf numFmtId="0" fontId="127" fillId="0" borderId="25" xfId="573" applyFont="1" applyBorder="1"/>
    <xf numFmtId="0" fontId="127" fillId="0" borderId="0" xfId="573" applyFont="1" applyAlignment="1">
      <alignment horizontal="center"/>
    </xf>
    <xf numFmtId="0" fontId="132" fillId="0" borderId="0" xfId="573" applyFont="1"/>
    <xf numFmtId="0" fontId="128" fillId="0" borderId="0" xfId="573" applyFont="1" applyAlignment="1">
      <alignment horizontal="left"/>
    </xf>
    <xf numFmtId="43" fontId="128" fillId="24" borderId="52" xfId="575" applyNumberFormat="1" applyFont="1" applyFill="1" applyBorder="1"/>
    <xf numFmtId="43" fontId="128" fillId="24" borderId="19" xfId="575" applyNumberFormat="1" applyFont="1" applyFill="1" applyBorder="1"/>
    <xf numFmtId="10" fontId="128" fillId="0" borderId="25" xfId="575" applyNumberFormat="1" applyFont="1" applyBorder="1"/>
    <xf numFmtId="43" fontId="128" fillId="24" borderId="19" xfId="266" applyNumberFormat="1" applyFont="1" applyFill="1" applyBorder="1"/>
    <xf numFmtId="10" fontId="127" fillId="0" borderId="25" xfId="573" applyNumberFormat="1" applyFont="1" applyBorder="1"/>
    <xf numFmtId="10" fontId="128" fillId="24" borderId="52" xfId="575" applyNumberFormat="1" applyFont="1" applyFill="1" applyBorder="1"/>
    <xf numFmtId="10" fontId="128" fillId="24" borderId="19" xfId="575" applyNumberFormat="1" applyFont="1" applyFill="1" applyBorder="1"/>
    <xf numFmtId="10" fontId="133" fillId="0" borderId="25" xfId="575" applyNumberFormat="1" applyFont="1" applyBorder="1"/>
    <xf numFmtId="10" fontId="128" fillId="24" borderId="19" xfId="266" applyNumberFormat="1" applyFont="1" applyFill="1" applyBorder="1"/>
    <xf numFmtId="10" fontId="133" fillId="0" borderId="25" xfId="573" applyNumberFormat="1" applyFont="1" applyBorder="1"/>
    <xf numFmtId="0" fontId="131" fillId="0" borderId="0" xfId="573" applyFont="1" applyAlignment="1">
      <alignment horizontal="center"/>
    </xf>
    <xf numFmtId="0" fontId="131" fillId="0" borderId="0" xfId="573" applyFont="1"/>
    <xf numFmtId="10" fontId="126" fillId="0" borderId="52" xfId="575" applyNumberFormat="1" applyFont="1" applyBorder="1"/>
    <xf numFmtId="10" fontId="126" fillId="0" borderId="19" xfId="575" applyNumberFormat="1" applyFont="1" applyBorder="1"/>
    <xf numFmtId="10" fontId="126" fillId="0" borderId="25" xfId="575" applyNumberFormat="1" applyFont="1" applyBorder="1"/>
    <xf numFmtId="176" fontId="128" fillId="24" borderId="52" xfId="576" applyNumberFormat="1" applyFont="1" applyFill="1" applyBorder="1"/>
    <xf numFmtId="176" fontId="128" fillId="24" borderId="19" xfId="576" applyNumberFormat="1" applyFont="1" applyFill="1" applyBorder="1"/>
    <xf numFmtId="176" fontId="128" fillId="0" borderId="25" xfId="576" applyNumberFormat="1" applyFont="1" applyBorder="1"/>
    <xf numFmtId="176" fontId="131" fillId="24" borderId="52" xfId="576" applyNumberFormat="1" applyFont="1" applyFill="1" applyBorder="1"/>
    <xf numFmtId="176" fontId="131" fillId="24" borderId="19" xfId="576" applyNumberFormat="1" applyFont="1" applyFill="1" applyBorder="1"/>
    <xf numFmtId="176" fontId="131" fillId="0" borderId="25" xfId="576" applyNumberFormat="1" applyFont="1" applyBorder="1"/>
    <xf numFmtId="176" fontId="126" fillId="0" borderId="25" xfId="576" applyNumberFormat="1" applyFont="1" applyBorder="1"/>
    <xf numFmtId="176" fontId="134" fillId="24" borderId="52" xfId="576" applyNumberFormat="1" applyFont="1" applyFill="1" applyBorder="1"/>
    <xf numFmtId="176" fontId="134" fillId="24" borderId="19" xfId="576" applyNumberFormat="1" applyFont="1" applyFill="1" applyBorder="1"/>
    <xf numFmtId="176" fontId="134" fillId="0" borderId="25" xfId="576" applyNumberFormat="1" applyFont="1" applyBorder="1"/>
    <xf numFmtId="176" fontId="128" fillId="0" borderId="52" xfId="576" applyNumberFormat="1" applyFont="1" applyBorder="1"/>
    <xf numFmtId="176" fontId="128" fillId="0" borderId="19" xfId="576" applyNumberFormat="1" applyFont="1" applyBorder="1"/>
    <xf numFmtId="176" fontId="131" fillId="0" borderId="52" xfId="576" applyNumberFormat="1" applyFont="1" applyBorder="1"/>
    <xf numFmtId="176" fontId="131" fillId="0" borderId="19" xfId="576" applyNumberFormat="1" applyFont="1" applyBorder="1"/>
    <xf numFmtId="176" fontId="131" fillId="0" borderId="25" xfId="573" applyNumberFormat="1" applyFont="1" applyBorder="1"/>
    <xf numFmtId="176" fontId="128" fillId="0" borderId="52" xfId="576" applyNumberFormat="1" applyFont="1" applyFill="1" applyBorder="1"/>
    <xf numFmtId="176" fontId="135" fillId="0" borderId="52" xfId="573" applyNumberFormat="1" applyFont="1" applyBorder="1"/>
    <xf numFmtId="176" fontId="135" fillId="0" borderId="19" xfId="573" applyNumberFormat="1" applyFont="1" applyBorder="1"/>
    <xf numFmtId="176" fontId="135" fillId="0" borderId="25" xfId="576" applyNumberFormat="1" applyFont="1" applyBorder="1"/>
    <xf numFmtId="176" fontId="136" fillId="19" borderId="19" xfId="573" applyNumberFormat="1" applyFont="1" applyFill="1" applyBorder="1"/>
    <xf numFmtId="176" fontId="131" fillId="0" borderId="53" xfId="573" applyNumberFormat="1" applyFont="1" applyBorder="1"/>
    <xf numFmtId="176" fontId="131" fillId="0" borderId="54" xfId="573" applyNumberFormat="1" applyFont="1" applyBorder="1"/>
    <xf numFmtId="176" fontId="131" fillId="0" borderId="35" xfId="573" applyNumberFormat="1" applyFont="1" applyBorder="1"/>
    <xf numFmtId="182" fontId="128" fillId="24" borderId="52" xfId="575" applyNumberFormat="1" applyFont="1" applyFill="1" applyBorder="1"/>
    <xf numFmtId="182" fontId="128" fillId="24" borderId="19" xfId="575" applyNumberFormat="1" applyFont="1" applyFill="1" applyBorder="1"/>
    <xf numFmtId="182" fontId="128" fillId="0" borderId="25" xfId="575" applyNumberFormat="1" applyFont="1" applyBorder="1"/>
    <xf numFmtId="182" fontId="127" fillId="0" borderId="25" xfId="573" applyNumberFormat="1" applyFont="1" applyBorder="1"/>
    <xf numFmtId="169" fontId="127" fillId="0" borderId="52" xfId="573" applyNumberFormat="1" applyFont="1" applyBorder="1"/>
    <xf numFmtId="169" fontId="127" fillId="0" borderId="19" xfId="573" applyNumberFormat="1" applyFont="1" applyBorder="1"/>
    <xf numFmtId="0" fontId="128" fillId="24" borderId="52" xfId="573" applyFont="1" applyFill="1" applyBorder="1"/>
    <xf numFmtId="0" fontId="128" fillId="24" borderId="19" xfId="573" applyFont="1" applyFill="1" applyBorder="1"/>
    <xf numFmtId="44" fontId="127" fillId="0" borderId="52" xfId="573" applyNumberFormat="1" applyFont="1" applyBorder="1"/>
    <xf numFmtId="44" fontId="127" fillId="0" borderId="19" xfId="573" applyNumberFormat="1" applyFont="1" applyBorder="1"/>
    <xf numFmtId="176" fontId="134" fillId="0" borderId="52" xfId="576" applyNumberFormat="1" applyFont="1" applyBorder="1"/>
    <xf numFmtId="176" fontId="134" fillId="0" borderId="19" xfId="576" applyNumberFormat="1" applyFont="1" applyBorder="1"/>
    <xf numFmtId="44" fontId="127" fillId="0" borderId="0" xfId="573" applyNumberFormat="1" applyFont="1"/>
    <xf numFmtId="176" fontId="131" fillId="0" borderId="52" xfId="573" applyNumberFormat="1" applyFont="1" applyBorder="1"/>
    <xf numFmtId="176" fontId="131" fillId="0" borderId="19" xfId="573" applyNumberFormat="1" applyFont="1" applyBorder="1"/>
    <xf numFmtId="174" fontId="128" fillId="0" borderId="0" xfId="388" applyFont="1"/>
    <xf numFmtId="174" fontId="128" fillId="0" borderId="0" xfId="388" applyFont="1" applyAlignment="1">
      <alignment horizontal="center" vertical="center"/>
    </xf>
    <xf numFmtId="176" fontId="135" fillId="0" borderId="52" xfId="576" applyNumberFormat="1" applyFont="1" applyFill="1" applyBorder="1" applyAlignment="1">
      <alignment horizontal="center" vertical="center"/>
    </xf>
    <xf numFmtId="176" fontId="135" fillId="0" borderId="19" xfId="576" applyNumberFormat="1" applyFont="1" applyFill="1" applyBorder="1" applyAlignment="1">
      <alignment horizontal="center" vertical="center"/>
    </xf>
    <xf numFmtId="174" fontId="128" fillId="0" borderId="0" xfId="388" applyFont="1" applyAlignment="1">
      <alignment horizontal="left" vertical="center"/>
    </xf>
    <xf numFmtId="176" fontId="128" fillId="24" borderId="52" xfId="576" applyNumberFormat="1" applyFont="1" applyFill="1" applyBorder="1" applyAlignment="1"/>
    <xf numFmtId="176" fontId="128" fillId="24" borderId="19" xfId="576" applyNumberFormat="1" applyFont="1" applyFill="1" applyBorder="1" applyAlignment="1"/>
    <xf numFmtId="174" fontId="126" fillId="0" borderId="0" xfId="388" applyFont="1"/>
    <xf numFmtId="174" fontId="126" fillId="0" borderId="0" xfId="388" applyFont="1" applyAlignment="1">
      <alignment horizontal="center" vertical="center"/>
    </xf>
    <xf numFmtId="176" fontId="126" fillId="24" borderId="52" xfId="576" applyNumberFormat="1" applyFont="1" applyFill="1" applyBorder="1" applyAlignment="1"/>
    <xf numFmtId="176" fontId="126" fillId="24" borderId="19" xfId="576" applyNumberFormat="1" applyFont="1" applyFill="1" applyBorder="1" applyAlignment="1"/>
    <xf numFmtId="176" fontId="126" fillId="19" borderId="19" xfId="576" applyNumberFormat="1" applyFont="1" applyFill="1" applyBorder="1" applyAlignment="1"/>
    <xf numFmtId="0" fontId="127" fillId="0" borderId="34" xfId="573" applyFont="1" applyBorder="1"/>
    <xf numFmtId="0" fontId="127" fillId="0" borderId="23" xfId="573" applyFont="1" applyBorder="1"/>
    <xf numFmtId="0" fontId="127" fillId="0" borderId="26" xfId="573" applyFont="1" applyBorder="1"/>
    <xf numFmtId="0" fontId="128" fillId="0" borderId="0" xfId="573" applyFont="1" applyAlignment="1">
      <alignment vertical="top"/>
    </xf>
    <xf numFmtId="0" fontId="127" fillId="0" borderId="0" xfId="573" applyFont="1" applyAlignment="1">
      <alignment wrapText="1"/>
    </xf>
    <xf numFmtId="0" fontId="137" fillId="0" borderId="0" xfId="184" applyFont="1"/>
    <xf numFmtId="0" fontId="130" fillId="0" borderId="55" xfId="184" applyFont="1" applyBorder="1"/>
    <xf numFmtId="0" fontId="130" fillId="0" borderId="0" xfId="184" applyFont="1"/>
    <xf numFmtId="0" fontId="137" fillId="0" borderId="55" xfId="184" applyFont="1" applyBorder="1"/>
    <xf numFmtId="0" fontId="130" fillId="0" borderId="0" xfId="184" applyFont="1" applyAlignment="1">
      <alignment horizontal="center"/>
    </xf>
    <xf numFmtId="0" fontId="130" fillId="0" borderId="1" xfId="184" applyFont="1" applyBorder="1" applyAlignment="1">
      <alignment horizontal="center"/>
    </xf>
    <xf numFmtId="0" fontId="130" fillId="0" borderId="1" xfId="184" applyFont="1" applyBorder="1"/>
    <xf numFmtId="0" fontId="130" fillId="0" borderId="1" xfId="184" applyFont="1" applyBorder="1" applyAlignment="1">
      <alignment horizontal="center" wrapText="1"/>
    </xf>
    <xf numFmtId="0" fontId="130" fillId="0" borderId="0" xfId="184" applyFont="1" applyAlignment="1">
      <alignment horizontal="right"/>
    </xf>
    <xf numFmtId="43" fontId="130" fillId="0" borderId="0" xfId="79" applyFont="1" applyFill="1"/>
    <xf numFmtId="43" fontId="130" fillId="0" borderId="55" xfId="79" applyFont="1" applyFill="1" applyBorder="1"/>
    <xf numFmtId="175" fontId="130" fillId="0" borderId="0" xfId="79" applyNumberFormat="1" applyFont="1" applyFill="1"/>
    <xf numFmtId="37" fontId="130" fillId="0" borderId="0" xfId="184" applyNumberFormat="1" applyFont="1"/>
    <xf numFmtId="43" fontId="130" fillId="0" borderId="0" xfId="184" applyNumberFormat="1" applyFont="1"/>
    <xf numFmtId="9" fontId="130" fillId="0" borderId="0" xfId="184" applyNumberFormat="1" applyFont="1" applyAlignment="1">
      <alignment horizontal="left"/>
    </xf>
    <xf numFmtId="37" fontId="130" fillId="0" borderId="0" xfId="184" applyNumberFormat="1" applyFont="1" applyAlignment="1">
      <alignment horizontal="left"/>
    </xf>
    <xf numFmtId="0" fontId="130" fillId="0" borderId="1" xfId="184" applyFont="1" applyBorder="1" applyAlignment="1">
      <alignment horizontal="right" vertical="top"/>
    </xf>
    <xf numFmtId="0" fontId="130" fillId="0" borderId="1" xfId="184" applyFont="1" applyBorder="1" applyAlignment="1">
      <alignment horizontal="center" vertical="top" wrapText="1"/>
    </xf>
    <xf numFmtId="0" fontId="130" fillId="0" borderId="0" xfId="184" applyFont="1" applyAlignment="1">
      <alignment horizontal="left"/>
    </xf>
    <xf numFmtId="0" fontId="130" fillId="17" borderId="0" xfId="79" applyNumberFormat="1" applyFont="1" applyFill="1" applyAlignment="1">
      <alignment horizontal="center"/>
    </xf>
    <xf numFmtId="175" fontId="130" fillId="0" borderId="0" xfId="184" applyNumberFormat="1" applyFont="1"/>
    <xf numFmtId="175" fontId="130" fillId="0" borderId="0" xfId="79" applyNumberFormat="1" applyFont="1" applyFill="1" applyBorder="1"/>
    <xf numFmtId="0" fontId="130" fillId="0" borderId="55" xfId="184" applyFont="1" applyBorder="1" applyAlignment="1">
      <alignment horizontal="center"/>
    </xf>
    <xf numFmtId="0" fontId="130" fillId="0" borderId="0" xfId="184" applyFont="1" applyAlignment="1">
      <alignment horizontal="center" vertical="top" wrapText="1"/>
    </xf>
    <xf numFmtId="0" fontId="130" fillId="0" borderId="55" xfId="184" applyFont="1" applyBorder="1" applyAlignment="1">
      <alignment horizontal="center" vertical="top" wrapText="1"/>
    </xf>
    <xf numFmtId="0" fontId="140" fillId="0" borderId="0" xfId="184" applyFont="1" applyAlignment="1">
      <alignment horizontal="center"/>
    </xf>
    <xf numFmtId="175" fontId="140" fillId="0" borderId="0" xfId="184" applyNumberFormat="1" applyFont="1" applyAlignment="1">
      <alignment horizontal="center"/>
    </xf>
    <xf numFmtId="43" fontId="130" fillId="0" borderId="0" xfId="79" applyFont="1" applyFill="1" applyAlignment="1"/>
    <xf numFmtId="43" fontId="130" fillId="0" borderId="55" xfId="79" applyFont="1" applyFill="1" applyBorder="1" applyAlignment="1"/>
    <xf numFmtId="10" fontId="130" fillId="0" borderId="0" xfId="283" applyNumberFormat="1" applyFont="1" applyFill="1"/>
    <xf numFmtId="175" fontId="130" fillId="0" borderId="55" xfId="184" applyNumberFormat="1" applyFont="1" applyBorder="1"/>
    <xf numFmtId="175" fontId="130" fillId="17" borderId="0" xfId="79" applyNumberFormat="1" applyFont="1" applyFill="1"/>
    <xf numFmtId="0" fontId="139" fillId="0" borderId="0" xfId="184" applyFont="1"/>
    <xf numFmtId="41" fontId="130" fillId="0" borderId="0" xfId="184" applyNumberFormat="1" applyFont="1" applyAlignment="1">
      <alignment horizontal="center"/>
    </xf>
    <xf numFmtId="0" fontId="139" fillId="0" borderId="0" xfId="184" applyFont="1" applyAlignment="1">
      <alignment horizontal="right"/>
    </xf>
    <xf numFmtId="41" fontId="137" fillId="0" borderId="0" xfId="184" applyNumberFormat="1" applyFont="1" applyAlignment="1">
      <alignment horizontal="center"/>
    </xf>
    <xf numFmtId="10" fontId="130" fillId="0" borderId="0" xfId="184" applyNumberFormat="1" applyFont="1"/>
    <xf numFmtId="0" fontId="143" fillId="0" borderId="0" xfId="389" applyFont="1"/>
    <xf numFmtId="0" fontId="144" fillId="0" borderId="0" xfId="389" applyFont="1"/>
    <xf numFmtId="0" fontId="144" fillId="0" borderId="0" xfId="389" applyFont="1" applyAlignment="1">
      <alignment horizontal="center"/>
    </xf>
    <xf numFmtId="0" fontId="143" fillId="0" borderId="24" xfId="389" applyFont="1" applyBorder="1"/>
    <xf numFmtId="0" fontId="143" fillId="0" borderId="21" xfId="389" applyFont="1" applyBorder="1"/>
    <xf numFmtId="0" fontId="143" fillId="0" borderId="21" xfId="389" applyFont="1" applyBorder="1" applyAlignment="1">
      <alignment horizontal="center"/>
    </xf>
    <xf numFmtId="0" fontId="144" fillId="0" borderId="21" xfId="389" applyFont="1" applyBorder="1"/>
    <xf numFmtId="0" fontId="144" fillId="0" borderId="20" xfId="389" applyFont="1" applyBorder="1"/>
    <xf numFmtId="0" fontId="143" fillId="0" borderId="19" xfId="389" applyFont="1" applyBorder="1" applyAlignment="1">
      <alignment horizontal="right"/>
    </xf>
    <xf numFmtId="0" fontId="143" fillId="0" borderId="0" xfId="389" applyFont="1" applyAlignment="1">
      <alignment horizontal="right"/>
    </xf>
    <xf numFmtId="10" fontId="144" fillId="0" borderId="0" xfId="266" applyNumberFormat="1" applyFont="1" applyBorder="1"/>
    <xf numFmtId="10" fontId="144" fillId="0" borderId="0" xfId="266" applyNumberFormat="1" applyFont="1"/>
    <xf numFmtId="10" fontId="144" fillId="0" borderId="0" xfId="266" applyNumberFormat="1" applyFont="1" applyFill="1"/>
    <xf numFmtId="10" fontId="144" fillId="22" borderId="0" xfId="389" applyNumberFormat="1" applyFont="1" applyFill="1"/>
    <xf numFmtId="0" fontId="144" fillId="0" borderId="25" xfId="389" applyFont="1" applyBorder="1"/>
    <xf numFmtId="0" fontId="143" fillId="0" borderId="19" xfId="389" applyFont="1" applyBorder="1"/>
    <xf numFmtId="0" fontId="144" fillId="0" borderId="19" xfId="389" applyFont="1" applyBorder="1"/>
    <xf numFmtId="0" fontId="145" fillId="0" borderId="0" xfId="389" applyFont="1" applyAlignment="1">
      <alignment horizontal="center"/>
    </xf>
    <xf numFmtId="0" fontId="143" fillId="0" borderId="39" xfId="389" applyFont="1" applyBorder="1" applyAlignment="1">
      <alignment horizontal="center"/>
    </xf>
    <xf numFmtId="283" fontId="143" fillId="0" borderId="7" xfId="389" applyNumberFormat="1" applyFont="1" applyBorder="1" applyAlignment="1">
      <alignment horizontal="center"/>
    </xf>
    <xf numFmtId="283" fontId="143" fillId="22" borderId="7" xfId="389" applyNumberFormat="1" applyFont="1" applyFill="1" applyBorder="1" applyAlignment="1">
      <alignment horizontal="center"/>
    </xf>
    <xf numFmtId="0" fontId="146" fillId="0" borderId="19" xfId="389" applyFont="1" applyBorder="1" applyAlignment="1">
      <alignment horizontal="left"/>
    </xf>
    <xf numFmtId="0" fontId="146" fillId="0" borderId="0" xfId="389" applyFont="1" applyAlignment="1">
      <alignment horizontal="left"/>
    </xf>
    <xf numFmtId="283" fontId="143" fillId="0" borderId="0" xfId="389" applyNumberFormat="1" applyFont="1" applyAlignment="1">
      <alignment horizontal="center"/>
    </xf>
    <xf numFmtId="0" fontId="144" fillId="0" borderId="19" xfId="389" applyFont="1" applyBorder="1" applyAlignment="1">
      <alignment horizontal="left" indent="1"/>
    </xf>
    <xf numFmtId="37" fontId="147" fillId="0" borderId="0" xfId="389" applyNumberFormat="1" applyFont="1"/>
    <xf numFmtId="37" fontId="148" fillId="0" borderId="0" xfId="389" applyNumberFormat="1" applyFont="1"/>
    <xf numFmtId="0" fontId="148" fillId="0" borderId="0" xfId="389" applyFont="1"/>
    <xf numFmtId="43" fontId="148" fillId="0" borderId="0" xfId="389" applyNumberFormat="1" applyFont="1"/>
    <xf numFmtId="0" fontId="149" fillId="0" borderId="19" xfId="389" applyFont="1" applyBorder="1" applyAlignment="1">
      <alignment horizontal="center"/>
    </xf>
    <xf numFmtId="37" fontId="144" fillId="0" borderId="14" xfId="389" applyNumberFormat="1" applyFont="1" applyBorder="1"/>
    <xf numFmtId="37" fontId="144" fillId="0" borderId="0" xfId="389" applyNumberFormat="1" applyFont="1"/>
    <xf numFmtId="0" fontId="149" fillId="0" borderId="0" xfId="389" applyFont="1" applyAlignment="1">
      <alignment horizontal="center"/>
    </xf>
    <xf numFmtId="0" fontId="144" fillId="0" borderId="0" xfId="389" applyFont="1" applyAlignment="1">
      <alignment horizontal="left" indent="1"/>
    </xf>
    <xf numFmtId="0" fontId="149" fillId="0" borderId="19" xfId="389" applyFont="1" applyBorder="1" applyAlignment="1">
      <alignment horizontal="left" indent="1"/>
    </xf>
    <xf numFmtId="0" fontId="149" fillId="0" borderId="0" xfId="389" applyFont="1" applyAlignment="1">
      <alignment horizontal="left" indent="1"/>
    </xf>
    <xf numFmtId="37" fontId="143" fillId="0" borderId="14" xfId="389" applyNumberFormat="1" applyFont="1" applyBorder="1"/>
    <xf numFmtId="41" fontId="144" fillId="0" borderId="0" xfId="390" applyFont="1" applyBorder="1"/>
    <xf numFmtId="0" fontId="143" fillId="25" borderId="39" xfId="389" applyFont="1" applyFill="1" applyBorder="1" applyAlignment="1">
      <alignment horizontal="left" indent="1"/>
    </xf>
    <xf numFmtId="0" fontId="143" fillId="25" borderId="7" xfId="389" applyFont="1" applyFill="1" applyBorder="1" applyAlignment="1">
      <alignment horizontal="left" indent="1"/>
    </xf>
    <xf numFmtId="37" fontId="150" fillId="25" borderId="7" xfId="389" applyNumberFormat="1" applyFont="1" applyFill="1" applyBorder="1"/>
    <xf numFmtId="37" fontId="143" fillId="25" borderId="7" xfId="389" applyNumberFormat="1" applyFont="1" applyFill="1" applyBorder="1"/>
    <xf numFmtId="0" fontId="143" fillId="0" borderId="19" xfId="389" applyFont="1" applyBorder="1" applyAlignment="1">
      <alignment horizontal="left" indent="1"/>
    </xf>
    <xf numFmtId="0" fontId="143" fillId="0" borderId="0" xfId="389" applyFont="1" applyAlignment="1">
      <alignment horizontal="left" indent="1"/>
    </xf>
    <xf numFmtId="37" fontId="150" fillId="0" borderId="0" xfId="389" applyNumberFormat="1" applyFont="1"/>
    <xf numFmtId="37" fontId="143" fillId="0" borderId="0" xfId="389" applyNumberFormat="1" applyFont="1"/>
    <xf numFmtId="175" fontId="144" fillId="0" borderId="0" xfId="391" applyNumberFormat="1" applyFont="1" applyBorder="1"/>
    <xf numFmtId="37" fontId="146" fillId="25" borderId="7" xfId="389" applyNumberFormat="1" applyFont="1" applyFill="1" applyBorder="1"/>
    <xf numFmtId="175" fontId="144" fillId="0" borderId="0" xfId="391" applyNumberFormat="1" applyFont="1" applyFill="1" applyBorder="1"/>
    <xf numFmtId="41" fontId="144" fillId="0" borderId="0" xfId="389" applyNumberFormat="1" applyFont="1"/>
    <xf numFmtId="0" fontId="144" fillId="26" borderId="19" xfId="389" applyFont="1" applyFill="1" applyBorder="1"/>
    <xf numFmtId="0" fontId="144" fillId="26" borderId="0" xfId="389" applyFont="1" applyFill="1"/>
    <xf numFmtId="175" fontId="144" fillId="26" borderId="0" xfId="391" applyNumberFormat="1" applyFont="1" applyFill="1" applyBorder="1"/>
    <xf numFmtId="37" fontId="144" fillId="0" borderId="1" xfId="389" applyNumberFormat="1" applyFont="1" applyBorder="1"/>
    <xf numFmtId="174" fontId="144" fillId="26" borderId="19" xfId="392" applyFont="1" applyFill="1" applyBorder="1"/>
    <xf numFmtId="174" fontId="144" fillId="26" borderId="0" xfId="392" applyFont="1" applyFill="1"/>
    <xf numFmtId="175" fontId="144" fillId="26" borderId="1" xfId="391" applyNumberFormat="1" applyFont="1" applyFill="1" applyBorder="1"/>
    <xf numFmtId="0" fontId="144" fillId="0" borderId="23" xfId="389" applyFont="1" applyBorder="1"/>
    <xf numFmtId="0" fontId="144" fillId="0" borderId="8" xfId="389" applyFont="1" applyBorder="1"/>
    <xf numFmtId="37" fontId="144" fillId="0" borderId="8" xfId="389" applyNumberFormat="1" applyFont="1" applyBorder="1"/>
    <xf numFmtId="37" fontId="147" fillId="0" borderId="8" xfId="389" applyNumberFormat="1" applyFont="1" applyBorder="1"/>
    <xf numFmtId="0" fontId="144" fillId="0" borderId="26" xfId="389" applyFont="1" applyBorder="1"/>
    <xf numFmtId="37" fontId="144" fillId="0" borderId="21" xfId="389" applyNumberFormat="1" applyFont="1" applyBorder="1"/>
    <xf numFmtId="175" fontId="144" fillId="0" borderId="0" xfId="79" applyNumberFormat="1" applyFont="1" applyBorder="1"/>
    <xf numFmtId="175" fontId="144" fillId="22" borderId="0" xfId="389" applyNumberFormat="1" applyFont="1" applyFill="1" applyAlignment="1">
      <alignment horizontal="left" indent="1"/>
    </xf>
    <xf numFmtId="37" fontId="147" fillId="22" borderId="0" xfId="389" applyNumberFormat="1" applyFont="1" applyFill="1"/>
    <xf numFmtId="175" fontId="144" fillId="0" borderId="0" xfId="59" applyNumberFormat="1" applyFont="1"/>
    <xf numFmtId="175" fontId="147" fillId="0" borderId="0" xfId="59" applyNumberFormat="1" applyFont="1"/>
    <xf numFmtId="175" fontId="144" fillId="0" borderId="14" xfId="59" applyNumberFormat="1" applyFont="1" applyBorder="1"/>
    <xf numFmtId="186" fontId="144" fillId="0" borderId="0" xfId="59" applyNumberFormat="1" applyFont="1"/>
    <xf numFmtId="186" fontId="143" fillId="0" borderId="14" xfId="59" applyNumberFormat="1" applyFont="1" applyBorder="1"/>
    <xf numFmtId="186" fontId="150" fillId="25" borderId="7" xfId="59" applyNumberFormat="1" applyFont="1" applyFill="1" applyBorder="1"/>
    <xf numFmtId="43" fontId="144" fillId="0" borderId="0" xfId="389" applyNumberFormat="1" applyFont="1"/>
    <xf numFmtId="186" fontId="150" fillId="0" borderId="0" xfId="59" applyNumberFormat="1" applyFont="1"/>
    <xf numFmtId="186" fontId="146" fillId="25" borderId="7" xfId="59" applyNumberFormat="1" applyFont="1" applyFill="1" applyBorder="1"/>
    <xf numFmtId="0" fontId="143" fillId="0" borderId="7" xfId="389" applyFont="1" applyBorder="1" applyAlignment="1">
      <alignment horizontal="center"/>
    </xf>
    <xf numFmtId="37" fontId="143" fillId="25" borderId="0" xfId="389" applyNumberFormat="1" applyFont="1" applyFill="1"/>
    <xf numFmtId="37" fontId="146" fillId="25" borderId="0" xfId="389" applyNumberFormat="1" applyFont="1" applyFill="1"/>
    <xf numFmtId="174" fontId="56" fillId="0" borderId="0" xfId="211" applyFont="1" applyAlignment="1">
      <alignment horizontal="center"/>
    </xf>
    <xf numFmtId="49" fontId="56" fillId="0" borderId="0" xfId="211" applyNumberFormat="1" applyFont="1" applyAlignment="1" applyProtection="1">
      <alignment horizontal="center"/>
      <protection locked="0"/>
    </xf>
    <xf numFmtId="0" fontId="56" fillId="0" borderId="0" xfId="211" applyNumberFormat="1" applyFont="1" applyFill="1" applyAlignment="1" applyProtection="1">
      <alignment vertical="top" wrapText="1"/>
      <protection locked="0"/>
    </xf>
    <xf numFmtId="0" fontId="95" fillId="0" borderId="0" xfId="211" applyNumberFormat="1" applyFont="1" applyFill="1" applyAlignment="1" applyProtection="1">
      <alignment vertical="top" wrapText="1"/>
      <protection locked="0"/>
    </xf>
    <xf numFmtId="174" fontId="56" fillId="0" borderId="0" xfId="0" applyFont="1" applyFill="1" applyAlignment="1">
      <alignment horizontal="left" wrapText="1"/>
    </xf>
    <xf numFmtId="0" fontId="56" fillId="0" borderId="0" xfId="211" quotePrefix="1" applyNumberFormat="1" applyFont="1" applyFill="1" applyAlignment="1">
      <alignment vertical="top" wrapText="1"/>
    </xf>
    <xf numFmtId="0" fontId="56" fillId="0" borderId="0" xfId="211" applyNumberFormat="1" applyFont="1" applyFill="1" applyAlignment="1">
      <alignment vertical="top" wrapText="1"/>
    </xf>
    <xf numFmtId="0" fontId="56" fillId="0" borderId="0" xfId="188" quotePrefix="1" applyNumberFormat="1" applyFont="1" applyFill="1" applyAlignment="1">
      <alignment vertical="top" wrapText="1"/>
    </xf>
    <xf numFmtId="0" fontId="56" fillId="0" borderId="0" xfId="188" applyNumberFormat="1" applyFont="1" applyFill="1" applyAlignment="1">
      <alignment vertical="top" wrapText="1"/>
    </xf>
    <xf numFmtId="174" fontId="56" fillId="0" borderId="0" xfId="0" applyFont="1" applyFill="1" applyAlignment="1">
      <alignment vertical="top" wrapText="1"/>
    </xf>
    <xf numFmtId="0" fontId="56" fillId="0" borderId="0" xfId="206" applyFont="1" applyFill="1" applyAlignment="1">
      <alignment vertical="top" wrapText="1"/>
    </xf>
    <xf numFmtId="0" fontId="56" fillId="0" borderId="0" xfId="0" applyNumberFormat="1" applyFont="1" applyFill="1" applyBorder="1" applyAlignment="1">
      <alignment horizontal="left" vertical="top" wrapText="1"/>
    </xf>
    <xf numFmtId="174" fontId="46" fillId="0" borderId="0" xfId="0" applyFont="1" applyAlignment="1">
      <alignment horizontal="left" vertical="center" wrapText="1"/>
    </xf>
    <xf numFmtId="174" fontId="56" fillId="0" borderId="0" xfId="201" applyFont="1" applyFill="1" applyBorder="1" applyAlignment="1">
      <alignment horizontal="left"/>
    </xf>
    <xf numFmtId="174" fontId="56" fillId="0" borderId="0" xfId="201" applyFont="1" applyFill="1" applyBorder="1" applyAlignment="1">
      <alignment horizontal="left" vertical="top" wrapText="1"/>
    </xf>
    <xf numFmtId="174" fontId="56" fillId="0" borderId="0" xfId="201" applyFont="1" applyFill="1" applyBorder="1" applyAlignment="1">
      <alignment horizontal="left" wrapText="1"/>
    </xf>
    <xf numFmtId="174" fontId="56" fillId="0" borderId="0" xfId="201" applyFont="1" applyAlignment="1">
      <alignment horizontal="left" vertical="top" wrapText="1"/>
    </xf>
    <xf numFmtId="174" fontId="56" fillId="0" borderId="30" xfId="0" applyFont="1" applyBorder="1" applyAlignment="1">
      <alignment horizontal="center"/>
    </xf>
    <xf numFmtId="174" fontId="56" fillId="0" borderId="31" xfId="0" applyFont="1" applyBorder="1" applyAlignment="1">
      <alignment horizontal="center"/>
    </xf>
    <xf numFmtId="174" fontId="56" fillId="0" borderId="17" xfId="0" applyFont="1" applyBorder="1" applyAlignment="1">
      <alignment horizontal="center"/>
    </xf>
    <xf numFmtId="174" fontId="56" fillId="0" borderId="32" xfId="0" applyFont="1" applyBorder="1" applyAlignment="1">
      <alignment horizontal="center"/>
    </xf>
    <xf numFmtId="174" fontId="56" fillId="0" borderId="0" xfId="0" applyFont="1" applyFill="1" applyAlignment="1">
      <alignment horizontal="left" vertical="top" wrapText="1"/>
    </xf>
    <xf numFmtId="0" fontId="56" fillId="0" borderId="0" xfId="188" applyNumberFormat="1" applyFont="1" applyFill="1" applyAlignment="1">
      <alignment horizontal="left" vertical="top" wrapText="1"/>
    </xf>
    <xf numFmtId="174" fontId="63" fillId="0" borderId="0" xfId="0" applyFont="1" applyAlignment="1">
      <alignment horizontal="center"/>
    </xf>
    <xf numFmtId="0" fontId="63" fillId="0" borderId="0" xfId="212" applyFont="1" applyAlignment="1">
      <alignment horizontal="center"/>
    </xf>
    <xf numFmtId="174" fontId="56" fillId="0" borderId="0" xfId="0" applyFont="1" applyFill="1" applyAlignment="1">
      <alignment horizontal="left" vertical="center" wrapText="1"/>
    </xf>
    <xf numFmtId="0" fontId="85" fillId="0" borderId="0" xfId="188" applyNumberFormat="1" applyFont="1" applyFill="1" applyAlignment="1">
      <alignment horizontal="left" vertical="top" wrapText="1"/>
    </xf>
    <xf numFmtId="0" fontId="56" fillId="0" borderId="0" xfId="184" applyFont="1" applyFill="1" applyAlignment="1">
      <alignment horizontal="center"/>
    </xf>
    <xf numFmtId="0" fontId="56" fillId="18" borderId="0" xfId="184" applyFont="1" applyFill="1" applyAlignment="1">
      <alignment horizontal="center"/>
    </xf>
    <xf numFmtId="0" fontId="109" fillId="0" borderId="0" xfId="184" applyFont="1" applyFill="1" applyAlignment="1">
      <alignment horizontal="center"/>
    </xf>
    <xf numFmtId="0" fontId="109" fillId="18" borderId="0" xfId="184" applyFont="1" applyFill="1" applyAlignment="1">
      <alignment horizontal="center"/>
    </xf>
    <xf numFmtId="0" fontId="56" fillId="0" borderId="0" xfId="184" applyFont="1" applyFill="1" applyBorder="1" applyAlignment="1">
      <alignment wrapText="1"/>
    </xf>
    <xf numFmtId="0" fontId="56" fillId="0" borderId="0" xfId="184" applyFont="1" applyFill="1" applyAlignment="1">
      <alignment horizontal="left" wrapText="1"/>
    </xf>
    <xf numFmtId="0" fontId="56" fillId="0" borderId="0" xfId="184" applyFont="1" applyBorder="1" applyAlignment="1">
      <alignment wrapText="1"/>
    </xf>
    <xf numFmtId="0" fontId="56" fillId="0" borderId="0" xfId="184" applyFont="1" applyFill="1" applyBorder="1" applyAlignment="1">
      <alignment horizontal="center"/>
    </xf>
    <xf numFmtId="0" fontId="56" fillId="0" borderId="0" xfId="184" applyFont="1" applyFill="1" applyAlignment="1"/>
    <xf numFmtId="0" fontId="56" fillId="0" borderId="24" xfId="184" applyFont="1" applyFill="1" applyBorder="1" applyAlignment="1">
      <alignment horizontal="center"/>
    </xf>
    <xf numFmtId="0" fontId="56" fillId="0" borderId="21" xfId="184" applyFont="1" applyFill="1" applyBorder="1" applyAlignment="1">
      <alignment horizontal="center"/>
    </xf>
    <xf numFmtId="0" fontId="56" fillId="0" borderId="20" xfId="184" applyFont="1" applyFill="1" applyBorder="1" applyAlignment="1">
      <alignment horizontal="center"/>
    </xf>
    <xf numFmtId="174" fontId="56" fillId="0" borderId="10" xfId="0" applyFont="1" applyFill="1" applyBorder="1" applyAlignment="1">
      <alignment horizontal="center"/>
    </xf>
    <xf numFmtId="174" fontId="56" fillId="0" borderId="0" xfId="0" applyFont="1" applyFill="1" applyBorder="1" applyAlignment="1">
      <alignment horizontal="center"/>
    </xf>
    <xf numFmtId="174" fontId="56" fillId="0" borderId="12" xfId="0" applyFont="1" applyFill="1" applyBorder="1" applyAlignment="1">
      <alignment horizontal="center"/>
    </xf>
    <xf numFmtId="174" fontId="18" fillId="0" borderId="0" xfId="201" applyFont="1" applyAlignment="1">
      <alignment horizontal="left" wrapText="1"/>
    </xf>
    <xf numFmtId="0" fontId="56" fillId="0" borderId="19" xfId="187" applyFont="1" applyFill="1" applyBorder="1" applyAlignment="1">
      <alignment horizontal="left"/>
    </xf>
    <xf numFmtId="0" fontId="56" fillId="0" borderId="0" xfId="187" applyFont="1" applyFill="1" applyBorder="1" applyAlignment="1">
      <alignment horizontal="left"/>
    </xf>
    <xf numFmtId="0" fontId="56" fillId="0" borderId="0" xfId="187" applyFont="1" applyFill="1" applyAlignment="1">
      <alignment horizontal="center"/>
    </xf>
    <xf numFmtId="0" fontId="56" fillId="0" borderId="0" xfId="211" applyNumberFormat="1" applyFont="1" applyFill="1" applyAlignment="1">
      <alignment horizontal="center"/>
    </xf>
    <xf numFmtId="0" fontId="63" fillId="0" borderId="0" xfId="187" applyFont="1" applyFill="1" applyBorder="1" applyAlignment="1">
      <alignment horizontal="center"/>
    </xf>
    <xf numFmtId="174" fontId="63" fillId="0" borderId="0" xfId="0" applyFont="1" applyAlignment="1" applyProtection="1">
      <alignment horizontal="center"/>
      <protection locked="0"/>
    </xf>
    <xf numFmtId="174" fontId="63" fillId="15" borderId="24" xfId="0" applyFont="1" applyFill="1" applyBorder="1" applyAlignment="1" applyProtection="1">
      <alignment horizontal="center"/>
      <protection locked="0"/>
    </xf>
    <xf numFmtId="174" fontId="63" fillId="15" borderId="21" xfId="0" applyFont="1" applyFill="1" applyBorder="1" applyAlignment="1" applyProtection="1">
      <alignment horizontal="center"/>
      <protection locked="0"/>
    </xf>
    <xf numFmtId="174" fontId="63" fillId="15" borderId="20" xfId="0" applyFont="1" applyFill="1" applyBorder="1" applyAlignment="1" applyProtection="1">
      <alignment horizontal="center"/>
      <protection locked="0"/>
    </xf>
    <xf numFmtId="175" fontId="63" fillId="0" borderId="21" xfId="0" applyNumberFormat="1" applyFont="1" applyBorder="1" applyAlignment="1" applyProtection="1">
      <alignment horizontal="center"/>
      <protection locked="0"/>
    </xf>
    <xf numFmtId="2" fontId="106" fillId="0" borderId="0" xfId="0" applyNumberFormat="1" applyFont="1" applyAlignment="1">
      <alignment horizontal="center" wrapText="1"/>
    </xf>
    <xf numFmtId="174" fontId="36" fillId="0" borderId="0" xfId="0" applyFont="1" applyAlignment="1">
      <alignment horizontal="center"/>
    </xf>
    <xf numFmtId="0" fontId="41" fillId="0" borderId="1" xfId="467">
      <alignment horizontal="center" wrapText="1"/>
    </xf>
    <xf numFmtId="0" fontId="15" fillId="0" borderId="0" xfId="465" quotePrefix="1" applyAlignment="1">
      <alignment horizontal="left" wrapText="1"/>
    </xf>
    <xf numFmtId="174" fontId="0" fillId="0" borderId="0" xfId="0"/>
    <xf numFmtId="0" fontId="23" fillId="0" borderId="0" xfId="466" quotePrefix="1" applyAlignment="1">
      <alignment horizontal="left" wrapText="1"/>
    </xf>
    <xf numFmtId="0" fontId="23" fillId="0" borderId="0" xfId="466" applyAlignment="1">
      <alignment horizontal="left" wrapText="1"/>
    </xf>
    <xf numFmtId="0" fontId="128" fillId="0" borderId="0" xfId="573" applyFont="1" applyAlignment="1">
      <alignment horizontal="left" vertical="top" wrapText="1"/>
    </xf>
    <xf numFmtId="0" fontId="126" fillId="0" borderId="0" xfId="573" applyFont="1" applyAlignment="1">
      <alignment horizontal="center"/>
    </xf>
    <xf numFmtId="0" fontId="128" fillId="0" borderId="0" xfId="573" applyFont="1" applyAlignment="1">
      <alignment horizontal="center"/>
    </xf>
    <xf numFmtId="0" fontId="128" fillId="0" borderId="50" xfId="573" applyFont="1" applyBorder="1" applyAlignment="1">
      <alignment horizontal="center" vertical="center" wrapText="1"/>
    </xf>
    <xf numFmtId="0" fontId="128" fillId="0" borderId="51" xfId="573" applyFont="1" applyBorder="1" applyAlignment="1">
      <alignment horizontal="center" vertical="center" wrapText="1"/>
    </xf>
    <xf numFmtId="0" fontId="128" fillId="0" borderId="24" xfId="573" applyFont="1" applyBorder="1" applyAlignment="1">
      <alignment horizontal="center" vertical="center"/>
    </xf>
    <xf numFmtId="0" fontId="128" fillId="0" borderId="20" xfId="573" applyFont="1" applyBorder="1" applyAlignment="1">
      <alignment horizontal="center" vertical="center"/>
    </xf>
    <xf numFmtId="0" fontId="130" fillId="0" borderId="0" xfId="184" applyFont="1" applyAlignment="1">
      <alignment horizontal="center"/>
    </xf>
    <xf numFmtId="0" fontId="137" fillId="0" borderId="0" xfId="184" applyFont="1" applyAlignment="1">
      <alignment horizontal="center"/>
    </xf>
    <xf numFmtId="0" fontId="138" fillId="0" borderId="0" xfId="184" applyFont="1" applyAlignment="1">
      <alignment horizontal="center"/>
    </xf>
    <xf numFmtId="3" fontId="56" fillId="0" borderId="0" xfId="211" applyNumberFormat="1" applyFont="1" applyAlignment="1">
      <alignment horizontal="center"/>
    </xf>
    <xf numFmtId="174" fontId="56" fillId="0" borderId="0" xfId="0" applyFont="1" applyAlignment="1">
      <alignment horizontal="center"/>
    </xf>
  </cellXfs>
  <cellStyles count="577">
    <cellStyle name="¢ Currency [1]" xfId="2" xr:uid="{00000000-0005-0000-0000-000000000000}"/>
    <cellStyle name="¢ Currency [2]" xfId="3" xr:uid="{00000000-0005-0000-0000-000001000000}"/>
    <cellStyle name="¢ Currency [3]" xfId="4" xr:uid="{00000000-0005-0000-0000-000002000000}"/>
    <cellStyle name="£ Currency [0]" xfId="5" xr:uid="{00000000-0005-0000-0000-000003000000}"/>
    <cellStyle name="£ Currency [1]" xfId="6" xr:uid="{00000000-0005-0000-0000-000004000000}"/>
    <cellStyle name="£ Currency [2]" xfId="7" xr:uid="{00000000-0005-0000-0000-000005000000}"/>
    <cellStyle name="=C:\WINNT35\SYSTEM32\COMMAND.COM" xfId="1" xr:uid="{00000000-0005-0000-0000-000006000000}"/>
    <cellStyle name="Basic" xfId="8" xr:uid="{00000000-0005-0000-0000-000007000000}"/>
    <cellStyle name="black" xfId="9" xr:uid="{00000000-0005-0000-0000-000008000000}"/>
    <cellStyle name="blu" xfId="10" xr:uid="{00000000-0005-0000-0000-000009000000}"/>
    <cellStyle name="BoldUnderlineNumber" xfId="455" xr:uid="{9BCAE6E5-AFFB-494E-8B04-6F8374A7642B}"/>
    <cellStyle name="BoldUnderlineNumber 2" xfId="476" xr:uid="{C219F078-C40F-410B-A45C-4715C225D3C4}"/>
    <cellStyle name="BoldUnderlineRate" xfId="440" xr:uid="{3F26CD60-5E09-4782-938F-59F19845AE45}"/>
    <cellStyle name="bot" xfId="11" xr:uid="{00000000-0005-0000-0000-00000A000000}"/>
    <cellStyle name="Bullet" xfId="12" xr:uid="{00000000-0005-0000-0000-00000B000000}"/>
    <cellStyle name="Bullet [0]" xfId="13" xr:uid="{00000000-0005-0000-0000-00000C000000}"/>
    <cellStyle name="Bullet [2]" xfId="14" xr:uid="{00000000-0005-0000-0000-00000D000000}"/>
    <cellStyle name="Bullet [4]" xfId="15" xr:uid="{00000000-0005-0000-0000-00000E000000}"/>
    <cellStyle name="c" xfId="16" xr:uid="{00000000-0005-0000-0000-00000F000000}"/>
    <cellStyle name="c," xfId="17" xr:uid="{00000000-0005-0000-0000-000010000000}"/>
    <cellStyle name="c_HardInc " xfId="18" xr:uid="{00000000-0005-0000-0000-000011000000}"/>
    <cellStyle name="c_HardInc _ITC Great Plains Formula 1-12-09a" xfId="19" xr:uid="{00000000-0005-0000-0000-000012000000}"/>
    <cellStyle name="C00A" xfId="20" xr:uid="{00000000-0005-0000-0000-000013000000}"/>
    <cellStyle name="C00B" xfId="21" xr:uid="{00000000-0005-0000-0000-000014000000}"/>
    <cellStyle name="C00L" xfId="22" xr:uid="{00000000-0005-0000-0000-000015000000}"/>
    <cellStyle name="C01A" xfId="23" xr:uid="{00000000-0005-0000-0000-000016000000}"/>
    <cellStyle name="C01B" xfId="24" xr:uid="{00000000-0005-0000-0000-000017000000}"/>
    <cellStyle name="C01H" xfId="25" xr:uid="{00000000-0005-0000-0000-000018000000}"/>
    <cellStyle name="C01L" xfId="26" xr:uid="{00000000-0005-0000-0000-000019000000}"/>
    <cellStyle name="C02A" xfId="27" xr:uid="{00000000-0005-0000-0000-00001A000000}"/>
    <cellStyle name="C02A 2" xfId="568" xr:uid="{15813F03-5F1A-492C-A05D-F542B599E682}"/>
    <cellStyle name="C02B" xfId="28" xr:uid="{00000000-0005-0000-0000-00001B000000}"/>
    <cellStyle name="C02H" xfId="29" xr:uid="{00000000-0005-0000-0000-00001C000000}"/>
    <cellStyle name="C02L" xfId="30" xr:uid="{00000000-0005-0000-0000-00001D000000}"/>
    <cellStyle name="C03A" xfId="31" xr:uid="{00000000-0005-0000-0000-00001E000000}"/>
    <cellStyle name="C03B" xfId="32" xr:uid="{00000000-0005-0000-0000-00001F000000}"/>
    <cellStyle name="C03H" xfId="33" xr:uid="{00000000-0005-0000-0000-000020000000}"/>
    <cellStyle name="C03L" xfId="34" xr:uid="{00000000-0005-0000-0000-000021000000}"/>
    <cellStyle name="C04A" xfId="35" xr:uid="{00000000-0005-0000-0000-000022000000}"/>
    <cellStyle name="C04B" xfId="36" xr:uid="{00000000-0005-0000-0000-000023000000}"/>
    <cellStyle name="C04H" xfId="37" xr:uid="{00000000-0005-0000-0000-000024000000}"/>
    <cellStyle name="C04L" xfId="38" xr:uid="{00000000-0005-0000-0000-000025000000}"/>
    <cellStyle name="C05A" xfId="39" xr:uid="{00000000-0005-0000-0000-000026000000}"/>
    <cellStyle name="C05B" xfId="40" xr:uid="{00000000-0005-0000-0000-000027000000}"/>
    <cellStyle name="C05H" xfId="41" xr:uid="{00000000-0005-0000-0000-000028000000}"/>
    <cellStyle name="C05L" xfId="42" xr:uid="{00000000-0005-0000-0000-000029000000}"/>
    <cellStyle name="C05L 2" xfId="43" xr:uid="{00000000-0005-0000-0000-00002A000000}"/>
    <cellStyle name="C06A" xfId="44" xr:uid="{00000000-0005-0000-0000-00002B000000}"/>
    <cellStyle name="C06B" xfId="45" xr:uid="{00000000-0005-0000-0000-00002C000000}"/>
    <cellStyle name="C06H" xfId="46" xr:uid="{00000000-0005-0000-0000-00002D000000}"/>
    <cellStyle name="C06L" xfId="47" xr:uid="{00000000-0005-0000-0000-00002E000000}"/>
    <cellStyle name="C07A" xfId="48" xr:uid="{00000000-0005-0000-0000-00002F000000}"/>
    <cellStyle name="C07B" xfId="49" xr:uid="{00000000-0005-0000-0000-000030000000}"/>
    <cellStyle name="C07H" xfId="50" xr:uid="{00000000-0005-0000-0000-000031000000}"/>
    <cellStyle name="C07L" xfId="51" xr:uid="{00000000-0005-0000-0000-000032000000}"/>
    <cellStyle name="c1" xfId="52" xr:uid="{00000000-0005-0000-0000-000033000000}"/>
    <cellStyle name="c1," xfId="53" xr:uid="{00000000-0005-0000-0000-000034000000}"/>
    <cellStyle name="c2" xfId="54" xr:uid="{00000000-0005-0000-0000-000035000000}"/>
    <cellStyle name="c2," xfId="55" xr:uid="{00000000-0005-0000-0000-000036000000}"/>
    <cellStyle name="c3" xfId="56" xr:uid="{00000000-0005-0000-0000-000037000000}"/>
    <cellStyle name="cas" xfId="57" xr:uid="{00000000-0005-0000-0000-000038000000}"/>
    <cellStyle name="Centered Heading" xfId="58" xr:uid="{00000000-0005-0000-0000-000039000000}"/>
    <cellStyle name="ColumnHeader" xfId="425" xr:uid="{01080511-163E-4CBB-86E3-2349C55C7E75}"/>
    <cellStyle name="ColumnHeader 2" xfId="467" xr:uid="{2EED60DE-9AF5-489A-B861-29EB504017EF}"/>
    <cellStyle name="Comma" xfId="59" builtinId="3"/>
    <cellStyle name="Comma  - Style1" xfId="60" xr:uid="{00000000-0005-0000-0000-00003B000000}"/>
    <cellStyle name="Comma  - Style2" xfId="61" xr:uid="{00000000-0005-0000-0000-00003C000000}"/>
    <cellStyle name="Comma  - Style3" xfId="62" xr:uid="{00000000-0005-0000-0000-00003D000000}"/>
    <cellStyle name="Comma  - Style4" xfId="63" xr:uid="{00000000-0005-0000-0000-00003E000000}"/>
    <cellStyle name="Comma  - Style5" xfId="64" xr:uid="{00000000-0005-0000-0000-00003F000000}"/>
    <cellStyle name="Comma  - Style6" xfId="65" xr:uid="{00000000-0005-0000-0000-000040000000}"/>
    <cellStyle name="Comma  - Style7" xfId="66" xr:uid="{00000000-0005-0000-0000-000041000000}"/>
    <cellStyle name="Comma  - Style8" xfId="67" xr:uid="{00000000-0005-0000-0000-000042000000}"/>
    <cellStyle name="Comma [0] 2" xfId="68" xr:uid="{00000000-0005-0000-0000-000043000000}"/>
    <cellStyle name="Comma [0] 2 2" xfId="390" xr:uid="{F1A11952-D50D-4CD4-BDA1-95A9C2F75C50}"/>
    <cellStyle name="Comma [1]" xfId="69" xr:uid="{00000000-0005-0000-0000-000044000000}"/>
    <cellStyle name="Comma [2]" xfId="70" xr:uid="{00000000-0005-0000-0000-000045000000}"/>
    <cellStyle name="Comma [3]" xfId="71" xr:uid="{00000000-0005-0000-0000-000046000000}"/>
    <cellStyle name="Comma 0.0" xfId="72" xr:uid="{00000000-0005-0000-0000-000047000000}"/>
    <cellStyle name="Comma 0.00" xfId="73" xr:uid="{00000000-0005-0000-0000-000048000000}"/>
    <cellStyle name="Comma 0.000" xfId="74" xr:uid="{00000000-0005-0000-0000-000049000000}"/>
    <cellStyle name="Comma 0.0000" xfId="75" xr:uid="{00000000-0005-0000-0000-00004A000000}"/>
    <cellStyle name="Comma 10" xfId="76" xr:uid="{00000000-0005-0000-0000-00004B000000}"/>
    <cellStyle name="Comma 10 10" xfId="406" xr:uid="{CCA99D24-DE04-4220-87E7-E3A57F1B7625}"/>
    <cellStyle name="Comma 10 2" xfId="415" xr:uid="{FB7CD252-F019-4BF8-8830-837297AE77CA}"/>
    <cellStyle name="Comma 10 2 2" xfId="535" xr:uid="{624D9AA8-2390-4F44-BAD7-E079481C4E1E}"/>
    <cellStyle name="Comma 11" xfId="77" xr:uid="{00000000-0005-0000-0000-00004C000000}"/>
    <cellStyle name="Comma 12" xfId="384" xr:uid="{9E816AB6-7453-4ED9-971F-34551CE99AD1}"/>
    <cellStyle name="Comma 13" xfId="398" xr:uid="{83CF5CCB-B5A3-4487-A05C-BABDECAD92AA}"/>
    <cellStyle name="Comma 13 2" xfId="460" xr:uid="{DE9B973B-871D-4196-AFB8-31612F0EBC66}"/>
    <cellStyle name="Comma 13 2 2" xfId="553" xr:uid="{D2931A5D-9378-4D24-9E9A-97938E21901C}"/>
    <cellStyle name="Comma 13 3" xfId="528" xr:uid="{0129ACB9-88FA-4CF8-9BC5-7A4663F3EC7A}"/>
    <cellStyle name="Comma 14" xfId="412" xr:uid="{F3F2EC71-0F13-4E0A-A096-5233213DB425}"/>
    <cellStyle name="Comma 14 2" xfId="458" xr:uid="{11E68EEC-EEAF-44CE-80A3-308FE039EBE7}"/>
    <cellStyle name="Comma 14 2 2" xfId="483" xr:uid="{353F92FA-FE1D-488F-9E6B-0EA467E7DA48}"/>
    <cellStyle name="Comma 14 2 2 2" xfId="563" xr:uid="{CA14DD98-FB1E-4D39-B839-552E5B0E9737}"/>
    <cellStyle name="Comma 14 2 3" xfId="551" xr:uid="{E9DCCD0B-BB12-49C5-8D74-86B4757AF6C8}"/>
    <cellStyle name="Comma 14 3" xfId="533" xr:uid="{0ADA1A51-96B2-4311-921C-9FDDCDEC67FC}"/>
    <cellStyle name="Comma 15" xfId="450" xr:uid="{534D9BC9-E125-4287-8991-F6E94D1CA80C}"/>
    <cellStyle name="Comma 15 2" xfId="549" xr:uid="{93290F17-65D0-41E0-91C9-B94753EC8019}"/>
    <cellStyle name="Comma 16" xfId="490" xr:uid="{58E7D8C4-E1A3-410A-AD5D-A3017B7B1104}"/>
    <cellStyle name="Comma 17" xfId="569" xr:uid="{2EE78820-8709-48AC-99AC-FE30E4B1168D}"/>
    <cellStyle name="Comma 18" xfId="488" xr:uid="{5DEAC538-3246-4CB1-B716-E09076A43E0C}"/>
    <cellStyle name="Comma 2" xfId="78" xr:uid="{00000000-0005-0000-0000-00004D000000}"/>
    <cellStyle name="Comma 2 2" xfId="79" xr:uid="{00000000-0005-0000-0000-00004E000000}"/>
    <cellStyle name="Comma 2 2 2" xfId="411" xr:uid="{DB8B0483-2EB2-4D54-BEC4-F4A9DBB156FC}"/>
    <cellStyle name="Comma 2 3" xfId="383" xr:uid="{5A13C53E-B2D7-4FDC-BC0E-1EA609B956F3}"/>
    <cellStyle name="Comma 2 3 2" xfId="431" xr:uid="{B0E2DF42-06C0-46B0-B113-903C4A0B8408}"/>
    <cellStyle name="Comma 2 4" xfId="423" xr:uid="{CCCA0FF7-906A-459B-9231-C12B084BA04C}"/>
    <cellStyle name="Comma 2 4 2" xfId="538" xr:uid="{92CC24EF-34CC-4A11-BF48-77F1BAC789D5}"/>
    <cellStyle name="Comma 3" xfId="80" xr:uid="{00000000-0005-0000-0000-00004F000000}"/>
    <cellStyle name="Comma 3 2" xfId="81" xr:uid="{00000000-0005-0000-0000-000050000000}"/>
    <cellStyle name="Comma 3 3" xfId="435" xr:uid="{F900564B-DCCA-4F89-B034-26F0DB9A4D46}"/>
    <cellStyle name="Comma 3 3 2" xfId="541" xr:uid="{C23DF198-E0B5-400E-B7AB-E7ED7473EDC7}"/>
    <cellStyle name="Comma 4" xfId="82" xr:uid="{00000000-0005-0000-0000-000051000000}"/>
    <cellStyle name="Comma 4 2" xfId="437" xr:uid="{7CEA7A43-F484-4441-B5F6-C20DC1AEE141}"/>
    <cellStyle name="Comma 4 2 2" xfId="480" xr:uid="{4C7AFAA9-8596-46A0-A175-CA0FFB2E612B}"/>
    <cellStyle name="Comma 4 2 2 2" xfId="560" xr:uid="{9F1A7784-3FBC-4E65-A8A5-952B77738DFA}"/>
    <cellStyle name="Comma 4 2 3" xfId="543" xr:uid="{DB914C0C-A4D1-4F0E-BC33-27BD21D59780}"/>
    <cellStyle name="Comma 5" xfId="83" xr:uid="{00000000-0005-0000-0000-000052000000}"/>
    <cellStyle name="Comma 5 2" xfId="395" xr:uid="{95C17741-19CD-4FC7-A861-8336EF06CCC4}"/>
    <cellStyle name="Comma 6" xfId="84" xr:uid="{00000000-0005-0000-0000-000053000000}"/>
    <cellStyle name="Comma 7" xfId="85" xr:uid="{00000000-0005-0000-0000-000054000000}"/>
    <cellStyle name="Comma 7 2" xfId="391" xr:uid="{F7F9A6A9-A1AC-48F6-BA0B-BAF5025D1105}"/>
    <cellStyle name="Comma 8" xfId="86" xr:uid="{00000000-0005-0000-0000-000055000000}"/>
    <cellStyle name="Comma 8 2" xfId="87" xr:uid="{00000000-0005-0000-0000-000056000000}"/>
    <cellStyle name="Comma 8 2 2" xfId="365" xr:uid="{00000000-0005-0000-0000-000057000000}"/>
    <cellStyle name="Comma 9" xfId="88" xr:uid="{00000000-0005-0000-0000-000058000000}"/>
    <cellStyle name="Comma 9 2" xfId="366" xr:uid="{00000000-0005-0000-0000-000059000000}"/>
    <cellStyle name="Comma Input" xfId="89" xr:uid="{00000000-0005-0000-0000-00005A000000}"/>
    <cellStyle name="Comma0" xfId="90" xr:uid="{00000000-0005-0000-0000-00005B000000}"/>
    <cellStyle name="Company Name" xfId="91" xr:uid="{00000000-0005-0000-0000-00005C000000}"/>
    <cellStyle name="Config Data" xfId="92" xr:uid="{00000000-0005-0000-0000-00005D000000}"/>
    <cellStyle name="Currency" xfId="93" builtinId="4"/>
    <cellStyle name="Currency [1]" xfId="94" xr:uid="{00000000-0005-0000-0000-00005F000000}"/>
    <cellStyle name="Currency [2]" xfId="95" xr:uid="{00000000-0005-0000-0000-000060000000}"/>
    <cellStyle name="Currency [3]" xfId="96" xr:uid="{00000000-0005-0000-0000-000061000000}"/>
    <cellStyle name="Currency 0.0" xfId="97" xr:uid="{00000000-0005-0000-0000-000062000000}"/>
    <cellStyle name="Currency 0.00" xfId="98" xr:uid="{00000000-0005-0000-0000-000063000000}"/>
    <cellStyle name="Currency 0.000" xfId="99" xr:uid="{00000000-0005-0000-0000-000064000000}"/>
    <cellStyle name="Currency 0.0000" xfId="100" xr:uid="{00000000-0005-0000-0000-000065000000}"/>
    <cellStyle name="Currency 2" xfId="101" xr:uid="{00000000-0005-0000-0000-000066000000}"/>
    <cellStyle name="Currency 2 2" xfId="102" xr:uid="{00000000-0005-0000-0000-000067000000}"/>
    <cellStyle name="Currency 2 3" xfId="478" xr:uid="{001BA3DA-2B29-47BD-AD99-1A0E318533F2}"/>
    <cellStyle name="Currency 2 3 2" xfId="558" xr:uid="{E4989673-C0FE-428B-8B38-953B72B5DAEE}"/>
    <cellStyle name="Currency 3" xfId="103" xr:uid="{00000000-0005-0000-0000-000068000000}"/>
    <cellStyle name="Currency 3 2" xfId="104" xr:uid="{00000000-0005-0000-0000-000069000000}"/>
    <cellStyle name="Currency 4" xfId="105" xr:uid="{00000000-0005-0000-0000-00006A000000}"/>
    <cellStyle name="Currency 5" xfId="402" xr:uid="{B98FF1B0-8678-4627-A856-182BC5E06414}"/>
    <cellStyle name="Currency 5 2" xfId="531" xr:uid="{73B67A6C-4DC0-4F90-B57F-04CF89243607}"/>
    <cellStyle name="Currency 6" xfId="387" xr:uid="{A7DE6B94-CBEC-4CF2-AD15-D3D34E612259}"/>
    <cellStyle name="Currency 6 2" xfId="464" xr:uid="{7B559261-F427-4DBB-84DF-3D8569C4AFFE}"/>
    <cellStyle name="Currency 6 2 2" xfId="486" xr:uid="{D7383903-29C8-49A8-837E-3C10A6DE868A}"/>
    <cellStyle name="Currency 6 2 2 2" xfId="566" xr:uid="{EC4D2AF3-13E1-4010-BFE2-50BC5B0CBA85}"/>
    <cellStyle name="Currency 6 2 2 2 2" xfId="576" xr:uid="{3D1B58AB-AFB8-4139-8427-BB8AB81706BD}"/>
    <cellStyle name="Currency 6 2 3" xfId="556" xr:uid="{EE81E15E-3241-40B2-927C-401DC0B23FDF}"/>
    <cellStyle name="Currency 6 3" xfId="525" xr:uid="{FA66526C-5191-49A7-B794-A9C4953BD76A}"/>
    <cellStyle name="Currency 7" xfId="416" xr:uid="{1AEB864B-48A9-4CE2-97BE-07EFE0E7273C}"/>
    <cellStyle name="Currency 7 2" xfId="536" xr:uid="{F44C775F-AA9C-4DC7-97ED-2ADAD0C54E8D}"/>
    <cellStyle name="Currency 8" xfId="491" xr:uid="{6D14A566-5DE1-46F7-9D65-7473E346FDE6}"/>
    <cellStyle name="Currency 9" xfId="570" xr:uid="{FF133EE4-46C3-4D99-9548-6EBD07BEC7AE}"/>
    <cellStyle name="Currency Input" xfId="106" xr:uid="{00000000-0005-0000-0000-00006B000000}"/>
    <cellStyle name="Currency0" xfId="107" xr:uid="{00000000-0005-0000-0000-00006C000000}"/>
    <cellStyle name="d" xfId="108" xr:uid="{00000000-0005-0000-0000-00006D000000}"/>
    <cellStyle name="d," xfId="109" xr:uid="{00000000-0005-0000-0000-00006E000000}"/>
    <cellStyle name="d1" xfId="110" xr:uid="{00000000-0005-0000-0000-00006F000000}"/>
    <cellStyle name="d1," xfId="111" xr:uid="{00000000-0005-0000-0000-000070000000}"/>
    <cellStyle name="d2" xfId="112" xr:uid="{00000000-0005-0000-0000-000071000000}"/>
    <cellStyle name="d2," xfId="113" xr:uid="{00000000-0005-0000-0000-000072000000}"/>
    <cellStyle name="d3" xfId="114" xr:uid="{00000000-0005-0000-0000-000073000000}"/>
    <cellStyle name="Dash" xfId="115" xr:uid="{00000000-0005-0000-0000-000074000000}"/>
    <cellStyle name="Date" xfId="116" xr:uid="{00000000-0005-0000-0000-000075000000}"/>
    <cellStyle name="Date [Abbreviated]" xfId="117" xr:uid="{00000000-0005-0000-0000-000076000000}"/>
    <cellStyle name="Date [Long Europe]" xfId="118" xr:uid="{00000000-0005-0000-0000-000077000000}"/>
    <cellStyle name="Date [Long U.S.]" xfId="119" xr:uid="{00000000-0005-0000-0000-000078000000}"/>
    <cellStyle name="Date [Short Europe]" xfId="120" xr:uid="{00000000-0005-0000-0000-000079000000}"/>
    <cellStyle name="Date [Short U.S.]" xfId="121" xr:uid="{00000000-0005-0000-0000-00007A000000}"/>
    <cellStyle name="Date_ITCM 2010 Template" xfId="122" xr:uid="{00000000-0005-0000-0000-00007B000000}"/>
    <cellStyle name="Define$0" xfId="123" xr:uid="{00000000-0005-0000-0000-00007C000000}"/>
    <cellStyle name="Define$1" xfId="124" xr:uid="{00000000-0005-0000-0000-00007D000000}"/>
    <cellStyle name="Define$2" xfId="125" xr:uid="{00000000-0005-0000-0000-00007E000000}"/>
    <cellStyle name="Define0" xfId="126" xr:uid="{00000000-0005-0000-0000-00007F000000}"/>
    <cellStyle name="Define1" xfId="127" xr:uid="{00000000-0005-0000-0000-000080000000}"/>
    <cellStyle name="Define1x" xfId="128" xr:uid="{00000000-0005-0000-0000-000081000000}"/>
    <cellStyle name="Define2" xfId="129" xr:uid="{00000000-0005-0000-0000-000082000000}"/>
    <cellStyle name="Define2x" xfId="130" xr:uid="{00000000-0005-0000-0000-000083000000}"/>
    <cellStyle name="DetailIndented" xfId="419" xr:uid="{CC926764-DC6D-4506-8923-0E4B5FCF3915}"/>
    <cellStyle name="DetailIndented 2" xfId="468" xr:uid="{ADB95BF4-BE60-4629-8D32-3AE0DA20B099}"/>
    <cellStyle name="DetailTotalNumber" xfId="451" xr:uid="{5921C8F7-47CC-4822-8B6A-D7A1E999B669}"/>
    <cellStyle name="DetailTotalNumber 2" xfId="470" xr:uid="{B2D77840-DCA2-48DA-B7C7-38A7E41AE9FA}"/>
    <cellStyle name="DetailTotalRate" xfId="428" xr:uid="{37D2FDBD-57AD-4772-A79C-22943F5A4470}"/>
    <cellStyle name="Dollar" xfId="131" xr:uid="{00000000-0005-0000-0000-000084000000}"/>
    <cellStyle name="e" xfId="132" xr:uid="{00000000-0005-0000-0000-000085000000}"/>
    <cellStyle name="e1" xfId="133" xr:uid="{00000000-0005-0000-0000-000086000000}"/>
    <cellStyle name="e2" xfId="134" xr:uid="{00000000-0005-0000-0000-000087000000}"/>
    <cellStyle name="Euro" xfId="135" xr:uid="{00000000-0005-0000-0000-000088000000}"/>
    <cellStyle name="Fixed" xfId="136" xr:uid="{00000000-0005-0000-0000-000089000000}"/>
    <cellStyle name="FOOTER - Style1" xfId="137" xr:uid="{00000000-0005-0000-0000-00008A000000}"/>
    <cellStyle name="g" xfId="138" xr:uid="{00000000-0005-0000-0000-00008B000000}"/>
    <cellStyle name="general" xfId="139" xr:uid="{00000000-0005-0000-0000-00008C000000}"/>
    <cellStyle name="General [C]" xfId="140" xr:uid="{00000000-0005-0000-0000-00008D000000}"/>
    <cellStyle name="General [R]" xfId="141" xr:uid="{00000000-0005-0000-0000-00008E000000}"/>
    <cellStyle name="GrandTotalNumber" xfId="427" xr:uid="{6470F2D8-DAF4-4A7E-AFF1-D74B062C2A65}"/>
    <cellStyle name="GrandTotalNumber 2" xfId="475" xr:uid="{6639FCB7-E680-475B-8C56-53F93F1DA2E2}"/>
    <cellStyle name="GrandTotalRate" xfId="453" xr:uid="{E78EE4F1-197C-4A42-B1B5-C21832D9D210}"/>
    <cellStyle name="Green" xfId="142" xr:uid="{00000000-0005-0000-0000-00008F000000}"/>
    <cellStyle name="grey" xfId="143" xr:uid="{00000000-0005-0000-0000-000090000000}"/>
    <cellStyle name="Header" xfId="418" xr:uid="{F2575F71-7A43-46B4-91B6-BEDCAF55A455}"/>
    <cellStyle name="Header 2" xfId="465" xr:uid="{092FA8E8-8395-4D7A-9ECD-4FC4C26F6C3C}"/>
    <cellStyle name="Header1" xfId="144" xr:uid="{00000000-0005-0000-0000-000091000000}"/>
    <cellStyle name="Header2" xfId="145" xr:uid="{00000000-0005-0000-0000-000092000000}"/>
    <cellStyle name="Heading" xfId="146" xr:uid="{00000000-0005-0000-0000-000093000000}"/>
    <cellStyle name="Heading 1" xfId="147" builtinId="16" customBuiltin="1"/>
    <cellStyle name="Heading 1 2" xfId="492" xr:uid="{850727AA-9C69-41BE-BEEF-14131BF262ED}"/>
    <cellStyle name="Heading 2" xfId="148" builtinId="17" customBuiltin="1"/>
    <cellStyle name="Heading 2 2" xfId="149" xr:uid="{00000000-0005-0000-0000-000096000000}"/>
    <cellStyle name="Heading 2 3" xfId="493" xr:uid="{EB514F0D-50A9-43E7-9FF9-25E37F756877}"/>
    <cellStyle name="Heading No Underline" xfId="150" xr:uid="{00000000-0005-0000-0000-000097000000}"/>
    <cellStyle name="Heading With Underline" xfId="151" xr:uid="{00000000-0005-0000-0000-000098000000}"/>
    <cellStyle name="Heading1" xfId="152" xr:uid="{00000000-0005-0000-0000-000099000000}"/>
    <cellStyle name="Heading2" xfId="153" xr:uid="{00000000-0005-0000-0000-00009A000000}"/>
    <cellStyle name="Headline" xfId="154" xr:uid="{00000000-0005-0000-0000-00009B000000}"/>
    <cellStyle name="Highlight" xfId="155" xr:uid="{00000000-0005-0000-0000-00009C000000}"/>
    <cellStyle name="Hyperlink 2" xfId="156" xr:uid="{00000000-0005-0000-0000-00009D000000}"/>
    <cellStyle name="Hyperlink 2 2" xfId="421" xr:uid="{236C48F7-40DF-46E9-A91A-3C6FE46FA191}"/>
    <cellStyle name="Hyperlink 3" xfId="400" xr:uid="{D9FA9126-EE55-4ED9-BD38-9CBCE8AE7CBE}"/>
    <cellStyle name="in" xfId="157" xr:uid="{00000000-0005-0000-0000-00009E000000}"/>
    <cellStyle name="Indented [0]" xfId="158" xr:uid="{00000000-0005-0000-0000-00009F000000}"/>
    <cellStyle name="Indented [2]" xfId="159" xr:uid="{00000000-0005-0000-0000-0000A0000000}"/>
    <cellStyle name="Indented [4]" xfId="160" xr:uid="{00000000-0005-0000-0000-0000A1000000}"/>
    <cellStyle name="Indented [6]" xfId="161" xr:uid="{00000000-0005-0000-0000-0000A2000000}"/>
    <cellStyle name="Input [yellow]" xfId="162" xr:uid="{00000000-0005-0000-0000-0000A3000000}"/>
    <cellStyle name="Input$0" xfId="163" xr:uid="{00000000-0005-0000-0000-0000A4000000}"/>
    <cellStyle name="Input$1" xfId="164" xr:uid="{00000000-0005-0000-0000-0000A5000000}"/>
    <cellStyle name="Input$2" xfId="165" xr:uid="{00000000-0005-0000-0000-0000A6000000}"/>
    <cellStyle name="Input0" xfId="166" xr:uid="{00000000-0005-0000-0000-0000A7000000}"/>
    <cellStyle name="Input1" xfId="167" xr:uid="{00000000-0005-0000-0000-0000A8000000}"/>
    <cellStyle name="Input1x" xfId="168" xr:uid="{00000000-0005-0000-0000-0000A9000000}"/>
    <cellStyle name="Input2" xfId="169" xr:uid="{00000000-0005-0000-0000-0000AA000000}"/>
    <cellStyle name="Input2x" xfId="170" xr:uid="{00000000-0005-0000-0000-0000AB000000}"/>
    <cellStyle name="lborder" xfId="171" xr:uid="{00000000-0005-0000-0000-0000AC000000}"/>
    <cellStyle name="LeftSubtitle" xfId="172" xr:uid="{00000000-0005-0000-0000-0000AD000000}"/>
    <cellStyle name="Lines" xfId="173" xr:uid="{00000000-0005-0000-0000-0000AE000000}"/>
    <cellStyle name="m" xfId="174" xr:uid="{00000000-0005-0000-0000-0000AF000000}"/>
    <cellStyle name="m1" xfId="175" xr:uid="{00000000-0005-0000-0000-0000B0000000}"/>
    <cellStyle name="m2" xfId="176" xr:uid="{00000000-0005-0000-0000-0000B1000000}"/>
    <cellStyle name="m3" xfId="177" xr:uid="{00000000-0005-0000-0000-0000B2000000}"/>
    <cellStyle name="Multiple" xfId="178" xr:uid="{00000000-0005-0000-0000-0000B3000000}"/>
    <cellStyle name="Negative" xfId="179" xr:uid="{00000000-0005-0000-0000-0000B4000000}"/>
    <cellStyle name="no dec" xfId="180" xr:uid="{00000000-0005-0000-0000-0000B5000000}"/>
    <cellStyle name="Normal" xfId="0" builtinId="0"/>
    <cellStyle name="Normal - Style1" xfId="181" xr:uid="{00000000-0005-0000-0000-0000B7000000}"/>
    <cellStyle name="Normal 10" xfId="182" xr:uid="{00000000-0005-0000-0000-0000B8000000}"/>
    <cellStyle name="Normal 10 2" xfId="367" xr:uid="{00000000-0005-0000-0000-0000B9000000}"/>
    <cellStyle name="Normal 10 2 2" xfId="510" xr:uid="{B5755327-B294-4A59-8666-89F9995845A4}"/>
    <cellStyle name="Normal 10 3" xfId="439" xr:uid="{92AA285E-845B-41F5-B9FF-6B5E1E6D2259}"/>
    <cellStyle name="Normal 10 3 2" xfId="545" xr:uid="{4943C624-90F1-49AE-A9FD-5C3F562FBDCC}"/>
    <cellStyle name="Normal 10 4" xfId="394" xr:uid="{F49EE03E-90E8-45A4-8579-78D5660BEEAC}"/>
    <cellStyle name="Normal 10 5" xfId="494" xr:uid="{ABF14B67-508F-4327-A2C3-E5DF9EF05481}"/>
    <cellStyle name="Normal 102 3 2 2" xfId="434" xr:uid="{DB6E96FA-1ED6-4F98-ACE6-8576CEF8492B}"/>
    <cellStyle name="Normal 102 3 2 2 2" xfId="540" xr:uid="{B9674EDC-41E6-4CB2-B11C-6A9C60F8227B}"/>
    <cellStyle name="Normal 11" xfId="183" xr:uid="{00000000-0005-0000-0000-0000BA000000}"/>
    <cellStyle name="Normal 12" xfId="381" xr:uid="{DAD2B735-6A20-4F2E-A857-42211CF407D7}"/>
    <cellStyle name="Normal 12 2" xfId="385" xr:uid="{CFE060BE-42F7-4D55-B159-6419D1DCC305}"/>
    <cellStyle name="Normal 12 2 2" xfId="462" xr:uid="{D3713B44-0051-4D9A-AAA6-A7C2932541F3}"/>
    <cellStyle name="Normal 12 2 2 2" xfId="484" xr:uid="{EFC3E0F7-1BBC-4F49-8644-FEBFF50090CB}"/>
    <cellStyle name="Normal 12 2 2 2 2" xfId="564" xr:uid="{6E972AC0-86CA-4C97-8114-7E27FE7B0F25}"/>
    <cellStyle name="Normal 12 2 2 2 2 2" xfId="573" xr:uid="{109CAF16-BC38-4461-B913-000B86E89954}"/>
    <cellStyle name="Normal 12 2 2 3" xfId="554" xr:uid="{702B86B2-4B3C-44B6-B803-DF04DE6FF303}"/>
    <cellStyle name="Normal 12 2 3" xfId="523" xr:uid="{2EF9FC85-F5D1-466C-92F9-BA6DFA54B673}"/>
    <cellStyle name="Normal 12 3" xfId="392" xr:uid="{64812F63-A36A-434B-9DD2-553F628012EE}"/>
    <cellStyle name="Normal 13" xfId="393" xr:uid="{E5DBE176-AB04-49BB-81C8-4CE56183F132}"/>
    <cellStyle name="Normal 13 2" xfId="526" xr:uid="{0D1FD145-5D20-4A42-8349-93BED4B036EC}"/>
    <cellStyle name="Normal 14" xfId="397" xr:uid="{EBF796C3-BDD0-47EC-8073-949038EC0A62}"/>
    <cellStyle name="Normal 14 2" xfId="527" xr:uid="{8B4CE30D-7DFA-48E9-BC31-9901104D9F6C}"/>
    <cellStyle name="Normal 15" xfId="417" xr:uid="{08AA7B49-9314-4250-810C-16B734C50986}"/>
    <cellStyle name="Normal 15 2" xfId="537" xr:uid="{03F67852-E943-4EF7-A90F-154220CE11DD}"/>
    <cellStyle name="Normal 16" xfId="454" xr:uid="{D571EFBB-FED2-481D-BDDE-78A3B73657A2}"/>
    <cellStyle name="Normal 16 2" xfId="481" xr:uid="{AD23D53E-E9C4-41C7-B2D4-735AAC89C95C}"/>
    <cellStyle name="Normal 16 2 2" xfId="561" xr:uid="{EDDDE2AA-451F-44FA-A0B9-EC03DA2C603F}"/>
    <cellStyle name="Normal 17" xfId="489" xr:uid="{28ADB760-2794-4AC0-AF6E-99717C9D49D0}"/>
    <cellStyle name="Normal 18" xfId="567" xr:uid="{DCF039C9-A2E9-4898-B15D-F513B2126780}"/>
    <cellStyle name="Normal 19" xfId="487" xr:uid="{2BB19835-E951-479F-B0FE-79DD346A1740}"/>
    <cellStyle name="Normal 2" xfId="184" xr:uid="{00000000-0005-0000-0000-0000BB000000}"/>
    <cellStyle name="Normal 2 19" xfId="433" xr:uid="{DC14EE6E-C35C-46DB-937B-A9D994661D8A}"/>
    <cellStyle name="Normal 2 2" xfId="185" xr:uid="{00000000-0005-0000-0000-0000BC000000}"/>
    <cellStyle name="Normal 2 2 2" xfId="410" xr:uid="{18FBECAB-14AF-41F9-9EF1-081D3878A8CC}"/>
    <cellStyle name="Normal 2 2 2 2" xfId="414" xr:uid="{617E0B9F-6625-4507-8963-3FEF3CDA98D4}"/>
    <cellStyle name="Normal 2 2 2 3" xfId="430" xr:uid="{B546DD4F-D2BD-4518-B244-4F77221AFBA9}"/>
    <cellStyle name="Normal 2 2 3" xfId="461" xr:uid="{EFDFA1FD-67DB-4260-9A3C-8EF5ECAC7464}"/>
    <cellStyle name="Normal 2 3" xfId="382" xr:uid="{13020E0D-39C9-41E7-8CF4-C66CDBE8FFD2}"/>
    <cellStyle name="Normal 2 3 2" xfId="403" xr:uid="{C1F0FC26-C1A4-40DA-9B47-039BFA60341B}"/>
    <cellStyle name="Normal 2 4" xfId="442" xr:uid="{2C7AF218-FF84-4681-88E3-E1BCE5ECBE5A}"/>
    <cellStyle name="Normal 2 4 2" xfId="547" xr:uid="{65DC162E-7C88-4A2A-9A06-9B62D27F3171}"/>
    <cellStyle name="Normal 2 6 2 2" xfId="401" xr:uid="{E86D5B51-BDC2-4C92-A998-6616ECDBA6E0}"/>
    <cellStyle name="Normal 2 6 2 2 2" xfId="444" xr:uid="{88FDE557-3BA6-4E47-8FBE-5D684B29AEC2}"/>
    <cellStyle name="Normal 2 6 2 2 2 2" xfId="548" xr:uid="{DB379F7F-0A71-4A5C-9297-4A293FFA5A51}"/>
    <cellStyle name="Normal 2 6 2 2 3" xfId="530" xr:uid="{501E348F-F660-467E-B74F-84AC50B34A8F}"/>
    <cellStyle name="Normal 20" xfId="509" xr:uid="{AD7AE914-B7FD-47DE-B7C1-3C443E09079A}"/>
    <cellStyle name="Normal 3" xfId="186" xr:uid="{00000000-0005-0000-0000-0000BD000000}"/>
    <cellStyle name="Normal 3 2" xfId="187" xr:uid="{00000000-0005-0000-0000-0000BE000000}"/>
    <cellStyle name="Normal 3 3" xfId="445" xr:uid="{B9FEAAE3-5F32-43B2-A527-971C90F79A86}"/>
    <cellStyle name="Normal 3 4" xfId="388" xr:uid="{FEF47400-C830-4360-8D19-DAC80F18CE51}"/>
    <cellStyle name="Normal 3 8" xfId="404" xr:uid="{D1EFF233-91A1-48EA-A3E3-3F666DCB4E71}"/>
    <cellStyle name="Normal 3_Attach O, GG, Support -New Method 2-14-11" xfId="188" xr:uid="{00000000-0005-0000-0000-0000BF000000}"/>
    <cellStyle name="Normal 4" xfId="189" xr:uid="{00000000-0005-0000-0000-0000C0000000}"/>
    <cellStyle name="Normal 4 2" xfId="190" xr:uid="{00000000-0005-0000-0000-0000C1000000}"/>
    <cellStyle name="Normal 4 3" xfId="429" xr:uid="{A5738254-5DE7-47E6-8A1E-0C6C1FCA01AE}"/>
    <cellStyle name="Normal 4 3 2" xfId="479" xr:uid="{4F37318F-CCA5-436C-A97D-BB0C0BCB3CFF}"/>
    <cellStyle name="Normal 4 3 2 2" xfId="559" xr:uid="{630E259D-AF77-4797-8BDC-FCA2DB739BD3}"/>
    <cellStyle name="Normal 4 3 3" xfId="539" xr:uid="{6FA88691-A77C-4B8D-9521-3079172A271B}"/>
    <cellStyle name="Normal 4_Attach O, GG, Support -New Method 2-14-11" xfId="191" xr:uid="{00000000-0005-0000-0000-0000C2000000}"/>
    <cellStyle name="Normal 42" xfId="389" xr:uid="{60E58600-24A5-4522-A202-5244C27B1410}"/>
    <cellStyle name="Normal 5" xfId="192" xr:uid="{00000000-0005-0000-0000-0000C3000000}"/>
    <cellStyle name="Normal 6" xfId="193" xr:uid="{00000000-0005-0000-0000-0000C4000000}"/>
    <cellStyle name="Normal 6 2" xfId="194" xr:uid="{00000000-0005-0000-0000-0000C5000000}"/>
    <cellStyle name="Normal 6 2 2" xfId="195" xr:uid="{00000000-0005-0000-0000-0000C6000000}"/>
    <cellStyle name="Normal 6 2 2 2" xfId="196" xr:uid="{00000000-0005-0000-0000-0000C7000000}"/>
    <cellStyle name="Normal 6 2 2 2 2" xfId="371" xr:uid="{00000000-0005-0000-0000-0000C8000000}"/>
    <cellStyle name="Normal 6 2 2 2 2 2" xfId="514" xr:uid="{64CA13D6-AE63-4442-A8FD-314F7A603AEC}"/>
    <cellStyle name="Normal 6 2 2 2 3" xfId="498" xr:uid="{43169903-A20D-4E5D-9C03-83B508C35246}"/>
    <cellStyle name="Normal 6 2 2 3" xfId="370" xr:uid="{00000000-0005-0000-0000-0000C9000000}"/>
    <cellStyle name="Normal 6 2 2 3 2" xfId="513" xr:uid="{81B27785-31E3-4B51-AD18-6A2278097E0B}"/>
    <cellStyle name="Normal 6 2 2 4" xfId="497" xr:uid="{9652FA61-568A-432F-A851-A74142CA0581}"/>
    <cellStyle name="Normal 6 2 3" xfId="197" xr:uid="{00000000-0005-0000-0000-0000CA000000}"/>
    <cellStyle name="Normal 6 2 3 2" xfId="372" xr:uid="{00000000-0005-0000-0000-0000CB000000}"/>
    <cellStyle name="Normal 6 2 3 2 2" xfId="515" xr:uid="{66579319-97AE-4CE9-B3DC-B9E5BB129E05}"/>
    <cellStyle name="Normal 6 2 3 3" xfId="499" xr:uid="{489E9F7A-560C-4789-BB94-DC15AC68FA56}"/>
    <cellStyle name="Normal 6 2 4" xfId="369" xr:uid="{00000000-0005-0000-0000-0000CC000000}"/>
    <cellStyle name="Normal 6 2 4 2" xfId="512" xr:uid="{198CDF7B-AA62-4B02-8148-6C0392D93500}"/>
    <cellStyle name="Normal 6 2 5" xfId="496" xr:uid="{8185D2EA-4730-42CF-A015-72C4CCCD04BC}"/>
    <cellStyle name="Normal 6 3" xfId="198" xr:uid="{00000000-0005-0000-0000-0000CD000000}"/>
    <cellStyle name="Normal 6 3 2" xfId="199" xr:uid="{00000000-0005-0000-0000-0000CE000000}"/>
    <cellStyle name="Normal 6 3 2 2" xfId="374" xr:uid="{00000000-0005-0000-0000-0000CF000000}"/>
    <cellStyle name="Normal 6 3 2 2 2" xfId="517" xr:uid="{FCF0071C-AD22-4645-8C95-1477F3E35660}"/>
    <cellStyle name="Normal 6 3 2 3" xfId="501" xr:uid="{8C8C1DAC-40D0-41D3-86D1-4B74C9C34BFC}"/>
    <cellStyle name="Normal 6 3 3" xfId="373" xr:uid="{00000000-0005-0000-0000-0000D0000000}"/>
    <cellStyle name="Normal 6 3 3 2" xfId="516" xr:uid="{7CAF1FB8-2FAC-4BD7-BC4D-35243031612E}"/>
    <cellStyle name="Normal 6 3 4" xfId="500" xr:uid="{F7BB0932-A2B1-4BB3-A67D-BFF08A63D764}"/>
    <cellStyle name="Normal 6 4" xfId="200" xr:uid="{00000000-0005-0000-0000-0000D1000000}"/>
    <cellStyle name="Normal 6 4 2" xfId="375" xr:uid="{00000000-0005-0000-0000-0000D2000000}"/>
    <cellStyle name="Normal 6 4 2 2" xfId="518" xr:uid="{00752590-5656-45B1-A601-475B19D011CF}"/>
    <cellStyle name="Normal 6 4 3" xfId="502" xr:uid="{EDE9A846-6898-4621-9E7C-7947C18F129A}"/>
    <cellStyle name="Normal 6 5" xfId="368" xr:uid="{00000000-0005-0000-0000-0000D3000000}"/>
    <cellStyle name="Normal 6 5 2" xfId="511" xr:uid="{0D040CA0-215F-4AAB-A42B-72C93EFAE5E8}"/>
    <cellStyle name="Normal 6 6" xfId="436" xr:uid="{953079D9-FADB-4C4D-87B0-060B1B8680A9}"/>
    <cellStyle name="Normal 6 6 2" xfId="542" xr:uid="{DE8BFC30-4F38-4C28-99B8-A3D8D6BE8238}"/>
    <cellStyle name="Normal 6 7" xfId="495" xr:uid="{311C3ADA-DB8D-447E-BB04-0B728BBBDF82}"/>
    <cellStyle name="Normal 7" xfId="201" xr:uid="{00000000-0005-0000-0000-0000D4000000}"/>
    <cellStyle name="Normal 7 2" xfId="446" xr:uid="{091F1BC2-512F-4830-9BF1-5594037DE6FD}"/>
    <cellStyle name="Normal 7 2 2" xfId="405" xr:uid="{787785A2-961F-49BA-979B-57DB35A39928}"/>
    <cellStyle name="Normal 8" xfId="202" xr:uid="{00000000-0005-0000-0000-0000D5000000}"/>
    <cellStyle name="Normal 8 2" xfId="203" xr:uid="{00000000-0005-0000-0000-0000D6000000}"/>
    <cellStyle name="Normal 8 2 2" xfId="377" xr:uid="{00000000-0005-0000-0000-0000D7000000}"/>
    <cellStyle name="Normal 8 2 2 2" xfId="520" xr:uid="{BF997AE4-B03E-47B7-AABA-988C5F226CAA}"/>
    <cellStyle name="Normal 8 2 3" xfId="504" xr:uid="{EC0D15EA-5D49-425C-9EF7-592DB51BAB48}"/>
    <cellStyle name="Normal 8 3" xfId="376" xr:uid="{00000000-0005-0000-0000-0000D8000000}"/>
    <cellStyle name="Normal 8 3 2" xfId="519" xr:uid="{782E3674-4D5C-46F2-AFFB-2DDC891A2A44}"/>
    <cellStyle name="Normal 8 4" xfId="503" xr:uid="{60021ED0-B765-49B2-AA9C-97D29CA00E52}"/>
    <cellStyle name="Normal 9" xfId="204" xr:uid="{00000000-0005-0000-0000-0000D9000000}"/>
    <cellStyle name="Normal 9 2" xfId="205" xr:uid="{00000000-0005-0000-0000-0000DA000000}"/>
    <cellStyle name="Normal 9 2 2" xfId="379" xr:uid="{00000000-0005-0000-0000-0000DB000000}"/>
    <cellStyle name="Normal 9 2 2 2" xfId="522" xr:uid="{1D20BA0A-CB46-4011-A0A1-383CDCF2DE4F}"/>
    <cellStyle name="Normal 9 2 3" xfId="506" xr:uid="{388CB618-1B8F-40D3-A9F3-FDA97F0E9456}"/>
    <cellStyle name="Normal 9 3" xfId="378" xr:uid="{00000000-0005-0000-0000-0000DC000000}"/>
    <cellStyle name="Normal 9 3 2" xfId="521" xr:uid="{20961C2F-0F87-438B-9231-674FB1814902}"/>
    <cellStyle name="Normal 9 4" xfId="441" xr:uid="{90C7E7B0-D5CD-427D-ACC0-396FCA19C96D}"/>
    <cellStyle name="Normal 9 4 2" xfId="546" xr:uid="{DABD03B2-1759-4013-858D-CE7BA213C9FD}"/>
    <cellStyle name="Normal 9 5" xfId="505" xr:uid="{84F238B5-7AC1-4203-89D3-E8C795AB2F8E}"/>
    <cellStyle name="Normal_21 Exh B" xfId="206" xr:uid="{00000000-0005-0000-0000-0000DD000000}"/>
    <cellStyle name="Normal_21 Exh B 2" xfId="574" xr:uid="{EF80317F-705A-4845-84B2-CC6CA03A2BF3}"/>
    <cellStyle name="Normal_AR workpaper --2002 Def Tax Exp by Account 8-14-02" xfId="380" xr:uid="{00000000-0005-0000-0000-0000DE000000}"/>
    <cellStyle name="Normal_ATC Projected 2008 Monthly Plant Balances for Attachment O 2 (2)" xfId="207" xr:uid="{00000000-0005-0000-0000-0000DF000000}"/>
    <cellStyle name="Normal_Attachment GG Example 8 26 09" xfId="208" xr:uid="{00000000-0005-0000-0000-0000E0000000}"/>
    <cellStyle name="Normal_Attachment GG Template ER11-28 11-18-10" xfId="209" xr:uid="{00000000-0005-0000-0000-0000E1000000}"/>
    <cellStyle name="Normal_Attachment O Support - 2004 True-up" xfId="210" xr:uid="{00000000-0005-0000-0000-0000E2000000}"/>
    <cellStyle name="Normal_Attachment Os for 2002 True-up" xfId="211" xr:uid="{00000000-0005-0000-0000-0000E3000000}"/>
    <cellStyle name="Normal_Schedule O Info for Mike" xfId="212" xr:uid="{00000000-0005-0000-0000-0000E4000000}"/>
    <cellStyle name="Output1_Back" xfId="213" xr:uid="{00000000-0005-0000-0000-0000E5000000}"/>
    <cellStyle name="p" xfId="214" xr:uid="{00000000-0005-0000-0000-0000E6000000}"/>
    <cellStyle name="p_2010 Attachment O  GG_082709" xfId="215" xr:uid="{00000000-0005-0000-0000-0000E7000000}"/>
    <cellStyle name="p_2010 Attachment O Template Supporting Work Papers_ITC Midwest" xfId="216" xr:uid="{00000000-0005-0000-0000-0000E8000000}"/>
    <cellStyle name="p_2010 Attachment O Template Supporting Work Papers_ITCTransmission" xfId="217" xr:uid="{00000000-0005-0000-0000-0000E9000000}"/>
    <cellStyle name="p_2010 Attachment O Template Supporting Work Papers_METC" xfId="218" xr:uid="{00000000-0005-0000-0000-0000EA000000}"/>
    <cellStyle name="p_2Mod11" xfId="219" xr:uid="{00000000-0005-0000-0000-0000EB000000}"/>
    <cellStyle name="p_aavidmod11.xls Chart 1" xfId="220" xr:uid="{00000000-0005-0000-0000-0000EC000000}"/>
    <cellStyle name="p_aavidmod11.xls Chart 2" xfId="221" xr:uid="{00000000-0005-0000-0000-0000ED000000}"/>
    <cellStyle name="p_Attachment O &amp; GG" xfId="222" xr:uid="{00000000-0005-0000-0000-0000EE000000}"/>
    <cellStyle name="p_charts for capm" xfId="223" xr:uid="{00000000-0005-0000-0000-0000EF000000}"/>
    <cellStyle name="p_DCF" xfId="224" xr:uid="{00000000-0005-0000-0000-0000F0000000}"/>
    <cellStyle name="p_DCF_2Mod11" xfId="225" xr:uid="{00000000-0005-0000-0000-0000F1000000}"/>
    <cellStyle name="p_DCF_aavidmod11.xls Chart 1" xfId="226" xr:uid="{00000000-0005-0000-0000-0000F2000000}"/>
    <cellStyle name="p_DCF_aavidmod11.xls Chart 2" xfId="227" xr:uid="{00000000-0005-0000-0000-0000F3000000}"/>
    <cellStyle name="p_DCF_charts for capm" xfId="228" xr:uid="{00000000-0005-0000-0000-0000F4000000}"/>
    <cellStyle name="p_DCF_DCF5" xfId="229" xr:uid="{00000000-0005-0000-0000-0000F5000000}"/>
    <cellStyle name="p_DCF_Template2" xfId="230" xr:uid="{00000000-0005-0000-0000-0000F6000000}"/>
    <cellStyle name="p_DCF_Template2_1" xfId="231" xr:uid="{00000000-0005-0000-0000-0000F7000000}"/>
    <cellStyle name="p_DCF_VERA" xfId="232" xr:uid="{00000000-0005-0000-0000-0000F8000000}"/>
    <cellStyle name="p_DCF_VERA_1" xfId="233" xr:uid="{00000000-0005-0000-0000-0000F9000000}"/>
    <cellStyle name="p_DCF_VERA_1_Template2" xfId="234" xr:uid="{00000000-0005-0000-0000-0000FA000000}"/>
    <cellStyle name="p_DCF_VERA_aavidmod11.xls Chart 2" xfId="235" xr:uid="{00000000-0005-0000-0000-0000FB000000}"/>
    <cellStyle name="p_DCF_VERA_Model02" xfId="236" xr:uid="{00000000-0005-0000-0000-0000FC000000}"/>
    <cellStyle name="p_DCF_VERA_Template2" xfId="237" xr:uid="{00000000-0005-0000-0000-0000FD000000}"/>
    <cellStyle name="p_DCF_VERA_VERA" xfId="238" xr:uid="{00000000-0005-0000-0000-0000FE000000}"/>
    <cellStyle name="p_DCF_VERA_VERA_1" xfId="239" xr:uid="{00000000-0005-0000-0000-0000FF000000}"/>
    <cellStyle name="p_DCF_VERA_VERA_2" xfId="240" xr:uid="{00000000-0005-0000-0000-000000010000}"/>
    <cellStyle name="p_DCF_VERA_VERA_Template2" xfId="241" xr:uid="{00000000-0005-0000-0000-000001010000}"/>
    <cellStyle name="p_DCF5" xfId="242" xr:uid="{00000000-0005-0000-0000-000002010000}"/>
    <cellStyle name="p_ITC Great Plains Formula 1-12-09a" xfId="243" xr:uid="{00000000-0005-0000-0000-000003010000}"/>
    <cellStyle name="p_ITCM 2010 Template" xfId="244" xr:uid="{00000000-0005-0000-0000-000004010000}"/>
    <cellStyle name="p_ITCMW 2009 Rate" xfId="245" xr:uid="{00000000-0005-0000-0000-000005010000}"/>
    <cellStyle name="p_ITCMW 2010 Rate_083109" xfId="246" xr:uid="{00000000-0005-0000-0000-000006010000}"/>
    <cellStyle name="p_ITCOP 2010 Rate_083109" xfId="247" xr:uid="{00000000-0005-0000-0000-000007010000}"/>
    <cellStyle name="p_ITCT 2009 Rate" xfId="248" xr:uid="{00000000-0005-0000-0000-000008010000}"/>
    <cellStyle name="p_ITCT New 2010 Attachment O &amp; GG_111209NL" xfId="249" xr:uid="{00000000-0005-0000-0000-000009010000}"/>
    <cellStyle name="p_METC 2010 Rate_083109" xfId="250" xr:uid="{00000000-0005-0000-0000-00000A010000}"/>
    <cellStyle name="p_Template2" xfId="251" xr:uid="{00000000-0005-0000-0000-00000B010000}"/>
    <cellStyle name="p_Template2_1" xfId="252" xr:uid="{00000000-0005-0000-0000-00000C010000}"/>
    <cellStyle name="p_VERA" xfId="253" xr:uid="{00000000-0005-0000-0000-00000D010000}"/>
    <cellStyle name="p_VERA_1" xfId="254" xr:uid="{00000000-0005-0000-0000-00000E010000}"/>
    <cellStyle name="p_VERA_1_Template2" xfId="255" xr:uid="{00000000-0005-0000-0000-00000F010000}"/>
    <cellStyle name="p_VERA_aavidmod11.xls Chart 2" xfId="256" xr:uid="{00000000-0005-0000-0000-000010010000}"/>
    <cellStyle name="p_VERA_Model02" xfId="257" xr:uid="{00000000-0005-0000-0000-000011010000}"/>
    <cellStyle name="p_VERA_Template2" xfId="258" xr:uid="{00000000-0005-0000-0000-000012010000}"/>
    <cellStyle name="p_VERA_VERA" xfId="259" xr:uid="{00000000-0005-0000-0000-000013010000}"/>
    <cellStyle name="p_VERA_VERA_1" xfId="260" xr:uid="{00000000-0005-0000-0000-000014010000}"/>
    <cellStyle name="p_VERA_VERA_2" xfId="261" xr:uid="{00000000-0005-0000-0000-000015010000}"/>
    <cellStyle name="p_VERA_VERA_Template2" xfId="262" xr:uid="{00000000-0005-0000-0000-000016010000}"/>
    <cellStyle name="p1" xfId="263" xr:uid="{00000000-0005-0000-0000-000017010000}"/>
    <cellStyle name="p2" xfId="264" xr:uid="{00000000-0005-0000-0000-000018010000}"/>
    <cellStyle name="p3" xfId="265" xr:uid="{00000000-0005-0000-0000-000019010000}"/>
    <cellStyle name="Percent" xfId="266" builtinId="5"/>
    <cellStyle name="Percent %" xfId="267" xr:uid="{00000000-0005-0000-0000-00001B010000}"/>
    <cellStyle name="Percent % Long Underline" xfId="268" xr:uid="{00000000-0005-0000-0000-00001C010000}"/>
    <cellStyle name="Percent (0)" xfId="269" xr:uid="{00000000-0005-0000-0000-00001D010000}"/>
    <cellStyle name="Percent [0]" xfId="270" xr:uid="{00000000-0005-0000-0000-00001E010000}"/>
    <cellStyle name="Percent [1]" xfId="271" xr:uid="{00000000-0005-0000-0000-00001F010000}"/>
    <cellStyle name="Percent [2]" xfId="272" xr:uid="{00000000-0005-0000-0000-000020010000}"/>
    <cellStyle name="Percent [3]" xfId="273" xr:uid="{00000000-0005-0000-0000-000021010000}"/>
    <cellStyle name="Percent 0.0%" xfId="274" xr:uid="{00000000-0005-0000-0000-000022010000}"/>
    <cellStyle name="Percent 0.0% Long Underline" xfId="275" xr:uid="{00000000-0005-0000-0000-000023010000}"/>
    <cellStyle name="Percent 0.00%" xfId="276" xr:uid="{00000000-0005-0000-0000-000024010000}"/>
    <cellStyle name="Percent 0.00% Long Underline" xfId="277" xr:uid="{00000000-0005-0000-0000-000025010000}"/>
    <cellStyle name="Percent 0.000%" xfId="278" xr:uid="{00000000-0005-0000-0000-000026010000}"/>
    <cellStyle name="Percent 0.000% Long Underline" xfId="279" xr:uid="{00000000-0005-0000-0000-000027010000}"/>
    <cellStyle name="Percent 0.0000%" xfId="280" xr:uid="{00000000-0005-0000-0000-000028010000}"/>
    <cellStyle name="Percent 0.0000% Long Underline" xfId="281" xr:uid="{00000000-0005-0000-0000-000029010000}"/>
    <cellStyle name="Percent 10" xfId="408" xr:uid="{12B21656-517A-49E7-9007-2762C81B63D0}"/>
    <cellStyle name="Percent 11" xfId="409" xr:uid="{8D49C140-A9FB-4B95-B78A-6A368620C717}"/>
    <cellStyle name="Percent 11 2" xfId="457" xr:uid="{9B310EFE-6FF5-41F3-8084-62D2F711AE09}"/>
    <cellStyle name="Percent 11 2 2" xfId="482" xr:uid="{6B29977E-93B8-4C89-B832-32D96B77205F}"/>
    <cellStyle name="Percent 11 2 2 2" xfId="562" xr:uid="{6E9009B3-D6B2-46AE-8260-8872D2917A9F}"/>
    <cellStyle name="Percent 11 2 3" xfId="550" xr:uid="{7135B4AB-7DBD-4494-9B84-70282A75EF07}"/>
    <cellStyle name="Percent 11 3" xfId="532" xr:uid="{0006CE61-22AD-47A8-ACC6-4B6C4A704AEC}"/>
    <cellStyle name="Percent 12" xfId="507" xr:uid="{C925251D-2517-41CE-A911-C50735858899}"/>
    <cellStyle name="Percent 13" xfId="571" xr:uid="{F3624AC1-A8BD-4671-AD59-6ED680CE4D73}"/>
    <cellStyle name="Percent 2" xfId="282" xr:uid="{00000000-0005-0000-0000-00002A010000}"/>
    <cellStyle name="Percent 2 2" xfId="283" xr:uid="{00000000-0005-0000-0000-00002B010000}"/>
    <cellStyle name="Percent 2 2 2" xfId="407" xr:uid="{21F21245-F044-4A15-BFDB-732AED2ECECA}"/>
    <cellStyle name="Percent 2 3" xfId="477" xr:uid="{850CB5F4-2C6E-41DB-912E-63E6550CEC7B}"/>
    <cellStyle name="Percent 2 3 2" xfId="557" xr:uid="{61562D91-C661-4467-99D9-73B40424733C}"/>
    <cellStyle name="Percent 3" xfId="284" xr:uid="{00000000-0005-0000-0000-00002C010000}"/>
    <cellStyle name="Percent 3 2" xfId="285" xr:uid="{00000000-0005-0000-0000-00002D010000}"/>
    <cellStyle name="Percent 3 3" xfId="438" xr:uid="{932FDAC4-C6AE-4D66-834A-0DE21E3D1DC6}"/>
    <cellStyle name="Percent 3 3 2" xfId="544" xr:uid="{34348C0C-0603-4944-935D-4D3F2965D78F}"/>
    <cellStyle name="Percent 4" xfId="286" xr:uid="{00000000-0005-0000-0000-00002E010000}"/>
    <cellStyle name="Percent 5" xfId="287" xr:uid="{00000000-0005-0000-0000-00002F010000}"/>
    <cellStyle name="Percent 6" xfId="288" xr:uid="{00000000-0005-0000-0000-000030010000}"/>
    <cellStyle name="Percent 7" xfId="289" xr:uid="{00000000-0005-0000-0000-000031010000}"/>
    <cellStyle name="Percent 8" xfId="413" xr:uid="{C4935AA7-43F4-46C3-AB48-CA57BA2F5EBC}"/>
    <cellStyle name="Percent 8 2" xfId="386" xr:uid="{70B09C38-DA10-4D10-9DCF-F11C0A51A886}"/>
    <cellStyle name="Percent 8 2 2" xfId="459" xr:uid="{CCE28F5C-A9DE-49E2-A489-B134909E3E0E}"/>
    <cellStyle name="Percent 8 2 2 2" xfId="463" xr:uid="{A9DF3241-D5AE-4E5E-A679-8E1981C97D08}"/>
    <cellStyle name="Percent 8 2 2 2 2" xfId="485" xr:uid="{513C2A62-595B-490A-88ED-3B5EAAB12E8F}"/>
    <cellStyle name="Percent 8 2 2 2 2 2" xfId="565" xr:uid="{AC05FA64-4B62-4F55-A7F1-1BA058AF50D7}"/>
    <cellStyle name="Percent 8 2 2 2 2 2 2" xfId="575" xr:uid="{8AC3A95E-8DD2-4B58-8DA5-84C6B4BAF9C8}"/>
    <cellStyle name="Percent 8 2 2 2 3" xfId="555" xr:uid="{30645B67-B067-421E-932E-B6486E18D24F}"/>
    <cellStyle name="Percent 8 2 2 3" xfId="552" xr:uid="{9BF04E33-B55F-495B-9D92-C1E2F4751783}"/>
    <cellStyle name="Percent 8 2 3" xfId="524" xr:uid="{54A2562D-0D11-484E-858C-BAB0758146B4}"/>
    <cellStyle name="Percent 8 3" xfId="534" xr:uid="{0578D223-0B94-4E35-967C-C8CC395AF1F8}"/>
    <cellStyle name="Percent 9" xfId="399" xr:uid="{30B6D19D-6AC8-470F-A8D4-E51256847510}"/>
    <cellStyle name="Percent 9 2" xfId="529" xr:uid="{DCE262A9-557B-4295-AF49-66B18DF6307E}"/>
    <cellStyle name="Percent Input" xfId="290" xr:uid="{00000000-0005-0000-0000-000032010000}"/>
    <cellStyle name="Percent0" xfId="291" xr:uid="{00000000-0005-0000-0000-000033010000}"/>
    <cellStyle name="Percent1" xfId="292" xr:uid="{00000000-0005-0000-0000-000034010000}"/>
    <cellStyle name="Percent2" xfId="293" xr:uid="{00000000-0005-0000-0000-000035010000}"/>
    <cellStyle name="PSChar" xfId="294" xr:uid="{00000000-0005-0000-0000-000036010000}"/>
    <cellStyle name="PSDate" xfId="295" xr:uid="{00000000-0005-0000-0000-000037010000}"/>
    <cellStyle name="PSDec" xfId="296" xr:uid="{00000000-0005-0000-0000-000038010000}"/>
    <cellStyle name="PSdesc" xfId="297" xr:uid="{00000000-0005-0000-0000-000039010000}"/>
    <cellStyle name="PSHeading" xfId="298" xr:uid="{00000000-0005-0000-0000-00003A010000}"/>
    <cellStyle name="PSInt" xfId="299" xr:uid="{00000000-0005-0000-0000-00003B010000}"/>
    <cellStyle name="PSSpacer" xfId="300" xr:uid="{00000000-0005-0000-0000-00003C010000}"/>
    <cellStyle name="PStest" xfId="301" xr:uid="{00000000-0005-0000-0000-00003D010000}"/>
    <cellStyle name="R00A" xfId="302" xr:uid="{00000000-0005-0000-0000-00003E010000}"/>
    <cellStyle name="R00B" xfId="303" xr:uid="{00000000-0005-0000-0000-00003F010000}"/>
    <cellStyle name="R00L" xfId="304" xr:uid="{00000000-0005-0000-0000-000040010000}"/>
    <cellStyle name="R01A" xfId="305" xr:uid="{00000000-0005-0000-0000-000041010000}"/>
    <cellStyle name="R01B" xfId="306" xr:uid="{00000000-0005-0000-0000-000042010000}"/>
    <cellStyle name="R01H" xfId="307" xr:uid="{00000000-0005-0000-0000-000043010000}"/>
    <cellStyle name="R01L" xfId="308" xr:uid="{00000000-0005-0000-0000-000044010000}"/>
    <cellStyle name="R02A" xfId="309" xr:uid="{00000000-0005-0000-0000-000045010000}"/>
    <cellStyle name="R02B" xfId="310" xr:uid="{00000000-0005-0000-0000-000046010000}"/>
    <cellStyle name="R02H" xfId="311" xr:uid="{00000000-0005-0000-0000-000047010000}"/>
    <cellStyle name="R02L" xfId="312" xr:uid="{00000000-0005-0000-0000-000048010000}"/>
    <cellStyle name="R03A" xfId="313" xr:uid="{00000000-0005-0000-0000-000049010000}"/>
    <cellStyle name="R03B" xfId="314" xr:uid="{00000000-0005-0000-0000-00004A010000}"/>
    <cellStyle name="R03H" xfId="315" xr:uid="{00000000-0005-0000-0000-00004B010000}"/>
    <cellStyle name="R03L" xfId="316" xr:uid="{00000000-0005-0000-0000-00004C010000}"/>
    <cellStyle name="R04A" xfId="317" xr:uid="{00000000-0005-0000-0000-00004D010000}"/>
    <cellStyle name="R04B" xfId="318" xr:uid="{00000000-0005-0000-0000-00004E010000}"/>
    <cellStyle name="R04H" xfId="319" xr:uid="{00000000-0005-0000-0000-00004F010000}"/>
    <cellStyle name="R04L" xfId="320" xr:uid="{00000000-0005-0000-0000-000050010000}"/>
    <cellStyle name="R05A" xfId="321" xr:uid="{00000000-0005-0000-0000-000051010000}"/>
    <cellStyle name="R05B" xfId="322" xr:uid="{00000000-0005-0000-0000-000052010000}"/>
    <cellStyle name="R05H" xfId="323" xr:uid="{00000000-0005-0000-0000-000053010000}"/>
    <cellStyle name="R05L" xfId="324" xr:uid="{00000000-0005-0000-0000-000054010000}"/>
    <cellStyle name="R05L 2" xfId="325" xr:uid="{00000000-0005-0000-0000-000055010000}"/>
    <cellStyle name="R06A" xfId="326" xr:uid="{00000000-0005-0000-0000-000056010000}"/>
    <cellStyle name="R06B" xfId="327" xr:uid="{00000000-0005-0000-0000-000057010000}"/>
    <cellStyle name="R06H" xfId="328" xr:uid="{00000000-0005-0000-0000-000058010000}"/>
    <cellStyle name="R06L" xfId="329" xr:uid="{00000000-0005-0000-0000-000059010000}"/>
    <cellStyle name="R07A" xfId="330" xr:uid="{00000000-0005-0000-0000-00005A010000}"/>
    <cellStyle name="R07B" xfId="331" xr:uid="{00000000-0005-0000-0000-00005B010000}"/>
    <cellStyle name="R07H" xfId="332" xr:uid="{00000000-0005-0000-0000-00005C010000}"/>
    <cellStyle name="R07L" xfId="333" xr:uid="{00000000-0005-0000-0000-00005D010000}"/>
    <cellStyle name="rborder" xfId="334" xr:uid="{00000000-0005-0000-0000-00005E010000}"/>
    <cellStyle name="red" xfId="335" xr:uid="{00000000-0005-0000-0000-00005F010000}"/>
    <cellStyle name="s_HardInc " xfId="336" xr:uid="{00000000-0005-0000-0000-000060010000}"/>
    <cellStyle name="s_HardInc _ITC Great Plains Formula 1-12-09a" xfId="337" xr:uid="{00000000-0005-0000-0000-000061010000}"/>
    <cellStyle name="SAPHierarchyCell4" xfId="396" xr:uid="{3C82D041-4ADD-454B-B7A6-0C70D04FE2A6}"/>
    <cellStyle name="scenario" xfId="338" xr:uid="{00000000-0005-0000-0000-000062010000}"/>
    <cellStyle name="SECTION" xfId="339" xr:uid="{00000000-0005-0000-0000-000063010000}"/>
    <cellStyle name="Sheetmult" xfId="340" xr:uid="{00000000-0005-0000-0000-000064010000}"/>
    <cellStyle name="Shtmultx" xfId="341" xr:uid="{00000000-0005-0000-0000-000065010000}"/>
    <cellStyle name="Style 1" xfId="342" xr:uid="{00000000-0005-0000-0000-000066010000}"/>
    <cellStyle name="STYLE1" xfId="343" xr:uid="{00000000-0005-0000-0000-000067010000}"/>
    <cellStyle name="STYLE2" xfId="344" xr:uid="{00000000-0005-0000-0000-000068010000}"/>
    <cellStyle name="SubHeader" xfId="432" xr:uid="{9BFAD140-AFD0-474E-8503-CE9FD312FE5A}"/>
    <cellStyle name="SubHeader 2" xfId="466" xr:uid="{0E0BF738-3A4E-4B73-9AE9-93D83BABE94F}"/>
    <cellStyle name="SubTotalNumber" xfId="420" xr:uid="{177D34CD-A2C8-4FB7-BE78-F6B921BBD2B6}"/>
    <cellStyle name="SubTotalNumber 2" xfId="474" xr:uid="{8840FB29-317C-4E23-ABEE-8C40DF28D6BF}"/>
    <cellStyle name="SubTotalRate" xfId="452" xr:uid="{C2B3AF26-80D7-43C6-BB7D-0BBCEAFDE5BC}"/>
    <cellStyle name="System Defined" xfId="345" xr:uid="{00000000-0005-0000-0000-000069010000}"/>
    <cellStyle name="TableHeading" xfId="346" xr:uid="{00000000-0005-0000-0000-00006A010000}"/>
    <cellStyle name="tb" xfId="347" xr:uid="{00000000-0005-0000-0000-00006B010000}"/>
    <cellStyle name="TextNumber" xfId="422" xr:uid="{58F2A81F-304E-4E9D-83A2-839834AFF415}"/>
    <cellStyle name="TextNumber 12" xfId="448" xr:uid="{6C1942F8-22BF-4BC6-BD43-D9E3492BADC7}"/>
    <cellStyle name="TextNumber 2" xfId="469" xr:uid="{4B5560F4-6A35-46FE-9F14-B76C0C8B496F}"/>
    <cellStyle name="TextNumber_(11) Fed FERC" xfId="424" xr:uid="{ED9AB86B-4335-4C5B-8BB7-F73C2007B3EE}"/>
    <cellStyle name="TextRate" xfId="449" xr:uid="{4D003BFF-6C40-4831-B278-13CA1CCDFE66}"/>
    <cellStyle name="Tickmark" xfId="348" xr:uid="{00000000-0005-0000-0000-00006C010000}"/>
    <cellStyle name="Title1" xfId="349" xr:uid="{00000000-0005-0000-0000-00006D010000}"/>
    <cellStyle name="top" xfId="350" xr:uid="{00000000-0005-0000-0000-00006E010000}"/>
    <cellStyle name="top 2" xfId="572" xr:uid="{FEDE56AF-F7DC-4B86-A460-D632655CDC4F}"/>
    <cellStyle name="Total" xfId="351" builtinId="25" customBuiltin="1"/>
    <cellStyle name="Total 2" xfId="508" xr:uid="{7CB0F09F-88E5-4C21-827E-F0FB377C4EA0}"/>
    <cellStyle name="TotalNumber" xfId="447" xr:uid="{60C55151-9E88-4140-95A3-633EDFF5E3DF}"/>
    <cellStyle name="TotalNumber 2" xfId="472" xr:uid="{2B8B0A6F-2B44-4F22-85AB-45760B2BD7BD}"/>
    <cellStyle name="TotalRate" xfId="443" xr:uid="{14382BAD-7FC4-4E32-9A0B-7265B8A4EC74}"/>
    <cellStyle name="TotalText" xfId="426" xr:uid="{6F3103F2-E310-4BF6-BA28-33E758F553C0}"/>
    <cellStyle name="TotalText 2" xfId="471" xr:uid="{714D2342-4D30-4AE3-BCFB-12407D03C79B}"/>
    <cellStyle name="UnitHeader" xfId="456" xr:uid="{872AF62E-F117-4B02-B4EF-B6B58CAB26D5}"/>
    <cellStyle name="UnitHeader 2" xfId="473" xr:uid="{425A9DCE-CE4C-4FC7-8537-5AA5AE082881}"/>
    <cellStyle name="w" xfId="352" xr:uid="{00000000-0005-0000-0000-000070010000}"/>
    <cellStyle name="XComma" xfId="353" xr:uid="{00000000-0005-0000-0000-000071010000}"/>
    <cellStyle name="XComma 0.0" xfId="354" xr:uid="{00000000-0005-0000-0000-000072010000}"/>
    <cellStyle name="XComma 0.00" xfId="355" xr:uid="{00000000-0005-0000-0000-000073010000}"/>
    <cellStyle name="XComma 0.000" xfId="356" xr:uid="{00000000-0005-0000-0000-000074010000}"/>
    <cellStyle name="XCurrency" xfId="357" xr:uid="{00000000-0005-0000-0000-000075010000}"/>
    <cellStyle name="XCurrency 0.0" xfId="358" xr:uid="{00000000-0005-0000-0000-000076010000}"/>
    <cellStyle name="XCurrency 0.00" xfId="359" xr:uid="{00000000-0005-0000-0000-000077010000}"/>
    <cellStyle name="XCurrency 0.000" xfId="360" xr:uid="{00000000-0005-0000-0000-000078010000}"/>
    <cellStyle name="yra" xfId="361" xr:uid="{00000000-0005-0000-0000-000079010000}"/>
    <cellStyle name="yrActual" xfId="362" xr:uid="{00000000-0005-0000-0000-00007A010000}"/>
    <cellStyle name="yre" xfId="363" xr:uid="{00000000-0005-0000-0000-00007B010000}"/>
    <cellStyle name="yrExpect" xfId="364" xr:uid="{00000000-0005-0000-0000-00007C010000}"/>
  </cellStyles>
  <dxfs count="0"/>
  <tableStyles count="0" defaultTableStyle="TableStyleMedium2" defaultPivotStyle="PivotStyleLight16"/>
  <colors>
    <mruColors>
      <color rgb="FFFF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6" Type="http://schemas.openxmlformats.org/officeDocument/2006/relationships/externalLink" Target="externalLinks/externalLink50.xml"/><Relationship Id="rId84" Type="http://schemas.openxmlformats.org/officeDocument/2006/relationships/externalLink" Target="externalLinks/externalLink58.xml"/><Relationship Id="rId89" Type="http://schemas.openxmlformats.org/officeDocument/2006/relationships/externalLink" Target="externalLinks/externalLink63.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87" Type="http://schemas.openxmlformats.org/officeDocument/2006/relationships/externalLink" Target="externalLinks/externalLink61.xml"/><Relationship Id="rId5" Type="http://schemas.openxmlformats.org/officeDocument/2006/relationships/worksheet" Target="worksheets/sheet5.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90" Type="http://schemas.openxmlformats.org/officeDocument/2006/relationships/externalLink" Target="externalLinks/externalLink64.xml"/><Relationship Id="rId95"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77" Type="http://schemas.openxmlformats.org/officeDocument/2006/relationships/externalLink" Target="externalLinks/externalLink51.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93" Type="http://schemas.openxmlformats.org/officeDocument/2006/relationships/sharedStrings" Target="sharedStrings.xml"/><Relationship Id="rId98"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828675</xdr:colOff>
          <xdr:row>15</xdr:row>
          <xdr:rowOff>104775</xdr:rowOff>
        </xdr:from>
        <xdr:to>
          <xdr:col>4</xdr:col>
          <xdr:colOff>85725</xdr:colOff>
          <xdr:row>19</xdr:row>
          <xdr:rowOff>85725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0E00-00000294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53511</xdr:colOff>
      <xdr:row>119</xdr:row>
      <xdr:rowOff>96321</xdr:rowOff>
    </xdr:from>
    <xdr:to>
      <xdr:col>20</xdr:col>
      <xdr:colOff>496865</xdr:colOff>
      <xdr:row>183</xdr:row>
      <xdr:rowOff>48993</xdr:rowOff>
    </xdr:to>
    <xdr:pic>
      <xdr:nvPicPr>
        <xdr:cNvPr id="2" name="Picture 1">
          <a:extLst>
            <a:ext uri="{FF2B5EF4-FFF2-40B4-BE49-F238E27FC236}">
              <a16:creationId xmlns:a16="http://schemas.microsoft.com/office/drawing/2014/main" id="{910C2E7F-37B4-421A-A15E-A67D3A5AC7EC}"/>
            </a:ext>
          </a:extLst>
        </xdr:cNvPr>
        <xdr:cNvPicPr>
          <a:picLocks noChangeAspect="1"/>
        </xdr:cNvPicPr>
      </xdr:nvPicPr>
      <xdr:blipFill>
        <a:blip xmlns:r="http://schemas.openxmlformats.org/officeDocument/2006/relationships" r:embed="rId1"/>
        <a:stretch>
          <a:fillRect/>
        </a:stretch>
      </xdr:blipFill>
      <xdr:spPr>
        <a:xfrm>
          <a:off x="53511" y="14326671"/>
          <a:ext cx="21141179" cy="10925472"/>
        </a:xfrm>
        <a:prstGeom prst="rect">
          <a:avLst/>
        </a:prstGeom>
      </xdr:spPr>
    </xdr:pic>
    <xdr:clientData/>
  </xdr:twoCellAnchor>
  <xdr:twoCellAnchor editAs="oneCell">
    <xdr:from>
      <xdr:col>21</xdr:col>
      <xdr:colOff>135561</xdr:colOff>
      <xdr:row>0</xdr:row>
      <xdr:rowOff>0</xdr:rowOff>
    </xdr:from>
    <xdr:to>
      <xdr:col>22</xdr:col>
      <xdr:colOff>679665</xdr:colOff>
      <xdr:row>9</xdr:row>
      <xdr:rowOff>13996</xdr:rowOff>
    </xdr:to>
    <xdr:pic>
      <xdr:nvPicPr>
        <xdr:cNvPr id="3" name="Picture 2">
          <a:extLst>
            <a:ext uri="{FF2B5EF4-FFF2-40B4-BE49-F238E27FC236}">
              <a16:creationId xmlns:a16="http://schemas.microsoft.com/office/drawing/2014/main" id="{FDAD9F78-98A9-46A0-A4B7-64668BEC6430}"/>
            </a:ext>
          </a:extLst>
        </xdr:cNvPr>
        <xdr:cNvPicPr>
          <a:picLocks noChangeAspect="1"/>
        </xdr:cNvPicPr>
      </xdr:nvPicPr>
      <xdr:blipFill>
        <a:blip xmlns:r="http://schemas.openxmlformats.org/officeDocument/2006/relationships" r:embed="rId2"/>
        <a:stretch>
          <a:fillRect/>
        </a:stretch>
      </xdr:blipFill>
      <xdr:spPr>
        <a:xfrm>
          <a:off x="21747786" y="0"/>
          <a:ext cx="1458504" cy="1557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bcfile01.transbay.local\Profiles\Accounting%20Operations\NTG-NTPL\2013\06-2013\Goforth%20Allocations\2013-06%20NTex%20Plants%20-2-%20Inpu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bcfile01.transbay.local\Profiles\Users\Ryan%20Strawn\Desktop\From%20Flatrock\2009.07%20Preliminary%20AB%20Resources%20Model%20v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Documents%20and%20Settings\atb0hw9\Desktop\Ab_temp\Desktop\WIP2\Hurdle_Rate_Study_2003\Hurdle_Rate_Study_2002\2002VLData\2002HR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FIN\NewDeals\03%20Acquisition%20Projects\Viking%20(NRG)\Models\PV%20Models%20-%20Round%202\Community%2030MW_Vetting_6-13-2017.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Morriss%20Hurt\My%20Documents\Flatrock\Deals\Arista\Arista%20Newfield%20Monument%20Butte%20Preliminary%20Model%20(Green%20River%20Only)%20-%20Base%20ver%20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Holloway\AppData\Local\Microsoft\Windows\Temporary%20Internet%20Files\Content.Outlook\0GS8LYYI\Copy%20of%20Exhibit%20K-4%20Winfield%20ATRR%20Analysis%20-%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ekey%20Paul\Month%20End%20Close\2009\02-2009\AR\2009-02-28\Allowance%20Calc%20-%20WO%20Over%2090%20Days%20-%202009-02-28%20altern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ridliance.sharepoint.com/sites/dms/AccountingFinanceDocuments/Capital%20Asset%20Accounting/Winfield/NBV%20Update/Winfield%20NBV%20Calc%2020200831%20Closing%20Estimate%20v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y\contracts\TRANSACTION%20SUPPORT\2004%20Deals\DKR%20Wind-Sweetwater%20(Phase%201-5)\SW2%20Base%20Case%20Model\FINAL.Austin%2091_5MW%202004%20Aug%2009%20no%20PTC-2A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curtis\My%20Documents\Work\Economic%20Info\Economics%209-17-0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guajpae1\Local%20Settings\Temporary%20Internet%20Files\OLK17\03%202005%20StorageClosePackag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CLARK\MODELS\wac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turns\Post%202001%20returns\Tax%20Return%20Workpaper%20Files\2012\FPL%20&amp;%20SUBS\Income%20Tax\Tax%20Return%20Workpapers\TQs\12TQ18%20MSC\2012_FPL_100101_TQ18_Mixed%20Service%20Cost_TaxWorkpap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sers\JShaw\AppData\Local\Microsoft\Windows\Temporary%20Internet%20Files\Content.Outlook\VN55JYDI\Chief%20Gathering%20-%20System%20Volumes%20Master.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Worksheet%20in%20T3%20Template%20to%20Sectors.ppt"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0.5\Data\TREASURY\MTM\IAS39\SFEM%20-%20FEC%20test%20(with%20AUD%20home)%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SDN0Q74\Documents\FINAL%20Provision%20Workbook%20-%2003.31.202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bxc05ib\AppData\Local\Microsoft\Windows\INetCache\Content.Outlook\HL5KUQTE\AR%20TBC%20Recons%20-%20October%202019%20(00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bcfile01.transbay.local\Profiles\Users\adrian\AppData\Local\Microsoft\Windows\Temporary%20Internet%20Files\Content.Outlook\PBA8MZ4R\Gas%20Meters%20for%20June%2020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nee-my.sharepoint.com/Tax/Accruals/2010/2010&#173;_Tax%20Accruals.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ERGER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bcfile01.transbay.local\Profiles\Accounting%20Operations\NTG-NTPL\2013\06-2013\Goforth%20Allocations\2013-06%20NTex%20Plants%20-3-%20Allocat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ay\2005%20mkt%20sf\Documents%20and%20Settings\diannev\Local%20Settings\Temp\Kumeyaay%202005May06-Lende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204.144.120.18/USIG/Cross%20Sound%20Cable/CSC%20Audit/CSC%20Audit%20-%20June%202008/Financial%20Statements/2008%20CSC%20Asset%20Retirement%20Obligation%20Calcul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gridliance.sharepoint.com/Z-OTHER/Camp%20Hill%20Working%20Folder/GridLiance/2020/Depreciation/Schedules/GridLiance%20-%202020%20-%20Electric%20Transmission%20-%20Summary%20Schedule%20-%20v4%20(extended%20lives)%20-%20GF.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transbay.sharepoint.com/_NEET/Budget_Forecast/2019%20Forecasts/12-2019/TBC/TBC%20Forecast%20Model_12_13.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TEMP\dealownership%20(revised)ci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sdfw-fsapp01p\Data\Linda\Powerplant\Asset%20ID%20Locations\Templates\PP%20Assets%20Completed%20Template%20for%20SUGS%2002.28.0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llizun\Local%20Settings\Temporary%20Internet%20Files\OLKEA\Item%20Master%20Maintenance%20For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BO%20Model%20i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gridliance-my.sharepoint.com/personal/mdryjanski_gridliance_com/Documents/FERC%20Form%201/SCMCN/2Q17/Page%20216%20-%20CWIP%202017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bxsf23\VOL1\COMBCYC\PMG\performance\UNIT4PR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gridliance.sharepoint.com/Users/mcholewczynski/Desktop/MC/Grid%20Estimates/Q2%202017/BxPE%20Tax%20Estimate%20Template_GridLiance_FQ1%202017_Submit_1_Client%20Cop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Escalations\2001\2000-01Actual%20EscalationsFINALrevd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bcfile01.transbay.local\Profiles\Documents%20and%20Settings\llizun\My%20Documents\Linda\Reference%20Tables%2010.01.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nts\XTX%20Plants\Gregory\2009%2007%20GREGCC%20rev2%20sara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bcfile01.transbay.local\Profiles\Users\JShaw\AppData\Local\Microsoft\Windows\Temporary%20Internet%20Files\Content.Outlook\VN55JYDI\HG%20Natrium%20Monthly%20spreadsheet%20Template.xlsm"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tbcfile01.transbay.local\Profiles\Users\Tony\AppData\Local\Microsoft\Windows\Temporary%20Internet%20Files\Content.Outlook\UWL66NC7\2013\2013-01\Record%20Dominion%20O&amp;M%20Invoices%20for%20January%20-%20Actuals%20Recorded%20in%20February%20Accounting.xls?EE0BCCD8" TargetMode="External"/><Relationship Id="rId1" Type="http://schemas.openxmlformats.org/officeDocument/2006/relationships/externalLinkPath" Target="file:///\\EE0BCCD8\Record%20Dominion%20O&amp;M%20Invoices%20for%20January%20-%20Actuals%20Recorded%20in%20February%20Account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nesmith\OneDrive%20-%20Gridliance\Payroll\2020\2020%20Monthly%20Closing%20Entries\5%20-%20May%202020\2020%20Payroll%20Allocation%20-%20Ma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gridliance-my.sharepoint.com/personal/snesmith_gridliance_com/Documents/Payroll/10%20-%20October%202018/2018%20Payroll%20%20Allocation%20-%20October%20-%20New%20Forma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collet\New%20Models\new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counting\2014\Bad%20Debt\2014-12\Dual%20bill%20in%20POR%20state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Accounting%20Operations\StephanieF\Gregory\2009\Jun%202009\Allocations\2009%2006%20Gregory%20Acctg%20Liquids%20rev%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Accounting%20Operations\StephanieF\Gregory\2009\Jun%202009\Allocations\2009%2006%20Gregory%20Acctg%20Liqui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igapple\2005%20MKT%20NY\Documents%20and%20Settings\Jeffrey%20Lawrence\My%20Documents\Babcock%20&amp;%20Brown\archiv\combo%20mode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CORPFIN\ERHARD\TRAINING\1997%20Analyst%20Training\train-mod_v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ay\BBIFNA\Documents%20and%20Settings\diannev\Local%20Settings\Temporary%20Internet%20Files\OLK2C\TBC%2013Sep07_wrapp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snesmith\OneDrive%20-%20Gridliance\Income%20Tax%20Filings\2019\Holdco\2019%20Gridliance%20Holdco%20SIT%20Workpapers%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bill.bracco\AppData\Local\Microsoft\Windows\INetCache\Content.Outlook\EI7S5JXS\TBC%20OPs%20Budget%202015%20Rev%200%20-%20DRAFT%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mdryjanski\OneDrive%20-%20Gridliance\EEI%20-%20Joppa\NBV%20Update\NBV%2020181117%20Update\TORC%20NBV%20Update%20(20181212)%20v5.4%20(T&amp;E%20Suppo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SDN0Q74\Desktop\2022%20projections\GLH%20MISO%20FRT%202022%20Projection%20-%20Effective%205-31-2021%20(Draft%209-24-2021)%20w%20ADIT%20-%2009.28.202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nee-my.sharepoint.com/personal/sdn0q74_fpl_com/Documents/GridLiance_OneDrive/2019%20Provision%20Files/GHP/Q4/FINAL_2019_Q4_GHP%20Tax%20Provision_FER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ridliance-my.sharepoint.com/Users/JBishop/Desktop/Budget/Reg%20Asset%20Analysis%20%2011.26.16%20v7.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sdfw-fsapp01p\Data\Documents%20and%20Settings\llizun\Local%20Settings\Temporary%20Internet%20Files\OLKEA\Forms\New%20Material%20Code%20Item%20Request%20For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gridliance-my.sharepoint.com/personal/mdryjanski_gridliance_com/Documents/Month%20End%20Closing/07%20MEC%20-%20July%202016/86%20AP%20Voucher%20Detail/03082017%20DJG_GX_AP_VOUCHER_DETAIL.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wmqinc-my.sharepoint.com/tariffs/2000/formula%20rates/NSP%20xcelcoss%20mis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nee-my.sharepoint.com/tariffs/2000/formula%20rates/NSP%20xcelcoss%20miso.xls" TargetMode="External"/></Relationships>
</file>

<file path=xl/externalLinks/_rels/externalLink64.xml.rels><?xml version="1.0" encoding="UTF-8" standalone="yes"?>
<Relationships xmlns="http://schemas.openxmlformats.org/package/2006/relationships"><Relationship Id="rId2" Type="http://schemas.openxmlformats.org/officeDocument/2006/relationships/externalLinkPath" Target="file:///Y:\_GridLiance%20High%20Plains\4.%20Regulatory%20Filings%20&amp;%20Financials\True-Up%20Filings\2024%20-%20True%20Up%20Filing%20(Done%20in%202025)\Support\GHP%20Tx%20FRT%202024%20True-up%20-%20ADIT%20Update%20-%20David%20Tuckler.xlsx" TargetMode="External"/><Relationship Id="rId1" Type="http://schemas.openxmlformats.org/officeDocument/2006/relationships/externalLinkPath" Target="Support/GHP%20Tx%20FRT%202024%20True-up%20-%20ADIT%20Update%20-%20David%20Tuckl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4.190\ops-alldata\DATA\CAR%20workbooks\TBC%20Order%20%23814%20GIS\TBC%20Order%20%23814%20GIS%20CAR%20-%2008.1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XTX%20Plants\Gregory\2009%2007%20Acctg%20GPMs%20rev2%20sara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ay\sfnumbers\Documents%20and%20Settings\eric%20daly\Desktop\B&amp;B\aquila\final%20models\minnesota%20equity%2026aug05%20Board_Case_v3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AC 182.34"/>
      <sheetName val="AC 190"/>
      <sheetName val="AC 410xx-411xx"/>
      <sheetName val="AC 254"/>
      <sheetName val="AC 255"/>
      <sheetName val="Payroll Alloc."/>
      <sheetName val="AC 165, 236"/>
      <sheetName val="236a"/>
      <sheetName val="AC 236 F.Note"/>
      <sheetName val="AC 281"/>
      <sheetName val="AC 282"/>
      <sheetName val="AC 283"/>
      <sheetName val="AC 283.xx"/>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OTRA Discounts"/>
      <sheetName val="PG"/>
      <sheetName val="MC"/>
      <sheetName val="DC"/>
      <sheetName val="ALL"/>
      <sheetName val="Percent Read YTD "/>
      <sheetName val="Performance"/>
      <sheetName val="YTD ALL"/>
      <sheetName val="PR G"/>
      <sheetName val="MT C"/>
      <sheetName val="D.C."/>
      <sheetName val="MRD"/>
      <sheetName val="July-Aug"/>
      <sheetName val="YTD Totals"/>
      <sheetName val="Cover"/>
      <sheetName val="CorpTax"/>
      <sheetName val="Index"/>
      <sheetName val="MTHLY BAL."/>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 val="JFJ-1 Deferral Recovery Rate"/>
      <sheetName val="JFJ-3 MTC Rate"/>
      <sheetName val="JFJ-2 NNC Rates"/>
      <sheetName val="JFJ-4 CEP Rate"/>
      <sheetName val="JFJ-5 USF Rate"/>
      <sheetName val="JFJ-6 CRA Rate"/>
      <sheetName val="JFJ-7 2003 Rate Impact Summary"/>
      <sheetName val="Deferral Forecast"/>
      <sheetName val="DSM August 1999 - July 2003"/>
      <sheetName val="Deferral Balances"/>
      <sheetName val="Interest Calc"/>
      <sheetName val="Income Statement"/>
      <sheetName val="NNC Rates 2002-2003"/>
      <sheetName val="2002 Reg Asset Rate"/>
      <sheetName val="2002 - 2007 BGS FP Costs"/>
      <sheetName val="Keystone Swap Amort Sched"/>
      <sheetName val="PJM Capacity Obligation"/>
      <sheetName val="ACE Unit 11-09-01 Update"/>
      <sheetName val="5 YearUpdated4-24-02"/>
      <sheetName val="2002 Budget Revenues"/>
      <sheetName val="October Tariff kwh"/>
      <sheetName val="OctoberTariff(Old)"/>
      <sheetName val="#REF"/>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CUT-INS"/>
      <sheetName val="AFUDC_CCRF"/>
      <sheetName val="CUT-IN INT."/>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trial balance (2)"/>
      <sheetName val="Summary Balance"/>
      <sheetName val="OPEB"/>
      <sheetName val="Tax Basis BS"/>
      <sheetName val="Removal Cost pre 92"/>
      <sheetName val="2006 Depreciation"/>
      <sheetName val="Temporary Differences"/>
      <sheetName val="Deloitte Bal Sheet - Temp M-1s "/>
      <sheetName val="AFUDC"/>
      <sheetName val="criteria"/>
      <sheetName val="QTRLY MEAS."/>
      <sheetName val="QTRLY INT. COMP"/>
      <sheetName val="MTHLY MEAS."/>
      <sheetName val="MTHLY INT. COMP"/>
      <sheetName val="IR COMP"/>
      <sheetName val="Sheet2"/>
      <sheetName val="Sheet3"/>
      <sheetName val="CIV (cc 9999) Current"/>
      <sheetName val="CIV Subs Current"/>
      <sheetName val="CE Current-Continued Ops"/>
      <sheetName val="CIV (cc 9999)Def Contd Ops"/>
      <sheetName val="CIV Subs Def "/>
      <sheetName val="CE Def Contd Ops"/>
      <sheetName val="Trans Prop taxes to function"/>
      <sheetName val="Trans Assessable plant"/>
      <sheetName val="Labor ratio"/>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Upload"/>
      <sheetName val="State List"/>
      <sheetName val="Addt'l 1040 Exclusion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Gen WOs"/>
      <sheetName val="2001 T&amp;D WOs"/>
      <sheetName val="WOs to Investigate"/>
      <sheetName val="WO Totals-Pivot"/>
      <sheetName val="FERC Reconciliation"/>
      <sheetName val="MP Adds 2001"/>
      <sheetName val="WO Info"/>
      <sheetName val="OTTAX"/>
      <sheetName val="PROPTAX"/>
      <sheetName val="SECTION 1"/>
      <sheetName val="SECTION 2"/>
      <sheetName val="WKSTD"/>
      <sheetName val="FITADJ"/>
      <sheetName val="TRANSFERRAL"/>
      <sheetName val="ROUNDING"/>
      <sheetName val="MACRO"/>
      <sheetName val=" TX Due Diligence"/>
      <sheetName val="TX Rentals"/>
      <sheetName val="TX Expirations"/>
      <sheetName val="Removed from Exhibit-TX"/>
      <sheetName val="drop down sheet"/>
      <sheetName val="TX - Fee Property"/>
      <sheetName val="LA Due Diligence"/>
      <sheetName val="Removed from Exhibit-LA"/>
      <sheetName val="WIRE"/>
      <sheetName val="Double Eagle FSS"/>
      <sheetName val="REV-TAX"/>
      <sheetName val="Compressor"/>
      <sheetName val="CASH OUTS"/>
      <sheetName val="LOE &amp; CAPITAL SUMMARY"/>
      <sheetName val="Ending Stock Atlantic Rim"/>
      <sheetName val="Doty royalty"/>
      <sheetName val="Interest"/>
      <sheetName val="Deposits"/>
      <sheetName val="Purchase Price"/>
      <sheetName val="Schedule 6.24"/>
      <sheetName val="TotalAmt"/>
      <sheetName val="Suspense Details"/>
      <sheetName val="Owner Payable"/>
      <sheetName val="Capital 071212"/>
      <sheetName val="OctResponse"/>
      <sheetName val="All Assets"/>
      <sheetName val="DropDownList"/>
      <sheetName val="Land Final"/>
      <sheetName val="Carthage"/>
      <sheetName val="Delaware Basin"/>
      <sheetName val="FRSTCHKHST"/>
      <sheetName val="Marcellus"/>
      <sheetName val="Maverick"/>
      <sheetName val="OH"/>
      <sheetName val="Southern Expl"/>
      <sheetName val="Rockies Expl"/>
      <sheetName val="GGRB-EOR"/>
      <sheetName val="GNB-Uintah"/>
      <sheetName val="Wattenberg"/>
      <sheetName val="CBM-PRB"/>
      <sheetName val="GOM, Midstream, Construction"/>
      <sheetName val="FSS"/>
      <sheetName val="Interest Calculation"/>
      <sheetName val="LOS 072612"/>
      <sheetName val="LABOR"/>
      <sheetName val="Data"/>
      <sheetName val="Removed from &quot;Data&quot;"/>
      <sheetName val="Other Notes on Raw Data"/>
      <sheetName val="Sales-Use Tax"/>
      <sheetName val="El Paso Check Detail"/>
      <sheetName val="Smith Imbal  MCF Conversion "/>
      <sheetName val="ElPaso Jeffries 06 Revision"/>
      <sheetName val="Pipeline Imbalance"/>
      <sheetName val="Operated Ending Stock "/>
      <sheetName val="NON OP WELLS Ending Stock Smith"/>
      <sheetName val="Inventory Pricing Source"/>
      <sheetName val="Pref Right"/>
      <sheetName val="Capital 072612"/>
      <sheetName val="Suspense Smith 083012"/>
      <sheetName val="Additional Suspense"/>
      <sheetName val="Owner Info"/>
      <sheetName val="Suspense Code Legend"/>
      <sheetName val="WELL CROSS REFERENCE"/>
      <sheetName val="Data 20160316"/>
      <sheetName val="Engineering List"/>
      <sheetName val="Opex Area Desc"/>
      <sheetName val="ELM GROVE Final Sale Package"/>
      <sheetName val="Working Interest Only"/>
      <sheetName val="Royalty Int"/>
      <sheetName val="ORRI Int"/>
      <sheetName val="Other"/>
      <sheetName val="Cmpls w WI and ROY"/>
      <sheetName val="Cmpls w WI and ORRI"/>
      <sheetName val="Rem From Eng List"/>
      <sheetName val="Opex Area Description"/>
      <sheetName val="Carthage Final Sale Package"/>
      <sheetName val="Rel Wells 302705"/>
      <sheetName val="Agreement Information"/>
      <sheetName val="Acreage Summary"/>
      <sheetName val="Areal Information"/>
      <sheetName val="Legal Segment Acreage Summary"/>
      <sheetName val="Legal Segment Information"/>
      <sheetName val="Depth Scenarios"/>
      <sheetName val="Depth Information"/>
      <sheetName val="Group 2 Lease Exhibit"/>
      <sheetName val="Group 1 Lease Exhibit"/>
      <sheetName val="Formation Information"/>
      <sheetName val="Formation Summary"/>
      <sheetName val="A-1 Leases"/>
      <sheetName val="A-2 Wells"/>
      <sheetName val="A-3 Undeveloped Leases"/>
      <sheetName val="A-4 Excluded Assets"/>
      <sheetName val="A-5 Contracts"/>
      <sheetName val="A-6 Surface"/>
      <sheetName val="A-7 Permits"/>
      <sheetName val="A-8 Units"/>
      <sheetName val="A-8 Unit Leases"/>
      <sheetName val="A-9 Leased Assets"/>
      <sheetName val="Unit to Lease Xref"/>
      <sheetName val="Agreement Information (2)"/>
      <sheetName val="Eaglebine Acreage WI &amp; NRI"/>
      <sheetName val="Assignment Restrictions"/>
      <sheetName val="Eaglebine Fee Property"/>
      <sheetName val="Q"/>
      <sheetName val="Annual P&amp;L"/>
      <sheetName val="GS Header Sheet"/>
      <sheetName val="INTERBREW"/>
      <sheetName val="DCF"/>
      <sheetName val="header"/>
      <sheetName val="BFheader"/>
      <sheetName val="Bass Whitbread"/>
      <sheetName val="Abridged P &amp; L"/>
      <sheetName val="Cashflow"/>
      <sheetName val="Chart13"/>
      <sheetName val="Chart14"/>
      <sheetName val="1H01 ex Bass"/>
      <sheetName val="quarterly"/>
      <sheetName val="Geography1"/>
      <sheetName val="Volumes"/>
      <sheetName val="Profit split"/>
      <sheetName val="Geography"/>
      <sheetName val="Chart9"/>
      <sheetName val="Chart10"/>
      <sheetName val="Chart11"/>
      <sheetName val="Chart12"/>
      <sheetName val="Chart15"/>
      <sheetName val="Chart17"/>
      <sheetName val="Chart18"/>
      <sheetName val="Chart19"/>
      <sheetName val="Stats"/>
      <sheetName val="EVA"/>
      <sheetName val="Module2"/>
      <sheetName val="GS Header"/>
      <sheetName val="Fidelity"/>
      <sheetName val="Chart20"/>
      <sheetName val="Chart16"/>
      <sheetName val="Chart21"/>
      <sheetName val="Chart22"/>
      <sheetName val="Hard Rock"/>
      <sheetName val="Tax"/>
      <sheetName val="HRCafes"/>
      <sheetName val="USE"/>
      <sheetName val="USF"/>
      <sheetName val="Rank Xerox"/>
      <sheetName val="Old"/>
      <sheetName val="Divisional split"/>
      <sheetName val="KeyVal"/>
      <sheetName val="Holidays"/>
      <sheetName val="Returns"/>
      <sheetName val="CapEx"/>
      <sheetName val="ShareBuyBack"/>
      <sheetName val="Valuation"/>
      <sheetName val="Debt"/>
      <sheetName val="Charts"/>
      <sheetName val="quantum"/>
      <sheetName val="healthcheck"/>
      <sheetName val="NEW FINANCIALS"/>
      <sheetName val="Blue Square"/>
      <sheetName val="gaming deregulation"/>
      <sheetName val="DeLuxe"/>
      <sheetName val="HardRock operational"/>
      <sheetName val="DCF Deluxe"/>
      <sheetName val="Gaming"/>
      <sheetName val="Group DCF"/>
      <sheetName val="Sum of the parts"/>
      <sheetName val="EBIT"/>
      <sheetName val="HillSamuel"/>
      <sheetName val="Half Year"/>
      <sheetName val="Rank revprod"/>
      <sheetName val="Rank OP prod"/>
      <sheetName val="exchange rates"/>
      <sheetName val="Casinos"/>
      <sheetName val="Deregulation"/>
      <sheetName val="Reg AC"/>
      <sheetName val="disclosures"/>
      <sheetName val="Introduction"/>
      <sheetName val="Actual Cal. Sales-With DRP"/>
      <sheetName val="Actual Cal. Sales-All Prods"/>
      <sheetName val="Projected Cal. Sales-All Prods"/>
      <sheetName val="Actual &amp; Proj Combined"/>
      <sheetName val="Actual Fiscal Sales Spreadsheet"/>
      <sheetName val="Proj Fiscal Sales Spreadsheet"/>
      <sheetName val="Actual vs. Projected Sales"/>
      <sheetName val="Sales vs. Offering Expiration"/>
      <sheetName val="DRP Sales"/>
      <sheetName val="APF Sales with DRP"/>
      <sheetName val="CHP Sales with DRP"/>
      <sheetName val="CRP Sales with DRP"/>
      <sheetName val="Historical Sales Prod"/>
      <sheetName val="CHP Escrow vs Mavricc"/>
      <sheetName val="CRP Escrow vs Mavricc"/>
      <sheetName val="Monthly Sales Graph - All Prods"/>
      <sheetName val="Weekly Sales Graph - All Prods"/>
      <sheetName val="APF Weekly Sales Graph"/>
      <sheetName val="APF Monthly Sales Graph"/>
      <sheetName val="APF Cum. Monthly Sales Graph"/>
      <sheetName val="CIC Weekly Sales Graph"/>
      <sheetName val="CHP Weekly Sales Graph"/>
      <sheetName val="CHP Monthly Sales Graph"/>
      <sheetName val="CHP Cum Monthly Sales Graph"/>
      <sheetName val="1999 Fiscal Proj vs Actual"/>
      <sheetName val="1998 Fiscal Proj vs Actual"/>
      <sheetName val="1997 APF Weekly Sales Graph"/>
      <sheetName val="1997 Act vs Proj Sales Graphs"/>
      <sheetName val="CRP Monthly Sales Graph old"/>
      <sheetName val="CRP Weekly Sales Graph"/>
      <sheetName val="CRP Monthly Sales"/>
      <sheetName val="CRP Cum Monthly Sales Graph"/>
      <sheetName val="Sales 1994 - 1998"/>
      <sheetName val="Data Sheet (Actual)"/>
      <sheetName val="Data Sheet (Proj)"/>
      <sheetName val="Weekly Sales (Act)"/>
      <sheetName val="DRP"/>
      <sheetName val="Hist. Data"/>
      <sheetName val="Date"/>
      <sheetName val="Control"/>
      <sheetName val="Target LBO"/>
      <sheetName val="Debt Page"/>
      <sheetName val="LBO Valuation Analysis"/>
      <sheetName val="Pro-forma P&amp;L2"/>
      <sheetName val="__FDSCACHE__"/>
      <sheetName val="Target AVP"/>
      <sheetName val="Model---&gt;"/>
      <sheetName val="Projections"/>
      <sheetName val="LBO Input"/>
      <sheetName val="Model"/>
      <sheetName val="Avg Life"/>
      <sheetName val="Debt paydown summary"/>
      <sheetName val="CapStr"/>
      <sheetName val="CapStr (pres)"/>
      <sheetName val="CapStr (pres) (2)"/>
      <sheetName val="Cover page"/>
      <sheetName val="Disclaimer"/>
      <sheetName val="Questions"/>
      <sheetName val="Timing-Base"/>
      <sheetName val="Instructions"/>
      <sheetName val="Scenarios"/>
      <sheetName val="CBIT CHECK"/>
      <sheetName val="Timing-Adjusted"/>
      <sheetName val="Pro Forma Cap"/>
      <sheetName val="Comparisons 2005"/>
      <sheetName val="Comparisons 2006"/>
      <sheetName val="Comparisons - SLB"/>
      <sheetName val="Comparisons -SLB 2005"/>
      <sheetName val="Timeline"/>
      <sheetName val="Comparisons - HY"/>
      <sheetName val="All Timeline"/>
      <sheetName val="All Timeline - SLB"/>
      <sheetName val="PF Analysis - 2005"/>
      <sheetName val="PF Analysis - 2006"/>
      <sheetName val="Detailed Summary Overview"/>
      <sheetName val="Detailed Divisional Summary "/>
      <sheetName val="Ratios Overview"/>
      <sheetName val="S&amp;P Base"/>
      <sheetName val="S&amp;P Adjusted"/>
      <sheetName val="Lease Adjuster"/>
      <sheetName val="D1"/>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Base Case"/>
      <sheetName val="Adjusted Case"/>
      <sheetName val="Adjusted Case -PM"/>
      <sheetName val="2005 Adjuster"/>
      <sheetName val="Presentation Charts"/>
      <sheetName val="SOTP"/>
      <sheetName val="Base DCF"/>
      <sheetName val="Adjusted DCF"/>
      <sheetName val="Supporting -----&gt;"/>
      <sheetName val="IFRS Adj"/>
      <sheetName val="Dividend"/>
      <sheetName val="From Client-----&gt;"/>
      <sheetName val="5 year plan"/>
      <sheetName val="Summary (2)"/>
      <sheetName val="Turnover (2)"/>
      <sheetName val="Operating Profit (2)"/>
      <sheetName val="CBIT - gaming  (2)"/>
      <sheetName val="CBIT - Gaming 3"/>
      <sheetName val="CBIT -bsq (2)"/>
      <sheetName val="CBIT - HR (2)"/>
      <sheetName val="CBIT - Film  (2)"/>
      <sheetName val="CBIT -DMS (2)"/>
      <sheetName val="CBIT - RUSA (2)"/>
      <sheetName val="CBIT - CENTRAL COSTS (2)"/>
      <sheetName val="opening balance sheet (2)"/>
      <sheetName val="Balance sheet - Dec 05 (2)"/>
      <sheetName val="Balance sheet - Dec 06 (2)"/>
      <sheetName val="Balance sheet - Dec 07 (2)"/>
      <sheetName val="Balance sheet - Dec 08 (2)"/>
      <sheetName val="Balance sheet - Dec 09 (2)"/>
      <sheetName val="HR EBITDA by division"/>
      <sheetName val="HR Workings"/>
      <sheetName val="EBITDA, NA &amp; CBIT"/>
      <sheetName val="Operating Profit "/>
      <sheetName val="Depre &amp; Amort"/>
      <sheetName val="contract advance analysis"/>
      <sheetName val="operating lease payments"/>
      <sheetName val="divisional non-op assets"/>
      <sheetName val="Hard Rock 03  analysis"/>
      <sheetName val="Updated CBIT"/>
      <sheetName val="Title"/>
      <sheetName val="LBO"/>
      <sheetName val="AVP"/>
      <sheetName val="Share Repurchase - EBITDA"/>
      <sheetName val="Share Repurchase - EPS"/>
      <sheetName val="Hailey EBITDA Valuation"/>
      <sheetName val="MODEL - - - &gt;"/>
      <sheetName val="P&amp;L"/>
      <sheetName val="P&amp;L TRANS"/>
      <sheetName val="Summary Data"/>
      <sheetName val="Cash"/>
      <sheetName val="BSheet"/>
      <sheetName val="SPT"/>
      <sheetName val="GN"/>
      <sheetName val="RVZ"/>
      <sheetName val="LSQ"/>
      <sheetName val="SS"/>
      <sheetName val="BN"/>
      <sheetName val="GL"/>
      <sheetName val="NT"/>
      <sheetName val="MCR"/>
      <sheetName val="LDS"/>
      <sheetName val="50"/>
      <sheetName val="Ramses"/>
      <sheetName val="Nile"/>
      <sheetName val="ECR"/>
      <sheetName val="LCM"/>
      <sheetName val="LCI"/>
      <sheetName val="LCO"/>
      <sheetName val="Pro Forma IPO 2005"/>
      <sheetName val="IPO 2005 Sensitivity"/>
      <sheetName val="Pro Forma IPO 2004"/>
      <sheetName val="Summary Comps"/>
      <sheetName val="Ability to Pay (2)"/>
      <sheetName val="Ability to Pay"/>
      <sheetName val="Summary of Valuation"/>
      <sheetName val="Summary Financials"/>
      <sheetName val="Public Market Overview"/>
      <sheetName val="Football Field"/>
      <sheetName val="Valuation Matrix"/>
      <sheetName val="buyer dcf"/>
      <sheetName val="Seller DCF"/>
      <sheetName val="NAV analysis"/>
      <sheetName val="FFO &amp; CAD"/>
      <sheetName val="Sources &amp; Uses"/>
      <sheetName val="Accretion.Dilution"/>
      <sheetName val="IPO Sensitivity"/>
      <sheetName val="Summary Output (as owned)"/>
      <sheetName val="EBITDA Recon. (as owned)"/>
      <sheetName val="KSL (2)"/>
      <sheetName val="LQR"/>
      <sheetName val="GWR"/>
      <sheetName val="CRS"/>
      <sheetName val="AZB"/>
      <sheetName val="DGR"/>
      <sheetName val="LLI"/>
      <sheetName val="KSL P&amp;L Paste"/>
      <sheetName val="KSL P&amp;L Build-up"/>
      <sheetName val="Return &amp; Ratio Summary"/>
      <sheetName val="Hotel Pro Formas"/>
      <sheetName val="PC Summary"/>
      <sheetName val="KSL"/>
      <sheetName val="KSL FFO-CAD"/>
      <sheetName val="HOTEL VALUATION"/>
      <sheetName val="GOLF-MEMB VALUATION"/>
      <sheetName val="GWR Member"/>
      <sheetName val="DGR Member"/>
      <sheetName val="LQR Member"/>
      <sheetName val="CRS Member"/>
      <sheetName val="AZB Member"/>
      <sheetName val="DD Items &amp; Notes"/>
      <sheetName val="Input Sheet"/>
      <sheetName val="Financials"/>
      <sheetName val="Debt Schedules"/>
      <sheetName val="IRR &amp; Primary vs Secondary"/>
      <sheetName val="Module1"/>
      <sheetName val="GSChartLabels"/>
      <sheetName val="Disclosure Calculations"/>
      <sheetName val="Single FV exmaple for memo"/>
      <sheetName val="Plants harvested in the period"/>
      <sheetName val="Clones as at Period end"/>
      <sheetName val="Plants as at period end"/>
      <sheetName val="Dried Bulk"/>
      <sheetName val="FG"/>
      <sheetName val="Retention by Q"/>
      <sheetName val="Harvested from inception"/>
      <sheetName val="Sales price"/>
      <sheetName val="Plant pivot"/>
      <sheetName val="historical_plant_inventory_2018"/>
      <sheetName val="Destruction pivot"/>
      <sheetName val="batch_destruction_2018-10-10"/>
      <sheetName val="historical_work_order_inventory"/>
      <sheetName val="חממת פריחה עירון"/>
      <sheetName val="Q's 2018"/>
      <sheetName val="Total 2018"/>
      <sheetName val="International"/>
      <sheetName val="Pharma"/>
      <sheetName val="Industries"/>
      <sheetName val="Israel"/>
      <sheetName val="Trade"/>
      <sheetName val="Manufacturing"/>
      <sheetName val="Agrotech"/>
      <sheetName val="Genetics"/>
      <sheetName val="Breath of Life"/>
      <sheetName val="העברות סעיפים"/>
      <sheetName val="Q's 2019"/>
      <sheetName val="Total 2019"/>
      <sheetName val="Bol"/>
      <sheetName val="%%%Breath of Life"/>
      <sheetName val="P&amp;L Jan-Nov 2018"/>
      <sheetName val="הרכבה 12.17"/>
      <sheetName val="מאזן בוחן 12.17"/>
      <sheetName val="איחוד BOL"/>
      <sheetName val="זכויות מיעוט"/>
      <sheetName val="בדיקה מול רווה"/>
      <sheetName val="פריוריטי 12.17"/>
      <sheetName val="בינחברתי"/>
      <sheetName val="מטריצה"/>
      <sheetName val="העמסות - עלות המכר"/>
      <sheetName val="העמסות - מחקר ופיתוח"/>
      <sheetName val="העמסות - מכירה ושיווק"/>
      <sheetName val="העמסות - הנהלה וכלליות"/>
      <sheetName val="פיבוט"/>
      <sheetName val="רווה"/>
      <sheetName val="פיבוט העמסות שכע"/>
      <sheetName val="Revenue Budget 2018"/>
      <sheetName val="BOL ALL 2018"/>
      <sheetName val="API 18"/>
      <sheetName val="Clinical 18"/>
      <sheetName val="Med-Can 18"/>
      <sheetName val="Percentage"/>
      <sheetName val="BOL ALL Excl. Export 2019"/>
      <sheetName val="MED CAN Excl. 2019"/>
      <sheetName val="MED CAN + EXPORT 2019"/>
      <sheetName val="BOL ALL + Export 2019"/>
      <sheetName val="API 19"/>
      <sheetName val="Clinical 19"/>
      <sheetName val="Med-Can 19"/>
      <sheetName val="EXPORT 19"/>
      <sheetName val="Revenue Ex Export"/>
      <sheetName val="Capacity"/>
      <sheetName val="Assumptions "/>
      <sheetName val="Q's"/>
      <sheetName val="PORTUGAL 19"/>
      <sheetName val="PORTUGAL 20"/>
      <sheetName val="Fixed Assets"/>
      <sheetName val="שכר"/>
      <sheetName val="Summary cap table"/>
      <sheetName val="Detailed Cap"/>
      <sheetName val="CS Certificate Ledger"/>
      <sheetName val="PA Certificate Ledger"/>
      <sheetName val="PB1 Certificate Ledger"/>
      <sheetName val="PB Certificate Ledger"/>
      <sheetName val="Convertible Ledger"/>
      <sheetName val="Results"/>
      <sheetName val="Assumptions===&gt;"/>
      <sheetName val="Flags"/>
      <sheetName val="Revenue Assumptions"/>
      <sheetName val="COGS&amp; Opex Assumptions"/>
      <sheetName val="CAPEX schedule"/>
      <sheetName val="Calcs===&gt;"/>
      <sheetName val="Revenues"/>
      <sheetName val="Opex Costs Pharma"/>
      <sheetName val="Manufacturing Costs"/>
      <sheetName val="CAPEX Dep and WC"/>
      <sheetName val="Phase 3 Schedule and Cost"/>
      <sheetName val="Quarterly Financial Reports===&gt;"/>
      <sheetName val="Pharma P&amp;L and CF (Q)"/>
      <sheetName val="Manufactu P&amp;L and CF (Q)"/>
      <sheetName val="Comnined P&amp;L and CF (Q) "/>
      <sheetName val="Yearly Financial Reports===&gt;"/>
      <sheetName val="Pharma P&amp;L and CF (Y)"/>
      <sheetName val="Manufactu P&amp;L and CF (Y)"/>
      <sheetName val="Combined P&amp;L and CF (Y)"/>
      <sheetName val="Grams Analysis"/>
      <sheetName val="PHARMA Division ACT Monthly"/>
      <sheetName val="INDUSTRIES Division ACT Monthly"/>
      <sheetName val="Monthly Revenue"/>
      <sheetName val="Received&gt;&gt;&gt;"/>
      <sheetName val="Pipe Line-Plan to Model"/>
      <sheetName val="Project Essence"/>
      <sheetName val="CapEx 2018"/>
      <sheetName val="CapEx 2019"/>
      <sheetName val="CapEx 2019 Export"/>
      <sheetName val="CapEx 2020"/>
      <sheetName val="Portugal Capex"/>
      <sheetName val="Revenue Actual"/>
      <sheetName val="CAPEX 18-20"/>
      <sheetName val="-Export Q"/>
      <sheetName val="Revenue Budget 2018 OLD"/>
      <sheetName val="BOL ALL 2018 Excl API"/>
      <sheetName val="BOL Pharma BUDGET+BS+CF 2018 V1"/>
      <sheetName val="OLD Revenue Ex Export"/>
      <sheetName val="HeadCount"/>
      <sheetName val="6-1"/>
      <sheetName val="20-1"/>
      <sheetName val="CBD-100"/>
      <sheetName val="30-2-1"/>
      <sheetName val="10-1+THC"/>
      <sheetName val="CT DATA"/>
      <sheetName val="ריכוזים"/>
      <sheetName val="RSO"/>
      <sheetName val="הכנות לאספקה"/>
      <sheetName val="תוויות"/>
      <sheetName val="תכנון אספקות חודשי"/>
      <sheetName val="מו&quot;פ"/>
      <sheetName val="סהכ"/>
      <sheetName val="מאזן"/>
      <sheetName val="רווח והפסד"/>
      <sheetName val="נתונים"/>
      <sheetName val="פ.נ"/>
      <sheetName val="מגזרים"/>
      <sheetName val="SUD"/>
      <sheetName val="תזרים"/>
      <sheetName val="תזרים 3 חודשים"/>
      <sheetName val="אמות מידה"/>
      <sheetName val="קרן שיערוך"/>
      <sheetName val="יחסים פיננסים"/>
      <sheetName val="רווח למניה"/>
      <sheetName val="חוות דעת"/>
      <sheetName val="Panel de Control "/>
      <sheetName val="Maestro"/>
      <sheetName val="Varios España"/>
      <sheetName val="Varios China"/>
      <sheetName val="P. control"/>
      <sheetName val="דף פקס"/>
      <sheetName val="הפקדות רוכשים"/>
      <sheetName val="גיליון1"/>
      <sheetName val="מחירון"/>
      <sheetName val="מחירון (2)"/>
      <sheetName val="מכירות"/>
      <sheetName val="משיכות"/>
      <sheetName val="כללי"/>
      <sheetName val="התאמת בנק"/>
      <sheetName val="טופס הבנק"/>
      <sheetName val="BOL Consolidated"/>
      <sheetName val="Pharma &gt;&gt;&gt;"/>
      <sheetName val="Pharma Consolidated"/>
      <sheetName val="Autism"/>
      <sheetName val="Other Indications"/>
      <sheetName val="Other Cost Assumptions"/>
      <sheetName val="Manufacturing &gt;&gt;&gt;"/>
      <sheetName val="Manufacturing Consolidated"/>
      <sheetName val="Portugal"/>
      <sheetName val="Export"/>
      <sheetName val="Israel Monthly"/>
      <sheetName val="Export Monthly"/>
      <sheetName val="Israel Monthly (2)"/>
      <sheetName val="Export Monthly (2)"/>
      <sheetName val="Production Capacity"/>
      <sheetName val="377,000 sq ft New"/>
      <sheetName val="2,530,000 sq ft New"/>
      <sheetName val="Cultivation &amp; Production New"/>
      <sheetName val="Underwriter Questions"/>
      <sheetName val="Greenhouses &gt;&gt;&gt;"/>
      <sheetName val="350,000 sft"/>
      <sheetName val="2,350,000 sq ft"/>
      <sheetName val="2,350,000 sq ft (NEW)"/>
      <sheetName val="Capacity Tables &gt;&gt;&gt;"/>
      <sheetName val="Cultivation &amp; Production"/>
      <sheetName val="Israel Customers &gt;&gt;&gt;"/>
      <sheetName val="Local market"/>
      <sheetName val="BOL Model &gt;&gt;&gt;"/>
      <sheetName val="CAPEX schedule "/>
      <sheetName val="CAPEX Assumption Yearly"/>
      <sheetName val="Manufactu P&amp;L and CF (Q)(Anls)"/>
      <sheetName val="Export Market"/>
      <sheetName val="Budget 2019"/>
      <sheetName val="הצגה בדוחות כספיים"/>
      <sheetName val="פקודת עדכון"/>
      <sheetName val="סבירות מימון"/>
      <sheetName val="המרות"/>
      <sheetName val="לוח סילוקין אגח א  100%"/>
      <sheetName val="אגח שהומר בתקופה"/>
      <sheetName val="אופציות שהומרו התקופה"/>
      <sheetName val="אגח ב מעודכן"/>
      <sheetName val="לוח סילוקין הגדלה"/>
      <sheetName val="הגדלת סדרה ב"/>
      <sheetName val="לוחות סילוקין לביאור"/>
      <sheetName val="Tickmarks"/>
      <sheetName val="שינויים בניירות ערך"/>
      <sheetName val="1"/>
      <sheetName val="Israel M (Capacity)"/>
      <sheetName val="Israel M (Capacity) 2.53"/>
      <sheetName val="Q's 2020"/>
      <sheetName val="BOL ALL Excl. Export 2020"/>
      <sheetName val="MED CAN Excl. 2020"/>
      <sheetName val="MED CAN + EXPORT 2020"/>
      <sheetName val="BOL ALL + Export 2020"/>
      <sheetName val="API 20"/>
      <sheetName val="EXPORT 20"/>
      <sheetName val="Med-Can 20"/>
      <sheetName val="Clinical 20"/>
      <sheetName val="P05-ביאור שכר בכירים"/>
      <sheetName val="P06 - ביאור צדדים קשורים"/>
      <sheetName val="Compensation"/>
      <sheetName val="Comp Mix"/>
      <sheetName val="Summary Output - Job Match"/>
      <sheetName val="Summary Output - Job Rank"/>
      <sheetName val="BOL Salary 2019 USD"/>
      <sheetName val="TVF"/>
      <sheetName val="Actual"/>
      <sheetName val="Actual+Design"/>
      <sheetName val="Pivot"/>
      <sheetName val="Mkt"/>
      <sheetName val="Reconciliation"/>
      <sheetName val="Master Salary List"/>
      <sheetName val="Promotions"/>
      <sheetName val="Template"/>
      <sheetName val="FAQ"/>
      <sheetName val="CMAH Mgmt"/>
      <sheetName val="FSD to Reg Ops"/>
      <sheetName val="nov 17"/>
      <sheetName val="Salary Reconciliation"/>
      <sheetName val="Bud Recon"/>
      <sheetName val="Read Me"/>
      <sheetName val="Raw TR"/>
      <sheetName val="Market Comprs (all)"/>
      <sheetName val="Market Comprs (AT)"/>
      <sheetName val="Market Comprs (FK)"/>
      <sheetName val="Market Comprs (E13)"/>
      <sheetName val="NoP count"/>
      <sheetName val="to be hide"/>
      <sheetName val="Lookup"/>
      <sheetName val="Compensation Details"/>
      <sheetName val="Silver Standard (new)"/>
      <sheetName val="Silver Standard"/>
      <sheetName val="Index Output"/>
      <sheetName val="2P Reserves Detail"/>
      <sheetName val="Output by Title"/>
      <sheetName val="Output by Comp Element"/>
      <sheetName val="Dividend Check"/>
      <sheetName val="Unadj Variance"/>
      <sheetName val="Ryla 2010"/>
      <sheetName val="Peer Group"/>
      <sheetName val="Size Proxy Spread"/>
      <sheetName val="Size Output"/>
      <sheetName val="Pricing Ratio (new)"/>
      <sheetName val="Individual Salary Data"/>
      <sheetName val="Salary Policy"/>
      <sheetName val="Questionnaire"/>
      <sheetName val="Hay Levels and Points"/>
      <sheetName val="Geographical Codes"/>
      <sheetName val="Degree Codes"/>
      <sheetName val="Job (Sub)families"/>
      <sheetName val="Jobs"/>
      <sheetName val="Confidentiality"/>
      <sheetName val="PICK LIST"/>
      <sheetName val="Points to Reflevel"/>
      <sheetName val="Data Verification"/>
      <sheetName val="List of JC for drop down 2015"/>
      <sheetName val="Employee Data"/>
      <sheetName val="Pay Decisions"/>
      <sheetName val="CA-Costing"/>
      <sheetName val="US-Costing"/>
      <sheetName val="Mkt_Interp"/>
      <sheetName val="%tile Calc"/>
      <sheetName val="FX Rate"/>
      <sheetName val="Gear"/>
      <sheetName val="Market"/>
      <sheetName val="Comparison"/>
      <sheetName val="Custom Comparison"/>
      <sheetName val="Spot Pricing"/>
      <sheetName val="Participants"/>
      <sheetName val="List of Markets"/>
      <sheetName val="Help"/>
      <sheetName val="RefLevel Limits"/>
      <sheetName val="Custom Comparison Setup"/>
      <sheetName val="Aggregates"/>
      <sheetName val="Grades"/>
      <sheetName val="Groups"/>
      <sheetName val="Codes"/>
      <sheetName val="NewMarketSelector"/>
      <sheetName val="SpotPricingCalculation"/>
      <sheetName val="ScatterData"/>
      <sheetName val="ComparisonScatterData"/>
      <sheetName val="WeightedAverageTemplate"/>
      <sheetName val="ANBS2"/>
      <sheetName val="ANTC"/>
      <sheetName val="%Commons"/>
      <sheetName val="Director Remun"/>
      <sheetName val="Summary Output"/>
      <sheetName val="Meeting Fees"/>
      <sheetName val="Typical Board Structure"/>
      <sheetName val="Board Compensation Structure"/>
      <sheetName val="Directors LTI"/>
      <sheetName val="Comp Details"/>
      <sheetName val="Output by Role"/>
      <sheetName val="BMO Comments"/>
      <sheetName val="With Greenhouse Expansion"/>
      <sheetName val="WO Greenhouse Expansion"/>
      <sheetName val="COMBINED International Monthly"/>
      <sheetName val="Expan. vs Ext. Sc Variance"/>
      <sheetName val="Manufacturing Cons. Monthly"/>
      <sheetName val="BS"/>
      <sheetName val="Cash Flow "/>
      <sheetName val="Total Israel+Export Monthly"/>
      <sheetName val="Revadim Facility-Prod. Cpblty"/>
      <sheetName val="Israel Comparison"/>
      <sheetName val="Portugal Monthly"/>
      <sheetName val="Portugal Facility-Prod. Cpblty"/>
      <sheetName val="Portugal Comparison"/>
      <sheetName val="Pharma Monthly"/>
      <sheetName val="Costs by CT"/>
      <sheetName val="Pharma Assumptions "/>
      <sheetName val="CT List+ Time Line"/>
      <sheetName val="ASD - US"/>
      <sheetName val="ASD - EU5"/>
      <sheetName val="ASD - Canada"/>
      <sheetName val="ASD - Totals"/>
      <sheetName val="Act 2018- INDUSTRIES"/>
      <sheetName val="Act 2018- PHARMA"/>
      <sheetName val="Investments &amp; Loans"/>
      <sheetName val="Stage"/>
      <sheetName val="Previous Combined P&amp;L and CF"/>
      <sheetName val="PModel 4.45 ManufactuP&amp;L&amp;CF (Y)"/>
      <sheetName val="Previous Model V4.45"/>
      <sheetName val="CAPEX Dep and WC - Pre V4.45"/>
      <sheetName val="Israel Market Share"/>
      <sheetName val="Pipeline Overview"/>
      <sheetName val="GANTT"/>
      <sheetName val="President's List"/>
      <sheetName val="Common Shares"/>
      <sheetName val="Stabilization"/>
      <sheetName val="OLD SHEETS ---&gt;"/>
      <sheetName val="Liability Calc"/>
      <sheetName val="Analyst Model"/>
      <sheetName val="Controls"/>
      <sheetName val="Pharma -&gt;"/>
      <sheetName val="Substantiation Matrix"/>
      <sheetName val="Cost Allocation"/>
      <sheetName val="yazigdsc"/>
      <sheetName val="AV USD 18"/>
      <sheetName val="פקודות מלאי ביולוגי"/>
      <sheetName val="2016"/>
      <sheetName val="2017"/>
      <sheetName val="2018"/>
      <sheetName val="BOL International"/>
      <sheetName val="JEs-BOL"/>
      <sheetName val="JEs"/>
      <sheetName val=" termination"/>
      <sheetName val="JEs (1)"/>
      <sheetName val="Convertible Loans JE"/>
      <sheetName val="CLA WP"/>
      <sheetName val="Inventory JE"/>
      <sheetName val="2018 BA"/>
      <sheetName val="2017 BA"/>
      <sheetName val="2016 BA"/>
      <sheetName val="1811"/>
      <sheetName val="1812"/>
      <sheetName val="מקרא העמסות בין חברתי"/>
      <sheetName val="אינדקס"/>
      <sheetName val="פריוריטי מב 31.3"/>
      <sheetName val="פריוריטי רווה 1-3.19"/>
      <sheetName val="רווה בינחברתי"/>
      <sheetName val="חוז מעמ"/>
      <sheetName val="רווה מטריצה"/>
      <sheetName val="Non IFRS"/>
      <sheetName val="Pharma Cap 31.3.19"/>
      <sheetName val="Industries cap 31.03.19"/>
      <sheetName val="P&amp;L QoQ"/>
      <sheetName val="Equity"/>
      <sheetName val="BS QoQ"/>
      <sheetName val="Act Q1-19 080519"/>
      <sheetName val="Act Q1-18 060519"/>
      <sheetName val="ADJ 31.3.18"/>
      <sheetName val="ADJ 31.3.19"/>
      <sheetName val="ifrs 16 Summary"/>
      <sheetName val="Exc"/>
      <sheetName val="פריוריטי מב 12.18"/>
      <sheetName val="פריוריטי רווה 1-12.18"/>
      <sheetName val="Q1-IFRS16"/>
      <sheetName val="IFRS16 (2)"/>
      <sheetName val="Commitments"/>
      <sheetName val="ASSETS"/>
      <sheetName val="Defered Rent Manufacturing"/>
      <sheetName val="Defered Rent Agrotech"/>
      <sheetName val="פריוריטי מב 30.6"/>
      <sheetName val="פריוריטי רווה 1-6.19"/>
      <sheetName val="חשבונות IFRS 30.6"/>
      <sheetName val="ישראל"/>
      <sheetName val="מסחר ושרותים"/>
      <sheetName val="מניופקשרין"/>
      <sheetName val="אגרוטק"/>
      <sheetName val="For the prliminary"/>
      <sheetName val="H1-2019 check"/>
      <sheetName val="אגרוטק30.6"/>
      <sheetName val="אינטרנשיונל 30.6"/>
      <sheetName val="גנטיקס30.6"/>
      <sheetName val="מניופקשרין30.6"/>
      <sheetName val="ישראל30.6"/>
      <sheetName val="מסחר ושרותים30.6"/>
      <sheetName val="פארמה30.6"/>
      <sheetName val="ExchangeRates (24)"/>
      <sheetName val="אגרוטק (2)"/>
      <sheetName val="גנטיקס"/>
      <sheetName val="ישראל (2)"/>
      <sheetName val="מניופקשרין (2)"/>
      <sheetName val="מסחר ושרותים(2)"/>
      <sheetName val="פארמה וגנטיקס"/>
      <sheetName val="Lead"/>
      <sheetName val="דוח על השינויים בהון - Q022018"/>
      <sheetName val="דוח על השינויים בהון - Q022019"/>
      <sheetName val="EYAJE - Pharma Invest."/>
      <sheetName val="בדיקת חלק הזשמ&quot;ש ברווח 18"/>
      <sheetName val="בדיקת חלק הזשמ&quot;ש ברווח 19"/>
      <sheetName val="PBC - CAP Pharma 300619"/>
      <sheetName val="PBC - CAP Pharma 300618"/>
      <sheetName val="PBC - Act. Cons - H01.2018"/>
      <sheetName val="PBC - Pharma investors"/>
      <sheetName val="PBC - JEs for Q02.2019"/>
      <sheetName val="Actual Cons Q02.2019"/>
      <sheetName val="PBC - CONS BS 1305"/>
      <sheetName val="PBC - CONS P&amp;L 1305"/>
      <sheetName val="PBC - Convertible Loans JE"/>
      <sheetName val="PBC - ADJ 31.3.19 (1205)"/>
      <sheetName val="PBC - CAP Table Pharma Q01.18"/>
      <sheetName val="PBC - CONS Q01.18"/>
      <sheetName val="PBC - CAP Table Indust. Q01.18"/>
      <sheetName val="PBC - CAP Table Pharma Q01.19"/>
      <sheetName val="PBC - CONS Q01.19"/>
      <sheetName val="PBC - CAP Table Int. 31.12.18"/>
      <sheetName val="PBC - ADJ 31.3.18 (1205)"/>
      <sheetName val="EY CHECK - CAP 31.03.19"/>
      <sheetName val="ER2019"/>
      <sheetName val="ER 2018"/>
      <sheetName val="דוח סהכ"/>
      <sheetName val="DB"/>
      <sheetName val="Journal Entries"/>
      <sheetName val="דוח הוצאות מפורט"/>
      <sheetName val="HELPER"/>
      <sheetName val="ChemagisGrossProfit 11.2006"/>
      <sheetName val="Liste code MK"/>
      <sheetName val="STATUT"/>
      <sheetName val="דוח_סהכ"/>
      <sheetName val="Journal_Entries"/>
      <sheetName val="דוח_הוצאות_מפורט"/>
      <sheetName val="ChemagisGrossProfit_11_2006"/>
      <sheetName val="Liste_code_MK"/>
      <sheetName val="8a. WC"/>
      <sheetName val="Mapping"/>
      <sheetName val="דוח_סהכ1"/>
      <sheetName val="Journal_Entries1"/>
      <sheetName val="דוח_הוצאות_מפורט1"/>
      <sheetName val="ChemagisGrossProfit_11_20061"/>
      <sheetName val="Liste_code_MK1"/>
      <sheetName val="8a__WC"/>
      <sheetName val="EVDRE NS and GP LRP (Brand)"/>
      <sheetName val="Bio asset note roll"/>
      <sheetName val="Costing"/>
      <sheetName val="Final JEs"/>
      <sheetName val="Journal Entries 2019"/>
      <sheetName val="Inventory Summary"/>
      <sheetName val="Plants as at March 31, 2019"/>
      <sheetName val="Plants as at June 30, 2019"/>
      <sheetName val="Plants as at Sep 30, 2019"/>
      <sheetName val="Plants as at Dec 31, 2019"/>
      <sheetName val="Plants harvested in 2019"/>
      <sheetName val="In Drying Dec 31, 2019"/>
      <sheetName val="Dried Flower Dec 31, 2019"/>
      <sheetName val="FG Flower Dec 31, 2019"/>
      <sheetName val="FG Cigarette Dec 31, 2019"/>
      <sheetName val="WIP Dec 31, 2019"/>
      <sheetName val="Oil December 31, 2019"/>
      <sheetName val="December 31, 2019 Waste+Other"/>
      <sheetName val="Sales Q1 2019 "/>
      <sheetName val="Sales Q2 2019"/>
      <sheetName val="Sales Q3 2019"/>
      <sheetName val="Sales Q4 2019"/>
      <sheetName val="2020 Revenues"/>
      <sheetName val="2020 Grams"/>
      <sheetName val="2019 Revenues"/>
      <sheetName val="2019 Grams"/>
      <sheetName val="2018 Revenues"/>
      <sheetName val="ניתוח מכירות ספט-אוק"/>
      <sheetName val="2019 Revenues for PPT slide 1"/>
      <sheetName val="2019 Revenues for PPT slide 2"/>
      <sheetName val="Jan 20"/>
      <sheetName val="חשבונית דצמבר 19"/>
      <sheetName val="חשבונית נוב 19"/>
      <sheetName val="חשבונית אוק 19"/>
      <sheetName val="חשבונית ספט 19"/>
      <sheetName val="חשבונית אוג 19"/>
      <sheetName val="חשבונית יולי 19"/>
      <sheetName val="Jan-19"/>
      <sheetName val="Jan-Feb 19"/>
      <sheetName val="Jan-Mar 19"/>
      <sheetName val="Jan-Apr 19"/>
      <sheetName val="חשבונית סלא 05.19"/>
      <sheetName val="חשבונית סלא 06.19"/>
      <sheetName val="Jan-May 19"/>
      <sheetName val="Jan-Jun 19"/>
      <sheetName val="Jan-Jul 19"/>
      <sheetName val="Jan-Aug 19"/>
      <sheetName val="Jan-Sep 19"/>
      <sheetName val="Jan-Oct 19"/>
      <sheetName val="Jan-Nov 19"/>
      <sheetName val="Jan-Dec 19"/>
      <sheetName val="Jan-Feb 20"/>
      <sheetName val="Jan-Mar 20"/>
      <sheetName val="Jan-Apr 20"/>
      <sheetName val="Jan-May 20"/>
      <sheetName val="ExchangeRates (6)"/>
      <sheetName val="מרכז ער&quot;ז"/>
      <sheetName val="עידן 1099"/>
      <sheetName val="ערוצי זהב 1099"/>
      <sheetName val="ערוצי אדום 1099"/>
      <sheetName val="טורים 98"/>
      <sheetName val="מדריכי פנאי"/>
      <sheetName val="netcom "/>
      <sheetName val="FCALL Header"/>
      <sheetName val="IS"/>
      <sheetName val="COMPS"/>
      <sheetName val="VAR"/>
      <sheetName val="T3.1 Comp Allocation-FY 99"/>
      <sheetName val="מאזן חברה "/>
      <sheetName val="VESTING"/>
      <sheetName val="FAS 123"/>
      <sheetName val="בדיקת גיליון"/>
      <sheetName val="אחוד"/>
      <sheetName val="פקודות נוספות"/>
      <sheetName val="הון מניות"/>
      <sheetName val="מיסים נדחים"/>
      <sheetName val="U-SOFT"/>
      <sheetName val="השקעה - IPEX"/>
      <sheetName val="השקעה - קומפרו"/>
      <sheetName val="השקעה  - ISI"/>
      <sheetName val="גלעד"/>
      <sheetName val="השקעה - usa"/>
      <sheetName val="SOLU"/>
      <sheetName val="השקעה  בנס ATL"/>
      <sheetName val="USA"/>
      <sheetName val="NESS MATAH"/>
      <sheetName val="מעגלים"/>
      <sheetName val="pldt"/>
      <sheetName val="$"/>
      <sheetName val="מדען ראשי "/>
      <sheetName val="דוחות כספיים"/>
      <sheetName val="תזרים "/>
      <sheetName val="MICEL - הרכבה"/>
      <sheetName val="פ&quot;נ רדיוטל"/>
      <sheetName val="RADIOTEL"/>
      <sheetName val="מאזן ורוה&quot;פ RTL"/>
      <sheetName val="מיון רוה&quot;פ מיקרוקים"/>
      <sheetName val="פיצויים"/>
      <sheetName val="חו&quot;ז בינחברתי"/>
      <sheetName val=" equity rtl"/>
      <sheetName val="פקודות איחוד"/>
      <sheetName val="אופציות רדיוטל"/>
      <sheetName val="MW report"/>
      <sheetName val="השקעה MW"/>
      <sheetName val="השקעה ברדיוטל"/>
      <sheetName val="MICROKIM"/>
      <sheetName val="השקעה MICRIKIM"/>
      <sheetName val="שטר הון"/>
      <sheetName val="רדיוטל-ניתוח"/>
      <sheetName val="אנליטי -רו&quot;ה"/>
      <sheetName val="אנליטי-מאזן"/>
      <sheetName val="רווח למניה בסיסי"/>
      <sheetName val="מס הכנסה"/>
      <sheetName val="ניירות עבודה"/>
      <sheetName val="אופציות מייסל"/>
      <sheetName val="p&amp;l summary - Rachel"/>
      <sheetName val="VP Reports"/>
      <sheetName val="p&amp;l per dep."/>
      <sheetName val="P&amp;L per expense"/>
      <sheetName val="cost +"/>
      <sheetName val="Budget data"/>
      <sheetName val="Additional JE"/>
      <sheetName val="ZOOM "/>
      <sheetName val="קרן הון"/>
      <sheetName val="מנטורטק רבעון"/>
      <sheetName val="PC מאוחד"/>
      <sheetName val="מנטורטק משולב"/>
      <sheetName val="סיון משולב"/>
      <sheetName val="מאזנים משולב"/>
      <sheetName val="סיון מאוחד"/>
      <sheetName val="יחסים אנליטים"/>
      <sheetName val="סיון פתרונות -cbt "/>
      <sheetName val="סיון פיתוח - TBT"/>
      <sheetName val="סיון ירושלים"/>
      <sheetName val="סיון הדרכה "/>
      <sheetName val="תרומה נומינלית"/>
      <sheetName val="פרוטים"/>
      <sheetName val="אנליטי"/>
      <sheetName val="השקעה בסיון ירושלים"/>
      <sheetName val="מדדים"/>
      <sheetName val="מס נדחה והפרשה למס"/>
      <sheetName val="רכוש קבוע"/>
      <sheetName val="הכנסות מראש"/>
      <sheetName val="מעגל רכוש קבוע ש&quot;ח"/>
      <sheetName val="אנליטי מאוחד"/>
      <sheetName val="mentortech inc"/>
      <sheetName val="Cash Flow"/>
      <sheetName val=""/>
      <sheetName val="Temp 1"/>
      <sheetName val="Temp 2"/>
      <sheetName val="JE"/>
      <sheetName val="Legal"/>
      <sheetName val="general ledger"/>
      <sheetName val="Completion"/>
      <sheetName val="Pivot table"/>
      <sheetName val="Pre. P&amp;L March"/>
      <sheetName val="Actual Monthly I &amp; E"/>
      <sheetName val="Actual Balance Sheet"/>
      <sheetName val="Actual Cash Flow"/>
      <sheetName val="Ervin report"/>
      <sheetName val="Apax"/>
      <sheetName val="P&amp;L budget (by quarter) (5M$)"/>
      <sheetName val="Bonus 12 2004"/>
      <sheetName val="Banks"/>
      <sheetName val="Employees"/>
      <sheetName val="intercompanies balance"/>
      <sheetName val="main  2004"/>
      <sheetName val="details"/>
      <sheetName val="forcast"/>
      <sheetName val="מאי 06"/>
      <sheetName val="הערות למודל"/>
      <sheetName val="מס 99"/>
      <sheetName val="שמ&quot;מ מ&quot;ה"/>
      <sheetName val="כור שווקים "/>
      <sheetName val="שוקי הון"/>
      <sheetName val="כור חתמים"/>
      <sheetName val="מס תאורטי"/>
      <sheetName val="כור גמל"/>
      <sheetName val="כור שווקים ישן"/>
      <sheetName val="ני&quot;ע והשקעות"/>
      <sheetName val="ניהול קרנות "/>
      <sheetName val="מס רווח"/>
      <sheetName val="מס רווח (2)"/>
      <sheetName val="בית השקעות"/>
      <sheetName val="פנאי+טלפאואר"/>
      <sheetName val="ני&quot;ע"/>
      <sheetName val="ני&quot;ע 2"/>
      <sheetName val="ער&quot;ז דוח מס (2)"/>
      <sheetName val="טורים"/>
      <sheetName val="ער&quot;ז דוח מס"/>
      <sheetName val="שמ&quot;מ נומינלי"/>
      <sheetName val="מיעוט"/>
      <sheetName val="ני&quot;ע_2"/>
      <sheetName val="ער&quot;ז_דוח_מס_(2)"/>
      <sheetName val="ער&quot;ז_דוח_מס"/>
      <sheetName val="שמ&quot;מ_מ&quot;ה"/>
      <sheetName val="שמ&quot;מ_נומינלי"/>
      <sheetName val="ני&quot;ע_21"/>
      <sheetName val="ער&quot;ז_דוח_מס_(2)1"/>
      <sheetName val="ער&quot;ז_דוח_מס1"/>
      <sheetName val="שמ&quot;מ_מ&quot;ה1"/>
      <sheetName val="שמ&quot;מ_נומינלי1"/>
      <sheetName val="ני&quot;ע_25"/>
      <sheetName val="ער&quot;ז_דוח_מס_(2)5"/>
      <sheetName val="ער&quot;ז_דוח_מס5"/>
      <sheetName val="שמ&quot;מ_מ&quot;ה5"/>
      <sheetName val="שמ&quot;מ_נומינלי5"/>
      <sheetName val="ני&quot;ע_22"/>
      <sheetName val="ער&quot;ז_דוח_מס_(2)2"/>
      <sheetName val="ער&quot;ז_דוח_מס2"/>
      <sheetName val="שמ&quot;מ_מ&quot;ה2"/>
      <sheetName val="שמ&quot;מ_נומינלי2"/>
      <sheetName val="ני&quot;ע_23"/>
      <sheetName val="ער&quot;ז_דוח_מס_(2)3"/>
      <sheetName val="ער&quot;ז_דוח_מס3"/>
      <sheetName val="שמ&quot;מ_מ&quot;ה3"/>
      <sheetName val="שמ&quot;מ_נומינלי3"/>
      <sheetName val="ני&quot;ע_24"/>
      <sheetName val="ער&quot;ז_דוח_מס_(2)4"/>
      <sheetName val="ער&quot;ז_דוח_מס4"/>
      <sheetName val="שמ&quot;מ_מ&quot;ה4"/>
      <sheetName val="שמ&quot;מ_נומינלי4"/>
      <sheetName val="ני&quot;ע_26"/>
      <sheetName val="ער&quot;ז_דוח_מס_(2)6"/>
      <sheetName val="ער&quot;ז_דוח_מס6"/>
      <sheetName val="שמ&quot;מ_מ&quot;ה6"/>
      <sheetName val="שמ&quot;מ_נומינלי6"/>
      <sheetName val="YLEGAQeyoxmEVgWx"/>
      <sheetName val="LUdeal"/>
      <sheetName val="Alcatel"/>
      <sheetName val="UPDATE"/>
      <sheetName val="Balance Sheet"/>
      <sheetName val="Quarterly Publish"/>
      <sheetName val="Annual Publish"/>
      <sheetName val="Estimated Contributions"/>
      <sheetName val="Alcatel_Valuation"/>
      <sheetName val="Industrial Breakdown"/>
      <sheetName val="Ericsson_valuation"/>
      <sheetName val="Ericsson"/>
      <sheetName val="dcf valuation"/>
      <sheetName val="Annual Publish "/>
      <sheetName val="profit &amp; loss"/>
      <sheetName val="Group Balance Sheet"/>
      <sheetName val="Divisional Forecasts"/>
      <sheetName val="EVA Valuation"/>
      <sheetName val="Geographic Split"/>
      <sheetName val="Main"/>
      <sheetName val="Orders"/>
      <sheetName val="Beta"/>
      <sheetName val="Quartpub"/>
      <sheetName val="Employees number"/>
      <sheetName val="הקצאות מימושים ופקיעות"/>
      <sheetName val="Oracle"/>
      <sheetName val="מאזן בוחן"/>
      <sheetName val="כרטסת רווה"/>
      <sheetName val="DEP1205"/>
      <sheetName val="גיליון2"/>
      <sheetName val="חופשה - ריכוז לפי עובדים "/>
      <sheetName val="עלות מחלקה - הצגה חודשית"/>
      <sheetName val="עלות מחלקה - הצגה רבעונית"/>
      <sheetName val="עלות מחלקה - הצגה רב-שנתית"/>
      <sheetName val="עלות עובדים - הצגה רבעונית"/>
      <sheetName val="עלות עובדים - הצגה רב-שנתית"/>
      <sheetName val="רב שנתי בחתך חודשי"/>
      <sheetName val="מעלות לנטו - פרוט לפי עובדים"/>
      <sheetName val="מעלות לנטו - פרוט לפי חודשים"/>
      <sheetName val="מעלות לנטו - ריכוז לפי עובדים"/>
      <sheetName val="עלות ושווי"/>
      <sheetName val="אין יותר"/>
      <sheetName val="גיליון3"/>
      <sheetName val="MEMO "/>
      <sheetName val="מאזן + רוו&quot;ה"/>
      <sheetName val="מזומנים C"/>
      <sheetName val="לקוחות D"/>
      <sheetName val="חייבים E"/>
      <sheetName val="אקדמה F"/>
      <sheetName val="מלאי G"/>
      <sheetName val="פקדונות לז&quot;א H"/>
      <sheetName val="עבודות בביצוע I"/>
      <sheetName val="השקעות J"/>
      <sheetName val="רכוש קבוע L"/>
      <sheetName val="היוון תוכנה M"/>
      <sheetName val="רכוש אחר N"/>
      <sheetName val="ספקים O"/>
      <sheetName val="P זכאים"/>
      <sheetName val="התחיבות - סיום  עובד מעביד Q"/>
      <sheetName val="השלמות"/>
      <sheetName val="SCIS"/>
      <sheetName val="SCBS"/>
      <sheetName val="2"/>
      <sheetName val="3"/>
      <sheetName val="4"/>
      <sheetName val="5"/>
      <sheetName val="6"/>
      <sheetName val="7"/>
      <sheetName val="8"/>
      <sheetName val="&quot;Val. Summ.&quot;"/>
      <sheetName val="Val Sum"/>
      <sheetName val="&quot;Mkt. Mult. App.&quot;"/>
      <sheetName val="MM (2)"/>
      <sheetName val="MM"/>
      <sheetName val="Hist Reps"/>
      <sheetName val="Mults"/>
      <sheetName val="Risk"/>
      <sheetName val="&quot;Disc. Cash Fl. App.&quot;"/>
      <sheetName val="WACC"/>
      <sheetName val="Back-up WACC"/>
      <sheetName val="WACOD"/>
      <sheetName val="WC"/>
      <sheetName val="&quot;Comp. Trans. App.&quot;"/>
      <sheetName val="AccSum"/>
      <sheetName val="Select Deals"/>
      <sheetName val="T1"/>
      <sheetName val="T2"/>
      <sheetName val="T3"/>
      <sheetName val="T4"/>
      <sheetName val="T5"/>
      <sheetName val="T6"/>
      <sheetName val="T7"/>
      <sheetName val="T8"/>
      <sheetName val="T9"/>
      <sheetName val="T10"/>
      <sheetName val="All Deals"/>
      <sheetName val="&quot;Supp. Ex.&quot;"/>
      <sheetName val="CFA"/>
      <sheetName val="list"/>
      <sheetName val="All_Data"/>
      <sheetName val="Heb"/>
      <sheetName val="Eng_All"/>
      <sheetName val="Eng_short"/>
      <sheetName val="Module"/>
      <sheetName val="Legato 870.1001"/>
      <sheetName val="Legato 870.1001 (2)"/>
      <sheetName val="Documentum 858.1001"/>
      <sheetName val="VMWare 840.1001"/>
      <sheetName val="Barbados 1031"/>
      <sheetName val="Prisa 1045"/>
      <sheetName val="Softworks 1194"/>
      <sheetName val="Mexico 1221"/>
      <sheetName val="Chile 1481"/>
      <sheetName val="Austria 3101"/>
      <sheetName val="Belgium 3121"/>
      <sheetName val="FILEPOOL3123"/>
      <sheetName val="Finland 3141"/>
      <sheetName val="France 3161"/>
      <sheetName val="Germany 3181 "/>
      <sheetName val="Holland 3201"/>
      <sheetName val="Italy 3221"/>
      <sheetName val="Lux 3241"/>
      <sheetName val="Spain 3261"/>
      <sheetName val="Portugal 3275"/>
      <sheetName val="U.K. 3281"/>
      <sheetName val="CODE"/>
      <sheetName val="Europe Ltd.  3282"/>
      <sheetName val="Denmark 3301"/>
      <sheetName val="CRITERIA10"/>
      <sheetName val="CRITERIA11"/>
      <sheetName val="Norway 3321"/>
      <sheetName val="Sweden 3341"/>
      <sheetName val="Switzerland 3361"/>
      <sheetName val="Poland 3381"/>
      <sheetName val="Hungary 3421"/>
      <sheetName val="Greece 3441"/>
      <sheetName val="Czech 3461"/>
      <sheetName val="Israel 3601 "/>
      <sheetName val="Turkey  3621"/>
      <sheetName val="S. Africa 3801"/>
      <sheetName val="CRITERIA6"/>
      <sheetName val="CRITERIA7"/>
      <sheetName val="CRITERIA8"/>
      <sheetName val="CRITERIA9"/>
      <sheetName val="Japan 5001"/>
      <sheetName val="S Korea 5021"/>
      <sheetName val="CRITERIA3"/>
      <sheetName val="CRITERIA4"/>
      <sheetName val="Singapore 5041"/>
      <sheetName val="Malaysia 5061"/>
      <sheetName val="CRITERIA5"/>
      <sheetName val="China 5081- 5085"/>
      <sheetName val="Hong Kong 5101"/>
      <sheetName val="Australia 5121"/>
      <sheetName val="CRITERIA1"/>
      <sheetName val="N. Zealand 5141"/>
      <sheetName val="CRITERIA2"/>
      <sheetName val="India 5162"/>
      <sheetName val="Thailand 5181"/>
      <sheetName val="Taiwan 5201"/>
      <sheetName val="Philippines 5221"/>
      <sheetName val="Forecast detail"/>
      <sheetName val="Costs"/>
      <sheetName val="Summary Cash flow and balance"/>
      <sheetName val="SLA analysis"/>
      <sheetName val="Blogosphere assessment"/>
      <sheetName val="UNITS"/>
      <sheetName val="SALES"/>
      <sheetName val="UNITS &amp; HC"/>
      <sheetName val="Sales-old"/>
      <sheetName val="Bookings 5-07"/>
      <sheetName val="Summary Table"/>
      <sheetName val="Profit &amp; Loss "/>
      <sheetName val="Sales Forecast"/>
      <sheetName val="Operating Expenses"/>
      <sheetName val="prod. 200 kW"/>
      <sheetName val="prod. 10k kW"/>
      <sheetName val="Expense breakdown"/>
      <sheetName val="Quarterly Cash Forecast"/>
      <sheetName val="charts - Compensation &amp; Costing"/>
      <sheetName val="charts - cash flow"/>
      <sheetName val="CF sanity check"/>
      <sheetName val="Summary 2005"/>
      <sheetName val="Ratios"/>
      <sheetName val="Head Count"/>
      <sheetName val="Revenue Charts"/>
      <sheetName val="Revenue &amp; Profits for PPT"/>
      <sheetName val="analysis"/>
      <sheetName val="MPL - 1,000 stacks per year"/>
      <sheetName val="MPL - 10,000 stacks per year"/>
      <sheetName val="MPL - 1,000,000 stacks per year"/>
      <sheetName val="Investment Budget"/>
      <sheetName val="Going Concern Budget"/>
      <sheetName val="Budget"/>
      <sheetName val="Investment"/>
      <sheetName val="Fab"/>
      <sheetName val="Wages"/>
      <sheetName val="Non-wages"/>
      <sheetName val="OpEx &amp; CF"/>
      <sheetName val="Factors"/>
      <sheetName val="Budget Summary"/>
      <sheetName val="summary including 17.75M$"/>
      <sheetName val="Cash waterfall 2008 #1"/>
      <sheetName val="Cash waterfall 2008 #2"/>
      <sheetName val="CF"/>
      <sheetName val="BP&amp;L"/>
      <sheetName val="BBS"/>
      <sheetName val="BCF"/>
      <sheetName val="Figures from Company"/>
      <sheetName val="Accounting Figures"/>
      <sheetName val="Basis"/>
      <sheetName val="שאלות"/>
      <sheetName val="Departments Costs %"/>
      <sheetName val="Departments Costs US$"/>
      <sheetName val="Expense Type Budget %"/>
      <sheetName val="Expense Type Budget US$"/>
      <sheetName val="Costs Increas %"/>
      <sheetName val="Quarterly Costs"/>
      <sheetName val=" P&amp;L IL "/>
      <sheetName val="Assumptions IL"/>
      <sheetName val="Income &amp; Cogs"/>
      <sheetName val="salary IL"/>
      <sheetName val="General assumptions"/>
      <sheetName val="reports"/>
      <sheetName val="FS"/>
      <sheetName val="WP LTD"/>
      <sheetName val="GL- pivot"/>
      <sheetName val="GL LTD"/>
      <sheetName val="AJE LTD"/>
      <sheetName val="Accounts Ltd"/>
      <sheetName val="pivot INC"/>
      <sheetName val="GL INC"/>
      <sheetName val="WP INC"/>
      <sheetName val="AJE INC"/>
      <sheetName val="Accounts Inc"/>
      <sheetName val="BVA"/>
      <sheetName val="Vacation"/>
      <sheetName val="Recreation"/>
      <sheetName val="payroll cost"/>
      <sheetName val="Equity reconcilliation"/>
      <sheetName val="Convertible loan benefit"/>
      <sheetName val="מאזן ורוו&quot;ה"/>
      <sheetName val="תזרים 96"/>
      <sheetName val="תזרים 95"/>
      <sheetName val="ביאורים"/>
      <sheetName val="הון עצמי"/>
      <sheetName val="גיליון4"/>
      <sheetName val="גיליון7"/>
      <sheetName val="גיליון8"/>
      <sheetName val="גיליון9"/>
      <sheetName val="גיליון10"/>
      <sheetName val="גיליון11"/>
      <sheetName val="גיליון12"/>
      <sheetName val="גיליון13"/>
      <sheetName val="גיליון14"/>
      <sheetName val="גיליון15"/>
      <sheetName val="גיליון16"/>
      <sheetName val="OEM"/>
      <sheetName val="Packout cost Vlookup"/>
      <sheetName val="???? ????&quot;?"/>
      <sheetName val="ביאור ר&quot;ק"/>
      <sheetName val="תזרים 97"/>
      <sheetName val="תזרים 3_97"/>
      <sheetName val="תזרים 3_98"/>
      <sheetName val="בעלי ענין"/>
      <sheetName val="דוחות"/>
      <sheetName val="משולב"/>
      <sheetName val="c.b.t"/>
      <sheetName val="שע&quot;ח"/>
      <sheetName val="תזרים מזומנים"/>
      <sheetName val="Financial statement - PwC"/>
      <sheetName val="TB"/>
      <sheetName val="WP"/>
      <sheetName val="AJE"/>
      <sheetName val="Accounts"/>
      <sheetName val="Salary cost"/>
      <sheetName val="FA"/>
      <sheetName val="פ.נ. למגי"/>
      <sheetName val="Actual Balance Sheet Dec. 2001"/>
      <sheetName val="Actual Monthly I &amp; E 2001"/>
      <sheetName val="דוח תזרים במתכונת הגשה"/>
      <sheetName val="העמסת הוצאות הנה&quot;כ"/>
      <sheetName val="Trial balance 311202"/>
      <sheetName val="2001-2005 - printing"/>
      <sheetName val=" Monthly I &amp; E"/>
      <sheetName val="Budget Balance Sheet"/>
      <sheetName val="Budget Cash Flow"/>
      <sheetName val="HR"/>
      <sheetName val="Investments"/>
      <sheetName val="US"/>
      <sheetName val="M&amp;S Exp."/>
      <sheetName val="G&amp;A Exp."/>
      <sheetName val="R&amp;D Exp."/>
      <sheetName val="Cost of Sales Exp."/>
      <sheetName val="COG Exp."/>
      <sheetName val="Rev. assumptions"/>
      <sheetName val="Revenue detailed Projection"/>
      <sheetName val="Breakdown"/>
      <sheetName val=" Monthly P&amp;L"/>
      <sheetName val="Graphs"/>
      <sheetName val="Pmt Leader#2"/>
      <sheetName val="Operating Exp waterfall"/>
      <sheetName val="CF waterfall"/>
      <sheetName val="Sales &amp; Marketing"/>
      <sheetName val="Marketing"/>
      <sheetName val="G&amp;A"/>
      <sheetName val="Operation"/>
      <sheetName val="Loan1"/>
      <sheetName val="Summary 2012"/>
      <sheetName val="CAPEX (M)"/>
      <sheetName val="annual prod. 200 kW"/>
      <sheetName val="annual prod. 10,000 kW"/>
      <sheetName val="R&amp;D work plan"/>
      <sheetName val="דוח מתכונת הגשה מאוחד"/>
      <sheetName val="דוח מתכונת הגשה סולו ישראל"/>
      <sheetName val="מאזן הצמדה"/>
      <sheetName val="תז&quot;מ מאוחד"/>
      <sheetName val="2003-2005"/>
      <sheetName val="scenario01-Derek-irit01"/>
      <sheetName val="הסברים"/>
      <sheetName val="I &amp; E Q4 2004"/>
      <sheetName val="CF Q4 2004"/>
      <sheetName val="Allocations of GA"/>
      <sheetName val="Proj. Status"/>
      <sheetName val="P&amp;L Short"/>
      <sheetName val="PRS"/>
      <sheetName val="Toshiba"/>
      <sheetName val="Budget New"/>
      <sheetName val="SmartCap"/>
      <sheetName val="DOK 2004 P&amp;L by MSX"/>
      <sheetName val="MSx"/>
      <sheetName val="Travel &amp; Personel"/>
      <sheetName val="Q104 Act and 2004 Bud"/>
      <sheetName val="KeyComp. Data"/>
      <sheetName val="KeyComp - for delivery"/>
      <sheetName val="Key #2"/>
      <sheetName val="KeyComputing"/>
      <sheetName val="Devision In DOK"/>
      <sheetName val="Info"/>
      <sheetName val="Employee Split 30.6.03"/>
      <sheetName val="G&amp;A Split"/>
      <sheetName val="Allocation"/>
      <sheetName val="2004 Marcom"/>
      <sheetName val="2004 Fixed Assets budget"/>
      <sheetName val="DOK Marcom allocations"/>
      <sheetName val="P&amp;L Data"/>
      <sheetName val="Number of Employees"/>
      <sheetName val="Customers DB"/>
      <sheetName val="Rev. Rec. waterfall"/>
      <sheetName val="Bookking waterfall"/>
      <sheetName val="Fair Value Calculator"/>
      <sheetName val="Expense Calc"/>
      <sheetName val="מחירי מניה"/>
      <sheetName val="חישוב לפי מנות"/>
      <sheetName val="12"/>
      <sheetName val="9"/>
      <sheetName val="אומד1"/>
      <sheetName val="אומד"/>
      <sheetName val="חישוב"/>
      <sheetName val="Volatility Calculator"/>
      <sheetName val="Volcalcs"/>
      <sheetName val="Pricing Models"/>
      <sheetName val="Customer Support Group"/>
      <sheetName val="**00"/>
      <sheetName val="Summary inc Act"/>
      <sheetName val="Summary 2001-2002"/>
      <sheetName val="MSL 2001-2002 summary"/>
      <sheetName val="MSU 2001- 2002 summary"/>
      <sheetName val="DAN's PLAN"/>
      <sheetName val="Jude's Plan"/>
      <sheetName val="DOC MKT Budget inc Sharon &amp;Noam"/>
      <sheetName val="Sharon T. 2002 bud"/>
      <sheetName val="Noam CD Budget not inc. mkt "/>
      <sheetName val="MSU PR "/>
      <sheetName val="MSU Advertising "/>
      <sheetName val="MSU Shows"/>
      <sheetName val="MSU Travel"/>
      <sheetName val="MSL 2002 Salaries"/>
      <sheetName val="MSU 2002 Salaries - Y"/>
      <sheetName val="MSU 2002 Salaries - Q"/>
      <sheetName val="MSU 2001 Salaries"/>
      <sheetName val="2002 budget formating "/>
      <sheetName val="PR "/>
      <sheetName val="Advertising "/>
      <sheetName val="Shows"/>
      <sheetName val="Recruiting"/>
      <sheetName val="Travel"/>
      <sheetName val="Salaries - Y"/>
      <sheetName val="Salaries - Q"/>
      <sheetName val="רווה&quot;פ-אנליטי"/>
      <sheetName val="1Q'02 vs 1Q'01"/>
      <sheetName val="1Q'02 budget vs Actual Board"/>
      <sheetName val="1Q'02 budget vs Actual "/>
      <sheetName val="Balance Sheet Q4"/>
      <sheetName val=" Q1'02 P&amp;L analysis "/>
      <sheetName val=" Q4'01 P&amp;L analysis "/>
      <sheetName val="2002 P&amp;L analysis"/>
      <sheetName val="Sales Idit Q1"/>
      <sheetName val="Sales BreakDown-1Q02"/>
      <sheetName val="1Q02 Sales analisys"/>
      <sheetName val="Sales By Area  "/>
      <sheetName val="MSA March budget"/>
      <sheetName val="MSC Mar"/>
      <sheetName val="Q1 Travel"/>
      <sheetName val="Q1 Austria"/>
      <sheetName val="DOCT Q1_02"/>
      <sheetName val="MobMKTg Q1_02"/>
      <sheetName val="MKT Accrual"/>
      <sheetName val="DOK Accrual"/>
      <sheetName val="Q4 Act vs Bud "/>
      <sheetName val="Q1 R&amp;D NPK FFD &amp; PCC"/>
      <sheetName val="Q1 Travel DOC"/>
      <sheetName val="Q1-02 DOC-Proj "/>
      <sheetName val="MobR&amp;D Q1_02"/>
      <sheetName val="R&amp;D Q1_02"/>
      <sheetName val="Q4 DOC R&amp;D accrual"/>
      <sheetName val="Patents Q1_02"/>
      <sheetName val="Q1 R&amp;D NPK DOC"/>
      <sheetName val="Q1 R&amp;D NPK DOK"/>
      <sheetName val="Q1'02 NPK Sales"/>
      <sheetName val="Jan-Feb budget vs Actual BU"/>
      <sheetName val="Q1-Jan -Feb DOC-Proj"/>
      <sheetName val="NPX"/>
      <sheetName val="MSU"/>
      <sheetName val="DOC TRAVEL"/>
      <sheetName val=" travel"/>
      <sheetName val="February travel"/>
      <sheetName val="MSJ"/>
      <sheetName val="MSU Sal. to MSL"/>
      <sheetName val="2002 budget vs Actual ariel"/>
      <sheetName val="PATENTS"/>
      <sheetName val="Q1-Jan DOC-Projects "/>
      <sheetName val="MSJ Jan 02"/>
      <sheetName val=" MSU Jan 02"/>
      <sheetName val="MSU Salaries"/>
      <sheetName val="P&amp;L IL"/>
      <sheetName val="P&amp;L US"/>
      <sheetName val="P&amp;L IL DE"/>
      <sheetName val="OPEX IL"/>
      <sheetName val="Assumption US"/>
      <sheetName val="Assumptions IL DE"/>
      <sheetName val="salary US"/>
      <sheetName val="Rev &amp; related cost"/>
      <sheetName val="General data"/>
      <sheetName val="salary IL DE"/>
      <sheetName val="פ&quot;נ"/>
      <sheetName val="Revenue Model"/>
      <sheetName val="Global Valuation Template"/>
      <sheetName val="Valuation Template"/>
      <sheetName val="Working paper"/>
      <sheetName val="נתונים ממוינים"/>
      <sheetName val="נתוני מעלה"/>
      <sheetName val="עזר"/>
      <sheetName val="Prem Pd"/>
      <sheetName val="Canberra"/>
      <sheetName val="Packard"/>
      <sheetName val="PIC LBO"/>
      <sheetName val="Nuclear"/>
      <sheetName val="PF Pack."/>
      <sheetName val="M&amp;S Val"/>
      <sheetName val="PIC Repo"/>
      <sheetName val="PackMult"/>
      <sheetName val="NPGMult"/>
      <sheetName val="PF PackMult"/>
      <sheetName val="NPG LBO"/>
      <sheetName val="PIC Acc-Dil"/>
      <sheetName val="PF Pack Acc-Dil"/>
      <sheetName val="Fully-Dil."/>
      <sheetName val="CANBERRA IPO"/>
      <sheetName val="CanbMult"/>
      <sheetName val="AUS6_15"/>
      <sheetName val="Mkt Cap"/>
      <sheetName val="נתונים על הרכבים"/>
      <sheetName val="נתונים מהנהלת חשבונות"/>
      <sheetName val="קמ&quot;ש סגירה"/>
      <sheetName val="קמ&quot;ש פתיחה"/>
      <sheetName val="000000"/>
      <sheetName val="100000"/>
      <sheetName val="200000"/>
      <sheetName val="אנליטי רוו&quot;ה"/>
      <sheetName val="אנליטי מאזן"/>
      <sheetName val="Consolidation "/>
      <sheetName val="INC"/>
      <sheetName val="AE"/>
      <sheetName val="COGS Allocation"/>
      <sheetName val="Deferred compensation"/>
      <sheetName val=" EPS"/>
      <sheetName val="MONTHLY P&amp;L"/>
      <sheetName val="הערות"/>
      <sheetName val="Monthly Budget"/>
      <sheetName val="PAYROLL &amp; EXPENSES"/>
      <sheetName val="ASSUMPTION"/>
      <sheetName val="Chart of Accounts - Active"/>
      <sheetName val="General"/>
      <sheetName val="2005 sales data"/>
      <sheetName val="2005 Market share"/>
      <sheetName val="Market share"/>
      <sheetName val="2004 by customer data"/>
      <sheetName val="Overall market"/>
      <sheetName val="2004 sum by q"/>
      <sheetName val="Q4 pivot Region"/>
      <sheetName val="Q1 pivot Region "/>
      <sheetName val="Q2 Pivot Region"/>
      <sheetName val="July -Aug Region-DOK"/>
      <sheetName val="July -Aug Region-DOK (2)"/>
      <sheetName val="Q2 Pivot Region (2)"/>
      <sheetName val="Q1 pivot Region  (2)"/>
      <sheetName val="Data shuki"/>
      <sheetName val="Real Data"/>
      <sheetName val="Samsung BCP FC"/>
      <sheetName val="Pipeline Input"/>
      <sheetName val="Month Calculations"/>
      <sheetName val="Region Calculations"/>
      <sheetName val="Phase Calculations"/>
      <sheetName val="Month Totals"/>
      <sheetName val="Region Totals"/>
      <sheetName val="Phase Totals"/>
      <sheetName val="GraphCalc"/>
      <sheetName val="Calc"/>
      <sheetName val="2003-2005 - printing"/>
      <sheetName val="גליון_איחוד"/>
      <sheetName val="מגדל_ניהול_נכסים"/>
      <sheetName val="שרותי_בורסה"/>
      <sheetName val="חיתום"/>
      <sheetName val="מגדל_חחמות"/>
      <sheetName val="LAB 1"/>
      <sheetName val="שירותי_ניהול"/>
      <sheetName val="גמל"/>
      <sheetName val="ניהול_קרנות"/>
      <sheetName val="מגדל_שוקי_הון"/>
      <sheetName val="עלומים"/>
      <sheetName val="פקודות_נוספות"/>
      <sheetName val="פקודות איחוד (2)"/>
      <sheetName val="SAP"/>
      <sheetName val="ריכוז"/>
      <sheetName val="טבלת_המרה"/>
      <sheetName val="File Setup"/>
      <sheetName val="Quarterly Supplementary info"/>
      <sheetName val="Year End Supplementary Info"/>
      <sheetName val="NotesBS"/>
      <sheetName val="NotesP&amp;L"/>
      <sheetName val="Shareholders equity"/>
      <sheetName val="חופשה ופיצויים"/>
      <sheetName val="NAND"/>
      <sheetName val="????? ????????"/>
      <sheetName val="Status"/>
      <sheetName val="Worksheet in Cellera 2010 ניירו"/>
      <sheetName val="consolidation"/>
      <sheetName val="kofmx"/>
      <sheetName val="קופולק"/>
      <sheetName val="shar"/>
      <sheetName val="ind_kofimx"/>
      <sheetName val="מחלקה"/>
      <sheetName val="חכירה מימונית-4 קוים"/>
      <sheetName val="חכירה מימונית קו 5"/>
      <sheetName val="חכירה מימונית קו 6 "/>
      <sheetName val="חכירה מימונית קוים 7,8"/>
      <sheetName val="חכירה מימונית קו 9"/>
      <sheetName val="חכירה מימונית 10 11 "/>
      <sheetName val="חכירה מימונית 12"/>
      <sheetName val="חכירה מימונית 13"/>
      <sheetName val="חכירה מימונית 14"/>
      <sheetName val="חכירה מימונית קו 15"/>
      <sheetName val="לוחות סילוקין"/>
      <sheetName val="לוח סילוקין לא סופי"/>
      <sheetName val="דולרי"/>
      <sheetName val="פ&quot;נ 9.05"/>
      <sheetName val="פ&quot;נ 12.05"/>
      <sheetName val="ריכוז+איחוד"/>
      <sheetName val="דו&quot;ח  תזרים"/>
      <sheetName val="ממו"/>
      <sheetName val="סונוטרון - ריכוז"/>
      <sheetName val="השקעה בבת"/>
      <sheetName val="רווהס"/>
      <sheetName val="שינויים בהון"/>
      <sheetName val="מזומנים"/>
      <sheetName val="השקעות לז&quot;ק"/>
      <sheetName val="חייבים"/>
      <sheetName val="הלוואות שניתנו"/>
      <sheetName val="הלוואה לסנוטרון"/>
      <sheetName val="זכאים וספקים"/>
      <sheetName val="עתודה לפיצויים"/>
      <sheetName val="הלוואה שנתקבלה"/>
      <sheetName val="אשראי מבנקים"/>
      <sheetName val="סבירות רוו&quot;ה"/>
      <sheetName val="דוח רשם"/>
      <sheetName val="מודול1"/>
      <sheetName val="VVVVVa"/>
      <sheetName val="נסיעות לחו&quot;ל"/>
      <sheetName val="TRAVEL96"/>
      <sheetName val="תאום לצורך מס"/>
      <sheetName val="גיליון 3"/>
      <sheetName val="Equity WP"/>
      <sheetName val=" B&amp;S עובדים"/>
      <sheetName val="Repurchase"/>
      <sheetName val="LBOLONG"/>
      <sheetName val="0000000"/>
      <sheetName val="TTI LTD"/>
      <sheetName val="נכסים לא כספיים "/>
      <sheetName val="מדדים ודולר"/>
      <sheetName val="financial statement "/>
      <sheetName val="אופציות ש&quot;ח"/>
      <sheetName val="דוחות כספיים שקליים"/>
      <sheetName val="תקן 15"/>
      <sheetName val="דוח בסיסי הצמדה"/>
      <sheetName val="reports LTD"/>
      <sheetName val="TBINC"/>
      <sheetName val="FS 07"/>
      <sheetName val="flux"/>
      <sheetName val="Q2Q3"/>
      <sheetName val="annual audit"/>
      <sheetName val="TBold"/>
      <sheetName val="פקדונות וניירות ערך"/>
      <sheetName val="מעגל רכוש קבוע"/>
      <sheetName val="??????? ??????? ???"/>
      <sheetName val="???? ???? ????"/>
      <sheetName val="הרכבה מאוחד"/>
      <sheetName val="C.B.T "/>
      <sheetName val="משוב שיווק"/>
      <sheetName val="Allowable codes"/>
      <sheetName val="Market_Share"/>
      <sheetName val="השקעה ב- INC"/>
      <sheetName val="מעגל רכוש אחר"/>
      <sheetName val="השקעה בפריטק"/>
      <sheetName val="השקעה ב- C-ONE"/>
      <sheetName val="השקעה ב - EUROM INC"/>
      <sheetName val="השקעה ב- EUROM LTD"/>
      <sheetName val="השקעה ב- MSBV"/>
      <sheetName val="רווחי(הפסדי) אקוויטי"/>
      <sheetName val="סה&quot;כ השקעות"/>
      <sheetName val="הנה&quot;כ"/>
      <sheetName val="מכירה - 1996"/>
      <sheetName val="EDIT DATA"/>
      <sheetName val="דוחות LTD"/>
      <sheetName val="מאזן בוחן LTD"/>
      <sheetName val="נתונים לשינוי"/>
      <sheetName val="דוחות- LTD"/>
      <sheetName val="תזרים מתואם"/>
      <sheetName val="LinkData"/>
      <sheetName val="Parameters "/>
      <sheetName val="פקדונות_וניירות_ערך"/>
      <sheetName val="מעגל_רכוש_קבוע"/>
      <sheetName val="???????_???????_???"/>
      <sheetName val="????_????_????"/>
      <sheetName val="Allowable_codes"/>
      <sheetName val="השקעה_ב-_INC"/>
      <sheetName val="מעגל_רכוש_אחר"/>
      <sheetName val="השקעה_בפריטק"/>
      <sheetName val="השקעה_ב-_C-ONE"/>
      <sheetName val="השקעה_ב_-_EUROM_INC"/>
      <sheetName val="השקעה_ב-_EUROM_LTD"/>
      <sheetName val="השקעה_ב-_MSBV"/>
      <sheetName val="רווחי(הפסדי)_אקוויטי"/>
      <sheetName val="תזרים_מזומנים"/>
      <sheetName val="סה&quot;כ_השקעות"/>
      <sheetName val="מכירה_-_1996"/>
      <sheetName val="Overall_market"/>
      <sheetName val="Parameters_"/>
      <sheetName val="סיון_הדרכה_"/>
      <sheetName val="הרכבה_מאוחד"/>
      <sheetName val="C_B_T_"/>
      <sheetName val="משוב_שיווק"/>
      <sheetName val="פקדונות_וניירות_ערך1"/>
      <sheetName val="מעגל_רכוש_קבוע1"/>
      <sheetName val="???????_???????_???1"/>
      <sheetName val="????_????_????1"/>
      <sheetName val="Allowable_codes1"/>
      <sheetName val="השקעה_ב-_INC1"/>
      <sheetName val="מעגל_רכוש_אחר1"/>
      <sheetName val="השקעה_בפריטק1"/>
      <sheetName val="השקעה_ב-_C-ONE1"/>
      <sheetName val="השקעה_ב_-_EUROM_INC1"/>
      <sheetName val="השקעה_ב-_EUROM_LTD1"/>
      <sheetName val="השקעה_ב-_MSBV1"/>
      <sheetName val="רווחי(הפסדי)_אקוויטי1"/>
      <sheetName val="תזרים_מזומנים1"/>
      <sheetName val="סה&quot;כ_השקעות1"/>
      <sheetName val="מכירה_-_19961"/>
      <sheetName val="Overall_market1"/>
      <sheetName val="Parameters_1"/>
      <sheetName val="סיון_הדרכה_1"/>
      <sheetName val="הרכבה_מאוחד1"/>
      <sheetName val="C_B_T_1"/>
      <sheetName val="משוב_שיווק1"/>
      <sheetName val="Schedule 2011"/>
      <sheetName val="Schedule 2010"/>
      <sheetName val="B&amp;S"/>
      <sheetName val="Options database"/>
      <sheetName val="Expected life2011"/>
      <sheetName val="כרטיסים שלא שולבו"/>
      <sheetName val="משכורות"/>
      <sheetName val="דוח חודשי"/>
      <sheetName val="חישוב מהותיות-EY"/>
      <sheetName val="שע&quot;ח 2012"/>
      <sheetName val="מאזן בוחן - PBC"/>
      <sheetName val="פקודות נוספות - PBC"/>
      <sheetName val="פרופורמה למס - PBC"/>
      <sheetName val="דוחות מצטברים - PBC"/>
      <sheetName val="תזמז - EY "/>
      <sheetName val="מזומן - EY"/>
      <sheetName val="לקוחות-EY"/>
      <sheetName val="חייבים ויתרות חובה-EY"/>
      <sheetName val="רכוש קבוע - EY"/>
      <sheetName val="זכאים ויתרות זכות - EY"/>
      <sheetName val="ספקים - EY"/>
      <sheetName val="צדדים קשורים - EY"/>
      <sheetName val="התקשרויות והתחייבויות תלויות-EY"/>
      <sheetName val="הון עצמי - EY"/>
      <sheetName val="הכרה בהכנסה - EY"/>
      <sheetName val="הוצאות שכר ונלוות - EY"/>
      <sheetName val="  הוצאות הנהלה וכלליות- EY "/>
      <sheetName val=" שירותים מקצועיים- EY"/>
      <sheetName val="הוצאות מימון - EY "/>
      <sheetName val="U04 סבירות מימון דולר"/>
      <sheetName val="הפרשות חופשה פיצויים והבראה PBC"/>
      <sheetName val="הלוואה מספר 4 762"/>
      <sheetName val="הערות לביקורת"/>
      <sheetName val="הלוואה מספר 1   555"/>
      <sheetName val="הלוואה מספר 2   830"/>
      <sheetName val="הלוואה מס 5 385K"/>
      <sheetName val="הלוואה מספר 3"/>
      <sheetName val="תזרים מזומנים - PBC"/>
      <sheetName val="הפרשות מאיתי זהבי 30.09"/>
      <sheetName val="הפרשות מאיתי 31.12.12"/>
      <sheetName val="סיכום חשבוניות - PBC"/>
      <sheetName val="הרכב לקוח "/>
      <sheetName val="MAALA"/>
      <sheetName val="הרכבה"/>
      <sheetName val="משוב שיווק "/>
      <sheetName val="סקירה אנליטית"/>
      <sheetName val="לפי תרומה"/>
      <sheetName val="תזרים סולו"/>
      <sheetName val="קרן הון Mentor"/>
      <sheetName val="מעגלים נומינלי"/>
      <sheetName val="מעגלים מאוחד"/>
      <sheetName val="Mentor"/>
      <sheetName val="מעגלי השקעות"/>
      <sheetName val="משוב שיווק נומינלי"/>
      <sheetName val="פ.נ. משוב סולו"/>
      <sheetName val="מנטו' מערכות"/>
      <sheetName val="טלטל"/>
      <sheetName val="סבירות מימון "/>
      <sheetName val="הפרשה למס"/>
      <sheetName val="מס נדחה"/>
      <sheetName val="מ.ב"/>
      <sheetName val="ג'ויה רמח"/>
      <sheetName val="נוספות"/>
      <sheetName val="ביאור תזמז"/>
      <sheetName val="מרוכז"/>
      <sheetName val="תעודה"/>
      <sheetName val="1235"/>
      <sheetName val="6111-1"/>
      <sheetName val="6111-2"/>
      <sheetName val="intercompany"/>
      <sheetName val="nv"/>
      <sheetName val="finance"/>
      <sheetName val="contingent liabilities"/>
      <sheetName val="cash 99"/>
      <sheetName val="con12-99"/>
      <sheetName val="con98"/>
      <sheetName val="HON 96"/>
      <sheetName val="hon"/>
      <sheetName val="פירוטים"/>
      <sheetName val="אנליטי "/>
      <sheetName val="סיון קום"/>
      <sheetName val="השקעה בסיון קום"/>
      <sheetName val="מוניטין"/>
      <sheetName val="אלדור"/>
      <sheetName val="קבוצת טלדור"/>
      <sheetName val="טנדם"/>
      <sheetName val="VAS"/>
      <sheetName val="ינואר 06"/>
      <sheetName val="אפריל 06"/>
      <sheetName val="ESOP Summary"/>
      <sheetName val="payroll data"/>
      <sheetName val="M5200_06"/>
      <sheetName val="Spain Input"/>
      <sheetName val="Spain  Data"/>
      <sheetName val="Ireland  Data"/>
      <sheetName val="Ireland &amp; Spain Vouchers"/>
      <sheetName val="Ireland &amp; Spain Jnl"/>
      <sheetName val="Salary Jnl"/>
      <sheetName val="Deductions Jnl"/>
      <sheetName val="Contributions Jnl"/>
      <sheetName val="Overtime Jnl"/>
      <sheetName val="Exp Voucher court"/>
      <sheetName val="Car Deductions"/>
      <sheetName val="ESPP YTD Jul-Dec"/>
      <sheetName val="ESPP YTD Jan-Jun"/>
      <sheetName val="ESPP"/>
      <sheetName val="Pension  Vouchers"/>
      <sheetName val="Senior Pension"/>
      <sheetName val="Staff Pension"/>
      <sheetName val="Exp Voucher Bardos"/>
      <sheetName val="Bardo Membership No"/>
      <sheetName val="Bardos list "/>
      <sheetName val="Exp Voucher PAYE"/>
      <sheetName val="Personal Accident"/>
      <sheetName val="HSA email"/>
      <sheetName val="Exp Voucher HSA"/>
      <sheetName val="Child Support"/>
      <sheetName val="Paying Back Float"/>
      <sheetName val="Directors Breakdown"/>
      <sheetName val="Cost Centres Report"/>
      <sheetName val="Overtime Acc"/>
      <sheetName val="Comm"/>
      <sheetName val="MBO"/>
      <sheetName val="Share Optons"/>
      <sheetName val="Cost Centres"/>
      <sheetName val="Richard and Jean"/>
      <sheetName val="Auditors Payroll"/>
      <sheetName val="Directory"/>
      <sheetName val="Exp Voucher Racal Rec"/>
      <sheetName val="Racal Rec Data"/>
      <sheetName val="Racal Rec Vouchers"/>
      <sheetName val="C Van Gaalen"/>
      <sheetName val="רווח למניה-פרופורמה"/>
      <sheetName val="תרגום נוחות-מאזן"/>
      <sheetName val="תרגום נוחות-רווח והפסד"/>
      <sheetName val="תרגום נוחות-תזרים מזומנים"/>
      <sheetName val="תרגום נוחות-שינויים בהון"/>
      <sheetName val="פיצויים-מופרד"/>
      <sheetName val="אופציות לעובדים"/>
      <sheetName val="גיליון6"/>
      <sheetName val="בלמחוק"/>
      <sheetName val="International Employee List"/>
      <sheetName val="???? ?????-????????"/>
      <sheetName val="TPE9507"/>
      <sheetName val="Drop-Down Menu"/>
      <sheetName val="Variables"/>
      <sheetName val="Parameters"/>
      <sheetName val="אלעד גינון"/>
      <sheetName val="ב גאון רשויות (2)"/>
      <sheetName val="ב גאון רשויות"/>
      <sheetName val="הספק מאור"/>
      <sheetName val="מאור ערים"/>
      <sheetName val="מרחבים ירוקים גאון"/>
      <sheetName val="מרחב-שש חניון"/>
      <sheetName val="גאון תשתיות לאומי"/>
      <sheetName val="גאון תשתיות פועלים"/>
      <sheetName val="High lights"/>
      <sheetName val="Expenses"/>
      <sheetName val="Payroll &amp; related"/>
      <sheetName val="Rev &amp; COGS"/>
      <sheetName val="CO. INPUTS"/>
      <sheetName val="ACQ. INPUTS"/>
      <sheetName val="TABLE OF CONTENTS"/>
      <sheetName val="PIB COVER"/>
      <sheetName val="SHARE PROFILE"/>
      <sheetName val="DEFENSE PROFILE"/>
      <sheetName val="HYPO VALUE"/>
      <sheetName val="ACQUIRORS"/>
      <sheetName val="VALUE MATRIX"/>
      <sheetName val="SYNERGY MATRIX"/>
      <sheetName val="SUM FIN"/>
      <sheetName val="PRODUCTS"/>
      <sheetName val="Cons. [Comapny]"/>
      <sheetName val="Cons. [Quarter]"/>
      <sheetName val="Luneau"/>
      <sheetName val="VSX"/>
      <sheetName val="BS  Corporate (Є)"/>
      <sheetName val="C&amp;F Corporate (Є)"/>
      <sheetName val="-"/>
      <sheetName val="Compare L."/>
      <sheetName val="P&amp;L L. (Є)"/>
      <sheetName val="BS  L. (Є)"/>
      <sheetName val="C&amp;F L. (Є)"/>
      <sheetName val="CF L.(Є)"/>
      <sheetName val="WC L. (Є)"/>
      <sheetName val="SA"/>
      <sheetName val="GY"/>
      <sheetName val="L. - Salary "/>
      <sheetName val="--"/>
      <sheetName val="Q P&amp;L VSX Con.  (Є)"/>
      <sheetName val="Q P&amp;L VSX Con. $"/>
      <sheetName val="Q P&amp;L Inc."/>
      <sheetName val="Q P&amp;L -ALLOCATED"/>
      <sheetName val="P&amp;L VSX INC"/>
      <sheetName val="P&amp;L VSX $"/>
      <sheetName val="P&amp;L-B.D."/>
      <sheetName val="MP"/>
      <sheetName val="COGS"/>
      <sheetName val="Cost"/>
      <sheetName val="C&amp;F"/>
      <sheetName val="Slry-NIS"/>
      <sheetName val="Slry-$"/>
      <sheetName val="Com."/>
      <sheetName val="Cars"/>
      <sheetName val="main  2003"/>
      <sheetName val="FS note"/>
      <sheetName val="Fair Value Tables"/>
      <sheetName val="option awards"/>
      <sheetName val="FAS123r"/>
      <sheetName val="David Aber"/>
      <sheetName val="Roger Gladstone"/>
      <sheetName val="Christophe"/>
      <sheetName val="Franco"/>
      <sheetName val="Kevin"/>
      <sheetName val="Final Report"/>
      <sheetName val="AP Analysis"/>
      <sheetName val="Qs"/>
      <sheetName val="Assumptions &amp; Milestones"/>
      <sheetName val="Financial Summary"/>
      <sheetName val="AAA Margin Model"/>
      <sheetName val="CHF Margin Model"/>
      <sheetName val="US Operations"/>
      <sheetName val="Isr Bus Dev"/>
      <sheetName val="MFG"/>
      <sheetName val="R&amp;D"/>
      <sheetName val="Capital Expenses"/>
      <sheetName val="Burn Rate"/>
      <sheetName val="Headcount Summary"/>
      <sheetName val="Headcount Costs"/>
      <sheetName val="Other Raw Data"/>
      <sheetName val="US - High Case"/>
      <sheetName val="US - Low case"/>
      <sheetName val="Total ISR Salaries"/>
      <sheetName val="רטמ בגין רווח הון"/>
      <sheetName val="pp"/>
      <sheetName val="np"/>
      <sheetName val="stor_next"/>
      <sheetName val="tradenet"/>
      <sheetName val="orlan"/>
      <sheetName val="kohav"/>
      <sheetName val="sa_israel"/>
      <sheetName val="tamar "/>
      <sheetName val="uk"/>
      <sheetName val="Australia"/>
      <sheetName val="holdings"/>
      <sheetName val="DemandX"/>
      <sheetName val="השקעות"/>
      <sheetName val="הסבר NP ו SA"/>
      <sheetName val="מספרי השוואה"/>
      <sheetName val="רכוש אחר"/>
      <sheetName val="MRP run"/>
      <sheetName val="UC 3.0"/>
      <sheetName val="S.D"/>
      <sheetName val="HEX"/>
      <sheetName val="HOST M."/>
      <sheetName val="Total"/>
      <sheetName val="6.99"/>
      <sheetName val="Pro Forma Cap "/>
      <sheetName val="Debt Exhibit"/>
      <sheetName val="Pro Forma Equity Capitalization"/>
      <sheetName val="Q1 2004"/>
      <sheetName val="Q2 2004"/>
      <sheetName val="Q2"/>
      <sheetName val="Financial Spread"/>
      <sheetName val="Facility Charts"/>
      <sheetName val="Growth Charts"/>
      <sheetName val="Puebla"/>
      <sheetName val="Ownership"/>
      <sheetName val="Ownership (2)"/>
      <sheetName val="Growth Tables"/>
      <sheetName val="Ownership Trans"/>
      <sheetName val="Payor Mix"/>
      <sheetName val="MATH"/>
      <sheetName val="Herm Facility Summary"/>
      <sheetName val="Herm Inc Stmt"/>
      <sheetName val="Herm BS "/>
      <sheetName val="Herm CF"/>
      <sheetName val="Herm Stats"/>
      <sheetName val="Chih Facility Summary"/>
      <sheetName val="Chih Inc Stmt"/>
      <sheetName val="Chih BS "/>
      <sheetName val="Chih CF"/>
      <sheetName val="Chih Stats"/>
      <sheetName val="Mont Facility Summary"/>
      <sheetName val="Mont Inc Stmt"/>
      <sheetName val="Mont BS"/>
      <sheetName val="Mont CF"/>
      <sheetName val="Mont Stats"/>
      <sheetName val="Puebla Facility Summary"/>
      <sheetName val="Pueb IS"/>
      <sheetName val="Pueb BS"/>
      <sheetName val="Pueb CF"/>
      <sheetName val="Pueb Stats"/>
      <sheetName val="SJos Facility Summary "/>
      <sheetName val="SJos Inc Stmt"/>
      <sheetName val="SJos BS"/>
      <sheetName val="SJos CF"/>
      <sheetName val="SJos Stats"/>
      <sheetName val="CIMA Inc. Stmt"/>
      <sheetName val="CIMA BS "/>
      <sheetName val="CIMA CF"/>
      <sheetName val="CIMA Stats"/>
      <sheetName val="Links"/>
      <sheetName val="מלאי F"/>
      <sheetName val="לקוחות לז&quot;א L "/>
      <sheetName val="רכוש קבוע G"/>
      <sheetName val="ספקים H"/>
      <sheetName val="זכאים I"/>
      <sheetName val="פיצויים J"/>
      <sheetName val="K"/>
      <sheetName val="רכוש אחר + היוון תוכנה N"/>
      <sheetName val="R"/>
      <sheetName val="S"/>
      <sheetName val="T"/>
      <sheetName val="כרטסות חשודות"/>
      <sheetName val="maps + הערות"/>
      <sheetName val="כיבודים ואירועים"/>
      <sheetName val="רכבים"/>
      <sheetName val="מקדמות עודפות"/>
      <sheetName val="עסקת קרדו"/>
      <sheetName val="מחקר ופיתוח"/>
      <sheetName val="דו&quot;ח מס"/>
      <sheetName val="1392ד"/>
      <sheetName val="נספח 4"/>
      <sheetName val="נספח 6"/>
      <sheetName val="נספח 7"/>
      <sheetName val="רשימה 1"/>
      <sheetName val="רשימה 2"/>
      <sheetName val="רשימה 3"/>
      <sheetName val="רשימה 4"/>
      <sheetName val="הלואות בעלים"/>
      <sheetName val="מכירות וקניות"/>
      <sheetName val="מס תיאורטי"/>
      <sheetName val="הוצאות מימון"/>
      <sheetName val="ביאור ר.ק מתואם"/>
      <sheetName val="ביאור מלאי"/>
      <sheetName val="יורם אורון"/>
      <sheetName val="ת הלוואות"/>
      <sheetName val="???????"/>
      <sheetName val="3.99"/>
      <sheetName val="NUMD Proj"/>
      <sheetName val="Comparable (Group2)"/>
      <sheetName val="Comparables"/>
      <sheetName val="Valuation Summary (2)"/>
      <sheetName val="Revs"/>
      <sheetName val="Prices"/>
      <sheetName val="eps"/>
      <sheetName val="RepTrans"/>
      <sheetName val="Comp Transaction Analysis"/>
      <sheetName val="Private Discount"/>
      <sheetName val="BS--Presentation"/>
      <sheetName val="Valuation Sum Chart"/>
      <sheetName val="DCF Tax Free"/>
      <sheetName val="Equity Part"/>
      <sheetName val="Equity Retention"/>
      <sheetName val="Comp Valuation Multiples"/>
      <sheetName val="Valuation Summary (1)"/>
      <sheetName val="Valuation (2)"/>
      <sheetName val="Cons"/>
      <sheetName val="Balance"/>
      <sheetName val="Profit"/>
      <sheetName val="RosPvt"/>
      <sheetName val="HigPvt"/>
      <sheetName val="PHPvt"/>
      <sheetName val="PLPvt"/>
      <sheetName val="SPPvt"/>
      <sheetName val="DatRos"/>
      <sheetName val="DatHig"/>
      <sheetName val="DatPH"/>
      <sheetName val="DatPL"/>
      <sheetName val="DatSP"/>
      <sheetName val="pkudot"/>
      <sheetName val="PkudotIhud"/>
      <sheetName val="Miyun"/>
      <sheetName val="RosCards"/>
      <sheetName val="PlCards"/>
      <sheetName val="SpCards"/>
      <sheetName val="HygCards"/>
      <sheetName val="PHCards"/>
      <sheetName val="crit"/>
      <sheetName val="Tab"/>
      <sheetName val="Consolidated P&amp;L "/>
      <sheetName val="Consolidated Balance Sheet"/>
      <sheetName val="Consolidated Cash Flow"/>
      <sheetName val="Cross Report"/>
      <sheetName val="Cross Report YTD"/>
      <sheetName val="Longitude"/>
      <sheetName val="Separator"/>
      <sheetName val="R&amp;D waterfall"/>
      <sheetName val="S&amp;M"/>
      <sheetName val="S&amp;M waterfall"/>
      <sheetName val="G&amp;A waterfall"/>
      <sheetName val="OPEX waterfall"/>
      <sheetName val="OPEX waterfall (2)"/>
      <sheetName val="ISL Balance Sheet"/>
      <sheetName val="Cash Burn"/>
      <sheetName val="Cash and Investments"/>
      <sheetName val="WS1"/>
      <sheetName val="HeadcountWS"/>
      <sheetName val="Run Rate"/>
      <sheetName val="Input Income"/>
      <sheetName val="Input Cash Flow"/>
      <sheetName val="Input Balance"/>
      <sheetName val="LBO-assumptions"/>
      <sheetName val="LBO-returns"/>
      <sheetName val="LBO-income"/>
      <sheetName val="LBO-cash flow"/>
      <sheetName val="LBO-balance"/>
      <sheetName val="Accretion"/>
      <sheetName val="CapX_Depr"/>
      <sheetName val="הערות לדוח"/>
      <sheetName val="דוח מתכונת הגשה ארה&quot;ב"/>
      <sheetName val="העמסת הוצאות משותפות"/>
      <sheetName val="הון מניות וצדדים קשורים"/>
      <sheetName val="פרויקטים"/>
      <sheetName val="ביצוע שנתי  97 לפי רבעונים"/>
      <sheetName val="בצוע לפי אנשי מכירות"/>
      <sheetName val="ביצוע-מקומי-חו&quot;ל"/>
      <sheetName val="ביצוע שנתי 97"/>
      <sheetName val="חופשה "/>
      <sheetName val="TAB-HAJNASOT-LEKABEL"/>
      <sheetName val="התאמת מעמ"/>
      <sheetName val="התאמת 102"/>
      <sheetName val="גמח_סלסה  3"/>
      <sheetName val="גמח_סלסה 2"/>
      <sheetName val="קבלני משנה"/>
      <sheetName val="פירוט פרויקטים"/>
      <sheetName val="TAB-SALES-96"/>
      <sheetName val="TAB-SALES-97"/>
      <sheetName val="חשבוניות 1-3.97"/>
      <sheetName val="דו&quot;ח רוה&quot;ס "/>
      <sheetName val="שנויים בהון העצמי"/>
      <sheetName val="באורים לדוחות"/>
      <sheetName val="domestic &amp; foreign loss"/>
      <sheetName val="Details1298"/>
      <sheetName val="Ltd Recei &amp; Accincome1298 "/>
      <sheetName val="Ltd Recei &amp; Accincome1297"/>
      <sheetName val="עתודה ויעודה לפיצויים"/>
      <sheetName val="תאורטי INC"/>
      <sheetName val="תאורטי 98"/>
      <sheetName val="תאורטי 97"/>
      <sheetName val="תאורטי 96"/>
      <sheetName val="ביאור שכ&quot;ד"/>
      <sheetName val="אופציות"/>
      <sheetName val="ביאור ר.ק"/>
      <sheetName val="פקדון לז.א"/>
      <sheetName val="מעגלים "/>
      <sheetName val="ביאור מימון"/>
      <sheetName val="Detailed Disposal Revs. Cardiac"/>
      <sheetName val="High End procedures"/>
      <sheetName val="Per Procedure - summary"/>
      <sheetName val="Data Input"/>
      <sheetName val="ValSum Flypage"/>
      <sheetName val="ValSum"/>
      <sheetName val="MM Flypage"/>
      <sheetName val="Market Multiple"/>
      <sheetName val="Multiple Analysis"/>
      <sheetName val="Representative Levels"/>
      <sheetName val="Debt Summary"/>
      <sheetName val="Valuation Multiples"/>
      <sheetName val="Rankings"/>
      <sheetName val="Operating IS"/>
      <sheetName val="Balance Sheet Ratios"/>
      <sheetName val="PCS"/>
      <sheetName val="Cash &amp; WC"/>
      <sheetName val="DCF Flypage"/>
      <sheetName val="Trans. Flypage"/>
      <sheetName val="Transaction Multiple"/>
      <sheetName val="Transaction Summary"/>
      <sheetName val="All Transactions"/>
      <sheetName val="Support Flypage"/>
      <sheetName val="SCF - IS"/>
      <sheetName val="SCF - BS"/>
      <sheetName val="SCF - CFA"/>
      <sheetName val="Market Changes"/>
      <sheetName val="Comp #1"/>
      <sheetName val="Comp # 1 - ANC Summary"/>
      <sheetName val="Comp # 1 - ANC Input"/>
      <sheetName val="Comp #2"/>
      <sheetName val="Comp # 2 - ANC Summary"/>
      <sheetName val="Comp # 2 - ANC Input"/>
      <sheetName val="Comp #3"/>
      <sheetName val="Comp # 3 - ANC Summary"/>
      <sheetName val="Comp # 3 - ANC Input"/>
      <sheetName val="Comp #4"/>
      <sheetName val="Comp # 4 - ANC Summary"/>
      <sheetName val="Comp # 4 - ANC Input"/>
      <sheetName val="Comp #5"/>
      <sheetName val="Comp # 5 - ANC Summary"/>
      <sheetName val="Comp # 5 - ANC Input"/>
      <sheetName val="Comp #6"/>
      <sheetName val="Comp # 6 - ANC Summary"/>
      <sheetName val="Comp # 6 - ANC Input"/>
      <sheetName val="Comp #7"/>
      <sheetName val="Comp # 7 - ANC Summary"/>
      <sheetName val="Comp # 7 - ANC Input"/>
      <sheetName val="Comp #8"/>
      <sheetName val="Comp # 8 - ANC Summary"/>
      <sheetName val="Comp # 8 - ANC Input"/>
      <sheetName val="Comp #9"/>
      <sheetName val="Comp # 9 - ANC Summary"/>
      <sheetName val="Comp # 9 - ANC Input"/>
      <sheetName val="Comp #10"/>
      <sheetName val="Comp # 10 - ANC Summary"/>
      <sheetName val="Comp # 10 - ANC Input"/>
      <sheetName val="All Comps"/>
      <sheetName val="Pricing"/>
      <sheetName val="Pitch Multiples"/>
      <sheetName val="Market Backup"/>
      <sheetName val="Compustat Dates"/>
      <sheetName val="Macro Variables"/>
      <sheetName val="General Downloads"/>
      <sheetName val="Comp #11"/>
      <sheetName val="Comp #12"/>
      <sheetName val="Comp #13"/>
      <sheetName val="Comp #14"/>
      <sheetName val="Comp #15"/>
      <sheetName val="Comp #16"/>
      <sheetName val="Comp #17"/>
      <sheetName val="Comp #18"/>
      <sheetName val="Comp #19"/>
      <sheetName val="Comp #20"/>
      <sheetName val="Pivot Ervin"/>
      <sheetName val="Rubo Lederwaren 31-12"/>
      <sheetName val="RUBFINAL"/>
      <sheetName val="ECS"/>
      <sheetName val="ECS_Old"/>
      <sheetName val="RtN"/>
      <sheetName val="Public."/>
      <sheetName val="INPOUNDS"/>
      <sheetName val="מאזן מאוחד"/>
      <sheetName val="מאוחד 1-3"/>
      <sheetName val="מאוחד קיזוזים"/>
      <sheetName val="ניתוח תוצאות"/>
      <sheetName val="אוניברקול מאוחד (2)"/>
      <sheetName val="תזרים מאוחד"/>
      <sheetName val="אונירלט"/>
      <sheetName val="אונירלט (2)"/>
      <sheetName val="אונירלט עלות מכר"/>
      <sheetName val="אונירלט עלות מכר (2)"/>
      <sheetName val="אונירלט מכירה והנהלה"/>
      <sheetName val="אונירלט מכירה והנהלה (2)"/>
      <sheetName val="פרמטרים פיננסים"/>
      <sheetName val="נימני"/>
      <sheetName val="נימני (2)"/>
      <sheetName val="נימני גולמי"/>
      <sheetName val="נדיר וגה"/>
      <sheetName val="נדיר וגה (2)"/>
      <sheetName val="פעילות נדיר"/>
      <sheetName val="שוק פרטי"/>
      <sheetName val="נירלט כותרת"/>
      <sheetName val="נירלט סדר יום"/>
      <sheetName val="נירלט תוכן עניינים"/>
      <sheetName val="נימני תוכן עניינים"/>
      <sheetName val="נימני כותרת"/>
      <sheetName val="אוניברקול כותרת"/>
      <sheetName val="אוניברקול  סדר יום"/>
      <sheetName val="אוניברקול תוכן עניינים"/>
      <sheetName val="התפלגות מוצרים 1-3.02"/>
      <sheetName val="התפלגות מוצרים 1-3.01"/>
      <sheetName val="מחירים ועלויות"/>
      <sheetName val="התפלגות מכירות רבעונית"/>
      <sheetName val="כמויות ומחירים"/>
      <sheetName val="Xtend Budget code table"/>
      <sheetName val="Xtend 8dig Budget Code"/>
      <sheetName val="Xtend 8dig Budget Code (Short)"/>
      <sheetName val="Xtend 8dig Budget Code (Long)"/>
      <sheetName val="Xtend 8dig Budget Code (tool)"/>
      <sheetName val="Up to 2009"/>
      <sheetName val="Investors slide"/>
      <sheetName val="Capital ex.."/>
      <sheetName val="Sales headquarter"/>
      <sheetName val="Sales EMEA+Latin"/>
      <sheetName val="Sales APAC"/>
      <sheetName val="Sales US"/>
      <sheetName val="GOD exp."/>
      <sheetName val="השוואה"/>
      <sheetName val="Assumptions-COGS"/>
      <sheetName val="Landing Page"/>
      <sheetName val="TagAnalysisTemplate"/>
      <sheetName val="TagLineItemTemplate"/>
      <sheetName val="SYTrendMapTemplate"/>
      <sheetName val="KeyItemsTemplate"/>
      <sheetName val="OtherSideJETemplate"/>
      <sheetName val="IncomeAnalysisTemplate"/>
      <sheetName val="SignificantAcctsTemplate"/>
      <sheetName val="BackpostingTemplate"/>
      <sheetName val="Configure"/>
      <sheetName val="WorksheetSelections"/>
      <sheetName val="Home"/>
      <sheetName val="Pi"/>
      <sheetName val="Lookups"/>
      <sheetName val="JETBValidationTemplate"/>
      <sheetName val="TBRollForwardTemplate"/>
      <sheetName val="BalanceSheetTemplate"/>
      <sheetName val="IncomeStatementTemplate"/>
      <sheetName val="FinTieOutTemplate"/>
      <sheetName val="Fin Statement Tie Out"/>
      <sheetName val="ProcessMapsTemplate"/>
      <sheetName val="SoDByAClassTemplate"/>
      <sheetName val="SoDACChartsTemplate"/>
      <sheetName val="SoDChgInPrepTemplate"/>
      <sheetName val="SoDRelateTemplate"/>
      <sheetName val="SoDAnalyzeTemplate"/>
      <sheetName val="DateWeekMonthTemplate"/>
      <sheetName val="DateLagTemplate"/>
      <sheetName val="GrossMarginTemplate"/>
      <sheetName val="RelationshipTemplate"/>
      <sheetName val="Corr2SummTemplate"/>
      <sheetName val="Corr2ATemplate"/>
      <sheetName val="Corr2BTemplate"/>
      <sheetName val="Corr2CTemplate"/>
      <sheetName val="Corr3SummTemplate"/>
      <sheetName val="Corr3ATemplate"/>
      <sheetName val="Corr3BTemplate"/>
      <sheetName val="Corr3CTemplate"/>
      <sheetName val="Corr3DTemplate"/>
      <sheetName val="Corr3ETemplate"/>
      <sheetName val="Corr3FTemplate"/>
      <sheetName val="CutoffTemplate"/>
      <sheetName val="JEReportsTemplate"/>
      <sheetName val="LeadSheetTemplate"/>
      <sheetName val="    חייבים אחרים Lead Sheet"/>
      <sheetName val="    לקוחות Lead Sheet"/>
      <sheetName val="    מזומנים Lead Sheet"/>
      <sheetName val="    זכאים אחרים Lead Sheet"/>
      <sheetName val="    מקדמות מלקוחות Lead Sheet"/>
      <sheetName val="    ספקים Lead Sheet"/>
      <sheetName val="    הון מניות Lead Sheet"/>
      <sheetName val="    עודפים Lead Sheet"/>
      <sheetName val="    הכנסות Lead Sheet"/>
      <sheetName val="    הוצאות הנה&quot;כ Lead Sheet"/>
      <sheetName val="    הוצאות מימון Lead Sheet"/>
      <sheetName val="    עלות המכר Lead Sheet"/>
      <sheetName val="DetailTemplate"/>
      <sheetName val="LineItemTemplate"/>
      <sheetName val="    רכוש קבוע Lead Sheet"/>
      <sheetName val="    פחת נצבר Lead Sheet"/>
      <sheetName val="    יעודה לפיצויים Lead Sheet"/>
      <sheetName val="    עתודה לפיצויים Lead Sheet"/>
      <sheetName val="    מלאי Lead Sheet"/>
      <sheetName val="    עובדים Lead Sheet"/>
      <sheetName val="    פרמיה על מניות Lead Sheet"/>
      <sheetName val="    אחרים Lead Sheet"/>
      <sheetName val="    מוסדות Lead Sheet"/>
      <sheetName val="BU Process Map "/>
      <sheetName val="Income"/>
      <sheetName val="Balance Sheet &amp; Structure"/>
      <sheetName val="Margin &amp; Contribution"/>
      <sheetName val="Sensitivity"/>
      <sheetName val="Val. Matrix"/>
      <sheetName val="9.99"/>
      <sheetName val="ריכוז חופשה ופיצויים"/>
      <sheetName val="פחת "/>
      <sheetName val="הוצ' הנהלה ומו&quot;פ "/>
      <sheetName val="רווח הפסד"/>
      <sheetName val="הפרשות שונות"/>
      <sheetName val="פק' נוספות  "/>
      <sheetName val="C Inc"/>
      <sheetName val="C Bal"/>
      <sheetName val="Budgets"/>
      <sheetName val="Share Repurchase"/>
      <sheetName val="Stock Options"/>
      <sheetName val="Tran Summ"/>
      <sheetName val="TR Inc"/>
      <sheetName val="TR DCF"/>
      <sheetName val="TR DCF Sen"/>
      <sheetName val="TRwcap"/>
      <sheetName val="TRComp"/>
      <sheetName val="TRMerger"/>
      <sheetName val="TRLiquid"/>
      <sheetName val="FIN Summ"/>
      <sheetName val="FIN Inc"/>
      <sheetName val="FIN DCF"/>
      <sheetName val="FIN DCF Sen"/>
      <sheetName val="FIN Comp "/>
      <sheetName val="FIN Merger "/>
      <sheetName val="ASSUMP"/>
      <sheetName val="TRPrem"/>
      <sheetName val="TR Qs"/>
      <sheetName val="TR Cnsrv"/>
      <sheetName val="מ.ב."/>
      <sheetName val="פ.נ."/>
      <sheetName val="פ.נ.ב"/>
      <sheetName val="EIDC"/>
      <sheetName val="RSA"/>
      <sheetName val="TB 2012"/>
      <sheetName val="GL2012"/>
      <sheetName val="בדיקות"/>
      <sheetName val="שווי"/>
      <sheetName val="Vouchers"/>
      <sheetName val="PS"/>
      <sheetName val="Concur-meals"/>
      <sheetName val="Gifts"/>
      <sheetName val="Tuition"/>
      <sheetName val="Sheet"/>
      <sheetName val="comps2"/>
      <sheetName val="Footnotes"/>
      <sheetName val="שכר החודש"/>
      <sheetName val="פיצויים "/>
      <sheetName val="חופשה"/>
      <sheetName val="הוצאות רכב"/>
      <sheetName val="הוצ' לשלם"/>
      <sheetName val="הוצ'  מראש"/>
      <sheetName val="לקוחות"/>
      <sheetName val="העמסת נסיעות לחול"/>
      <sheetName val="העמסת רכב"/>
      <sheetName val="העמסות שכר inc"/>
      <sheetName val="הוצאות שכר להעמסה"/>
      <sheetName val="העמסת עלויות"/>
      <sheetName val="העמסת מילואים"/>
      <sheetName val="NSLBO"/>
      <sheetName val="איחוד"/>
      <sheetName val="TAL397"/>
      <sheetName val="רכב"/>
      <sheetName val="הפסד הון"/>
      <sheetName val="נספח 20א"/>
      <sheetName val="ניכוי בשל פחת"/>
      <sheetName val="שינויים"/>
      <sheetName val="אינפ"/>
      <sheetName val="הוצ נסיעה -שיווק"/>
      <sheetName val="הוצ נסיעה - בריק"/>
      <sheetName val="הוצ נסיעה -רינגסטאר"/>
      <sheetName val="הוצ נסיעה - יצור"/>
      <sheetName val="תעודה &quot;א&quot;"/>
      <sheetName val="מעגל עודפות"/>
      <sheetName val="בעל שליטה"/>
      <sheetName val="ביקורת"/>
      <sheetName val="נכסים מאוחד ספט 99"/>
      <sheetName val="תזרים מאוחד ספטמבר 99"/>
      <sheetName val="תזרים חברה יוני 99"/>
      <sheetName val="לובין+שחם+אלטל מלונות +נ.הירדן"/>
      <sheetName val="פקודות לאיחוד"/>
      <sheetName val="יתרות בינחברתיות"/>
      <sheetName val="נכסים ניתוח תוצאות"/>
      <sheetName val="איגרת חוב א"/>
      <sheetName val="מימון בין חברתי"/>
      <sheetName val="ריכוז מימון בגין אגח"/>
      <sheetName val="איגרת חוב ב"/>
      <sheetName val="פרוט ההשקעה"/>
      <sheetName val="השקעה מותאמת ריכוז"/>
      <sheetName val="השקעה נומינלית רכוז"/>
      <sheetName val="רכוש אחר נומינלי"/>
      <sheetName val="רכוש אחר מותאם"/>
      <sheetName val="החזקה הדדית אג&quot;ח"/>
      <sheetName val="רמנח"/>
      <sheetName val="אלטל-השקעה מלונות"/>
      <sheetName val="מכירת מניות בילו"/>
      <sheetName val="הסבר להפסד לרבעון"/>
      <sheetName val="מימוש שחם "/>
      <sheetName val="הפרש מקורי קיטאל לובין"/>
      <sheetName val="שונות"/>
      <sheetName val="מכתב ביקורת "/>
      <sheetName val="נחגל"/>
      <sheetName val="מימון ראלי הלוואות"/>
      <sheetName val="מכירת נהר הירדן"/>
      <sheetName val="סיון הדרכה"/>
      <sheetName val="פקודות נוספות קדנט בע&quot;מ"/>
      <sheetName val="コントロールパネル"/>
      <sheetName val="סחר"/>
      <sheetName val="אק"/>
      <sheetName val="אקגרפים"/>
      <sheetName val="גרפים ישראל"/>
      <sheetName val="תקציב רבעוני"/>
      <sheetName val="קבוצת מי עדן"/>
      <sheetName val="גרפים קבוצה"/>
      <sheetName val="מפעלגרף"/>
      <sheetName val="SanDisk IL Ltd - 6000"/>
      <sheetName val="18.2"/>
      <sheetName val="הנהלה וכלליות"/>
      <sheetName val="תזרים $"/>
      <sheetName val="הרכבה-CDR"/>
      <sheetName val="הרכבה - INC."/>
      <sheetName val="הרכבה - B.V"/>
      <sheetName val="באורים"/>
      <sheetName val="דוחות כספים "/>
      <sheetName val="ניתוח אנליטי-רו&quot;ה"/>
      <sheetName val="רווח למניה-בסיסי"/>
      <sheetName val="רווח למניה - מדולל"/>
      <sheetName val="nasdaq"/>
      <sheetName val="options "/>
      <sheetName val="fasb 123"/>
      <sheetName val="פקדונות"/>
      <sheetName val="לקוחות-הכנסות לקבל"/>
      <sheetName val="לקוחות-הכנסות לקבל (2)"/>
      <sheetName val="מס 1999"/>
      <sheetName val="מס-דיוידנד"/>
      <sheetName val="מיסים נדחים "/>
      <sheetName val="מס צפוי"/>
      <sheetName val="????? $"/>
      <sheetName val="????? ??????-??&quot;?"/>
      <sheetName val="דוח מתכונת הגשה "/>
      <sheetName val="תזרים מזומנים $"/>
      <sheetName val="אנליטי רווה"/>
      <sheetName val="אופציות "/>
      <sheetName val="עסק חי"/>
      <sheetName val="COGS "/>
      <sheetName val="deferred tax"/>
      <sheetName val="theoretical tax"/>
      <sheetName val="ביאור מימון "/>
      <sheetName val="עודפות"/>
      <sheetName val="Owners loan"/>
      <sheetName val="תשלומי ריבית "/>
      <sheetName val="הון"/>
      <sheetName val="סבירות מימון (2)"/>
      <sheetName val="מימון דולרי"/>
      <sheetName val="מסים נדחים"/>
      <sheetName val="????? ??????"/>
      <sheetName val="פקודות נוספות "/>
      <sheetName val="הרכבה ש&quot;ח"/>
      <sheetName val="זכאים "/>
      <sheetName val="צדדים קשורים"/>
      <sheetName val="שינויים בהון "/>
      <sheetName val="הלוואות גישור"/>
      <sheetName val="דוח התאמה"/>
      <sheetName val="סעיף 32(9)"/>
      <sheetName val="חישובים"/>
      <sheetName val="רכוש קבוע Ltd"/>
      <sheetName val="אלוקציה Q2 ו- Q3"/>
      <sheetName val="סקירת כרטיסים"/>
      <sheetName val="חבויות עובדים"/>
      <sheetName val="credit Ltd"/>
      <sheetName val="Lost debt inc"/>
      <sheetName val="lost debt ltd"/>
      <sheetName val="הכנסות לקוחות וע&quot;מ"/>
      <sheetName val="ARG"/>
      <sheetName val="מאזן בוחן inc"/>
      <sheetName val="לקוחות INC"/>
      <sheetName val="Adv inc"/>
      <sheetName val="option_total 2005"/>
      <sheetName val="TB_INC_MAR_06"/>
      <sheetName val="סקירת כרטיסים Inc"/>
      <sheetName val="ר&quot;ק inc"/>
      <sheetName val="GMBH"/>
      <sheetName val="TP "/>
      <sheetName val="איחוד INT"/>
      <sheetName val="FINAL REPORTS"/>
      <sheetName val="EBITDA"/>
      <sheetName val="תזרים חברה"/>
      <sheetName val="option_total 2006"/>
      <sheetName val="רווח הון קווי זהב"/>
      <sheetName val="ער&quot;ז מס"/>
      <sheetName val="MPS"/>
      <sheetName val="טורים דולרי"/>
      <sheetName val="טורים מתואם"/>
      <sheetName val="טורים נומינלי"/>
      <sheetName val="תזרים דולרי מאוחד"/>
      <sheetName val="פק' נוספות"/>
      <sheetName val="תנועה בהשקעות"/>
      <sheetName val="דרמ&quot;ש-איחוד  "/>
      <sheetName val="ער&quot;ז+דרה&quot;ש"/>
      <sheetName val="מקדמות למס"/>
      <sheetName val="מס-מד&quot;פ+טלפאואר"/>
      <sheetName val="מגזר 98"/>
      <sheetName val="מיסים נדחים דולרי"/>
      <sheetName val="תעודות"/>
      <sheetName val="ט1392ד"/>
      <sheetName val="נ'2"/>
      <sheetName val="נ'2 מחוץ לבורסה"/>
      <sheetName val="נ'2א"/>
      <sheetName val="נ'4"/>
      <sheetName val="נ'6"/>
      <sheetName val="נ'7"/>
      <sheetName val="ר'7(1)"/>
      <sheetName val="ר'7(2)"/>
      <sheetName val="ר'7(3)"/>
      <sheetName val="ר'7(4)"/>
      <sheetName val="חובות מסופקים"/>
      <sheetName val="רווח הון"/>
      <sheetName val="מודול מעבר והדפסות"/>
      <sheetName val="legal fees and expenses"/>
      <sheetName val="סקירת מאזן"/>
      <sheetName val="סקירת רווה&quot;ס"/>
      <sheetName val="העמסת הוצאות"/>
      <sheetName val="mti"/>
      <sheetName val="consolidated"/>
      <sheetName val="B.S+P&amp;L"/>
      <sheetName val="C.F."/>
      <sheetName val="עודפות רימון"/>
      <sheetName val="אקוויטי"/>
      <sheetName val="תקבולים ע&quot;ח הון"/>
      <sheetName val="מדען"/>
      <sheetName val="רווה&quot;ס"/>
      <sheetName val="LTD- הרכבה"/>
      <sheetName val="הרכבה - INC"/>
      <sheetName val="????? ?????"/>
      <sheetName val="קפריסין"/>
      <sheetName val="הנחות עבודה"/>
      <sheetName val="Sales Revenue Report"/>
      <sheetName val="דוח פיצויים"/>
      <sheetName val="מעגלים 6-1997"/>
      <sheetName val="גליון של ורד"/>
      <sheetName val="דוח פיצויים 1996"/>
      <sheetName val="מעגלים 1996"/>
      <sheetName val="ריכוזים לדוח כספי"/>
      <sheetName val="יציאה מאיחוד נטקום"/>
      <sheetName val="וואלה ! סולו"/>
      <sheetName val="וואלה שופמיינד"/>
      <sheetName val="שיווק פיננסים"/>
      <sheetName val="היוון עלויות מו&quot;פ"/>
      <sheetName val="מעגל ר&quot;ק"/>
      <sheetName val="כניסה לאיחוד"/>
      <sheetName val="הגדרה"/>
      <sheetName val="מאזן בוחן 2012"/>
      <sheetName val="ני&quot;ע לתזרים"/>
      <sheetName val="חייבים אחרים"/>
      <sheetName val="מלאי"/>
      <sheetName val="ספקים ושטל&quot;פ"/>
      <sheetName val="זכאים"/>
      <sheetName val="הלוואות לז&quot;א"/>
      <sheetName val="הון 12.12"/>
      <sheetName val="עלות מכר"/>
      <sheetName val="דגימת הכנסות"/>
      <sheetName val="הוצ' מימון"/>
      <sheetName val="אנליטי רוה&quot;פ"/>
      <sheetName val="פרפורמת מס"/>
      <sheetName val="מאזן בוחן 2011"/>
      <sheetName val="?????"/>
      <sheetName val="UNIT"/>
      <sheetName val="אסטרטגיות 95"/>
      <sheetName val="1996"/>
      <sheetName val="1995"/>
      <sheetName val="1994"/>
      <sheetName val="1997"/>
      <sheetName val="תיאום שטר הון"/>
      <sheetName val="מאוחד"/>
      <sheetName val="ספירות מלאי"/>
      <sheetName val="פורום תיאום"/>
      <sheetName val="שחיקת מקדמות"/>
      <sheetName val="ריכוז הפסדי הון 99 (2)"/>
      <sheetName val="תאום רכב"/>
      <sheetName val="נסיעות חו&quot;ל"/>
      <sheetName val="תרומות 99"/>
      <sheetName val="סייג המיסים+מס ביתר 99"/>
      <sheetName val="גמל בעש&quot;ט"/>
      <sheetName val="שווי למס"/>
      <sheetName val="נספח 3"/>
      <sheetName val="ריכוז הפסדי הון 99"/>
      <sheetName val="ריכוז הפסדי הון 98"/>
      <sheetName val="תרומות 98"/>
      <sheetName val="פחת - התאמה"/>
      <sheetName val="anality bs"/>
      <sheetName val="anality pl"/>
      <sheetName val="lease"/>
      <sheetName val="EPS2000"/>
      <sheetName val="EPSprofo"/>
      <sheetName val="רווח למניה רבעוני 1997"/>
      <sheetName val="options"/>
      <sheetName val="לקוחות עיקריים"/>
      <sheetName val="מס 1998"/>
      <sheetName val="ניתוח אנליטי- מאזן"/>
      <sheetName val="capitalization"/>
      <sheetName val="F-1"/>
      <sheetName val="md&amp;a"/>
      <sheetName val="ניתוח אנליטי"/>
      <sheetName val="בעלי מניות"/>
      <sheetName val="reviews"/>
      <sheetName val="טבלת אופציות"/>
      <sheetName val="5 גדולים"/>
      <sheetName val="???? ????? ?????? 1997"/>
      <sheetName val="RD"/>
      <sheetName val="מאגר"/>
      <sheetName val="פרטי חברה"/>
      <sheetName val="הסכמי ניצע"/>
      <sheetName val="TB-ALL"/>
      <sheetName val="Categories"/>
      <sheetName val="TB-EIDC"/>
      <sheetName val="TB-nLayers"/>
      <sheetName val="E2"/>
      <sheetName val="לתקן"/>
      <sheetName val="מדדים ונתונים"/>
      <sheetName val="Office Expenses"/>
      <sheetName val="תעודה א"/>
      <sheetName val="אגרות"/>
      <sheetName val="הוצאות מו&quot;פ"/>
      <sheetName val="רכב מובילאיי"/>
      <sheetName val="נסיעות"/>
      <sheetName val="ניכוי במקור"/>
      <sheetName val="מעגל ני&quot;ע"/>
      <sheetName val="נספח ל-1214"/>
      <sheetName val="רל&quot;מ (2)"/>
      <sheetName val="רל&quot;מ"/>
      <sheetName val="תזרים ש&quot;ח נט"/>
      <sheetName val="מאזנים"/>
      <sheetName val="פקודה להקמת אראל נט (2)"/>
      <sheetName val="דוח על השינויים"/>
      <sheetName val="%החזקה"/>
      <sheetName val="Discotech"/>
      <sheetName val="מרכז"/>
      <sheetName val="פ.נ. איחוד"/>
      <sheetName val="ניע תזרים 1-12"/>
      <sheetName val="תזרים 1-12"/>
      <sheetName val="מיסים"/>
      <sheetName val="יחס עובדים"/>
      <sheetName val="עמודים 2 עד 10 לטופס"/>
      <sheetName val="עמוד 1 לטופס"/>
      <sheetName val=" הנחיות "/>
      <sheetName val="ר&quot;ק"/>
      <sheetName val="מודול2"/>
      <sheetName val="Module3"/>
      <sheetName val="מ&quot;ה_הרכב"/>
      <sheetName val="השקעה"/>
      <sheetName val="הוצאות נדחות"/>
      <sheetName val="הון ועודפים"/>
      <sheetName val="רכוש"/>
      <sheetName val="סייג המיסים+מס ביתר"/>
      <sheetName val="הפרשה למס-מודל"/>
      <sheetName val="תאומים-מודל"/>
      <sheetName val="התאמה 99"/>
      <sheetName val=" מלאי ומס נדחה"/>
      <sheetName val="מיסים נידחים"/>
      <sheetName val="תאריכי ביקורת"/>
      <sheetName val="העמסה נומינלי"/>
      <sheetName val="העמסה מתואם"/>
      <sheetName val="העמסת שכר"/>
      <sheetName val="בונוס גבי"/>
      <sheetName val="בונוס עובדים"/>
      <sheetName val="תאום הפרשות"/>
      <sheetName val="בדיקת תאום"/>
      <sheetName val="שכר דירה"/>
      <sheetName val="הפרשי שער"/>
      <sheetName val="collection status report inc"/>
      <sheetName val="collection status report ltd"/>
      <sheetName val="option_total 2004"/>
      <sheetName val="TB_INC_DEC_04"/>
      <sheetName val="טבלאות אקוויטי"/>
      <sheetName val="מאזן ורוו&quot;ה ש&quot;ח"/>
      <sheetName val="הון עצמי ש&quot;ח"/>
      <sheetName val="תזרים ש&quot;ח 97_6"/>
      <sheetName val="תזרים ש&quot;ח 98_6"/>
      <sheetName val="תזרים ש&quot;ח 97_12"/>
      <sheetName val="בעלי עניין"/>
      <sheetName val="ש&quot;ח מותאם 3.98"/>
      <sheetName val="ש&quot;ח מותאם 12.97"/>
      <sheetName val="ש&quot;ח  מותאם 3.97"/>
      <sheetName val="ש&quot;ח מותאם 12.96"/>
      <sheetName val="מלאי "/>
      <sheetName val="TRAIL BALANCE 12-2002"/>
      <sheetName val="CYDOOR03"/>
      <sheetName val="פקדון ניו קופל"/>
      <sheetName val="by Customer Ltd."/>
      <sheetName val="By customer Inc."/>
      <sheetName val="בדיקת התאמת מנהל לספרים"/>
      <sheetName val="option_total 2003"/>
      <sheetName val="Cydoor Inc TB 311203"/>
      <sheetName val="PBC - 1235"/>
      <sheetName val="טופס י&quot;א 2018 - אגרוטק"/>
      <sheetName val="פ.נ. לעדכון מול קובץ V3"/>
      <sheetName val="Journal Entries 2017 by entity "/>
      <sheetName val="Journal Entries 2018 by entity"/>
      <sheetName val="Journal Entries 2016"/>
      <sheetName val="Journal Entries 2017"/>
      <sheetName val="Journal Entries 2018"/>
      <sheetName val="Plants as at December 31, 2016"/>
      <sheetName val="Dried  Flower Dec 31, 2016 "/>
      <sheetName val="FG Dec  Dec 31, 2016 "/>
      <sheetName val="FG Cigarette Dec 31, 2016"/>
      <sheetName val="OIL  Dec 31, 2016 "/>
      <sheetName val="Plants Harvested in 2017"/>
      <sheetName val="Plants as at Dec 31, 2017"/>
      <sheetName val="Dried  Flower Dec 31, 2017"/>
      <sheetName val="FG Dec  Dec 31, 2017"/>
      <sheetName val="FG Cigarette Dec 31, 2017"/>
      <sheetName val="OIL  Dec 31, 2017"/>
      <sheetName val="Plants Harvested in 2018"/>
      <sheetName val="Plants as at Dec 31, 2018"/>
      <sheetName val="Dried  Flower Dec 31, 2018"/>
      <sheetName val="FG Dec  Dec 31, 2018"/>
      <sheetName val="FG Cigarette  Dec 31, 2018"/>
      <sheetName val="OIL  Dec 31, 2018"/>
      <sheetName val="Sales subledger 2018"/>
      <sheetName val="Sales subledger 2017"/>
      <sheetName val="Sales subledger 2016"/>
      <sheetName val="EYLEAD"/>
      <sheetName val="QQ01.01 - Val. Database Check"/>
      <sheetName val="QQ02 - New CLAs"/>
      <sheetName val="QQ01.03 - מעגל הלוואות המירות"/>
      <sheetName val="QQ01.04 - מעקב מול מחלקה כלכלית"/>
      <sheetName val="QQ05 - PBC - CLAs WP Q03"/>
      <sheetName val="PBC - CLAs JE Q01.2019"/>
      <sheetName val="ER 2019"/>
      <sheetName val="compensation of O&amp;D"/>
      <sheetName val="Selected"/>
      <sheetName val="md&amp;a-quarterly reviews7"/>
      <sheetName val="md&amp;a-quarterly reviews8"/>
      <sheetName val="statement of income"/>
      <sheetName val="geografic"/>
      <sheetName val="TTIFINAL"/>
      <sheetName val="JEs (2)"/>
      <sheetName val="B&amp;S option calculation"/>
      <sheetName val="FV Allocation and BCF"/>
      <sheetName val="מטבע פעילות"/>
      <sheetName val="סף מהותיות"/>
      <sheetName val="מאזן בוחן 2014-PBC"/>
      <sheetName val="ריכוז פקודות נוספות 2014"/>
      <sheetName val="מאזן בוחן 2013 PBC"/>
      <sheetName val="תזמז"/>
      <sheetName val="CONS."/>
      <sheetName val="עריכה"/>
      <sheetName val="מזומנים - C"/>
      <sheetName val="לקוחות  - D"/>
      <sheetName val="חייבים והוצ' מראש  - G "/>
      <sheetName val="פיקדון מבנק - H"/>
      <sheetName val="פיקדון רכבים - H"/>
      <sheetName val="הלוואות לצ.קשור"/>
      <sheetName val="רכוש קבוע - K "/>
      <sheetName val="התחיבויות אחרות"/>
      <sheetName val="ספקים - N"/>
      <sheetName val="זכאים - P"/>
      <sheetName val="פיצויים  - P"/>
      <sheetName val="התחיבות בגין אופציות"/>
      <sheetName val="הון מניות ועודפים - T"/>
      <sheetName val="מכירות-UA"/>
      <sheetName val="ע. המכר"/>
      <sheetName val="הוצ' הנה&quot;כ-VD"/>
      <sheetName val="הוצאות מו&quot;פ-VF"/>
      <sheetName val="הוצ' שיווק-VC"/>
      <sheetName val="אשראי בנקאי ז.ק 2013- C1A"/>
      <sheetName val="הלוואות - L"/>
      <sheetName val="B&amp;S - PBC"/>
      <sheetName val="חישוב תממ"/>
      <sheetName val="הכנסות אחרות"/>
      <sheetName val="מרכז-מימון"/>
      <sheetName val=" סבירות מימון דולר"/>
      <sheetName val=" סבירות מימון שקלית"/>
      <sheetName val="ביאור 8"/>
      <sheetName val="ביאור חייבים"/>
      <sheetName val="ביאור זכאים"/>
      <sheetName val="ביאור צדדים קשורים"/>
      <sheetName val="31.12.14"/>
      <sheetName val="2014"/>
      <sheetName val="דוח התאמה למס"/>
      <sheetName val="תיאום תשלומים לבעש&quot;ט"/>
      <sheetName val="צ.קשור"/>
      <sheetName val="סבבי השקעה"/>
      <sheetName val="השקעה 1"/>
      <sheetName val="ניתוח לקוחות והכנסות 2013"/>
      <sheetName val="ראשי - תוכנית ביקורת עסק חי"/>
      <sheetName val="יחסים פיננסיים"/>
      <sheetName val="c.o.s"/>
      <sheetName val="rent+tra."/>
      <sheetName val="Dep.+pre."/>
      <sheetName val="salaries"/>
      <sheetName val="O. exp"/>
      <sheetName val="AP"/>
      <sheetName val="esta."/>
      <sheetName val="Bank"/>
      <sheetName val="F. ass."/>
      <sheetName val="Main ESOP"/>
      <sheetName val="Granted as of July 26, 2007"/>
      <sheetName val="exercise as of july 26, 2007"/>
      <sheetName val="terminated as of july 26, 2007"/>
      <sheetName val="BOD Jan. presentation "/>
      <sheetName val="BOD May presentation"/>
      <sheetName val="BOD July presentation"/>
      <sheetName val="BOD Sep. presentation"/>
      <sheetName val="מודול מעבר"/>
      <sheetName val="סקירת רווה&quot;פ"/>
      <sheetName val="מאזן מתואם"/>
      <sheetName val="ניכוי בשל פחת רכבים "/>
      <sheetName val="יתרתרכב2005"/>
      <sheetName val="גריעות 2005"/>
      <sheetName val="הרכבה+תזרים - מאוחד"/>
      <sheetName val="הרכבה - קדנט בע&quot;מ"/>
      <sheetName val="P&amp;L "/>
      <sheetName val="עובדים"/>
      <sheetName val="MEMO  "/>
      <sheetName val="השקעות G"/>
      <sheetName val="מדען ראשי"/>
      <sheetName val="דוח למס"/>
      <sheetName val=" אנליטי רוהס "/>
      <sheetName val="העמסת עקיפות"/>
      <sheetName val="כרטסת הוצ' מימון"/>
      <sheetName val="הרכבה ש&quot;ח ברוקס קרת"/>
      <sheetName val="השוואה לדולרי"/>
      <sheetName val="מאזן בוחן 31.12.01"/>
      <sheetName val="מאזן בוחן 31.12.02"/>
      <sheetName val="תאומי הון"/>
      <sheetName val="חוק התיאומים"/>
      <sheetName val="?????? ?????"/>
      <sheetName val="Financial Statements"/>
      <sheetName val="Entries"/>
      <sheetName val="מס תאורטי ונדחה"/>
      <sheetName val="fas123"/>
      <sheetName val="Loans"/>
      <sheetName val="הלוואות בעלים-מתוקן"/>
      <sheetName val="Inventory"/>
      <sheetName val="הוצ' לשלם + מראש"/>
      <sheetName val="Pat"/>
      <sheetName val="ני&quot;ע-מתואם"/>
      <sheetName val="TTI- ש&quot;ח"/>
      <sheetName val="TTI -מתואם"/>
      <sheetName val="ביאורי רוו&quot;ה - מתואם"/>
      <sheetName val="תזרים דולרי"/>
      <sheetName val="לקוחות+הכנסות לקבל"/>
      <sheetName val="TTI998"/>
      <sheetName val="פקדונות (2)"/>
      <sheetName val="היי.ני&quot;ע"/>
      <sheetName val="היי.רכ"/>
      <sheetName val="היי.הל"/>
      <sheetName val="היי.מס"/>
      <sheetName val="ממן.ני&quot;ע"/>
      <sheetName val="ממן.רכ"/>
      <sheetName val="ממן.הל"/>
      <sheetName val="ממן.מס"/>
      <sheetName val="ק.ני&quot;ע"/>
      <sheetName val="ק .הל"/>
      <sheetName val="ק. רכ"/>
      <sheetName val="ק.מס"/>
      <sheetName val="רכ מאוחד"/>
      <sheetName val="ג. רכוש"/>
      <sheetName val="הלוואות"/>
      <sheetName val="אג&quot;ח"/>
      <sheetName val="נח"/>
      <sheetName val="שרותי ניהול"/>
      <sheetName val="הפ.מס"/>
      <sheetName val="עתודות"/>
      <sheetName val="מ.18ד"/>
      <sheetName val="ס.18ד"/>
      <sheetName val="AA"/>
      <sheetName val="גיליון5"/>
      <sheetName val="??????1"/>
      <sheetName val="מדדים ושע&quot;ח"/>
      <sheetName val="מאזני הרכבה"/>
      <sheetName val="תזרים  הרכבה"/>
      <sheetName val="1999"/>
      <sheetName val="הרכבים"/>
      <sheetName val="השקעה בחברה בת"/>
      <sheetName val="הון מניות ודיבידנד"/>
      <sheetName val="נתוח אנליטי"/>
      <sheetName val="מס צפוי 99"/>
      <sheetName val="MEMO"/>
      <sheetName val="הרכבה $"/>
      <sheetName val="????? ???&quot;?"/>
      <sheetName val="REACH99.XLS"/>
      <sheetName val="REACH99"/>
      <sheetName val="דוח תזרים"/>
      <sheetName val="הלואה-גלסמן"/>
      <sheetName val="חופשה,פצויים"/>
      <sheetName val="העמסת הנהכ&quot;ל"/>
      <sheetName val="מס הכנסה  ישן"/>
      <sheetName val="הלוואות בעלים ב- $"/>
      <sheetName val="הסבר ל-restatement"/>
      <sheetName val="???? ?????"/>
      <sheetName val="ESOP"/>
      <sheetName val="Service providors"/>
      <sheetName val="employees departure"/>
      <sheetName val="Common stock value"/>
      <sheetName val="מאזן בוחן כמה"/>
      <sheetName val="סקירת מאזן כמ&quot;ה"/>
      <sheetName val="סקירת רווה&quot;פ כמ&quot;ה"/>
      <sheetName val="חישובים- כמ&quot;ה"/>
      <sheetName val="מאזן כמ&quot;ה"/>
      <sheetName val="רווה&quot;ס כמ&quot;ה"/>
      <sheetName val="תז&quot;מ כמ&quot;ה"/>
      <sheetName val="מאזן כמה מתואם"/>
      <sheetName val="מאזן בוחן כמ&quot;י"/>
      <sheetName val="סקירת מאזן כמ&quot;י"/>
      <sheetName val="סקירת רווה&quot;פ כמ&quot;י"/>
      <sheetName val="חישובים- כמ&quot;י"/>
      <sheetName val="מאזן כמ&quot;י"/>
      <sheetName val="רווה&quot;ס כמ&quot;י"/>
      <sheetName val="תז&quot;מ כמ&quot;י"/>
      <sheetName val="מאזן כמי מתואם"/>
      <sheetName val="השקעת שותפים בכמ&quot;ה"/>
      <sheetName val="הלוואה מכת&quot;ב לכמ&quot;י"/>
      <sheetName val="השקעה בקיורטק 03_12_31"/>
      <sheetName val="השקעה בקיורטק"/>
      <sheetName val="אחזקה במדיוונד"/>
      <sheetName val="התאמת חו&quot;ז"/>
      <sheetName val="CLS budget 2004"/>
      <sheetName val="Budget VS Actual"/>
      <sheetName val="חישוב המס"/>
      <sheetName val="טופס 1392"/>
      <sheetName val="סייג מסים"/>
      <sheetName val="הפרשות וסוציאליות"/>
      <sheetName val="הטבת מס בגין "/>
      <sheetName val="הטבת מס בגין אופציות"/>
      <sheetName val="ריבית מ&quot;ה לקבל"/>
      <sheetName val="נספח 2"/>
      <sheetName val="נספח 2א"/>
      <sheetName val="2005 - printing"/>
      <sheetName val="רשימה 4 ללא בצוע"/>
      <sheetName val="השקעות ז&quot;א  2002"/>
      <sheetName val="ז&quot;א-שינויים 2002"/>
      <sheetName val="השקעות במוחזקות "/>
      <sheetName val="ניע שינויים"/>
      <sheetName val="FSA"/>
      <sheetName val="A3a- PAJE"/>
      <sheetName val="פקודות מיון"/>
      <sheetName val="Termination of JV"/>
      <sheetName val="תזרים מזומנים A5a "/>
      <sheetName val="C-מזומנים"/>
      <sheetName val="D1-לקוחות"/>
      <sheetName val="E1- חייבים"/>
      <sheetName val="חייבים אחרים-E2"/>
      <sheetName val="רכוש קבוע-J1 "/>
      <sheetName val="השקעה-G1"/>
      <sheetName val="מעקב השקעות-G1.1"/>
      <sheetName val="קרן הון-G1.2"/>
      <sheetName val="זכאים-N"/>
      <sheetName val="הון מניות-T1"/>
      <sheetName val="מימון-U05"/>
      <sheetName val="הוצאות-U04"/>
      <sheetName val="הסבר מימון"/>
      <sheetName val="מימון מתואם"/>
      <sheetName val="מימון ש&quot;ח"/>
      <sheetName val="דוחות כספים מתואמים  "/>
      <sheetName val="דוח על השינויים מתואם"/>
      <sheetName val="דוחות כספיים נומינלים"/>
      <sheetName val="רכוש קבוע+אחר "/>
      <sheetName val="רכוש קבוע  נומינלי"/>
      <sheetName val="נכסים לא כספיים"/>
      <sheetName val="דוחות ש&quot;ח"/>
      <sheetName val="נתונים להכנת דוח"/>
      <sheetName val="YTD P&amp;L"/>
      <sheetName val="T.B"/>
      <sheetName val="Statements"/>
      <sheetName val="INTER-COMPANY"/>
      <sheetName val="הפרשות"/>
      <sheetName val="F.A"/>
      <sheetName val="פרטים"/>
      <sheetName val="ת.מזומנים אנגלית"/>
      <sheetName val="תזרים מזומנים  31.12.00"/>
      <sheetName val="ישיבה של אבי בפלג 10-4-2006"/>
      <sheetName val="ברורים מלאי"/>
      <sheetName val="ישיבה עם אבי 13-3-06"/>
      <sheetName val="בירורים"/>
      <sheetName val="מ. המבקרים"/>
      <sheetName val="מ&quot;ה חו&quot;ז"/>
      <sheetName val="מ&quot;ה - דוח תיאום"/>
      <sheetName val="מ&quot;ה - נייר קשר"/>
      <sheetName val="מ&quot;ה - מקדמות"/>
      <sheetName val="מ&quot;ה - עתודה למס - מאוחד"/>
      <sheetName val="מ&quot;ה - עתודה למס"/>
      <sheetName val="מע&quot;מ - תעשיות"/>
      <sheetName val="ארנונה"/>
      <sheetName val="ב. מניות"/>
      <sheetName val="ב.מניות - ריבית פרס"/>
      <sheetName val="ב. מניות - ריבית  פאשה"/>
      <sheetName val="ב. מניות - ריבית שפירא"/>
      <sheetName val="בעמנ - חוז שפירא דוד"/>
      <sheetName val="ב. מניות - ריבית דויד שפירא"/>
      <sheetName val="בטוח"/>
      <sheetName val="דמי חבר"/>
      <sheetName val="הון המניות"/>
      <sheetName val="הון עצמי - מאוחד"/>
      <sheetName val="הוצאות יסוד"/>
      <sheetName val="המחאות לגביה"/>
      <sheetName val="העמסת מתכת 05"/>
      <sheetName val="הלוואות ז&quot;ק"/>
      <sheetName val="ערבות הדדית"/>
      <sheetName val="הלוואות זא - מרכז"/>
      <sheetName val="הלוואה 700,000"/>
      <sheetName val="הצמדות של יתרות כספיות"/>
      <sheetName val="השקעה בפלג מתכת"/>
      <sheetName val="חמית - מרכז"/>
      <sheetName val="חמית 738,095"/>
      <sheetName val="חמית 1,067,337"/>
      <sheetName val="חמית 1,085,642"/>
      <sheetName val="חומ&quot;ס"/>
      <sheetName val="חול - מרכז"/>
      <sheetName val="חול - 1"/>
      <sheetName val="חול - 2"/>
      <sheetName val="חול - 3"/>
      <sheetName val="הוצ. מראש"/>
      <sheetName val="חופשה והבראה"/>
      <sheetName val="לגביה - לאומי"/>
      <sheetName val="מלאי - ישן"/>
      <sheetName val="מלאי - חדש"/>
      <sheetName val="מלאי - סיכומים"/>
      <sheetName val="משכורת12-05"/>
      <sheetName val="משכורות -גמל - ריכוז דוחות מכפל"/>
      <sheetName val="משכורות - גמל - תאום למס"/>
      <sheetName val="משכורות - קהש - תאום למס"/>
      <sheetName val="משכורות מנהלים"/>
      <sheetName val="משכורות - 101"/>
      <sheetName val="מתנות"/>
      <sheetName val="ניא - רכישת מניות"/>
      <sheetName val="עובדים - הלוואות"/>
      <sheetName val="פלג מתכת"/>
      <sheetName val="פלג מתכת - השקעה"/>
      <sheetName val="עסקאות צדדים קשורים 12-05"/>
      <sheetName val="ריבית - אצפ"/>
      <sheetName val="ריבית - פלג  פפש"/>
      <sheetName val="ריבית - נכסי מ.פ. שפירא"/>
      <sheetName val="רכב  - אחזקה"/>
      <sheetName val="רכב ק&quot;מ ל 31-12-05"/>
      <sheetName val="רכוש קבוע - מאוחד"/>
      <sheetName val="רכוש קבוע - מכונות השנה"/>
      <sheetName val="שכירות"/>
      <sheetName val="שטר הון - נומינלי -  3,500,000"/>
      <sheetName val="שטר הון - נומינלי 500,000"/>
      <sheetName val="שטר הון - נומינלי 1,200,000"/>
      <sheetName val="שטר הון - נומינלי - סהכ"/>
      <sheetName val="שטר הון - מתואם - 3,500,000"/>
      <sheetName val="שטר הון - מתואם - 500,000"/>
      <sheetName val="שטר הון - מתואם  1,200,000"/>
      <sheetName val="שטר הון - מתואם - סה&quot;כ"/>
      <sheetName val="מאזן מאוחד "/>
      <sheetName val="רהפס  מאוחד"/>
      <sheetName val="תזרים אקויטי 12-05"/>
      <sheetName val="תזרים מאוחד 12-05"/>
      <sheetName val="הפסקת פעילות"/>
      <sheetName val="רווח הון ממכירת פעילות"/>
      <sheetName val="חישוב רווחים  94ב עד 31.12.02"/>
      <sheetName val="חישוב רווחים  94ב  עד 31.12.05"/>
      <sheetName val="חישוב המס בפירוק"/>
      <sheetName val="סבירות רווח הון ממכירת ר.ק"/>
      <sheetName val="אירועים לאחר תאריך המאזן"/>
      <sheetName val="מ&quot;ה חו&quot;ז "/>
      <sheetName val="מ&quot;ה -  דוח תיאום"/>
      <sheetName val="מ&quot;ה - אומדן - חו&quot;ז"/>
      <sheetName val="מ&quot;ה - אומדן -  דוח תיאום"/>
      <sheetName val="מ&quot;ה - אומדן - נייר קשר"/>
      <sheetName val="משכורות - גמל - תאום למס - חדש"/>
      <sheetName val="משכורות - אומדן -גמל - תאום למס"/>
      <sheetName val="חוז מה לאחר הסכם ספטמבר 06"/>
      <sheetName val="כיבודים ומתנות"/>
      <sheetName val="תרומות"/>
      <sheetName val="תקשורת"/>
      <sheetName val="מ&quot;ה דוח תיאום  תאורטי  -הסדר"/>
      <sheetName val="מלאי - חדש - מצומצם"/>
      <sheetName val="מלאי - חדש   "/>
      <sheetName val="רכוש קבוע נומינלי ל 611"/>
      <sheetName val="cleaned"/>
      <sheetName val="יחס מחזורים לאחר הפיצול- זיגזג"/>
      <sheetName val="יחס מחזורים לאחר הפיצול- תפוקות"/>
      <sheetName val="תעודה ב"/>
      <sheetName val="חלוקת מפעלים - 1999"/>
      <sheetName val="רשימת חברות קשורות"/>
      <sheetName val="השתלמויות"/>
      <sheetName val="נסיעות, כלכלה ולינה"/>
      <sheetName val="כיבודים ואירוח"/>
      <sheetName val="ריבית והפרשי הצמדה ממה"/>
      <sheetName val="הוצ בקשר לעובדים"/>
      <sheetName val="Cons FS 2018 Final V5 Prelimina"/>
      <sheetName val="פ&quot;נ - תיקוני ספרים"/>
      <sheetName val="יתרות עם צדדים קשורים"/>
      <sheetName val="שאיפה"/>
      <sheetName val="פארמה"/>
      <sheetName val="מסחר"/>
      <sheetName val="ג'נטיקס"/>
      <sheetName val="אינטרנשיונל"/>
      <sheetName val="אינדסטריז"/>
      <sheetName val="ננו סולושנס"/>
      <sheetName val="1344"/>
      <sheetName val="1385"/>
      <sheetName val="נייר עבודה עודפות"/>
      <sheetName val="32(9)"/>
      <sheetName val="טופס 1385"/>
      <sheetName val="מאזן בוחן סופי"/>
      <sheetName val="מו&quot;פ - נספח"/>
      <sheetName val="דוח התאמה למס 2013"/>
      <sheetName val="אגרו TB"/>
      <sheetName val="AKC"/>
      <sheetName val="Cash Cost per Gram"/>
      <sheetName val="Capacity per CAPEX -&gt;"/>
      <sheetName val="Combined- CAPEX &amp; Capacity"/>
      <sheetName val="Combined - Selling vs Capacity"/>
      <sheetName val="Israel - Capacity Drivers"/>
      <sheetName val="Israel- CAPEX &amp; Capacity"/>
      <sheetName val="Israel - Selling vs Capacity"/>
      <sheetName val="Planned CAPEX - Israel"/>
      <sheetName val="Portugal - Capacity Drivers"/>
      <sheetName val="Portugal- CAPEX &amp; Capacity"/>
      <sheetName val="Portugal - Selling vs Capacity"/>
      <sheetName val="Planned CAPEX - Portugal"/>
      <sheetName val="Yearly Comparison"/>
      <sheetName val="Quarterly Comparison"/>
      <sheetName val="Monthly Comparison"/>
      <sheetName val="Budget Yearly Tracking"/>
      <sheetName val="Budget Quarterly Tracking"/>
      <sheetName val="Budget Monthly Tracking"/>
      <sheetName val="Combined PIVOTs - DB"/>
      <sheetName val="Total Israel -Cost"/>
      <sheetName val="Israel Revenue"/>
      <sheetName val="28.2.02"/>
      <sheetName val="קניית מגרש"/>
      <sheetName val=" הוצאות בשלב התכנון עד היתר הבנ"/>
      <sheetName val="הוצאות לבניית שלד"/>
      <sheetName val="הוצאות לשלב הגמר"/>
      <sheetName val="לפני הכניסה לבית"/>
      <sheetName val="פינוקים לבית"/>
      <sheetName val="הרכבה_מאוחד4"/>
      <sheetName val="משוב_שיווק4"/>
      <sheetName val="סיון_הדרכה4"/>
      <sheetName val="פקודות_נוספות_קדנט_בע&quot;מ4"/>
      <sheetName val="קבוצת_טלדור4"/>
      <sheetName val="סיון_הדרכה"/>
      <sheetName val="קבוצת_טלדור"/>
      <sheetName val="פקודות_נוספות_קדנט_בע&quot;מ"/>
      <sheetName val="סיון_הדרכה1"/>
      <sheetName val="קבוצת_טלדור1"/>
      <sheetName val="פקודות_נוספות_קדנט_בע&quot;מ1"/>
      <sheetName val="הרכבה_מאוחד2"/>
      <sheetName val="משוב_שיווק2"/>
      <sheetName val="סיון_הדרכה2"/>
      <sheetName val="פקודות_נוספות_קדנט_בע&quot;מ2"/>
      <sheetName val="קבוצת_טלדור2"/>
      <sheetName val="הרכבה_מאוחד3"/>
      <sheetName val="משוב_שיווק3"/>
      <sheetName val="סיון_הדרכה3"/>
      <sheetName val="פקודות_נוספות_קדנט_בע&quot;מ3"/>
      <sheetName val="קבוצת_טלדור3"/>
      <sheetName val="הרכבה_מאוחד6"/>
      <sheetName val="משוב_שיווק6"/>
      <sheetName val="סיון_הדרכה6"/>
      <sheetName val="פקודות_נוספות_קדנט_בע&quot;מ6"/>
      <sheetName val="קבוצת_טלדור6"/>
      <sheetName val="הרכבה_מאוחד5"/>
      <sheetName val="משוב_שיווק5"/>
      <sheetName val="סיון_הדרכה5"/>
      <sheetName val="קבוצת_טלדור5"/>
      <sheetName val="פקודות_נוספות_קדנט_בע&quot;מ5"/>
      <sheetName val="הרכבה_מאוחד7"/>
      <sheetName val="משוב_שיווק7"/>
      <sheetName val="סיון_הדרכה7"/>
      <sheetName val="קבוצת_טלדור7"/>
      <sheetName val="פקודות_נוספות_קדנט_בע&quot;מ7"/>
      <sheetName val="הרכבה_מאוחד8"/>
      <sheetName val="משוב_שיווק8"/>
      <sheetName val="סיון_הדרכה8"/>
      <sheetName val="קבוצת_טלדור8"/>
      <sheetName val="פקודות_נוספות_קדנט_בע&quot;מ8"/>
      <sheetName val="ארוחות-כבוד מחוץ למשרד"/>
      <sheetName val="גליון החישובים"/>
      <sheetName val="מרכז 3-01"/>
      <sheetName val="דוח חבות הבראה"/>
      <sheetName val="מעגל_רכוש_קבוע4"/>
      <sheetName val="פקדונות_וניירות_ערך4"/>
      <sheetName val="דוחות_LTD4"/>
      <sheetName val="נתונים_לשינוי4"/>
      <sheetName val="?????_?????4"/>
      <sheetName val="דוחות_LTD"/>
      <sheetName val="נתונים_לשינוי"/>
      <sheetName val="?????_?????"/>
      <sheetName val="דוחות_LTD1"/>
      <sheetName val="נתונים_לשינוי1"/>
      <sheetName val="?????_?????1"/>
      <sheetName val="מעגל_רכוש_קבוע2"/>
      <sheetName val="פקדונות_וניירות_ערך2"/>
      <sheetName val="דוחות_LTD2"/>
      <sheetName val="נתונים_לשינוי2"/>
      <sheetName val="?????_?????2"/>
      <sheetName val="מעגל_רכוש_קבוע3"/>
      <sheetName val="פקדונות_וניירות_ערך3"/>
      <sheetName val="דוחות_LTD3"/>
      <sheetName val="נתונים_לשינוי3"/>
      <sheetName val="?????_?????3"/>
      <sheetName val="מעגל_רכוש_קבוע6"/>
      <sheetName val="פקדונות_וניירות_ערך6"/>
      <sheetName val="דוחות_LTD6"/>
      <sheetName val="נתונים_לשינוי6"/>
      <sheetName val="?????_?????6"/>
      <sheetName val="מעגל_רכוש_קבוע5"/>
      <sheetName val="פקדונות_וניירות_ערך5"/>
      <sheetName val="דוחות_LTD5"/>
      <sheetName val="נתונים_לשינוי5"/>
      <sheetName val="?????_?????5"/>
      <sheetName val="מעגל_רכוש_קבוע7"/>
      <sheetName val="פקדונות_וניירות_ערך7"/>
      <sheetName val="דוחות_LTD7"/>
      <sheetName val="נתונים_לשינוי7"/>
      <sheetName val="?????_?????7"/>
      <sheetName val="מעגל_רכוש_קבוע8"/>
      <sheetName val="פקדונות_וניירות_ערך8"/>
      <sheetName val="דוחות_LTD8"/>
      <sheetName val="נתונים_לשינוי8"/>
      <sheetName val="?????_?????8"/>
      <sheetName val="הנחות_עבודה"/>
      <sheetName val="מאזן + PN סולו"/>
      <sheetName val="נומינלי"/>
      <sheetName val="מדדים_ושע&quot;ח"/>
      <sheetName val="מאזני_הרכבה"/>
      <sheetName val="תזרים__הרכבה"/>
      <sheetName val="השקעה_בחברה_בת"/>
      <sheetName val="רכוש_קבוע"/>
      <sheetName val="רווח_הון"/>
      <sheetName val="הון_מניות_ודיבידנד"/>
      <sheetName val="נתוח_אנליטי"/>
      <sheetName val="מס_צפוי_99"/>
      <sheetName val="סבירות_מימון"/>
      <sheetName val="?????_???&quot;?"/>
      <sheetName val="מלאי_"/>
      <sheetName val="מדדים_ושע&quot;ח1"/>
      <sheetName val="מאזני_הרכבה1"/>
      <sheetName val="תזרים__הרכבה1"/>
      <sheetName val="פקודות_נוספות1"/>
      <sheetName val="השקעה_בחברה_בת1"/>
      <sheetName val="רכוש_קבוע1"/>
      <sheetName val="רווח_הון1"/>
      <sheetName val="הון_מניות_ודיבידנד1"/>
      <sheetName val="נתוח_אנליטי1"/>
      <sheetName val="מס_צפוי_991"/>
      <sheetName val="סבירות_מימון1"/>
      <sheetName val="?????_???&quot;?1"/>
      <sheetName val="מלאי_1"/>
      <sheetName val="MS1296"/>
      <sheetName val="???? ????? "/>
      <sheetName val="תוכנית מדען סיכום"/>
      <sheetName val="ריכוז עודפות"/>
      <sheetName val="נס"/>
      <sheetName val="Doc."/>
      <sheetName val="Credit Rating &gt;&gt;"/>
      <sheetName val="Moody's Credit Rating"/>
      <sheetName val="Financial Reports"/>
      <sheetName val="Duration&gt;&gt;"/>
      <sheetName val="Durations"/>
      <sheetName val="Data Collected&gt;&gt;"/>
      <sheetName val="Mirvah hogen"/>
      <sheetName val="Data Received&gt;&gt;"/>
      <sheetName val="L01 Leases Commitments"/>
      <sheetName val=" חכירה צבר קמהL02.0"/>
      <sheetName val="L02.1 Lease IFRS16 צבר קמה"/>
      <sheetName val="L03.0 Park Revadim"/>
      <sheetName val="L03.1 Lease IFRS16 Park Revadim"/>
      <sheetName val="cars -1"/>
      <sheetName val="פריוריטי מב 03.20"/>
      <sheetName val="פריוריטי רווה 03.20"/>
      <sheetName val="Pharma Cap 31.12.19"/>
      <sheetName val="Industries cap 31.12.19"/>
      <sheetName val="PBEY - בדיקת שלמות"/>
      <sheetName val="קובץ דגימה"/>
      <sheetName val="כרטסות רווח והפסד"/>
      <sheetName val="כרטסת הוצאות מלאה לדגימה"/>
      <sheetName val="פחנצ ריהוט 161000"/>
      <sheetName val="פחנצ רכבים 163000"/>
      <sheetName val="פחנצ מכני 163001"/>
      <sheetName val="פחנצ מחשבים 164000"/>
      <sheetName val="בינחברתי רווה (2)"/>
      <sheetName val="בינחברתי רווה"/>
      <sheetName val="נחמי פירוטים"/>
      <sheetName val="ניתוח בינחברתי"/>
      <sheetName val=" סיכום"/>
      <sheetName val="טיסות חול"/>
      <sheetName val=" תמיר"/>
      <sheetName val=" שגיא"/>
      <sheetName val=" הוגו"/>
      <sheetName val=" אבנר+חגי"/>
      <sheetName val=" כספים"/>
      <sheetName val="הנה&quot;ח+משאבי אנוש"/>
      <sheetName val="הוצאות אתר"/>
      <sheetName val="ישירות לאגרו"/>
      <sheetName val="ישירות למניופקטיורינג"/>
      <sheetName val="TB2018Act"/>
      <sheetName val=" עורך דין+רואי חשבון"/>
      <sheetName val="מחשוב ותקשורת"/>
      <sheetName val="USERS"/>
      <sheetName val="קטגוריות שכר"/>
      <sheetName val="שכר 18"/>
      <sheetName val="KEY שכר"/>
      <sheetName val="אינטרנשיונל TB"/>
      <sheetName val="השוואת כרטיסים"/>
      <sheetName val="אינדסטריז TB"/>
      <sheetName val="ישראל TB"/>
      <sheetName val="PBC - מכירת ר&quot;ק בשאיפה לחיים"/>
      <sheetName val="טופס פחת שאיפה לחיים"/>
      <sheetName val="נספח מו&quot;פ פארמה 2018"/>
      <sheetName val="PBC-CLAs WP"/>
      <sheetName val="PBC-Invent and Bio Assets AJEs"/>
      <sheetName val="EY Status"/>
      <sheetName val="MASYP"/>
      <sheetName val="MASYT"/>
      <sheetName val="MASMU"/>
      <sheetName val="איטונג בע&quot;מ"/>
      <sheetName val="איטונג בע&quot;מ (2)"/>
      <sheetName val="איטונג בע&quot;מ 30.6.08"/>
      <sheetName val="SPT vs PHI"/>
      <sheetName val="דוחות - $"/>
      <sheetName val="אנליטי - מאזן"/>
      <sheetName val="אנליטי - רוה&quot;פ"/>
      <sheetName val="אופציות 6.99"/>
      <sheetName val="FINAL REPORTS CONS"/>
      <sheetName val="Consolidated BVA _"/>
      <sheetName val="Final Report (2)"/>
      <sheetName val="TP"/>
      <sheetName val="Note"/>
      <sheetName val="מעגל הון"/>
      <sheetName val="מעגל הון תואם לדוחות"/>
      <sheetName val="בנקים"/>
      <sheetName val="הוצאות מראש"/>
      <sheetName val="העמסות"/>
      <sheetName val="bal sht"/>
      <sheetName val="p&amp;l_YTD-class"/>
      <sheetName val="מאזן NL"/>
      <sheetName val="גליון איחוד"/>
      <sheetName val="הוצאות לשלם"/>
      <sheetName val="Mysticom 31 12 03 Final"/>
      <sheetName val="אהוד1997"/>
      <sheetName val="חיסולית"/>
      <sheetName val="1214"/>
      <sheetName val="עודפות רכב"/>
      <sheetName val="נסיעות חו&quot;ל עודפות"/>
      <sheetName val="ניירות ערך ש&quot;ח"/>
      <sheetName val="CFS"/>
      <sheetName val="הצגת CFS"/>
      <sheetName val="Actual V Budget"/>
      <sheetName val="סקירה"/>
      <sheetName val="מודול מעבר והדפסות מאוחד"/>
      <sheetName val="Cash flow chart"/>
      <sheetName val="SAD"/>
      <sheetName val=" INC-M"/>
      <sheetName val="AE Inc-m"/>
      <sheetName val="LTD"/>
      <sheetName val="AE Ltd"/>
      <sheetName val=" INC USA"/>
      <sheetName val="Base Info"/>
      <sheetName val="Vesting Schedule"/>
      <sheetName val="Total Expenses"/>
      <sheetName val="granted 5-8.2018"/>
      <sheetName val="granted 12.2018"/>
      <sheetName val="ESOP Models&gt;&gt;"/>
      <sheetName val="Options 28.12.18"/>
      <sheetName val="Options Calculation  28.12.18"/>
      <sheetName val="Options Calculation until 28.12"/>
      <sheetName val="In Drying"/>
      <sheetName val="Dried Trim"/>
      <sheetName val="FG by lot"/>
      <sheetName val="Pre-roll by Lot"/>
      <sheetName val="Cost of sales"/>
      <sheetName val="FG detailed"/>
      <sheetName val="Pre-roll detailed"/>
      <sheetName val="Sales by lot"/>
      <sheetName val="Assumptions - Yield+Destruction"/>
      <sheetName val="Destruction pivot 2"/>
      <sheetName val="ביאור רכוש קבוע ר1"/>
      <sheetName val="ביאור רכוש קבוע ר2"/>
      <sheetName val="מרכז נדלן + רכבים"/>
      <sheetName val="מרכז נדלן"/>
      <sheetName val="רכבים מרכז"/>
      <sheetName val="צבר קמה&gt;&gt;"/>
      <sheetName val="פארק רבדים&gt;&gt;"/>
      <sheetName val="רכבים&gt;&gt;"/>
      <sheetName val="מצבת רכבים לפי חשבוניות"/>
      <sheetName val="  לוחות סילוקין  קיימים BOL"/>
      <sheetName val="ריביות חדש"/>
      <sheetName val="מדד"/>
      <sheetName val="מצבת רכבים לפי חשבוניות שנגרעו"/>
      <sheetName val="BOL לוחות סילוקין שנגרעו"/>
      <sheetName val="SBC 30.6.20"/>
      <sheetName val="פריוריטי מב 06.20"/>
      <sheetName val="פריוריטי רווה 1-6.20"/>
      <sheetName val="Cap 31.12.2018"/>
      <sheetName val="הפרשה למס (2)"/>
      <sheetName val="התפלגות לקוחות 2"/>
      <sheetName val="ספקים בחובה"/>
      <sheetName val="MEMO ספקים"/>
      <sheetName val="ספקים"/>
      <sheetName val="חו&quot;ז מ&quot;ה"/>
      <sheetName val="מוסדות"/>
      <sheetName val="יתרות זכות"/>
      <sheetName val="הכנסות"/>
      <sheetName val="חייבים ויתרות חובה - M"/>
      <sheetName val="חייבים ויתרות חובה"/>
      <sheetName val="פירוט לקוחות"/>
      <sheetName val="הפרשה לפיצויים"/>
      <sheetName val="הוצ' מראש"/>
      <sheetName val="מע&quot;מ"/>
      <sheetName val="סקירה "/>
      <sheetName val="רכוש קבוע - M"/>
      <sheetName val="רכוש אחר - M"/>
      <sheetName val="פחת השנה"/>
      <sheetName val="נכסים לא מוחשיים"/>
      <sheetName val="הוצ' שכר"/>
      <sheetName val="גיליון הדפסה"/>
      <sheetName val="מימון"/>
      <sheetName val="מס"/>
      <sheetName val="הנחות"/>
      <sheetName val="מגבלות "/>
      <sheetName val="מחיר הון"/>
      <sheetName val="תוצאות"/>
      <sheetName val="הוצאות "/>
      <sheetName val="תקנים"/>
      <sheetName val="Trial Balance Q1"/>
      <sheetName val="Trial Balance Q2"/>
      <sheetName val="Trial Balance Q3"/>
      <sheetName val="Trial Balance Q4"/>
      <sheetName val="Q4 97"/>
      <sheetName val="PR"/>
      <sheetName val="Trial Balance YTD"/>
      <sheetName val="Reporting Package"/>
      <sheetName val="ני&quot;ע הכנסות לקבל-שוכרים בנתניה"/>
      <sheetName val="קידוד פרויקטים"/>
      <sheetName val="קידוד ט.ציר"/>
      <sheetName val="טבלת ציר (2)"/>
      <sheetName val="טבלת ציר"/>
      <sheetName val="מאזן בוחן "/>
      <sheetName val="לקוחות 3"/>
      <sheetName val="מזומן"/>
      <sheetName val="חייבים 4"/>
      <sheetName val="בניינים בהקמה"/>
      <sheetName val="השק' בפרוייקטים"/>
      <sheetName val="השק' בנכסים פיננסיים"/>
      <sheetName val="השק' באחזקות"/>
      <sheetName val="השק' בדן אביב"/>
      <sheetName val="השק' בהדסילנד"/>
      <sheetName val="השק' בגרופית"/>
      <sheetName val="השקעות 6"/>
      <sheetName val="ר&quot;ק 8"/>
      <sheetName val="חייבים לז&quot;א"/>
      <sheetName val="נדלן להשקעה"/>
      <sheetName val="רכוש קבוע ומקרקעין"/>
      <sheetName val="אשראי 10"/>
      <sheetName val="מקדמות מרוכשים "/>
      <sheetName val="ספקים 11"/>
      <sheetName val="זכאים 12"/>
      <sheetName val="ז&quot;א 15"/>
      <sheetName val="פיצויים 16"/>
      <sheetName val="עלות המכר 21"/>
      <sheetName val="מכירה ושיווק 19"/>
      <sheetName val="הנה&quot;כ 20"/>
      <sheetName val="הוצאות אחרות 7"/>
      <sheetName val="מסים"/>
      <sheetName val="מימון ראלי"/>
      <sheetName val="הרכבת מאזן"/>
      <sheetName val="ריכוז מאזן בוחן"/>
      <sheetName val="פ. נ. "/>
      <sheetName val="מזומנים בתאגידים בנקאיים"/>
      <sheetName val="1 חייבים ויתרות חובה"/>
      <sheetName val=" 2 רכוש קבוע"/>
      <sheetName val="אשראי לז&quot;ק"/>
      <sheetName val="התחייבויות לזמן ארוך"/>
      <sheetName val=" ספקים"/>
      <sheetName val="זכאים ויתרות זכות"/>
      <sheetName val="3 הוצאות מס"/>
      <sheetName val="בקורת שוטפת"/>
      <sheetName val="내역서"/>
      <sheetName val="MAS12-97"/>
      <sheetName val="??? ??????"/>
      <sheetName val="G &amp; A"/>
      <sheetName val="R &amp; D"/>
      <sheetName val="Investment &amp; Expenses"/>
      <sheetName val="Constants"/>
      <sheetName val="OLD - Head count &amp;  Salaries"/>
      <sheetName val="OLD - graphs"/>
      <sheetName val="OLD - Front Page"/>
      <sheetName val="OLD - P&amp;L , C.F"/>
      <sheetName val="OLD - Revenues"/>
      <sheetName val="OLD - Jobs"/>
      <sheetName val="OLD - Delta"/>
      <sheetName val="OLD - Graphs 2"/>
      <sheetName val="OLD - COGS"/>
      <sheetName val="OLD - Basic Assumptions"/>
      <sheetName val="OLD - Sheet2"/>
      <sheetName val="Investment &amp; Expenses (2)-OLD V"/>
      <sheetName val="Selling (2)"/>
      <sheetName val="G &amp; A (2)"/>
      <sheetName val="H.C. &amp; S- Dvir"/>
      <sheetName val="Summary Income Statement"/>
      <sheetName val="Opex"/>
      <sheetName val="Start up expenses"/>
      <sheetName val="Target Markets and Revenue"/>
      <sheetName val="Staff"/>
      <sheetName val="Staff Computers"/>
      <sheetName val="Global"/>
      <sheetName val="Production Hardware &amp; Software"/>
      <sheetName val="QA Testing HW &amp; SW"/>
      <sheetName val="Development HW &amp; SW"/>
      <sheetName val="Bandwidth"/>
      <sheetName val="sensitivity Table for CPM"/>
      <sheetName val="Money Injection "/>
      <sheetName val="שימושים"/>
      <sheetName val="מאזן סולו להרכבה"/>
      <sheetName val="AOP99"/>
      <sheetName val="PLF (2)"/>
      <sheetName val="PLF"/>
      <sheetName val="שטראוס החזקות"/>
      <sheetName val="אחזקת רכב"/>
      <sheetName val="מערכת שכר"/>
      <sheetName val="P&amp;L Analysis"/>
      <sheetName val="Travels "/>
      <sheetName val="Project 1"/>
      <sheetName val="Sales projection"/>
      <sheetName val="4 year plan"/>
      <sheetName val="Electricity"/>
      <sheetName val="CarsRates"/>
      <sheetName val="GPCompetative"/>
      <sheetName val="Territories2002-3"/>
      <sheetName val="ProductLines2002-3"/>
      <sheetName val="Budget2003"/>
      <sheetName val="TotalAll"/>
      <sheetName val="Europe"/>
      <sheetName val="Japan"/>
      <sheetName val="SouthAmerica"/>
      <sheetName val="CurrrencyRate"/>
      <sheetName val="Data1"/>
      <sheetName val="Data2"/>
      <sheetName val="Data3"/>
      <sheetName val="Data4"/>
      <sheetName val="Data5"/>
      <sheetName val="Data6"/>
      <sheetName val="Sales by Month"/>
      <sheetName val="New Customers"/>
      <sheetName val="Revenue per employee"/>
      <sheetName val="6.2001"/>
      <sheetName val="3.2001"/>
      <sheetName val="2000"/>
      <sheetName val="ניתוח אנליטי 1"/>
      <sheetName val="העמסת תקורות"/>
      <sheetName val="Pr. Liquidation"/>
      <sheetName val="מס צפוי 2000"/>
      <sheetName val="Budget 2008"/>
      <sheetName val=" Budget US"/>
      <sheetName val="Budget IL"/>
      <sheetName val="CEO"/>
      <sheetName val="CTO (VP IL)"/>
      <sheetName val="VP BD"/>
      <sheetName val="CMO"/>
      <sheetName val="VP Sales"/>
      <sheetName val="BM assumptions"/>
      <sheetName val="P&amp;L-3months"/>
      <sheetName val="P&amp;L flux"/>
      <sheetName val="BS Flux"/>
      <sheetName val="CONSOL AJE"/>
      <sheetName val="AJE - Interco"/>
      <sheetName val="Dec-Consolidation"/>
      <sheetName val="CONS Cash Flow-12month"/>
      <sheetName val="IBP-1a- Actual vs Plan"/>
      <sheetName val="IBP-1b-12 Mth PL Comp"/>
      <sheetName val="IBP-Page 2a-Quarterly PLs"/>
      <sheetName val="IBP-Page 6 - Qtrly BS"/>
      <sheetName val="India"/>
      <sheetName val="P&amp;L report"/>
      <sheetName val="FIXED ASSETS "/>
      <sheetName val="NOTES_ACCOUNT"/>
      <sheetName val="Summary of Exp."/>
      <sheetName val="RECIEPT&amp;PAYMENT"/>
      <sheetName val="Annexure 1"/>
      <sheetName val="Annexure 2"/>
      <sheetName val="Annexure 3"/>
      <sheetName val="Bank Rec"/>
      <sheetName val="נספח"/>
      <sheetName val="ני&quot;ע תזרים"/>
      <sheetName val="M&amp;S"/>
      <sheetName val="Docum"/>
      <sheetName val="Rev"/>
      <sheetName val="Globals"/>
      <sheetName val="SH Info"/>
      <sheetName val="Comm Round"/>
      <sheetName val="Option Exercise"/>
      <sheetName val="Series A"/>
      <sheetName val="Series A - Calc"/>
      <sheetName val="Series B"/>
      <sheetName val="Series C"/>
      <sheetName val="2000 Notes"/>
      <sheetName val="2003 Notes"/>
      <sheetName val="Loans and Convertible notes"/>
      <sheetName val="UPA - Loan Ext Warrants"/>
      <sheetName val="UPA - Waiver Warrants"/>
      <sheetName val="UPA 1st Instl Warrants"/>
      <sheetName val="2005 UPA "/>
      <sheetName val="Warrants"/>
      <sheetName val="Security info"/>
      <sheetName val="Cap Table"/>
      <sheetName val="Cap Table - Summary"/>
      <sheetName val=" ESOP"/>
      <sheetName val="Itamar options 12-05"/>
      <sheetName val="Restricted options"/>
      <sheetName val="ESOP Exercise"/>
      <sheetName val="Options - FS"/>
      <sheetName val="unvested 12.03 - replace new p"/>
      <sheetName val="Dec 31, 2004 FS"/>
      <sheetName val="Optionees Pivot Table"/>
      <sheetName val="Shareholders mailing list rev. "/>
      <sheetName val="Series B-Noam"/>
      <sheetName val="2003 Notes - Noam"/>
      <sheetName val="Series A - Friends - Noam"/>
      <sheetName val="New Issue Calc"/>
      <sheetName val="Share Price-Fully Diluted Basis"/>
      <sheetName val="Priority"/>
      <sheetName val="Controle"/>
      <sheetName val="Journal"/>
      <sheetName val="Prime"/>
      <sheetName val="Situation"/>
      <sheetName val="P &amp;L"/>
      <sheetName val="Ventil NDF AB 03 00"/>
      <sheetName val="Prov I&amp;T"/>
      <sheetName val="to do"/>
      <sheetName val="PASSPORT MOTORIKA  inc"/>
      <sheetName val="EX"/>
      <sheetName val="GL 2004 IL"/>
      <sheetName val="IL"/>
      <sheetName val="2004 final"/>
      <sheetName val="inc5 gl"/>
      <sheetName val="usa 5 gl"/>
      <sheetName val="IL gl 5"/>
      <sheetName val="inc 5 b"/>
      <sheetName val="usa 5 b"/>
      <sheetName val="IL b5"/>
      <sheetName val="2005 final"/>
      <sheetName val="BS con"/>
      <sheetName val="P&amp;L con"/>
      <sheetName val=" CF Con"/>
      <sheetName val="General assumtions"/>
      <sheetName val="p&amp;l 06"/>
      <sheetName val="p&amp;l 05"/>
      <sheetName val="first page"/>
      <sheetName val="Revenue+Cost of sales"/>
      <sheetName val="presentation"/>
      <sheetName val="changing data"/>
      <sheetName val="calculation"/>
      <sheetName val="HR "/>
      <sheetName val="P&amp;L USA"/>
      <sheetName val="요약"/>
      <sheetName val="분석"/>
      <sheetName val="조정자산리스트"/>
      <sheetName val="OM"/>
      <sheetName val="FM"/>
      <sheetName val="CRM"/>
      <sheetName val="ASPmarket"/>
      <sheetName val="Outsource"/>
      <sheetName val="HeadYear1"/>
      <sheetName val="Dan's"/>
      <sheetName val="IncState"/>
      <sheetName val="RGraph"/>
      <sheetName val="RSources"/>
      <sheetName val="IT"/>
      <sheetName val="EInsurance"/>
      <sheetName val="MShare"/>
      <sheetName val="Combo"/>
      <sheetName val="ASPCRM"/>
      <sheetName val="E&amp;P Israel Exp."/>
      <sheetName val="E&amp;P US Exp."/>
      <sheetName val="Sales Exp."/>
      <sheetName val="Marketing Ex"/>
      <sheetName val="2003 - printing"/>
      <sheetName val="Budget 2002"/>
      <sheetName val="P&amp;L monthly"/>
      <sheetName val="JE 03.05"/>
      <sheetName val="JE 02.05"/>
      <sheetName val="ck+tnuva"/>
      <sheetName val="JE 07"/>
      <sheetName val="JE 08"/>
      <sheetName val="JE 09"/>
      <sheetName val="JE 10"/>
      <sheetName val="JE 11"/>
      <sheetName val="JE 12"/>
      <sheetName val="JE 01.05"/>
      <sheetName val="Macro1"/>
      <sheetName val="DETBIL"/>
      <sheetName val="BILANSTD"/>
      <sheetName val="DET99RT"/>
      <sheetName val="CR1999"/>
      <sheetName val="RESFISC (2)"/>
      <sheetName val="CA"/>
      <sheetName val="נהלי סקירה"/>
      <sheetName val="מעגלים לתזרים"/>
      <sheetName val="דוח על השינויים בהון"/>
      <sheetName val="השקעה באומגה די.אס. ובתגא"/>
      <sheetName val="ביאור חשבון השקעה"/>
      <sheetName val="מבנה אחזקות"/>
      <sheetName val="גמול אחזקות אלרן"/>
      <sheetName val="בתיה"/>
      <sheetName val="רקע כללי"/>
      <sheetName val="צדדים קשורים ובעלי שליטה"/>
      <sheetName val="דוח נומינלי"/>
      <sheetName val="Page 298-299"/>
      <sheetName val="VBA functions, pp. 199-200, 203"/>
      <sheetName val="Page 300"/>
      <sheetName val="Page 301"/>
      <sheetName val="Page 302"/>
      <sheetName val="Page 304"/>
      <sheetName val="Page 305-306"/>
      <sheetName val="Page 306 chart"/>
      <sheetName val="History"/>
      <sheetName val="map"/>
      <sheetName val="Scenario Summary"/>
      <sheetName val="Sum P&amp;L"/>
      <sheetName val="Revenue difference Dec 10"/>
      <sheetName val="May Rev."/>
      <sheetName val="Quarterly P&amp;L"/>
      <sheetName val="Quarterly Sum P&amp;L"/>
      <sheetName val="Quarterly BS"/>
      <sheetName val="Quarterly CF"/>
      <sheetName val="BPL"/>
      <sheetName val="MILE STONES (MNP)"/>
      <sheetName val="MILE STONES"/>
      <sheetName val="payroll"/>
      <sheetName val="travel budget"/>
      <sheetName val="MILE STONES MIN"/>
      <sheetName val="payroll MIN"/>
      <sheetName val="בקרות"/>
      <sheetName val="משימות"/>
      <sheetName val="פתיחת ההון"/>
      <sheetName val="financial highlights"/>
      <sheetName val="תזרים מצטבר"/>
      <sheetName val="new investment"/>
      <sheetName val="ממו השקעות שנתי"/>
      <sheetName val="ממו השקעות"/>
      <sheetName val="A.R."/>
      <sheetName val="A.P."/>
      <sheetName val="OthExp"/>
      <sheetName val="ManExp"/>
      <sheetName val="ManFee"/>
      <sheetName val="I-new 2"/>
      <sheetName val="ILP-NEW"/>
      <sheetName val="ILP-Capital"/>
      <sheetName val="DLP-Capital"/>
      <sheetName val="CLP-Capital"/>
      <sheetName val="CO-Capital"/>
      <sheetName val="FS מעוגלים"/>
      <sheetName val="Summary "/>
      <sheetName val="sales 2003 -US"/>
      <sheetName val="sales 2003- Europe"/>
      <sheetName val="sales 2003- Japan"/>
      <sheetName val="sales 03 -by products"/>
      <sheetName val="Collection"/>
      <sheetName val="Account Rec."/>
      <sheetName val="Credits - Bad debts"/>
      <sheetName val="Cust. trend"/>
      <sheetName val="PO's "/>
      <sheetName val="Data -PO (2)"/>
      <sheetName val="Validation"/>
      <sheetName val="Summary  (2)"/>
      <sheetName val="investment- Tax"/>
      <sheetName val="investment- acounting"/>
      <sheetName val="proforma"/>
      <sheetName val="COMMENTS"/>
      <sheetName val="parameter"/>
      <sheetName val="word1"/>
      <sheetName val="word"/>
      <sheetName val="Banner"/>
      <sheetName val="C00 - Lead"/>
      <sheetName val="C01 - Confirmations"/>
      <sheetName val="C02-Reconciliations"/>
      <sheetName val="C03 - Unrecorded liabilities"/>
      <sheetName val="C04-Valuation"/>
      <sheetName val="EQ"/>
      <sheetName val="AJE- EY"/>
      <sheetName val="הוצאות יעוץ שיווק"/>
      <sheetName val="Executive"/>
      <sheetName val="Balance_Sheet"/>
      <sheetName val="Trends"/>
      <sheetName val="Cons_HC "/>
      <sheetName val="Overruns"/>
      <sheetName val="Co_P&amp;L_Region"/>
      <sheetName val="Co_sum_Region"/>
      <sheetName val="Co_P&amp;L"/>
      <sheetName val="Am_P&amp;L"/>
      <sheetName val="UK_P&amp;L"/>
      <sheetName val="Fr_P&amp;L"/>
      <sheetName val="Ge_P&amp;L"/>
      <sheetName val="Sw_P&amp;L"/>
      <sheetName val="Ja_P&amp;L"/>
      <sheetName val="Is_P&amp;L"/>
      <sheetName val="HQ_P&amp;L"/>
      <sheetName val="Te_P&amp;L"/>
      <sheetName val="Co_sum"/>
      <sheetName val="Am_sum"/>
      <sheetName val="UK_sum"/>
      <sheetName val="Fr_sum"/>
      <sheetName val="Ge_sum"/>
      <sheetName val="Sw_sum"/>
      <sheetName val="Ja_sum"/>
      <sheetName val="Is_sum"/>
      <sheetName val="HQ_sum"/>
      <sheetName val="Te_sum"/>
      <sheetName val="Sales_Graph"/>
      <sheetName val="App_Type"/>
      <sheetName val="Con_Region"/>
      <sheetName val="Con_Rev"/>
      <sheetName val="UK_Rev"/>
      <sheetName val="Am_Rev"/>
      <sheetName val="Fr_Rev"/>
      <sheetName val="Ge_Rev"/>
      <sheetName val="Sw_Rev"/>
      <sheetName val="Ja_Rev"/>
      <sheetName val="Is_Rev"/>
      <sheetName val="Other_Rev"/>
      <sheetName val="L&amp;P"/>
      <sheetName val="Royal"/>
      <sheetName val="Am_Cust"/>
      <sheetName val="UK_Cust"/>
      <sheetName val="Fr_Cust"/>
      <sheetName val="Ge_Cust"/>
      <sheetName val="Sw_Cust"/>
      <sheetName val="Ja_Cust"/>
      <sheetName val="Is_Cust"/>
      <sheetName val="Utilization"/>
      <sheetName val="Checks"/>
      <sheetName val="הבראה"/>
      <sheetName val="Tlushim"/>
      <sheetName val="Documents"/>
      <sheetName val="ESHEL"/>
      <sheetName val="Countries"/>
      <sheetName val="Data Base"/>
      <sheetName val="RECIEVED Returned  MONEY"/>
      <sheetName val="HOTELS"/>
      <sheetName val="FLIGHTS"/>
      <sheetName val="Expenses Without Invoice"/>
      <sheetName val="Other Expenses"/>
      <sheetName val="נדלן להשקעה "/>
      <sheetName val="תקן 2"/>
      <sheetName val="משהב"/>
      <sheetName val="אחרות 7"/>
      <sheetName val="הלואות "/>
      <sheetName val="השק' בפרויקטים"/>
      <sheetName val="France Budget 2003"/>
      <sheetName val="Control Report"/>
      <sheetName val="Previous Month"/>
      <sheetName val="Total Trend Previous Month"/>
      <sheetName val="Rec Weeks by ctry prev month"/>
      <sheetName val="Quick Analysis"/>
      <sheetName val="Receivables Analysis by country"/>
      <sheetName val="Over 90 days receivables trend"/>
      <sheetName val="Total Trend"/>
      <sheetName val="Receivables Week"/>
      <sheetName val="Rec Weeks by country"/>
      <sheetName val="sales 2003"/>
      <sheetName val="Open debts"/>
      <sheetName val="PO"/>
      <sheetName val=" 2006 Q3 - Forecast"/>
      <sheetName val="Q4 actual VS forecast (2)"/>
      <sheetName val="Summary 2006 &amp; Q4"/>
      <sheetName val="Q4 actual VS forecast"/>
      <sheetName val="Q1 forecast"/>
      <sheetName val="Open Orders Pivot"/>
      <sheetName val="Data PT - Basis"/>
      <sheetName val="Budget 06"/>
      <sheetName val="Q3 actual VS forecast Products"/>
      <sheetName val="Territories"/>
      <sheetName val="NONO"/>
      <sheetName val="Asia"/>
      <sheetName val="Americas"/>
      <sheetName val="Q4 Actual Sales by Product"/>
      <sheetName val="Average Price"/>
      <sheetName val="Q4 open orders"/>
      <sheetName val="Q3 Forecast PT"/>
      <sheetName val="Customer List Radiancy Asia"/>
      <sheetName val="Group"/>
      <sheetName val="DB Consolidated "/>
      <sheetName val="Open Orders DB"/>
      <sheetName val="Repeat orders"/>
      <sheetName val="Cust.-Quarterly"/>
      <sheetName val="Cust.-seg.-SM"/>
      <sheetName val="Product-details"/>
      <sheetName val="Data -PO"/>
      <sheetName val="Invoice 02"/>
      <sheetName val="Invoice-03"/>
      <sheetName val="Account &amp; Trade Payable "/>
      <sheetName val="Account%20&amp;%20Trade%20Payable%2"/>
      <sheetName val="H2-03 Rev. Budget"/>
      <sheetName val="מזומנים  MEMO"/>
      <sheetName val="בדיקת התאמה"/>
      <sheetName val="עוש פועלים"/>
      <sheetName val="קופות קטנות"/>
      <sheetName val="סיכוני ביקורת"/>
      <sheetName val="עוש לאומי"/>
      <sheetName val="Immobilisation"/>
      <sheetName val="Salary Q1-2002"/>
      <sheetName val="Feuil2"/>
      <sheetName val="Feuil1"/>
      <sheetName val="Feuil3"/>
      <sheetName val="CP"/>
      <sheetName val="Salary"/>
      <sheetName val="Headline"/>
      <sheetName val="Contents"/>
      <sheetName val="P &amp; L"/>
      <sheetName val="P &amp; L 2Q"/>
      <sheetName val="Cash Flow 2Q"/>
      <sheetName val="db_pl"/>
      <sheetName val="פרופורמה"/>
      <sheetName val="מחזור לפי חטיבות עברית"/>
      <sheetName val="מאזן עתונות"/>
      <sheetName val="רוו&quot;ה עתונות (2)"/>
      <sheetName val="רוו&quot;ה עתונות (3)"/>
      <sheetName val="פרופורמה עברית"/>
      <sheetName val="par"/>
      <sheetName val="db_eq"/>
      <sheetName val="db_cf"/>
      <sheetName val="db_balance"/>
      <sheetName val="רוו&quot;ה עתונות"/>
      <sheetName val="רוו&quot;ה עתונות עברית"/>
      <sheetName val="מאזן עתונות עברית"/>
      <sheetName val="רווח נרחב"/>
      <sheetName val="Norma8 Anterioara"/>
      <sheetName val="key"/>
      <sheetName val="Credite"/>
      <sheetName val="Atasate"/>
      <sheetName val="Restante"/>
      <sheetName val="Credite Restante"/>
      <sheetName val="Dobanzi Restante"/>
      <sheetName val="Coef. Serv.Datorie"/>
      <sheetName val="Neutilizat din linie"/>
      <sheetName val="Rapoarte Norma 8"/>
      <sheetName val="Pivot Provizioane"/>
      <sheetName val="Anexa nr. 2"/>
      <sheetName val="Provizioane Finale"/>
      <sheetName val="Pivotrestantieri"/>
      <sheetName val="אודי 6.02"/>
      <sheetName val="לימור"/>
      <sheetName val="בתיה-חתמים"/>
      <sheetName val="בתיה-שרותי בורסה"/>
      <sheetName val="פרוטים בתיה"/>
      <sheetName val="מאזן -אודי"/>
      <sheetName val="מאזן ברק"/>
      <sheetName val=" פקודות נוספות"/>
      <sheetName val="ביאורים -מאזן"/>
      <sheetName val="דוח רווח והפסד -ביאור"/>
      <sheetName val="פירוט להפרשות"/>
      <sheetName val="דוח מותאם"/>
      <sheetName val="מס השוואה חברה"/>
      <sheetName val="מס השוואה מאוחד"/>
      <sheetName val="הפרשה בספרים"/>
      <sheetName val="חשיפה כתיבת אופציות"/>
      <sheetName val="חישוב ריבית לקבל"/>
      <sheetName val="הסבר ריבית לקבל"/>
      <sheetName val="בדיקת עסקאות forward"/>
      <sheetName val="הפרדת ני&quot;ע סחירים"/>
      <sheetName val="ני&quot;ע סחירים"/>
      <sheetName val="לקוחות-אשראי"/>
      <sheetName val="פקדונות בגין פע' בשוק מעוף"/>
      <sheetName val="השקעה במוחזקות"/>
      <sheetName val="השקעה בחב אחרת"/>
      <sheetName val="פקדון לז&quot;א"/>
      <sheetName val="אשראי מתאגיד בנקאי"/>
      <sheetName val="הכ' מעמלות ומדמי הפצה"/>
      <sheetName val="אנליט י הנה&quot;כ"/>
      <sheetName val="הוצאות שכר"/>
      <sheetName val="עמלות מהכנסות ודמי הפצה"/>
      <sheetName val="עמלות בנק יהב"/>
      <sheetName val="עמלות ספנות מעו&quot;ף"/>
      <sheetName val="הכ' מעמלות 9.01"/>
      <sheetName val="הכנסות מעמלות 30.9.01"/>
      <sheetName val="ניע זרים אירופה"/>
      <sheetName val="1 Options1"/>
      <sheetName val="2 Options2"/>
      <sheetName val="3 ImpliedVolatility1"/>
      <sheetName val="4 ImpliedVolatility2"/>
      <sheetName val="5 PercentToTarget1"/>
      <sheetName val="6 PercentToTarget2"/>
      <sheetName val="7 Imply1"/>
      <sheetName val="8 Imply2"/>
      <sheetName val="9 BinomialTS"/>
      <sheetName val="10 TrinomialTS"/>
      <sheetName val="11 OptionsNLN"/>
      <sheetName val="12 EarlyExercise"/>
      <sheetName val="13 Barrier1"/>
      <sheetName val="14 Barrier2"/>
      <sheetName val="15 BasketOption"/>
      <sheetName val="16 BasketSim"/>
      <sheetName val="17 SpreadOption"/>
      <sheetName val="18 AsianA"/>
      <sheetName val="19 AsianB"/>
      <sheetName val="20 QuantoOption"/>
      <sheetName val="21 QuantoBarrier1"/>
      <sheetName val="22 QuantoAsianA"/>
      <sheetName val="23 QuantoAsianB"/>
      <sheetName val="24 BinCN"/>
      <sheetName val="25 BinAN"/>
      <sheetName val="26 Bin1CN"/>
      <sheetName val="27 Bin1AN"/>
      <sheetName val="28 Bin1CNCP"/>
      <sheetName val="29 Bin1ANCP"/>
      <sheetName val="30 Bin2CN"/>
      <sheetName val="31 Bin2AN"/>
      <sheetName val="32 Bin2CNCP"/>
      <sheetName val="33 Bond "/>
      <sheetName val="34 FRNote"/>
      <sheetName val="35 ConvBond"/>
      <sheetName val="36 BondOptBlk"/>
      <sheetName val="37 BondOptHW"/>
      <sheetName val="38 CapFloorBlk"/>
      <sheetName val="39 CapFloorHW"/>
      <sheetName val="40 SwaptionBlk"/>
      <sheetName val="41 SwaptionHW"/>
      <sheetName val="42 Eurodollar"/>
      <sheetName val="43 ESO1"/>
      <sheetName val="44 ESO2"/>
      <sheetName val="45 ESO3"/>
      <sheetName val="46 ESO4"/>
      <sheetName val="47 ESO5"/>
      <sheetName val="48 ESOVestTime"/>
      <sheetName val="49 ESO3Indexed"/>
      <sheetName val="50 ESO4Indexed"/>
      <sheetName val="51 ESO4ForwardStart"/>
      <sheetName val="52 HistoricVolatility"/>
      <sheetName val="53 GARCH"/>
      <sheetName val="54 VolatilityCone"/>
      <sheetName val="55 Correl"/>
      <sheetName val="56 CorrelEWMA"/>
      <sheetName val="57 CorrelStambaugh"/>
      <sheetName val="58 CoVar"/>
      <sheetName val="59 CovarEWMA"/>
      <sheetName val="60 CorrToCovar"/>
      <sheetName val="61 CovarToCorr"/>
      <sheetName val="62 OEWMA1"/>
      <sheetName val="63 OEWMA2"/>
      <sheetName val="64 OGARCH1"/>
      <sheetName val="65 OGARCH2"/>
      <sheetName val="66 PriceDist"/>
      <sheetName val="67 AutoCorrel"/>
      <sheetName val="68  ProbAtEnd"/>
      <sheetName val="69 SpotAtEnd"/>
      <sheetName val="70 ProbAnyTime1"/>
      <sheetName val="71 ProbAnyTime1T"/>
      <sheetName val="72 SpotAnyTime"/>
      <sheetName val="73 ProbAnyTime2"/>
      <sheetName val="74 ProbAnyTime2T"/>
      <sheetName val="75 ProbDist"/>
      <sheetName val="76 Monte Carlo"/>
      <sheetName val="77 Hedge"/>
      <sheetName val="78 HedgeOptimize"/>
      <sheetName val="79 PortInsure"/>
      <sheetName val="80 PLExpiry"/>
      <sheetName val="81 PLIfClose"/>
      <sheetName val="82 PLUnderlying"/>
      <sheetName val="83 FuturesPrice"/>
      <sheetName val="84 FuturesConVal"/>
      <sheetName val="85 VarianceSwap1"/>
      <sheetName val="86 VarianceSwap2"/>
      <sheetName val="87 VaRLinear"/>
      <sheetName val="88 VaR Simulation"/>
      <sheetName val="89 CashFlowMap"/>
      <sheetName val="90 RebaseVols"/>
      <sheetName val="91 RebaseCorrel"/>
      <sheetName val="92 Beta"/>
      <sheetName val="93 RSquared"/>
      <sheetName val="94 PortfolioVol"/>
      <sheetName val="YahooFormatString"/>
      <sheetName val="95 PortfolioStats"/>
      <sheetName val="96 StyleAnalysis"/>
      <sheetName val="97 Drawdown"/>
      <sheetName val="98 PCA"/>
      <sheetName val="99 PCAFromCovar"/>
      <sheetName val="100 PCAToCovar"/>
      <sheetName val="101 PCAFactorScores"/>
      <sheetName val="102 PCAPortVols"/>
      <sheetName val="103 PCAAssetVols"/>
      <sheetName val="104 PortAggregate"/>
      <sheetName val="105 PCAPortAggregate"/>
      <sheetName val="106 ImpliedReturns"/>
      <sheetName val="107 ImpliedBetas"/>
      <sheetName val="108 BlackLitterman"/>
      <sheetName val="109 OptimalPortfolio"/>
      <sheetName val="110 EfficientFrontier"/>
      <sheetName val="111 Portfolio Simulation"/>
      <sheetName val="112 Retirement Planning"/>
      <sheetName val="113 YahooQuotes"/>
      <sheetName val="114 GetQuotes"/>
      <sheetName val="115 MFQuotes"/>
      <sheetName val="116 OXQuotes"/>
      <sheetName val="117 ESQuotes"/>
      <sheetName val="118 SWQuotes"/>
      <sheetName val="119 BSQuotes"/>
      <sheetName val="120 NQQuotes"/>
      <sheetName val="121 AMQuotes"/>
      <sheetName val="122 TDQuotes"/>
      <sheetName val="123A OptionChains"/>
      <sheetName val="123B OptionChains"/>
      <sheetName val="124 Price History Toolbar"/>
      <sheetName val="125 PriceHistory"/>
      <sheetName val="126 RateCon"/>
      <sheetName val="127 ForwardRate"/>
      <sheetName val="128 ZeroRate"/>
      <sheetName val="129 DivCon"/>
      <sheetName val="130 DivAdjustVol"/>
      <sheetName val="131 DivAdjustVolTS"/>
      <sheetName val="132 PriceMatrix"/>
      <sheetName val="133 CheckPD"/>
      <sheetName val="133 CheckPSD"/>
      <sheetName val="135 CorrelSim"/>
      <sheetName val="PL"/>
      <sheetName val="WP BS"/>
      <sheetName val="financial ratio"/>
      <sheetName val="FixAssets300604"/>
      <sheetName val="historic financial reports"/>
      <sheetName val="kakash"/>
      <sheetName val="P&amp;L Annual"/>
      <sheetName val="HC"/>
      <sheetName val="HCTCost"/>
      <sheetName val="Sales_Forecast"/>
      <sheetName val="Sales_Forecast0310"/>
      <sheetName val="Current+UEGG"/>
      <sheetName val="Cash Cow"/>
      <sheetName val="Preservation"/>
      <sheetName val="Min EGG"/>
      <sheetName val="EGG"/>
      <sheetName val="EGG all the way"/>
      <sheetName val="EGG all the way0310"/>
      <sheetName val="2004 numbers"/>
      <sheetName val="Revenue calc."/>
      <sheetName val="Europe pipeline"/>
      <sheetName val="US pipeline"/>
      <sheetName val="Monthly report"/>
      <sheetName val="budget DB"/>
      <sheetName val="Monthly+VAT"/>
      <sheetName val="Report"/>
      <sheetName val="Open P.O (NIS)"/>
      <sheetName val="Reability (NIS)"/>
      <sheetName val="Reability (USD)"/>
      <sheetName val="INC (USD)"/>
      <sheetName val="EXR"/>
      <sheetName val="מקרקעין ור&quot;ק"/>
      <sheetName val="חדש"/>
      <sheetName val="פרמטרים"/>
      <sheetName val="מ&quot;ה"/>
      <sheetName val="דיירים ולקוחות"/>
      <sheetName val="מקרו הדפסה"/>
      <sheetName val="Module4"/>
      <sheetName val="Module5"/>
      <sheetName val="Module6"/>
      <sheetName val="Module7"/>
      <sheetName val="Module8"/>
      <sheetName val="Module9"/>
      <sheetName val="2006 Q1 - Forecast"/>
      <sheetName val="TechnoCalculationsByValue"/>
      <sheetName val="TechnoCalculationsByVolume"/>
      <sheetName val="TechnoSummeryByValue"/>
      <sheetName val="TechnoSummeryByVolume"/>
      <sheetName val="CumLastYear"/>
      <sheetName val="SumAll"/>
      <sheetName val="Techno"/>
      <sheetName val="Kids"/>
      <sheetName val="Shelves"/>
      <sheetName val="Storage"/>
      <sheetName val="Food containers"/>
      <sheetName val="Gardening"/>
      <sheetName val="SummeryByValue"/>
      <sheetName val="CalculationsByValue"/>
      <sheetName val="CalculationsByVolume"/>
      <sheetName val="SummeryByVolume"/>
      <sheetName val="Chart"/>
      <sheetName val="cov"/>
      <sheetName val="act.vs.bud."/>
      <sheetName val="P&amp;L - Quarterly(USD)"/>
      <sheetName val="P&amp;L - Quarterly(%)"/>
      <sheetName val="CF Report"/>
      <sheetName val="Bookings Report - Y2003"/>
      <sheetName val=" Backlog"/>
      <sheetName val="DSO .Ch "/>
      <sheetName val="HC-2003"/>
      <sheetName val="Pres1"/>
      <sheetName val="PresA"/>
      <sheetName val="Pres2"/>
      <sheetName val="Ass"/>
      <sheetName val="P&amp;L(BEF)"/>
      <sheetName val="P&amp;L(USD)"/>
      <sheetName val="Hct"/>
      <sheetName val="CS(Rev)+Costs"/>
      <sheetName val="Issues"/>
      <sheetName val="CapInv"/>
      <sheetName val="Comp"/>
      <sheetName val="RevTr"/>
      <sheetName val="מהותיות"/>
      <sheetName val="סקירת הוצ' מימון"/>
      <sheetName val="הפרשי סקירה"/>
      <sheetName val="ממו  "/>
      <sheetName val="סקירה אנליטית מאזן "/>
      <sheetName val="סקירה אנליטית רוו&quot;ה "/>
      <sheetName val="מזומנים ופקדונות- A"/>
      <sheetName val="חייבים וזכאים B"/>
      <sheetName val="מלאי בניינים C "/>
      <sheetName val="לקוחות D  "/>
      <sheetName val="נדלן להשקעהE"/>
      <sheetName val="הלוואות F"/>
      <sheetName val="אגרות חוב (F-1)"/>
      <sheetName val="אגח נכסים פיננסים F-2"/>
      <sheetName val="מ.ב לאג&quot;ח"/>
      <sheetName val="מקדמות מלקוחות-G"/>
      <sheetName val="הכנסות מימון H"/>
      <sheetName val="היוון מימון J"/>
      <sheetName val="הוצאות מימון J"/>
      <sheetName val="הכנסות K"/>
      <sheetName val="פרוטוקולים "/>
      <sheetName val="מכתבי עו&quot;ד "/>
      <sheetName val="M"/>
      <sheetName val="אשראי"/>
      <sheetName val="ז&quot;א"/>
      <sheetName val="התח' לז&quot;א"/>
      <sheetName val="עלות המכר"/>
      <sheetName val="מכירה ושיווק"/>
      <sheetName val="אחרות"/>
      <sheetName val="פנוי"/>
      <sheetName val="פריסה אופן פורמט 3.02- חדש"/>
      <sheetName val="Detailed"/>
      <sheetName val="At a Glance"/>
      <sheetName val="Financial Graph"/>
      <sheetName val="COMMISSION1"/>
      <sheetName val="MANUFACTURING "/>
      <sheetName val="CS EF&amp;I"/>
      <sheetName val="CBU "/>
      <sheetName val="R&amp;D PROJ."/>
      <sheetName val="MKTG"/>
      <sheetName val="MANP"/>
      <sheetName val="ACCRUALS"/>
      <sheetName val="RBU"/>
      <sheetName val="Project"/>
      <sheetName val="major cust."/>
      <sheetName val="רו&quot;ח"/>
      <sheetName val="G_A"/>
      <sheetName val="EWP"/>
      <sheetName val="capital adequacy (Exim) (2)"/>
      <sheetName val="Note 1 - Background"/>
      <sheetName val="Note 5 - Disponibiliati"/>
      <sheetName val="Note 6 - Deposits at banks"/>
      <sheetName val="Note 7 - Accounts with the NBR"/>
      <sheetName val="Note 8 - Certificate de trez"/>
      <sheetName val="Note 10 - Credite"/>
      <sheetName val="Credite banci surse KFW&amp;BIR"/>
      <sheetName val="Note 10 -  credite pe sectoare"/>
      <sheetName val="Nota alte angajamente"/>
      <sheetName val="Note 11 - Investitii de capital"/>
      <sheetName val="Note 14 - Depozite la vedere"/>
      <sheetName val="Note 15 - DEpozite la termen"/>
      <sheetName val="Note 16 - Imprumuturi pe TL"/>
      <sheetName val="Note 20 - Share capital"/>
      <sheetName val="Nota alte angajamente (2)"/>
      <sheetName val="Infl"/>
      <sheetName val="Infl (2)"/>
      <sheetName val="Note 22- Venituri de dob"/>
      <sheetName val="Note 23 - Interest expense (2)"/>
      <sheetName val="Note 24 - Provizioane credite"/>
      <sheetName val="EWP 2001 (2)"/>
      <sheetName val="Note 26 - Non-interest expe (2)"/>
      <sheetName val="טבלת מדדים"/>
      <sheetName val="גיול לקוחות"/>
      <sheetName val="לקוחות לאחר תאריך המאזן"/>
      <sheetName val="אישורי יתרה מלקוחות"/>
      <sheetName val="MEMO מסכם"/>
      <sheetName val="עתודה למס"/>
      <sheetName val="בקרה"/>
      <sheetName val="Con. Cash Flow"/>
      <sheetName val="Cons. Finc. Data"/>
      <sheetName val="Inc."/>
      <sheetName val="Singapore"/>
      <sheetName val="LHE"/>
      <sheetName val="דפי בנק"/>
      <sheetName val="שערי חליפין"/>
      <sheetName val="בדיקת יתרות בנקים"/>
      <sheetName val="HR - list of employees"/>
      <sheetName val="עוש K"/>
      <sheetName val="AU329 Guidance"/>
      <sheetName val="Overview"/>
      <sheetName val="Drop Down"/>
      <sheetName val="Template Calculation Sheet"/>
      <sheetName val="Guide Card"/>
      <sheetName val="Using this Template"/>
      <sheetName val="Analytics Summary"/>
      <sheetName val="Cover Sheet"/>
      <sheetName val="Trial Balance 043001"/>
      <sheetName val="Bal Sheet 043001"/>
      <sheetName val="Inc Stmt 0401"/>
      <sheetName val="USA Departmental"/>
      <sheetName val="Apr01 Departmental IncStmt"/>
      <sheetName val="IC Payable"/>
      <sheetName val="0401GL"/>
      <sheetName val="AP Summary @ 043001"/>
      <sheetName val="Loan Master - BS loans"/>
      <sheetName val="Loan Master - x-bil loans"/>
      <sheetName val="%"/>
      <sheetName val="PBC Credite"/>
      <sheetName val="selectie revizie totaluri"/>
      <sheetName val="selectie sucursale"/>
      <sheetName val="cred indiv selectate"/>
      <sheetName val="הפרשי בקורת"/>
      <sheetName val="השלמות "/>
      <sheetName val="סקירה אנליטית מאזן A-1"/>
      <sheetName val="סקירה אנליטית רוו&quot;ה A-2"/>
      <sheetName val="חייבים B"/>
      <sheetName val="זכאים C"/>
      <sheetName val="מזומנים ופקדונות D"/>
      <sheetName val="מלאי בניינים E"/>
      <sheetName val="מלאי בניינים E-1"/>
      <sheetName val="בדיקת סבירות מימון G"/>
      <sheetName val="הוצאות מימון G"/>
      <sheetName val="הפרשות H"/>
      <sheetName val="נדלן להשקעהI"/>
      <sheetName val="לקוחות J"/>
      <sheetName val="היוון מימון K"/>
      <sheetName val="הכנסות L"/>
      <sheetName val="מקדמות מלקוחות M"/>
      <sheetName val="ר&quot;ק N"/>
      <sheetName val="הטבות לעובדים O"/>
      <sheetName val="הנה&quot;כ P"/>
      <sheetName val="השקעה בבנות Q"/>
      <sheetName val="ביאור מכשירים פיננסיים"/>
      <sheetName val="פרוטוקולים"/>
      <sheetName val="מכתבי עו&quot;ד"/>
      <sheetName val="השקעה בבנות"/>
      <sheetName val="תיקון נכיון אגח 30.09.09"/>
      <sheetName val="סיכום כניסה לסקירה"/>
      <sheetName val="פ.נ. מאזן"/>
      <sheetName val="נקודות שעלו בסקירה"/>
      <sheetName val="נקודות לסקירה"/>
      <sheetName val="השקעה בבנות1"/>
      <sheetName val="מאזן בוחן 6.09"/>
      <sheetName val="מאזן בוחן 3.09 "/>
      <sheetName val="אגרות חוב"/>
      <sheetName val="הישוב היוונים"/>
      <sheetName val="בנין- סוכנויות בטוח"/>
      <sheetName val="prepaid expense12.04"/>
      <sheetName val="הוצ' לשלם12.04"/>
      <sheetName val="כרטסת רכיבים מופ 12.04"/>
      <sheetName val="הפרשה לחופשה"/>
      <sheetName val="אסף"/>
      <sheetName val="יואב"/>
      <sheetName val="טומי"/>
      <sheetName val="אולג"/>
      <sheetName val="לירון"/>
      <sheetName val="אריה"/>
      <sheetName val="גמלי"/>
      <sheetName val="ROW"/>
      <sheetName val="ROW-Abroad"/>
      <sheetName val="טל שרון"/>
      <sheetName val="סיכום"/>
      <sheetName val="ניתוח מלאי ל-30.9.02"/>
      <sheetName val="31.12.01"/>
      <sheetName val="30.9.02"/>
      <sheetName val="חברות מוחזקות"/>
      <sheetName val="מידע נומינלי"/>
      <sheetName val="דוח על שינויים בהון"/>
      <sheetName val="גליון עזר"/>
      <sheetName val="sample"/>
      <sheetName val="Analiza specifica"/>
      <sheetName val="Extrapolation"/>
      <sheetName val="FEX"/>
      <sheetName val="פחת בית אפריקה"/>
      <sheetName val="רווח הון 9.2001"/>
      <sheetName val="באור חברה"/>
      <sheetName val="Company Data"/>
      <sheetName val="Historical IS"/>
      <sheetName val="Historical BS"/>
      <sheetName val="CAPM"/>
      <sheetName val="Projections "/>
      <sheetName val="company"/>
      <sheetName val="Customer base-dcf"/>
      <sheetName val="Nuahuf option"/>
      <sheetName val="Telsys option"/>
      <sheetName val="workforce"/>
      <sheetName val="Charges"/>
      <sheetName val="CapTable"/>
      <sheetName val="Table"/>
      <sheetName val="PieChart"/>
      <sheetName val="Menu"/>
      <sheetName val="Menu Master"/>
      <sheetName val="Targeted Testing Master"/>
      <sheetName val="Targeted Testing-1"/>
      <sheetName val="Non-Statistical Sampling Master"/>
      <sheetName val="Non-Statistical Sampling-1"/>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 val="draft"/>
      <sheetName val="Ex. 2.3"/>
      <sheetName val="draft2"/>
      <sheetName val="Ex 4.4"/>
      <sheetName val="Ex. 4.6a"/>
      <sheetName val="Ex. 4.10"/>
      <sheetName val="Exhibit 7a"/>
      <sheetName val="Raw"/>
      <sheetName val="RawG&amp;A"/>
      <sheetName val="RawS&amp;M"/>
      <sheetName val="Fcst"/>
      <sheetName val="HC and Salary"/>
      <sheetName val="Inventories"/>
      <sheetName val="Margins"/>
      <sheetName val="Short Shipments"/>
      <sheetName val="RevEmp"/>
      <sheetName val="PD"/>
      <sheetName val="Asmp"/>
      <sheetName val="Justification"/>
      <sheetName val="GP1"/>
      <sheetName val="GP23"/>
      <sheetName val="GP15"/>
      <sheetName val="B1"/>
      <sheetName val="B23"/>
      <sheetName val="B15"/>
      <sheetName val="I1"/>
      <sheetName val="I23"/>
      <sheetName val="I15"/>
      <sheetName val="BL1"/>
      <sheetName val="BL23"/>
      <sheetName val="BL15"/>
      <sheetName val="CF1"/>
      <sheetName val="CF23"/>
      <sheetName val="CF15"/>
      <sheetName val="BE"/>
      <sheetName val="Sens"/>
      <sheetName val="PF"/>
      <sheetName val="Master"/>
      <sheetName val="צ'קליסט"/>
      <sheetName val="יתרות בנק"/>
      <sheetName val="שקל&quot;פ"/>
      <sheetName val="יחוס אמריקה"/>
      <sheetName val="מראש"/>
      <sheetName val="ייחוס עלויות"/>
      <sheetName val="חו&quot;ז מס&quot;ה"/>
      <sheetName val="רשימת יועצים ארה&quot;ב 2006"/>
      <sheetName val="AYSONU"/>
      <sheetName val="Sit Radware 07 00 Version 16 08"/>
      <sheetName val="Invoice"/>
      <sheetName val="Product"/>
      <sheetName val="Revenue Details"/>
      <sheetName val="DCF Model"/>
      <sheetName val="CS Analysis"/>
      <sheetName val="Projections 1"/>
      <sheetName val="Projections 2"/>
      <sheetName val="Book Depr."/>
      <sheetName val="Working Cap."/>
      <sheetName val="Tax Calculation"/>
      <sheetName val="FMV Bal. Sh."/>
      <sheetName val="Print Page"/>
      <sheetName val="General Inputs"/>
      <sheetName val="Co. Data"/>
      <sheetName val="MonthLastYear"/>
      <sheetName val="MonthThisYear"/>
      <sheetName val="CumThisYear"/>
      <sheetName val="Summery"/>
      <sheetName val="Operations"/>
      <sheetName val="Equity (yr)"/>
      <sheetName val="Equity (Qtr)"/>
      <sheetName val="Cash Flows"/>
      <sheetName val="Cash flows(Euro currency)"/>
      <sheetName val="Cash flows(Euro USD)"/>
      <sheetName val="Effect of Exchange on Cash"/>
      <sheetName val="Cash flow (consol)"/>
      <sheetName val="Note 2"/>
      <sheetName val="Note 2a"/>
      <sheetName val="Note 2b"/>
      <sheetName val="Note 3a"/>
      <sheetName val="Note 3b"/>
      <sheetName val="Note 3c"/>
      <sheetName val="Note 4 (2)"/>
      <sheetName val="Note 5"/>
      <sheetName val="Note 6"/>
      <sheetName val="Note 7 "/>
      <sheetName val="Note 7 a"/>
      <sheetName val="Note 8"/>
      <sheetName val="Note 8a"/>
      <sheetName val="Note 8b"/>
      <sheetName val="Note 8c"/>
      <sheetName val="Note 8d"/>
      <sheetName val="Note 9"/>
      <sheetName val="Note 12"/>
      <sheetName val="Stock price"/>
      <sheetName val="Fin Data"/>
      <sheetName val="Equity (yr) (000)"/>
      <sheetName val="Note 1"/>
      <sheetName val="Note 1a"/>
      <sheetName val="Note 2c"/>
      <sheetName val="Note 4a"/>
      <sheetName val="Note 4b"/>
      <sheetName val="Note 4c"/>
      <sheetName val="Note 7"/>
      <sheetName val="Note 10"/>
      <sheetName val="Note 10a"/>
      <sheetName val="Note 10aa"/>
      <sheetName val="Note 10b"/>
      <sheetName val="Note 10d"/>
      <sheetName val="Note 10e"/>
      <sheetName val="Note 14"/>
      <sheetName val="Note 14 (2)"/>
      <sheetName val="SchII"/>
      <sheetName val="Qtr 2002"/>
      <sheetName val="Qtr 2001"/>
      <sheetName val="אקטיב"/>
      <sheetName val="פאסיב"/>
      <sheetName val="רוו&quot;ה"/>
      <sheetName val="השקעות-אקויטי"/>
      <sheetName val="השקעות-עלות"/>
      <sheetName val="מ&quot;ה -גדעון"/>
      <sheetName val="נספח-מס"/>
      <sheetName val="השק' בשוקי הון"/>
      <sheetName val="ביאורים 2012"/>
      <sheetName val="ביאורים 2011"/>
      <sheetName val="Harkava"/>
      <sheetName val="פרק ד"/>
      <sheetName val="TB 06.14"/>
      <sheetName val="תזרים 1-12.2013"/>
      <sheetName val="סבירות מימון Q3.2013"/>
      <sheetName val="currency"/>
      <sheetName val="הכנסות לקבל מדען"/>
      <sheetName val="העמסה"/>
      <sheetName val="התאמת שכר"/>
      <sheetName val="שיקים לפרעון"/>
      <sheetName val="יורקוויל"/>
      <sheetName val="טיפול בקרן הון"/>
      <sheetName val="יתרת ני&quot;ע-שווי הוגן"/>
      <sheetName val="מימושי אופציות-עובדים"/>
      <sheetName val="מימוש אופציות-ציבור"/>
      <sheetName val="סקירה אנליטית Q3"/>
      <sheetName val="מאזן בוחן מעודכן"/>
      <sheetName val="מדען לקבל"/>
      <sheetName val="עובדים ומוסדות"/>
      <sheetName val="תחשיב הנפקה "/>
      <sheetName val="רווח מרכישה עצמית "/>
      <sheetName val="פ.נוספות-הון"/>
      <sheetName val="פחת 2009"/>
      <sheetName val="חלוקת תמורת הנפקה"/>
      <sheetName val="סקירה אנליטית מאזן"/>
      <sheetName val="סקירה אנליטית רווה"/>
      <sheetName val="אנליטית רווה מפורט"/>
      <sheetName val="הכנס. הוצ מימון"/>
      <sheetName val="ויזה"/>
      <sheetName val="הנפקה"/>
      <sheetName val="FP7"/>
      <sheetName val="מעגל אופציות"/>
      <sheetName val="Optins smmary"/>
      <sheetName val="Q1 2006"/>
      <sheetName val="Q1 2007 Ltd"/>
      <sheetName val="INC Q1 2007"/>
      <sheetName val="התאמה למס"/>
      <sheetName val="מאזניים"/>
      <sheetName val="חברות כלולות"/>
      <sheetName val="לוח סילוקין"/>
      <sheetName val="דוח מס משוער 1999"/>
      <sheetName val="ריבית ודיב' למס"/>
      <sheetName val="רבית גדעון "/>
      <sheetName val="Israel 99 ver1"/>
      <sheetName val="דו&quot;ח התאמה למס"/>
      <sheetName val="סעיף 20א מ&quot;ה"/>
      <sheetName val="נסיעות לחו&quot;ל "/>
      <sheetName val="TB Ltd"/>
      <sheetName val="פקודות נוספות Ltd"/>
      <sheetName val="TB Inc"/>
      <sheetName val="פקודות נוספות Inc"/>
      <sheetName val="ניירות ערך"/>
      <sheetName val="INC LEDGER"/>
      <sheetName val="Inter Company"/>
      <sheetName val="Ltd Reports"/>
      <sheetName val="תזרים מזומנים מאוחד"/>
      <sheetName val="הלוואת גישור"/>
      <sheetName val="Aloc. Q1-UK (2)"/>
      <sheetName val="UK Codes"/>
      <sheetName val="TB-UK"/>
      <sheetName val="Aloc. Q1-UK"/>
      <sheetName val="B. Sh. UK"/>
      <sheetName val="F.S. UK"/>
      <sheetName val="US Codes"/>
      <sheetName val="us-TB"/>
      <sheetName val="Aloc. Q1-US"/>
      <sheetName val="B. Sh. US"/>
      <sheetName val="Tazrim"/>
      <sheetName val="F.S. US-Consolidated"/>
      <sheetName val="TB_Isr"/>
      <sheetName val="B. sh. ISR"/>
      <sheetName val="aloq-10-03"/>
      <sheetName val="F.S. Isr."/>
      <sheetName val="Isr. P&amp;L breakdown"/>
      <sheetName val="CASH FLOW REPORT"/>
      <sheetName val="Q3-03  BvA Cons.-to be updated"/>
      <sheetName val="Q4-03  Budget Vs. Actual Israel"/>
      <sheetName val="Q4-03  Budget Vs. Actual US"/>
      <sheetName val="Q4-03  Budget Vs. Actual UK"/>
      <sheetName val="Q2-03  BvA Cons.  "/>
      <sheetName val="Q2-03 BvA Isr."/>
      <sheetName val="Q2-03 BvA US"/>
      <sheetName val="Q2-03 BvA Europe"/>
      <sheetName val="Amir Dori"/>
      <sheetName val="Amit Levin"/>
      <sheetName val="Arie Katan"/>
      <sheetName val="Avi Cahlon"/>
      <sheetName val="Daniel Sas"/>
      <sheetName val="David Peleg"/>
      <sheetName val="Eitan Mizrahi"/>
      <sheetName val="Eyal Gutman"/>
      <sheetName val="Hannan Uliel"/>
      <sheetName val="Kobi Levi"/>
      <sheetName val="Liat Hemi"/>
      <sheetName val="Moshe Olshevsky"/>
      <sheetName val="Niv Michaeli"/>
      <sheetName val="Noa Zaslavski"/>
      <sheetName val="Oren Markovitz"/>
      <sheetName val="Rafi Ben-Ami"/>
      <sheetName val="Roy Margolin"/>
      <sheetName val="Sergei Magas"/>
      <sheetName val="Sergei B"/>
      <sheetName val="Shira Keisari"/>
      <sheetName val="Tal Ninyo"/>
      <sheetName val="Viki Zimmer"/>
      <sheetName val="Yifat Evashkovsky"/>
      <sheetName val="Yossi Sabo"/>
      <sheetName val="Zeev Noyman"/>
      <sheetName val="2007 Budget"/>
      <sheetName val="2007 Quarters"/>
      <sheetName val="5 Year Quarters"/>
      <sheetName val="P&amp;L - Quarters"/>
      <sheetName val="P&amp;L - years"/>
      <sheetName val="Cash Flow m"/>
      <sheetName val="new budget"/>
      <sheetName val="Fixed expenses"/>
      <sheetName val="old manpower"/>
      <sheetName val=" manpower 2004"/>
      <sheetName val="Budget WC"/>
      <sheetName val="Revenue WC"/>
      <sheetName val="revenues Italy"/>
      <sheetName val="AR 18.04.04"/>
      <sheetName val="Marketing expenses"/>
      <sheetName val="MP Cost "/>
      <sheetName val="P&amp;L BUDGET"/>
      <sheetName val="00-03 Level 0"/>
      <sheetName val=" Accumulated Budget "/>
      <sheetName val="BVA last month"/>
      <sheetName val="Budget Total"/>
      <sheetName val="דו&quot;ח התאמה (2)"/>
      <sheetName val="תאום אינפלציוני"/>
      <sheetName val="נתונים הסטורים"/>
      <sheetName val="הדפסה"/>
      <sheetName val="בניה+קרן לשימור"/>
      <sheetName val="בניה"/>
      <sheetName val="פחת"/>
      <sheetName val="חישובי מס"/>
      <sheetName val="נתוחי רגישות חדש"/>
      <sheetName val="ניתוחי רגישות"/>
      <sheetName val="יזם +קרן לשימור"/>
      <sheetName val="פחת יזם"/>
      <sheetName val="מימון יזם"/>
      <sheetName val="חישובי מס יזם"/>
      <sheetName val="2004 - printing"/>
      <sheetName val="NSLBO.LBI"/>
      <sheetName val="סייג מסים+מס ביתר"/>
      <sheetName val="פרופורמת מס אלפא"/>
      <sheetName val="פרופורמת מס מדריכי פנאי"/>
      <sheetName val=" עודפות"/>
      <sheetName val="חוז מס "/>
      <sheetName val="ניתוח המיסים"/>
      <sheetName val="תעודה ב-הפסד הון"/>
      <sheetName val="תשובות לשאלות שלי"/>
      <sheetName val="כיבודים"/>
      <sheetName val="חישוב זקיפה-רכבים"/>
      <sheetName val="MAPS"/>
      <sheetName val="עודפות  והו&quot;צ לא מותרות"/>
      <sheetName val="שקף לדירקטוריון"/>
      <sheetName val="רווח מני&quot;ע"/>
      <sheetName val="סבירות מימון 12.05"/>
      <sheetName val="איחוד (המשך)"/>
      <sheetName val="מטריצת חוזים"/>
      <sheetName val="הוצ אחרות הכנסות אחרות"/>
      <sheetName val="גוטקס"/>
      <sheetName val="אקויטי"/>
      <sheetName val="רכוש אחר מאוחד"/>
      <sheetName val="דרך ארץ"/>
      <sheetName val="קרן הון ארה&quot;ב"/>
      <sheetName val="פירוטיםלתזרים"/>
      <sheetName val="חייבים לזא מאוחד"/>
      <sheetName val="יתרות חובה ג"/>
      <sheetName val="זכאים מאוחד"/>
      <sheetName val="חייבים מאוחד "/>
      <sheetName val="מס תאורטי החזקות בנ&quot;ל 12.05"/>
      <sheetName val="שווי שוק"/>
      <sheetName val="מודול3"/>
      <sheetName val="מודול4"/>
      <sheetName val="השקעה במפל"/>
      <sheetName val="השקעה במלונות"/>
      <sheetName val="עסקת פינה-(אפ&quot;י אנרגיה)"/>
      <sheetName val="ריבית  אנרגיה"/>
      <sheetName val="אפ&quot;י אנרגיה"/>
      <sheetName val="תכנון מס אפטק"/>
      <sheetName val="העברת השקעות לאפי"/>
      <sheetName val="מסים אנרגיה"/>
      <sheetName val="אפטק"/>
      <sheetName val="רווח נומינלי סחר"/>
      <sheetName val="מקדמה מ&quot;ה 2"/>
      <sheetName val=" מקדמה מ&quot;ה 1"/>
      <sheetName val="אלון הפרש מקורי - מותאם"/>
      <sheetName val="דוח שינויים בהון"/>
      <sheetName val="דוח מס"/>
      <sheetName val="דוח "/>
      <sheetName val="מדד ונתונים"/>
      <sheetName val="דוח מתכונת הגשה"/>
      <sheetName val="הלוואות זמן ארוך"/>
      <sheetName val="השקעה באחרות"/>
      <sheetName val="צעדים"/>
      <sheetName val="תאומים - ני&quot;ע"/>
      <sheetName val="חו&quot;זים בין חברתיים"/>
      <sheetName val="סקירת רווח והפסד"/>
      <sheetName val="תזרים וסבירויות"/>
      <sheetName val="השפעת מכירה"/>
      <sheetName val="רווח ריאלי ניי&quot;ע"/>
      <sheetName val="התאמה לשוב"/>
      <sheetName val="מימוש שו&quot;ב"/>
      <sheetName val="ערבויות"/>
      <sheetName val="חומר לעריכה"/>
      <sheetName val="מודול-אקוויטי"/>
      <sheetName val="מודול-חישובים"/>
      <sheetName val="מודול-הדפסת דוח להגשה"/>
      <sheetName val="מודול-מתכונת הגשה"/>
      <sheetName val="קליטה"/>
      <sheetName val="לוינשטיין"/>
      <sheetName val="הלו' ז&quot;ק לוינשטיין"/>
      <sheetName val="עסקאות משותפות"/>
      <sheetName val="עסקאות מתחם עץ לבוד"/>
      <sheetName val="תקן 2-סביוני ים"/>
      <sheetName val="סביוני ים 12.01"/>
      <sheetName val="ס.ים - העמסות"/>
      <sheetName val="הלוואות ז&quot;ק אפריקה"/>
      <sheetName val="בית אפריקה"/>
      <sheetName val="בטוחות"/>
      <sheetName val="פק&quot;פ"/>
      <sheetName val="הפרשה לביקורת"/>
      <sheetName val="היקפי הלוואות"/>
      <sheetName val="אקויטי 12.00"/>
      <sheetName val="תזרים למאוחד"/>
      <sheetName val="גולמי מגורים"/>
      <sheetName val="באור הלו' ז&quot;א"/>
      <sheetName val="פרוטים למאוחד"/>
      <sheetName val="רבית לשלם"/>
      <sheetName val="מגזר"/>
      <sheetName val="דמי ניהול 9.01"/>
      <sheetName val="מוסך דן"/>
      <sheetName val="בסיסי הצמדה"/>
      <sheetName val="השקעה נומינלי"/>
      <sheetName val="אקויטי נומינלי12.01"/>
      <sheetName val="פקודות יומן"/>
      <sheetName val="אחזקה"/>
      <sheetName val="דוח דירק"/>
      <sheetName val="מימון אפ&quot;י"/>
      <sheetName val="נובמבר 2002"/>
      <sheetName val="מיון שכ&quot;ע למדען"/>
      <sheetName val="השקעות לז.ק."/>
      <sheetName val="Inter"/>
      <sheetName val="חייבים F"/>
      <sheetName val="חייבים לז.א."/>
      <sheetName val="מיסים נדחים 12.04"/>
      <sheetName val="מלאי- MEMO"/>
      <sheetName val="מלאי I"/>
      <sheetName val="מסלקה"/>
      <sheetName val="זכאים P"/>
      <sheetName val="פיצויים R"/>
      <sheetName val="הון עצמי W"/>
      <sheetName val="מכירות (2)"/>
      <sheetName val="sales "/>
      <sheetName val="pivot sales"/>
      <sheetName val="G&amp;A "/>
      <sheetName val="pivot הנה&quot;כ"/>
      <sheetName val="ניי&quot;ע"/>
      <sheetName val="ספטמבר 03"/>
      <sheetName val="דוח מתכונת הגשה (2)"/>
      <sheetName val="9_00 סקירה רבעונית"/>
      <sheetName val="HAZ_HON"/>
      <sheetName val="HAZ_HON.xls"/>
      <sheetName val="HAZ_בטוחות"/>
      <sheetName val="HAZ_בטוחות.xls"/>
      <sheetName val="HAZ_%D7%91%D7%98%D7%95%D7%97%D7"/>
      <sheetName val="גמורים"/>
      <sheetName val="חובות"/>
      <sheetName val="שוכרים"/>
      <sheetName val="ביצוע %"/>
      <sheetName val="dep check"/>
      <sheetName val="company report"/>
      <sheetName val="firm value"/>
      <sheetName val="מאזן מותאם"/>
      <sheetName val="מאזן נומינלי"/>
      <sheetName val="דוח תזרים - מותאם (ני&quot;ע)"/>
      <sheetName val="דוח רווח והפסד"/>
      <sheetName val="דוח תזרים לשלשה חודשים"/>
      <sheetName val="הרכבה -INC"/>
      <sheetName val="financials INC"/>
      <sheetName val="consultant"/>
      <sheetName val="רו&quot;ה"/>
      <sheetName val="הנחות-רו&quot;ה"/>
      <sheetName val="פחת בספרים"/>
      <sheetName val="מודל DCF"/>
      <sheetName val="יחסים"/>
      <sheetName val="מתחרות"/>
      <sheetName val="Revenues model"/>
      <sheetName val="calculation "/>
      <sheetName val="Atlas Business 2006-2010V1"/>
      <sheetName val="1392ד מנוכה"/>
      <sheetName val="1392ד לא מנוכה"/>
      <sheetName val="חישוב הפרשה למס"/>
      <sheetName val="חוק התאומים"/>
      <sheetName val="ניכויים"/>
      <sheetName val="תשלום עודפות"/>
      <sheetName val="נסיעות לחו&quot;ל - 1"/>
      <sheetName val="נסיעות לחו&quot;ל - 2"/>
      <sheetName val="נסיעות לחו&quot;ל - 3"/>
      <sheetName val="נסיעות לחו&quot;ל - 4"/>
      <sheetName val="נסיעות לחו&quot;ל-5"/>
      <sheetName val="מפעלים מאושרים"/>
      <sheetName val="פתיח"/>
      <sheetName val="תוכן עניינים"/>
      <sheetName val="עקרונות כלליים"/>
      <sheetName val="ניתוח סיכונים"/>
      <sheetName val="תביעות תלויות"/>
      <sheetName val="לקוחות וחייבים"/>
      <sheetName val="ספקים וזכאים"/>
      <sheetName val="הלוואות ואג&quot;ח"/>
      <sheetName val="הון עצמי ושעבודים"/>
      <sheetName val="Trial Balance"/>
      <sheetName val="Review"/>
      <sheetName val=" רכב"/>
      <sheetName val="ארוחות לעובדים"/>
      <sheetName val="מתנות לעובדים"/>
      <sheetName val="מתנות לספקים"/>
      <sheetName val="תרבות לעובדים"/>
      <sheetName val="הפרשות "/>
      <sheetName val="תרומות וקנסות"/>
      <sheetName val="טופס י&quot;א ורווח הון"/>
      <sheetName val="מקדמות עודפות שלא קוזזו"/>
      <sheetName val="דגימת ספקים"/>
      <sheetName val="סעיף 32 א"/>
      <sheetName val="ריכוז חשיפות"/>
      <sheetName val="נ.נ.ב.פ"/>
      <sheetName val="הדרכה"/>
      <sheetName val="טלפון"/>
      <sheetName val="אירועים חברתיים"/>
      <sheetName val="ארוחות"/>
      <sheetName val="הפסדים לתיאום"/>
      <sheetName val="הפסדים משותפות"/>
      <sheetName val="הפסדי הון"/>
      <sheetName val="ניכויים במקור"/>
      <sheetName val="סעיף 3י ו 3ט"/>
      <sheetName val="רכוש קבוע שותפים"/>
      <sheetName val="ניתוחים"/>
      <sheetName val="הלוואה"/>
      <sheetName val="התחשבנות-מימון"/>
      <sheetName val=" מימון ריאלי"/>
      <sheetName val="דמי ניהול"/>
      <sheetName val="דמי ניהול -מצטבר"/>
      <sheetName val="ניהול-דוח"/>
      <sheetName val="מק&quot;ק-דוח"/>
      <sheetName val="קידוד ט.ציר2009"/>
      <sheetName val="טבלת ציר (2)2009"/>
      <sheetName val="טבלת ציר2009"/>
      <sheetName val="מאזן סולו להרכבה2009"/>
      <sheetName val="פקודות נוספות2009"/>
      <sheetName val="מאזן בוחן 2009"/>
      <sheetName val="מאזן2009"/>
      <sheetName val="רווח והפסד2009"/>
      <sheetName val="תזרים2009"/>
      <sheetName val="לקוחות 2009-3"/>
      <sheetName val="הפרשי ביקורת"/>
      <sheetName val="השלמות ביקורת"/>
      <sheetName val="מזומן-גיא גמור"/>
      <sheetName val="פקדונות-גיא גמור"/>
      <sheetName val="חייבים גיא גמור"/>
      <sheetName val="ר&quot;ק -גיא גמור"/>
      <sheetName val="אשראי גמור"/>
      <sheetName val="ספקים גמור"/>
      <sheetName val="הלוואות מחברת האם גמור"/>
      <sheetName val="הפרשי ביקורת 09"/>
      <sheetName val="מאזן סקירה אנליטית"/>
      <sheetName val="פיצויים גמור"/>
      <sheetName val="הפרשות2009"/>
      <sheetName val="חייבים לז&quot;א אין השנה"/>
      <sheetName val="זכאים הוצ לשלם לא מצליח"/>
      <sheetName val="נדלן להשקעה-גיא גמור "/>
      <sheetName val="בניינים בהקמה צריך חומר"/>
      <sheetName val="מקדמות מרוכשים צריך דוח שמאי "/>
      <sheetName val="השקעות בבנות"/>
      <sheetName val="השק' בפרוייקטים גמור2009"/>
      <sheetName val="השק' בנכסים פיננסייםרדה2009"/>
      <sheetName val="השק' בגרופית2009"/>
      <sheetName val="השק' בהדסילנד רדה2009"/>
      <sheetName val="השקעות2009-6"/>
      <sheetName val="רוו&quot;ה -  נשאר הכנסותמימון 2009"/>
      <sheetName val="רכוש קבוע ומקרקעין2009"/>
      <sheetName val="ז&quot;א  200915"/>
      <sheetName val="הכנסות2009"/>
      <sheetName val="עלות המכר 200921"/>
      <sheetName val="מכירה ושיווק  200919"/>
      <sheetName val="הנה&quot;כ   200920"/>
      <sheetName val="הכנסות אחרות 2009"/>
      <sheetName val="הוצאות אחרות  20097"/>
      <sheetName val="מסים 2009"/>
      <sheetName val="מימון ראלי 2009"/>
      <sheetName val="איתור חודש"/>
      <sheetName val="חודשים שוטף"/>
      <sheetName val="חודשים מצטבר"/>
      <sheetName val="Sep WorkSheet"/>
      <sheetName val="נפטא אקטיב 6.97 "/>
      <sheetName val="Production Summary"/>
      <sheetName val="Plants at Mar 31 2020"/>
      <sheetName val="Plants at June 30, 2020"/>
      <sheetName val="Plants at Sept 30, 2020"/>
      <sheetName val="Plants harvested"/>
      <sheetName val="Dried Flower"/>
      <sheetName val="FG Flower"/>
      <sheetName val="FG Cigarette"/>
      <sheetName val="WIP"/>
      <sheetName val="Oil"/>
      <sheetName val="Sales Q3 2020"/>
      <sheetName val="Sales Q2 2020"/>
      <sheetName val="Sales Q1 2020"/>
      <sheetName val="סיכום נתוני דיווח"/>
      <sheetName val="דוח מקורי"/>
      <sheetName val="L"/>
      <sheetName val="דוח ממצאים"/>
      <sheetName val="Y"/>
      <sheetName val="16"/>
      <sheetName val="השוואת CAPs - 30.06.2020"/>
      <sheetName val="ביאור רכוש קבוע"/>
      <sheetName val="מרכז נדלן + רכבים 1,2"/>
      <sheetName val="Q1,2 BOL לוחות סילוקין שנגרעו"/>
      <sheetName val="ביאור רכוש קבוע 2019"/>
      <sheetName val="AutoARIKA--ZWBREPBHTML-2530906"/>
      <sheetName val="Set-up"/>
      <sheetName val="Guidance"/>
      <sheetName val="Tool1"/>
      <sheetName val="Tool2"/>
      <sheetName val="Time Analysis"/>
      <sheetName val="TS Admin"/>
      <sheetName val="FDD IRL"/>
      <sheetName val="KF1-1"/>
      <sheetName val="KF1-2"/>
      <sheetName val="KF1-3"/>
      <sheetName val="IS1-1"/>
      <sheetName val="IS1-2"/>
      <sheetName val="IS1-3"/>
      <sheetName val="IS2-1"/>
      <sheetName val="IS2-2"/>
      <sheetName val="IS2-3"/>
      <sheetName val="IS3"/>
      <sheetName val="IS3-1"/>
      <sheetName val="IS3-2"/>
      <sheetName val="IS3-3"/>
      <sheetName val="IS3-4"/>
      <sheetName val="IS3-5"/>
      <sheetName val="IS3-6"/>
      <sheetName val="IS10"/>
      <sheetName val="IS11-1"/>
      <sheetName val="IS11-2"/>
      <sheetName val="IS11-3"/>
      <sheetName val="IS11-4"/>
      <sheetName val="IS12"/>
      <sheetName val="IS13-1"/>
      <sheetName val="IS13-2"/>
      <sheetName val="IS14"/>
      <sheetName val="IS15-1"/>
      <sheetName val="IS15-2"/>
      <sheetName val="IS15-3"/>
      <sheetName val="IS16-1"/>
      <sheetName val="IS16-2"/>
      <sheetName val="IS17-1"/>
      <sheetName val="IS17-2"/>
      <sheetName val="IS17-3"/>
      <sheetName val="IS18"/>
      <sheetName val="IS20-1"/>
      <sheetName val="IS20-2"/>
      <sheetName val="IS20-3"/>
      <sheetName val="IS20-4"/>
      <sheetName val="IS20-5"/>
      <sheetName val="IS20-6"/>
      <sheetName val="IS21"/>
      <sheetName val="IS22"/>
      <sheetName val="IS23"/>
      <sheetName val="IS24"/>
      <sheetName val="IS25"/>
      <sheetName val="IS30-1"/>
      <sheetName val="IS30-2"/>
      <sheetName val="IS31"/>
      <sheetName val="IS32-1"/>
      <sheetName val="IS32-2"/>
      <sheetName val="IS33"/>
      <sheetName val="IS34"/>
      <sheetName val="IS40"/>
      <sheetName val="IS41"/>
      <sheetName val="IS42"/>
      <sheetName val="IS43-0"/>
      <sheetName val="IS43-1"/>
      <sheetName val="IS43-2"/>
      <sheetName val="IS44-1"/>
      <sheetName val="IS44-2"/>
      <sheetName val="IS45"/>
      <sheetName val="IS50-1"/>
      <sheetName val="IS50-2"/>
      <sheetName val="IS50-3"/>
      <sheetName val="IS51-1"/>
      <sheetName val="IS51-2"/>
      <sheetName val="IS51-4"/>
      <sheetName val="IS52"/>
      <sheetName val="IS53"/>
      <sheetName val="IS54"/>
      <sheetName val="IS55"/>
      <sheetName val="IS60"/>
      <sheetName val="IS61"/>
      <sheetName val="IS62"/>
      <sheetName val="IS51-3"/>
      <sheetName val="CF2-1"/>
      <sheetName val="CF2-2"/>
      <sheetName val="CF3"/>
      <sheetName val="CF4"/>
      <sheetName val="CF5"/>
      <sheetName val="CF6"/>
      <sheetName val="CF7"/>
      <sheetName val="CF8"/>
      <sheetName val="CF9"/>
      <sheetName val="BS1-1"/>
      <sheetName val="BS1-2"/>
      <sheetName val="BS1-3"/>
      <sheetName val="BS2"/>
      <sheetName val="BS3"/>
      <sheetName val="BS4"/>
      <sheetName val="BS5"/>
      <sheetName val="BS6"/>
      <sheetName val="BS7"/>
      <sheetName val="BS8"/>
      <sheetName val="BS9"/>
      <sheetName val="BS10"/>
      <sheetName val="BS11"/>
      <sheetName val="BS12"/>
      <sheetName val="BS13"/>
      <sheetName val="BS14"/>
      <sheetName val="BS15"/>
      <sheetName val="BS16"/>
      <sheetName val="BS17"/>
      <sheetName val="BS18"/>
      <sheetName val="BS19"/>
      <sheetName val="WC1"/>
      <sheetName val="WC2"/>
      <sheetName val="WC3"/>
      <sheetName val="WC4-1"/>
      <sheetName val="WC4-2"/>
      <sheetName val="WC4-3"/>
      <sheetName val="WC4-4"/>
      <sheetName val="WC4-5"/>
      <sheetName val="WC4-6"/>
      <sheetName val="WC4-7"/>
      <sheetName val="WC4-8"/>
      <sheetName val="WC5"/>
      <sheetName val="PN1"/>
      <sheetName val="PN2"/>
      <sheetName val="PN3"/>
      <sheetName val="OTH1"/>
      <sheetName val="Doc"/>
      <sheetName val="תנודיות "/>
      <sheetName val="employees data"/>
      <sheetName val="HP"/>
      <sheetName val="RF"/>
      <sheetName val="Probabilities (3)"/>
      <sheetName val="TSG Factbase"/>
      <sheetName val="FB-Retail"/>
      <sheetName val="FB-YTD Financials"/>
      <sheetName val="Transaction Model"/>
      <sheetName val="TSG Fin Summary"/>
      <sheetName val="from 1.1.23"/>
      <sheetName val="ABI - M-M and YTD Comparison"/>
      <sheetName val="ABI - 2010"/>
      <sheetName val="from 1.1.24"/>
      <sheetName val="Retail Summary - ALL"/>
      <sheetName val="Retail Summary - by Store (NYC)"/>
      <sheetName val="Retail Summary - Web"/>
      <sheetName val="Retail Summary by Store (Other)"/>
      <sheetName val="from 1.1.11 AB Model"/>
      <sheetName val="Financial Performance Summary"/>
      <sheetName val="AB Financials - Combined"/>
      <sheetName val="AB Fin - YonY by Segment"/>
      <sheetName val="AB Revenue Growth Plan"/>
      <sheetName val="AB Revenue - YonY by Brand"/>
      <sheetName val="ABI Sales Projections"/>
      <sheetName val="ABI - Returns &amp; Allowances"/>
      <sheetName val="ABI Internal 2008-2015P"/>
      <sheetName val="ABI Monthly Budget - 2011-15"/>
      <sheetName val="ABI Opex Projections"/>
      <sheetName val="ABI - COGS"/>
      <sheetName val="ABI - Salaries"/>
      <sheetName val="Retail Projections - Sales &amp; GM"/>
      <sheetName val="Retail Projections - Opex"/>
      <sheetName val="Retail Summary - by Store"/>
      <sheetName val="Retail Summary - 2010 &amp; 2011"/>
      <sheetName val="New Store CapEx"/>
      <sheetName val="Fixed Assets Schedule 08-15P"/>
      <sheetName val="Elimination Entry Support"/>
      <sheetName val="Addback Support 07-10"/>
      <sheetName val="2008-09 Whse Acct Group Details"/>
      <sheetName val="ABI Compil. Grouping '10-15"/>
      <sheetName val="ABI 2008-2010 BS"/>
      <sheetName val="ABI Monthly 2008-2015P"/>
      <sheetName val="ABI Retail Balance Sheet"/>
      <sheetName val="ABI Fixed Asset Schedule"/>
      <sheetName val="Retail FA Schedule"/>
      <sheetName val="New Store Prototype"/>
      <sheetName val="Retail Compil. Grouping '08-09"/>
      <sheetName val="Retail Compil. Grouping '10-15 "/>
      <sheetName val="Consolidated Retail P&amp;L"/>
      <sheetName val="Soho"/>
      <sheetName val="Bleecker Street"/>
      <sheetName val="Website"/>
      <sheetName val="1101 Madison"/>
      <sheetName val="3rd St"/>
      <sheetName val="Chicago"/>
      <sheetName val="Abbott Kinney"/>
      <sheetName val="San Fran"/>
      <sheetName val="New Stores"/>
      <sheetName val="2010 FY AB Retail by Store"/>
      <sheetName val="January"/>
      <sheetName val="February"/>
      <sheetName val="April"/>
      <sheetName val="May"/>
      <sheetName val="June"/>
      <sheetName val="July"/>
      <sheetName val="August"/>
      <sheetName val="September"/>
      <sheetName val="October"/>
      <sheetName val="November"/>
      <sheetName val="December"/>
      <sheetName val="Dept Store Summary 08 - 10"/>
      <sheetName val="ES-1"/>
      <sheetName val="ES-2"/>
      <sheetName val="ES-3"/>
      <sheetName val="ES-4"/>
      <sheetName val="ES-5"/>
      <sheetName val="es-6"/>
      <sheetName val="ES-7"/>
      <sheetName val="ES-8"/>
      <sheetName val="ES-9"/>
      <sheetName val="ES-10"/>
      <sheetName val="ES-11"/>
      <sheetName val="ES-12"/>
      <sheetName val="ES-13"/>
      <sheetName val="ES-14"/>
      <sheetName val="ES-15"/>
      <sheetName val="ES-16"/>
      <sheetName val="ES-17"/>
      <sheetName val="ES-18"/>
      <sheetName val="ES-19"/>
      <sheetName val="ES-20"/>
      <sheetName val="ES-22"/>
      <sheetName val="ES-23"/>
      <sheetName val="ES-24"/>
      <sheetName val="ES-25"/>
      <sheetName val="ES-26"/>
      <sheetName val="ES-27"/>
      <sheetName val="ES-28"/>
      <sheetName val="ES-29"/>
      <sheetName val="ES-30"/>
      <sheetName val="ES-31"/>
      <sheetName val="ES-32"/>
      <sheetName val="ES-33"/>
      <sheetName val="ES-34"/>
      <sheetName val="ES-35"/>
      <sheetName val="ES-36"/>
      <sheetName val="ES-37"/>
      <sheetName val="ES-38"/>
      <sheetName val="ES-39"/>
      <sheetName val="ES-40"/>
      <sheetName val="ES-41"/>
      <sheetName val="ES-42"/>
      <sheetName val="Exhibit B"/>
      <sheetName val="Exhibit C"/>
      <sheetName val="Exhibit D"/>
      <sheetName val="Exhibit E"/>
      <sheetName val="Exhibit F"/>
      <sheetName val="Exhibit X"/>
      <sheetName val="Exhibit XX"/>
      <sheetName val="Exhibit XXX"/>
      <sheetName val="AR Aging"/>
      <sheetName val="Top 10 Rev Cust"/>
      <sheetName val="Top 10 GP% Cust"/>
      <sheetName val="Top 10 AR Bal"/>
      <sheetName val="Product Compare"/>
      <sheetName val="Top 10 Agings"/>
      <sheetName val="Fix Assets"/>
      <sheetName val="Days Sale Out"/>
      <sheetName val="Fixed Asset Roll"/>
      <sheetName val="Rev by Month"/>
      <sheetName val="Prepaids"/>
      <sheetName val="Monthly Sales"/>
      <sheetName val="Operating Expenses in total"/>
      <sheetName val="Ratio analysis"/>
      <sheetName val="DFF exhibits to report"/>
      <sheetName val="APPENDIX I"/>
      <sheetName val="APPENDIX II"/>
      <sheetName val="Appendix III"/>
      <sheetName val="Appendix IV"/>
      <sheetName val="Appendix V"/>
      <sheetName val="Appendix VI"/>
      <sheetName val="Appendix VII"/>
      <sheetName val="Appendix VIII"/>
      <sheetName val="ES-21"/>
      <sheetName val="Exhibit G"/>
      <sheetName val="COS - Floor"/>
      <sheetName val="COS 3"/>
      <sheetName val="Liab"/>
      <sheetName val="Div"/>
      <sheetName val="spread"/>
      <sheetName val="Color Schemes"/>
      <sheetName val="Table Art"/>
      <sheetName val="Blank Template"/>
      <sheetName val="Entity List"/>
      <sheetName val="Scope Sign Off Tab"/>
      <sheetName val="Excutive Sum ----&gt;  "/>
      <sheetName val="Financial Statement Summary"/>
      <sheetName val="Headcount by Dept."/>
      <sheetName val="Ownership Structure"/>
      <sheetName val="Facilities (2)"/>
      <sheetName val="Facilities"/>
      <sheetName val="Pro Forma IS"/>
      <sheetName val="EBITDA Adjustments  - Cal. Yr."/>
      <sheetName val="EBITDA Adjustments - FY"/>
      <sheetName val="Quality of WC"/>
      <sheetName val="WC - Qtrly"/>
      <sheetName val="WC - Annual"/>
      <sheetName val="WC by Mth w graphs"/>
      <sheetName val="Working Cap Analysis"/>
      <sheetName val="Balance Sheet  Calendar Year"/>
      <sheetName val="Balance Sheet FY "/>
      <sheetName val="PBC - Monthly BS"/>
      <sheetName val="IS schedules-----&gt;"/>
      <sheetName val="Revenue by locatn - for discuss"/>
      <sheetName val="Income St - calend year"/>
      <sheetName val="Income St - FY"/>
      <sheetName val="Price-Volume Analysis (Report)"/>
      <sheetName val="Net material costs"/>
      <sheetName val="Net revenue bylocation (Report)"/>
      <sheetName val="Tipping Revenue by Location"/>
      <sheetName val="Variable Expenses"/>
      <sheetName val="Var Margin by Facility (Report)"/>
      <sheetName val="Price-Volume Analysis"/>
      <sheetName val="Sales Mix - GD"/>
      <sheetName val="Sales Mix - for report"/>
      <sheetName val="Variable Expense Analysis"/>
      <sheetName val="Tons by location"/>
      <sheetName val="GP and EBITDA by Location"/>
      <sheetName val="Top Customers"/>
      <sheetName val="Customer Analysis"/>
      <sheetName val="Gross to Net Revenues"/>
      <sheetName val="CAGR"/>
      <sheetName val="Chart - Sales by Year"/>
      <sheetName val="GP and EBITDA by Location (3)"/>
      <sheetName val="Cost of sales-Prod Line"/>
      <sheetName val="Gross Profit Analysis"/>
      <sheetName val="Top 20 Vendors"/>
      <sheetName val="PBC - Vendor Totals Sorted"/>
      <sheetName val="Other Inc-exp"/>
      <sheetName val="Salary (Summary)"/>
      <sheetName val="Salary (Detail)"/>
      <sheetName val="BS schedules-----&gt;"/>
      <sheetName val="Accounts Receivable-Summary"/>
      <sheetName val="AR Aging - Alt Format"/>
      <sheetName val="Bad Debt Expense Analysis"/>
      <sheetName val="Inventory-product line"/>
      <sheetName val="Prepaid expenses"/>
      <sheetName val="Comparative TB's Rounded"/>
      <sheetName val="Accrued payroll"/>
      <sheetName val="Accrued Expenses"/>
      <sheetName val="Accrued Other"/>
      <sheetName val="Equity Rollforward"/>
      <sheetName val="Tax Rec"/>
      <sheetName val="Exhibits --&gt;"/>
      <sheetName val="Short-pay reserve adjustment"/>
      <sheetName val="Price-Volume Analysis (Exhibit)"/>
      <sheetName val="Net revenue by loc (Exhibit)"/>
      <sheetName val="Disaggregated Tip Fees"/>
      <sheetName val="Net Matl Cost by Loc Exhib (2)"/>
      <sheetName val="Net Matl Cost by Loc (Exhibit)"/>
      <sheetName val="Tons by location (2)"/>
      <sheetName val="Margin and EBITDA by Location"/>
      <sheetName val="Intangible Assets"/>
      <sheetName val="Prepaid expenses (3)"/>
      <sheetName val="Working Docs--&gt;"/>
      <sheetName val="Income St - MDL"/>
      <sheetName val="Pricing Graphs"/>
      <sheetName val="Historical Pricing"/>
      <sheetName val="Commodity Revenue by Type - MDL"/>
      <sheetName val="Revenue by location -  MDL"/>
      <sheetName val="Tipping Revenue by Loc - MDL"/>
      <sheetName val="Tip &amp; Rev Share by Loc -MDL "/>
      <sheetName val="Variable Expenses - MDL"/>
      <sheetName val="Fixed Expenses - MDL"/>
      <sheetName val="Variable Margin by Fac - MDL"/>
      <sheetName val="Revenue and metrics by location"/>
      <sheetName val="Rev Share by Loc -MDL"/>
      <sheetName val="Inventory by location"/>
      <sheetName val="AP Aging by Facility 9-30-10"/>
      <sheetName val="AR Aging Summary 9-30-10"/>
      <sheetName val="AR Aging by Facilit 9-30-10"/>
      <sheetName val="Cash Summary"/>
      <sheetName val="PBC--&gt;"/>
      <sheetName val="Monthly Rev.EBITDA"/>
      <sheetName val="Bad debt expense adjustment"/>
      <sheetName val="PBC - month P&amp;L Jan08 - Sep09"/>
      <sheetName val="PBC - Monthly P&amp;L LTM"/>
      <sheetName val="PBC - Monthly IS Jan08 - Sep09"/>
      <sheetName val="PBC - Other Inc-exp"/>
      <sheetName val="PBC - IS FCR Net Franch FY09-10"/>
      <sheetName val="PBC - YTD10 and YTD11 IS"/>
      <sheetName val="PBC - IS FCR Net Franchise YTD"/>
      <sheetName val="PBC - FA Roll FY09"/>
      <sheetName val="PBC - FA Roll FY10"/>
      <sheetName val="PBC - FA Roll YTD11"/>
      <sheetName val="PBC - Acct 3130 9.30.09"/>
      <sheetName val="PBC - Act 3130 Accrued AP"/>
      <sheetName val="PBC - Accrued Other ACT 3496"/>
      <sheetName val="Sample Charts and Graphs-----&gt; "/>
      <sheetName val="Chart Colors"/>
      <sheetName val="Two axis chart"/>
      <sheetName val="Vertical bar chart"/>
      <sheetName val="Bridge"/>
      <sheetName val="Layered bar chart"/>
      <sheetName val="Pie Chart"/>
      <sheetName val="Key Risk Areas"/>
      <sheetName val="Post-close Opp."/>
      <sheetName val="2010 Retail Accrued GL Deta (2)"/>
      <sheetName val="Gross Sales by Channel.KDI"/>
      <sheetName val="ABI Customer Bridge"/>
      <sheetName val="ABR Store Bridge"/>
      <sheetName val="Wholesale Inv. Adj. Summary"/>
      <sheetName val="Wholesale Returns &amp; Allowances"/>
      <sheetName val="Quality of Earning II"/>
      <sheetName val="Quality of Earning"/>
      <sheetName val="P.F. IS"/>
      <sheetName val="P.F IS - Monthly"/>
      <sheetName val="Shareholder Comp Adj."/>
      <sheetName val="CFO Salary Adj."/>
      <sheetName val="Director of Planning Adj."/>
      <sheetName val="Quality of WC II"/>
      <sheetName val="WC - Monthly - Summary"/>
      <sheetName val="WC - Monthly - Consolidating"/>
      <sheetName val="PBC - Retail Monthly BS (2)"/>
      <sheetName val="PBC - Wholesale Monthly BS (2)"/>
      <sheetName val="WC - Monthly - Consolidated"/>
      <sheetName val="WC - Monthly - Retail"/>
      <sheetName val="PBC - Retail Monthly BS"/>
      <sheetName val="WC - Monthly - Wholesale"/>
      <sheetName val="PBC - Wholesale Monthly BS"/>
      <sheetName val="Income St. Summary"/>
      <sheetName val="Sales by Channel (2)"/>
      <sheetName val="Gross Sales by Channel"/>
      <sheetName val="Pie.Template"/>
      <sheetName val="Pie.Brand"/>
      <sheetName val="Sales by Brand"/>
      <sheetName val="Customer Analysis (2)"/>
      <sheetName val="Pie.Customer"/>
      <sheetName val="Gross to Net - Combined"/>
      <sheetName val="Gross to Net - Wholesale (2)"/>
      <sheetName val="Gross to Net - Retail (2)"/>
      <sheetName val="Sales Prod Line"/>
      <sheetName val="PBC - sales by customer"/>
      <sheetName val="Gross to Net - Retail"/>
      <sheetName val="Gross to Net - Wholesale"/>
      <sheetName val="Gross to Net"/>
      <sheetName val="Sales by Channel"/>
      <sheetName val="Summary by Store"/>
      <sheetName val="Cust by Brand"/>
      <sheetName val="Sales by Year"/>
      <sheetName val="Inc St - Monthly - Combined"/>
      <sheetName val="EBITDA - Mon 1"/>
      <sheetName val="PBC - AB Retail Monthly IS"/>
      <sheetName val="PBC - AB Wholesale Monthly IS"/>
      <sheetName val="Gross Profit by Brand"/>
      <sheetName val="Gross Profit by Customer"/>
      <sheetName val="COGS - Retail"/>
      <sheetName val="COGS - Wholesale"/>
      <sheetName val="Support - COGS Detail Schedule"/>
      <sheetName val="COGS Prod Line"/>
      <sheetName val="Gross Profit"/>
      <sheetName val="GM Prod Line"/>
      <sheetName val="Top Vendors"/>
      <sheetName val="ABI Top Vendors Detail"/>
      <sheetName val="Operating Exp - Retail"/>
      <sheetName val="Op Exp - Retail Support"/>
      <sheetName val="Operating Exp - Wholesale"/>
      <sheetName val="Op Exp - Wholesale Support"/>
      <sheetName val="Inc St - Monthly - Wholesal (2)"/>
      <sheetName val="Operating Exp"/>
      <sheetName val="Selling Exp"/>
      <sheetName val="Backlog"/>
      <sheetName val="Trial Balances"/>
      <sheetName val="Operating Exp-Combined"/>
      <sheetName val="Operating Exp - Wholesale.Exhib"/>
      <sheetName val="Operating Exp - Retail.Exhibits"/>
      <sheetName val="Balance Sheet "/>
      <sheetName val="AR Aging - Summary"/>
      <sheetName val="Factor AR 12-31-10"/>
      <sheetName val="Inv Summary"/>
      <sheetName val="Inv Prod Line"/>
      <sheetName val="Inv Location"/>
      <sheetName val="Inv Obsolescence "/>
      <sheetName val="Inv Location - Retail"/>
      <sheetName val="Prepaid Exp"/>
      <sheetName val="Combined Prepaid Summary"/>
      <sheetName val="Wholesale Prepaid Summary"/>
      <sheetName val="Retail - Prepaid Summary"/>
      <sheetName val="2011 ABI Prepaid Expense Detail"/>
      <sheetName val="2010 ABI Prepaid Expense Detail"/>
      <sheetName val="2011 Retail Prepaid Detail"/>
      <sheetName val="2010 Retail Prepaid GL Detail"/>
      <sheetName val="Accrual Summary - Report"/>
      <sheetName val="Combined Accrued Summary"/>
      <sheetName val="2010 Retail Accrued Summary"/>
      <sheetName val="2010 Retail Accrued GL Detail"/>
      <sheetName val="2011 Retail Accrued GL Detail"/>
      <sheetName val="ABI Accrued Summary"/>
      <sheetName val="2011 ABI Accrued GL Detail"/>
      <sheetName val="2010 ABI Accrued GL Detail"/>
      <sheetName val="Cash Disbursements"/>
      <sheetName val="Cash Deposits"/>
      <sheetName val="Factor AR 10-31-11"/>
      <sheetName val="Trade AR 12-31-10"/>
      <sheetName val="Trade AR 10-31-11"/>
      <sheetName val="AR Summary"/>
      <sheetName val="AR Detail"/>
      <sheetName val="AR Aging - Alt"/>
      <sheetName val="Bad Debt Exp"/>
      <sheetName val="Allowance Rollforward"/>
      <sheetName val="Top AR"/>
      <sheetName val="AR Risky Accounts"/>
      <sheetName val="AR Exposure"/>
      <sheetName val="AR Summary - Wholesale"/>
      <sheetName val="Top AR - wholesale"/>
      <sheetName val="Cap Ex"/>
      <sheetName val="Other Assets"/>
      <sheetName val="ABI 12.31.10"/>
      <sheetName val="ABI 10.31.11"/>
      <sheetName val="ABR 12.31.10"/>
      <sheetName val="ABR 10.31.11"/>
      <sheetName val="Top AP"/>
      <sheetName val="AP Aging"/>
      <sheetName val="AP Aging - Alt"/>
      <sheetName val="Customer Deposits"/>
      <sheetName val="Deferred Rev"/>
      <sheetName val="ABI - Equity"/>
      <sheetName val="Two Axis"/>
      <sheetName val="Vert. Bar"/>
      <sheetName val="Area"/>
      <sheetName val="Bridge 1"/>
      <sheetName val="Bridge 2"/>
      <sheetName val="Layered WC"/>
      <sheetName val="WC % Rev"/>
      <sheetName val="Layered Bar"/>
      <sheetName val="Background"/>
      <sheetName val="Pie"/>
      <sheetName val="ABR - Equity"/>
      <sheetName val="Exhibits------- &gt;"/>
      <sheetName val="Consolidating BS"/>
      <sheetName val="Bonus Accrual"/>
      <sheetName val="Straight line rent"/>
      <sheetName val="Consolidating BS - YTD11"/>
      <sheetName val="Consolidating IS - YTD11"/>
      <sheetName val="Consolidating BS - YTD10"/>
      <sheetName val="Consolidating IS - YTD10"/>
      <sheetName val="Consolidating BS - FY10"/>
      <sheetName val="Consolidating IS - FY10"/>
      <sheetName val="EBITDA - Mon"/>
      <sheetName val="Inc St - Monthly - Wholesale"/>
      <sheetName val="Inc St - Monthly -Retail Detail"/>
      <sheetName val="Customer Sales by Brand"/>
      <sheetName val="Retail Sales by Location"/>
      <sheetName val="Payroll exp by dept"/>
      <sheetName val="Combined Fixed Assets Summary"/>
      <sheetName val="AP Summary"/>
      <sheetName val="PBC - Wholesale BS"/>
      <sheetName val="PBC - Retail BS"/>
      <sheetName val="Lease Summary Sheet"/>
      <sheetName val="Retail Lease GAAP Expense Calc."/>
      <sheetName val="Wholesale GAAP Expense Calc"/>
      <sheetName val="Monthly BS - Retail"/>
      <sheetName val="Monthly BS - Wholesale"/>
      <sheetName val="Combined Other Assets"/>
      <sheetName val="Other Assets - Wholesale"/>
      <sheetName val="Other Assets - Retail"/>
      <sheetName val="ABI FA Summary"/>
      <sheetName val="ABR FA Summary"/>
      <sheetName val="AP Aging - Retail"/>
      <sheetName val="AP Aging - Wholesale"/>
      <sheetName val="ABI - AP Aging 12 31 10"/>
      <sheetName val="ABI - AP Aging 10 31 11"/>
      <sheetName val="ABR - AP aging 12 31 10"/>
      <sheetName val="ABR - AP Aging 10 31 11"/>
      <sheetName val="Combined - Equity"/>
      <sheetName val="Consolidating IS"/>
      <sheetName val="Occassional schedules------&gt;"/>
      <sheetName val="Tear Sheet"/>
      <sheetName val="Cash to Sales"/>
      <sheetName val="Cash Receipts"/>
      <sheetName val="Quality of Assets"/>
      <sheetName val="Quality of Rev"/>
      <sheetName val="Leases"/>
      <sheetName val="Salary Summary"/>
      <sheetName val="Prof Fees Summary"/>
      <sheetName val="WC - Monthly"/>
      <sheetName val="Income St"/>
      <sheetName val="REV-GP by Customer Group"/>
      <sheetName val="REV-GP by Product "/>
      <sheetName val="TEMPLATE Price Volume"/>
      <sheetName val="Inc St - Mon"/>
      <sheetName val="Top Suppliers"/>
      <sheetName val="Top Vendors - EPI"/>
      <sheetName val="Cons. Schedules------- &gt;"/>
      <sheetName val="Consolidating IS - LTM 11"/>
      <sheetName val="Consolidating IS - 12.31.10"/>
      <sheetName val="Consolidating IS - 12.31.09"/>
      <sheetName val="Consolidating BS - 4.30.11"/>
      <sheetName val="Consolidating BS - 12.31.10"/>
      <sheetName val="Consolidating BS - 12.31.09"/>
      <sheetName val="exhibit I"/>
      <sheetName val="exhibit II"/>
      <sheetName val="exhibit III"/>
      <sheetName val="exhibit IV"/>
      <sheetName val="Obsolescence"/>
      <sheetName val="Payables"/>
      <sheetName val="Exhibit V"/>
      <sheetName val="exhibit VI"/>
      <sheetName val="exhibit VII"/>
      <sheetName val="IS Bkgrnd"/>
      <sheetName val="BS Bkgrnd"/>
      <sheetName val="Revenue vs. EBITDA "/>
      <sheetName val="EBITDA Summary"/>
      <sheetName val="EBITDA Bridge"/>
      <sheetName val="EBITDA Adjustments "/>
      <sheetName val="EBITDA Adjustments  (Cosmo)"/>
      <sheetName val="Working Capital  "/>
      <sheetName val="Income Statement "/>
      <sheetName val="Cons IS 02"/>
      <sheetName val="Cons IS 03"/>
      <sheetName val="Cons IS 04"/>
      <sheetName val="Cons IS LTM05"/>
      <sheetName val="Cosmetic Revenue Breakdown"/>
      <sheetName val="Revenue by type"/>
      <sheetName val="Revenue by Prod Line (2)"/>
      <sheetName val="Contra Revenue (2)"/>
      <sheetName val="Cost by Type"/>
      <sheetName val="GM by Product Line (2)"/>
      <sheetName val="Sales by Customer (2)"/>
      <sheetName val="Top 3 "/>
      <sheetName val="Cost of Sales (3)"/>
      <sheetName val="Operating Expenses (2)"/>
      <sheetName val="Operating Expenses DJF (2)"/>
      <sheetName val="Vendors"/>
      <sheetName val="Consolidating BS 03"/>
      <sheetName val="Consolidating BS 04"/>
      <sheetName val="Consolidating BS 05"/>
      <sheetName val="Accounts Receivable"/>
      <sheetName val="AR"/>
      <sheetName val="AR by Customer (4)"/>
      <sheetName val="Bad Debt Roll-Forward"/>
      <sheetName val="Fixed Assets  (2)"/>
      <sheetName val="RA"/>
      <sheetName val="Related parties"/>
      <sheetName val="Cosmetics Monthly Analysis"/>
      <sheetName val="Studio Monthly Analysis"/>
      <sheetName val="ETAT FINANCIER"/>
      <sheetName val="DONNEES"/>
      <sheetName val="MACRO ET INFO"/>
      <sheetName val="TBLCON"/>
      <sheetName val="TBLCON STATE"/>
      <sheetName val="M1SUM"/>
      <sheetName val="TAXDEPR"/>
      <sheetName val="ANALSYS"/>
      <sheetName val="PREPNOTES"/>
      <sheetName val="338(h)10"/>
      <sheetName val="00-010 Index and Information"/>
      <sheetName val="00-020 General"/>
      <sheetName val="00-021 Self Assure"/>
      <sheetName val="00-025 Notes"/>
      <sheetName val="00-030 Summary Sheet"/>
      <sheetName val="00-032 M-3, Part II Detail"/>
      <sheetName val="00-040 Book-to-Tax Rec"/>
      <sheetName val="00-060 Form 851"/>
      <sheetName val="01-010 Trial Balance"/>
      <sheetName val="01-020 Journal Entries"/>
      <sheetName val="01-021 TRC-MRC List"/>
      <sheetName val="03-010 Prepaid Expenses"/>
      <sheetName val="03-020 Pass-through Entities"/>
      <sheetName val="03-030 Fixed Assets"/>
      <sheetName val="03-040 Leases"/>
      <sheetName val="03-050 Sale Business Property"/>
      <sheetName val="03-051 Gains and Losses Detail"/>
      <sheetName val="03-060 Leased Property Inclusio"/>
      <sheetName val="03-070 Like-kind Exchange"/>
      <sheetName val="03-080 Intangibles-Summary"/>
      <sheetName val="03-090 Intangibles-Detail"/>
      <sheetName val="04-010 Other Accruals"/>
      <sheetName val="04-020 Compensation Adjustments"/>
      <sheetName val="04-030 Reserves-Asset Adjustmnt"/>
      <sheetName val="04-040 LIFO Reserve"/>
      <sheetName val="04-050 Deferred Revenue"/>
      <sheetName val="04-060 Rents"/>
      <sheetName val="05-010 Equity"/>
      <sheetName val="06-010 Installment Sale"/>
      <sheetName val="06-020 Accounting Method Change"/>
      <sheetName val="06-030 Capital Gains and Losses"/>
      <sheetName val="07-010 UNICAP"/>
      <sheetName val="07-020 Meals and Entertainment"/>
      <sheetName val="07-030 Officers' Life"/>
      <sheetName val="07-040 Club Dues"/>
      <sheetName val="07-050 Penalties"/>
      <sheetName val="07-060 Political and Lobbying"/>
      <sheetName val="07-070 Stock Options Deductions"/>
      <sheetName val="07-080 Tax-exempt Interest"/>
      <sheetName val="07-090 Nondeductible Travel"/>
      <sheetName val="12-010 TE Loans and Leases"/>
      <sheetName val="12-020 Disallowed Interest"/>
      <sheetName val="12-030 Disc Acc Sec Gain Loss"/>
      <sheetName val="12-040 Loans on Nonaccrual"/>
      <sheetName val="12-050 Bad Debts-Specific"/>
      <sheetName val="12-060 Bad Debts-Experience"/>
      <sheetName val="12-070 FAS 91"/>
      <sheetName val="12-080 Foreclosed Property"/>
      <sheetName val="12-090 OREO"/>
      <sheetName val="12-100 Thrift"/>
      <sheetName val="12-110 Intangibles Apportion"/>
      <sheetName val="14-010 Oil &amp; Gas Properties"/>
      <sheetName val="14-020 Well Depreciation UOP"/>
      <sheetName val="14-030 Cost Depletion"/>
      <sheetName val="14-040 Statutory Depletion"/>
      <sheetName val="14-050 Intangible Drilling Cost"/>
      <sheetName val="M1Listing"/>
      <sheetName val="Config"/>
      <sheetName val="09-010 R&amp;D Credit"/>
      <sheetName val="Sec C-Prov to Ret"/>
      <sheetName val="C_A2 TB_DATA"/>
      <sheetName val="C_C1  M1 Sch"/>
      <sheetName val="Assets rec"/>
      <sheetName val="Sale of Juke"/>
      <sheetName val="Disposals"/>
      <sheetName val="Accruals II"/>
      <sheetName val="5471"/>
      <sheetName val="Meals &amp; Entertainment"/>
      <sheetName val="Related Party - Int"/>
      <sheetName val="Stmt 4"/>
      <sheetName val="Stmt 10"/>
      <sheetName val="Income Tax Accrual"/>
      <sheetName val="State Taxes Accrued"/>
      <sheetName val="Book Basis"/>
      <sheetName val="Intérêt-VS&amp;A Comm"/>
      <sheetName val="Placement-VA&amp;A Comm"/>
      <sheetName val="C-Corp General Information"/>
      <sheetName val="Compensation of Officers"/>
      <sheetName val="Fixed Asset Additions"/>
      <sheetName val="Fixed Asset Dispositions"/>
      <sheetName val="Changes in Retained Earnings"/>
      <sheetName val="Accrual"/>
      <sheetName val="Fines "/>
      <sheetName val="Bad Debt{C&amp;S}"/>
      <sheetName val="Inventory Rese"/>
      <sheetName val="Def Comp"/>
      <sheetName val="Currency Gains"/>
      <sheetName val="FTC"/>
      <sheetName val="163J"/>
      <sheetName val="Equity Pickup"/>
      <sheetName val="Federal Income Taxes"/>
      <sheetName val="Leased Auto Inclusion"/>
      <sheetName val="Nondeductibel Club dues"/>
      <sheetName val="Gain loss on sale of assets"/>
      <sheetName val="Meals &amp; Entertainment{A}"/>
      <sheetName val="Inventory Reserves{A}"/>
      <sheetName val="Depreciation - (Cost){A}"/>
      <sheetName val="State Income Taxes{C&amp;S}"/>
      <sheetName val="State Franchise Taxes{C&amp;S}"/>
      <sheetName val="Related Party"/>
      <sheetName val="Political Contributions{A}"/>
      <sheetName val="Land"/>
      <sheetName val="Bldg"/>
      <sheetName val="M&amp;E"/>
      <sheetName val="F&amp;F"/>
      <sheetName val="Rent"/>
      <sheetName val="Ind"/>
      <sheetName val="pn"/>
      <sheetName val="6 Int "/>
      <sheetName val="7.i"/>
      <sheetName val="7.ii"/>
      <sheetName val="7.iii"/>
      <sheetName val="8.i"/>
      <sheetName val="8.ii"/>
      <sheetName val="8.iii"/>
      <sheetName val="8.iv"/>
      <sheetName val="9.i"/>
      <sheetName val="9.ii"/>
      <sheetName val="9.iii"/>
      <sheetName val="10.i"/>
      <sheetName val="10.ii"/>
      <sheetName val="10.iii"/>
      <sheetName val="11.i"/>
      <sheetName val="11.ii"/>
      <sheetName val="11.iii"/>
      <sheetName val="12.i"/>
      <sheetName val="12.ii"/>
      <sheetName val="12.iii"/>
      <sheetName val="13i"/>
      <sheetName val="13.ii"/>
      <sheetName val="13.iii"/>
      <sheetName val="14.i"/>
      <sheetName val="14.ii"/>
      <sheetName val="14.iii"/>
      <sheetName val="M1ADJ"/>
      <sheetName val="15.i"/>
      <sheetName val="15.ii"/>
      <sheetName val="15.iii"/>
      <sheetName val="16.i"/>
      <sheetName val="16.ii"/>
      <sheetName val="16.iii"/>
      <sheetName val="18"/>
      <sheetName val="STATENOLS"/>
      <sheetName val="Disp"/>
      <sheetName val="TAXDEP"/>
      <sheetName val="TAXDEP2"/>
      <sheetName val="4626"/>
      <sheetName val="Apport Index"/>
      <sheetName val="A&amp;A Sales"/>
      <sheetName val="A&amp;A FA"/>
      <sheetName val="A&amp;A INV"/>
      <sheetName val="disp backup"/>
      <sheetName val="ACSC-GL"/>
      <sheetName val="RECLBS"/>
      <sheetName val="Planning"/>
      <sheetName val="READ ME PLEASE"/>
      <sheetName val="QUESTIONS - VS"/>
      <sheetName val="B-00-000_M1 Schedule"/>
      <sheetName val="B-00-001_BOOK-TAX RECONCILIATIO"/>
      <sheetName val="B-00-002_K1 Summary"/>
      <sheetName val="B-00-003-State Tax Pymt Summary"/>
      <sheetName val="B-00-004 DPAD Info"/>
      <sheetName val="B-00-005_FS_PBC"/>
      <sheetName val="B-00-006_AMT ADJ-IDC"/>
      <sheetName val="B-00-007_AMT ADJ-DEPLETION"/>
      <sheetName val="B-00-009_Depletion"/>
      <sheetName val="B-00-00_Notes"/>
      <sheetName val="B-00-01_K-1 Inventory"/>
      <sheetName val="B-00-02_FS"/>
      <sheetName val="B-00-03_Book-to-tax Rec."/>
      <sheetName val="B-00-04_Form 1120 Page 1"/>
      <sheetName val="B-00-05_Form 1120 Sch M-3"/>
      <sheetName val="B-00-06_Partner's K-1 Rec"/>
      <sheetName val="B-00-07_K-1 DPAD"/>
      <sheetName val="B-00-08_Form 8903 DPAD"/>
      <sheetName val="B-00-09-State Tax Deduction"/>
      <sheetName val="B-00-10_Oil &amp; Gas Depletion"/>
      <sheetName val="B-00-11_AMT ADJ-IDC"/>
      <sheetName val="B-00-12_Interest FTC"/>
      <sheetName val="B-00-13_163j"/>
      <sheetName val="GP data"/>
      <sheetName val="B-00-00  TI reconciliation"/>
      <sheetName val="B-00-01_Federal K1 Summary"/>
      <sheetName val="B-00-02_State K1 Summary"/>
      <sheetName val="B-00-03_K-1 DPAD"/>
      <sheetName val="AR - SUSPENDED LOSS STMT "/>
      <sheetName val="CA - SUSPENDED LOSS STMT"/>
      <sheetName val="CO - SUSPENDED LOSS STMT"/>
      <sheetName val="DE - SUSPENDED LOSS STMT"/>
      <sheetName val="FL - SUSPENDED LOSS STMT"/>
      <sheetName val="HI- SUSPENDED LOSS STMT "/>
      <sheetName val="IL- SUSPENDED LOSS STMT "/>
      <sheetName val="IN - SUSPENDED LOSS STMT  "/>
      <sheetName val="LA- SUSPENDED LOSS STMT"/>
      <sheetName val="MA - SUSPENDED LOSS STMT"/>
      <sheetName val="MD - SUSPENDED LOSS STMT"/>
      <sheetName val="MI - SUSPENDED LOSS STMT"/>
      <sheetName val="MN - SUSPENDED LOSS STMT"/>
      <sheetName val="NC - SUSPENDED LOSS STMT"/>
      <sheetName val="ND - SUSPENDED LOSS STMT "/>
      <sheetName val="NJ - SUSPENDED LOSS STMT"/>
      <sheetName val="NY - SUSPENDED LOSS STMT"/>
      <sheetName val="OH - SUSPENDED LOSS STMT "/>
      <sheetName val="OK - SUSPENDED LOSS STMT"/>
      <sheetName val="OR - SUSPENDED LOSS STMT"/>
      <sheetName val="PA - SUSPENDED LOSS STMT"/>
      <sheetName val="SC - SUSPENDED LOSS STMT (2)"/>
      <sheetName val="WV - SUSPENDED LOSS STMT (3)"/>
      <sheetName val="NYC - SUSPENDED LOSS STMT"/>
      <sheetName val="2014 Extension Summary"/>
      <sheetName val="LIFO Calc"/>
      <sheetName val="cr0196"/>
      <sheetName val="JE.113- DIST. SALES"/>
      <sheetName val="Lead_Schedules"/>
      <sheetName val="RE_Roll"/>
      <sheetName val="Basic Financial Ratios"/>
      <sheetName val="A_R 1996 VS 1997"/>
      <sheetName val="Acct. Rec. Analyses"/>
      <sheetName val="Major Customers"/>
      <sheetName val="AR Confirmations"/>
      <sheetName val="Debt Activity"/>
      <sheetName val="Debt RFW"/>
      <sheetName val="Interest Expense"/>
      <sheetName val="Interest Expense Anaysis"/>
      <sheetName val="Fixed Asset R FWD"/>
      <sheetName val="Lease Commitments"/>
      <sheetName val="Leasehold Sch"/>
      <sheetName val="Rent Expense"/>
      <sheetName val="401(K) Matching"/>
      <sheetName val="Sales Chart"/>
      <sheetName val="Margin Analysis"/>
      <sheetName val="Raw Materials"/>
      <sheetName val="Retail Inventory"/>
      <sheetName val="Pub Capitalization"/>
      <sheetName val="WIP Upstairs"/>
      <sheetName val="Departmental Burden"/>
      <sheetName val="CRA PHX Obsolete"/>
      <sheetName val="Digital Database"/>
      <sheetName val="Past Due Accounts"/>
      <sheetName val="Adjustments"/>
      <sheetName val="REAL1"/>
      <sheetName val="Stmt of Cashflow "/>
      <sheetName val="CAP-MKT"/>
      <sheetName val="Annl RETURNS"/>
      <sheetName val="Depn_Req"/>
      <sheetName val="PTHistory"/>
      <sheetName val="Gen2"/>
      <sheetName val="Splash"/>
      <sheetName val="Info1"/>
      <sheetName val="Info2"/>
      <sheetName val="Info3"/>
      <sheetName val="Info7"/>
      <sheetName val="Info8"/>
      <sheetName val="Est_Ext_Req"/>
      <sheetName val="CAndB"/>
      <sheetName val="AutomaticJEs"/>
      <sheetName val="Detail1-4"/>
      <sheetName val="WrkImport"/>
      <sheetName val="A1"/>
      <sheetName val="MSS"/>
      <sheetName val="A3"/>
      <sheetName val="BSS"/>
      <sheetName val="A4"/>
      <sheetName val="ISS"/>
      <sheetName val="A5"/>
      <sheetName val="TCCDescriptions"/>
      <sheetName val="A5a"/>
      <sheetName val="A6"/>
      <sheetName val="A7"/>
      <sheetName val="A8"/>
      <sheetName val="A9"/>
      <sheetName val="A9a"/>
      <sheetName val="a9b"/>
      <sheetName val="A10"/>
      <sheetName val="A10a"/>
      <sheetName val="A11"/>
      <sheetName val="A11a"/>
      <sheetName val="A12"/>
      <sheetName val="A12F"/>
      <sheetName val="A12a"/>
      <sheetName val="A12R"/>
      <sheetName val="C1"/>
      <sheetName val="C1Dif"/>
      <sheetName val="C1Dif2004"/>
      <sheetName val="C3"/>
      <sheetName val="For GoRS"/>
      <sheetName val="AIS"/>
      <sheetName val="C7"/>
      <sheetName val="E1"/>
      <sheetName val="G1"/>
      <sheetName val="G1Repository"/>
      <sheetName val="G2"/>
      <sheetName val="G3"/>
      <sheetName val="G4"/>
      <sheetName val="G5"/>
      <sheetName val="G12"/>
      <sheetName val="G14"/>
      <sheetName val="G15"/>
      <sheetName val="K1"/>
      <sheetName val="K2"/>
      <sheetName val="K3"/>
      <sheetName val="K4"/>
      <sheetName val="K5"/>
      <sheetName val="K8"/>
      <sheetName val="M1"/>
      <sheetName val="Px"/>
      <sheetName val="PRepository"/>
      <sheetName val="M50"/>
      <sheetName val="ANISheet"/>
      <sheetName val="My"/>
      <sheetName val="MyRepository"/>
      <sheetName val="ANITemp"/>
      <sheetName val="O1"/>
      <sheetName val="O2"/>
      <sheetName val="O3"/>
      <sheetName val="S1"/>
      <sheetName val="S2"/>
      <sheetName val="S3Property"/>
      <sheetName val="S3Payroll"/>
      <sheetName val="S3Sales"/>
      <sheetName val="S5"/>
      <sheetName val="S6"/>
      <sheetName val="Frntld"/>
      <sheetName val="RtnRev"/>
      <sheetName val="RevNts"/>
      <sheetName val="1065TRCs"/>
      <sheetName val="TRC"/>
      <sheetName val="Rollover Tables"/>
      <sheetName val="CopySheet1"/>
      <sheetName val="CopySheet2"/>
      <sheetName val="DclickSheet"/>
      <sheetName val="WhatsNew"/>
      <sheetName val="Px "/>
      <sheetName val="My "/>
      <sheetName val="MyOrgMap"/>
      <sheetName val="Misc1"/>
      <sheetName val="Misc2"/>
      <sheetName val="Misc3"/>
      <sheetName val="Misc4"/>
      <sheetName val="Misc5"/>
      <sheetName val="Misc6"/>
      <sheetName val="Misc7"/>
      <sheetName val="Misc8"/>
      <sheetName val="Misc9"/>
      <sheetName val="Misc10"/>
      <sheetName val="Misc11"/>
      <sheetName val="Misc12"/>
      <sheetName val="Misc13"/>
      <sheetName val="Misc14"/>
      <sheetName val="Misc15"/>
      <sheetName val="Misc16"/>
      <sheetName val="Misc17"/>
      <sheetName val="Misc18"/>
      <sheetName val="Misc19"/>
      <sheetName val="Misc20"/>
      <sheetName val="Misc21"/>
      <sheetName val="Misc22"/>
      <sheetName val="Misc23"/>
      <sheetName val="Misc24"/>
      <sheetName val="Misc25"/>
      <sheetName val="trcsupplemental"/>
      <sheetName val="m3list"/>
      <sheetName val="A1b"/>
      <sheetName val="Notes on making accts TEXT"/>
      <sheetName val="ForPasLite"/>
      <sheetName val="K-6"/>
      <sheetName val="2015 PFIC List"/>
      <sheetName val="IP Code Reconciliation"/>
      <sheetName val="FrontPage"/>
      <sheetName val="ChannelSlide"/>
      <sheetName val="AllChannels"/>
      <sheetName val="Summ P&amp;L"/>
      <sheetName val="Cash Summ"/>
      <sheetName val="OpExpSummary"/>
      <sheetName val="Qtr P&amp;L"/>
      <sheetName val="OpExpense"/>
      <sheetName val="Staffing"/>
      <sheetName val="My Summary"/>
      <sheetName val="Capx Smry"/>
      <sheetName val="CapitalPlan"/>
      <sheetName val="Rev Assumptions"/>
      <sheetName val="Rev Model"/>
      <sheetName val="DeptExpAssumps"/>
      <sheetName val="Rev Written Assumps"/>
      <sheetName val="BSAssumps"/>
      <sheetName val="SalesDrivers"/>
      <sheetName val="ProfSvcsCheck"/>
      <sheetName val="SalesCheck"/>
      <sheetName val="Summ Cash"/>
      <sheetName val="Invest Use"/>
      <sheetName val="Qtr P_L"/>
      <sheetName val="CR_Data"/>
      <sheetName val="Print_Menu"/>
      <sheetName val="Financial_Summary"/>
      <sheetName val="ROS &amp; Safety"/>
      <sheetName val="EV &amp; Cash"/>
      <sheetName val="ORI_history"/>
      <sheetName val="NW_UnitCost_Chart"/>
      <sheetName val="CR_Graphs"/>
      <sheetName val=" Financial_Input_Actual"/>
      <sheetName val="Financial_Input_Plan"/>
      <sheetName val="Financial_Input_MYU"/>
      <sheetName val="EVA_Data"/>
      <sheetName val="NWAssets_Data"/>
      <sheetName val="NW_UnitCost_data"/>
      <sheetName val="Safety_GR_data"/>
      <sheetName val="NOP_history"/>
      <sheetName val="Min Gain 1996"/>
      <sheetName val="soc1"/>
      <sheetName val="Reviewer Notes"/>
      <sheetName val="Preparer Notes"/>
      <sheetName val="Preparer Notes 4_99"/>
      <sheetName val="TAX IS"/>
      <sheetName val="TAX BS"/>
      <sheetName val="M1 CF"/>
      <sheetName val="TAJES"/>
      <sheetName val="AFS AJEs 2002"/>
      <sheetName val="12-02 Audit entriesOLD"/>
      <sheetName val="TAX EQ 12_31"/>
      <sheetName val="TAXDEPR-12_31"/>
      <sheetName val="704(b) IS"/>
      <sheetName val="704(b) BS"/>
      <sheetName val="704(b) EQ 12_31"/>
      <sheetName val="704C DEPR"/>
      <sheetName val="704C CALC"/>
      <sheetName val="704C SUM"/>
      <sheetName val="704C SUM Fndg"/>
      <sheetName val="704(b)MG"/>
      <sheetName val="752 "/>
      <sheetName val="AFS AJEs 02OLD"/>
      <sheetName val="704C EQ 6_25"/>
      <sheetName val="704B"/>
      <sheetName val="12-02 Audit entries"/>
      <sheetName val="Prep Notes"/>
      <sheetName val="Book-tax diff"/>
      <sheetName val="AFS AJEs Final"/>
      <sheetName val="TAX EQ 12_31 state"/>
      <sheetName val="12-02 AUDIT JEs"/>
      <sheetName val="752"/>
      <sheetName val="GAAP-Tax"/>
      <sheetName val="Gain Analysis"/>
      <sheetName val="TRANS ANALYSIS"/>
      <sheetName val="Review notes 4th qtr"/>
      <sheetName val="Reviewer Notes 3rd qtr"/>
      <sheetName val="Preparer Points"/>
      <sheetName val="TAX EQ 12-31"/>
      <sheetName val="TAX EQ 12-31 State"/>
      <sheetName val="State Depr"/>
      <sheetName val="TAXDEPR-12-31"/>
      <sheetName val="Preparer Notes "/>
      <sheetName val="AUDIT JEs"/>
      <sheetName val="Reviewer Notes 5-31"/>
      <sheetName val="Bridge "/>
      <sheetName val="12-02 Late AJES"/>
      <sheetName val="GAAP-Tax Rec"/>
      <sheetName val="TAX EQ at 9_30 99"/>
      <sheetName val="12-31 TAXDEPR "/>
      <sheetName val="755 COMP GP"/>
      <sheetName val="755 COMP LP'S"/>
      <sheetName val="12_97 Est Bal 161_MRP_10100"/>
      <sheetName val="Reviewer Notes "/>
      <sheetName val="INV WALK02"/>
      <sheetName val="INV WALK00"/>
      <sheetName val="704C IS"/>
      <sheetName val="704C BS"/>
      <sheetName val="704C EQ 12_31"/>
      <sheetName val="Preparer Points per MS"/>
      <sheetName val="Tax-GAAP"/>
      <sheetName val="Gain"/>
      <sheetName val="Gain-Loss Analysis"/>
      <sheetName val="704(b) EQ 12-31"/>
      <sheetName val="CF Notes 12-99"/>
      <sheetName val="Rev Notes"/>
      <sheetName val="Prep Notes "/>
      <sheetName val="Exc Prod Exp"/>
      <sheetName val="263A Ftnte"/>
      <sheetName val="263A Footnote"/>
      <sheetName val="709"/>
      <sheetName val="195"/>
      <sheetName val="469"/>
      <sheetName val="FAS clean-up"/>
      <sheetName val="1998 depr adds"/>
      <sheetName val="loss on PY sale"/>
      <sheetName val="A4.1 Balance Sheet 12-31"/>
      <sheetName val="Assum"/>
      <sheetName val="Month 8"/>
      <sheetName val="PAFP_BS"/>
      <sheetName val="T8-2"/>
      <sheetName val="T23"/>
      <sheetName val="T30"/>
      <sheetName val="T31-2"/>
      <sheetName val="T32"/>
      <sheetName val="T33-1"/>
      <sheetName val="T33-2"/>
      <sheetName val="T34"/>
      <sheetName val="T35"/>
      <sheetName val="T36-1"/>
      <sheetName val="T40"/>
      <sheetName val="T45"/>
      <sheetName val="T46"/>
      <sheetName val="T47 "/>
      <sheetName val="T50"/>
      <sheetName val="T51"/>
      <sheetName val="T52"/>
      <sheetName val="T70"/>
      <sheetName val="T75"/>
      <sheetName val="T76"/>
      <sheetName val="T79"/>
      <sheetName val="T80"/>
      <sheetName val="T81"/>
      <sheetName val="T90"/>
      <sheetName val="WP Index"/>
      <sheetName val="24001A"/>
      <sheetName val="24003"/>
      <sheetName val="24004A"/>
      <sheetName val="24004U"/>
      <sheetName val="24016"/>
      <sheetName val="24016 Info"/>
      <sheetName val="Ln4 Ord. Inc"/>
      <sheetName val="8865 Analysis"/>
      <sheetName val="24016B"/>
      <sheetName val="24016A"/>
      <sheetName val="New Funds"/>
      <sheetName val="DirFund"/>
      <sheetName val="PHZCAP"/>
      <sheetName val="GSLPOF"/>
      <sheetName val="GSPPLP"/>
      <sheetName val="GSPP(OFF)"/>
      <sheetName val="STPLP"/>
      <sheetName val="SJPLP"/>
      <sheetName val="SEPLP"/>
      <sheetName val="GSCI"/>
      <sheetName val="GDPLLC"/>
      <sheetName val="Goodwill"/>
      <sheetName val="Startup Costs"/>
      <sheetName val="Fees"/>
      <sheetName val="Net assets"/>
      <sheetName val="FIX94"/>
      <sheetName val="Other Acc"/>
      <sheetName val="Other Misc Acc"/>
      <sheetName val="Excess Acc"/>
      <sheetName val="PPW COA"/>
      <sheetName val="02-Février"/>
      <sheetName val="Pro-rata Int. Calc."/>
      <sheetName val="RH 3-26-01 Int. Exp. Alloc.USE"/>
      <sheetName val="12-31-31 p&amp;L. use this"/>
      <sheetName val="Part Cap"/>
      <sheetName val="Tax Allocation"/>
      <sheetName val="1st,  2nd, 3rd, &amp; 4th Q P&amp;L"/>
      <sheetName val="Chem. - Lex. Trans. Inv % Calc."/>
      <sheetName val="D&amp;T Fees"/>
      <sheetName val="Ddown 2001.INCORRECT"/>
      <sheetName val="CFIG Support"/>
      <sheetName val="Merge Schedule"/>
      <sheetName val="1114724"/>
      <sheetName val="2000 TB"/>
      <sheetName val="Fund Performance"/>
      <sheetName val="P1"/>
      <sheetName val="P2"/>
      <sheetName val="Entity Active LP's"/>
      <sheetName val="Investran Data"/>
      <sheetName val="Detail"/>
      <sheetName val="brep2"/>
      <sheetName val="1Q 2000"/>
      <sheetName val="2Q 2000"/>
      <sheetName val="3Q 2000 "/>
      <sheetName val="4Q 2000 "/>
      <sheetName val="QtrLtr"/>
      <sheetName val="Database"/>
      <sheetName val="SSOMF_GL"/>
      <sheetName val="Bloomberg Download"/>
      <sheetName val="SOCIPD"/>
      <sheetName val="Page 1"/>
      <sheetName val="Page 2"/>
      <sheetName val="BREAKUP"/>
      <sheetName val="Aug"/>
      <sheetName val="References"/>
      <sheetName val="p3"/>
      <sheetName val="Schedule A - REIT III"/>
      <sheetName val="Investors"/>
      <sheetName val="Blackstone Equity"/>
      <sheetName val="SOALAPD"/>
      <sheetName val="4-01"/>
      <sheetName val="Misc"/>
      <sheetName val="2000 Trial Bal."/>
      <sheetName val="LONG POSITIONS"/>
      <sheetName val="2005 TB1"/>
      <sheetName val="TB3"/>
      <sheetName val="DIAMOND"/>
      <sheetName val="INQ"/>
      <sheetName val="CFIG MFEE 2008"/>
      <sheetName val="Recap"/>
      <sheetName val="Mgmt Fee"/>
      <sheetName val="One day, Seven day, and Seven C"/>
      <sheetName val="PV"/>
      <sheetName val="1114724.XLS"/>
      <sheetName val="CC7 Calcs"/>
      <sheetName val="TIMELINE CHECK"/>
      <sheetName val="Jan"/>
      <sheetName val="Accr 401(k) Contr{A}"/>
      <sheetName val="Accrued Advertising{C&amp;S}"/>
      <sheetName val="Accrued Bonus{A}"/>
      <sheetName val="Accrued Rebates{A}"/>
      <sheetName val="Accrued Other Est Liab{A}"/>
      <sheetName val="Accrued Vacation{A}"/>
      <sheetName val="Amortization - (Cost){A}"/>
      <sheetName val="Amortization - (Accum.){A}"/>
      <sheetName val="Charitable Contributions{A}"/>
      <sheetName val="Depreciation - (Accum.){A}"/>
      <sheetName val="Fuel Tax Credit_AMT"/>
      <sheetName val="Other Reserves{A}"/>
      <sheetName val="R &amp; D Credit{A}"/>
      <sheetName val="263A Capitalization Adj.{A}"/>
      <sheetName val="481 Adjustment{A}"/>
      <sheetName val="Targeted Job Credit{A}"/>
      <sheetName val="Warranty Reserve{A}"/>
      <sheetName val="Appraised Value of Property"/>
      <sheetName val="State Accounts Recievable"/>
      <sheetName val="Payroll Appor Info"/>
      <sheetName val="Prop App Info - Buildings"/>
      <sheetName val="Prop App Info - Furn &amp; Fixtures"/>
      <sheetName val="Prop App Info - Gross Rent Exp"/>
      <sheetName val="Prop App Info - Inventory"/>
      <sheetName val="Prop App Info - Land"/>
      <sheetName val="Prop App Info - Mach &amp; Equip"/>
      <sheetName val="Prop App Info - Trans Equip"/>
      <sheetName val="Sales App Info - Other Receipts"/>
      <sheetName val="Sales Fact Info-Int &amp; Dividends"/>
      <sheetName val="Sales Fact Info-Sales of Assets"/>
      <sheetName val="State Import"/>
      <sheetName val="PwC Use Only - SYS DIF"/>
      <sheetName val="M1 Import"/>
      <sheetName val="Summary Schedule M-1"/>
      <sheetName val="ORGMAP"/>
      <sheetName val="Bridge Request"/>
      <sheetName val="Depr Request"/>
      <sheetName val="Ext_Ext Request"/>
      <sheetName val="Import"/>
      <sheetName val="K6"/>
      <sheetName val="K7"/>
      <sheetName val="K9"/>
      <sheetName val="K11"/>
      <sheetName val="R1"/>
      <sheetName val="S4"/>
      <sheetName val="FedFrntld"/>
      <sheetName val="StFrntld"/>
      <sheetName val="RetRev"/>
      <sheetName val="Demographic"/>
      <sheetName val="Pay-IN Schedule"/>
      <sheetName val="Project IRR"/>
      <sheetName val="Deferred Equity"/>
      <sheetName val="Thrid Party Equity"/>
      <sheetName val="LIHTC Schedule"/>
      <sheetName val="Historic Credit Schedule"/>
      <sheetName val="State Tax Credit Schedule"/>
      <sheetName val="Combine Credit Schedule"/>
      <sheetName val="(Profit)Loss Schedule"/>
      <sheetName val="Tax Benefit Schedule"/>
      <sheetName val="Source &amp; Uses Schedule"/>
      <sheetName val="FINANCING FEE"/>
      <sheetName val="Amortization"/>
      <sheetName val="Amortization2"/>
      <sheetName val="Amortization3"/>
      <sheetName val="Vertical Summary"/>
      <sheetName val="Vertical Summary 9222000"/>
      <sheetName val="CASH ON CASH Quarterly"/>
      <sheetName val="CASH ON CASH"/>
      <sheetName val="Specified Property"/>
      <sheetName val="Vertical Summary (2)"/>
      <sheetName val="Third Party Equity"/>
      <sheetName val="Vertical Summary Lumpsum"/>
      <sheetName val="Annual Longpay Benefits"/>
      <sheetName val="Annual Lumpsum Benefits"/>
      <sheetName val="HSBC Benefits"/>
      <sheetName val="Wells Fargo Vertical Summary"/>
      <sheetName val="Wells Fargo Annual Benefits"/>
      <sheetName val="cc-cef2000.xls"/>
      <sheetName val="PCM Query, 7-14-2011"/>
      <sheetName val="PCM Query, 7-19-2011"/>
      <sheetName val="Summary for 40"/>
      <sheetName val="PCM Query, 7-27-2011"/>
      <sheetName val="PCM Query, 8-3-2011"/>
      <sheetName val="PCM Query, 8-10-2011"/>
      <sheetName val="KPMG K-1 Master List"/>
      <sheetName val="K-1 Tracking Sheet"/>
      <sheetName val="Foreign Forms Count"/>
      <sheetName val="Pivot (DO NOT REMOVE)"/>
      <sheetName val="2010 IP List-Reconciliation"/>
      <sheetName val="FOF Code-Reconciliation"/>
      <sheetName val="PCM Matrix"/>
      <sheetName val="2010 Investment K-1's-no delete"/>
      <sheetName val="8865 Formula page"/>
      <sheetName val="Comment Box Drop Downs"/>
      <sheetName val="8886 - Trader Reclass Drop Down"/>
      <sheetName val="True Up_09 Est. &amp; Final K-1s"/>
      <sheetName val="Est. K-1s Cut_PY K-1 MasterList"/>
      <sheetName val="General Instruction Tab"/>
      <sheetName val="Code "/>
      <sheetName val="TRANSPOSE"/>
      <sheetName val="2010 True-up Master List"/>
      <sheetName val="2010 True-up Calculation"/>
      <sheetName val="True Up Tracking"/>
      <sheetName val="Summary for DAF"/>
      <sheetName val="Modified Longpay Quarterly"/>
      <sheetName val="Summary for PPEF"/>
      <sheetName val="C1b – K1 Master List"/>
      <sheetName val="2016 PFIC List"/>
      <sheetName val="PCM Matrix (9-3-10)"/>
      <sheetName val="PCM Query, 7-21-2011"/>
      <sheetName val="PCM Query, 7-7-2011"/>
      <sheetName val="Master "/>
      <sheetName val="Totals"/>
      <sheetName val="Joe Aakre"/>
      <sheetName val="Alan Acosta"/>
      <sheetName val="Joe Aiello"/>
      <sheetName val="Linda Anderson"/>
      <sheetName val="Christopher Anzivino"/>
      <sheetName val="Ron Astin"/>
      <sheetName val="Robert Baird"/>
      <sheetName val="Tim Batts"/>
      <sheetName val="Melanie Bennetts"/>
      <sheetName val="Robert Bruckner"/>
      <sheetName val="Frederick Brock"/>
      <sheetName val="Larry Calame"/>
      <sheetName val="Ramon Caldera"/>
      <sheetName val="Debbie Caldwell"/>
      <sheetName val="Chris Cameron"/>
      <sheetName val="Bill Carlson"/>
      <sheetName val="Stefanie Causey"/>
      <sheetName val="Roger Chadderdon"/>
      <sheetName val="Trevor Clark"/>
      <sheetName val="James Clarke"/>
      <sheetName val="Jim Cook"/>
      <sheetName val="Norma Cook"/>
      <sheetName val="Robin Cooley "/>
      <sheetName val="John Corey"/>
      <sheetName val="David Cowen"/>
      <sheetName val="Todd Cruz"/>
      <sheetName val="April Danbury"/>
      <sheetName val="David de Looze"/>
      <sheetName val="Deborah Dewig"/>
      <sheetName val="Prashant Dubey"/>
      <sheetName val="Greg Duke"/>
      <sheetName val="Richard Dukes"/>
      <sheetName val="Jon Eldridge"/>
      <sheetName val="Michael Emmert"/>
      <sheetName val="Michael Ferrante"/>
      <sheetName val="Todd Findlay"/>
      <sheetName val="Karl Flusche"/>
      <sheetName val="Thilo Freeman"/>
      <sheetName val="Patrick Gibson"/>
      <sheetName val="Dean Gonsowski"/>
      <sheetName val="Winston Goodbody"/>
      <sheetName val="Rafael Gorgal"/>
      <sheetName val="Kannan Govind."/>
      <sheetName val="Brad Gragert"/>
      <sheetName val="Tim Griffiths"/>
      <sheetName val="Loren Guthrie"/>
      <sheetName val="Tho Han "/>
      <sheetName val="Brad Harris"/>
      <sheetName val="Chris Haynes"/>
      <sheetName val="Nick Hensley "/>
      <sheetName val="Mindy Heuszel"/>
      <sheetName val="Brett Howard"/>
      <sheetName val="Nicole Jenkins"/>
      <sheetName val="James Jacobson"/>
      <sheetName val="David Johnson "/>
      <sheetName val="Dwayne Johnson"/>
      <sheetName val="Kalah Kahl"/>
      <sheetName val="Doug Kaminski"/>
      <sheetName val="Amber Kindred"/>
      <sheetName val="Damon Knight"/>
      <sheetName val="Brian Knowles"/>
      <sheetName val="Kate Kockler"/>
      <sheetName val="Ted Kukorowski"/>
      <sheetName val="Shawna Kuykendall"/>
      <sheetName val="Jevon LaBar"/>
      <sheetName val="Rob Lekowski"/>
      <sheetName val="Deb Libby"/>
      <sheetName val="Marc Litchfield"/>
      <sheetName val="Janet Lunde"/>
      <sheetName val="Gregory Lutz"/>
      <sheetName val="Mary Mack "/>
      <sheetName val="Dee Madden"/>
      <sheetName val="Chris Maki"/>
      <sheetName val="Frank Marzetta"/>
      <sheetName val="Enrico Masanga"/>
      <sheetName val="Gerald Massey"/>
      <sheetName val="Chris May"/>
      <sheetName val="Peter McLaughlin"/>
      <sheetName val="Sherron Meinert"/>
      <sheetName val="Peggy Meyer"/>
      <sheetName val="Andrew Milkes"/>
      <sheetName val="Patrick Murphy"/>
      <sheetName val="Kathy Murray"/>
      <sheetName val="Stein Nielsen"/>
      <sheetName val="Jason Olson"/>
      <sheetName val="Erik Onnen"/>
      <sheetName val="Jeri Owen"/>
      <sheetName val="Dan Pelc"/>
      <sheetName val="Bonnie Poindexter"/>
      <sheetName val="Lyman Potts "/>
      <sheetName val="Amy Price"/>
      <sheetName val="John Radder"/>
      <sheetName val="Jason Ray"/>
      <sheetName val="Mark Reber"/>
      <sheetName val="Colleen Roe"/>
      <sheetName val="Brian Rose"/>
      <sheetName val="Zig Rosinski"/>
      <sheetName val="Adam Rubinger"/>
      <sheetName val="Neil Runde"/>
      <sheetName val="Belinda Runkle"/>
      <sheetName val="John Rutledge"/>
      <sheetName val="Nicholas Scheer"/>
      <sheetName val="Adam Schricker"/>
      <sheetName val="Tanya Schricker"/>
      <sheetName val="Louisa Seever"/>
      <sheetName val="Mark Shavers"/>
      <sheetName val="Ken Smiley"/>
      <sheetName val="Amy Smith  "/>
      <sheetName val="Beth Stehno"/>
      <sheetName val="Jason Stone"/>
      <sheetName val="Chad Stowe"/>
      <sheetName val="William Strye"/>
      <sheetName val="Lisa Surber"/>
      <sheetName val="Meera Suresh"/>
      <sheetName val="Robert Tallman"/>
      <sheetName val="Leslie Taylor"/>
      <sheetName val="Casey Tercek"/>
      <sheetName val="Michael Terry"/>
      <sheetName val="Michael Teufel"/>
      <sheetName val="Leona Thomas"/>
      <sheetName val="Dragomir Todorov"/>
      <sheetName val="Andrew Trabilsy"/>
      <sheetName val="Sandra Tronier"/>
      <sheetName val="Todd Trzcinski"/>
      <sheetName val="Kevin Unger"/>
      <sheetName val="Joe Uong"/>
      <sheetName val="David Weber"/>
      <sheetName val="Laura Webster"/>
      <sheetName val="Kaasey Whitaker"/>
      <sheetName val="Aaron Wiley"/>
      <sheetName val="Michelle Wingert-Garris"/>
      <sheetName val="Susan Williamson"/>
      <sheetName val="Julia Wotipka"/>
      <sheetName val="Matthew Zhun"/>
      <sheetName val="Ronald Bay"/>
      <sheetName val="Mary Bukoski"/>
      <sheetName val="Walter Colt"/>
      <sheetName val="Kit Gauthier"/>
      <sheetName val="Erica Hass"/>
      <sheetName val="Michael Hogan"/>
      <sheetName val="David Ludeman"/>
      <sheetName val="Quang Nguyen"/>
      <sheetName val="Ira Nye"/>
      <sheetName val="Vikas Pall"/>
      <sheetName val="Aaron Pippin"/>
      <sheetName val="David Reynolds"/>
      <sheetName val="Khoi Vu"/>
      <sheetName val="Chris Wilen"/>
      <sheetName val="Q-Instruction"/>
      <sheetName val=" Input Q&amp;A"/>
      <sheetName val="Assigned"/>
      <sheetName val="Generic Form Data"/>
      <sheetName val="Datafile"/>
      <sheetName val="Log"/>
      <sheetName val="Feature"/>
      <sheetName val="C1e - 8865"/>
      <sheetName val="IP206 Info"/>
      <sheetName val="email 037,038"/>
      <sheetName val="A-2 037"/>
      <sheetName val="A-2 038"/>
      <sheetName val="A-2 101.6"/>
      <sheetName val="A-2 27"/>
      <sheetName val="A-2 029"/>
      <sheetName val="A-2 034"/>
      <sheetName val="A-2 044"/>
      <sheetName val="A-2 093"/>
      <sheetName val="A-2 94"/>
      <sheetName val="A-2 97"/>
      <sheetName val="50552"/>
      <sheetName val="A-2 186"/>
      <sheetName val="A-2 188"/>
      <sheetName val="A-2 145"/>
      <sheetName val="A-2 190"/>
      <sheetName val="A-2 194"/>
      <sheetName val="A-2 206.5"/>
      <sheetName val="A-2 250"/>
      <sheetName val="A-2 255.4"/>
      <sheetName val="A-2 255.5"/>
      <sheetName val="A-2 261"/>
      <sheetName val="GEP-8865 test 2_75480509"/>
      <sheetName val="Q-Input"/>
      <sheetName val="email 261"/>
      <sheetName val="email 094"/>
      <sheetName val="7-27 Meeting notes"/>
      <sheetName val="GEP-8865 test 2_75480509.xlsm"/>
      <sheetName val="GEP-8865%20test%202_75480509.xl"/>
      <sheetName val="Liabilities"/>
      <sheetName val="Experience"/>
      <sheetName val="Contributions"/>
      <sheetName val="Amort"/>
      <sheetName val="FASB"/>
      <sheetName val="End of Year FASB"/>
      <sheetName val="FASB PSC"/>
      <sheetName val="BP Proj"/>
      <sheetName val="Arps"/>
      <sheetName val="A2-Trial Balance for 2016"/>
      <sheetName val="2012 P12 Analysis "/>
      <sheetName val="2012 P12 Analysis -natural sign"/>
      <sheetName val="A1-2012 Recon"/>
      <sheetName val="A1-2012 Recon-natural sign"/>
      <sheetName val="A2-Trial Balance"/>
      <sheetName val="B1-Audit Fees"/>
      <sheetName val="B4-Starlight"/>
      <sheetName val="2006 Summary"/>
      <sheetName val="2006 Data"/>
      <sheetName val="2016 Pivot"/>
      <sheetName val="2016 P 12 Analysis"/>
      <sheetName val="2016 P 12 Analysis-natural sign"/>
      <sheetName val="A1-2016 Recon"/>
      <sheetName val="B4-Summary"/>
      <sheetName val="2016 Dec Summary"/>
      <sheetName val="2016 Nov Summary"/>
      <sheetName val="2016 August Summary"/>
      <sheetName val="Trial Balance 2016"/>
      <sheetName val="M-1 Lead"/>
      <sheetName val="Nondeductible Spousal Travel"/>
      <sheetName val="Accrued Advertising"/>
      <sheetName val="Accrued Bonus"/>
      <sheetName val="Accured Freight"/>
      <sheetName val="Accrued Other Est Liab"/>
      <sheetName val="Pension &amp; Profit Sharing"/>
      <sheetName val="Accr Post Emp. Ben."/>
      <sheetName val="Accrued Product Liability"/>
      <sheetName val="Accrued Prof. Fees"/>
      <sheetName val="Accrued Markdowns - Rebates"/>
      <sheetName val="Accrued Vacation"/>
      <sheetName val="Accrued Workers Compensation"/>
      <sheetName val="Bad Debt"/>
      <sheetName val="Charitable Contributions"/>
      <sheetName val="Deferred Comp"/>
      <sheetName val="Deferred Revenue"/>
      <sheetName val="Gain-Loss on Sale of Assets"/>
      <sheetName val="Insurance &amp; Environ Reserve"/>
      <sheetName val="Inventory Valuation Adjustments"/>
      <sheetName val="Med Ins Res"/>
      <sheetName val="263A Capitalization Adj."/>
      <sheetName val="State Taxes"/>
      <sheetName val="Tax Credits"/>
      <sheetName val="Depreciation - (Cost)"/>
      <sheetName val="Depreciation - (Accum.)"/>
      <sheetName val="Amortization - (Cost)"/>
      <sheetName val="Amortization - (Accum.)"/>
      <sheetName val="NPC"/>
      <sheetName val="DEPR"/>
      <sheetName val="RB"/>
      <sheetName val="ContractChange"/>
      <sheetName val="Misc 1"/>
      <sheetName val="Misc 2"/>
      <sheetName val="AdjSummary"/>
      <sheetName val="UnadjData "/>
      <sheetName val="ExtractData"/>
      <sheetName val="AdjDatabase"/>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 val="PFIC Input Information"/>
      <sheetName val="Other Projects_021 - 2010 PFIC "/>
      <sheetName val="Amortization 90%"/>
      <sheetName val="Amortization 10%"/>
      <sheetName val="Vertical Summary Long Pay"/>
      <sheetName val="Vertical Summary Lump Sum"/>
      <sheetName val="Fannie 4yr Pay-In"/>
      <sheetName val="Fannie NPV"/>
      <sheetName val="Vertical Summary longpay"/>
      <sheetName val="Fannie"/>
      <sheetName val="CASH ON CASH Quarterly (2)"/>
      <sheetName val="Freddie Mac Benefits"/>
      <sheetName val="Astoria"/>
      <sheetName val="HSBC"/>
      <sheetName val="Citigroup"/>
      <sheetName val="Deutsche"/>
      <sheetName val="Freddie Mac"/>
      <sheetName val="Freddie Annual Benefits"/>
      <sheetName val="JP Morgan"/>
      <sheetName val="Early Losses Allocation"/>
      <sheetName val="Intangibles"/>
      <sheetName val="Misc Other Accts"/>
      <sheetName val="L-Cash"/>
      <sheetName val="L-AR"/>
      <sheetName val="Unset"/>
      <sheetName val="L-Inv FV"/>
      <sheetName val="L-Inv Cost"/>
      <sheetName val="PCD &amp; PSD"/>
      <sheetName val="Dal-Tile"/>
      <sheetName val="Commit"/>
      <sheetName val="RECAP SUMMARY"/>
      <sheetName val="Royalties"/>
      <sheetName val="PMCSI"/>
      <sheetName val="A1b ATA"/>
      <sheetName val="Footnote Summary"/>
      <sheetName val="A2-3 BS"/>
      <sheetName val="A2-5 IS"/>
      <sheetName val="A2-6 PE"/>
      <sheetName val="A-5 PBC TB"/>
      <sheetName val="C1b - K-1 Master List"/>
      <sheetName val="C1d - 8621"/>
      <sheetName val="8082"/>
      <sheetName val="C-0-0a IP Inc Schedule"/>
      <sheetName val="STMT A"/>
      <sheetName val="STMT B"/>
      <sheetName val="STMT C"/>
      <sheetName val="C-3 Gain(Loss) on Sale of Stoc"/>
      <sheetName val="C-3-1 (PBC)"/>
      <sheetName val="G-6"/>
      <sheetName val="G-12"/>
      <sheetName val="K-6-1 Perm Reconcil."/>
      <sheetName val="Z-1 GL Detail"/>
      <sheetName val="Exhibit"/>
      <sheetName val="Function"/>
      <sheetName val="Function1149"/>
      <sheetName val="NRO"/>
      <sheetName val="ADJ"/>
      <sheetName val="UTCR"/>
      <sheetName val="URO"/>
      <sheetName val="Unadj Data for RAM"/>
      <sheetName val="CWC"/>
      <sheetName val="Check"/>
      <sheetName val="Merch Summ"/>
      <sheetName val="YTD (Summary)"/>
      <sheetName val="YTD Activity"/>
      <sheetName val="Jan-03"/>
      <sheetName val="Feb-03"/>
      <sheetName val="Mar-03"/>
      <sheetName val="Apr-03"/>
      <sheetName val="May-03"/>
      <sheetName val="Jun-03"/>
      <sheetName val="Jul-03"/>
      <sheetName val="Aug-03"/>
      <sheetName val="Sep-03"/>
      <sheetName val="Oct-03"/>
      <sheetName val="Nov-03"/>
      <sheetName val="Dec-03"/>
      <sheetName val="Adjustment Summary"/>
      <sheetName val="Adjustment Details"/>
      <sheetName val="Data Jan-02"/>
      <sheetName val="Data Feb-02"/>
      <sheetName val="Data Mar-02"/>
      <sheetName val="Data Apr-02"/>
      <sheetName val="Data May-02"/>
      <sheetName val="Data Mar-03"/>
      <sheetName val="Data Feb-03"/>
      <sheetName val="Data Jan-03"/>
      <sheetName val="Data Dec-02"/>
      <sheetName val="Data Nov-02"/>
      <sheetName val="Data Oct-02"/>
      <sheetName val="Data Sep-02"/>
      <sheetName val="Data Aug-02"/>
      <sheetName val="Data Jul-02"/>
      <sheetName val="Data Jun-02"/>
      <sheetName val="Data May-03"/>
      <sheetName val="Data Apr-03"/>
      <sheetName val="Exit Tax Template"/>
      <sheetName val="Combined Credit Schedule"/>
      <sheetName val="cash report"/>
      <sheetName val="Template 2 18 04"/>
      <sheetName val="Swap Calculator"/>
      <sheetName val="G3 Depreciation Calculation"/>
      <sheetName val="h06"/>
      <sheetName val="A"/>
      <sheetName val="**_p"/>
      <sheetName val="Expense Summary"/>
      <sheetName val="Pipeline Model"/>
      <sheetName val=" Bookings, Revenue, Collections"/>
      <sheetName val="Monthly Cashflow"/>
      <sheetName val="Maint. Rev"/>
      <sheetName val="Maint. Cashflow"/>
      <sheetName val="Hiring Plan"/>
      <sheetName val="Salary Details"/>
      <sheetName val="Salary Details w-names"/>
      <sheetName val="Travel Details"/>
      <sheetName val="Pool Bonus Model"/>
      <sheetName val="Gateway"/>
      <sheetName val="ProVal"/>
      <sheetName val="Balance sheet review"/>
      <sheetName val="New Audit Format"/>
      <sheetName val="1120YTD_2003"/>
      <sheetName val="landlord"/>
      <sheetName val="kj"/>
      <sheetName val="Str Tbl"/>
      <sheetName val="Debit Balances"/>
      <sheetName val="Data Pd 6"/>
      <sheetName val="Aging Summary"/>
      <sheetName val="Aging from street date"/>
      <sheetName val="Aging by month"/>
      <sheetName val="Titles over 365"/>
      <sheetName val="Graph Data"/>
      <sheetName val="MandInfo"/>
      <sheetName val="TccMcc"/>
      <sheetName val="Info3a"/>
      <sheetName val="A1Info"/>
      <sheetName val="A1a"/>
      <sheetName val="ScheduleC"/>
      <sheetName val="A1bReport"/>
      <sheetName val="A1ba"/>
      <sheetName val="A1bSI"/>
      <sheetName val="A3a"/>
      <sheetName val="A3b"/>
      <sheetName val="A4a"/>
      <sheetName val="A4b"/>
      <sheetName val="C1_Inv"/>
      <sheetName val="C6"/>
      <sheetName val="G1Totals"/>
      <sheetName val="G12a"/>
      <sheetName val="G12b"/>
      <sheetName val="K1_PS"/>
      <sheetName val="TRCMRCSUM"/>
      <sheetName val="SQL MTD"/>
      <sheetName val="TBALL"/>
      <sheetName val="Investment Allocation Schedule"/>
      <sheetName val="Estimates"/>
      <sheetName val="Names"/>
      <sheetName val="All-in-rate"/>
      <sheetName val="BofA Vertical Summary"/>
      <sheetName val="BofA Annual Benefits"/>
      <sheetName val="Fannie Mae Vertical Summary"/>
      <sheetName val="Fannie Annual Benefits"/>
      <sheetName val="Source &amp; Uses Schedule Cash"/>
      <sheetName val="Balance Sheet (2)"/>
      <sheetName val="Supplement Sch D (2)"/>
      <sheetName val="Contrib"/>
      <sheetName val="Dist"/>
      <sheetName val="K-1 Flow Thru"/>
      <sheetName val="Chart of Acc."/>
      <sheetName val="Revision"/>
      <sheetName val="SM Transfer Module"/>
      <sheetName val="C-1 Macro"/>
      <sheetName val="C-0-0 PBC Book Income"/>
      <sheetName val="C-0-1"/>
      <sheetName val="STATEMENT A"/>
      <sheetName val="STATEMENT B"/>
      <sheetName val="C1b - K1 Master List"/>
      <sheetName val="C1d-8621"/>
      <sheetName val="C-0-4 ECI"/>
      <sheetName val="8082 Attachment (CB OFFSHORE)"/>
      <sheetName val="S-6"/>
      <sheetName val="PCM MATRIX PBC"/>
      <sheetName val="8621 MATRIX PBC"/>
      <sheetName val="A-6 GL"/>
      <sheetName val="Specified Property (2)"/>
      <sheetName val="Freddie closing report"/>
      <sheetName val="Beneficial Mutual Benefits"/>
      <sheetName val="Fifth Third Benefits"/>
      <sheetName val="Wells Fargo Benefits"/>
      <sheetName val="Charter One Benefits"/>
      <sheetName val="Chase  Benefits"/>
      <sheetName val="Worldbook Benefits"/>
      <sheetName val="Freddie Benefits"/>
      <sheetName val="Wells Annual Benefits"/>
      <sheetName val="JPMorgan Benefits"/>
      <sheetName val="JPMorgan Annual Benefits"/>
      <sheetName val="World Book Benefits"/>
      <sheetName val="Rentroll"/>
      <sheetName val="(Profit)Loss Schedule Leverage"/>
      <sheetName val="(Profit)Loss Schedule Cash"/>
      <sheetName val="Cash on Cash Pricing"/>
      <sheetName val="Bank One Benefits"/>
      <sheetName val="Wesbanco Benefits"/>
      <sheetName val="Prudential Benefits"/>
      <sheetName val="Lasalle Benefits"/>
      <sheetName val="Chase Benefits"/>
      <sheetName val="longpay IRR test"/>
      <sheetName val="cons M-1"/>
      <sheetName val="cons M-2"/>
      <sheetName val="cons book- tax"/>
      <sheetName val="bi book - tax"/>
      <sheetName val="bl book - tax"/>
      <sheetName val="263A"/>
      <sheetName val="leasehold"/>
      <sheetName val="1997 GW TB"/>
      <sheetName val="ca depr"/>
      <sheetName val="apport"/>
      <sheetName val="StateTax"/>
      <sheetName val="1600 &amp; 1600 Details"/>
      <sheetName val="New Store Depreciation"/>
      <sheetName val="STRTBL"/>
      <sheetName val="WHSE COST CENTERS"/>
      <sheetName val="cattbl"/>
      <sheetName val="2035 YTD03"/>
      <sheetName val="2035 Dec02"/>
      <sheetName val="gross calc"/>
      <sheetName val="QUARTERLY IRR"/>
      <sheetName val="Old 95Vertical Summary"/>
      <sheetName val="QUARTERLY IRR (2)"/>
      <sheetName val="Prop. Matrix"/>
      <sheetName val="PshipInfo"/>
      <sheetName val="Partner Data"/>
      <sheetName val="UDMast"/>
      <sheetName val="User Defined Sheet 1 Data"/>
      <sheetName val="Exemptions"/>
      <sheetName val="Leadsheet"/>
      <sheetName val="{A-0} Exp Allocation"/>
      <sheetName val="{A-0-1} Cost Basis of Inv"/>
      <sheetName val="{C-1} eWP C1"/>
      <sheetName val="A-3 BalanceSheet"/>
      <sheetName val="A-4 Inc Stmnt"/>
      <sheetName val="Tables"/>
      <sheetName val="Backup"/>
      <sheetName val="A-4-1 P&amp;L Detail by Inv"/>
      <sheetName val="A-4-2 Unrealized GainLoss"/>
      <sheetName val="A5-2-2 Busted Deal Exp"/>
      <sheetName val="A-4-3 Legal Fees"/>
      <sheetName val="A-4-4 Organisational Exp"/>
      <sheetName val="A-4-5 Registration Fees"/>
      <sheetName val="A-5 TB for eWP Import"/>
      <sheetName val="DREs---&gt;"/>
      <sheetName val="A-5-1 TB 1019 Market St."/>
      <sheetName val="Z-1a GL-1019 Market St"/>
      <sheetName val="{G-6} Capitalized Expenses"/>
      <sheetName val="{G-12} Amortization"/>
      <sheetName val="K-6-1 NAV Allocation"/>
      <sheetName val="Org Expenses"/>
      <sheetName val="M-2 Recon"/>
      <sheetName val="Taxpayer Information"/>
      <sheetName val="UAL-PPM"/>
      <sheetName val="Alloc"/>
      <sheetName val="Amorts"/>
      <sheetName val="Sig"/>
      <sheetName val="Sum1"/>
      <sheetName val="AL"/>
      <sheetName val="AVA"/>
      <sheetName val="CL"/>
      <sheetName val="Cont"/>
      <sheetName val="Explain1"/>
      <sheetName val="Explain2"/>
      <sheetName val="Min"/>
      <sheetName val="AmortFSA"/>
      <sheetName val="Eq of Bal"/>
      <sheetName val="Max"/>
      <sheetName val="FFL1"/>
      <sheetName val="FFL2"/>
      <sheetName val="FFL Credit"/>
      <sheetName val="PBGC Waiver"/>
      <sheetName val="FundPolicy.v1"/>
      <sheetName val="Plan Acct"/>
      <sheetName val="PlanAcct1"/>
      <sheetName val="PlanAcct2"/>
      <sheetName val="FAS35 1"/>
      <sheetName val="FAS87"/>
      <sheetName val="MRVA v2"/>
      <sheetName val="IAS19"/>
      <sheetName val="Partic1"/>
      <sheetName val="Partic2"/>
      <sheetName val="Partic3"/>
      <sheetName val="Prov1"/>
      <sheetName val="Prov2"/>
      <sheetName val="Prov3"/>
      <sheetName val="Prov4"/>
      <sheetName val="Prov5"/>
      <sheetName val="Prov6"/>
      <sheetName val="Prov7"/>
      <sheetName val="Prov8"/>
      <sheetName val="Prov9"/>
      <sheetName val="Prov10"/>
      <sheetName val="Assump1"/>
      <sheetName val="Assump2"/>
      <sheetName val="Assump3"/>
      <sheetName val="Assump4"/>
      <sheetName val="Assump5"/>
      <sheetName val="Assump6"/>
      <sheetName val="A2-0 AFS Reconciliation"/>
      <sheetName val="A2-2 Liabilities Schl M-3"/>
      <sheetName val="A2-3 Schl M-3 guide"/>
      <sheetName val="A5-1 Trial Balance"/>
      <sheetName val="A5-2 - Cons REIT TB"/>
      <sheetName val="A5- 3 - Cons NonREIT TB"/>
      <sheetName val="A5-4 - Fund Level TB"/>
      <sheetName val="A5-5 Combined TB"/>
      <sheetName val="A5-6 Import TB"/>
      <sheetName val="A5-7 - GL"/>
      <sheetName val="2009 Fund level A-5"/>
      <sheetName val="Depreciation Expense Analytic"/>
      <sheetName val="Pipeline Report"/>
      <sheetName val="Closed 99"/>
      <sheetName val="washington report"/>
      <sheetName val="Project Splits"/>
      <sheetName val="Freddie Mac Vertical Summary"/>
      <sheetName val="HSBC Vertical Summary"/>
      <sheetName val="JP Morgan Vertical Summary"/>
      <sheetName val="JP Morgan Annual Benefits"/>
      <sheetName val="Wells Vertical Summary"/>
      <sheetName val="Freddie Vertical Summary"/>
      <sheetName val="detail 06 02 A"/>
      <sheetName val="NEF 87(Profit)Loss Schedule"/>
      <sheetName val="NEF 87 LIHTC Schedule"/>
      <sheetName val="NEF 87 Historic Credit Schedule"/>
      <sheetName val="NEF 88(Profit)Loss Schedule"/>
      <sheetName val="NEF 88LIHTC Schedule"/>
      <sheetName val="NEF 89(Profit)Loss Schedule"/>
      <sheetName val="NEF 89LIHTC Schedule"/>
      <sheetName val="NEF 89Historic Credit"/>
      <sheetName val="NEF 90(Profit)Loss Schedule"/>
      <sheetName val="NEF 90LIHTC Schedule"/>
      <sheetName val="NEF 90Historic Credit"/>
      <sheetName val="NEF 91Profit Loss Schedule"/>
      <sheetName val="NEF 91LIHTC Schedule"/>
      <sheetName val="NEF 91Historic Credit Schedule"/>
      <sheetName val="NEF 92Profit Loss Schedule"/>
      <sheetName val="NEF 92LIHTC Schedule"/>
      <sheetName val="NEF 92Historic Credit Schedule"/>
      <sheetName val="NEF 93(Profit)Loss Schedule"/>
      <sheetName val="NEF 93LIHTC Schedule"/>
      <sheetName val="NEF 93Historic Credit"/>
      <sheetName val="NEF 94(Profit)Loss Schedule"/>
      <sheetName val="NEF 94LIHTC Schedule"/>
      <sheetName val="NEF 94Historic Credit"/>
      <sheetName val="NEF 95(Profit)Loss Schedule"/>
      <sheetName val="NEF 95LIHTC Schedule"/>
      <sheetName val="NEF 95Historic Credit"/>
      <sheetName val="NEF 95II(Profit)Loss Schedule"/>
      <sheetName val="NEF 95IILIHTC Schedule"/>
      <sheetName val="NEF 95IIHistoric Credit"/>
      <sheetName val="NEF 96(Profit)Loss Schedule"/>
      <sheetName val="NEF 96LIHTC Schedule"/>
      <sheetName val="NEF 96Historic Credit"/>
      <sheetName val="NEF 96II(Profit)Loss Schedule"/>
      <sheetName val="NEF 96IILIHTC Schedule"/>
      <sheetName val="NEF 96IIHistoric Credit"/>
      <sheetName val="NEF 97(Profit)Loss Schedule"/>
      <sheetName val="NEF 97LIHTC Schedule"/>
      <sheetName val="NEF 97Historic Credit"/>
      <sheetName val="NEF972(Profit)Loss Schedule"/>
      <sheetName val="NEF972LIHTC Schedule"/>
      <sheetName val="NEF99(Profit)Loss Schedule"/>
      <sheetName val="NEF99LIHTC Schedule"/>
      <sheetName val="NEF99Historic Credit"/>
      <sheetName val="NEF99T2(Profit)Loss Schedule"/>
      <sheetName val="NEF99T2LIHTC Schedule"/>
      <sheetName val="NEF99T2Historic Credit"/>
      <sheetName val="NEF992(Profit)Loss Schedule"/>
      <sheetName val="NEF992LIHTC Schedule"/>
      <sheetName val="NEF992Historic Credit"/>
      <sheetName val="NEF992T2(Profit)Loss Schedule"/>
      <sheetName val="NEF992T2LIHTC Schedule"/>
      <sheetName val="NEF992T2Historic Credit"/>
      <sheetName val="NEF2000(Profit)Loss Schedule"/>
      <sheetName val="NEF2000LIHTC Schedule"/>
      <sheetName val="NEF2000Historic Credit"/>
      <sheetName val="NEF 2001(Profit)Loss Schedule"/>
      <sheetName val="NEF2001LIHTC Schedule"/>
      <sheetName val="NEF2001Historic Credit"/>
      <sheetName val="NEF2002 (Profit)Loss Schedule"/>
      <sheetName val="NEF2002LIHTC Schedule"/>
      <sheetName val="NEF2002Historic Credit"/>
      <sheetName val="NEF2003 (Profit)Loss"/>
      <sheetName val="NEF2003 LIHTC Schedule"/>
      <sheetName val="NEF2003 Historic Credit"/>
      <sheetName val="Cost Model Assumptions"/>
      <sheetName val="1998 Expense Plan (Quarterly)"/>
      <sheetName val="1998 Expense Plan (Monthly)"/>
      <sheetName val="1998 Cost Breakdown (%)"/>
      <sheetName val="Revenue Model Assumptions"/>
      <sheetName val="1998 Quarterly Revenue"/>
      <sheetName val="1998 Monthly Revenue"/>
      <sheetName val="JE Summary"/>
      <sheetName val="Journal 1"/>
      <sheetName val="Query"/>
      <sheetName val="Roo US"/>
      <sheetName val="Roo CAD"/>
      <sheetName val="Data (2)"/>
      <sheetName val="MTM"/>
      <sheetName val="DEALS"/>
      <sheetName val="FORMULAS"/>
      <sheetName val="Ngas Curves"/>
      <sheetName val="NgasCurve_01172003"/>
      <sheetName val="NgasCurve_01092003"/>
      <sheetName val="NgasCurve_01102003"/>
      <sheetName val="SYBASE 2"/>
      <sheetName val="Opening"/>
      <sheetName val="Open Issues"/>
      <sheetName val="Exec Sum"/>
      <sheetName val="Rent Roll MF"/>
      <sheetName val="Rent Roll"/>
      <sheetName val="TIs &amp; LCs"/>
      <sheetName val="Recoveries"/>
      <sheetName val="Trend Comm"/>
      <sheetName val="Op Stmt Recon"/>
      <sheetName val="Trend MF"/>
      <sheetName val="Trend Hotel"/>
      <sheetName val="Trend HC"/>
      <sheetName val="Tenant Data"/>
      <sheetName val="Comps Comm"/>
      <sheetName val="Comps MF"/>
      <sheetName val="Comps Hotel"/>
      <sheetName val="Comps HC"/>
      <sheetName val="3rd Party"/>
      <sheetName val="Tax Escrow"/>
      <sheetName val="Insurance Escrow"/>
      <sheetName val="MLS-1"/>
      <sheetName val="MLS-2"/>
      <sheetName val="MLS-3"/>
      <sheetName val="MLS-4"/>
      <sheetName val="MLS-5"/>
      <sheetName val="Rate Lock Line Items"/>
      <sheetName val="Data Jul-03"/>
      <sheetName val="Data Jun-03"/>
      <sheetName val="Open Points"/>
      <sheetName val="F0"/>
      <sheetName val="F1"/>
      <sheetName val="F2"/>
      <sheetName val="H1"/>
      <sheetName val="H2"/>
      <sheetName val="H3-1"/>
      <sheetName val="H3-2"/>
      <sheetName val="I2"/>
      <sheetName val="I3"/>
      <sheetName val="I4"/>
      <sheetName val="I5"/>
      <sheetName val="I6"/>
      <sheetName val="I7"/>
      <sheetName val="I8"/>
      <sheetName val="I9"/>
      <sheetName val="I10"/>
      <sheetName val="I11"/>
      <sheetName val="I12"/>
      <sheetName val="I13"/>
      <sheetName val="I14"/>
      <sheetName val="I16"/>
      <sheetName val="I17"/>
      <sheetName val="J1"/>
      <sheetName val="J2"/>
      <sheetName val="J3"/>
      <sheetName val="J4"/>
      <sheetName val="J5"/>
      <sheetName val="J6"/>
      <sheetName val="J9"/>
      <sheetName val="J10"/>
      <sheetName val="J11"/>
      <sheetName val="J12"/>
      <sheetName val="K1 "/>
      <sheetName val="M2"/>
      <sheetName val="M3"/>
      <sheetName val="M4"/>
      <sheetName val="N1"/>
      <sheetName val="N2"/>
      <sheetName val="Q1"/>
      <sheetName val="U2"/>
      <sheetName val="HEC - State Estimates INPUT"/>
      <sheetName val="2005 IT True up"/>
      <sheetName val="DefComp"/>
      <sheetName val="ARC Receivable"/>
      <sheetName val="K1 Support_Federal YTD"/>
      <sheetName val="Lease Payments_Summary"/>
      <sheetName val="2006 Rent_Interest"/>
      <sheetName val="Q4  FAS to GL"/>
      <sheetName val="197 - YR"/>
      <sheetName val="Deprec 2006  R1"/>
      <sheetName val="Reserve Schedule"/>
      <sheetName val="Fee Schedule"/>
      <sheetName val="Fixed Base"/>
      <sheetName val="R &amp; E"/>
      <sheetName val="revenue share"/>
      <sheetName val="certified list"/>
      <sheetName val="wsFilter"/>
      <sheetName val="Pipeline"/>
      <sheetName val="Datenimport"/>
      <sheetName val="Grouping"/>
      <sheetName val="M-1"/>
      <sheetName val="M-2"/>
      <sheetName val="Unicap"/>
      <sheetName val="98 Credit Info"/>
      <sheetName val="Consult_Staff"/>
      <sheetName val="Lab"/>
      <sheetName val="C01-General"/>
      <sheetName val="C02-Book to Tax - Net"/>
      <sheetName val="M1s list"/>
      <sheetName val="Domestic Dfds"/>
      <sheetName val="U.S. Agent Report"/>
      <sheetName val="Main Menu"/>
      <sheetName val="Def_Table"/>
      <sheetName val="Targets"/>
      <sheetName val="U.S. Bookings"/>
      <sheetName val="costelement"/>
      <sheetName val="Org Chart"/>
      <sheetName val="Delmia Trial Balance"/>
      <sheetName val="Cost Sheet"/>
      <sheetName val="Share Price 2002"/>
      <sheetName val="Trial Balance{C}"/>
      <sheetName val="Capital Loss &amp; Carryover{A}"/>
      <sheetName val="Partnership Income{C}"/>
      <sheetName val="partnership loss"/>
      <sheetName val="gain loss tax vs.book"/>
      <sheetName val="man4"/>
      <sheetName val="man5"/>
      <sheetName val="reverse book"/>
      <sheetName val="reverse book2"/>
      <sheetName val="JE Import"/>
      <sheetName val="Source &amp; Uses Schedule Leverage"/>
      <sheetName val="Pru Vertical Summary"/>
      <sheetName val="Weighted Aver AR"/>
      <sheetName val="zero cash"/>
      <sheetName val="Recon Run Rate"/>
      <sheetName val="Dashboard"/>
      <sheetName val="Comments "/>
      <sheetName val="bslm"/>
      <sheetName val="bslu"/>
      <sheetName val="bslylu"/>
      <sheetName val="isbyclasslast"/>
      <sheetName val="isbyclasslu"/>
      <sheetName val="isbyclassytd"/>
      <sheetName val="budbyclasslu"/>
      <sheetName val="budbyclassytd"/>
      <sheetName val="P&amp;L by account"/>
      <sheetName val="pllu"/>
      <sheetName val="pllulm"/>
      <sheetName val="budbyacctlu"/>
      <sheetName val="P&amp;L Qrt Mo"/>
      <sheetName val="Bank Ratios"/>
      <sheetName val="Sold-Disposed Assets"/>
      <sheetName val="coa"/>
      <sheetName val="CV"/>
      <sheetName val="Psh"/>
      <sheetName val="Pub"/>
      <sheetName val="Cap"/>
      <sheetName val="SCF"/>
      <sheetName val="Real"/>
      <sheetName val="UnR"/>
      <sheetName val="Amr"/>
      <sheetName val="IFR"/>
      <sheetName val="4D"/>
      <sheetName val="PCV"/>
      <sheetName val="IPO"/>
      <sheetName val="5 Day"/>
      <sheetName val="Income Stmt"/>
      <sheetName val="Stmt of Cashflow"/>
      <sheetName val="Commitment UW Summary"/>
      <sheetName val="Contacts"/>
      <sheetName val="Loan Summary"/>
      <sheetName val="Cash Flow Summary"/>
      <sheetName val="Cash Flow Summary (cont'd)"/>
      <sheetName val="Op Stmt Reconciliation (DDC)"/>
      <sheetName val="Rollover"/>
      <sheetName val="Lease Comps"/>
      <sheetName val="Op Stmt Reconciliation Lookup"/>
      <sheetName val="Property Description"/>
      <sheetName val="Occupancy &amp; Rental Rates"/>
      <sheetName val="Appraisal 1"/>
      <sheetName val="Appraisal 2"/>
      <sheetName val="Engineering"/>
      <sheetName val="WOTC"/>
      <sheetName val="WOTC-Katrina"/>
      <sheetName val="WTW"/>
      <sheetName val="Missing Hours&amp;Wages"/>
      <sheetName val="PPM Actuals"/>
      <sheetName val="Inputs from PTF Summary"/>
      <sheetName val="Enterprise Value"/>
      <sheetName val="Partnership Accounts"/>
      <sheetName val="Capital Accounts"/>
      <sheetName val="PPM Economics"/>
      <sheetName val="Depreciation - BH"/>
      <sheetName val="Depreciation - MR2"/>
      <sheetName val="Depreciat. - TB"/>
      <sheetName val="GH Tables"/>
      <sheetName val="Portfolio Summary"/>
      <sheetName val="Big Horn"/>
      <sheetName val="Twin Buttes"/>
      <sheetName val="Maple Ridge 2"/>
      <sheetName val="CF_Matrix"/>
      <sheetName val="O&amp;M"/>
      <sheetName val="2003"/>
      <sheetName val="2002"/>
      <sheetName val="ACCINT"/>
      <sheetName val="2006 Recon Summary"/>
      <sheetName val="Lease Activity"/>
      <sheetName val="2005 Recon Summary"/>
      <sheetName val="2004 Recon Summary"/>
      <sheetName val="Data "/>
      <sheetName val="AUG-06 BEG BAL"/>
      <sheetName val="JUL"/>
      <sheetName val="JUL-06"/>
      <sheetName val="JUN-06 END BAL"/>
      <sheetName val="JUN-06 BEG BAL"/>
      <sheetName val="MAY-06 END BAL"/>
      <sheetName val="MAY-06 BEG BAL"/>
      <sheetName val="MAR-06 ACTIVITY"/>
      <sheetName val="MAR-06 END BAL"/>
      <sheetName val="FEB-06 END BAL"/>
      <sheetName val="FEB-06 BEG BAL"/>
      <sheetName val="JAN-06 END BAL"/>
      <sheetName val="MAR-06 BEG BAL"/>
      <sheetName val="Lease Pymt Quarter"/>
      <sheetName val="CURRENT PORTION"/>
      <sheetName val="Lease 1"/>
      <sheetName val="Lease 2"/>
      <sheetName val="Lease 3"/>
      <sheetName val="Lease 4"/>
      <sheetName val="Tax #1"/>
      <sheetName val="Tax #2"/>
      <sheetName val="Tax #3"/>
      <sheetName val="Tax #4 "/>
      <sheetName val="Cap Lease"/>
      <sheetName val="Cap Lease (2)"/>
      <sheetName val="Cap Lease (3)"/>
      <sheetName val="MAR-06"/>
      <sheetName val="Iron Curtain"/>
      <sheetName val="K-1 Administration"/>
      <sheetName val="Quick View"/>
      <sheetName val="Validations"/>
      <sheetName val="382-95-1"/>
      <sheetName val="382-95-2"/>
      <sheetName val="KeyAssumptions"/>
      <sheetName val="ProfSvcs Metrics"/>
      <sheetName val="NewServiceAnalysis"/>
      <sheetName val="ContMargin Detail"/>
      <sheetName val="TheMatrix"/>
      <sheetName val="MoQtr P&amp;L"/>
      <sheetName val="TopDownP&amp;L"/>
      <sheetName val="2006RevByMonths"/>
      <sheetName val="MktgSpend"/>
      <sheetName val="COSbyService"/>
      <sheetName val="Network Services"/>
      <sheetName val="PL Charts"/>
      <sheetName val="Rev Charts"/>
      <sheetName val="New Investments"/>
      <sheetName val="P&amp;L Summary"/>
      <sheetName val="BalanceSheet"/>
      <sheetName val="Lease Loan Payments Cht"/>
      <sheetName val="NWBankTermLoan"/>
      <sheetName val="CapitalLeases"/>
      <sheetName val="BookingsModel"/>
      <sheetName val="Stats Summary"/>
      <sheetName val="ToDo"/>
      <sheetName val="Sales Capacity"/>
      <sheetName val="2004"/>
      <sheetName val="2005"/>
      <sheetName val="2006"/>
      <sheetName val="2007"/>
      <sheetName val="2008"/>
      <sheetName val="2009"/>
      <sheetName val="Income Statement - Revised"/>
      <sheetName val="P_L Summary"/>
      <sheetName val="2006 Forecst - Detail"/>
      <sheetName val="2006 Forecast - Summary"/>
      <sheetName val="2005 IS"/>
      <sheetName val="M-1 Lead Schedule"/>
      <sheetName val="Accr 401(k) Contr"/>
      <sheetName val="Accrued Pension"/>
      <sheetName val="Accrued Post Emp. Ben."/>
      <sheetName val="Accrued Workers Comp."/>
      <sheetName val="Fuel Tax Credit"/>
      <sheetName val="Inventory Reserves"/>
      <sheetName val="Nondeductible Dues"/>
      <sheetName val="Other Reserves"/>
      <sheetName val="Other Book Differences"/>
      <sheetName val="R &amp; D Credit"/>
      <sheetName val="GPI 263A Worksheet"/>
      <sheetName val="Targeted Job Credit"/>
      <sheetName val="Warranty Reserve"/>
      <sheetName val="Depr - (Accum.)"/>
      <sheetName val="AMT"/>
      <sheetName val="Nexus Questions"/>
      <sheetName val="Payroll Appor Info--PBC"/>
      <sheetName val="Payroll Appor Infor--WC"/>
      <sheetName val="Exhibit A"/>
      <sheetName val="Prop App Info - Leasehold Imp"/>
      <sheetName val="Sales Fact Info - Rents &amp; Royal"/>
      <sheetName val="Sales - WC"/>
      <sheetName val="Sales - PBC"/>
      <sheetName val="Foreign Sales"/>
      <sheetName val="Conversion"/>
      <sheetName val="BS and PL Mapping"/>
      <sheetName val="GL Detail"/>
      <sheetName val="GL Formatting Macro"/>
      <sheetName val="SOI"/>
      <sheetName val="ARF"/>
      <sheetName val="Pending"/>
      <sheetName val="Stock Sales"/>
      <sheetName val="Letter"/>
      <sheetName val="User Guide"/>
      <sheetName val="TOC"/>
      <sheetName val="InvestmentList"/>
      <sheetName val="M5"/>
      <sheetName val="M6"/>
      <sheetName val="M7"/>
      <sheetName val="M8"/>
      <sheetName val="M9"/>
      <sheetName val="M10"/>
      <sheetName val="M11"/>
      <sheetName val="M12"/>
      <sheetName val="M13"/>
      <sheetName val="M14"/>
      <sheetName val="M35(a)"/>
      <sheetName val="M35(b)"/>
      <sheetName val="M35(c)"/>
      <sheetName val="M35(d)"/>
      <sheetName val="M35(e)"/>
      <sheetName val="M35(f)"/>
      <sheetName val="M35(g)"/>
      <sheetName val="M35(h)"/>
      <sheetName val="M35(i)"/>
      <sheetName val="M35(j)"/>
      <sheetName val="M80"/>
      <sheetName val="M120"/>
      <sheetName val="M180"/>
      <sheetName val="Custom1"/>
      <sheetName val="Custom2"/>
      <sheetName val="Custom3"/>
      <sheetName val="Custom4"/>
      <sheetName val="Custom5"/>
      <sheetName val="Custom6"/>
      <sheetName val="Custom7"/>
      <sheetName val="Custom8"/>
      <sheetName val="Custom9"/>
      <sheetName val="Custom10"/>
      <sheetName val="Custom11"/>
      <sheetName val="Custom12"/>
      <sheetName val="Custom13"/>
      <sheetName val="Custom14"/>
      <sheetName val="Custom15"/>
      <sheetName val="Custom16"/>
      <sheetName val="Custom17"/>
      <sheetName val="Custom18"/>
      <sheetName val="Custom19"/>
      <sheetName val="Custom20"/>
      <sheetName val="Custom21"/>
      <sheetName val="Custom22"/>
      <sheetName val="Custom23"/>
      <sheetName val="Custom24"/>
      <sheetName val="Custom25"/>
      <sheetName val="Fannie Mae Benefits"/>
      <sheetName val="New Longpay"/>
      <sheetName val="New Lumpsum"/>
      <sheetName val="CASH ON CASH Annual"/>
      <sheetName val="freddie"/>
      <sheetName val="Key Bank Benefits"/>
      <sheetName val="Citi Benefits"/>
      <sheetName val="County_tax_bills"/>
      <sheetName val="Partners Capital"/>
      <sheetName val="4200-900 CPI"/>
      <sheetName val="rents"/>
      <sheetName val="4200-900 CPI (2)"/>
      <sheetName val="cpi data"/>
      <sheetName val="Open Items"/>
      <sheetName val="T20"/>
      <sheetName val="T34x"/>
      <sheetName val="T48"/>
      <sheetName val="T49"/>
      <sheetName val="T100a"/>
      <sheetName val="T101"/>
      <sheetName val="T105"/>
      <sheetName val="T150"/>
      <sheetName val="T151"/>
      <sheetName val="T152"/>
      <sheetName val="T153"/>
      <sheetName val="UK10"/>
      <sheetName val="96'UK11"/>
      <sheetName val="UK12"/>
      <sheetName val="R&amp;D Carryforward"/>
      <sheetName val="1995 Optimas R&amp;D"/>
      <sheetName val="TransferInstructions"/>
      <sheetName val="ACT Grid"/>
      <sheetName val="TVA Grid"/>
      <sheetName val="TVS Grid"/>
      <sheetName val="RET Grid"/>
      <sheetName val="Grid A"/>
      <sheetName val="Grid B"/>
      <sheetName val="Grid C"/>
      <sheetName val="Choose Color"/>
      <sheetName val="Color Sheet"/>
      <sheetName val="Color Palette Instructions"/>
      <sheetName val="Collect"/>
      <sheetName val="CreateLegend"/>
      <sheetName val="CreateTitle"/>
      <sheetName val="Pship"/>
      <sheetName val="Unreal"/>
      <sheetName val="Accrued Pension{C&amp;S}"/>
      <sheetName val="Accrued Post Emp. Ben.{A}"/>
      <sheetName val="Accrued Workers Comp.{A}"/>
      <sheetName val="Currency Gains &amp; Losses{A}"/>
      <sheetName val="Deferred Comp{A}"/>
      <sheetName val="FSC Commission{A}"/>
      <sheetName val="Fines &amp; Penalties{A}"/>
      <sheetName val="Gain-Loss on Sale of Assets{A}"/>
      <sheetName val="Nondeductible Contributions"/>
      <sheetName val="Prop App Info - Oth Dep Assets"/>
      <sheetName val="MTM Analysis"/>
      <sheetName val="Summary Revised"/>
      <sheetName val="CMT Curve"/>
      <sheetName val="245 Park"/>
      <sheetName val="1625 Eye"/>
      <sheetName val="Edison"/>
      <sheetName val="Potomac"/>
      <sheetName val="TSA"/>
      <sheetName val="1201 Louis A"/>
      <sheetName val="1201 Louis B"/>
      <sheetName val="OLP"/>
      <sheetName val="WFC A"/>
      <sheetName val="2WFC"/>
      <sheetName val="4WFC"/>
      <sheetName val="300 Mad"/>
      <sheetName val="53 State"/>
      <sheetName val="75 State"/>
      <sheetName val="One Bethesda"/>
      <sheetName val="Republic"/>
      <sheetName val="Dain"/>
      <sheetName val="Dain Extension"/>
      <sheetName val="Dain MCDA"/>
      <sheetName val="City Center"/>
      <sheetName val="2000 L Street"/>
      <sheetName val="2000 L Street Refinancing"/>
      <sheetName val="Bethesda Cresent"/>
      <sheetName val="Bethesda Cresent Refinancing"/>
      <sheetName val="Two Ballston Plaza"/>
      <sheetName val="Two Ballston Plaza Refinancing"/>
      <sheetName val="Grace Building"/>
      <sheetName val="2001 M Street"/>
      <sheetName val="Bank of America"/>
      <sheetName val="Ernst &amp; Young"/>
      <sheetName val="Four Allen Center"/>
      <sheetName val="One New York"/>
      <sheetName val="Victor Building"/>
      <sheetName val="Marina Towers"/>
      <sheetName val="DC Term Loan"/>
      <sheetName val="1411 Broadway"/>
      <sheetName val="1460 Broadway"/>
      <sheetName val="CMBS CLASS 3"/>
      <sheetName val="CMBS CLASS 4"/>
      <sheetName val="600 CMBS Mezz"/>
      <sheetName val="Senior Mezz"/>
      <sheetName val="cr0996"/>
      <sheetName val="05discl"/>
      <sheetName val="Assumps"/>
      <sheetName val="Act_info"/>
      <sheetName val="Act_liab"/>
      <sheetName val="Inact_liab"/>
      <sheetName val="By Person"/>
      <sheetName val="Proj Ben Payments"/>
      <sheetName val="A3c"/>
      <sheetName val="A9b_QUBTI_PA"/>
      <sheetName val="A9b_NQUBTI_PA"/>
      <sheetName val="C1MiscItems"/>
      <sheetName val="C1MiscItemsPA"/>
      <sheetName val="UBTI"/>
      <sheetName val="NQ_UBTI"/>
      <sheetName val="DebtFinancedDistributions"/>
      <sheetName val="DebtFinancedDistributionsPA"/>
      <sheetName val="SALTWithholding"/>
      <sheetName val="SALTWithholdingPA"/>
      <sheetName val="COD"/>
      <sheetName val="CODPA"/>
      <sheetName val="SALT Apportionment_Totals"/>
      <sheetName val="SALT Apportionment_Input"/>
      <sheetName val="SALT Apportionment_PA"/>
      <sheetName val="Foreign Information_Totals"/>
      <sheetName val="Foreign Information_Inputs"/>
      <sheetName val="Foreign Information_PA"/>
      <sheetName val="ForCustomCountry"/>
      <sheetName val="UBTI Questions"/>
      <sheetName val="UBTIDFP"/>
      <sheetName val="UBTIDFP_QCalc"/>
      <sheetName val="UBTIDFP_NQCalc"/>
      <sheetName val="T_Q_UBTI StFact"/>
      <sheetName val="Q_UBTI StFact"/>
      <sheetName val="T_NQ_UBTI StFact"/>
      <sheetName val="NQ_UBTI StFact"/>
      <sheetName val="SALT Apportionment_Totals_Rpt"/>
      <sheetName val="SALT Apportionment_Partner_Rpt"/>
      <sheetName val="UBTI Q SF_Totals_Rpt"/>
      <sheetName val="UBTI NQ SF_Totals_Rpt"/>
      <sheetName val="UBTI Q SF_Ptr_Rpt"/>
      <sheetName val="UBTI NQ SF_Ptr_Rpt"/>
      <sheetName val="State Allocation_Total"/>
      <sheetName val="State Allocation_Input"/>
      <sheetName val="State Allocation_PA"/>
      <sheetName val="Total_by_Activity_Rpt"/>
      <sheetName val="Rpt_Total_UBTI"/>
      <sheetName val="Rpt_NQ_Total_UBTI"/>
      <sheetName val="Sec. Dep."/>
      <sheetName val="TI'S"/>
      <sheetName val="Prepaid"/>
      <sheetName val="R.E. Tax"/>
      <sheetName val="Parking"/>
      <sheetName val="Misc."/>
      <sheetName val="Dev Fees"/>
      <sheetName val="tenreimb-CASH"/>
      <sheetName val="Ref"/>
      <sheetName val="Instructions to Q"/>
      <sheetName val="TU from 2009"/>
      <sheetName val="2010 PFIC List"/>
      <sheetName val="KClient Tracking Sheet"/>
      <sheetName val="K-1 Count-Code 2009"/>
      <sheetName val="IP Count-Code 2009"/>
      <sheetName val="Data Validation Lists"/>
      <sheetName val="2010 PFIC's (7-11-11)"/>
      <sheetName val="2009 PFIC's (8-20-10)"/>
      <sheetName val="Transpose to GEP"/>
      <sheetName val="C1d – 8621"/>
      <sheetName val="2010 PFIC's (6-6-11)"/>
      <sheetName val="2010 PFIC's (8-2-11)"/>
      <sheetName val="2010 PFIC's (7-22-11)"/>
      <sheetName val="2010 PFIC's (8-9-11)"/>
      <sheetName val="2010 PFIC's (8-30-11)"/>
      <sheetName val="2010 PFIC's (8-24-11)"/>
      <sheetName val=" 2010 PFIC's (8-16-11)"/>
      <sheetName val="cc-cef98"/>
      <sheetName val="Non-US Gov't"/>
      <sheetName val="09DTA"/>
      <sheetName val="USTIP 1"/>
      <sheetName val="4500-01 Footnote Disclosure"/>
      <sheetName val="4500-05 Rate Recon"/>
      <sheetName val="4500-10 Current Prov"/>
      <sheetName val="4500-11 Tax Calc"/>
      <sheetName val="4500-20 Deferred Rollforward"/>
      <sheetName val="4500-30 Current Payable"/>
      <sheetName val="4500-40 Trueup"/>
      <sheetName val="States"/>
      <sheetName val="States wo Options"/>
      <sheetName val="2003 tax"/>
      <sheetName val="Dates"/>
      <sheetName val="2004 Tax due"/>
      <sheetName val="Est Calc (Safe Harbor Min%)"/>
      <sheetName val="Est Calc (Safe Harbor)"/>
      <sheetName val="Est Calc (Greater of '03&amp;'04)"/>
      <sheetName val="State NOLs"/>
      <sheetName val="State NOLs wo Options"/>
      <sheetName val="GradTax"/>
      <sheetName val="Appmt"/>
      <sheetName val="Connecticut-S "/>
      <sheetName val="Georgia-S "/>
      <sheetName val="Illinois-C "/>
      <sheetName val="IN 2003-S"/>
      <sheetName val="Kentucky-S "/>
      <sheetName val="Louisiana-S "/>
      <sheetName val="Mass-S "/>
      <sheetName val="Michigan-S "/>
      <sheetName val="Miss-S "/>
      <sheetName val="Missouri-S "/>
      <sheetName val="New Hampshire-C "/>
      <sheetName val="New Jersey-S "/>
      <sheetName val="New York-S "/>
      <sheetName val="North Car.-S "/>
      <sheetName val="Ohio-S-S "/>
      <sheetName val="Penn.NIT-S "/>
      <sheetName val="Penn.Cap.tax-S "/>
      <sheetName val="Rhode Isl.-S "/>
      <sheetName val="South Car.-S "/>
      <sheetName val="Tennessee-S "/>
      <sheetName val="Tennessee-S HMC  "/>
      <sheetName val="Texas-S "/>
      <sheetName val="Virginia-C"/>
      <sheetName val="Forecasted"/>
      <sheetName val="Apportionment"/>
      <sheetName val="Division Rollup"/>
      <sheetName val="Div 16"/>
      <sheetName val="Demo"/>
      <sheetName val="Scope Reductions"/>
      <sheetName val="IP Count-Code"/>
      <sheetName val="8886 &amp; dealer reclass"/>
      <sheetName val="ECI STATEMENT"/>
      <sheetName val="K-1 Count-Code"/>
      <sheetName val="FOF vs Client"/>
      <sheetName val="Transpose to 8082 GEP"/>
      <sheetName val="8886"/>
      <sheetName val="8886 &amp; trader reclass"/>
      <sheetName val="PCM Matrix (8-6-10)"/>
      <sheetName val="K-7  E&amp;P Calc, should be"/>
      <sheetName val="K-7  E&amp;P Calc 1099 issued"/>
      <sheetName val="A-1 Lead Sheet"/>
      <sheetName val="A-5 Consolidated"/>
      <sheetName val="Coded TB"/>
      <sheetName val="State Taxes - GL detail"/>
      <sheetName val="A-5-1 Fund Level"/>
      <sheetName val="A-5-2 Market St."/>
      <sheetName val="A-5-3 Colonnade"/>
      <sheetName val="A-5-4 Northcreek"/>
      <sheetName val="A-5-5 North Brand"/>
      <sheetName val="A-5-6 Esperante"/>
      <sheetName val="A-5-7 Metro Ctr"/>
      <sheetName val="A-5-8 Broadway"/>
      <sheetName val="A-5-9 Cambridge"/>
      <sheetName val="A-5-10 Faxon"/>
      <sheetName val="A-5-11 Mass Crt"/>
      <sheetName val="A-5-12 The Metro"/>
      <sheetName val="A-5-13 Woodway"/>
      <sheetName val="A-5-14 TRS (Corp)"/>
      <sheetName val="Employee"/>
      <sheetName val="Form 1120S Schedule B Info"/>
      <sheetName val="Partner Foreign Withholding"/>
      <sheetName val="Ptr Capital Distributions (M)"/>
      <sheetName val="Partnership Liabilities"/>
      <sheetName val="Form 1065 Schedule B Info"/>
      <sheetName val="Shareholder Distributions (M)"/>
      <sheetName val="Shareholder Foreign Withholding"/>
      <sheetName val="Tip Credit (M)"/>
      <sheetName val="1120 TCC"/>
      <sheetName val="1065 TCC"/>
      <sheetName val="E&amp;P Calculation"/>
      <sheetName val="562 Analysis"/>
      <sheetName val="Distributions &amp; Form 8937"/>
      <sheetName val="Form 5452 Support"/>
      <sheetName val="Entity Tax Basis TB"/>
      <sheetName val="BS Review by Entity"/>
      <sheetName val="Cum Diff"/>
      <sheetName val="Recon to cons tb"/>
      <sheetName val="TB input"/>
      <sheetName val="M-1 input"/>
      <sheetName val="PY Tax Adj"/>
      <sheetName val="State and Type"/>
      <sheetName val="Texas"/>
      <sheetName val="REIT State Appt Table"/>
      <sheetName val="DC Ballpark"/>
      <sheetName val="REIT Testing"/>
      <sheetName val="REIT eWP TB for Import"/>
      <sheetName val="OCC eWP TB for Import"/>
      <sheetName val="TRS eWP TB for Import"/>
      <sheetName val="TRCs and MRCs"/>
      <sheetName val="TCCs, MCCs, REIT Test, Appt"/>
      <sheetName val="REIT Asset Test"/>
      <sheetName val="REIT Inc Test"/>
      <sheetName val="Notes for rolling over WP"/>
      <sheetName val="Complete Set of Workpapers_Comp"/>
      <sheetName val="926 input"/>
      <sheetName val="For 926 filing requirement"/>
      <sheetName val="Checklist"/>
      <sheetName val="C1f - 926"/>
      <sheetName val="09 Estimated K-1s Used"/>
      <sheetName val="Penalties"/>
      <sheetName val="Nondeductible Travel"/>
      <sheetName val="Officers' Life Premium"/>
      <sheetName val="Partnership Income"/>
      <sheetName val="SubPart F{C}"/>
      <sheetName val="Accr 401(k) Contr "/>
      <sheetName val="Accrued Pension History"/>
      <sheetName val="Deduction of Debt Fees"/>
      <sheetName val="Discontinued Operations Reserve"/>
      <sheetName val="Dividend Deductions"/>
      <sheetName val="Keyman Accrual"/>
      <sheetName val="SERP"/>
      <sheetName val="Nonded Club Dues"/>
      <sheetName val="Amort - (Accum.)"/>
      <sheetName val="Payroll Appor Info - PBC"/>
      <sheetName val="Payroll Appor Info - WC"/>
      <sheetName val="JEPREP"/>
      <sheetName val="JE Ready"/>
      <sheetName val="Iss_XX"/>
      <sheetName val="tbl (2)"/>
      <sheetName val="TN Allocation"/>
      <sheetName val="tbl"/>
      <sheetName val="TN adjustments"/>
      <sheetName val="CURRENT WIP TO STORE"/>
      <sheetName val="com_tbl"/>
      <sheetName val="OPENDATE"/>
      <sheetName val="New Schedule"/>
      <sheetName val="PresentationSummary"/>
      <sheetName val="AnnualPF"/>
      <sheetName val="MonthlyPF"/>
      <sheetName val="Disposition"/>
      <sheetName val="AnnualConsolidated"/>
      <sheetName val="MonthlyConsolidated"/>
      <sheetName val="350"/>
      <sheetName val="1440"/>
      <sheetName val="150"/>
      <sheetName val="OldReturn"/>
      <sheetName val="S&amp;U"/>
      <sheetName val="DetailS&amp;U"/>
      <sheetName val="BackupS&amp;U"/>
      <sheetName val="Reserves"/>
      <sheetName val="InsuranceVariance"/>
      <sheetName val="TaxVariance"/>
      <sheetName val="350Tax"/>
      <sheetName val="1440Tax"/>
      <sheetName val="Sum"/>
      <sheetName val="Activity Codes"/>
      <sheetName val="T&amp;E"/>
      <sheetName val="T_E"/>
      <sheetName val="Wk DDD &amp; Ex-Fact"/>
      <sheetName val="U-2x1"/>
      <sheetName val="U_over_1"/>
      <sheetName val="U_over_2"/>
      <sheetName val="U_over_3"/>
      <sheetName val="V_over_1"/>
      <sheetName val="U-2x2"/>
      <sheetName val="CA_TAX"/>
      <sheetName val="Input ~ General Information"/>
      <sheetName val="Detailed Budget"/>
      <sheetName val="C1b Macro"/>
      <sheetName val="eWP A9b"/>
      <sheetName val="C-0-1 M-3 Statement"/>
      <sheetName val="C1b K-1 Master List #2"/>
      <sheetName val="C1b K-1 Master List"/>
      <sheetName val="Form 8082 Statement"/>
      <sheetName val="C-2 Deemed Sale"/>
      <sheetName val="C-3"/>
      <sheetName val="C-3-1"/>
      <sheetName val="K1 MATRIX PBC"/>
      <sheetName val="8865 MATRIX PBC"/>
      <sheetName val="926 MATRIX PBC"/>
      <sheetName val="KIA VIII (Truck Lite) UBTI"/>
      <sheetName val="LONGPAY GROSS UP"/>
      <sheetName val="BENEFIT SCHEDULE"/>
      <sheetName val="BENEFIT SCHEDULE 1q03"/>
      <sheetName val="BENEFIT SCHEDULE No Discount"/>
      <sheetName val="AHIC CASH ON CASH"/>
      <sheetName val="BENEFIT SCHEDULE 1Q03 Discount"/>
      <sheetName val="BENEFIT SCHEDULE 2Q05 Discount"/>
      <sheetName val="Fannie Benefits"/>
      <sheetName val="XREF"/>
      <sheetName val="DSO"/>
      <sheetName val="Federal Income Taxes{A}"/>
      <sheetName val="man1"/>
      <sheetName val="man10"/>
      <sheetName val="Project Net Equity"/>
      <sheetName val="Evaluation"/>
      <sheetName val="QUARTERLY IRR LUMPSUM"/>
      <sheetName val="Freddie QUARTERLY IRR"/>
      <sheetName val="Fannie QUARTERLY IRR"/>
      <sheetName val="Fannie Annual"/>
      <sheetName val="Wells QUARTERLY IRR"/>
      <sheetName val="B of A QUARTERLY IRR"/>
      <sheetName val="JPMorgan QUARTERLY IRR"/>
      <sheetName val="Fleet QUARTERLY IRR"/>
      <sheetName val="Citi QUARTERLY IRR"/>
      <sheetName val="Wells QUARTERLY IRR LUMPSUM"/>
      <sheetName val="Wells Annual Lumpsum Benefits"/>
      <sheetName val="Bank One Long Pay"/>
      <sheetName val="Comerica"/>
      <sheetName val="P&amp;L template"/>
      <sheetName val="Base Rent Office"/>
      <sheetName val="2009-2010 MASTER SS"/>
      <sheetName val="K-1 Renamer"/>
      <sheetName val="2010 8082"/>
      <sheetName val="2011 IP List-Reconciliation"/>
      <sheetName val="PCM Matrix (8-10-2012)"/>
      <sheetName val="FN"/>
      <sheetName val="FN - Multiple Inputs"/>
      <sheetName val="Pathway Tracking Sheet"/>
      <sheetName val="Queries to PCM"/>
      <sheetName val="2010 8865s"/>
      <sheetName val="PCM Matrix (8-3-2012)"/>
      <sheetName val="PCM Matrix (7-20-2012)"/>
      <sheetName val="Summary for PPEF XXIII"/>
      <sheetName val="PCM Matrix (7-16-2012)"/>
      <sheetName val="Summary for PPEF VC"/>
      <sheetName val="Summary for PPEF VIII"/>
      <sheetName val="PCM Matrix (7-10-2012)"/>
      <sheetName val="Other Projects_011 - 2011 K-1 M"/>
      <sheetName val="Summary for TPEF II"/>
      <sheetName val="Summary for PPEF VB AIV"/>
      <sheetName val="PCM Matrix (7-30-2012)"/>
      <sheetName val="Summary for PPEF XXI"/>
      <sheetName val="PCM Matrix (6-21-2012)"/>
      <sheetName val="Summary for Ohio Pers"/>
      <sheetName val="Summary for PPEF XIX"/>
      <sheetName val="Summary for 52"/>
      <sheetName val="PCM Matrix (8-24-2012)"/>
      <sheetName val="2011 PFIC List"/>
      <sheetName val="2011 IP List Rec - LINKED"/>
      <sheetName val="FOF Code Rec - LINKED"/>
      <sheetName val="2011 PFIC's (5-25-12)"/>
      <sheetName val="Transpose to GEP 2.0"/>
      <sheetName val="Transferor List"/>
      <sheetName val="Transferee List"/>
      <sheetName val="FoFs 926 Filing Requirement"/>
      <sheetName val="CC"/>
      <sheetName val="Pway Matrix 7.15"/>
      <sheetName val="Pway Review Notes 7.15"/>
      <sheetName val="OLD----&gt;"/>
      <sheetName val="Pway Review Notes_7.05"/>
      <sheetName val="C1f – 926"/>
      <sheetName val="Pway Review Notes_7.08"/>
      <sheetName val="Pway Matrix_7.08"/>
      <sheetName val="Pway Review Notes_6.21"/>
      <sheetName val="Pway Matrix_6.21"/>
      <sheetName val="Pway Review Notes 7.21"/>
      <sheetName val="Pway Matrix 7.21"/>
      <sheetName val="Pway Matrix 7.26"/>
      <sheetName val="Mater STMT A (FC)"/>
      <sheetName val="Master STMT A (PFIC)"/>
      <sheetName val="Master STMT B (DP)"/>
      <sheetName val="Master STMT C (FP)"/>
      <sheetName val="Book Income (Manual)"/>
      <sheetName val="Checks and Balances"/>
      <sheetName val="FoF Tie Out"/>
      <sheetName val="Master C-0-1"/>
      <sheetName val="Master C-0-1 (PFIC)"/>
      <sheetName val="FOF Code-Rec (Linked)"/>
      <sheetName val="K-1 ML Transposed (Linked)"/>
      <sheetName val="PFIC Transpose (Linked)"/>
      <sheetName val="Other Projects_0701 M-3 Stateme"/>
      <sheetName val="Other%20Projects_0701%20M-3%20S"/>
      <sheetName val="User Defined Sheet 2 Data"/>
      <sheetName val="User Defined Sheet 3 Data"/>
      <sheetName val="User Defined Sheet 4 Data"/>
      <sheetName val="User Defined Sheet 5 Data"/>
      <sheetName val="User Defined Sheet 6 Data"/>
      <sheetName val="User Defined Sheet 7 Data"/>
      <sheetName val="User Defined Sheet 8 Data"/>
      <sheetName val="User Defined Sheet 9 Data"/>
      <sheetName val="User Defined Sheet 10 Data"/>
      <sheetName val="Overview db"/>
      <sheetName val="A2-1a Audited BS"/>
      <sheetName val="A2-1b Audited IS"/>
      <sheetName val="Tax Prep Fees"/>
      <sheetName val="A5-3 - Cons NonREIT TB"/>
      <sheetName val="A5-4 Fund Level TB"/>
      <sheetName val="A5-7 Fund Level Prof fee GL"/>
      <sheetName val="C-2 K-1 from Non-REIT"/>
      <sheetName val="K-3-1 Special Allocation"/>
      <sheetName val="K-3-2 Summary Partner"/>
      <sheetName val="K-6-2 PBC Detail Cap Rllfrwrd"/>
      <sheetName val="K-6-3 M-2 Stmt"/>
      <sheetName val="K-6-4 PBC IRR"/>
      <sheetName val="K-6 Book_Tax Cap. Rllfwrd"/>
      <sheetName val="Q Review Notes"/>
      <sheetName val="Q Pastes Links to K-1s Here"/>
      <sheetName val="Links to 2009 TR &amp; 8865"/>
      <sheetName val="NOTES TO ALL"/>
      <sheetName val="C1e-8865"/>
      <sheetName val="2010 FP List"/>
      <sheetName val="2010 PCM Matrix (7-22-11)"/>
      <sheetName val="SS-Mapping"/>
      <sheetName val="Mapping2.0"/>
      <sheetName val="A-2 191"/>
      <sheetName val="A-2 192"/>
      <sheetName val="A-2 329"/>
      <sheetName val="A-2 387.7"/>
      <sheetName val="A-2 304"/>
      <sheetName val="A-2 395"/>
      <sheetName val="A-2 139"/>
      <sheetName val="A-2 137.5"/>
      <sheetName val="A-2 314"/>
      <sheetName val="A-2 308"/>
      <sheetName val="A-2 310"/>
      <sheetName val="A-2 137"/>
      <sheetName val="A-2 140"/>
      <sheetName val="A-2 141"/>
      <sheetName val="A-2 253"/>
      <sheetName val="A-2 380"/>
      <sheetName val="A-2 386"/>
      <sheetName val="A-2 387"/>
      <sheetName val="A-2 210"/>
      <sheetName val="A-2 200"/>
      <sheetName val="A-2 200 SALY"/>
      <sheetName val="A-2 209"/>
      <sheetName val="A-2 209 SALY"/>
      <sheetName val="A-2 255"/>
      <sheetName val="A-2 306"/>
      <sheetName val="A-2 210.7"/>
      <sheetName val="A-2 128"/>
      <sheetName val="A-2 285"/>
      <sheetName val="A-2 125"/>
      <sheetName val="A-2 201"/>
      <sheetName val="A-2 204 SALY"/>
      <sheetName val="A-2 204"/>
      <sheetName val="A-2 207"/>
      <sheetName val="Q Pastes Links Here"/>
      <sheetName val="Links to 2009 TRs"/>
      <sheetName val="C1e – 8865"/>
      <sheetName val="all in rate"/>
      <sheetName val="A-3 PBC Con-IS"/>
      <sheetName val="Amorization"/>
      <sheetName val="Project Yield"/>
      <sheetName val="Lump Sum"/>
      <sheetName val="Fannie Mae Annual Benefits"/>
      <sheetName val="Capital Lease Adjustment"/>
      <sheetName val="Initial Direct Costs"/>
      <sheetName val="Gain Loss - Tax"/>
      <sheetName val="Gain Loss - Book"/>
      <sheetName val="Other Gain Loss - Book"/>
      <sheetName val="Deferred Interco Gain"/>
      <sheetName val="Fines and Penalties"/>
      <sheetName val="Equity Pickup of Subsidiary"/>
      <sheetName val="Maintenance Reserve"/>
      <sheetName val="Low Inc Housing Res"/>
      <sheetName val="Lev Lease Allow"/>
      <sheetName val="Operating Lease Allow"/>
      <sheetName val="zcib5"/>
      <sheetName val="zcib6"/>
      <sheetName val="zcib7"/>
      <sheetName val="man7"/>
      <sheetName val="man8"/>
      <sheetName val="man9"/>
      <sheetName val="reverse book6"/>
      <sheetName val="reverse book7"/>
      <sheetName val="reverse book8"/>
      <sheetName val="not used"/>
      <sheetName val="not used 2"/>
      <sheetName val="3600"/>
      <sheetName val="FAS 87 - SERP"/>
      <sheetName val="FAS 87 - SERP Individual"/>
      <sheetName val="IAS 19 - SERP"/>
      <sheetName val="IAS 19 - SERP Individual"/>
      <sheetName val="Active"/>
      <sheetName val="Inactive"/>
      <sheetName val="Ben Pmts"/>
      <sheetName val="Page6"/>
      <sheetName val="Issues List"/>
      <sheetName val="Balance Sheet MTD"/>
      <sheetName val="COOP Activity Report"/>
      <sheetName val="Aging Summary by Vendor"/>
      <sheetName val="Construction A-R"/>
      <sheetName val="Employee Receivable"/>
      <sheetName val="Additional Rental Charges"/>
      <sheetName val="Balance Sheet Rev"/>
      <sheetName val="other AR"/>
      <sheetName val="Merch 2003 QTD"/>
      <sheetName val="Merch 2003 LTM"/>
      <sheetName val="Prepaid Insurance"/>
      <sheetName val="Prepaid Supplies"/>
      <sheetName val="other PP"/>
      <sheetName val="Rental Inventory QTD"/>
      <sheetName val="Rental Inventory LTM"/>
      <sheetName val="Property &amp; Equipment"/>
      <sheetName val="Deferred Tax Asset net"/>
      <sheetName val="Deposits Summary"/>
      <sheetName val="DFC &amp; Tradename"/>
      <sheetName val="Accrued Product"/>
      <sheetName val="DVD Accrual Recon"/>
      <sheetName val="Marketing Summary"/>
      <sheetName val="Payroll and Benefits"/>
      <sheetName val="Closure Accrual"/>
      <sheetName val="Revenue Adjustments"/>
      <sheetName val="Legal Accrual"/>
      <sheetName val="Lease Term Accrual"/>
      <sheetName val="other AL"/>
      <sheetName val="Accrued Interest"/>
      <sheetName val="RENTAL+PV"/>
      <sheetName val="Boards Balance"/>
      <sheetName val="Balance Sheet Extrnl FRMT"/>
      <sheetName val="Balance Sheet YTD"/>
      <sheetName val="CapEx Summary"/>
      <sheetName val="EAC to CapEx Variance"/>
      <sheetName val="Inputs &amp; Detail"/>
      <sheetName val="Turbine Selection"/>
      <sheetName val="BOP &amp; HV Pricing"/>
      <sheetName val="230kV Collector Sub"/>
      <sheetName val="Blattner Bid 072805- 134wtgs"/>
      <sheetName val="Blattner Bid 072805 - 133wtrgs"/>
      <sheetName val="230kV Transmission"/>
      <sheetName val="34.5kV UG Collection"/>
      <sheetName val="Development Cost"/>
      <sheetName val="Dev Fee, Land &amp; Insurance"/>
      <sheetName val="PPM CM"/>
      <sheetName val="Sheet 2"/>
      <sheetName val="Sheet 3"/>
      <sheetName val="Benefit Schedule (Tranche I)"/>
      <sheetName val="Port of Inv"/>
      <sheetName val="SPC"/>
      <sheetName val=" Cost"/>
      <sheetName val="PCC"/>
      <sheetName val="PCD-SD"/>
      <sheetName val="PCD-SS"/>
      <sheetName val="Sort"/>
      <sheetName val="Data Nov-03"/>
      <sheetName val="Data Oct-03"/>
      <sheetName val="Data Sep-03"/>
      <sheetName val="Data Aug-03"/>
      <sheetName val="Main_1065_2009"/>
      <sheetName val="ATA Calc for schedule M3"/>
      <sheetName val="Book_Tax Differences"/>
      <sheetName val="C2"/>
      <sheetName val="Check 2001 calcs"/>
      <sheetName val="Allocation Weights"/>
      <sheetName val="FSA amort - tot 01.01.2006"/>
      <sheetName val="FSA amortizations - PRP"/>
      <sheetName val="FSA amortizations - PPM"/>
      <sheetName val="A-5 TB Data Sheet"/>
      <sheetName val="TB Review"/>
      <sheetName val="A3 Schedule L"/>
      <sheetName val="PBC Member allocs (after PG)"/>
      <sheetName val="K-3-1 Allocation Percentage"/>
      <sheetName val="Import Tab from eWP C1"/>
      <sheetName val="M-3 Statement"/>
      <sheetName val="2 - Fed rprt by prtnr"/>
      <sheetName val="K-3 Allocation Data Sheet"/>
      <sheetName val="State filings"/>
      <sheetName val="CA Rev"/>
      <sheetName val="S-5 CA 568"/>
      <sheetName val="S-6 Sch EO attachment"/>
      <sheetName val="S-6-1 Sch EO Support"/>
      <sheetName val="S-4 State Tax Details"/>
      <sheetName val="Export to PFT"/>
      <sheetName val="Lookup K-1"/>
      <sheetName val="Entity Code"/>
      <sheetName val="PBC Investment List"/>
      <sheetName val="Individual List"/>
      <sheetName val="1-1 M-1 Input"/>
      <sheetName val="PBC TB"/>
      <sheetName val="Name Check"/>
      <sheetName val="K-3-2 Contribution Distribution"/>
      <sheetName val="K-3-3 Statement of Equity"/>
      <sheetName val="3 - State by prtnr"/>
      <sheetName val="PCM State Chart on Adjustment"/>
      <sheetName val="cc-nef99t2 61500"/>
      <sheetName val="COVENANTS (2)"/>
      <sheetName val="QRTLY_by market"/>
      <sheetName val="YRLY_by market"/>
      <sheetName val="Summary for PPEF III"/>
      <sheetName val="2012 IP List-Reconciliation"/>
      <sheetName val="2011 IP List-Reference Only"/>
      <sheetName val="PCM Matrix (7-19-2013)"/>
      <sheetName val="2011 8865s"/>
      <sheetName val="FoF Package Control Sheet"/>
      <sheetName val="K-1 Check"/>
      <sheetName val="PCM Matrix (7-5-2013)"/>
      <sheetName val="Summary for PPEF IIIB"/>
      <sheetName val="PCM Matrix (7-25-2013)"/>
      <sheetName val="PCM Matrix (8-9-2013)"/>
      <sheetName val="Summary for 10"/>
      <sheetName val="Summary for PPEF XVII"/>
      <sheetName val="Summary for PPEF XIII"/>
      <sheetName val="x"/>
      <sheetName val="7-31-2013"/>
      <sheetName val="Other Projects_011 - 2012 K-1 M"/>
      <sheetName val="PCM Matrix (6-14-2013)"/>
      <sheetName val="Summary for PPEF IXB"/>
      <sheetName val="Summary for PPEF XX"/>
      <sheetName val="Summary for PPEF IVB"/>
      <sheetName val="Summary for PPEF IVC"/>
      <sheetName val="PCM Matrix (8-16-2013)"/>
      <sheetName val="Summary for PPEF IXC"/>
      <sheetName val="Summary for PPEF XIV"/>
      <sheetName val="Summary for 58"/>
      <sheetName val="Summary for 95"/>
      <sheetName val="Summary for 60"/>
      <sheetName val="PFIC List"/>
      <sheetName val="Quarter to date"/>
      <sheetName val="Balance Sht"/>
      <sheetName val="Working Cash Flow"/>
      <sheetName val="Cash Reclass"/>
      <sheetName val="Inc Stmt Elim Detail"/>
      <sheetName val="Inc Stmt Reclass Detail"/>
      <sheetName val="SERVICE Inc Stmt Elim"/>
      <sheetName val="Mo-Qtr Test Inc Stmt"/>
      <sheetName val="Compare 98-99 PL"/>
      <sheetName val="IS Compare"/>
      <sheetName val="BS Compare"/>
      <sheetName val="Cntrl+Shift+M=MoUpdate"/>
      <sheetName val="Cntrl+Shift+Q=QtrUpdate"/>
      <sheetName val="T0"/>
      <sheetName val="T12"/>
      <sheetName val="T13"/>
      <sheetName val="T14"/>
      <sheetName val="T15"/>
      <sheetName val="T16"/>
      <sheetName val="T17"/>
      <sheetName val="T30-1"/>
      <sheetName val="T30-2"/>
      <sheetName val="T30-3"/>
      <sheetName val="T31"/>
      <sheetName val="T31-1"/>
      <sheetName val="T33"/>
      <sheetName val="T35-2"/>
      <sheetName val="T37"/>
      <sheetName val="T38"/>
      <sheetName val="T40-1"/>
      <sheetName val="T41"/>
      <sheetName val="T42"/>
      <sheetName val="T43"/>
      <sheetName val="T44"/>
      <sheetName val="T47"/>
      <sheetName val="T77-1"/>
      <sheetName val="T77-2"/>
      <sheetName val="T77-3"/>
      <sheetName val="T77-4"/>
      <sheetName val="Accrd AP Summary 2005"/>
      <sheetName val="Master Table"/>
      <sheetName val="Debt Roll Forward"/>
      <sheetName val="A~R Balances"/>
      <sheetName val="180+ Details"/>
      <sheetName val="MikeMay$8M"/>
      <sheetName val="SpinOff"/>
      <sheetName val="OpenItems"/>
      <sheetName val="MortgageTax"/>
      <sheetName val="Buyouts"/>
      <sheetName val="Prorations"/>
      <sheetName val="Finnbar2"/>
      <sheetName val="350Refi"/>
      <sheetName val="Schedule A"/>
      <sheetName val="TaxAllocations"/>
      <sheetName val="FinnbarInternal"/>
      <sheetName val="ProFormaOperating1230"/>
      <sheetName val="TaxCashAllocations1226"/>
      <sheetName val="MichaelMayLandis0106"/>
      <sheetName val="MichaelMayLandis"/>
      <sheetName val="MichaelMay"/>
      <sheetName val="TaxCashAllocations"/>
      <sheetName val="CSFBnetPayoff"/>
      <sheetName val="CDCcapex0106"/>
      <sheetName val="CDCcapex1230"/>
      <sheetName val="DetailedClosingStatement"/>
      <sheetName val="Return (3)"/>
      <sheetName val="Return (2)"/>
      <sheetName val="ClosingStatement"/>
      <sheetName val="Finnbar"/>
      <sheetName val="ProFormaOperating0107"/>
      <sheetName val="ControlPage"/>
      <sheetName val="Return"/>
      <sheetName val="Schedule B"/>
      <sheetName val="SponsorSummary"/>
      <sheetName val="Sponsor"/>
      <sheetName val="SponsorCopy"/>
      <sheetName val="5YRSources"/>
      <sheetName val="CurrentBase"/>
      <sheetName val="CurrentPrimedia"/>
      <sheetName val="DealPricing"/>
      <sheetName val="NOIsummary"/>
      <sheetName val="350 Madison"/>
      <sheetName val="1440 Broadway "/>
      <sheetName val="150 W Jefferson"/>
      <sheetName val=" CAPEX"/>
      <sheetName val="1440PrimediaDies"/>
      <sheetName val="NPV"/>
      <sheetName val="DispositionSchedule"/>
      <sheetName val="AM Fee"/>
      <sheetName val="1Q 2011 Entries"/>
      <sheetName val="Walk"/>
      <sheetName val="FA Additions"/>
      <sheetName val="Impairment"/>
      <sheetName val="RollFwd"/>
      <sheetName val="HISTORIC DATA"/>
      <sheetName val="Co-Invest %"/>
      <sheetName val="Historic Database"/>
      <sheetName val="Asset Snapshot"/>
      <sheetName val="Fund Impairment"/>
      <sheetName val="CORP FILES"/>
      <sheetName val="Inputs_Corp"/>
      <sheetName val="MI"/>
      <sheetName val="Net"/>
      <sheetName val="APPENDIX"/>
      <sheetName val="StepTemps"/>
      <sheetName val="Step1_Instructions"/>
      <sheetName val="Step2_Instructions"/>
      <sheetName val="Step2_SPUS 3"/>
      <sheetName val="Step2_SPUS 4"/>
      <sheetName val="Step2_SPUS 5 - Value"/>
      <sheetName val="Step2_SPUS 5- Opportunity"/>
      <sheetName val="Step2_SPA 2"/>
      <sheetName val="Step2_GIP"/>
      <sheetName val="Step2_Capital Partners - Main"/>
      <sheetName val="Step2_Capital Partners - SS"/>
      <sheetName val="Step2_US Advisors"/>
      <sheetName val="Step2_48th Street"/>
      <sheetName val="Step2_SPUK 2"/>
      <sheetName val="Step2_SPUK 3"/>
      <sheetName val="Step2_SPE 2"/>
      <sheetName val="Step2_SPE 3"/>
      <sheetName val="Step2_DH"/>
      <sheetName val="Step2_DR"/>
      <sheetName val="Step1_SPUS 3"/>
      <sheetName val="Step1_SPUS 4"/>
      <sheetName val="Step1_SPUS 5 - Value"/>
      <sheetName val="Step1_SPUS 5- Opportunity"/>
      <sheetName val="Step1_SPA 2"/>
      <sheetName val="Step1_GIP"/>
      <sheetName val="Step1_Capital Partners - Main"/>
      <sheetName val="Step1_Capital Partners - SS"/>
      <sheetName val="Step1_US Advisors"/>
      <sheetName val="Step1_48th Street"/>
      <sheetName val="Step1_SPUK 2"/>
      <sheetName val="Step1_SPUK 3"/>
      <sheetName val="Step1_SPE 2"/>
      <sheetName val="Step1_SPE 3"/>
      <sheetName val="Step1_DR"/>
      <sheetName val="Step1_DH"/>
      <sheetName val="4Q 2011 Entries"/>
      <sheetName val="Net - Sales"/>
      <sheetName val="Step2_REIM Asia ARF"/>
      <sheetName val="Step2_REIM Asia AVF"/>
      <sheetName val="Step2_REIM Asia COF"/>
      <sheetName val="Step1_REIM Asia ARF"/>
      <sheetName val="Step1_REIM Asia AVF"/>
      <sheetName val="Step1_REIM Asia COF"/>
      <sheetName val="Fund-partner info"/>
      <sheetName val="data sheet"/>
      <sheetName val="ECI - PPEF XIV"/>
      <sheetName val="FOF n Client  Names"/>
      <sheetName val="Variance History"/>
      <sheetName val="13 Mon."/>
      <sheetName val="Combined"/>
      <sheetName val="JULY-06"/>
      <sheetName val="MAY-2006"/>
      <sheetName val="Apr-06"/>
      <sheetName val="NSH 2006"/>
      <sheetName val="WIL2006"/>
      <sheetName val="Parts"/>
      <sheetName val="CHART OF ACCOUNTS"/>
      <sheetName val="2005 Summary"/>
      <sheetName val="2005 Data"/>
      <sheetName val="2004 Summary"/>
      <sheetName val="2003 Summary"/>
      <sheetName val="Opp-Risk"/>
      <sheetName val="2004 Pivot"/>
      <sheetName val="2004 Data"/>
      <sheetName val="Store Allocation"/>
      <sheetName val="State Historic Credit Schedule"/>
      <sheetName val="(Profit)Loss Cash on Cash"/>
      <sheetName val="Annual Benefit Schedule"/>
      <sheetName val="C5"/>
      <sheetName val="F2RP (1)"/>
      <sheetName val="F2RP (2)"/>
      <sheetName val="F2RP (3)"/>
      <sheetName val="F2RP (4)"/>
      <sheetName val="F2RP (5)"/>
      <sheetName val="F2RP (6)"/>
      <sheetName val="F2RP (7)"/>
      <sheetName val="F2RP (8)"/>
      <sheetName val="F2RP (9)"/>
      <sheetName val="F2RP (10)"/>
      <sheetName val="O2 (1)"/>
      <sheetName val="O2 (2)"/>
      <sheetName val="O2 (3)"/>
      <sheetName val="O2 (4)"/>
      <sheetName val="O2 (5)"/>
      <sheetName val="O2 (6)"/>
      <sheetName val="O2 (7)"/>
      <sheetName val="O2 (8)"/>
      <sheetName val="O2 (9)"/>
      <sheetName val="O2 (10)"/>
      <sheetName val="S3"/>
      <sheetName val="Custom (1)"/>
      <sheetName val="Custom (2)"/>
      <sheetName val="Custom (3)"/>
      <sheetName val="Custom (4)"/>
      <sheetName val="Custom (5)"/>
      <sheetName val="Custom (6)"/>
      <sheetName val="Custom (7)"/>
      <sheetName val="Custom (8)"/>
      <sheetName val="Custom (9)"/>
      <sheetName val="Custom (10)"/>
      <sheetName val="Custom (11)"/>
      <sheetName val="Custom (12)"/>
      <sheetName val="Custom (13)"/>
      <sheetName val="Custom (14)"/>
      <sheetName val="Custom (15)"/>
      <sheetName val="Custom (16)"/>
      <sheetName val="Custom (17)"/>
      <sheetName val="Custom (18)"/>
      <sheetName val="Custom (19)"/>
      <sheetName val="Custom (20)"/>
      <sheetName val="Custom (21)"/>
      <sheetName val="Custom (22)"/>
      <sheetName val="Custom (23)"/>
      <sheetName val="Custom (24)"/>
      <sheetName val="Custom (25)"/>
      <sheetName val="Blount Int'l"/>
      <sheetName val="Blount, Inc."/>
      <sheetName val="Fabtek"/>
      <sheetName val="4520"/>
      <sheetName val="Frederick Mfg. Co"/>
      <sheetName val="Dixon Industries"/>
      <sheetName val="Windsor PPT"/>
      <sheetName val="Omark"/>
      <sheetName val="oas_linkhead"/>
      <sheetName val="MGA"/>
      <sheetName val="MGA (2)"/>
      <sheetName val="VCA"/>
      <sheetName val="VCA (2)"/>
      <sheetName val="Canada"/>
      <sheetName val="Tanning Check"/>
      <sheetName val="storage data"/>
      <sheetName val="limits"/>
      <sheetName val="Daily"/>
      <sheetName val="Dec03 - Exhibit A"/>
      <sheetName val="Dec03 - Exhibit B"/>
      <sheetName val="Daily Price"/>
      <sheetName val="GasDaily PivotTable"/>
      <sheetName val="Platts GasDaily Data"/>
      <sheetName val="CAN $AECO GD price"/>
      <sheetName val="Klamath"/>
      <sheetName val="Mallory"/>
      <sheetName val="Flint"/>
      <sheetName val="Counterparty summary"/>
      <sheetName val="Kevin - phys"/>
      <sheetName val="General Info"/>
      <sheetName val="Summary Annual Budget"/>
      <sheetName val="Base Rent Retail"/>
      <sheetName val="Annual Budget"/>
      <sheetName val="Occupancy"/>
      <sheetName val="Lease Assumptions"/>
      <sheetName val="Base Rent Storage"/>
      <sheetName val="Base Rent Antenna"/>
      <sheetName val="Base Rent Other"/>
      <sheetName val="Operating Escalation"/>
      <sheetName val="2005 OP EX Summary"/>
      <sheetName val="CAM Escalations"/>
      <sheetName val="CAM Escalations montly"/>
      <sheetName val="Historical Prk info-Assumptions"/>
      <sheetName val="Utility Revenue"/>
      <sheetName val="Recovery Revenue Other"/>
      <sheetName val="Other Revenue"/>
      <sheetName val="School Tax Escalation 01 02"/>
      <sheetName val="General Tax Escalation 2002"/>
      <sheetName val="Use And Occupancy Revenue"/>
      <sheetName val="Management Fees"/>
      <sheetName val="General &amp; Administrative"/>
      <sheetName val="Utilities"/>
      <sheetName val="Cleaning"/>
      <sheetName val="Security"/>
      <sheetName val="Grounds Maintenance"/>
      <sheetName val="Repairs &amp; Maintenance"/>
      <sheetName val="Leasing &amp; Advertising"/>
      <sheetName val="Insurance"/>
      <sheetName val="Real Estate Taxes"/>
      <sheetName val="Tax History"/>
      <sheetName val="Tenant Expenses"/>
      <sheetName val="Non Operating Expenses"/>
      <sheetName val="Mortgage Expenses"/>
      <sheetName val="Five Year Plan"/>
      <sheetName val="Escrow"/>
      <sheetName val="Macro Registry"/>
      <sheetName val="SSI Data"/>
      <sheetName val="Roseburg"/>
      <sheetName val="SCRInput"/>
      <sheetName val="Market-Based Rates"/>
      <sheetName val="BM-5 Output"/>
      <sheetName val="DSM Output"/>
      <sheetName val="DSM Dollars"/>
      <sheetName val="Decoupling"/>
      <sheetName val="Centralia Credit"/>
      <sheetName val="Y2K"/>
      <sheetName val="Deferred Acct."/>
      <sheetName val="AFOR"/>
      <sheetName val="Washington"/>
      <sheetName val="WA Inputs"/>
      <sheetName val="Sch. 93 kWh"/>
      <sheetName val="Inputs (2)"/>
      <sheetName val="Interdepartmental"/>
      <sheetName val="Qualify"/>
      <sheetName val="Old Inputs"/>
      <sheetName val="Market-Based Rates (2)"/>
      <sheetName val="Old BM-5 "/>
      <sheetName val="Old Dollars"/>
      <sheetName val="Old Output"/>
      <sheetName val="Deal"/>
      <sheetName val="Loan"/>
      <sheetName val="WCR"/>
      <sheetName val="Borrower"/>
      <sheetName val="Strengths"/>
      <sheetName val="Working Party List"/>
      <sheetName val="Property-Harbor"/>
      <sheetName val="Property-Queens"/>
      <sheetName val="Tenancy"/>
      <sheetName val="Absorption"/>
      <sheetName val="Comparable Price"/>
      <sheetName val="OneArcherLane"/>
      <sheetName val="One Archer Lane"/>
      <sheetName val="Hawaiki"/>
      <sheetName val="Price Analysis (Appraiser)"/>
      <sheetName val="Price Analysis (Actual)"/>
      <sheetName val="Price Analysis (Leasehold)"/>
      <sheetName val="Main. Analysis"/>
      <sheetName val="Residential"/>
      <sheetName val="Projections-Harbor"/>
      <sheetName val="Income Notes"/>
      <sheetName val="Mthly Proj 99-Harbor"/>
      <sheetName val="Mthly Proj 00-Harbor"/>
      <sheetName val="Projections-Leasehold"/>
      <sheetName val="Mthly Proj 99-Lshold"/>
      <sheetName val="Mthly Proj 00-Lshold"/>
      <sheetName val="Historical-Rental"/>
      <sheetName val="Historical-Queens"/>
      <sheetName val="Projections-Queens"/>
      <sheetName val="Projections-Combined"/>
      <sheetName val="UW"/>
      <sheetName val="Rent Roll - Queens"/>
      <sheetName val="Expiration"/>
      <sheetName val="Stabilized Reserves"/>
      <sheetName val="Environmental"/>
      <sheetName val="Eng.-Harbor"/>
      <sheetName val="Eng.-Queens"/>
      <sheetName val="Boma"/>
      <sheetName val="Land All"/>
      <sheetName val="Residential Old"/>
      <sheetName val="Price Analysis (Actual) OLD"/>
      <sheetName val="Comparison btw land all and est"/>
      <sheetName val="MV"/>
      <sheetName val="Accrued Prod Liab{A}"/>
      <sheetName val="Med Ins Res{A}"/>
      <sheetName val="Nondeductible Club Dues{A}"/>
      <sheetName val="Nondeductible Spousal Travel{A}"/>
      <sheetName val="Other Book Differences{A}"/>
      <sheetName val="Idaho ITC Info"/>
      <sheetName val="Prop App Info - Const In Prog"/>
      <sheetName val="Sales- States"/>
      <sheetName val="Sales- Countries"/>
      <sheetName val="Aging Summary Mtg"/>
      <sheetName val="Titles 161-365"/>
      <sheetName val="Graph Data by Vendor"/>
      <sheetName val="ESCROWS"/>
      <sheetName val="1005-150 Escrow Debt Service"/>
      <sheetName val="1100-100 AR tax"/>
      <sheetName val="1100-100 AR gaap"/>
      <sheetName val="1100-200 Bad Debts"/>
      <sheetName val="1190-900 Misc Receivable"/>
      <sheetName val="1510-100 &amp; 1520-100 Land &amp; Bldg"/>
      <sheetName val="1530-100_1530-200"/>
      <sheetName val="% compl"/>
      <sheetName val="BMC230OA Abestos Removal"/>
      <sheetName val="BMB230OB BLDG IMPR SUMMARY"/>
      <sheetName val="BMB230OB BLDG IMPR"/>
      <sheetName val="BMC230OE Elevator"/>
      <sheetName val="BMC230OH HEAT &amp; WTR"/>
      <sheetName val="BMC230OI - LIGHTING"/>
      <sheetName val="BMC230OL Lobby"/>
      <sheetName val="BMC230OO Other"/>
      <sheetName val="BMC230OR ROOF"/>
      <sheetName val="BMC230OS Security Syst"/>
      <sheetName val="BMC230OW WINDOWS"/>
      <sheetName val="1540-100 TI - SUMMARY"/>
      <sheetName val="1540-100 Tnt Improvements"/>
      <sheetName val="1560-100  Accum Depr Bldg"/>
      <sheetName val="1560-200  AD BLDG IMPR"/>
      <sheetName val="1710-000 DFD COMM SUMMARY"/>
      <sheetName val="1710-000 Defd Leasing Comm"/>
      <sheetName val="1720-000 Defd Misc Cost Summary"/>
      <sheetName val="1720-000  Defd Misc Costs"/>
      <sheetName val="1750-100  Defd Org Costs"/>
      <sheetName val="1760-200 Defd Mtg Costs "/>
      <sheetName val=" 1790-900 Interest Rate Cap"/>
      <sheetName val="1800-100,110 F &amp; F"/>
      <sheetName val="1800-210 Office Equip"/>
      <sheetName val="1800-300,310 - Computers"/>
      <sheetName val="1800-400,410 BLDG M &amp; E"/>
      <sheetName val="1900-100 PPD Ins"/>
      <sheetName val="1900-200  RE TAXES"/>
      <sheetName val="1900-500  Prepaid Misc"/>
      <sheetName val="1900-700  Due fr Prior Owner"/>
      <sheetName val="2010-100 AP"/>
      <sheetName val="2010-200 Commissions Payable"/>
      <sheetName val="2010-900 Accd Expenses"/>
      <sheetName val="2150-100,900 ; 7000-100,200"/>
      <sheetName val="2061 RE Tax Esc"/>
      <sheetName val="2150-100 Accrued Interest"/>
      <sheetName val="2400-100  Other Liabilities"/>
      <sheetName val="2400-200 Mtg Fee Payable"/>
      <sheetName val="2700-100 RE Tax Esc"/>
      <sheetName val="2700-100 RE Tax Esc gaap"/>
      <sheetName val="Equity GAAP"/>
      <sheetName val="re tax revised no icip"/>
      <sheetName val="Equity - Tax basis"/>
      <sheetName val="4100-100 Commercial Rent"/>
      <sheetName val="bgt rnts"/>
      <sheetName val="Leasing Assumptions - Rents"/>
      <sheetName val="4100-600 USE &amp; OCCUPANCY"/>
      <sheetName val="4200-200 Porters Wage"/>
      <sheetName val="4200-300 Oper Esc"/>
      <sheetName val="4200-300 Operating Escalation"/>
      <sheetName val="4300-310  ELECTRIC INCLUSION"/>
      <sheetName val="4400-700 BACK CHG"/>
      <sheetName val="bgt elec incl"/>
      <sheetName val="4500-990 Other Income"/>
      <sheetName val="5850-100 Management Fees"/>
      <sheetName val="BS "/>
      <sheetName val=" Cashflow"/>
      <sheetName val="RETURNS (update this sheet)"/>
      <sheetName val="RETURNS template"/>
      <sheetName val="Info Request List"/>
      <sheetName val="Schedule 1"/>
      <sheetName val="Schedule 2"/>
      <sheetName val="Schedule 3"/>
      <sheetName val="Schedule 4"/>
      <sheetName val="Schedule 5"/>
      <sheetName val="Schedule 6"/>
      <sheetName val="Schedule 7"/>
      <sheetName val="Schedule 8"/>
      <sheetName val="Schedule 9"/>
      <sheetName val="Schedule 10"/>
      <sheetName val="Schedule 11"/>
      <sheetName val="Schedule 12"/>
      <sheetName val="Schedule 13"/>
      <sheetName val="Schedule 14"/>
      <sheetName val="Schedule 15"/>
      <sheetName val="Schedule 16"/>
      <sheetName val="Schedule 17"/>
      <sheetName val="Schedule 18"/>
      <sheetName val="Schedule 19"/>
      <sheetName val="Schedule 20"/>
      <sheetName val="Schedule 21"/>
      <sheetName val="Schedule 22"/>
      <sheetName val="Schedule 23"/>
      <sheetName val="Schedule 24"/>
      <sheetName val="Schedule 25"/>
      <sheetName val="Schedule 26"/>
      <sheetName val="Schedule 27"/>
      <sheetName val="Schedule 28"/>
      <sheetName val="Schedule 29"/>
      <sheetName val="Schedule 30"/>
      <sheetName val="Schedule 31"/>
      <sheetName val="IS Current Operations"/>
      <sheetName val="$2.05"/>
      <sheetName val="$2.00"/>
      <sheetName val="Sale"/>
      <sheetName val="Recent Deals"/>
      <sheetName val="ABSB REnt Roll"/>
      <sheetName val="RRL"/>
      <sheetName val="Expirations"/>
      <sheetName val="Lease-Up"/>
      <sheetName val="Parking "/>
      <sheetName val="Misc. Income"/>
      <sheetName val="Yr 1 Expenses"/>
      <sheetName val="Info Req"/>
      <sheetName val="Base Stops"/>
      <sheetName val="Free Rent"/>
      <sheetName val="InsuranceCost"/>
      <sheetName val="Assumptions (2)"/>
      <sheetName val="Comparison IS"/>
      <sheetName val="Bookings &amp; Revenue"/>
      <sheetName val="2006 Actual"/>
      <sheetName val="Facility"/>
      <sheetName val="Capital Expenditures"/>
      <sheetName val="Financing Schedule"/>
      <sheetName val="Forecast Items"/>
      <sheetName val="Estimated Charges"/>
      <sheetName val="P&amp;L Summary (2)"/>
      <sheetName val="G-3.1 Consolidated SP V5"/>
      <sheetName val="G-3.2 Acct Coding"/>
      <sheetName val="G-3.3 Asset Addition Summary"/>
      <sheetName val="G7.1 2000 Market"/>
      <sheetName val="G7.2 Colonnade"/>
      <sheetName val="G7.3 Northcreek"/>
      <sheetName val="G7.4 500 N Brand"/>
      <sheetName val="G7.5 Esperante"/>
      <sheetName val="G7.6 Metro Center"/>
      <sheetName val="G7.7 Cambridge Court"/>
      <sheetName val="G7.8 Faxon Park"/>
      <sheetName val="G7.9 The Metro"/>
      <sheetName val="G7.10 Woodway"/>
      <sheetName val="G7.11 Mass Court"/>
      <sheetName val="G7.12 Emerson"/>
      <sheetName val="G7.13 Preston Commons"/>
      <sheetName val="G7.14 Sterling Plaza"/>
      <sheetName val="G7.15 Pembroke Pines"/>
      <sheetName val="G7.16 Atlantic Station_Icon"/>
      <sheetName val="G7.17 Atlantic Station_Park"/>
      <sheetName val="G7.18 OCC_1111 Broadway"/>
      <sheetName val="G7.19OCC_1300 Clay St"/>
      <sheetName val="G7.20 OCC_505 14th St"/>
      <sheetName val="G7.21 OCC_555 12th St"/>
      <sheetName val="G7.22 OCC_City Square"/>
      <sheetName val="G7.23 OCC_City Ctr Garage"/>
      <sheetName val="G7.24 OCC_Oakland Plaza"/>
      <sheetName val="1540 Broadway"/>
      <sheetName val="Prepaid Rent- New Leases"/>
      <sheetName val="Expenses (Services)"/>
      <sheetName val="OER"/>
      <sheetName val="453int"/>
      <sheetName val="{A-5} TB"/>
      <sheetName val="{C-1} Pass-Through Income"/>
      <sheetName val="{G12a} Tax Amort."/>
      <sheetName val="M-2 Reconciliation "/>
      <sheetName val="{K-6} Capital GAAP vs Tax"/>
      <sheetName val="{K-6.1} Capital RollFWD"/>
      <sheetName val="{K-6.1a} RECON TO PRIOR FUNDING"/>
      <sheetName val="{K-6.1b} 10% Interest"/>
      <sheetName val="{K-6.1c} Capital by Time Period"/>
      <sheetName val="{K-6.2} Investors Info"/>
      <sheetName val="{S-3} State Allocation"/>
      <sheetName val="{S-3.1} Cost Basis"/>
      <sheetName val="{Z-1} UBTI Footnote"/>
      <sheetName val="{Z-2} EPE"/>
      <sheetName val="{Z-3} GL"/>
      <sheetName val="{Z-4} Partnership Info."/>
      <sheetName val="Entity Relationship Structure"/>
      <sheetName val="Partner Letter"/>
      <sheetName val="2006 Reconciliation"/>
      <sheetName val="2004 Reconciliation"/>
      <sheetName val="2033 Monthly Activity"/>
      <sheetName val="2033 0606 Balances"/>
      <sheetName val="Start Up"/>
      <sheetName val="Jul 01"/>
      <sheetName val="Aug 01"/>
      <sheetName val="Sep 01"/>
      <sheetName val="Oct 01"/>
      <sheetName val="Nov 01"/>
      <sheetName val="Dec 01"/>
      <sheetName val="Check Receipt"/>
      <sheetName val="LTD Pivot"/>
      <sheetName val="LTD Inv Trans Split"/>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ch 03"/>
      <sheetName val="Pivot Check"/>
      <sheetName val="Data Table"/>
      <sheetName val="Coding Table"/>
      <sheetName val="13 Mos"/>
      <sheetName val="jun03bal"/>
      <sheetName val="M-1 Sch"/>
      <sheetName val="Disp of ptrshp int"/>
      <sheetName val="footnote"/>
      <sheetName val="2001 Totals "/>
      <sheetName val="acq fees"/>
      <sheetName val="Ptnr Alloc"/>
      <sheetName val="BOOK CAP"/>
      <sheetName val="Tax Cap"/>
      <sheetName val="Cumulative M-1"/>
      <sheetName val="Apport_Prop"/>
      <sheetName val="Apport_State"/>
      <sheetName val="IRS STATE APPOR"/>
      <sheetName val="K-1 Summ"/>
      <sheetName val="NY STMT 2"/>
      <sheetName val="NC STMT1"/>
      <sheetName val="TAX BASIS2"/>
      <sheetName val="TAX BASIS (2)"/>
      <sheetName val="99 LP's"/>
      <sheetName val="LOWER TR EXP"/>
      <sheetName val="99 RC"/>
      <sheetName val="Exp Rec"/>
      <sheetName val="ACQ_MGT"/>
      <sheetName val="ACQ"/>
      <sheetName val="Legal Fees"/>
      <sheetName val="Acctng&amp;Audit"/>
      <sheetName val="Custodial"/>
      <sheetName val="Consult"/>
      <sheetName val="State Tax"/>
      <sheetName val="CA STMT"/>
      <sheetName val="MN STMT"/>
      <sheetName val="NY STMT1"/>
      <sheetName val="NYC STMT"/>
      <sheetName val="GA STMT"/>
      <sheetName val="Misc. Exp"/>
      <sheetName val="1231 Gain Alloc"/>
      <sheetName val="Subcorp"/>
      <sheetName val="PARTNER BASIS"/>
      <sheetName val="LP Partnership Basis"/>
      <sheetName val="m-1 items"/>
      <sheetName val="TAX BASIS"/>
      <sheetName val="NC STMT2"/>
      <sheetName val="99 Totals "/>
      <sheetName val="Percentages"/>
      <sheetName val="03-31-95"/>
      <sheetName val="MTTB12"/>
      <sheetName val="WFI"/>
      <sheetName val="T1A"/>
      <sheetName val="T32A"/>
      <sheetName val="T36"/>
      <sheetName val="T39"/>
      <sheetName val="T50a"/>
      <sheetName val="T2a"/>
      <sheetName val="T21"/>
      <sheetName val="STATE"/>
      <sheetName val="CF2"/>
      <sheetName val="Sizing_Floating"/>
      <sheetName val="Sizing_Fixed"/>
      <sheetName val="Actual Cash"/>
      <sheetName val="RR Occ Costs"/>
      <sheetName val="SREG Jan Leasetrack"/>
      <sheetName val="Jan Leasing Status"/>
      <sheetName val="Fitch"/>
      <sheetName val="Sponsor&amp;Taxes"/>
      <sheetName val="Appraisal"/>
      <sheetName val="Credit"/>
      <sheetName val="Market Rent"/>
      <sheetName val="Anchor"/>
      <sheetName val="Tax Return Analysis"/>
      <sheetName val="Display Module"/>
      <sheetName val="Print Module"/>
      <sheetName val="Exit Tax Vert Sum"/>
      <sheetName val="Old Vertical Summary"/>
      <sheetName val="Fannie Vertical Summary"/>
      <sheetName val="Chase Vertical Summary"/>
      <sheetName val="JPM CDC Vertical Summary"/>
      <sheetName val="RCN-Building"/>
      <sheetName val="PIA-PBC"/>
      <sheetName val="B-4a Allocations"/>
      <sheetName val="REPORT_Asset Mgmt"/>
      <sheetName val="Quick Ref_andChart"/>
      <sheetName val="YRLY_Econ&amp;Reits"/>
      <sheetName val="Charts--&gt;"/>
      <sheetName val="chart A_1MKT"/>
      <sheetName val="Chart B_ 3 MKTs"/>
      <sheetName val="Chart C_Cap Sources"/>
      <sheetName val="Chart D_Rel Returns"/>
      <sheetName val="DATA--&gt;"/>
      <sheetName val="econ list"/>
      <sheetName val="From Economy.comANNUAL"/>
      <sheetName val="From Economy.comQtr"/>
      <sheetName val="TW_COMBO_A"/>
      <sheetName val="TW_COMBO_Q"/>
      <sheetName val="Note _Other misc tabs hidden"/>
      <sheetName val="RCA_office"/>
      <sheetName val="RCA_all sectors"/>
      <sheetName val="RCA_returns"/>
      <sheetName val=" "/>
      <sheetName val="Nareit_office"/>
      <sheetName val="Nareit_all"/>
      <sheetName val="NPI returns"/>
      <sheetName val="Nareit_total cap"/>
      <sheetName val="Dow"/>
      <sheetName val="Greenstreet"/>
      <sheetName val="Other Misc TABS--&gt;"/>
      <sheetName val="CoStar"/>
      <sheetName val="TW_TRENDS EXAMPLE"/>
      <sheetName val="employ areas by markt"/>
      <sheetName val="TW_Employ 1"/>
      <sheetName val="TW_Employ areas"/>
      <sheetName val="TW_Employ Growth"/>
      <sheetName val="Wish List"/>
      <sheetName val="Strings"/>
      <sheetName val="- -"/>
      <sheetName val="Shares"/>
      <sheetName val="Book3"/>
      <sheetName val="CLOS STAT"/>
      <sheetName val="Activities"/>
      <sheetName val="TRS Operations"/>
      <sheetName val="Summary 2003"/>
      <sheetName val="P3-Input1"/>
      <sheetName val="TAXES P9.1"/>
      <sheetName val="Rent Roll P8"/>
      <sheetName val="Lease Commission P10.5"/>
      <sheetName val="DEPT STORE CONT 03"/>
      <sheetName val="CAM DEP"/>
      <sheetName val="shtReport"/>
      <sheetName val="shtLookup"/>
      <sheetName val="AJ (5)"/>
      <sheetName val="2003 accruals"/>
      <sheetName val="escrow interest"/>
      <sheetName val="ASAE"/>
      <sheetName val="cash reconciliation  - new"/>
      <sheetName val="2003MF Summay Revised Rate Drop"/>
      <sheetName val="cash stmt of ops cm"/>
      <sheetName val="excess cash  wire"/>
      <sheetName val="reclass (3)"/>
      <sheetName val="SignaturePage"/>
      <sheetName val="K-1 Summary"/>
      <sheetName val="UBTI - Partner Allocations"/>
      <sheetName val="UBTI-Debt Financed Property"/>
      <sheetName val="SALT Apportionment"/>
      <sheetName val="SALT Apportionment-1"/>
      <sheetName val="SALT Apportionment-2"/>
      <sheetName val="SALT Apportionment-3"/>
      <sheetName val="SALT Apportionment-4"/>
      <sheetName val="SALT Apportionment-Total"/>
      <sheetName val="State Allocation"/>
      <sheetName val="SALT Withholding"/>
      <sheetName val="Foreign Information"/>
      <sheetName val="wsLookup"/>
      <sheetName val="Bytes"/>
      <sheetName val="32-17 (2)"/>
      <sheetName val="32-17a"/>
      <sheetName val="32-09"/>
      <sheetName val="32-10"/>
      <sheetName val="32-17"/>
      <sheetName val="32-18"/>
      <sheetName val="32-19"/>
      <sheetName val="32-24"/>
      <sheetName val="32-30"/>
      <sheetName val="32-31"/>
      <sheetName val="32-32"/>
      <sheetName val="32-33"/>
      <sheetName val="32-36"/>
      <sheetName val="32-48"/>
      <sheetName val="32-50"/>
      <sheetName val="32-50(2)"/>
      <sheetName val="32-51"/>
      <sheetName val="32-80"/>
      <sheetName val="32-89"/>
      <sheetName val="32-140"/>
      <sheetName val="32-141"/>
      <sheetName val="32-142"/>
      <sheetName val="32-143"/>
      <sheetName val="32-144"/>
      <sheetName val="32-145"/>
      <sheetName val="32-146"/>
      <sheetName val="32-148"/>
      <sheetName val="32-151"/>
      <sheetName val="32-154"/>
      <sheetName val="32-158"/>
      <sheetName val="32-159"/>
      <sheetName val="32-160"/>
      <sheetName val="32-163"/>
      <sheetName val="32-165"/>
      <sheetName val="32-166(a)"/>
      <sheetName val="32-166(b)"/>
      <sheetName val="32-166(2)"/>
      <sheetName val="32-170"/>
      <sheetName val="22-01"/>
      <sheetName val="22-02"/>
      <sheetName val="22-03"/>
      <sheetName val="22-04"/>
      <sheetName val="empty3"/>
      <sheetName val="Returned check"/>
      <sheetName val="tharalson"/>
      <sheetName val="Am 871203 A"/>
      <sheetName val="14-2010"/>
      <sheetName val="Financial"/>
      <sheetName val="SLP Returns"/>
      <sheetName val="ARC Data"/>
      <sheetName val="G-3.1 FA Tax Basis"/>
      <sheetName val="Unset."/>
      <sheetName val="cpi"/>
      <sheetName val="euro bookings"/>
      <sheetName val="PwCTickmarks"/>
      <sheetName val="Guide"/>
      <sheetName val="Diagnostic"/>
      <sheetName val="Constructive Ownership"/>
      <sheetName val="Mult. Cat One Filers"/>
      <sheetName val="Sourcing"/>
      <sheetName val="Hold vs Liquidate"/>
      <sheetName val="Transfers to Non-US Corp"/>
      <sheetName val="Trade or Business Income"/>
      <sheetName val="Property Transfers"/>
      <sheetName val="Dispositions"/>
      <sheetName val="Related Party Transactions"/>
      <sheetName val="Change in Partnership Interests"/>
      <sheetName val="Reportable Transactions"/>
      <sheetName val="Additional Info"/>
      <sheetName val="8858"/>
      <sheetName val="861A Questions"/>
      <sheetName val="861A Input"/>
      <sheetName val="shtToolbar"/>
      <sheetName val="Setup"/>
      <sheetName val="Deal TIWS"/>
      <sheetName val="DRE Consolidation"/>
      <sheetName val="Third Party Allocation"/>
      <sheetName val="Allocation Codes"/>
      <sheetName val="Fund State Allocation"/>
      <sheetName val="Variance Report"/>
      <sheetName val="Fund Liability Allocation"/>
      <sheetName val="Deal List"/>
      <sheetName val="shtEntity"/>
      <sheetName val="Property Information"/>
      <sheetName val="Form 8886"/>
      <sheetName val="Listed Transactions"/>
      <sheetName val="Foreign Detail"/>
      <sheetName val="FSI Diagnostic"/>
      <sheetName val="Federal Data Register"/>
      <sheetName val="Federal WH Data Register"/>
      <sheetName val="8621 Data Register"/>
      <sheetName val="926 Data Register"/>
      <sheetName val="Sched K-1"/>
      <sheetName val="Standard Statements"/>
      <sheetName val="Form 8271"/>
      <sheetName val="Form 8621"/>
      <sheetName val="Form 1042-S"/>
      <sheetName val="Form 1042-S (2)"/>
      <sheetName val="Form 8805"/>
      <sheetName val="Form 926"/>
      <sheetName val="Stmt Shadow"/>
      <sheetName val="Footnotes Template"/>
      <sheetName val="Go System Conversion"/>
      <sheetName val="Summary Annl"/>
      <sheetName val="Summary - Monthly"/>
      <sheetName val="Day Payroll"/>
      <sheetName val="Night Payroll"/>
      <sheetName val="Cleaning Svcs&amp;Contracts"/>
      <sheetName val="Svc Cons &amp; R&amp;M"/>
      <sheetName val="Administrative"/>
      <sheetName val="Code Description"/>
      <sheetName val=".1 Debt Rollforward"/>
      <sheetName val=".4 DIC Testing"/>
      <sheetName val="12-31-03 Consolidated TB "/>
      <sheetName val="Multi"/>
      <sheetName val="Grease"/>
      <sheetName val="Alt. 4"/>
      <sheetName val="Alt. 5"/>
      <sheetName val="S3Form"/>
      <sheetName val="Custom 1"/>
      <sheetName val="Foreign Investments"/>
      <sheetName val="K12"/>
      <sheetName val="C-01 Summary"/>
      <sheetName val="Delete Titles"/>
      <sheetName val="Info4"/>
      <sheetName val="Bridge Req"/>
      <sheetName val="Bridge Change"/>
      <sheetName val="C10"/>
      <sheetName val="F4"/>
      <sheetName val="G8"/>
      <sheetName val="StateRates"/>
      <sheetName val="To1120"/>
      <sheetName val="EWP1120"/>
      <sheetName val="Oct Fact"/>
      <sheetName val="Sep Fact"/>
      <sheetName val="G-4 Dep"/>
      <sheetName val="2012 K-1 ML (7-31-2013)"/>
      <sheetName val="2011 Master list"/>
      <sheetName val="COPY"/>
      <sheetName val="org.CODE"/>
      <sheetName val="27-0000198"/>
      <sheetName val="245114237REN (2)"/>
      <sheetName val="245114237RR"/>
      <sheetName val="245114238REN (2)"/>
      <sheetName val="245114238RR"/>
      <sheetName val="245114239RR"/>
      <sheetName val="245114240REN (2)"/>
      <sheetName val="245114240RR"/>
      <sheetName val="245114242"/>
      <sheetName val="245114242RR"/>
      <sheetName val="245114243ENG"/>
      <sheetName val="245114243RR"/>
      <sheetName val="CODESORTED"/>
      <sheetName val="27-0000331"/>
      <sheetName val="THARD. INTEREST"/>
      <sheetName val="367000043LES."/>
      <sheetName val="36-7000006A"/>
      <sheetName val="36-7000006B"/>
      <sheetName val="36-7000006C"/>
      <sheetName val="36-7000006D"/>
      <sheetName val="27-0000113LES"/>
      <sheetName val="27-0000113RR"/>
      <sheetName val="168878901"/>
      <sheetName val="367000043RR"/>
      <sheetName val="142-60"/>
      <sheetName val="18-351"/>
      <sheetName val="885051013"/>
      <sheetName val="885051014"/>
      <sheetName val="885051015"/>
      <sheetName val="367000020RR"/>
      <sheetName val="367000020RC"/>
      <sheetName val="367000020OR"/>
      <sheetName val="367000045RR"/>
      <sheetName val="367000045RREM"/>
      <sheetName val="367000045OR"/>
      <sheetName val="367000053RR"/>
      <sheetName val="367000053RRR"/>
      <sheetName val="142-24B"/>
      <sheetName val="142-24A"/>
      <sheetName val="142-56A"/>
      <sheetName val="142-56B"/>
      <sheetName val="18-171"/>
      <sheetName val="888868971b"/>
      <sheetName val="888868971a"/>
      <sheetName val="911"/>
      <sheetName val="924"/>
      <sheetName val="364"/>
      <sheetName val="348"/>
      <sheetName val="335"/>
      <sheetName val="351"/>
      <sheetName val="367-35A"/>
      <sheetName val="367-35B"/>
      <sheetName val="18-10a"/>
      <sheetName val="18-10b"/>
      <sheetName val="18-10c"/>
      <sheetName val="18-39A"/>
      <sheetName val="18-39B"/>
      <sheetName val="18-39C"/>
      <sheetName val="18-39D"/>
      <sheetName val="18-39E"/>
      <sheetName val="18-39F"/>
      <sheetName val="18-40A"/>
      <sheetName val="18-40B"/>
      <sheetName val="18-40C"/>
      <sheetName val="18-40D"/>
      <sheetName val="88-8868836"/>
      <sheetName val="18-171c"/>
      <sheetName val="18-171b"/>
      <sheetName val="18-171a"/>
      <sheetName val="142-058"/>
      <sheetName val="142-63A"/>
      <sheetName val="142-63B"/>
      <sheetName val="142-68A"/>
      <sheetName val="142-68B"/>
      <sheetName val="142-61B"/>
      <sheetName val="142-61A"/>
      <sheetName val="142-069"/>
      <sheetName val="142-69A"/>
      <sheetName val="142-54A"/>
      <sheetName val="142-54B"/>
      <sheetName val="142-80A"/>
      <sheetName val="142-80B"/>
      <sheetName val="142-65a"/>
      <sheetName val="142-65b"/>
      <sheetName val="142-58A"/>
      <sheetName val="142-37A"/>
      <sheetName val="142-37B"/>
      <sheetName val="142-66A"/>
      <sheetName val="142-66B"/>
      <sheetName val="367-22A"/>
      <sheetName val="367-22B"/>
      <sheetName val="367-79"/>
      <sheetName val="01-500"/>
      <sheetName val="14-2040A"/>
      <sheetName val="14-2040B"/>
      <sheetName val="14-5113912A"/>
      <sheetName val="14-5113912B"/>
      <sheetName val="18-052A"/>
      <sheetName val="18-052B"/>
      <sheetName val="18-127"/>
      <sheetName val="18-131A"/>
      <sheetName val="18-131B"/>
      <sheetName val="18-167"/>
      <sheetName val="18-176"/>
      <sheetName val="18-242"/>
      <sheetName val="18-291"/>
      <sheetName val="19-503"/>
      <sheetName val="19-503A"/>
      <sheetName val="19-503B"/>
      <sheetName val="19-5114016"/>
      <sheetName val="22-004D"/>
      <sheetName val="22-004J"/>
      <sheetName val="22-004F"/>
      <sheetName val="24-5114125"/>
      <sheetName val="24-5114219"/>
      <sheetName val="24-5114132"/>
      <sheetName val="32-010"/>
      <sheetName val="32-018"/>
      <sheetName val="32-025A"/>
      <sheetName val="32-025B"/>
      <sheetName val="32-025C"/>
      <sheetName val="32-036"/>
      <sheetName val="32-026A"/>
      <sheetName val="32-026B"/>
      <sheetName val="32-026C"/>
      <sheetName val="32-067A"/>
      <sheetName val="32-067B"/>
      <sheetName val="32-083"/>
      <sheetName val="32-146D"/>
      <sheetName val="32-146J"/>
      <sheetName val="32-146F"/>
      <sheetName val="36-7096"/>
      <sheetName val="88-8868971A"/>
      <sheetName val="88-8868971B"/>
      <sheetName val="DD-AUG"/>
      <sheetName val="DD-SEPT"/>
      <sheetName val="DD-OCT"/>
      <sheetName val="DD-NOV"/>
      <sheetName val="DD-DEC"/>
      <sheetName val="DD-JAN"/>
      <sheetName val="DD-FEB"/>
      <sheetName val="DD-MARCH"/>
      <sheetName val="36-328"/>
      <sheetName val="36-328 (2)"/>
      <sheetName val="245114237REN"/>
      <sheetName val="245114238REN"/>
      <sheetName val="245114240REN"/>
      <sheetName val="Vlookup"/>
      <sheetName val="A-4 PBC Consolidated BS"/>
      <sheetName val="A-3 PBC Consolidated IS"/>
      <sheetName val="SCHED18"/>
      <sheetName val=" GL REC"/>
      <sheetName val="1997 Reprojection"/>
      <sheetName val="ENG 2"/>
      <sheetName val="Properties"/>
      <sheetName val="Draw (2) PH1"/>
      <sheetName val="Monthly &amp; Cum. NOI"/>
      <sheetName val="E&amp;P Process"/>
      <sheetName val="REIT E&amp;P calculation"/>
      <sheetName val="CC-NEF97a"/>
      <sheetName val="Capital Call"/>
      <sheetName val="Sub Loan Notice"/>
      <sheetName val="BofA"/>
      <sheetName val="3 month"/>
      <sheetName val="CF_Consolidated"/>
      <sheetName val="Weekly CF_Consolidated"/>
      <sheetName val="CF_Non-REIT"/>
      <sheetName val="Weekly CF_Non-REIT"/>
      <sheetName val="CF_REIT"/>
      <sheetName val="Weekly CF_REIT"/>
      <sheetName val="IRR"/>
      <sheetName val="Avail. Calc. (17)"/>
      <sheetName val="Avail. Calc. (16)"/>
      <sheetName val="Avail. Calc. (15)"/>
      <sheetName val="Avail. Calc. (14)"/>
      <sheetName val="Avail. Calc. (13)"/>
      <sheetName val="Avail. Calc. (12)"/>
      <sheetName val="Avail. Calc. (19)"/>
      <sheetName val="Avail. Calc. (18)"/>
      <sheetName val="Avail. Calc. (11)"/>
      <sheetName val="Avail. Calc. (10)"/>
      <sheetName val="Avail. Calc. (9)"/>
      <sheetName val="Avail. Calc. (8)"/>
      <sheetName val="Avail. Calc. (7)"/>
      <sheetName val="Avail. Calc. (6)"/>
      <sheetName val="Avail. Calc. (5)"/>
      <sheetName val="Avail. Calc. (4)"/>
      <sheetName val="Avail. Calc. (3)"/>
      <sheetName val="Avail. Calc. (2)"/>
      <sheetName val="Avail. Calc."/>
      <sheetName val="Mgt Fee &amp; Equity Calc"/>
      <sheetName val="56th Street"/>
      <sheetName val="580 Anton"/>
      <sheetName val="Allure Waikiki"/>
      <sheetName val="San Jose"/>
      <sheetName val="Dulles View"/>
      <sheetName val="ORH II"/>
      <sheetName val="Buckhead"/>
      <sheetName val="1501 M Street"/>
      <sheetName val="Millennium"/>
      <sheetName val="Platinum"/>
      <sheetName val="190 LaSalle"/>
      <sheetName val="Westmoor"/>
      <sheetName val="Providence"/>
      <sheetName val="Plaza"/>
      <sheetName val="Corona"/>
      <sheetName val="Bank One"/>
      <sheetName val="Tollway"/>
      <sheetName val="Heacock"/>
      <sheetName val="Agua Mansa"/>
      <sheetName val="Calabash II"/>
      <sheetName val="Sycamore II"/>
      <sheetName val="Hofer"/>
      <sheetName val="Gateway South"/>
      <sheetName val="Dulles"/>
      <sheetName val="Gateway South II"/>
      <sheetName val="Gateway North"/>
      <sheetName val="Interchange"/>
      <sheetName val="Cajon"/>
      <sheetName val="N-1-1"/>
      <sheetName val="BS-QTRLY"/>
      <sheetName val="CAP-MKT 1"/>
      <sheetName val="REAL2"/>
      <sheetName val="CAP-STRAT INV II"/>
      <sheetName val="CBRE PARTNERS II"/>
      <sheetName val="CAP-MKT1"/>
      <sheetName val="BS-annual"/>
      <sheetName val="IS-qtrly"/>
      <sheetName val="IS-annual"/>
      <sheetName val="CAPMKT-ANNUAL"/>
      <sheetName val="CAP-MKT2"/>
      <sheetName val="worksheet"/>
      <sheetName val="BS&amp;IS"/>
      <sheetName val="Inv Hist GL"/>
      <sheetName val="Website Export"/>
      <sheetName val="Subaccts"/>
      <sheetName val="Bessmer"/>
      <sheetName val="Moen"/>
      <sheetName val="Petersen"/>
      <sheetName val="Sprunger"/>
      <sheetName val="Tooley"/>
      <sheetName val="Income Statement - Combined"/>
      <sheetName val="Income Statement - Existing"/>
      <sheetName val="Income Statement - New Data Cen"/>
      <sheetName val="Capital Expenditures - Existing"/>
      <sheetName val="Debt Schedule - Existing"/>
      <sheetName val="Capital Expenditures - New Data"/>
      <sheetName val="Debt Schedule - New Data"/>
      <sheetName val="P&amp;L Chart"/>
      <sheetName val="Rev by Bus Segment Chart"/>
      <sheetName val="RENT_CR"/>
      <sheetName val="PYMT"/>
      <sheetName val="STORE"/>
      <sheetName val="1120"/>
      <sheetName val="T3.1"/>
      <sheetName val="T3.2"/>
      <sheetName val="T3.3"/>
      <sheetName val="T50.1"/>
      <sheetName val="T50.2"/>
      <sheetName val="T50.3"/>
      <sheetName val="T51.2"/>
      <sheetName val="T53.1"/>
      <sheetName val="T53.2"/>
      <sheetName val="T82"/>
      <sheetName val="State Filing Info"/>
      <sheetName val="Tenant List"/>
      <sheetName val="No Participation"/>
      <sheetName val="1-1 - 8-15 Actual Expenses"/>
      <sheetName val="TOTAL REC"/>
      <sheetName val="Retail Template"/>
      <sheetName val="Carrabbas"/>
      <sheetName val="Targeted Golf"/>
      <sheetName val="Beauty Basics - 11503"/>
      <sheetName val="Quiznos"/>
      <sheetName val="Office Template"/>
      <sheetName val="Blackhawk"/>
      <sheetName val="Willis Engineers"/>
      <sheetName val="Charter Properties"/>
      <sheetName val="CBS Radio"/>
      <sheetName val="Vacant -1118"/>
      <sheetName val="Carolina PR Marketing"/>
      <sheetName val="Beauty Basics 7808"/>
      <sheetName val="Capital Management"/>
      <sheetName val="TICAM REC Outside Parking Users"/>
      <sheetName val="PA HOA"/>
      <sheetName val="Storefront Condo Owners"/>
      <sheetName val="Meeting Hall"/>
      <sheetName val="Admin Fees"/>
      <sheetName val="TAXPRO"/>
      <sheetName val="CCORP109"/>
      <sheetName val="RATEREC"/>
      <sheetName val="BS (2001)"/>
      <sheetName val="P&amp;L (2001)"/>
      <sheetName val="Deferred stock compensation"/>
      <sheetName val="DD wo expense"/>
      <sheetName val="DD w Expense"/>
      <sheetName val="ISO DD"/>
      <sheetName val="NQSO"/>
      <sheetName val="ESPP DD"/>
      <sheetName val="2000Disqualifying Dispositions"/>
      <sheetName val="OrgCosts"/>
      <sheetName val="R&amp;E (2001)"/>
      <sheetName val="R&amp;D Details"/>
      <sheetName val="R&amp;D expenses"/>
      <sheetName val="ORR&amp;E-update"/>
      <sheetName val="Panstera Entry"/>
      <sheetName val="Meals &amp; Entertainment (2001)"/>
      <sheetName val="Rate-delete or update"/>
      <sheetName val="forcast-delete"/>
      <sheetName val="BS-delete"/>
      <sheetName val="Depreciation-delete"/>
      <sheetName val="IS-delete"/>
      <sheetName val="R&amp;E-delete"/>
      <sheetName val="Financing (Original)"/>
      <sheetName val="NOP"/>
      <sheetName val="ROSWA"/>
      <sheetName val="EVA (2)"/>
      <sheetName val="NW_Assets"/>
      <sheetName val="NW_CashFlow"/>
      <sheetName val="States on Left Column"/>
      <sheetName val="E&amp;P Calculation-Revised"/>
      <sheetName val="E&amp;P Calculation-Issued"/>
      <sheetName val="Tax Fees"/>
      <sheetName val="Tax Fees - GL Detail"/>
      <sheetName val="A-5-1 Fund Level 5710"/>
      <sheetName val="A-5-2 Market St. 5711"/>
      <sheetName val="A-5-3 Colonnade 5712"/>
      <sheetName val="A-5-4 Northcreek 5713"/>
      <sheetName val="A-5-5 North Brand 5714"/>
      <sheetName val="A-5-6 Esperante 5715"/>
      <sheetName val="A-5-7 Metro Ctr 5716"/>
      <sheetName val="A-5-8 Cambridge 5718"/>
      <sheetName val="A-5-9 Faxon Park 5719"/>
      <sheetName val="A-5-10 Mass Court 5720"/>
      <sheetName val="A-5-11 The Metro 5721"/>
      <sheetName val="A-5-12 Woodway 5722"/>
      <sheetName val="A-5-13 Emerson 5723"/>
      <sheetName val="A-5-14 Preston 5724"/>
      <sheetName val="A-5-15 Sterling 5725"/>
      <sheetName val="A-5-16 Pembroke 5726"/>
      <sheetName val="A-5-17 Atlantic Icon 5727"/>
      <sheetName val="A-5-18 Atlantic Station 5728"/>
      <sheetName val="A-5-19 Broadway JV REIT 5738"/>
      <sheetName val="A-5-20 1111 Broadway 5740"/>
      <sheetName val="A-5-21 Clay 5741"/>
      <sheetName val="A-5-22 505 14th 5742"/>
      <sheetName val="A-5-23 555 12th 5743"/>
      <sheetName val="A-5-24 City Square 5744"/>
      <sheetName val="A-5-25 City Ctr Garage 5745"/>
      <sheetName val="A-5-26 Oakland Plaza 5746"/>
      <sheetName val="A-5-27 1540 Broadway-TRS 5748"/>
      <sheetName val="A-5-28 Colonnade-TRS 5749"/>
      <sheetName val="A-5-29 Mass Court Note 5739"/>
      <sheetName val="Pro Forma"/>
      <sheetName val="BENEFIT SCHEDULE 1Q04 Discount"/>
      <sheetName val="BENEFIT SCHEDULE 2Q06 Discount"/>
      <sheetName val="TMCS Performance"/>
      <sheetName val="CEF 88-Profit Loss "/>
      <sheetName val="CEF 88-LIHTC"/>
      <sheetName val="CEF 88-Historic Credits "/>
      <sheetName val="CEF 88-State Credits"/>
      <sheetName val="CEF 89-Profit Loss "/>
      <sheetName val="CEF 89-LIHTC "/>
      <sheetName val="CEF 89-State Credits"/>
      <sheetName val="CEF 90-Profit Loss "/>
      <sheetName val="CEF 90-LIHTC "/>
      <sheetName val="CEF 90-State Credits "/>
      <sheetName val="CEF 91-Profit Loss"/>
      <sheetName val="CEF 91-LIHTC "/>
      <sheetName val="CEF 91-State Credits"/>
      <sheetName val="CEF 92-Profit Loss "/>
      <sheetName val="CEF 92-LIHTC "/>
      <sheetName val="CEF 93-Profit(Loss)"/>
      <sheetName val="CEF 93-LIHTC "/>
      <sheetName val="CEF-93 Historic Credits "/>
      <sheetName val="CEF 94-Profit Loss "/>
      <sheetName val="CEF-94 LIHTC "/>
      <sheetName val="CEF 94-State Credits "/>
      <sheetName val="CEF94-2- Profit Loss "/>
      <sheetName val="CEF 94-2- LIHTC"/>
      <sheetName val="CEF 95-Profit Loss"/>
      <sheetName val="CEF 95-LIHTC"/>
      <sheetName val="CEF 96-Profit Loss "/>
      <sheetName val="CEF 96-LIHTC "/>
      <sheetName val="CEF 96-State Credits "/>
      <sheetName val="CEF 97-Profit Loss "/>
      <sheetName val="CEF 97-LIHTC"/>
      <sheetName val="CEF 97-State Credits "/>
      <sheetName val="CEF 98-Profit Loss "/>
      <sheetName val="CEF 98-LIHTC"/>
      <sheetName val="CEF 98-State Credits"/>
      <sheetName val="CEF 99-Profit Loss "/>
      <sheetName val="CEF 99-LIHTC"/>
      <sheetName val="CEF 99-State Credits"/>
      <sheetName val="CEF 00-Profit Loss"/>
      <sheetName val="CEF 00-LIHTC "/>
      <sheetName val="CEF 00-State Credits "/>
      <sheetName val="oas_linkline"/>
      <sheetName val="Questions Period 6"/>
      <sheetName val="MGA Accrl"/>
      <sheetName val="VCA Accrl"/>
      <sheetName val="Acct"/>
      <sheetName val="Market Summary"/>
      <sheetName val="USD"/>
      <sheetName val="GBP"/>
      <sheetName val="EUR"/>
      <sheetName val="JPY"/>
      <sheetName val="Untitled"/>
      <sheetName val="BCP IV Gross"/>
      <sheetName val="Sources and Uses"/>
      <sheetName val="BREP V commitments"/>
      <sheetName val="Investments tie out p.4"/>
      <sheetName val="Line of credit Summary"/>
      <sheetName val="cdosuite_Position Report"/>
      <sheetName val="Q2 TO DATE 11-17-11"/>
      <sheetName val="Proforma - Base Case"/>
      <sheetName val="MRI_CHART"/>
      <sheetName val="Monthly Market Comparison"/>
      <sheetName val="Investment Table - Roza YE08"/>
      <sheetName val="FROM THE SYSTEMQ1"/>
      <sheetName val="Q4FROMTHESYSTEM"/>
      <sheetName val="TM EST"/>
      <sheetName val="4. TB - Current YTD"/>
      <sheetName val="Journal entry"/>
      <sheetName val="Cad m-e rates"/>
      <sheetName val="26Mar2003 Data"/>
      <sheetName val="FS Item Master"/>
      <sheetName val="ACTI"/>
      <sheetName val="SELECT FIN DATA"/>
      <sheetName val="Terms"/>
      <sheetName val="Strat"/>
      <sheetName val="TB dump soccall"/>
      <sheetName val="GISO &amp; LRE"/>
      <sheetName val="CPR"/>
      <sheetName val="OCR-ACCT"/>
      <sheetName val="Aging Detail"/>
      <sheetName val="Variance"/>
      <sheetName val="Monthly Leasing"/>
      <sheetName val="12 Month Statement"/>
      <sheetName val="Stacking Plan"/>
      <sheetName val="PropTx  252-0"/>
      <sheetName val="Sys by area"/>
      <sheetName val="Est detail"/>
      <sheetName val="Info9"/>
      <sheetName val="ScheduleB"/>
      <sheetName val="ScheduleB1"/>
      <sheetName val="Custom 2"/>
      <sheetName val="Custom 3"/>
      <sheetName val="Book Income Components Analysis"/>
      <sheetName val="Conso"/>
      <sheetName val="Cadim Inc."/>
      <sheetName val="Cadim Holdings CAD"/>
      <sheetName val="Cadim Holdings US"/>
      <sheetName val="Cadim hyperion"/>
      <sheetName val="Cadim Star"/>
      <sheetName val="Cadium GP"/>
      <sheetName val="Cadium Management"/>
      <sheetName val="Carente Inc."/>
      <sheetName val="Immeubles Cadev Inc."/>
      <sheetName val="Immeubles Cadimont Inc."/>
      <sheetName val="Les Imm Rés Cadim Inc."/>
      <sheetName val="Dév. Pasteur Inc."/>
      <sheetName val="Jardins de Mérici"/>
      <sheetName val="Mezza Finances"/>
      <sheetName val="Cadiberge Laval"/>
      <sheetName val="Cadim Fonds"/>
      <sheetName val="Cadintra"/>
      <sheetName val="Res Cadim Inc."/>
      <sheetName val="Careit I Inc."/>
      <sheetName val="Careit Hyp"/>
      <sheetName val="Careit II Inc."/>
      <sheetName val="Blainvilloise"/>
      <sheetName val="Cadim LSOF"/>
      <sheetName val="Residences Cadiberge"/>
      <sheetName val="Midac Inc"/>
      <sheetName val="Propriétés Cadcar"/>
      <sheetName val="Cadimasie"/>
      <sheetName val="Cadim international "/>
      <sheetName val="Cadim Int'l"/>
      <sheetName val="Cadim Mexique"/>
      <sheetName val="Cadim TCC"/>
      <sheetName val="Gr.Imm. National"/>
      <sheetName val="Immocaisse Int'l"/>
      <sheetName val="Immintercad leg"/>
      <sheetName val="Immintercad"/>
      <sheetName val="Financiere Equidim QC"/>
      <sheetName val="Financiere Equidim"/>
      <sheetName val="9074-1315 QC INC"/>
      <sheetName val="Cadim Rés Québec"/>
      <sheetName val="Société Imm.Pologne"/>
      <sheetName val="Cadevon hyp"/>
      <sheetName val="Cadevon"/>
      <sheetName val="Qidim"/>
      <sheetName val="CADIM BRÉSIL"/>
      <sheetName val="CADCAR INDUSTRIEL"/>
      <sheetName val="Cadim finance inc"/>
      <sheetName val="9095-9222 quebec "/>
      <sheetName val="cadev inc"/>
      <sheetName val="Metro"/>
      <sheetName val="Les dev immo anjou"/>
      <sheetName val="terr. Anjou"/>
      <sheetName val="Hotel Godin455 St-ant"/>
      <sheetName val="Imm.cadimont SITQ"/>
      <sheetName val="Capimex Burco inc."/>
      <sheetName val="Cadim Japon inc"/>
      <sheetName val="Cadim Media Square Cie"/>
      <sheetName val="9100-5140 Qc inc."/>
      <sheetName val="Cadcap"/>
      <sheetName val="9110 9413 Qc"/>
      <sheetName val="9110 9447 Qc "/>
      <sheetName val="9110 9462 Qc "/>
      <sheetName val="9110 9470 Qc "/>
      <sheetName val="9110 9496 Qc  "/>
      <sheetName val="9110 9504 Qc"/>
      <sheetName val="9110 9512 Qc "/>
      <sheetName val="9111 6434 Qc  "/>
      <sheetName val="Cadimis inc."/>
      <sheetName val="Capimex Argentine inc."/>
      <sheetName val="Investissements Cadim Brésil in"/>
      <sheetName val="3739104 Canada inc."/>
      <sheetName val="9109 2114 Québec inc."/>
      <sheetName val="Listing Leg"/>
      <sheetName val="Journal Entry (3)"/>
      <sheetName val="Journal Entry (2)"/>
      <sheetName val="10000.3245 "/>
      <sheetName val="13000.3245"/>
      <sheetName val="13000.3245.001 AL"/>
      <sheetName val="13000.3245.063 AL"/>
      <sheetName val="13000.3245.002 AR"/>
      <sheetName val="13000.3245.003 AZ"/>
      <sheetName val="13000.3245.004 CA"/>
      <sheetName val="13000.3245.061 CA"/>
      <sheetName val="13000.3245.005 CT"/>
      <sheetName val="13000.3245.006 FL"/>
      <sheetName val="13000.3245.007 FL"/>
      <sheetName val="13000.3245.062 FL"/>
      <sheetName val="13000.3245.008 GA"/>
      <sheetName val="13000.3245.009 ID"/>
      <sheetName val="13000.3245.010 IL"/>
      <sheetName val="13000.3245.011 IL"/>
      <sheetName val="13000.3245.012 IN"/>
      <sheetName val="13000.3245.013 KS"/>
      <sheetName val="13000.3245.014 KY"/>
      <sheetName val="13000.3245.015 LA"/>
      <sheetName val="13000.3245.016 MA"/>
      <sheetName val="13000.3245.017 MD"/>
      <sheetName val="13000.3245.018 ME"/>
      <sheetName val="13000.3245.019 MI"/>
      <sheetName val="13000.3245.020 MN"/>
      <sheetName val="13000.3245.021 MO"/>
      <sheetName val="13000.3245.022 MS"/>
      <sheetName val="13000.3245.023 NC"/>
      <sheetName val="13000.3245.024 ND"/>
      <sheetName val="13000.3245.025 NJ"/>
      <sheetName val="13000.3245.026 NM"/>
      <sheetName val="13000.3245.048 NY"/>
      <sheetName val="13000.3245.027 OH"/>
      <sheetName val="13000.3245.028 RI"/>
      <sheetName val="13000.3245.064 TN"/>
      <sheetName val="13000.3245.029 TN "/>
      <sheetName val="13000.3245.030 TX"/>
      <sheetName val="13000.3245.031 UT"/>
      <sheetName val="13000.3245.032 VA"/>
      <sheetName val="13000.3245.033 VT"/>
      <sheetName val="13000.3245.034 WA"/>
      <sheetName val="13000.3245.040 WA"/>
      <sheetName val="13000.3245.035 WI"/>
      <sheetName val="13000.3245.038 OIL RECYCLE"/>
      <sheetName val="TargIS"/>
      <sheetName val="TargBSCF"/>
      <sheetName val="NET ASSET AUG BS "/>
      <sheetName val="PL BC COCOA "/>
      <sheetName val=" BS"/>
      <sheetName val="TB BS july04"/>
      <sheetName val="TB PLjuly 04"/>
      <sheetName val="IAS BS july 04"/>
      <sheetName val="IAS PL july04"/>
      <sheetName val="Detail BS JULY 24, 2004"/>
      <sheetName val="NET_ASSET_AUG_BS_"/>
      <sheetName val="PL_BC_COCOA_"/>
      <sheetName val="_BS"/>
      <sheetName val="TB_BS_july04"/>
      <sheetName val="TB_PLjuly_04"/>
      <sheetName val="IAS_BS_july_04"/>
      <sheetName val="IAS_PL_july04"/>
      <sheetName val="Detail_BS_JULY_24,_2004"/>
      <sheetName val="IS_2006"/>
      <sheetName val="Income_statement"/>
      <sheetName val="Connected"/>
      <sheetName val="Billing_vs__Salary_12-98"/>
      <sheetName val="NET_ASSET_AUG_BS_1"/>
      <sheetName val="Consolidation Adjustment"/>
      <sheetName val="31Jan2006"/>
      <sheetName val="MI PNL"/>
      <sheetName val="Interco rec"/>
      <sheetName val="Interco"/>
      <sheetName val="20 year"/>
      <sheetName val="ten year"/>
      <sheetName val="5 year"/>
      <sheetName val="Trading Summary"/>
      <sheetName val="Expected European Inv"/>
      <sheetName val="Diageo's investor base"/>
      <sheetName val="sales vol."/>
      <sheetName val="spread perf."/>
      <sheetName val="spread 2"/>
      <sheetName val="Global dist"/>
      <sheetName val="Global distribution"/>
      <sheetName val="Internat dist"/>
      <sheetName val="Post launch (6)"/>
      <sheetName val="Recent trading (7)"/>
      <sheetName val="salesvol_"/>
      <sheetName val="sales vol_"/>
      <sheetName val="20_year"/>
      <sheetName val="ten_year"/>
      <sheetName val="5_year"/>
      <sheetName val="Trading_Summary"/>
      <sheetName val="Expected_European_Inv"/>
      <sheetName val="Diageo's_investor_base"/>
      <sheetName val="sales_vol_"/>
      <sheetName val="spread_perf_"/>
      <sheetName val="spread_2"/>
      <sheetName val="Global_dist"/>
      <sheetName val="Global_distribution"/>
      <sheetName val="Internat_dist"/>
      <sheetName val="Post_launch_(6)"/>
      <sheetName val="Recent_trading_(7)"/>
      <sheetName val="sales_vol_1"/>
      <sheetName val="Stock_Price"/>
      <sheetName val="20_year1"/>
      <sheetName val="ten_year1"/>
      <sheetName val="5_year1"/>
      <sheetName val="Trading_Summary1"/>
      <sheetName val="Expected_European_Inv1"/>
      <sheetName val="Diageo's_investor_base1"/>
      <sheetName val="sales_vol_2"/>
      <sheetName val="spread_perf_1"/>
      <sheetName val="spread_21"/>
      <sheetName val="Global_dist1"/>
      <sheetName val="Global_distribution1"/>
      <sheetName val="Internat_dist1"/>
      <sheetName val="Post_launch_(6)1"/>
      <sheetName val="Recent_trading_(7)1"/>
      <sheetName val="sales_vol_3"/>
      <sheetName val="Stock_Price1"/>
      <sheetName val="20_year2"/>
      <sheetName val="ten_year2"/>
      <sheetName val="5_year2"/>
      <sheetName val="Trading_Summary2"/>
      <sheetName val="Expected_European_Inv2"/>
      <sheetName val="Diageo's_investor_base2"/>
      <sheetName val="sales_vol_4"/>
      <sheetName val="spread_perf_2"/>
      <sheetName val="spread_22"/>
      <sheetName val="Global_dist2"/>
      <sheetName val="Global_distribution2"/>
      <sheetName val="Internat_dist2"/>
      <sheetName val="Post_launch_(6)2"/>
      <sheetName val="Recent_trading_(7)2"/>
      <sheetName val="sales_vol_5"/>
      <sheetName val="Stock_Price2"/>
      <sheetName val="Input Projected"/>
      <sheetName val="Documentation"/>
      <sheetName val="Org. Req."/>
      <sheetName val="TRS Transactions"/>
      <sheetName val="Recordkeeping"/>
      <sheetName val="REIT Taxable Income"/>
      <sheetName val="Status of Dist &amp; E&amp;P"/>
      <sheetName val="Sch 1 - Income Tests"/>
      <sheetName val="Sch 1A - Rent"/>
      <sheetName val="Sch 1B - Sales"/>
      <sheetName val="Sch 1C - Foreclosures"/>
      <sheetName val="Sch 2 - Tax for Failure"/>
      <sheetName val="Sch 3 - Asset Tests"/>
      <sheetName val="Sch 4 - Dist Req"/>
      <sheetName val="Sch 4A - Excise Tax"/>
      <sheetName val="Sch 5 - Tax on Undist Inc"/>
      <sheetName val="Instruction"/>
      <sheetName val="Accounts Receivable Group"/>
      <sheetName val="Other current assets "/>
      <sheetName val="Tax credit receivable"/>
      <sheetName val="Accounts payable"/>
      <sheetName val="Accrued liability"/>
      <sheetName val="Income tax payable"/>
      <sheetName val="Deferred income tax"/>
      <sheetName val="Cash and cash advance"/>
      <sheetName val="Classified BS"/>
      <sheetName val="Statement Income"/>
      <sheetName val="Important Info"/>
      <sheetName val="Recreational - Actuals"/>
      <sheetName val="Recreational - Forecasts"/>
      <sheetName val="Recreational - Budget"/>
      <sheetName val="Welcome"/>
      <sheetName val="saphiddenvaluecache"/>
      <sheetName val="saphiddenbackup"/>
      <sheetName val="saphiddenpivotdefinition"/>
      <sheetName val="sapactivexlhiddensheet"/>
      <sheetName val="1.1"/>
      <sheetName val="2.1"/>
      <sheetName val="4.1"/>
      <sheetName val="10"/>
      <sheetName val="11"/>
      <sheetName val="13"/>
      <sheetName val="14"/>
      <sheetName val="15"/>
      <sheetName val="17"/>
      <sheetName val="19"/>
      <sheetName val="upload temp"/>
      <sheetName val="bcs-OPE"/>
      <sheetName val="SALES TOTAL"/>
      <sheetName val="sense"/>
      <sheetName val="Op-BS"/>
      <sheetName val="BSCF"/>
      <sheetName val="Matrix"/>
      <sheetName val="AlbanyIS"/>
      <sheetName val="AlbanyBSCF"/>
      <sheetName val="AlbanyRat"/>
      <sheetName val="CambridgeIS"/>
      <sheetName val="CambridgeBSCF"/>
      <sheetName val="CambridgeRat"/>
      <sheetName val="AcqBS"/>
      <sheetName val="integrated merger model"/>
      <sheetName val="Rent Per Lynette"/>
      <sheetName val="PU TB"/>
      <sheetName val="PO inv by state"/>
      <sheetName val="PO ltd TB 03"/>
      <sheetName val="Mult"/>
      <sheetName val="1601 Detail information"/>
      <sheetName val="Workpaper Index"/>
      <sheetName val="Companies"/>
      <sheetName val="Pickwick Report"/>
      <sheetName val="Core Allocation"/>
      <sheetName val="Transaction Inputs"/>
      <sheetName val="SEC_855_CALC"/>
      <sheetName val="BS allocation - December"/>
      <sheetName val="AccDil"/>
      <sheetName val="Marge"/>
      <sheetName val="MFG Capital"/>
      <sheetName val="Deltek-Upload"/>
      <sheetName val="E-YTD"/>
      <sheetName val="Dalton"/>
      <sheetName val="Bloomberg Comp"/>
      <sheetName val="Share Price Data"/>
      <sheetName val="DIVPEP II - US$"/>
      <sheetName val="A4.3d- 6mth ave"/>
      <sheetName val="LONG PUTS"/>
      <sheetName val="Q1 2013 Admin Fee"/>
      <sheetName val="MTD IS"/>
      <sheetName val="IntExp"/>
      <sheetName val="TB Nonaud"/>
      <sheetName val="TB Audited"/>
      <sheetName val="OldIS"/>
      <sheetName val="Consol IS"/>
      <sheetName val="A1 - Income Statement"/>
      <sheetName val="BS Detail-NonAud"/>
      <sheetName val="BS Detail-Aud"/>
      <sheetName val="Old BalShee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CFI Info"/>
      <sheetName val="RE Roll"/>
      <sheetName val="Equity roll-Syn."/>
      <sheetName val="N - Equity roll JHK"/>
      <sheetName val="P - Reserve Change"/>
      <sheetName val="S - YTD Labor Cost Summary"/>
      <sheetName val="T - EBITDA"/>
      <sheetName val="X1 Reserve Schedule"/>
      <sheetName val="X2 - Fixed Assets Cutoff"/>
      <sheetName val="X3 - Unbilled Receivables"/>
      <sheetName val="X4 - Related Party Transaction"/>
      <sheetName val="X5 - Outstanding SPA Analysis"/>
      <sheetName val="X6 - Funded Backlog Summary"/>
      <sheetName val="X7 - CIP Status Summary"/>
      <sheetName val="X8 - Acct. Recon. Checklist"/>
      <sheetName val="X9 - Account Reconciliation"/>
      <sheetName val="X-10 Instruciton for Recon."/>
      <sheetName val="ICI"/>
      <sheetName val="HGIM - Transaction Comps"/>
      <sheetName val="HGIM - DCF"/>
      <sheetName val="HGIM - Valuation Analysis"/>
      <sheetName val="COVER NAV"/>
      <sheetName val="RISHOLD "/>
      <sheetName val="Dividend Inc."/>
      <sheetName val="Augusta"/>
      <sheetName val="ic"/>
      <sheetName val="Dec 07 TB"/>
      <sheetName val="TI"/>
      <sheetName val="PROVISION VS TAX RETURN"/>
      <sheetName val="MQ TEST"/>
      <sheetName val="FA ROLLFORWARD"/>
      <sheetName val="263A-1"/>
      <sheetName val="263A-2"/>
      <sheetName val="Texas Summary"/>
      <sheetName val="1130 - US"/>
      <sheetName val="Base Model"/>
      <sheetName val="PAM1211"/>
      <sheetName val="Logistics"/>
      <sheetName val="SEC dp"/>
      <sheetName val="Pakhoed (New)"/>
      <sheetName val="Pakhoed"/>
      <sheetName val="AGAFrigo"/>
      <sheetName val="Intertrans"/>
      <sheetName val="United"/>
      <sheetName val="Geologistics"/>
      <sheetName val="Air Express"/>
      <sheetName val="Danzas (2)"/>
      <sheetName val="Danzas"/>
      <sheetName val="Jet"/>
      <sheetName val="Nedlloyd"/>
      <sheetName val="Christiania"/>
      <sheetName val="Trans"/>
      <sheetName val="MarkVII (new)"/>
      <sheetName val="MarkVII"/>
      <sheetName val="Air Freight"/>
      <sheetName val="Postal"/>
      <sheetName val="MarkVII (new) (2)"/>
      <sheetName val="ROIC"/>
      <sheetName val="DS_Key_Information"/>
      <sheetName val="DS_Valuation_Measures"/>
      <sheetName val="DS_Quarterly_Estimates_Data"/>
      <sheetName val="DS_Income_Statement"/>
      <sheetName val="DS_Cash_Flow"/>
      <sheetName val="DS_Balance_Sheet"/>
      <sheetName val="DS_Industry_Specif"/>
      <sheetName val="Q1-morning comment"/>
      <sheetName val="q-morning comment"/>
      <sheetName val="q-income statement"/>
      <sheetName val="c"/>
      <sheetName val="Comp. Transaction"/>
      <sheetName val="Txtma"/>
      <sheetName val="Chart 2"/>
      <sheetName val="MLP IPO Yields vs MLP Index"/>
      <sheetName val="Global Inst. Sales"/>
      <sheetName val="Price Performance (3)"/>
      <sheetName val="MLPX4"/>
      <sheetName val="MLPX3"/>
      <sheetName val="MLP Offering"/>
      <sheetName val="MLP Rank"/>
      <sheetName val="MLPpricVol"/>
      <sheetName val="MLP Index 95 to Present (3)"/>
      <sheetName val="WilliamsPrice"/>
      <sheetName val="MLPX1 (2)"/>
      <sheetName val="Graph #4"/>
      <sheetName val="NBP MARKET"/>
      <sheetName val="nbp PIPELINE"/>
      <sheetName val="Avg Current Yields"/>
      <sheetName val="Growth MLPs"/>
      <sheetName val="MLP (3)"/>
      <sheetName val="Pipeline MLPs and 10 year Treas"/>
      <sheetName val="CUS Image"/>
      <sheetName val="SNAP"/>
      <sheetName val="IncStmt"/>
      <sheetName val="New Q Seg"/>
      <sheetName val="Q-Charts"/>
      <sheetName val="BalSht"/>
      <sheetName val="1Q"/>
      <sheetName val="2Q"/>
      <sheetName val="3Q"/>
      <sheetName val="4Q"/>
      <sheetName val="oldSEG"/>
      <sheetName val="Quarters"/>
      <sheetName val="acquisitions"/>
      <sheetName val="PE-TREND"/>
      <sheetName val="Dairy Q"/>
      <sheetName val="Assets-roa"/>
      <sheetName val="vege"/>
      <sheetName val="2Qx"/>
      <sheetName val="3Qx"/>
      <sheetName val="4Qx"/>
      <sheetName val="Price of Comps-1yr (UHS)"/>
      <sheetName val="Price of Comps-1yr (UNH)"/>
      <sheetName val="Price of Comps-3yrs (UHS)"/>
      <sheetName val="Price of Comps-3yrs (UNH)"/>
      <sheetName val="critical"/>
      <sheetName val="medical"/>
      <sheetName val="manor"/>
      <sheetName val="Stock Price (4)"/>
      <sheetName val="Shareholder Value"/>
      <sheetName val="Shareholder Value (2)"/>
      <sheetName val="Shareholder Value (3)"/>
      <sheetName val="theatre"/>
      <sheetName val="StockPrice"/>
      <sheetName val="Price_of_Comps-1yr_(UHS)"/>
      <sheetName val="Price_of_Comps-1yr_(UNH)"/>
      <sheetName val="Price_of_Comps-3yrs_(UHS)"/>
      <sheetName val="Price_of_Comps-3yrs_(UNH)"/>
      <sheetName val="Stock_Price_(4)"/>
      <sheetName val="Shareholder_Value"/>
      <sheetName val="Shareholder_Value_(2)"/>
      <sheetName val="Shareholder_Value_(3)"/>
      <sheetName val="Clec_Comp"/>
      <sheetName val="DCF_Rider_Term_Mult"/>
      <sheetName val="Horus_P&amp;L"/>
      <sheetName val="NewGLP_Assumptions"/>
      <sheetName val="Acc_Dil"/>
      <sheetName val="6b"/>
      <sheetName val="ValMatrix"/>
      <sheetName val="Overview_1"/>
      <sheetName val="Value_Creation"/>
      <sheetName val="budg_act"/>
      <sheetName val="MOE"/>
      <sheetName val="Financials_Old"/>
      <sheetName val="5a"/>
      <sheetName val="Side_by_Side"/>
      <sheetName val="Overview_2"/>
      <sheetName val="Value_Creation_Chart"/>
      <sheetName val="PF__Cash_EPS_Graph"/>
      <sheetName val="Cash_Flow"/>
      <sheetName val="Contribution"/>
      <sheetName val="middle-market_-_new"/>
      <sheetName val="DRDs"/>
      <sheetName val="SX3"/>
      <sheetName val="QuickMerge"/>
      <sheetName val="NOPAT_VDF"/>
      <sheetName val="RC"/>
      <sheetName val="Chapter_7"/>
      <sheetName val="Invested_capital_VDF"/>
      <sheetName val="DCF_VDF"/>
      <sheetName val="MWV-BAL"/>
      <sheetName val="US_dollar_mkt"/>
      <sheetName val="riderF"/>
      <sheetName val="cd_Data"/>
      <sheetName val="Colour_Hierarchy"/>
      <sheetName val="graphdialog"/>
      <sheetName val="CID"/>
      <sheetName val="WEEKLYVLS"/>
      <sheetName val="lev_loan_raw_data"/>
      <sheetName val="Valuation_Matrix"/>
      <sheetName val="MLP_IPO_Yields_vs_MLP_Index"/>
      <sheetName val="Forecast"/>
      <sheetName val="Financing_Memo"/>
      <sheetName val="Force_Count"/>
      <sheetName val="MWV-FUN"/>
      <sheetName val="FX_Rates"/>
      <sheetName val="Delhaize"/>
      <sheetName val="Income_Stmt"/>
      <sheetName val="Accretion_SensitivityOutput"/>
      <sheetName val="WACC_VDF"/>
      <sheetName val="Minutes"/>
      <sheetName val="Monthly_IS"/>
      <sheetName val="Scenario_Manager"/>
      <sheetName val="PV_of_Op_Leases_VDF"/>
      <sheetName val="LBO_Model"/>
      <sheetName val="1991_-_1999_Drilling_Type"/>
      <sheetName val="MWV-QTR1"/>
      <sheetName val="LookupRanges"/>
      <sheetName val="Ali_Synergy_Est_(2)"/>
      <sheetName val="Summary_Inc_Stmt"/>
      <sheetName val="f3"/>
      <sheetName val="MarketData"/>
      <sheetName val="Definitions"/>
      <sheetName val="Team_Award"/>
      <sheetName val="Income_Statement_VDF"/>
      <sheetName val="Neste_Oy"/>
      <sheetName val="yc_Formula"/>
      <sheetName val="SEP"/>
      <sheetName val="Price_of_Comps-1yr_(UHS)1"/>
      <sheetName val="Price_of_Comps-1yr_(UNH)1"/>
      <sheetName val="Price_of_Comps-3yrs_(UHS)1"/>
      <sheetName val="Price_of_Comps-3yrs_(UNH)1"/>
      <sheetName val="Stock_Price_(4)1"/>
      <sheetName val="Shareholder_Value1"/>
      <sheetName val="Shareholder_Value_(2)1"/>
      <sheetName val="Shareholder_Value_(3)1"/>
      <sheetName val="Price_of_Comps-1yr_(UHS)2"/>
      <sheetName val="Price_of_Comps-1yr_(UNH)2"/>
      <sheetName val="Price_of_Comps-3yrs_(UHS)2"/>
      <sheetName val="Price_of_Comps-3yrs_(UNH)2"/>
      <sheetName val="Stock_Price_(4)2"/>
      <sheetName val="Shareholder_Value2"/>
      <sheetName val="Shareholder_Value_(2)2"/>
      <sheetName val="Shareholder_Value_(3)2"/>
      <sheetName val="Stock_Price3"/>
      <sheetName val="Price_of_Comps-1yr_(UHS)3"/>
      <sheetName val="Price_of_Comps-1yr_(UNH)3"/>
      <sheetName val="Price_of_Comps-3yrs_(UHS)3"/>
      <sheetName val="Price_of_Comps-3yrs_(UNH)3"/>
      <sheetName val="Stock_Price_(4)3"/>
      <sheetName val="Shareholder_Value3"/>
      <sheetName val="Shareholder_Value_(2)3"/>
      <sheetName val="Shareholder_Value_(3)3"/>
      <sheetName val="EuroInputs"/>
      <sheetName val="Price_of_Compsjà_x0013__x0000_¤ß_x0013__x0000_lâ_x0013_"/>
      <sheetName val="Audit_AC"/>
      <sheetName val="Audit_Financials"/>
      <sheetName val="User"/>
      <sheetName val="UploadData"/>
      <sheetName val="Start"/>
      <sheetName val="End"/>
      <sheetName val="DataCY"/>
      <sheetName val="Sales-Group"/>
      <sheetName val="Inventory-FG"/>
      <sheetName val="Inventory-RM"/>
      <sheetName val="LoanReceivable-Group"/>
      <sheetName val="LoanPayable-Group"/>
      <sheetName val="TradeReceivable-Group"/>
      <sheetName val="TradePayable-Group"/>
      <sheetName val="OtherReceivable-Group"/>
      <sheetName val="OtherPayable-Group"/>
      <sheetName val="Inventory_Qty"/>
      <sheetName val="ControlSheet"/>
      <sheetName val="Ageing"/>
      <sheetName val="Reserves - certain items"/>
      <sheetName val="AtlasParameters"/>
      <sheetName val="Rate Rec"/>
      <sheetName val="2007 FIT True-Up"/>
      <sheetName val="Rate Rec "/>
      <sheetName val="2014 FIT True-Up"/>
      <sheetName val="Proof"/>
      <sheetName val="DIT"/>
      <sheetName val="A4 Conso Current Tax. Income"/>
      <sheetName val="A5 Vita Current Tax. Income"/>
      <sheetName val="C1 Vita Fixed Asset Basis"/>
      <sheetName val="C2 Vita Intangible Asset Basis"/>
      <sheetName val="C3Vita Tax Deprec. _Amort. Exp."/>
      <sheetName val="Polynoma M-1"/>
      <sheetName val="Remedial Alloc."/>
      <sheetName val="H2 NOL summary"/>
      <sheetName val="H2-1"/>
      <sheetName val="basis calc "/>
      <sheetName val="PBC --&gt;"/>
      <sheetName val="2015PNL"/>
      <sheetName val="2015BS"/>
      <sheetName val="2015 MI PNL"/>
      <sheetName val="2015 VQ Fixed Assets"/>
      <sheetName val="2015 VQ PNL"/>
      <sheetName val="PBC==&gt;"/>
      <sheetName val="gp PNL"/>
      <sheetName val="gp BS"/>
      <sheetName val="VQ IS 2013"/>
      <sheetName val="PBC VQ FA"/>
      <sheetName val="VQ IS"/>
      <sheetName val="Consol Balance Sheet"/>
      <sheetName val="2014gp PNL"/>
      <sheetName val="2014gp BS"/>
      <sheetName val="VQ Fixed assets 2014"/>
      <sheetName val="VQ IS 2014"/>
      <sheetName val="Lossutilisation"/>
      <sheetName val="Rev Sum_PB"/>
      <sheetName val="Rev Summary"/>
      <sheetName val="EASTMELT"/>
      <sheetName val="WRMELT"/>
      <sheetName val="BASI_MELT"/>
      <sheetName val="Revenues Actuals_March 2003"/>
      <sheetName val="Mktg_v2.21"/>
      <sheetName val="Mktg_v2.12"/>
      <sheetName val="DirClos 2003"/>
      <sheetName val="Dir Clos 2002"/>
      <sheetName val="Mktg_v2.11"/>
      <sheetName val="Mktg Orig Budg"/>
      <sheetName val="Revenues Actuals_Dec 2002"/>
      <sheetName val="Colo Forecasts"/>
      <sheetName val="Comps Input"/>
      <sheetName val="Comps Charts"/>
      <sheetName val="RAX"/>
      <sheetName val="RAX PV Chart"/>
      <sheetName val="RAX Owner Data"/>
      <sheetName val="SVVS"/>
      <sheetName val="SVVS PV Chart"/>
      <sheetName val="SVVS Owner Data"/>
      <sheetName val="TMRK"/>
      <sheetName val="TMRK PV Chart"/>
      <sheetName val="TMRK Owner Data"/>
      <sheetName val="NAVI"/>
      <sheetName val="NAVI PV Chart"/>
      <sheetName val="NAVI Owner Data"/>
      <sheetName val="Basic Charts"/>
      <sheetName val="Bar"/>
      <sheetName val="Column"/>
      <sheetName val="Line"/>
      <sheetName val="Stacked Bar"/>
      <sheetName val="Stacked Column"/>
      <sheetName val="Example Formats"/>
      <sheetName val="Stock Price Graph"/>
      <sheetName val="2 Chart (vertical)"/>
      <sheetName val="2 Chart (horizontal)"/>
      <sheetName val="Half&amp;Half Page"/>
      <sheetName val="4 Graphs Page (pies)"/>
      <sheetName val="4 Graphs Page (columns)"/>
      <sheetName val="Single Graph Page (no title)"/>
      <sheetName val="Vertical Bars Page"/>
      <sheetName val="Public Company-Stock Price"/>
      <sheetName val="Color Palette"/>
      <sheetName val="Complex Charts"/>
      <sheetName val="Price-Volume"/>
      <sheetName val="Volume"/>
      <sheetName val="Clustered Column 2 axes"/>
      <sheetName val="Scatter"/>
      <sheetName val="Bubble"/>
      <sheetName val="Football"/>
      <sheetName val="Football with Vertical Lines"/>
      <sheetName val="Stacked Column with Totals"/>
      <sheetName val="SOA Segments "/>
      <sheetName val="SOA Nylon"/>
      <sheetName val="SOA Ownership"/>
      <sheetName val="SOA Saflex"/>
      <sheetName val="SOA CPFilms"/>
      <sheetName val="SOL Fin Sum"/>
      <sheetName val="SOA Tech Spec"/>
      <sheetName val="Home Prices"/>
      <sheetName val="Economic Indicators-bberg"/>
      <sheetName val="Economic Indicators"/>
      <sheetName val="Analyst Forecasts"/>
      <sheetName val="Insiders"/>
      <sheetName val="061209"/>
      <sheetName val="Market Capitalization"/>
      <sheetName val="Balance Sheet and Credit Data"/>
      <sheetName val="Not Used --&gt;"/>
      <sheetName val="Slide 6"/>
      <sheetName val="Slides 7 and 10"/>
      <sheetName val="Financial Results"/>
      <sheetName val="Projected Results - Mgmt"/>
      <sheetName val="Projected Results - Adj"/>
      <sheetName val="Overview of Strategic Buyers"/>
      <sheetName val="Extarran Holdings 1"/>
      <sheetName val="MPLX Output"/>
      <sheetName val="Comcast"/>
      <sheetName val="Cablevision"/>
      <sheetName val="Histogram"/>
      <sheetName val="MarketCap"/>
      <sheetName val="Rating Characteristics"/>
      <sheetName val="CMCSA OCF-FCF"/>
      <sheetName val="Total Debt"/>
      <sheetName val="Detailed Repurchase"/>
      <sheetName val="MV &gt; $40bn"/>
      <sheetName val="Debt &gt;$20bn"/>
      <sheetName val="SW Financial Summary"/>
      <sheetName val="G&amp;A Input"/>
      <sheetName val="SW Sources Uses"/>
      <sheetName val="CFFO_Capex - Side"/>
      <sheetName val="Production - Side"/>
      <sheetName val="SW Risk Sensitivities"/>
      <sheetName val="Free Cash Flow"/>
      <sheetName val="Production"/>
      <sheetName val="CFFO_Capex"/>
      <sheetName val="Short Summary"/>
      <sheetName val="SW Corp Model"/>
      <sheetName val="Total Projects"/>
      <sheetName val="Sources&amp;Uses"/>
      <sheetName val="RLSU - Total"/>
      <sheetName val="Meramec - Total"/>
      <sheetName val="Polo"/>
      <sheetName val="NE Newkirk"/>
      <sheetName val="RLSU PDP Input"/>
      <sheetName val="RLSU PUD Input"/>
      <sheetName val="Meramec PUD Input"/>
      <sheetName val="Meramec PROB Input"/>
      <sheetName val="Meramec POSS Input"/>
      <sheetName val="SOA Detailed"/>
      <sheetName val="SOA Segments"/>
      <sheetName val="Devonian Shale - Horizontal"/>
      <sheetName val="Devonian Shale - Vertical"/>
      <sheetName val="Exhibit Covers (landscape)"/>
      <sheetName val="Exhibit Covers (portrait)"/>
      <sheetName val="KSP Hist"/>
      <sheetName val="KSP GP Hist (2)"/>
      <sheetName val="PV Charts - GP"/>
      <sheetName val="PV Charts - Ship"/>
      <sheetName val="Exec Comp GP"/>
      <sheetName val="Exec Comp Ship"/>
      <sheetName val="Lionshares"/>
      <sheetName val="AuTex"/>
      <sheetName val="Inside"/>
      <sheetName val="Insti"/>
      <sheetName val="AutExPull"/>
      <sheetName val="XLinkMeta"/>
      <sheetName val="US Graphs"/>
      <sheetName val="European Graphs"/>
      <sheetName val="Trading Comps"/>
      <sheetName val="BP Exchange Rate"/>
      <sheetName val="UMC Own"/>
      <sheetName val="UMC"/>
      <sheetName val="ZOLT Own"/>
      <sheetName val="Zolt"/>
      <sheetName val="CHF"/>
      <sheetName val="Gurit Own"/>
      <sheetName val="Gurit Fin Sum"/>
      <sheetName val="CYT Fin Sum"/>
      <sheetName val="CYT Own"/>
      <sheetName val="Input MODEL_MLP"/>
      <sheetName val="MIDSTREAM_MLP"/>
      <sheetName val="OTHER_MLP"/>
      <sheetName val="SUMMARY_MLP"/>
      <sheetName val="Exhibits=&gt;"/>
      <sheetName val="Yield Table"/>
      <sheetName val="BS &amp; Crd Data"/>
      <sheetName val="EXH Chart"/>
      <sheetName val="EXLP Chart"/>
      <sheetName val="WPZ Chart"/>
      <sheetName val="WMB JP model"/>
      <sheetName val="Analyst Proj"/>
      <sheetName val="Trans Accr"/>
      <sheetName val="Output_risked"/>
      <sheetName val="ASPT"/>
      <sheetName val="Outputs"/>
      <sheetName val="Probable Production"/>
      <sheetName val="Production Curve"/>
      <sheetName val="Wyoming production"/>
      <sheetName val="DCF US"/>
      <sheetName val="."/>
      <sheetName val="Tot US"/>
      <sheetName val="Start US"/>
      <sheetName val="End US"/>
      <sheetName val=".."/>
      <sheetName val="Capitalized expenses"/>
      <sheetName val="Sil Mkt Overview"/>
      <sheetName val="Summary &amp; Structure"/>
      <sheetName val="Valuation &amp; Returns"/>
      <sheetName val="LBO Model"/>
      <sheetName val="Historicals"/>
      <sheetName val="Returns Breakdown"/>
      <sheetName val="Operating Assumptions "/>
      <sheetName val="Operating Scenarios"/>
      <sheetName val="EBITDA Bridges "/>
      <sheetName val="Financial Update"/>
      <sheetName val="Acq Multiples"/>
      <sheetName val="Summary Surgical"/>
      <sheetName val="Summary WC"/>
      <sheetName val="Summary Total"/>
      <sheetName val="Blended EBITDA"/>
      <sheetName val="EU Surgical"/>
      <sheetName val="Mkt Share"/>
      <sheetName val="Sum of Parts"/>
      <sheetName val="Summary of LBO"/>
      <sheetName val="DCFExitMultiple"/>
      <sheetName val="DCFPerpetuity"/>
      <sheetName val="Debt and Interest"/>
      <sheetName val="Project Moon 27-10-2003 v5 - re"/>
      <sheetName val="1101"/>
      <sheetName val="1001"/>
      <sheetName val="0901"/>
      <sheetName val="0801"/>
      <sheetName val="0701"/>
      <sheetName val="0601"/>
      <sheetName val="0501"/>
      <sheetName val="0401"/>
      <sheetName val="0301"/>
      <sheetName val="0201"/>
      <sheetName val="0101"/>
      <sheetName val="1200"/>
      <sheetName val="1100"/>
      <sheetName val="1000"/>
      <sheetName val="0900"/>
      <sheetName val="030!"/>
      <sheetName val=" 401"/>
      <sheetName val="13-524-D"/>
      <sheetName val="Inc Rec"/>
      <sheetName val="Bldg Summary"/>
      <sheetName val="Vacancy Loss"/>
      <sheetName val="XAG Inputs &amp; Log"/>
      <sheetName val="Estimated RI "/>
      <sheetName val="File Admin"/>
      <sheetName val="ACCT ANALYSIS"/>
      <sheetName val="ACCRD INS (2001)"/>
      <sheetName val="BTI"/>
      <sheetName val="POLYOLEFINS"/>
      <sheetName val="POLYOLEFINS_Q"/>
      <sheetName val="POLYOLEFINS_Y"/>
      <sheetName val="LDPECON_ANN (Non Int)"/>
      <sheetName val="LDPECON_ANN (Int)"/>
      <sheetName val="LLDECON_ANN (Non Int)"/>
      <sheetName val="LLDECON_ANN (Int)"/>
      <sheetName val="HDPECON_ANN (Non Int)"/>
      <sheetName val="HDPECON_ANN (Int)"/>
      <sheetName val="US vs SEA PPE Prc"/>
      <sheetName val="PPE Contr. vs. Exp."/>
      <sheetName val="HDPETH"/>
      <sheetName val="LLDPETH"/>
      <sheetName val="hdprvdso"/>
      <sheetName val="hdprvdso (2)"/>
      <sheetName val="qhdprvds"/>
      <sheetName val="llprvdso"/>
      <sheetName val="llprvdso (2)"/>
      <sheetName val="qllprvds"/>
      <sheetName val="ldprvdso"/>
      <sheetName val="ldprvdso (2)"/>
      <sheetName val="qldprvds"/>
      <sheetName val="ppucpvds"/>
      <sheetName val="ppucpvds (2)"/>
      <sheetName val="qppprvds"/>
      <sheetName val="ppprvdso"/>
      <sheetName val="HDNPRAQ97(2)"/>
      <sheetName val="Pro vs PPE"/>
      <sheetName val="Pro vs PPE (2)"/>
      <sheetName val="Eth vs PE"/>
      <sheetName val="Eth vs PE (2)"/>
      <sheetName val="C2vsPE"/>
      <sheetName val="PPECON_ANN"/>
      <sheetName val="PPECON_ANN (Color)"/>
      <sheetName val="PPECON_ANN 02"/>
      <sheetName val="PPECON_ANN 01 (Color)"/>
      <sheetName val="LDPECON_ANN (91-06)"/>
      <sheetName val="LDPECON_ANN (87-05) (Color)"/>
      <sheetName val="LDPECON_ANN 02"/>
      <sheetName val="LLDECON_ANN"/>
      <sheetName val="LLD_ANN (87-05) (Color)"/>
      <sheetName val="LLDECON_ANN 02"/>
      <sheetName val="HDPECON_ANN"/>
      <sheetName val="HDPECON_ANN (87-05) (Color)"/>
      <sheetName val="HDPECON_ANN 02"/>
      <sheetName val="Polyole_Prices (3)"/>
      <sheetName val="Polyole_Prices (2)"/>
      <sheetName val="Polyole_Prices"/>
      <sheetName val="Chase"/>
      <sheetName val="PPNPRAQT7"/>
      <sheetName val="PPNPRAQT9"/>
      <sheetName val="PPNPRAQT8"/>
      <sheetName val="PPNPRAQT8 (Color)"/>
      <sheetName val="LLNPRAQ97"/>
      <sheetName val="LLNPRAQ99"/>
      <sheetName val="LLNPRAQ98"/>
      <sheetName val="LDNPRAQ97"/>
      <sheetName val="LDNPRAQ99"/>
      <sheetName val="LDNPRAQ98"/>
      <sheetName val="HDNPRAQ99"/>
      <sheetName val="HDNPRAQ98"/>
      <sheetName val="C3PPCM88"/>
      <sheetName val="C2LLCM"/>
      <sheetName val="C2LLCM88"/>
      <sheetName val="C2LDCM"/>
      <sheetName val="C2LDCM88"/>
      <sheetName val="C2HDCM"/>
      <sheetName val="C2HDCM88"/>
      <sheetName val="C2HDCM88 (Mnthly)"/>
      <sheetName val="DataIn_Y"/>
      <sheetName val="DataIn_M"/>
      <sheetName val="DataOut_Y"/>
      <sheetName val="DataOut_M"/>
      <sheetName val="Workspace"/>
      <sheetName val="ppdso"/>
      <sheetName val="Pro vs PPE (5)"/>
      <sheetName val="Pro vs PPE (6)"/>
      <sheetName val="Pro vs PPE (7)"/>
      <sheetName val="Pro vs PPE (3)"/>
      <sheetName val="Pro vs PPE (4)"/>
      <sheetName val="PPECON_ANN 03"/>
      <sheetName val="PPECON_ANN 03 (Color)"/>
      <sheetName val="LDPECON_ANN 03"/>
      <sheetName val="HDPECON_ANN 03"/>
      <sheetName val="PPNPRAQT9 (2)"/>
      <sheetName val="PPNPRAQT9 (color)"/>
      <sheetName val="PPNPRAQT8 (2)"/>
      <sheetName val="C3PPCM88 (2)"/>
      <sheetName val="C3PPCM88 (3)"/>
      <sheetName val="M2M Summary"/>
      <sheetName val="Cdn Curve  1"/>
      <sheetName val="US Curve 2 "/>
      <sheetName val="TD 6-1-06"/>
      <sheetName val="CIBC  6-1-06"/>
      <sheetName val="BMO  6-1-06"/>
      <sheetName val="BMO 24-1-04"/>
      <sheetName val="RBC"/>
      <sheetName val="BNS  6-1-06"/>
      <sheetName val="BNS 17-1-03 I"/>
      <sheetName val="BNS 17-1-03 II"/>
      <sheetName val="VB Code"/>
      <sheetName val="Counter"/>
      <sheetName val="FC switches"/>
      <sheetName val="PH switches"/>
      <sheetName val="Quarter"/>
      <sheetName val="YTD"/>
      <sheetName val="Prior"/>
      <sheetName val="Previous"/>
      <sheetName val="Object"/>
      <sheetName val="Emergis  Quarter"/>
      <sheetName val="EMERGIS Month"/>
      <sheetName val="Health"/>
      <sheetName val="XXXXXXX"/>
      <sheetName val="XXXXXX0"/>
      <sheetName val="XXXXXX1"/>
      <sheetName val="EXTRACT"/>
      <sheetName val="CUSERPP"/>
      <sheetName val="PUBL"/>
      <sheetName val="NTL-ACC"/>
      <sheetName val="INITDEL"/>
      <sheetName val="JELedgerC"/>
      <sheetName val="JELedgerB"/>
      <sheetName val="JELedgerD"/>
      <sheetName val="Budget 05"/>
      <sheetName val="Month"/>
      <sheetName val="TPD summary-L2-1 w Biom"/>
      <sheetName val="TPD summary-L2-1"/>
      <sheetName val="Group profit by Quarters A5"/>
      <sheetName val="Cost breakdown A6"/>
      <sheetName val="Income &amp; finance &amp; MI A7-A8"/>
      <sheetName val="CK Summary HKG 1 - A9"/>
      <sheetName val="CK exp summary  - G3"/>
      <sheetName val="CK Summary HKG 1 - A15"/>
      <sheetName val="P&amp;L-by country &amp; dept-G1 -1"/>
      <sheetName val="Sales &amp; Margin Analysis B1"/>
      <sheetName val="Sales summary all product B2-B3"/>
      <sheetName val="Fertiliser-sales B4 - B5"/>
      <sheetName val="Nutraceuticals sales B6-7"/>
      <sheetName val="Bioremediation sales B8"/>
      <sheetName val="Fertiliser-sales consolid"/>
      <sheetName val="Nutraceuticals sales consolid"/>
      <sheetName val="Bioremediation sales consolid"/>
      <sheetName val="Support Office"/>
      <sheetName val="Conso-Aus"/>
      <sheetName val="Conjoint"/>
      <sheetName val="Monjoint"/>
      <sheetName val="Bonjoint"/>
      <sheetName val="Fonjoint"/>
      <sheetName val="VQconso"/>
      <sheetName val="honglad"/>
      <sheetName val="ENSO"/>
      <sheetName val="ABCJ"/>
      <sheetName val="DEFJ"/>
      <sheetName val="Corp Off-F1"/>
      <sheetName val="BTL"/>
      <sheetName val="Common"/>
      <sheetName val="Common Costs"/>
      <sheetName val="Other OH"/>
      <sheetName val="Feb"/>
      <sheetName val="Mar"/>
      <sheetName val="Apr"/>
      <sheetName val="Jun"/>
      <sheetName val="Q3"/>
      <sheetName val="Oct"/>
      <sheetName val="Nov"/>
      <sheetName val="Dec"/>
      <sheetName val="Q4"/>
      <sheetName val="Profitability (YTD)"/>
      <sheetName val="Para"/>
      <sheetName val="HC_Data"/>
      <sheetName val="BudData"/>
      <sheetName val="Technology Development-G2"/>
      <sheetName val="Microbe Production-G6 "/>
      <sheetName val="CK Life Sciences Production "/>
      <sheetName val="Business Development-G1 "/>
      <sheetName val="Biotech Laboratory-G3"/>
      <sheetName val="Lab office - Beijing-G4"/>
      <sheetName val="Chief Scienctist  Office-G5"/>
      <sheetName val="Finance &amp; Admin-G7"/>
      <sheetName val="Corporate Office-G8 "/>
      <sheetName val="Vital Care (HK) Ltd-E5"/>
      <sheetName val="Vital Care (HK)-Intl Team"/>
      <sheetName val="Vital Producion Ltd-E6"/>
      <sheetName val="Biomatrix Ltd SubstainGro -E3"/>
      <sheetName val="Indonesia division--- "/>
      <sheetName val="Beijing Office E1"/>
      <sheetName val="Biocycle"/>
      <sheetName val="BiocycleL"/>
      <sheetName val="Beijing Co -GV"/>
      <sheetName val="GV-Lucas"/>
      <sheetName val="GV-LuShen"/>
      <sheetName val="GV-TPD"/>
      <sheetName val="Nanjing GU"/>
      <sheetName val="Jiangsu Technology-G13"/>
      <sheetName val="Paton-G16"/>
      <sheetName val="Environgreen"/>
      <sheetName val="Nuturf"/>
      <sheetName val="Ecofertiliser-Envirogreen"/>
      <sheetName val="NAPL - Australia Division-E2"/>
      <sheetName val="Fertico-G15"/>
      <sheetName val="Kate (Aus)"/>
      <sheetName val="WAPL - Investment Holdings "/>
      <sheetName val="Aqua Tower-G14"/>
      <sheetName val="SNAG -G17"/>
      <sheetName val="Sealbond SA (Belgium)"/>
      <sheetName val="Vitaquest"/>
      <sheetName val="Vitaquest Inv Hldgs"/>
      <sheetName val="CKLSNA"/>
      <sheetName val="Polynoma"/>
      <sheetName val="Lipa"/>
      <sheetName val="Corporation Expenses-G9"/>
      <sheetName val="Other Subsidaries -G10"/>
      <sheetName val="Common shared cost-G12"/>
      <sheetName val="CKLSP"/>
      <sheetName val="BSH"/>
      <sheetName val="Herorich"/>
      <sheetName val="Panview"/>
      <sheetName val="Kate"/>
      <sheetName val="Hofine"/>
      <sheetName val="Other Subsidaries - Inv G11"/>
      <sheetName val="Rounding sheet "/>
      <sheetName val="Consolidation adjustment-G24"/>
      <sheetName val="ActData"/>
      <sheetName val="EstData"/>
      <sheetName val="Minimun"/>
      <sheetName val="2011 Tax (GMF)"/>
      <sheetName val="2011 Tax"/>
      <sheetName val="Investor NAVs"/>
      <sheetName val="NAV"/>
      <sheetName val="PY NAV"/>
      <sheetName val="TB LX"/>
      <sheetName val="TB_FS"/>
      <sheetName val="Def GL 10"/>
      <sheetName val="PosPL"/>
      <sheetName val="RGL_TB"/>
      <sheetName val="RGL_Sep"/>
      <sheetName val="PIFIC adj"/>
      <sheetName val="PFIC"/>
      <sheetName val="PS Rpt"/>
      <sheetName val="DivInc"/>
      <sheetName val="DivExp"/>
      <sheetName val="DivAR"/>
      <sheetName val="IntInc"/>
      <sheetName val="LE11"/>
      <sheetName val="CapLE"/>
      <sheetName val="OC11"/>
      <sheetName val="OC10"/>
      <sheetName val="OC07"/>
      <sheetName val="SeCodes "/>
      <sheetName val="OI"/>
      <sheetName val="2011 Notes"/>
      <sheetName val="PosPL (gmf)"/>
      <sheetName val="No Empl."/>
      <sheetName val="Revenue results"/>
      <sheetName val="Productivity report"/>
      <sheetName val="List of Fees"/>
      <sheetName val="IS 2006"/>
      <sheetName val="BAL"/>
      <sheetName val="Eff. Conn. Earnings and Profits"/>
      <sheetName val="Net Equity - 12-31-2007"/>
      <sheetName val="Trial bal"/>
      <sheetName val="Data_Dept"/>
      <sheetName val="Dept_HK"/>
      <sheetName val="Dept_INT"/>
      <sheetName val="Balance Sheet_CY"/>
      <sheetName val="Capex budget summary"/>
      <sheetName val="Capex budget details"/>
      <sheetName val="Headcount budget"/>
      <sheetName val="Supplementary Information"/>
      <sheetName val="Master-Budget"/>
      <sheetName val="Master Cash Flow"/>
      <sheetName val="Interest - Budget"/>
      <sheetName val="Budget Dec - Sep 03"/>
      <sheetName val="Budget Oct - Dec 03"/>
      <sheetName val="Master-Forecast"/>
      <sheetName val="Forecast Dec - Sep 03"/>
      <sheetName val="Interest - Budget (2FCST)"/>
      <sheetName val="Forecast Oct - Dec 03"/>
      <sheetName val="Prepay Assumptions"/>
      <sheetName val=" Forecast Data"/>
      <sheetName val="Range Names"/>
      <sheetName val="Variance PL"/>
      <sheetName val="Variance BS"/>
      <sheetName val="Molds&amp;Dies"/>
      <sheetName val="Other BS"/>
      <sheetName val="Inv. Anal. CAN"/>
      <sheetName val="Juillet 02-03"/>
      <sheetName val="PL 03-04"/>
      <sheetName val="PL 02-03"/>
      <sheetName val="BS 03-04"/>
      <sheetName val="BS 02-03"/>
      <sheetName val="Axe temporel"/>
      <sheetName val="PV Data"/>
      <sheetName val="Core Scope Prod."/>
      <sheetName val="Comp Table"/>
      <sheetName val="PetroCorp"/>
      <sheetName val="Hardcoded PVdata"/>
      <sheetName val="Public Call List"/>
      <sheetName val="M&amp;A Thumbnail"/>
      <sheetName val="Banking Source"/>
      <sheetName val="E&amp;P Source (1)"/>
      <sheetName val="E&amp;P Source (2)"/>
      <sheetName val="E&amp;P Source (3)"/>
      <sheetName val="E&amp;P Source (4)"/>
      <sheetName val="Profiles"/>
      <sheetName val="Liquidity"/>
      <sheetName val="Bar Charts"/>
      <sheetName val="Bar Charts Reformat"/>
      <sheetName val="Updated 102309"/>
      <sheetName val="Comp Output"/>
      <sheetName val="Comp PSV"/>
      <sheetName val="ISMonth"/>
      <sheetName val="Attributes"/>
      <sheetName val="Statement of Cash Flows"/>
      <sheetName val="REG."/>
      <sheetName val="Track Record Attributes Summary"/>
      <sheetName val="Attribution Analysis Area"/>
      <sheetName val="Track Record Attributes"/>
      <sheetName val="Consolidated CFs"/>
      <sheetName val="KBC-1996-500 MBEF-échéancier"/>
      <sheetName val="USD (ITD)"/>
      <sheetName val="Blackston_FI"/>
      <sheetName val="asset gold list"/>
      <sheetName val="BSG"/>
      <sheetName val="&lt;= Results"/>
      <sheetName val="R &amp;#38; E"/>
      <sheetName val="Flash"/>
      <sheetName val="Manager"/>
      <sheetName val="NAV Calc. Base"/>
      <sheetName val="Class A (USD) - NAV Calc."/>
      <sheetName val="Class C (EUR) - NAV Calc."/>
      <sheetName val="Class D (GBP) - NAV Calc."/>
      <sheetName val="Class L2 (USD) - NAV Calc."/>
      <sheetName val="Class N (USD) - NAV Calc."/>
      <sheetName val="Equity1"/>
      <sheetName val="Equity2"/>
      <sheetName val="TieredSharesSummary1"/>
      <sheetName val="Equity3"/>
      <sheetName val="TieredSharesSummary2"/>
      <sheetName val="Deferred Summary"/>
      <sheetName val="NB"/>
      <sheetName val="NFLD"/>
      <sheetName val="NOVA"/>
      <sheetName val="PEI"/>
      <sheetName val="collar"/>
      <sheetName val="cap details"/>
      <sheetName val="Zero Curve"/>
      <sheetName val="Holidays (2)"/>
      <sheetName val="Fin Ratios"/>
      <sheetName val="Summary Statistics"/>
      <sheetName val="Income - Year"/>
      <sheetName val="Cash - Year"/>
      <sheetName val="Balance - Year"/>
      <sheetName val="QtrDebtRatios"/>
      <sheetName val="FCF Chart"/>
      <sheetName val="Paging Pen Chart"/>
      <sheetName val="Paging"/>
      <sheetName val="Cellular"/>
      <sheetName val="Equipment"/>
      <sheetName val="CCA"/>
      <sheetName val="Deferred Charges"/>
      <sheetName val="A Shares"/>
      <sheetName val="B Shares"/>
      <sheetName val="Total Shares"/>
      <sheetName val="Valuation - FCF"/>
      <sheetName val="Valuation - FCF + Multiple"/>
      <sheetName val="Valuation - EBITDA Multiple"/>
      <sheetName val="VerticalComps"/>
      <sheetName val="LP MERGE - TEXT"/>
      <sheetName val="Equity4"/>
      <sheetName val="TieredSharesYTDSummary"/>
      <sheetName val="RollUps"/>
      <sheetName val="NAV Names"/>
      <sheetName val="apt"/>
      <sheetName val="hotel"/>
      <sheetName val="cashflow (24mths)"/>
      <sheetName val="Basic"/>
      <sheetName val="one-lot"/>
      <sheetName val="24-mthsales"/>
      <sheetName val="tony2700"/>
      <sheetName val="Billing vs. Salary"/>
      <sheetName val="Old Billing vs. salary"/>
      <sheetName val="Verification"/>
      <sheetName val="Last year"/>
      <sheetName val="Strat Plan"/>
      <sheetName val="Statistics"/>
      <sheetName val="Calculs"/>
      <sheetName val="Narrative section"/>
      <sheetName val="1.2"/>
      <sheetName val="1.3"/>
      <sheetName val="1.4"/>
      <sheetName val="1.4.1"/>
      <sheetName val="1.5"/>
      <sheetName val="1.5.1"/>
      <sheetName val=" 1.6"/>
      <sheetName val="1.6.1"/>
      <sheetName val="1.6.2"/>
      <sheetName val="1.6.3"/>
      <sheetName val="1.6.4"/>
      <sheetName val="1.6.4.1"/>
      <sheetName val="1.6.4.2"/>
      <sheetName val="1.6.4.3"/>
      <sheetName val="1.6.4.4"/>
      <sheetName val="1.7"/>
      <sheetName val="1.7.1"/>
      <sheetName val="1.7.2"/>
      <sheetName val="1.7.3"/>
      <sheetName val="1.7.4"/>
      <sheetName val=" 1.8"/>
      <sheetName val="1.8.1"/>
      <sheetName val="1.8.1.1"/>
      <sheetName val="1.8.1.2"/>
      <sheetName val="1.8.1.3"/>
      <sheetName val="1.8.1.4"/>
      <sheetName val="1.8.2"/>
      <sheetName val="1.8.3"/>
      <sheetName val="1.8.4"/>
      <sheetName val=" 1.8.5"/>
      <sheetName val="1.8.6"/>
      <sheetName val="1.8.7"/>
      <sheetName val="1.8.8"/>
      <sheetName val="1.8.9"/>
      <sheetName val="1.8.10"/>
      <sheetName val="1.8.11"/>
      <sheetName val="1.8.12"/>
      <sheetName val="1.8.13"/>
      <sheetName val="1.8.14"/>
      <sheetName val="1.8.15"/>
      <sheetName val="1.8.16"/>
      <sheetName val="1.8.17"/>
      <sheetName val="1.8.18"/>
      <sheetName val="1.8.19"/>
      <sheetName val="1.8.20"/>
      <sheetName val="1.8.21"/>
      <sheetName val="1.8.22"/>
      <sheetName val="1.8.23"/>
      <sheetName val="1.8.24"/>
      <sheetName val="1.8.25"/>
      <sheetName val="1.9"/>
      <sheetName val="1.9.1"/>
      <sheetName val="1.9.2"/>
      <sheetName val="1.9.3"/>
      <sheetName val="1.9.3.1"/>
      <sheetName val="1.9.3.2"/>
      <sheetName val="1.9.4"/>
      <sheetName val="1.9.5"/>
      <sheetName val="1.9.6"/>
      <sheetName val="1.9.6.1"/>
      <sheetName val="1.9.6.2"/>
      <sheetName val="1.9.6.3"/>
      <sheetName val="1.9.6.4"/>
      <sheetName val="1.10"/>
      <sheetName val="1.10.1"/>
      <sheetName val="1.10.2"/>
      <sheetName val="1.11"/>
      <sheetName val="1.12"/>
      <sheetName val="1.13"/>
      <sheetName val="1.13.1"/>
      <sheetName val="1.14"/>
      <sheetName val="1.14.1"/>
      <sheetName val="1.15.1-4"/>
      <sheetName val="Financial Section"/>
      <sheetName val="2.0"/>
      <sheetName val="3.0"/>
      <sheetName val="4.0"/>
      <sheetName val="4.2"/>
      <sheetName val="4.3"/>
      <sheetName val="4.4"/>
      <sheetName val="4.5"/>
      <sheetName val="5.0"/>
      <sheetName val="5.1"/>
      <sheetName val="5.2"/>
      <sheetName val="5.3"/>
      <sheetName val="5.4"/>
      <sheetName val="5.5"/>
      <sheetName val="7.0"/>
      <sheetName val="7.1"/>
      <sheetName val="8.0"/>
      <sheetName val="9.0"/>
      <sheetName val="9.1"/>
      <sheetName val="10.1.1"/>
      <sheetName val="10.1.2"/>
      <sheetName val="10.2.1"/>
      <sheetName val="10.2.2"/>
      <sheetName val="10.3.1"/>
      <sheetName val="10.3.2"/>
      <sheetName val="10.4.1"/>
      <sheetName val="10.4.2"/>
      <sheetName val="10.5.1"/>
      <sheetName val="10.5.2"/>
      <sheetName val="10.7.1"/>
      <sheetName val="10.7.2"/>
      <sheetName val="10.8.1"/>
      <sheetName val="10.8.2"/>
      <sheetName val="10.9.1"/>
      <sheetName val="10.9.2"/>
      <sheetName val="10.10.1"/>
      <sheetName val="10.10.2"/>
      <sheetName val="11.0"/>
      <sheetName val="12.0"/>
      <sheetName val="12.01"/>
      <sheetName val="12.02"/>
      <sheetName val="12.03"/>
      <sheetName val="12.04"/>
      <sheetName val="12.1"/>
      <sheetName val="13.1"/>
      <sheetName val="13.2"/>
      <sheetName val="13.3"/>
      <sheetName val="13.4"/>
      <sheetName val="13.5"/>
      <sheetName val="13.6"/>
      <sheetName val="13.7.1"/>
      <sheetName val="13.7.2"/>
      <sheetName val="13.7.3"/>
      <sheetName val="13.7.4"/>
      <sheetName val="13.7.5"/>
      <sheetName val="13.8.1"/>
      <sheetName val="13.8.2"/>
      <sheetName val="13.8.3"/>
      <sheetName val="13.8.4"/>
      <sheetName val="13.8.5"/>
      <sheetName val="13.9"/>
      <sheetName val="13.10"/>
      <sheetName val="13.11"/>
      <sheetName val="1.8.5"/>
      <sheetName val="EmptyBook"/>
      <sheetName val="Price"/>
      <sheetName val="PriceSyn"/>
      <sheetName val="PROD"/>
      <sheetName val="PBI"/>
      <sheetName val="Control Sheet"/>
      <sheetName val="9606SALE.XLS"/>
      <sheetName val="02"/>
      <sheetName val="Central Inputs"/>
      <sheetName val="Financial Ratios"/>
      <sheetName val="Target P&amp;L"/>
      <sheetName val="Federal Input Sheet"/>
      <sheetName val="4AIG client entity-DublinPortia"/>
      <sheetName val="Defined names"/>
      <sheetName val="HSA"/>
      <sheetName val="Earnings Model"/>
      <sheetName val="Sensitivity Driver"/>
      <sheetName val="Loan Data"/>
      <sheetName val="Loan Data (2)"/>
      <sheetName val="P-1old"/>
      <sheetName val="Tax Est. Alloc. (YR END)"/>
      <sheetName val="430"/>
      <sheetName val="Model (2)"/>
      <sheetName val="RISHOLD"/>
      <sheetName val="M TB"/>
      <sheetName val="M Holdings"/>
      <sheetName val="M Holdings by CP"/>
      <sheetName val="M PL"/>
      <sheetName val="CA TB"/>
      <sheetName val="CA Hold"/>
      <sheetName val="CA Hold by CP"/>
      <sheetName val="CA PL"/>
      <sheetName val="CA Non Trading"/>
      <sheetName val="CA PosClient"/>
      <sheetName val="CA DDR"/>
      <sheetName val="CA Adv Subs"/>
      <sheetName val="CA GL Reclass"/>
      <sheetName val="CA PNL Exception"/>
      <sheetName val="CA Excpt"/>
      <sheetName val="CA Invmt Ctrl"/>
      <sheetName val="CA PosRecScotFX"/>
      <sheetName val="CA ScotFX"/>
      <sheetName val="CA Scotia"/>
      <sheetName val="CA FWCIFS"/>
      <sheetName val="CA PosRecScotia"/>
      <sheetName val="CA PosPriv"/>
      <sheetName val="CA PosRecRBC DI4"/>
      <sheetName val="CA WSO"/>
      <sheetName val="CAFX"/>
      <sheetName val="CA Unsettled Trades"/>
      <sheetName val="CA Csh Balance"/>
      <sheetName val="CA Cash Ctrl"/>
      <sheetName val="CA Cash"/>
      <sheetName val="CA MTD DVD"/>
      <sheetName val="CA DVD"/>
      <sheetName val="CA CA DVD"/>
      <sheetName val="CA Scot DVD"/>
      <sheetName val="CA FI Int"/>
      <sheetName val="CA FI Prove Out"/>
      <sheetName val="CA Int"/>
      <sheetName val="CA Pricing"/>
      <sheetName val="CA Exp Sum"/>
      <sheetName val="CA Pymt"/>
      <sheetName val="CA Pymt (Prev)"/>
      <sheetName val="US TB"/>
      <sheetName val="US Hold"/>
      <sheetName val="US Hold by CP"/>
      <sheetName val="US PL"/>
      <sheetName val="US Non Trading"/>
      <sheetName val="US DDR"/>
      <sheetName val="US Adv Subs"/>
      <sheetName val="US GL Reclass"/>
      <sheetName val="US Excpt"/>
      <sheetName val="US PNL Exception"/>
      <sheetName val="US Pricing"/>
      <sheetName val="US DVD"/>
      <sheetName val="US MTD DVD"/>
      <sheetName val="US CA DVD"/>
      <sheetName val="US SSC DVD"/>
      <sheetName val="US Invmt Ctrl"/>
      <sheetName val="US PosClient"/>
      <sheetName val="US PosRecSSC"/>
      <sheetName val="US SSC Position"/>
      <sheetName val="US PosPriv"/>
      <sheetName val="US WSO"/>
      <sheetName val="US SSC FX Position"/>
      <sheetName val="US PosRecSSC FX"/>
      <sheetName val="US PosRecBMO FX"/>
      <sheetName val="US BMOFX"/>
      <sheetName val="US FWCIFS"/>
      <sheetName val="US Cash Ctrl"/>
      <sheetName val="US Csh Balance"/>
      <sheetName val="US Cash"/>
      <sheetName val="US Int"/>
      <sheetName val="US FI Int"/>
      <sheetName val="US Int Prove Out"/>
      <sheetName val="US Unsettled Trades"/>
      <sheetName val="US Exp Sum"/>
      <sheetName val="US Pymt"/>
      <sheetName val="US Pymt (Prev)"/>
      <sheetName val="KY TB"/>
      <sheetName val="KY Hold"/>
      <sheetName val="KY Hold by CP"/>
      <sheetName val="KY PL"/>
      <sheetName val="KY Excpt"/>
      <sheetName val="KY Non Trading"/>
      <sheetName val="KY PNL Exception"/>
      <sheetName val="KY DVD"/>
      <sheetName val="KY MTD DVD"/>
      <sheetName val="KY CA DVD"/>
      <sheetName val="KY RBC DVD"/>
      <sheetName val="KY Pricing"/>
      <sheetName val="KY PosClient"/>
      <sheetName val="KY PosRecPriv"/>
      <sheetName val="KY WSO"/>
      <sheetName val="KY RBC Swap"/>
      <sheetName val="KY PosRBCFX"/>
      <sheetName val="KY FWCIFS"/>
      <sheetName val="KY PosRecRBC DI4"/>
      <sheetName val="KY RBC DI4"/>
      <sheetName val="KY Invmt Ctrl"/>
      <sheetName val="KY PosRecRBC"/>
      <sheetName val="KY RBC"/>
      <sheetName val="KY Cash Ctrl"/>
      <sheetName val="KY Cash"/>
      <sheetName val="KY Csh Balance"/>
      <sheetName val="KY Unsettled Trades"/>
      <sheetName val="KY Int"/>
      <sheetName val="KY FI Int"/>
      <sheetName val="KY Int Prove Out"/>
      <sheetName val="KY GL Reclass"/>
      <sheetName val="KY Exp Sum"/>
      <sheetName val="KY Pymt"/>
      <sheetName val="KY Pymt (Prev)"/>
      <sheetName val="KYF TB"/>
      <sheetName val="KYF Hold"/>
      <sheetName val="KYF PL"/>
      <sheetName val="KYF Excpt"/>
      <sheetName val="KYF Non Trading"/>
      <sheetName val="KYF DDR"/>
      <sheetName val="KYF Pricing"/>
      <sheetName val="KYF GL Reclass"/>
      <sheetName val="KYF Adv Subs"/>
      <sheetName val="KYF Cash Ctrl"/>
      <sheetName val="KYF Csh Balance"/>
      <sheetName val="KYF Cash"/>
      <sheetName val="KYF PosClient"/>
      <sheetName val="KYF Invmt Ctrl"/>
      <sheetName val="KYF Exp Sum"/>
      <sheetName val="KYF Pymt"/>
      <sheetName val="KYF Pymt (Prev)"/>
      <sheetName val="M Excpt Rpt"/>
      <sheetName val="M Non Trading"/>
      <sheetName val="DTF"/>
      <sheetName val="PS REPORT"/>
      <sheetName val="FX"/>
      <sheetName val="M Cash"/>
      <sheetName val="M Csh Balance"/>
      <sheetName val="M Cash Ctrl"/>
      <sheetName val="M PosClient"/>
      <sheetName val="M Position"/>
      <sheetName val="M Scotia"/>
      <sheetName val="M RBC DI4"/>
      <sheetName val="M BMO"/>
      <sheetName val="M RBC"/>
      <sheetName val="M PosRecPriv"/>
      <sheetName val="M PosRecWSO"/>
      <sheetName val="M Invmt Ctrl"/>
      <sheetName val="M FWCIFS"/>
      <sheetName val="M PosRBCFX"/>
      <sheetName val="M RBC_OTC"/>
      <sheetName val="M PosScotFX"/>
      <sheetName val="M ScotiaFX"/>
      <sheetName val="M PosRecBMOFX"/>
      <sheetName val="M BMOFX"/>
      <sheetName val="M PosRecMSSwap"/>
      <sheetName val="M DVD"/>
      <sheetName val="M CA DVD"/>
      <sheetName val="M MTD DVD"/>
      <sheetName val="M MSSwap DVD"/>
      <sheetName val="M Pri DVD"/>
      <sheetName val="M Scot DVD"/>
      <sheetName val="M BMO DVD"/>
      <sheetName val="M RBC DVD"/>
      <sheetName val="iGLS Interest"/>
      <sheetName val="M Factor Check"/>
      <sheetName val="DVD-BBG"/>
      <sheetName val="M FI Int"/>
      <sheetName val="M Int Prove Out"/>
      <sheetName val="M Int"/>
      <sheetName val="M Pricing"/>
      <sheetName val="M Exp Sum"/>
      <sheetName val="EXP REIMB"/>
      <sheetName val="M Pymt"/>
      <sheetName val="M Pymt (Prev)"/>
      <sheetName val="M GL Reclass"/>
      <sheetName val="M PL Excpt"/>
      <sheetName val="M Unsettled Trades"/>
      <sheetName val="M PL Rec"/>
      <sheetName val="Begin"/>
      <sheetName val="Begin_HK"/>
      <sheetName val="CKLS"/>
      <sheetName val="CKBioLab"/>
      <sheetName val="VitalCare"/>
      <sheetName val="Vickson"/>
      <sheetName val="Cheer Wan"/>
      <sheetName val="Adj_HK"/>
      <sheetName val="End_HK"/>
      <sheetName val="Begin_OS"/>
      <sheetName val="JuanSee"/>
      <sheetName val="GreenVision"/>
      <sheetName val="BJ_VitalCare"/>
      <sheetName val="Aust_Nutri"/>
      <sheetName val="PT_FarEast"/>
      <sheetName val="Adj_Oversea"/>
      <sheetName val="End_OS"/>
      <sheetName val="Consol"/>
      <sheetName val="Total_HK"/>
      <sheetName val="Total_Oversea"/>
      <sheetName val="Expense"/>
      <sheetName val="Expense_Chart"/>
      <sheetName val="ChartData"/>
      <sheetName val="M-Budget"/>
      <sheetName val="M-Cashflow"/>
      <sheetName val="Summary Van"/>
      <sheetName val="M-Forecast"/>
      <sheetName val="For. Dec - Sep 03"/>
      <sheetName val="For.Oct - Dec 03"/>
      <sheetName val="Int-Budget (2FCST)"/>
      <sheetName val="Prepay Assum."/>
      <sheetName val=" F. Data"/>
      <sheetName val="Ranges"/>
      <sheetName val="Tableau Doc"/>
      <sheetName val="Notionnel-juridique"/>
      <sheetName val="ww-1 capital allocation"/>
      <sheetName val="Contact List"/>
      <sheetName val="member database"/>
      <sheetName val="FAB별"/>
      <sheetName val="#Sales"/>
      <sheetName val="New Orders"/>
      <sheetName val="MenuSheet"/>
      <sheetName val="mat-1"/>
      <sheetName val="sch-1-Grp"/>
      <sheetName val="sch-1-BDi"/>
      <sheetName val="sch-1-SBt"/>
      <sheetName val="sch-1-Rot"/>
      <sheetName val="sch-1-Out"/>
      <sheetName val="sch-1-Nor"/>
      <sheetName val="sch-1-Int"/>
      <sheetName val="sch-1-Uti"/>
      <sheetName val="sch-1-Val"/>
      <sheetName val="sch-1-Spy"/>
      <sheetName val="sch-1-GCo"/>
      <sheetName val="sch-1.1-Grp"/>
      <sheetName val="sch-1.1-BDi"/>
      <sheetName val="sch-1.1-SBt"/>
      <sheetName val="sch-1.1-Rot"/>
      <sheetName val="sch-1.1-Out"/>
      <sheetName val="sch-1.1-Nor"/>
      <sheetName val="sch-1.1-Int"/>
      <sheetName val="sch-1.1-Uti"/>
      <sheetName val="sch-1.1-Val"/>
      <sheetName val="sch-1.1-Spy"/>
      <sheetName val="sch-1.1-GCo"/>
      <sheetName val="mat-2"/>
      <sheetName val="sch-2-All"/>
      <sheetName val="sch-2.1-All"/>
      <sheetName val="mat-3"/>
      <sheetName val="sch-3-All"/>
      <sheetName val="mat-4"/>
      <sheetName val="sch-4-All"/>
      <sheetName val="sch-4.1-All"/>
      <sheetName val="mat-7"/>
      <sheetName val="sch-7-Rot"/>
      <sheetName val="sch-7-SBt"/>
      <sheetName val="sch-7-Out"/>
      <sheetName val="sch-7-Nor"/>
      <sheetName val="sch-7-Int"/>
      <sheetName val="sch-7-Uti"/>
      <sheetName val="sch-7-Val"/>
      <sheetName val="sch-7-Spy"/>
      <sheetName val="sch-7-GCo"/>
      <sheetName val="mat-9"/>
      <sheetName val="sch-9-Grp"/>
      <sheetName val="sch-9-BDi"/>
      <sheetName val="sch-9-Rot"/>
      <sheetName val="sch-9-SBt"/>
      <sheetName val="sch-9-Nor"/>
      <sheetName val="sch-9-Uti"/>
      <sheetName val="sch-9-Val"/>
      <sheetName val="sch-9-Int"/>
      <sheetName val="sch-9-Out"/>
      <sheetName val="sch-9-Spy"/>
      <sheetName val="sch-9-GCo"/>
      <sheetName val="mat-11"/>
      <sheetName val="sch-11-Grp"/>
      <sheetName val="sch-11-BDi"/>
      <sheetName val="sch-11-Rot"/>
      <sheetName val="sch-11-SBt"/>
      <sheetName val="sch-11-Uti"/>
      <sheetName val="sch-11-Out"/>
      <sheetName val="sch-11-Int"/>
      <sheetName val="sch-11-Spy"/>
      <sheetName val="sch-11-GCo"/>
      <sheetName val="sch-11-Nor"/>
      <sheetName val="sch-11-Val"/>
      <sheetName val="sch-13-All"/>
      <sheetName val="sch-15-All"/>
      <sheetName val="mat-17"/>
      <sheetName val="sch-17-Grp"/>
      <sheetName val="sch-17-BDi"/>
      <sheetName val="sch-17-Rot"/>
      <sheetName val="sch-17-SBt"/>
      <sheetName val="sch-17-Out"/>
      <sheetName val="sch-17-Nor"/>
      <sheetName val="sch-17-Uti"/>
      <sheetName val="sch-17-Val"/>
      <sheetName val="sch-17-Int"/>
      <sheetName val="sch-17-Spy"/>
      <sheetName val="sch-17-GCo"/>
      <sheetName val="sch-18-All"/>
      <sheetName val="sch-19-All"/>
      <sheetName val="sch-19.1-All"/>
      <sheetName val="mat-24"/>
      <sheetName val="Sch-24-GCo"/>
      <sheetName val="sch-Val-All"/>
      <sheetName val="SUM SHEET"/>
      <sheetName val="DIV INC"/>
      <sheetName val="MGT INPUTS"/>
      <sheetName val="LBO Analysis"/>
      <sheetName val="PPT Sheet"/>
      <sheetName val="S&amp;P"/>
      <sheetName val="EQ. IRR"/>
      <sheetName val="COVEN"/>
      <sheetName val="Reconciliations"/>
      <sheetName val="Developer Notes"/>
      <sheetName val="LTM"/>
      <sheetName val="CREDIT STATS"/>
      <sheetName val="Toggles"/>
      <sheetName val="dPrint"/>
      <sheetName val="DropZone"/>
      <sheetName val="mProcess"/>
      <sheetName val="mlError"/>
      <sheetName val="mGlobals"/>
      <sheetName val="mMain"/>
      <sheetName val="mToggles"/>
      <sheetName val="mcFunctions"/>
      <sheetName val="mMisc"/>
      <sheetName val="mdPrint"/>
      <sheetName val="Historical"/>
      <sheetName val="Final 2009"/>
      <sheetName val="KYLP"/>
      <sheetName val="USLP"/>
      <sheetName val="CADLP"/>
      <sheetName val="INV"/>
      <sheetName val="JournalID"/>
      <sheetName val="Revenues &amp; Costs"/>
      <sheetName val="DCF-indigenous"/>
      <sheetName val="2010 Tax"/>
      <sheetName val="Investor NAV"/>
      <sheetName val="TB_LX"/>
      <sheetName val="RGL"/>
      <sheetName val="RGL_Inv_TB"/>
      <sheetName val="S988"/>
      <sheetName val="Wash"/>
      <sheetName val="Div ARAP"/>
      <sheetName val="Div_Anal,"/>
      <sheetName val="Secodes"/>
      <sheetName val="Legal Exp"/>
      <sheetName val="Other Inc"/>
      <sheetName val="USLP RGL"/>
      <sheetName val="2010 Notes"/>
      <sheetName val="TCTTOC"/>
      <sheetName val="MgmtFee"/>
      <sheetName val="FixedAsset"/>
      <sheetName val="CIP"/>
      <sheetName val="RELATED"/>
      <sheetName val="Cover (2)"/>
      <sheetName val="Qtr"/>
      <sheetName val="Rent rec"/>
      <sheetName val="Prop.Tax"/>
      <sheetName val="Ins."/>
      <sheetName val="C2-Bank Recon Inv"/>
      <sheetName val="B04"/>
      <sheetName val="B09"/>
      <sheetName val="B10"/>
      <sheetName val="B13"/>
      <sheetName val="B16"/>
      <sheetName val="B17"/>
      <sheetName val="B19"/>
      <sheetName val="C05"/>
      <sheetName val="HK3"/>
      <sheetName val="HK4"/>
      <sheetName val="B31"/>
      <sheetName val="B32"/>
      <sheetName val="J01"/>
      <sheetName val="M01"/>
      <sheetName val="I01"/>
      <sheetName val="B33"/>
      <sheetName val="Otr_Input1"/>
      <sheetName val="Inquiry"/>
      <sheetName val="B28"/>
      <sheetName val="B34"/>
      <sheetName val="Bouton (JS)"/>
      <sheetName val="Bouton"/>
      <sheetName val="Sales_analysis"/>
      <sheetName val="Prov_div"/>
      <sheetName val="Export_Alloc"/>
      <sheetName val="Verif sommaire"/>
      <sheetName val="Verif bilan"/>
      <sheetName val="Ski-Doo"/>
      <sheetName val="Sea-Doo"/>
      <sheetName val="ATV"/>
      <sheetName val="Mvt_tres"/>
      <sheetName val="Mvt_plan"/>
      <sheetName val="SportBoat"/>
      <sheetName val="War-sea"/>
      <sheetName val="War-ski"/>
      <sheetName val="War-atv"/>
      <sheetName val="War-group"/>
      <sheetName val="Prov-ski-sea-atv"/>
      <sheetName val="ACTBUS"/>
      <sheetName val="K Tx statutaire"/>
      <sheetName val="nVision"/>
      <sheetName val="Sch1-Leasing cost,Fex gain-loss"/>
      <sheetName val="T2s2"/>
      <sheetName val="T2S5"/>
      <sheetName val="Foreign"/>
      <sheetName val="Telebec"/>
      <sheetName val="Northern"/>
      <sheetName val="TBAY"/>
      <sheetName val="NWTEL"/>
      <sheetName val="SUMM"/>
      <sheetName val="Upload U"/>
      <sheetName val="Upload B"/>
      <sheetName val="Upload F"/>
      <sheetName val="reel00"/>
      <sheetName val="Rapproch avec Conso"/>
      <sheetName val="Price List"/>
      <sheetName val="tpq47"/>
      <sheetName val="tpq48"/>
      <sheetName val="monthly"/>
      <sheetName val="rental income"/>
      <sheetName val="tpqsum"/>
      <sheetName val="Vérif"/>
      <sheetName val="bmca COMB Fcst"/>
      <sheetName val="bmca COMB Fcst (2)"/>
      <sheetName val="Ann. SportBoat"/>
      <sheetName val="Narratif_boat"/>
      <sheetName val="narratif_actif_util._boat"/>
      <sheetName val="-macro-"/>
      <sheetName val="--macro--"/>
      <sheetName val="---macro---"/>
      <sheetName val="----macro----"/>
      <sheetName val="-----macro-----"/>
      <sheetName val="macro SS"/>
      <sheetName val="Importation_Etats"/>
      <sheetName val="Fonction"/>
      <sheetName val="Dialog1"/>
      <sheetName val="Opening Balance Sheet"/>
      <sheetName val="Sched 3.3 (a)"/>
      <sheetName val="Sched B "/>
      <sheetName val="Sched C"/>
      <sheetName val="Sched D"/>
      <sheetName val="Sched E"/>
      <sheetName val="Sched F"/>
      <sheetName val="Sched G"/>
      <sheetName val="Sched H"/>
      <sheetName val="Schedule I"/>
      <sheetName val="Sched J"/>
      <sheetName val="Sheet M"/>
      <sheetName val="Sched Z"/>
      <sheetName val="April 30th 2003 ECDI"/>
      <sheetName val="Net income"/>
      <sheetName val="LEOLP Int pay'l reds"/>
      <sheetName val="Hot Issue Interest"/>
      <sheetName val="Performance Fee Interest"/>
      <sheetName val="Redemptions Payable"/>
      <sheetName val="April  2003 Mth end Estim "/>
      <sheetName val="LEOLP 04302003 DIST"/>
      <sheetName val="Setup-Diagnostic"/>
      <sheetName val="Cash Roll A"/>
      <sheetName val="AI Rev Data_Actuals"/>
      <sheetName val="ABO"/>
      <sheetName val="PRJ"/>
      <sheetName val="TB LIST"/>
      <sheetName val="R_Inv"/>
      <sheetName val="Onshore GL- Cash"/>
      <sheetName val="MP II"/>
      <sheetName val="Client List"/>
      <sheetName val="Region"/>
      <sheetName val="Sponsor as Beneficiary (Burl)"/>
      <sheetName val="Capitalized Costs"/>
      <sheetName val="SEQMaster"/>
      <sheetName val="SEQMaster (2)"/>
      <sheetName val="ModAssump"/>
      <sheetName val="AIG 2003 New Investments"/>
      <sheetName val="FINSTMT"/>
      <sheetName val="T2.2 Black-Scholes Call Option"/>
      <sheetName val="Methodology"/>
      <sheetName val="DIL4"/>
      <sheetName val="BLK"/>
      <sheetName val="RK - DID NOT USE"/>
      <sheetName val="PrintSelection"/>
      <sheetName val="SOPTNS"/>
      <sheetName val="For Tax File"/>
      <sheetName val="Total Check"/>
      <sheetName val="Beginning Lots"/>
      <sheetName val="Ending Lots"/>
      <sheetName val="Rejects"/>
      <sheetName val="Realized"/>
      <sheetName val="Realized PY"/>
      <sheetName val="A-General"/>
      <sheetName val="portfolio"/>
      <sheetName val="COFKYMF ECDI"/>
      <sheetName val="COFKYLP ECDI"/>
      <sheetName val="COFKYFF ECDI"/>
      <sheetName val="COFILP ECDI"/>
      <sheetName val="COFUSLP ECDI"/>
      <sheetName val="Reconciliation_Base"/>
      <sheetName val="ISS ECDI"/>
      <sheetName val="Prior Month ECDI Base"/>
      <sheetName val="COFKYMF TB "/>
      <sheetName val="COFKYLP TB"/>
      <sheetName val="COFKYFF TB"/>
      <sheetName val="COFUSLP TB"/>
      <sheetName val="COFKYMF PL"/>
      <sheetName val="Sommaire"/>
      <sheetName val="Somm10"/>
      <sheetName val="Plan5"/>
      <sheetName val="eva5"/>
      <sheetName val="actif10"/>
      <sheetName val="actif"/>
      <sheetName val="tres"/>
      <sheetName val="Cumul"/>
      <sheetName val="Som et bilan cad$"/>
      <sheetName val="Bud"/>
      <sheetName val="Actifutil"/>
      <sheetName val="Verif D.M."/>
      <sheetName val="Download"/>
      <sheetName val="Download sapCAD"/>
      <sheetName val="Download2"/>
      <sheetName val="Autres"/>
      <sheetName val="Eb_SAP"/>
      <sheetName val="INFO TAUX US"/>
      <sheetName val="A.U._Inv"/>
      <sheetName val="Importation"/>
      <sheetName val="actifmoy"/>
      <sheetName val="Check Total"/>
      <sheetName val="General Fund Info"/>
      <sheetName val="PY Book Tax Rec"/>
      <sheetName val="Book Tax Rec"/>
      <sheetName val="Tax TB"/>
      <sheetName val="$ and % Yrly"/>
      <sheetName val="Annual Yrly"/>
      <sheetName val="K-1 Yrly"/>
      <sheetName val="Cap Roll &amp; Partner Info"/>
      <sheetName val="1-31"/>
      <sheetName val="2-28"/>
      <sheetName val="3-31"/>
      <sheetName val="4-30"/>
      <sheetName val="5-31"/>
      <sheetName val="6-30"/>
      <sheetName val="7-31"/>
      <sheetName val="8-31"/>
      <sheetName val="9-30"/>
      <sheetName val="10-31"/>
      <sheetName val="11-30"/>
      <sheetName val="12-31"/>
      <sheetName val="Extra 1"/>
      <sheetName val="Extra 2"/>
      <sheetName val="Extra 3"/>
      <sheetName val="Extra 4"/>
      <sheetName val="O&amp;O Rec"/>
      <sheetName val="PY Eumab Values"/>
      <sheetName val="Eumabs Transfer Sheet"/>
      <sheetName val="Basis Transfer Sheet"/>
      <sheetName val="Past Years Basis Calcs"/>
      <sheetName val="Fill Up Tab"/>
      <sheetName val="System TB for YTD Rec"/>
      <sheetName val="System P&amp;L for YTD Rec"/>
      <sheetName val="System Realized GL for Rec"/>
      <sheetName val="System Year End Holdings"/>
      <sheetName val="Wash Sales"/>
      <sheetName val="Constructive Sales"/>
      <sheetName val="Non Settled Buy Covers"/>
      <sheetName val="Straddles"/>
      <sheetName val="OID"/>
      <sheetName val="Market Discount"/>
      <sheetName val="DRD"/>
      <sheetName val="QDI"/>
      <sheetName val="FX Reportable Transaction Alloc"/>
      <sheetName val="Wash Sale Reportble Trans Alloc"/>
      <sheetName val="Holdings for 988 Election"/>
      <sheetName val="Realized GL for 988 Election"/>
      <sheetName val="Financials - Inc Stmnt"/>
      <sheetName val="Financials - Cap Roll"/>
      <sheetName val="Estimate"/>
      <sheetName val="Total Fund Estimate"/>
      <sheetName val=" Next Year Adjustments"/>
      <sheetName val="What's Missing"/>
      <sheetName val="Logic"/>
      <sheetName val="Difference Finder"/>
      <sheetName val="K-1 Checker"/>
      <sheetName val="Sidepocket % Yrly 1"/>
      <sheetName val="Sidepocket % Yrly 2"/>
      <sheetName val="Sidepocket % Yrly 3"/>
      <sheetName val="Sidepocket % Yrly 4"/>
      <sheetName val="Sidepocket % Yrly 5"/>
      <sheetName val="Sidepocket Aggr Yrly 1"/>
      <sheetName val="Sidepocket Aggr Yrly 2"/>
      <sheetName val="Sidepocket Aggr Yrly 3"/>
      <sheetName val="Sidepocket Aggr Yrly 4"/>
      <sheetName val="Sidepocket Aggr Yrly 5"/>
      <sheetName val="Sidepocket % DNU 1"/>
      <sheetName val="Sidepocket % DNU 2"/>
      <sheetName val="Sidepocket % DNU 3"/>
      <sheetName val="Sidepocket % DNU 4"/>
      <sheetName val="Sidepocket % DNU 5"/>
      <sheetName val="Sidepocket Aggr DNU 1"/>
      <sheetName val="Sidepocket Aggr DNU 2"/>
      <sheetName val="Sidepocket Aggr DNU 3"/>
      <sheetName val="Sidepocket Aggr DNU 4"/>
      <sheetName val="Sidepocket Aggr DNU 5"/>
      <sheetName val="K-1 Summary - DO NOT USE"/>
      <sheetName val="$ and % - DO NOT USE"/>
      <sheetName val="Annual - DO NOT USE"/>
      <sheetName val="Basis Transfer Sheet - FINAL"/>
      <sheetName val="Next Year Basis Calcs"/>
      <sheetName val="Review 1"/>
      <sheetName val="PRINT DIVISION"/>
      <sheetName val="PUBLISHING"/>
      <sheetName val="GEN.ADM."/>
      <sheetName val="MANUFACT."/>
      <sheetName val="CORP.SYS."/>
      <sheetName val="NEW MEDIA"/>
      <sheetName val="VOICE PRODUCTS"/>
      <sheetName val="GEO"/>
      <sheetName val="DEPRECIAT."/>
      <sheetName val="Tests de détail - Dépenses"/>
      <sheetName val="Test détail - Revenus"/>
      <sheetName val="Revenues _ Costs"/>
      <sheetName val="Exclusive"/>
      <sheetName val="ACCRUED INT LOANS"/>
      <sheetName val="PRINCIPAL LOANS"/>
      <sheetName val="DISCOUNT LOANS"/>
      <sheetName val="Bayview"/>
      <sheetName val="Gifts 2000"/>
      <sheetName val="00-Gifts"/>
      <sheetName val="Vertical Data"/>
      <sheetName val="Financial Stmts"/>
      <sheetName val="QTRLY"/>
      <sheetName val="UNE-P Summ"/>
      <sheetName val="Airline op summary - annual"/>
      <sheetName val="Airline statements - Annual"/>
      <sheetName val="Consolidated - annual"/>
      <sheetName val="FBO statements - annual"/>
      <sheetName val="Terminal statements - annual"/>
      <sheetName val="土建表三乙"/>
      <sheetName val="DetailReport"/>
      <sheetName val="MultipleReport"/>
      <sheetName val="covenants"/>
      <sheetName val="Financing Module"/>
      <sheetName val="Model Output"/>
      <sheetName val="DCF Revised"/>
      <sheetName val="I. Switchless"/>
      <sheetName val="II.Sourcing On Net"/>
      <sheetName val="III. Sourcing Off Net"/>
      <sheetName val="IV.WholeSale Data"/>
      <sheetName val="V. Retail"/>
      <sheetName val="Charlie Minutes"/>
      <sheetName val="Interconnection Rates"/>
      <sheetName val="Market Size"/>
      <sheetName val="Revenue by Country"/>
      <sheetName val="Minutes by Country"/>
      <sheetName val="Pricing by Country"/>
      <sheetName val="Addressable Market Share"/>
      <sheetName val="Pricing Assumptions"/>
      <sheetName val="ILD Market Share"/>
      <sheetName val="Charlie BS Proj."/>
      <sheetName val="Charlie Rev Proj."/>
      <sheetName val="Costs by Country (not used)"/>
      <sheetName val="Cost Assumptions (not used)"/>
      <sheetName val="Output for Presentations"/>
      <sheetName val="TarIS"/>
      <sheetName val="TarBSCF"/>
      <sheetName val="Cover ATL"/>
      <sheetName val="Close ATL00"/>
      <sheetName val="NB DCMFR"/>
      <sheetName val="NFLD DCMFR"/>
      <sheetName val="NS DCMFR"/>
      <sheetName val="PEI DCMFR"/>
      <sheetName val="770ATL99"/>
      <sheetName val="B"/>
      <sheetName val="AX"/>
      <sheetName val="6) RI"/>
      <sheetName val="Legal entity"/>
      <sheetName val="5) RI"/>
      <sheetName val="PIII comp"/>
      <sheetName val="All Source QoQ Change"/>
      <sheetName val="All Source YoY Change"/>
      <sheetName val="BIIB"/>
      <sheetName val="Market-1"/>
      <sheetName val="AMGN"/>
      <sheetName val="P&amp;L(Proforma)"/>
      <sheetName val="dbsheet"/>
      <sheetName val="delete"/>
      <sheetName val="TITLE "/>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Treasury"/>
      <sheetName val="47"/>
      <sheetName val="48"/>
      <sheetName val="49"/>
      <sheetName val="51"/>
      <sheetName val="52"/>
      <sheetName val="53"/>
      <sheetName val="54"/>
      <sheetName val="55"/>
      <sheetName val="56"/>
      <sheetName val="57"/>
      <sheetName val="58"/>
      <sheetName val="59"/>
      <sheetName val="60"/>
      <sheetName val="61"/>
      <sheetName val="62"/>
      <sheetName val="63"/>
      <sheetName val="64"/>
      <sheetName val="expense reports"/>
      <sheetName val="Income 11-98"/>
      <sheetName val="Income 12-98"/>
      <sheetName val="Revenues 12-98"/>
      <sheetName val="Balance sheet 11-98"/>
      <sheetName val="Balance sheet 12-98"/>
      <sheetName val="List of Fees 12-98"/>
      <sheetName val="Billing vs. Salary 12-98"/>
      <sheetName val="No Empl. 12-98"/>
      <sheetName val="No Empl. 11-98"/>
      <sheetName val="rémunération"/>
      <sheetName val="disbursements"/>
      <sheetName val="4643"/>
      <sheetName val="73T6"/>
      <sheetName val="APs"/>
      <sheetName val="E BEHRENS"/>
      <sheetName val="D BLANK"/>
      <sheetName val="BOA"/>
      <sheetName val="CANNGS"/>
      <sheetName val="S COHEN"/>
      <sheetName val="COHN-HEALY"/>
      <sheetName val="COPP"/>
      <sheetName val="I DALINKA"/>
      <sheetName val="DEBLER-LISI"/>
      <sheetName val="S DREW"/>
      <sheetName val="J&amp;A EISENSTATT"/>
      <sheetName val="FISZEL"/>
      <sheetName val="L FOLEY"/>
      <sheetName val="F FONTANA"/>
      <sheetName val="R FRANCELLO"/>
      <sheetName val="FUTURES"/>
      <sheetName val="D GANEK"/>
      <sheetName val="M GLASBERG"/>
      <sheetName val="I GOODMAN"/>
      <sheetName val="R GRODIN"/>
      <sheetName val="GSIPO-GSISS"/>
      <sheetName val="GSREC"/>
      <sheetName val="HABER"/>
      <sheetName val="S KANEGIS"/>
      <sheetName val="P KELLY"/>
      <sheetName val="J KONIDARIS"/>
      <sheetName val="KAUFMAN"/>
      <sheetName val="S LAKE"/>
      <sheetName val="A MEEHAN"/>
      <sheetName val="B NITZEL"/>
      <sheetName val="T RUSTOW"/>
      <sheetName val="R SCHIMEL"/>
      <sheetName val="SCHMITZ~BOLAND"/>
      <sheetName val="M STEINBERG"/>
      <sheetName val="S SINGH"/>
      <sheetName val="SLK"/>
      <sheetName val="SYNAPSE"/>
      <sheetName val="TILLER"/>
      <sheetName val="R WALTERS"/>
      <sheetName val="J WEINER"/>
      <sheetName val="C ZEPF"/>
      <sheetName val="SMALL AC's"/>
      <sheetName val="S MITCHELL"/>
      <sheetName val="MM FUNDS"/>
      <sheetName val="L SAPANSKI"/>
      <sheetName val="P ORWICZ"/>
      <sheetName val="REC0218"/>
      <sheetName val="Trail Bal"/>
      <sheetName val="August 08"/>
      <sheetName val="Investment Schedule"/>
      <sheetName val="Hld"/>
      <sheetName val="ECDI"/>
      <sheetName val="Admin Fee"/>
      <sheetName val="Expense Cap"/>
      <sheetName val="GI"/>
      <sheetName val="ISSECDI"/>
      <sheetName val="AutoRec"/>
      <sheetName val="ISSExp"/>
      <sheetName val="DDR"/>
      <sheetName val="ISSFundFee"/>
      <sheetName val="ISS Hurdle"/>
      <sheetName val="ISSiGLS"/>
      <sheetName val="GLRecls"/>
      <sheetName val="Excpt"/>
      <sheetName val="InvCntl"/>
      <sheetName val="Pos Recon"/>
      <sheetName val="IFSvsAB"/>
      <sheetName val="FWC"/>
      <sheetName val="Unsettled Trades"/>
      <sheetName val="CashCntl"/>
      <sheetName val="CB"/>
      <sheetName val="Bk-S"/>
      <sheetName val="Accrued Interest Check"/>
      <sheetName val="Interest Recivable Cash"/>
      <sheetName val="Exp"/>
      <sheetName val="Pyt"/>
      <sheetName val="UPL"/>
      <sheetName val="NonTrdng"/>
      <sheetName val="GLActivity"/>
      <sheetName val="PNLreview"/>
      <sheetName val="PLprod"/>
      <sheetName val="PLTB Tax"/>
      <sheetName val="Stale"/>
      <sheetName val="DIVs summary"/>
      <sheetName val="DIV rec BOAML PB"/>
      <sheetName val="YTD Divs"/>
      <sheetName val="IvsPL"/>
      <sheetName val="quarterly accrual GBP"/>
      <sheetName val="DDOFF Reallocation 2010"/>
      <sheetName val="DDOFF Reallocation 2011"/>
      <sheetName val="DDOFF Reallocation 2012 no tax"/>
      <sheetName val="DDOFF Reallocation 2012 - tax"/>
      <sheetName val="DDOFF Allocation 2013"/>
      <sheetName val="DDOFF Allocation 2014"/>
      <sheetName val="Carried Int Reallocation 2012"/>
      <sheetName val="DDOFF Allocation 2015"/>
      <sheetName val="Master Fund 2015"/>
      <sheetName val="Carried Int Reallocation"/>
      <sheetName val="Master Fund 2012"/>
      <sheetName val="DDOFF Actual 2010"/>
      <sheetName val="DDOFF Actual 2011"/>
      <sheetName val="Offshore - Carried Int Actual"/>
      <sheetName val="Mgmt Fee Reallocation 1-31"/>
      <sheetName val="Mgmt Fee Reallocation 3-31"/>
      <sheetName val="Mgmt Fee Reallocation 4-30"/>
      <sheetName val="Mgmt Fee Reallocation 6-30"/>
      <sheetName val="Mgmt Fee Reallocation"/>
      <sheetName val="IRR 2010"/>
      <sheetName val="Jan 11"/>
      <sheetName val="Feb 11"/>
      <sheetName val="Mar 11"/>
      <sheetName val="April 11"/>
      <sheetName val="May 11"/>
      <sheetName val="8-30 Cost of Carry"/>
      <sheetName val="10-6 Cost of Carry"/>
      <sheetName val="June 11"/>
      <sheetName val="July 11"/>
      <sheetName val="12-3 Cost of Carry"/>
      <sheetName val="1-31-11 Cost of Carry"/>
      <sheetName val="3-31-11 Cost of Carry"/>
      <sheetName val="4-13-11 Cost of Carry"/>
      <sheetName val="6-16-11 Cost of Carry"/>
      <sheetName val="Aug IRR 11"/>
      <sheetName val="Sept IRR 11"/>
      <sheetName val="Oct IRR 11"/>
      <sheetName val="Nov IRR 11"/>
      <sheetName val="Dec IRR 11"/>
      <sheetName val="Jan IRR 12"/>
      <sheetName val="Feb IRR 12"/>
      <sheetName val="Mar IRR 12"/>
      <sheetName val="Apr IRR 12"/>
      <sheetName val="May IRR 12"/>
      <sheetName val="June IRR 12"/>
      <sheetName val="July IRR 12"/>
      <sheetName val="Aug IRR 12"/>
      <sheetName val="Sept IRR 12"/>
      <sheetName val="Oct IRR 12"/>
      <sheetName val="Nov IRR 12"/>
      <sheetName val="Dec IRR 12"/>
      <sheetName val="Jan 13 IRR"/>
      <sheetName val="Feb 13 IRR"/>
      <sheetName val="Mar 13 IRR"/>
      <sheetName val="Apr 13 IRR"/>
      <sheetName val="May 13 IRR"/>
      <sheetName val="June 13 IRR"/>
      <sheetName val="July 13 IRR"/>
      <sheetName val="Aug 13 IRR"/>
      <sheetName val="Sept 13 IRR"/>
      <sheetName val="Oct 13 IRR"/>
      <sheetName val="Nov 13 IRR"/>
      <sheetName val="Dec 13 IRR"/>
      <sheetName val="Jan 14 IRR"/>
      <sheetName val="Feb 14 IRR"/>
      <sheetName val="Mar 14 IRR"/>
      <sheetName val="Apr 14 IRR"/>
      <sheetName val="May 14 IRR"/>
      <sheetName val="June 14 IRR"/>
      <sheetName val="July 14 IRR"/>
      <sheetName val="Aug 14 IRR"/>
      <sheetName val="Sept 14 IRR"/>
      <sheetName val="Oct 14 IRR"/>
      <sheetName val="Nov 14 IRR"/>
      <sheetName val="Dec 14 IRR"/>
      <sheetName val="Pos_Market_Val_Recon"/>
      <sheetName val="ARB"/>
      <sheetName val="OSIRIS"/>
      <sheetName val="SACINV"/>
      <sheetName val="SACINT"/>
      <sheetName val="INTER "/>
      <sheetName val="MERID"/>
      <sheetName val="SACLRR"/>
      <sheetName val="HEALTHCO"/>
      <sheetName val="HEALTH LP"/>
      <sheetName val="SACCAP"/>
      <sheetName val="SIGMA CAPITAL ASS"/>
      <sheetName val="GENESI"/>
      <sheetName val="SACREC"/>
      <sheetName val="MGD FUNDS"/>
      <sheetName val="Daily Date Change"/>
      <sheetName val="WILCO"/>
      <sheetName val="Holdings Combined"/>
      <sheetName val="NAVREC"/>
      <sheetName val="Tax Estimate"/>
      <sheetName val="Partner Summary"/>
      <sheetName val="BEAR STEARNS"/>
      <sheetName val="Investment Lists"/>
      <sheetName val="ML"/>
      <sheetName val="BOND PRICING MATRIX"/>
      <sheetName val="sche K"/>
      <sheetName val="Inv Analysis"/>
      <sheetName val="Country List"/>
      <sheetName val="Offshore Feeder"/>
      <sheetName val="Domestic Feeder"/>
      <sheetName val="Incentive Fee"/>
      <sheetName val="ABNP (TWD)"/>
      <sheetName val="Sub-Red"/>
      <sheetName val="EY USE ONLY"/>
      <sheetName val="IOControl"/>
      <sheetName val="BO Event Lnk Positions"/>
      <sheetName val="GL Links"/>
      <sheetName val="Control Download"/>
      <sheetName val="REC0218.XLS"/>
      <sheetName val="Equal A"/>
      <sheetName val="TaxEst"/>
      <sheetName val="Pricing Sheet"/>
      <sheetName val="URGL (All Sec.)"/>
      <sheetName val="Pro Forma (2)"/>
      <sheetName val="Output (GAAP) (2)"/>
      <sheetName val="Output (2)"/>
      <sheetName val="Output (GAAP)"/>
      <sheetName val="Output"/>
      <sheetName val="INSS"/>
      <sheetName val="PMO"/>
      <sheetName val="Contr - FD"/>
      <sheetName val="Contr - TM"/>
      <sheetName val="Adjusted Contributio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BS|CF"/>
      <sheetName val="OpB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Presentation&gt;&gt;&gt;"/>
      <sheetName val="TargFin"/>
      <sheetName val="TargDCF"/>
      <sheetName val="CashAcqOutput"/>
      <sheetName val="PF EPS1"/>
      <sheetName val="PF EPS2"/>
      <sheetName val="PF Ratios"/>
      <sheetName val="StckPrc1"/>
      <sheetName val="StckPrc2"/>
      <sheetName val="Output&gt;&gt;"/>
      <sheetName val="SummaryCases"/>
      <sheetName val="Summary F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utput&gt;&gt;&gt;&gt;&gt;"/>
      <sheetName val="Case"/>
      <sheetName val="Inc Stmt"/>
      <sheetName val="Tech Placement"/>
      <sheetName val="Inc Stmt Sensitivities"/>
      <sheetName val="Other Sensitivities"/>
      <sheetName val="Private Round"/>
      <sheetName val="Expense Margins &amp; Other"/>
      <sheetName val="D &amp; A"/>
      <sheetName val="Working Capital"/>
      <sheetName val="External Revenue"/>
      <sheetName val="Internal Revenue"/>
      <sheetName val="Financial Build-up"/>
      <sheetName val="Entertainment Build-up"/>
      <sheetName val="Hosting Build-Up"/>
      <sheetName val="May_01"/>
      <sheetName val="Co. C"/>
      <sheetName val="Global Retail"/>
      <sheetName val="Global Direct"/>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Appl. of total proceeds"/>
      <sheetName val="Sale of receivables "/>
      <sheetName val="Proceeds"/>
      <sheetName val="Financial Projections"/>
      <sheetName val="Multiples Retail"/>
      <sheetName val="Multiples Direct "/>
      <sheetName val="Multiples KF SM"/>
      <sheetName val="Retail DCF"/>
      <sheetName val="Direct DCF"/>
      <sheetName val="KF SM DCF "/>
      <sheetName val="BASE"/>
      <sheetName val="AcqWC"/>
      <sheetName val="TargWC"/>
      <sheetName val="Brand Value DCF"/>
      <sheetName val="Detailed BS"/>
      <sheetName val="purch price"/>
      <sheetName val="Mar03"/>
      <sheetName val="CoSumm"/>
      <sheetName val="GPG"/>
      <sheetName val="ECT"/>
      <sheetName val="EOG"/>
      <sheetName val="EINT"/>
      <sheetName val="CFEOTT"/>
      <sheetName val="PGC"/>
      <sheetName val="EREC"/>
      <sheetName val="EES"/>
      <sheetName val="CORP"/>
      <sheetName val="ECM"/>
      <sheetName val="FIN"/>
      <sheetName val="EOGMI"/>
      <sheetName val="EESMI"/>
      <sheetName val="ERECMI"/>
      <sheetName val="MAC"/>
      <sheetName val="IndCo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Current Inputs"/>
      <sheetName val="Demand"/>
      <sheetName val="PHS CapEx"/>
      <sheetName val="Drivers and Contents"/>
      <sheetName val="Warnings"/>
      <sheetName val="Scen1"/>
      <sheetName val="Total Market"/>
      <sheetName val="GSM CapEx"/>
      <sheetName val="P and L"/>
      <sheetName val="Funds and Valuation"/>
      <sheetName val="Graphics Summary"/>
      <sheetName val="Financial Chart"/>
      <sheetName val="Cashflow Chart"/>
      <sheetName val="Revenue Chart"/>
      <sheetName val="Cell Sites"/>
      <sheetName val="CapEx Chart"/>
      <sheetName val="OpEx Chart"/>
      <sheetName val="Demand Chart"/>
      <sheetName val="L.T. Debt"/>
      <sheetName val="Shares &amp; Divs."/>
      <sheetName val="C.A."/>
      <sheetName val="T.S. and Other Cap"/>
      <sheetName val="CAUSTIC"/>
      <sheetName val="Additions"/>
      <sheetName val="THREE VARIABLES"/>
      <sheetName val="Power &amp; Fuel(c)"/>
      <sheetName val="Power &amp; Fuel(SMS)"/>
      <sheetName val="Power &amp; Fuel(new)"/>
      <sheetName val="Power &amp; Fuel (S)"/>
      <sheetName val="Control Panel"/>
      <sheetName val="Credit ratios"/>
      <sheetName val="Interest Rates"/>
      <sheetName val="Opening BS"/>
      <sheetName val="Returns Backup (2)"/>
      <sheetName val="Return "/>
      <sheetName val="Opting assum. Fixed Fire"/>
      <sheetName val="Opting assum. Mobile Fire"/>
      <sheetName val="Returns Backup"/>
      <sheetName val="Return Summary"/>
      <sheetName val="Taxes-Book"/>
      <sheetName val="Taxes-Tax"/>
      <sheetName val="Dep-Book"/>
      <sheetName val="Dep-Tax"/>
      <sheetName val="PP&amp;E"/>
      <sheetName val="적용환율"/>
      <sheetName val="Invested capital_VDF"/>
      <sheetName val="Summary Page_VDF"/>
      <sheetName val="PV of Op Leases_VDF"/>
      <sheetName val="8. Ratio"/>
      <sheetName val="Figures"/>
      <sheetName val="nayan"/>
      <sheetName val="Working"/>
      <sheetName val="Non Tech HC- Off"/>
      <sheetName val="Non Tech HC- On"/>
      <sheetName val="Cost Assumptions"/>
      <sheetName val="Space"/>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Summary_Page_VDF"/>
      <sheetName val="8__Ratio"/>
      <sheetName val="Valuation Summary 2004"/>
      <sheetName val="Valuation Summary"/>
      <sheetName val="Valuation Summary (05)"/>
      <sheetName val="Shares &amp; Options Summary"/>
      <sheetName val="Input Data"/>
      <sheetName val="LBO Sensitivity"/>
      <sheetName val="Target Finsum"/>
      <sheetName val="DCF Perpet Growth"/>
      <sheetName val="Compacq"/>
      <sheetName val="NFY"/>
      <sheetName val="LBO IRR"/>
      <sheetName val="Target Oper and FCF"/>
      <sheetName val="Target BS and ULCFC"/>
      <sheetName val="JAII Balance"/>
      <sheetName val="JAII Cashflow"/>
      <sheetName val="Base &amp; LBO Assumptions"/>
      <sheetName val="APV"/>
      <sheetName val="Equity Summary"/>
      <sheetName val="Price Summary"/>
      <sheetName val="Covenant 6.10"/>
      <sheetName val="Covenant 6.11"/>
      <sheetName val="JAII Income"/>
      <sheetName val="Summary 2"/>
      <sheetName val="Segment Buildups"/>
      <sheetName val="Savings Buildups"/>
      <sheetName val="Cashflow Statements"/>
      <sheetName val="RegEBITDA"/>
      <sheetName val="Dialog5"/>
      <sheetName val="FinStat Dummy"/>
      <sheetName val="Growth assumptions"/>
      <sheetName val="Standard driver"/>
      <sheetName val="Standard page"/>
      <sheetName val="Dialog2"/>
      <sheetName val="Assumptions and valuation"/>
      <sheetName val="Sensitivities"/>
      <sheetName val="Guidance notes"/>
      <sheetName val="Do not alter!"/>
      <sheetName val="CA-8"/>
      <sheetName val="External"/>
      <sheetName val="Internal Summary"/>
      <sheetName val="Calcs --&gt;"/>
      <sheetName val="CCFI"/>
      <sheetName val="CACC"/>
      <sheetName val="OLD --&gt;"/>
      <sheetName val="Internal (for word docs)"/>
      <sheetName val="IBU Capex (000's)"/>
      <sheetName val="Arcade List"/>
      <sheetName val="LOB"/>
      <sheetName val="p4"/>
      <sheetName val="Basic Input Sheet"/>
      <sheetName val="June Variance"/>
      <sheetName val="tax1730&amp;2210"/>
      <sheetName val="2060 Accr"/>
      <sheetName val="_401"/>
      <sheetName val="Inc_Rec"/>
      <sheetName val="Bldg_Summary"/>
      <sheetName val="ACCT_ANALYSIS"/>
      <sheetName val="File_Admin"/>
      <sheetName val="XAG_Inputs_&amp;_Log"/>
      <sheetName val="Estimated_RI_"/>
      <sheetName val="ACCRD_INS_(2001)"/>
      <sheetName val="Vacancy_Loss"/>
      <sheetName val="Basic_Input_Sheet"/>
      <sheetName val="Loan Amortization Schedule"/>
      <sheetName val="Depr Anal"/>
      <sheetName val="Project Reporting Information"/>
      <sheetName val="WorkSheetName"/>
      <sheetName val="LEASGR"/>
      <sheetName val="AccrExp"/>
      <sheetName val="12_96 CAM"/>
      <sheetName val="CAMINVBU"/>
      <sheetName val="CalcSheet"/>
      <sheetName val="OPER ACT"/>
      <sheetName val="0601_x0000__x0000__x0000__x0000__x0000__x0000__x0000__x0000__x0000__x0009__x0000__x0012_[13-524-D.xls]0"/>
      <sheetName val="Condo Assumptions"/>
      <sheetName val="Irvine B-Note "/>
      <sheetName val="N-Clean-Vac - 4831"/>
      <sheetName val="NonRec_Exps"/>
      <sheetName val="Amortization Table"/>
      <sheetName val="Brookings(Wreit)"/>
      <sheetName val="ALLOCATION SUMMARY"/>
      <sheetName val="Master List"/>
      <sheetName val="Capitalization and BS data"/>
      <sheetName val="Worksheet in Master Version DCF"/>
      <sheetName val="Account Categories"/>
      <sheetName val="T.3 Tucker TB"/>
      <sheetName val="HQ-Trust Research"/>
      <sheetName val="WP-1_1040-NR"/>
      <sheetName val="WP-2_Schd E"/>
      <sheetName val="WP-3_Supplement to 8582"/>
      <sheetName val="WP-4_2018 K-1 pickup"/>
      <sheetName val="WP-5_Form 8886 reporting transa"/>
      <sheetName val="WP-6_ECI vs 1040NR income"/>
      <sheetName val="WP-7_AMT - section 59(e)(2)"/>
      <sheetName val="K-1 Summary Different Orientati"/>
      <sheetName val="WP-8_Management fee - Real Esta"/>
      <sheetName val="WP-9_Management fee - Private"/>
      <sheetName val="HQ-Trust"/>
      <sheetName val="HQ-Corp"/>
      <sheetName val="NOL Schedule"/>
      <sheetName val="Total RE &amp; PE"/>
      <sheetName val="Real Estate"/>
      <sheetName val="Private Equity"/>
      <sheetName val="D200"/>
      <sheetName val="D203"/>
      <sheetName val="D215"/>
      <sheetName val="D218"/>
      <sheetName val="D221"/>
      <sheetName val="D219"/>
      <sheetName val="D222"/>
      <sheetName val="D223"/>
      <sheetName val="D225"/>
      <sheetName val="D227"/>
      <sheetName val="D228"/>
      <sheetName val="D230"/>
      <sheetName val="D231"/>
      <sheetName val="D240"/>
      <sheetName val="D241"/>
      <sheetName val="D243"/>
      <sheetName val="D243-1"/>
      <sheetName val="D243-2"/>
      <sheetName val="D243-3"/>
      <sheetName val="D257"/>
      <sheetName val="D262"/>
      <sheetName val="D268"/>
      <sheetName val="D269"/>
      <sheetName val="D270"/>
      <sheetName val="D279"/>
      <sheetName val="D280"/>
      <sheetName val="D281"/>
      <sheetName val="D282"/>
      <sheetName val="D284"/>
      <sheetName val="D286"/>
      <sheetName val="D289"/>
      <sheetName val="D290"/>
      <sheetName val="D292"/>
      <sheetName val="D293"/>
      <sheetName val="D294"/>
      <sheetName val="D295"/>
      <sheetName val="D296"/>
      <sheetName val="D298"/>
      <sheetName val="D299"/>
      <sheetName val="D300"/>
      <sheetName val="D301"/>
      <sheetName val="D310"/>
      <sheetName val="D311"/>
      <sheetName val="D312"/>
      <sheetName val="D313"/>
      <sheetName val="D314"/>
      <sheetName val="D317"/>
      <sheetName val="Allocation of MGMT fees"/>
      <sheetName val="PY_State K1 Summary"/>
      <sheetName val="Sheet17"/>
      <sheetName val="Sheet18"/>
      <sheetName val="Sheet19"/>
      <sheetName val="Sheet20"/>
      <sheetName val="Sheet21"/>
      <sheetName val="Sheet22"/>
      <sheetName val="Sheet23"/>
      <sheetName val="Sheet24"/>
      <sheetName val="Sheet25"/>
      <sheetName val="Trust Research"/>
      <sheetName val="WP-2_Sch E"/>
      <sheetName val="WP-3 - 8582"/>
      <sheetName val="WP-4 - K-1 Pickup"/>
      <sheetName val="WP-5_Form 8886"/>
      <sheetName val="WP-6_ECI vs 1040NR"/>
      <sheetName val="WP-7_AMT - Sec. 59(e)(2)"/>
      <sheetName val="WP-8_Tax Calc"/>
      <sheetName val="Management fee - Real Estate"/>
      <sheetName val="Management fee - Private"/>
      <sheetName val="Missing K-1"/>
      <sheetName val="Gateway-Rothesay Area"/>
      <sheetName val="ACTIVITY"/>
      <sheetName val="SPLICE HOURS"/>
      <sheetName val="Access Splicing Costs"/>
      <sheetName val="Access Fiber Costs"/>
      <sheetName val="labour"/>
      <sheetName val="Example"/>
      <sheetName val="Warde FDF"/>
      <sheetName val="FDF ACTIVITY"/>
      <sheetName val="Projects 2012 "/>
      <sheetName val="Edge 10797 Drilling Inventory"/>
      <sheetName val="NRGSum"/>
      <sheetName val="NRG"/>
      <sheetName val="NRG Ann USD"/>
      <sheetName val="NRG Ann GBP"/>
      <sheetName val="NRG Mth USD"/>
      <sheetName val="NRG Mth GBP"/>
      <sheetName val="Astmt"/>
      <sheetName val="Stmt"/>
      <sheetName val="Cascade"/>
      <sheetName val="Maint"/>
      <sheetName val="Maintsched"/>
      <sheetName val="Gas cost"/>
      <sheetName val="Unit 1"/>
      <sheetName val="Escal"/>
      <sheetName val="Spot Gas"/>
      <sheetName val="SMP"/>
      <sheetName val="PPP"/>
      <sheetName val="NRG Forecast"/>
      <sheetName val="LOLP"/>
      <sheetName val="Load"/>
      <sheetName val="ILEX starts"/>
      <sheetName val="Haircuts"/>
      <sheetName val="1992"/>
      <sheetName val="1993"/>
      <sheetName val="1998"/>
      <sheetName val="2001"/>
      <sheetName val="Annual Averages"/>
      <sheetName val="Continuous"/>
      <sheetName val="Quarterly Graphs"/>
      <sheetName val="Quarter Table"/>
      <sheetName val="report graphs"/>
      <sheetName val="Graph-2"/>
      <sheetName val="Reserve Reconciliation"/>
      <sheetName val="Production by Region"/>
      <sheetName val="Historical Capex"/>
      <sheetName val="Oil - Canada"/>
      <sheetName val="EXP1"/>
      <sheetName val="EXP2"/>
      <sheetName val="EXP3"/>
      <sheetName val="SalaryData"/>
      <sheetName val="Mbr"/>
      <sheetName val="Param(1)"/>
      <sheetName val="Integration"/>
      <sheetName val="Amortization Schedules"/>
      <sheetName val="min-ems"/>
      <sheetName val="fORMULAE"/>
      <sheetName val="INPUT - production"/>
      <sheetName val="Breadown"/>
      <sheetName val="NewExpFormat220702"/>
      <sheetName val="Status references"/>
      <sheetName val="Non-Payroll Expenses"/>
      <sheetName val="Revenue Breakdown"/>
      <sheetName val="Corporate Payroll"/>
      <sheetName val="MONSPD"/>
      <sheetName val="Seasonality curve"/>
      <sheetName val="Growth curves"/>
      <sheetName val="DealSheet"/>
      <sheetName val="S-U"/>
      <sheetName val="Subject"/>
      <sheetName val="Dyersburg Corporation"/>
      <sheetName val="Val Sum (2)"/>
      <sheetName val="AccSum (2)"/>
      <sheetName val="QUICKTransactions (2)"/>
      <sheetName val="Select Deals1"/>
      <sheetName val="Johnston"/>
      <sheetName val="JPS"/>
      <sheetName val="Concord fabrics"/>
      <sheetName val="St. John Knits"/>
      <sheetName val="Bibb"/>
      <sheetName val="Dominion"/>
      <sheetName val="Fieldcrest"/>
      <sheetName val="Alamac"/>
      <sheetName val="New Cherokee"/>
      <sheetName val="Graph Valo Theoretical"/>
      <sheetName val="Graph Full Value"/>
      <sheetName val="Graph Strategique"/>
      <sheetName val="Graphs EBITDA"/>
      <sheetName val="Graphs EBITDA-Capex"/>
      <sheetName val="Summary Valuation"/>
      <sheetName val="EU Comps"/>
      <sheetName val="EU Notes"/>
      <sheetName val="US Comps"/>
      <sheetName val="Notes US"/>
      <sheetName val="Historical Multiples"/>
      <sheetName val="US Deals"/>
      <sheetName val="EU Deals"/>
      <sheetName val="Capex &amp; Depr."/>
      <sheetName val="Debt capacity "/>
      <sheetName val="Implied Multiples"/>
      <sheetName val="Summary Valuation ALL"/>
      <sheetName val="to JY01 bud01 bud02"/>
      <sheetName val="2000 Staff Numbers"/>
      <sheetName val="2000 FTE Graph"/>
      <sheetName val="2001 FTE Graph "/>
      <sheetName val="1999 Numbers (2)"/>
      <sheetName val="2000 Numbers"/>
      <sheetName val="1999 Numbers"/>
      <sheetName val="Costs - Excl UK Ops"/>
      <sheetName val="Cost - UK Ops"/>
      <sheetName val="Data Headcount"/>
      <sheetName val="FTE Graph 1"/>
      <sheetName val="CPD2"/>
      <sheetName val="CDP1"/>
      <sheetName val="Salary 2001 to 2003"/>
      <sheetName val="FTE 2001 to 2003"/>
      <sheetName val="FTE Graph 2"/>
      <sheetName val="Data FTE 99 2000 2001"/>
      <sheetName val="Infos"/>
      <sheetName val="WIP 3-02"/>
      <sheetName val="Public Comp Inputs"/>
      <sheetName val="Dilution Base"/>
      <sheetName val="Mgt"/>
      <sheetName val="IMMOB. MATERIALI"/>
      <sheetName val="Calcolo Prestiti IVA 1^ Tranche"/>
      <sheetName val="DCF Inputs"/>
      <sheetName val="DCF Matrix"/>
      <sheetName val="Calcs"/>
      <sheetName val="Tar_inputs"/>
      <sheetName val="Income Statement_VDF"/>
      <sheetName val="LBOSHELL"/>
      <sheetName val="FTE'S 1999 TO 2002"/>
      <sheetName val="合成単価作成・-BLDG"/>
      <sheetName val="AGSInvest"/>
      <sheetName val="CDAInvest"/>
      <sheetName val="HADVInvest"/>
      <sheetName val="IPGinvest"/>
      <sheetName val="OMCinvest"/>
      <sheetName val="IPG"/>
      <sheetName val="PUBInvest"/>
      <sheetName val="SummI"/>
      <sheetName val="SummII"/>
      <sheetName val="SummIII"/>
      <sheetName val="TNO"/>
      <sheetName val="TNOInvest"/>
      <sheetName val="TSGInvest"/>
      <sheetName val="WPPGYInvest"/>
      <sheetName val="YNR"/>
      <sheetName val="YNRInvest"/>
      <sheetName val="WACC example"/>
      <sheetName val="9065Actuals04"/>
      <sheetName val="9065Budget04"/>
      <sheetName val="02data"/>
      <sheetName val="01data"/>
      <sheetName val="5yrdataplan"/>
      <sheetName val="04_Revenue"/>
      <sheetName val="03_Direct Costs by Country"/>
      <sheetName val="02_Capex"/>
      <sheetName val="06_SG&amp;A"/>
      <sheetName val="07_Real Estate"/>
      <sheetName val="aAcq_Input"/>
      <sheetName val="aAcqFinancials"/>
      <sheetName val="AcquirerDCF"/>
      <sheetName val="bTar_DivInc"/>
      <sheetName val="bTar_Input"/>
      <sheetName val="bTarFinancials"/>
      <sheetName val="TargetDCF"/>
      <sheetName val="Newco__Assumptions"/>
      <sheetName val="Newco_Combination"/>
      <sheetName val="Newco__FinSched"/>
      <sheetName val="Newco_Financials"/>
      <sheetName val="NewcoDCF"/>
      <sheetName val="NewcoRatios"/>
      <sheetName val="SourcesAndUses"/>
      <sheetName val="NewcoAccrDil"/>
      <sheetName val="ScenarioSum"/>
      <sheetName val="NewcoIRR"/>
      <sheetName val="NewcoLBOAnlys"/>
      <sheetName val="NewcoLBOSum"/>
      <sheetName val="ProjSum"/>
      <sheetName val="NewcoExecSum"/>
      <sheetName val="RatingCalcs"/>
      <sheetName val="Changes"/>
      <sheetName val="CoverSheet"/>
      <sheetName val="a_Storage"/>
      <sheetName val="TIP Client View"/>
      <sheetName val="Walks &amp; Analysis ---&gt;"/>
      <sheetName val="Waterfall from Estimate"/>
      <sheetName val="Waterfall from Estimate (2)"/>
      <sheetName val="Expense Reduction"/>
      <sheetName val="OppsAddBacks"/>
      <sheetName val="2012 Growth Requirement"/>
      <sheetName val="Estimate Summary ---&gt;"/>
      <sheetName val="Ascend Cons"/>
      <sheetName val="Ascend Cons by BU"/>
      <sheetName val="Ascend by BU"/>
      <sheetName val="Personnel ---&gt;"/>
      <sheetName val="Headcount Walk"/>
      <sheetName val="Heads - Summary"/>
      <sheetName val="Heads - New &amp; Open"/>
      <sheetName val="Estimate Detail ---&gt;"/>
      <sheetName val="ATI-E"/>
      <sheetName val="NHA-E"/>
      <sheetName val="NASM-E"/>
      <sheetName val="ExamFX-E"/>
      <sheetName val="Click-E"/>
      <sheetName val="JBL-E"/>
      <sheetName val="Exec-E"/>
      <sheetName val="Finance-E"/>
      <sheetName val="R&amp;D-E"/>
      <sheetName val="IT-E"/>
      <sheetName val="Mkt-E"/>
      <sheetName val="HR-E"/>
      <sheetName val="ICE-E"/>
      <sheetName val="1H'11 Actuals ---&gt;"/>
      <sheetName val="ATI-A"/>
      <sheetName val="NHA-A"/>
      <sheetName val="NASM-A"/>
      <sheetName val="ExamFX-A"/>
      <sheetName val="Click-A"/>
      <sheetName val="JBL-A"/>
      <sheetName val="Exec-A"/>
      <sheetName val="Finance &amp; RE-A"/>
      <sheetName val="R&amp;D-A"/>
      <sheetName val="IT-A"/>
      <sheetName val="Marketing-A"/>
      <sheetName val="HR-A"/>
      <sheetName val="Ascend SS Consol-A"/>
      <sheetName val="Finance-A"/>
      <sheetName val="Real Estate-A"/>
      <sheetName val="Elims-A"/>
      <sheetName val="Boston Reed"/>
      <sheetName val="Budget ---&gt;"/>
      <sheetName val="ATI-B"/>
      <sheetName val="NHA-B"/>
      <sheetName val="NASM-B"/>
      <sheetName val="ExamFX-B"/>
      <sheetName val="Click-B"/>
      <sheetName val="JBL-B"/>
      <sheetName val="Exec-B"/>
      <sheetName val="Finance &amp; RE-B"/>
      <sheetName val="R&amp;D-B"/>
      <sheetName val="IT-B"/>
      <sheetName val="Marketing-B"/>
      <sheetName val="HR-B"/>
      <sheetName val="Elims-B"/>
      <sheetName val="Ascend SS Consol-B"/>
      <sheetName val="Finance-B"/>
      <sheetName val="Real Estate-B"/>
      <sheetName val="Original Andrew___Data"/>
      <sheetName val="Andrew___Data (2)"/>
      <sheetName val="Assistance"/>
      <sheetName val="LED"/>
      <sheetName val="A&amp;C"/>
      <sheetName val="Income Statement-As Reported"/>
      <sheetName val="BRANCH"/>
      <sheetName val="FixAss"/>
      <sheetName val="WorkCap"/>
      <sheetName val="Cash flow inv"/>
      <sheetName val="B2"/>
      <sheetName val="B3"/>
      <sheetName val="B4"/>
      <sheetName val="B5"/>
      <sheetName val="BAY"/>
      <sheetName val="HA"/>
      <sheetName val="Consolidated IS Detail by Mnth"/>
      <sheetName val="AnalisiMargini"/>
      <sheetName val="Benchmarking"/>
      <sheetName val="Bilancio"/>
      <sheetName val="BilancioC"/>
      <sheetName val="DatiBase"/>
      <sheetName val="Consenso"/>
      <sheetName val="Costi"/>
      <sheetName val="Pilota"/>
      <sheetName val="Personale"/>
      <sheetName val="Puntichiave"/>
      <sheetName val="Qualita"/>
      <sheetName val="Qualita2"/>
      <sheetName val="Ricavi"/>
      <sheetName val="Ricavi2"/>
      <sheetName val="Sintesi"/>
      <sheetName val="SintesiC1"/>
      <sheetName val="SintesiC2"/>
      <sheetName val="SintesiC3"/>
      <sheetName val="SintesiC4"/>
      <sheetName val="SvilAbbonati"/>
      <sheetName val="SvilAbbonatiC"/>
      <sheetName val="ING"/>
      <sheetName val="ProSum"/>
      <sheetName val="Deduction of assets"/>
      <sheetName val="TranSum"/>
      <sheetName val="Business Assumptions"/>
      <sheetName val="Amort_Table"/>
      <sheetName val="question"/>
      <sheetName val="Dropdown lists"/>
      <sheetName val="Fixed Asset Record"/>
      <sheetName val="Methods &amp; Loc"/>
      <sheetName val="Forecast Templates ---&gt;"/>
      <sheetName val="ATI"/>
      <sheetName val="NHA"/>
      <sheetName val="NASM"/>
      <sheetName val="EFX"/>
      <sheetName val="Click"/>
      <sheetName val="JBL"/>
      <sheetName val="IE"/>
      <sheetName val="Execs"/>
      <sheetName val="Fin &amp; RE"/>
      <sheetName val="BR"/>
      <sheetName val="Personnel Sum"/>
      <sheetName val="S&amp;B Model - Current"/>
      <sheetName val="S&amp;B Model - New &amp; Open"/>
      <sheetName val="Actuals ---&gt;"/>
      <sheetName val="EFX-A"/>
      <sheetName val="BR-A"/>
      <sheetName val="IE-A"/>
      <sheetName val="Fin-A"/>
      <sheetName val="RE-A"/>
      <sheetName val="MKT-A"/>
      <sheetName val="Recast ---&gt;"/>
      <sheetName val="ATI-F"/>
      <sheetName val="NHA-F"/>
      <sheetName val="NASM-F"/>
      <sheetName val="EFX-F"/>
      <sheetName val="Click-F"/>
      <sheetName val="JBL-F"/>
      <sheetName val="BR-F"/>
      <sheetName val="IE-F"/>
      <sheetName val="Exec-F"/>
      <sheetName val="Fin-F"/>
      <sheetName val="RE-F"/>
      <sheetName val="MKT-F"/>
      <sheetName val="HR-F"/>
      <sheetName val="R&amp;D-F"/>
      <sheetName val="IT-F"/>
      <sheetName val="Other Data ---&gt;"/>
      <sheetName val="Flash Current Month"/>
      <sheetName val="Flash CM wo Acquisitions"/>
      <sheetName val="Flash Quarter To Date"/>
      <sheetName val="Flash QTD wo Acquisitions"/>
      <sheetName val="Flash Year To Date"/>
      <sheetName val="Flash YTD wo Acquisitions"/>
      <sheetName val="Ascend Consolidating Comparativ"/>
      <sheetName val="Ascend Shared Services Comparat"/>
      <sheetName val="Ascend Shared Services Trending"/>
      <sheetName val="4Q'11 Personnel"/>
      <sheetName val="FY'12 Personnel"/>
      <sheetName val="EValue"/>
      <sheetName val="ExamFX"/>
      <sheetName val="Elims"/>
      <sheetName val="T&amp;O"/>
      <sheetName val="RE"/>
      <sheetName val="Data ---&gt;"/>
      <sheetName val="ATI Comparative"/>
      <sheetName val="ATI Trending"/>
      <sheetName val="NHA Comparative"/>
      <sheetName val="NHA Trending"/>
      <sheetName val="NASM Comparative"/>
      <sheetName val="NASM Trending"/>
      <sheetName val="Boston Reed Comparative"/>
      <sheetName val="Boston Reed Trending"/>
      <sheetName val="EValue Comparative"/>
      <sheetName val="EValue Trending"/>
      <sheetName val="JBL Comparative"/>
      <sheetName val="JBL Trending"/>
      <sheetName val="ExamFX Comparative"/>
      <sheetName val="ExamFX Trending"/>
      <sheetName val="ClickSafety Comparative"/>
      <sheetName val="ClickSafety Trending"/>
      <sheetName val="Eliminations Comparative"/>
      <sheetName val="Eliminations Trending"/>
      <sheetName val="Ascend SS Consolidated Comparat"/>
      <sheetName val="Ascend SS Consolidated Trending"/>
      <sheetName val="Tech &amp; Ops Comparative"/>
      <sheetName val="Tech &amp; Ops Trending"/>
      <sheetName val="Executive Comparative"/>
      <sheetName val="Executive Trending"/>
      <sheetName val="Finance Comparative"/>
      <sheetName val="Finance Trending"/>
      <sheetName val="Real Estate Comparative"/>
      <sheetName val="Real Estate Trending"/>
      <sheetName val="Marketing Comparative"/>
      <sheetName val="Marketing Trending"/>
      <sheetName val="HR Comparative"/>
      <sheetName val="HR Trending"/>
      <sheetName val="Legal Comparative"/>
      <sheetName val="Legal Trending"/>
      <sheetName val="Current Month wo Acquisitions"/>
      <sheetName val="Year To Date wo Acquisitions"/>
      <sheetName val="Personnel"/>
      <sheetName val="Dept List"/>
      <sheetName val="1Q'12 Est ---&gt;"/>
      <sheetName val="Walk Template 1"/>
      <sheetName val="Expense Driver Walk"/>
      <sheetName val="Downside walk"/>
      <sheetName val="Var Sum"/>
      <sheetName val="Var Detail"/>
      <sheetName val="CONS Est"/>
      <sheetName val="ATI Est"/>
      <sheetName val="NHA Est"/>
      <sheetName val="NASM Est"/>
      <sheetName val="BR Est"/>
      <sheetName val="EVL Est"/>
      <sheetName val="Click Est"/>
      <sheetName val="ExamFX Est"/>
      <sheetName val="JBL Est"/>
      <sheetName val="T&amp;O Est"/>
      <sheetName val="Exec Est"/>
      <sheetName val="Fin Est"/>
      <sheetName val="Mkt Est"/>
      <sheetName val="HR Est"/>
      <sheetName val="Legal Est"/>
      <sheetName val="Elims Est"/>
      <sheetName val="Personnel Detail"/>
      <sheetName val="Hiring Model"/>
      <sheetName val="YTD Data ---&gt;"/>
      <sheetName val="ATI  ytd"/>
      <sheetName val="NHA - ytd"/>
      <sheetName val="NASM - ytd"/>
      <sheetName val="BR - ytd"/>
      <sheetName val="EVL - ytd"/>
      <sheetName val="JBL - ytd"/>
      <sheetName val="ExamFX - ytd"/>
      <sheetName val="click - ytd"/>
      <sheetName val="T&amp;O ytd"/>
      <sheetName val="mkt - ytd"/>
      <sheetName val="exec - ytd"/>
      <sheetName val="fin - ytd"/>
      <sheetName val="re - ytd"/>
      <sheetName val="hr - ytd"/>
      <sheetName val="legal - ytd"/>
      <sheetName val="elims - ytd"/>
      <sheetName val="FY'12 Budget Data ---&gt;"/>
      <sheetName val="BOSTR"/>
      <sheetName val="EVL"/>
      <sheetName val="MKD"/>
      <sheetName val="Exec"/>
      <sheetName val="Open Stores"/>
      <sheetName val="Original sheet"/>
      <sheetName val="Install compared to shiplog"/>
      <sheetName val="Registers by province"/>
      <sheetName val="Registers by Divisions"/>
      <sheetName val="Accretion Analysis"/>
      <sheetName val="P Company-Old"/>
      <sheetName val="Model Assumptions"/>
      <sheetName val="Assumptions Deck"/>
      <sheetName val="Assumption Deck"/>
      <sheetName val="Pro-Forma"/>
      <sheetName val="Transaction_Assumptions"/>
      <sheetName val="Wireless_Comps"/>
      <sheetName val="Merger_TANGO"/>
      <sheetName val="KLT"/>
      <sheetName val="WR"/>
      <sheetName val="PPW_SPW"/>
      <sheetName val="PNW"/>
      <sheetName val="TEP"/>
      <sheetName val="GPU"/>
      <sheetName val="Scenario I"/>
      <sheetName val="InventoryRotables"/>
      <sheetName val="Type"/>
      <sheetName val="data 1988"/>
      <sheetName val="Pv 1988"/>
      <sheetName val="PV Chart"/>
      <sheetName val="ROC Chart"/>
      <sheetName val="Private Prem"/>
      <sheetName val="ROE Analysis"/>
      <sheetName val="Pivot Table 1"/>
      <sheetName val="Data Turnover"/>
      <sheetName val="Absolute total chart"/>
      <sheetName val="Cumulative total chart "/>
      <sheetName val="Geographic Segments"/>
      <sheetName val="YTD M&amp;A "/>
      <sheetName val="Credentials"/>
      <sheetName val="Segment Data 2000"/>
      <sheetName val="Shareholder Analysis"/>
      <sheetName val="Company Valuation"/>
      <sheetName val="Summary Financials Samuel&amp;Sons"/>
      <sheetName val="SamManSummary Financials"/>
      <sheetName val="ANR"/>
      <sheetName val="book value to Share price"/>
      <sheetName val="Calculations for rolling EPS"/>
      <sheetName val="DATA for EPS Graph"/>
      <sheetName val="ROCE Chart"/>
      <sheetName val="Price to book graph"/>
      <sheetName val="EPS VS Price Graph"/>
      <sheetName val="PV Graph"/>
      <sheetName val="GAS (C$ 10-1 Gross)"/>
      <sheetName val="GAS (C$ 6-1 Gross)"/>
      <sheetName val="RLI-FWD Prod'n (10-1)"/>
      <sheetName val="Gateway-Rothesay_Area"/>
      <sheetName val="SPLICE_HOURS"/>
      <sheetName val="Access_Splicing_Costs"/>
      <sheetName val="Access_Fiber_Costs"/>
      <sheetName val="Warde_FDF"/>
      <sheetName val="FDF_ACTIVITY"/>
      <sheetName val="Projects_2012_"/>
      <sheetName val="Edge_10797_Drilling_Inventory"/>
      <sheetName val="NRG_Ann_USD"/>
      <sheetName val="NRG_Ann_GBP"/>
      <sheetName val="NRG_Mth_USD"/>
      <sheetName val="NRG_Mth_GBP"/>
      <sheetName val="Gas_cost"/>
      <sheetName val="Unit_1"/>
      <sheetName val="Spot_Gas"/>
      <sheetName val="NRG_Forecast"/>
      <sheetName val="ILEX_starts"/>
      <sheetName val="Annual_Averages"/>
      <sheetName val="Quarterly_Graphs"/>
      <sheetName val="Quarter_Table"/>
      <sheetName val="report_graphs"/>
      <sheetName val="Reserve_Reconciliation"/>
      <sheetName val="Production_by_Region"/>
      <sheetName val="Historical_Capex"/>
      <sheetName val="Oil_-_Canada"/>
      <sheetName val="Amortization_Schedules"/>
      <sheetName val="Sales_2003"/>
      <sheetName val="INPUT_-_production"/>
      <sheetName val="Status_references"/>
      <sheetName val="Non-Payroll_Expenses"/>
      <sheetName val="Revenue_Breakdown"/>
      <sheetName val="Corporate_Payroll"/>
      <sheetName val="Seasonality_curve"/>
      <sheetName val="Growth_curves"/>
      <sheetName val="Dyersburg_Corporation"/>
      <sheetName val="Val_Sum_(2)"/>
      <sheetName val="&quot;Val__Summ_&quot;"/>
      <sheetName val="Val_Sum"/>
      <sheetName val="&quot;Mkt__Mult__App_&quot;"/>
      <sheetName val="MM_(2)"/>
      <sheetName val="Hist_Reps"/>
      <sheetName val="&quot;Disc__Cash_Fl__App_&quot;"/>
      <sheetName val="Back-up_WACC"/>
      <sheetName val="&quot;Comp__Trans__App_&quot;"/>
      <sheetName val="AccSum_(2)"/>
      <sheetName val="QUICKTransactions_(2)"/>
      <sheetName val="Select_Deals"/>
      <sheetName val="All_Deals"/>
      <sheetName val="&quot;Supp__Ex_&quot;"/>
      <sheetName val="Select_Deals1"/>
      <sheetName val="Concord_fabrics"/>
      <sheetName val="St__John_Knits"/>
      <sheetName val="New_Cherokee"/>
      <sheetName val="Graph_Valo_Theoretical"/>
      <sheetName val="Graph_Full_Value"/>
      <sheetName val="Graph_Strategique"/>
      <sheetName val="Graphs_EBITDA"/>
      <sheetName val="Graphs_EBITDA-Capex"/>
      <sheetName val="Summary_Valuation"/>
      <sheetName val="EU_Comps"/>
      <sheetName val="EU_Notes"/>
      <sheetName val="US_Comps"/>
      <sheetName val="Notes_US"/>
      <sheetName val="Historical_Multiples"/>
      <sheetName val="US_Deals"/>
      <sheetName val="EU_Deals"/>
      <sheetName val="Capex_&amp;_Depr_"/>
      <sheetName val="Debt_capacity_"/>
      <sheetName val="Implied_Multiples"/>
      <sheetName val="Summary_Valuation_ALL"/>
      <sheetName val="to_JY01_bud01_bud02"/>
      <sheetName val="2000_Staff_Numbers"/>
      <sheetName val="2000_FTE_Graph"/>
      <sheetName val="2001_FTE_Graph_"/>
      <sheetName val="1999_Numbers_(2)"/>
      <sheetName val="2000_Numbers"/>
      <sheetName val="1999_Numbers"/>
      <sheetName val="Costs_-_Excl_UK_Ops"/>
      <sheetName val="Cost_-_UK_Ops"/>
      <sheetName val="Data_Headcount"/>
      <sheetName val="Budget_2002"/>
      <sheetName val="FTE_Graph_1"/>
      <sheetName val="Salary_2001_to_2003"/>
      <sheetName val="FTE_2001_to_2003"/>
      <sheetName val="FTE_Graph_2"/>
      <sheetName val="Data_FTE_99_2000_2001"/>
      <sheetName val="WIP_3-02"/>
      <sheetName val="Public_Comp_Inputs"/>
      <sheetName val="Dilution_Base"/>
      <sheetName val="IMMOB__MATERIALI"/>
      <sheetName val="Calcolo_Prestiti_IVA_1^_Tranche"/>
      <sheetName val="DCF_Inputs"/>
      <sheetName val="DCF_Matrix"/>
      <sheetName val="FTE'S_1999_TO_2002"/>
      <sheetName val="WACC_example"/>
      <sheetName val="03_Direct_Costs_by_Country"/>
      <sheetName val="07_Real_Estate"/>
      <sheetName val="TIP_Client_View"/>
      <sheetName val="Walks_&amp;_Analysis_---&gt;"/>
      <sheetName val="Waterfall_from_Estimate"/>
      <sheetName val="Waterfall_from_Estimate_(2)"/>
      <sheetName val="Expense_Reduction"/>
      <sheetName val="2012_Growth_Requirement"/>
      <sheetName val="Estimate_Summary_---&gt;"/>
      <sheetName val="Ascend_Cons"/>
      <sheetName val="Ascend_Cons_by_BU"/>
      <sheetName val="Ascend_by_BU"/>
      <sheetName val="Personnel_---&gt;"/>
      <sheetName val="Headcount_Summary"/>
      <sheetName val="Headcount_Walk"/>
      <sheetName val="Heads_-_Summary"/>
      <sheetName val="Heads_-_New_&amp;_Open"/>
      <sheetName val="Estimate_Detail_---&gt;"/>
      <sheetName val="1H'11_Actuals_---&gt;"/>
      <sheetName val="Finance_&amp;_RE-A"/>
      <sheetName val="Ascend_SS_Consol-A"/>
      <sheetName val="Real_Estate-A"/>
      <sheetName val="Boston_Reed"/>
      <sheetName val="Budget_---&gt;"/>
      <sheetName val="Finance_&amp;_RE-B"/>
      <sheetName val="Ascend_SS_Consol-B"/>
      <sheetName val="Real_Estate-B"/>
      <sheetName val="Original_Andrew___Data"/>
      <sheetName val="Andrew___Data_(2)"/>
      <sheetName val="Income_Statement-As_Reported"/>
      <sheetName val="Cash_flow_inv"/>
      <sheetName val="Consolidated_IS_Detail_by_Mnth"/>
      <sheetName val="Deduction_of_assets"/>
      <sheetName val="Business_Assumptions"/>
      <sheetName val="Dropdown_lists"/>
      <sheetName val="Fixed_Asset_Record"/>
      <sheetName val="Methods_&amp;_Loc"/>
      <sheetName val="Forecast_Templates_---&gt;"/>
      <sheetName val="Fin_&amp;_RE"/>
      <sheetName val="Personnel_Sum"/>
      <sheetName val="S&amp;B_Model_-_Current"/>
      <sheetName val="S&amp;B_Model_-_New_&amp;_Open"/>
      <sheetName val="Actuals_---&gt;"/>
      <sheetName val="Recast_---&gt;"/>
      <sheetName val="Other_Data_---&gt;"/>
      <sheetName val="Cover_Sheet"/>
      <sheetName val="Table_of_Contents"/>
      <sheetName val="Flash_Current_Month"/>
      <sheetName val="Flash_CM_wo_Acquisitions"/>
      <sheetName val="Flash_Quarter_To_Date"/>
      <sheetName val="Flash_QTD_wo_Acquisitions"/>
      <sheetName val="Flash_Year_To_Date"/>
      <sheetName val="Flash_YTD_wo_Acquisitions"/>
      <sheetName val="Ascend_Consolidating_Comparativ"/>
      <sheetName val="Ascend_Shared_Services_Comparat"/>
      <sheetName val="Ascend_Shared_Services_Trending"/>
      <sheetName val="4Q'11_Personnel"/>
      <sheetName val="FY'12_Personnel"/>
      <sheetName val="Data_---&gt;"/>
      <sheetName val="ATI_Comparative"/>
      <sheetName val="ATI_Trending"/>
      <sheetName val="NHA_Comparative"/>
      <sheetName val="NHA_Trending"/>
      <sheetName val="NASM_Comparative"/>
      <sheetName val="NASM_Trending"/>
      <sheetName val="Boston_Reed_Comparative"/>
      <sheetName val="Boston_Reed_Trending"/>
      <sheetName val="EValue_Comparative"/>
      <sheetName val="EValue_Trending"/>
      <sheetName val="JBL_Comparative"/>
      <sheetName val="JBL_Trending"/>
      <sheetName val="ExamFX_Comparative"/>
      <sheetName val="ExamFX_Trending"/>
      <sheetName val="ClickSafety_Comparative"/>
      <sheetName val="ClickSafety_Trending"/>
      <sheetName val="Eliminations_Comparative"/>
      <sheetName val="Eliminations_Trending"/>
      <sheetName val="Ascend_SS_Consolidated_Comparat"/>
      <sheetName val="Ascend_SS_Consolidated_Trending"/>
      <sheetName val="Tech_&amp;_Ops_Comparative"/>
      <sheetName val="Tech_&amp;_Ops_Trending"/>
      <sheetName val="Executive_Comparative"/>
      <sheetName val="Executive_Trending"/>
      <sheetName val="Finance_Comparative"/>
      <sheetName val="Finance_Trending"/>
      <sheetName val="Real_Estate_Comparative"/>
      <sheetName val="Real_Estate_Trending"/>
      <sheetName val="Marketing_Comparative"/>
      <sheetName val="Marketing_Trending"/>
      <sheetName val="HR_Comparative"/>
      <sheetName val="HR_Trending"/>
      <sheetName val="Legal_Comparative"/>
      <sheetName val="Legal_Trending"/>
      <sheetName val="Current_Month_wo_Acquisitions"/>
      <sheetName val="Year_To_Date_wo_Acquisitions"/>
      <sheetName val="Dept_List"/>
      <sheetName val="1Q'12_Est_---&gt;"/>
      <sheetName val="Walk_Template_1"/>
      <sheetName val="Expense_Driver_Walk"/>
      <sheetName val="Downside_walk"/>
      <sheetName val="Var_Sum"/>
      <sheetName val="Var_Detail"/>
      <sheetName val="CONS_Est"/>
      <sheetName val="ATI_Est"/>
      <sheetName val="NHA_Est"/>
      <sheetName val="NASM_Est"/>
      <sheetName val="BR_Est"/>
      <sheetName val="EVL_Est"/>
      <sheetName val="Click_Est"/>
      <sheetName val="ExamFX_Est"/>
      <sheetName val="JBL_Est"/>
      <sheetName val="T&amp;O_Est"/>
      <sheetName val="Exec_Est"/>
      <sheetName val="Fin_Est"/>
      <sheetName val="Mkt_Est"/>
      <sheetName val="HR_Est"/>
      <sheetName val="Legal_Est"/>
      <sheetName val="Elims_Est"/>
      <sheetName val="Personnel_Detail"/>
      <sheetName val="Hiring_Model"/>
      <sheetName val="YTD_Data_---&gt;"/>
      <sheetName val="ATI__ytd"/>
      <sheetName val="NHA_-_ytd"/>
      <sheetName val="NASM_-_ytd"/>
      <sheetName val="BR_-_ytd"/>
      <sheetName val="EVL_-_ytd"/>
      <sheetName val="JBL_-_ytd"/>
      <sheetName val="ExamFX_-_ytd"/>
      <sheetName val="click_-_ytd"/>
      <sheetName val="T&amp;O_ytd"/>
      <sheetName val="mkt_-_ytd"/>
      <sheetName val="exec_-_ytd"/>
      <sheetName val="fin_-_ytd"/>
      <sheetName val="re_-_ytd"/>
      <sheetName val="hr_-_ytd"/>
      <sheetName val="legal_-_ytd"/>
      <sheetName val="elims_-_ytd"/>
      <sheetName val="FY'12_Budget_Data_---&gt;"/>
      <sheetName val="Open_Stores"/>
      <sheetName val="Original_sheet"/>
      <sheetName val="Install_compared_to_shiplog"/>
      <sheetName val="Registers_by_province"/>
      <sheetName val="Registers_by_Divisions"/>
      <sheetName val="Accretion_Analysis"/>
      <sheetName val="P_Company-Old"/>
      <sheetName val="Model_Assumptions"/>
      <sheetName val="Assumptions_Deck"/>
      <sheetName val="Assumption_Deck"/>
      <sheetName val="Scenario_I"/>
      <sheetName val="data_1988"/>
      <sheetName val="Pv_1988"/>
      <sheetName val="PV_Chart"/>
      <sheetName val="PV_Data"/>
      <sheetName val="ROC_Chart"/>
      <sheetName val="Private_Prem"/>
      <sheetName val="ROE_Analysis"/>
      <sheetName val="Pivot_Table_1"/>
      <sheetName val="Data_Turnover"/>
      <sheetName val="Absolute_total_chart"/>
      <sheetName val="Cumulative_total_chart_"/>
      <sheetName val="Geographic_Segments"/>
      <sheetName val="YTD_M&amp;A_"/>
      <sheetName val="Segment_Data_2000"/>
      <sheetName val="Shareholder_Analysis"/>
      <sheetName val="Company_Valuation"/>
      <sheetName val="Summary_Financials_Samuel&amp;Sons"/>
      <sheetName val="SamManSummary_Financials"/>
      <sheetName val="book_value_to_Share_price"/>
      <sheetName val="Calculations_for_rolling_EPS"/>
      <sheetName val="DATA_for_EPS_Graph"/>
      <sheetName val="ROCE_Chart"/>
      <sheetName val="Price_to_book_graph"/>
      <sheetName val="EPS_VS_Price_Graph"/>
      <sheetName val="PV_Graph"/>
      <sheetName val="GAS_(C$_10-1_Gross)"/>
      <sheetName val="GAS_(C$_6-1_Gross)"/>
      <sheetName val="Graph_Data"/>
      <sheetName val="RLI-FWD_Prod'n_(10-1)"/>
      <sheetName val="Gateway-Rothesay_Area1"/>
      <sheetName val="SPLICE_HOURS1"/>
      <sheetName val="Access_Splicing_Costs1"/>
      <sheetName val="Access_Fiber_Costs1"/>
      <sheetName val="Warde_FDF1"/>
      <sheetName val="FDF_ACTIVITY1"/>
      <sheetName val="Projects_2012_1"/>
      <sheetName val="Edge_10797_Drilling_Inventory1"/>
      <sheetName val="NRG_Ann_USD1"/>
      <sheetName val="NRG_Ann_GBP1"/>
      <sheetName val="NRG_Mth_USD1"/>
      <sheetName val="NRG_Mth_GBP1"/>
      <sheetName val="Gas_cost1"/>
      <sheetName val="Unit_11"/>
      <sheetName val="Spot_Gas1"/>
      <sheetName val="NRG_Forecast1"/>
      <sheetName val="ILEX_starts1"/>
      <sheetName val="Annual_Averages1"/>
      <sheetName val="Quarterly_Graphs1"/>
      <sheetName val="Quarter_Table1"/>
      <sheetName val="report_graphs1"/>
      <sheetName val="Reserve_Reconciliation1"/>
      <sheetName val="Production_by_Region1"/>
      <sheetName val="Historical_Capex1"/>
      <sheetName val="Oil_-_Canada1"/>
      <sheetName val="Amortization_Schedules1"/>
      <sheetName val="Sales_20031"/>
      <sheetName val="INPUT_-_production1"/>
      <sheetName val="Status_references1"/>
      <sheetName val="Non-Payroll_Expenses1"/>
      <sheetName val="Revenue_Breakdown1"/>
      <sheetName val="Corporate_Payroll1"/>
      <sheetName val="Seasonality_curve1"/>
      <sheetName val="Growth_curves1"/>
      <sheetName val="Dyersburg_Corporation1"/>
      <sheetName val="Val_Sum_(2)1"/>
      <sheetName val="&quot;Val__Summ_&quot;1"/>
      <sheetName val="Val_Sum1"/>
      <sheetName val="&quot;Mkt__Mult__App_&quot;1"/>
      <sheetName val="MM_(2)1"/>
      <sheetName val="Hist_Reps1"/>
      <sheetName val="&quot;Disc__Cash_Fl__App_&quot;1"/>
      <sheetName val="Back-up_WACC1"/>
      <sheetName val="&quot;Comp__Trans__App_&quot;1"/>
      <sheetName val="AccSum_(2)1"/>
      <sheetName val="QUICKTransactions_(2)1"/>
      <sheetName val="Select_Deals2"/>
      <sheetName val="All_Deals1"/>
      <sheetName val="&quot;Supp__Ex_&quot;1"/>
      <sheetName val="Select_Deals11"/>
      <sheetName val="Concord_fabrics1"/>
      <sheetName val="St__John_Knits1"/>
      <sheetName val="New_Cherokee1"/>
      <sheetName val="Graph_Valo_Theoretical1"/>
      <sheetName val="Graph_Full_Value1"/>
      <sheetName val="Graph_Strategique1"/>
      <sheetName val="Graphs_EBITDA1"/>
      <sheetName val="Graphs_EBITDA-Capex1"/>
      <sheetName val="Summary_Valuation1"/>
      <sheetName val="EU_Comps1"/>
      <sheetName val="EU_Notes1"/>
      <sheetName val="US_Comps1"/>
      <sheetName val="Notes_US1"/>
      <sheetName val="Historical_Multiples1"/>
      <sheetName val="US_Deals1"/>
      <sheetName val="EU_Deals1"/>
      <sheetName val="Capex_&amp;_Depr_1"/>
      <sheetName val="Debt_capacity_1"/>
      <sheetName val="Implied_Multiples1"/>
      <sheetName val="Summary_Valuation_ALL1"/>
      <sheetName val="to_JY01_bud01_bud021"/>
      <sheetName val="2000_Staff_Numbers1"/>
      <sheetName val="2000_FTE_Graph1"/>
      <sheetName val="2001_FTE_Graph_1"/>
      <sheetName val="1999_Numbers_(2)1"/>
      <sheetName val="2000_Numbers1"/>
      <sheetName val="1999_Numbers1"/>
      <sheetName val="Costs_-_Excl_UK_Ops1"/>
      <sheetName val="Cost_-_UK_Ops1"/>
      <sheetName val="Data_Headcount1"/>
      <sheetName val="Budget_20021"/>
      <sheetName val="FTE_Graph_11"/>
      <sheetName val="Salary_2001_to_20031"/>
      <sheetName val="FTE_2001_to_20031"/>
      <sheetName val="FTE_Graph_21"/>
      <sheetName val="Data_FTE_99_2000_20011"/>
      <sheetName val="WIP_3-021"/>
      <sheetName val="Public_Comp_Inputs1"/>
      <sheetName val="Dilution_Base1"/>
      <sheetName val="IMMOB__MATERIALI1"/>
      <sheetName val="Calcolo_Prestiti_IVA_1^_Tranch1"/>
      <sheetName val="DCF_Inputs1"/>
      <sheetName val="DCF_Matrix1"/>
      <sheetName val="Invested_capital_VDF1"/>
      <sheetName val="Summary_Page_VDF1"/>
      <sheetName val="PV_of_Op_Leases_VDF1"/>
      <sheetName val="Income_Statement_VDF1"/>
      <sheetName val="FTE'S_1999_TO_20021"/>
      <sheetName val="WACC_example1"/>
      <sheetName val="03_Direct_Costs_by_Country1"/>
      <sheetName val="07_Real_Estate1"/>
      <sheetName val="TIP_Client_View1"/>
      <sheetName val="Walks_&amp;_Analysis_---&gt;1"/>
      <sheetName val="Waterfall_from_Estimate1"/>
      <sheetName val="Waterfall_from_Estimate_(2)1"/>
      <sheetName val="Expense_Reduction1"/>
      <sheetName val="2012_Growth_Requirement1"/>
      <sheetName val="Estimate_Summary_---&gt;1"/>
      <sheetName val="Ascend_Cons1"/>
      <sheetName val="Ascend_Cons_by_BU1"/>
      <sheetName val="Ascend_by_BU1"/>
      <sheetName val="Personnel_---&gt;1"/>
      <sheetName val="Headcount_Summary1"/>
      <sheetName val="Headcount_Walk1"/>
      <sheetName val="Heads_-_Summary1"/>
      <sheetName val="Heads_-_New_&amp;_Open1"/>
      <sheetName val="Estimate_Detail_---&gt;1"/>
      <sheetName val="1H'11_Actuals_---&gt;1"/>
      <sheetName val="Finance_&amp;_RE-A1"/>
      <sheetName val="Ascend_SS_Consol-A1"/>
      <sheetName val="Real_Estate-A1"/>
      <sheetName val="Boston_Reed1"/>
      <sheetName val="Budget_---&gt;1"/>
      <sheetName val="Finance_&amp;_RE-B1"/>
      <sheetName val="Ascend_SS_Consol-B1"/>
      <sheetName val="Real_Estate-B1"/>
      <sheetName val="Original_Andrew___Data1"/>
      <sheetName val="Andrew___Data_(2)1"/>
      <sheetName val="Income_Statement-As_Reported1"/>
      <sheetName val="Cash_flow_inv1"/>
      <sheetName val="Consolidated_IS_Detail_by_Mnth1"/>
      <sheetName val="Deduction_of_assets1"/>
      <sheetName val="Business_Assumptions1"/>
      <sheetName val="Dropdown_lists1"/>
      <sheetName val="Fixed_Asset_Record1"/>
      <sheetName val="Methods_&amp;_Loc1"/>
      <sheetName val="Forecast_Templates_---&gt;1"/>
      <sheetName val="Fin_&amp;_RE1"/>
      <sheetName val="Personnel_Sum1"/>
      <sheetName val="S&amp;B_Model_-_Current1"/>
      <sheetName val="S&amp;B_Model_-_New_&amp;_Open1"/>
      <sheetName val="Actuals_---&gt;1"/>
      <sheetName val="Recast_---&gt;1"/>
      <sheetName val="Other_Data_---&gt;1"/>
      <sheetName val="Cover_Sheet1"/>
      <sheetName val="Table_of_Contents1"/>
      <sheetName val="Flash_Current_Month1"/>
      <sheetName val="Flash_CM_wo_Acquisitions1"/>
      <sheetName val="Flash_Quarter_To_Date1"/>
      <sheetName val="Flash_QTD_wo_Acquisitions1"/>
      <sheetName val="Flash_Year_To_Date1"/>
      <sheetName val="Flash_YTD_wo_Acquisitions1"/>
      <sheetName val="Ascend_Consolidating_Comparati1"/>
      <sheetName val="Ascend_Shared_Services_Compara1"/>
      <sheetName val="Ascend_Shared_Services_Trendin1"/>
      <sheetName val="4Q'11_Personnel1"/>
      <sheetName val="FY'12_Personnel1"/>
      <sheetName val="Data_---&gt;1"/>
      <sheetName val="ATI_Comparative1"/>
      <sheetName val="ATI_Trending1"/>
      <sheetName val="NHA_Comparative1"/>
      <sheetName val="NHA_Trending1"/>
      <sheetName val="NASM_Comparative1"/>
      <sheetName val="NASM_Trending1"/>
      <sheetName val="Boston_Reed_Comparative1"/>
      <sheetName val="Boston_Reed_Trending1"/>
      <sheetName val="EValue_Comparative1"/>
      <sheetName val="EValue_Trending1"/>
      <sheetName val="JBL_Comparative1"/>
      <sheetName val="JBL_Trending1"/>
      <sheetName val="ExamFX_Comparative1"/>
      <sheetName val="ExamFX_Trending1"/>
      <sheetName val="ClickSafety_Comparative1"/>
      <sheetName val="ClickSafety_Trending1"/>
      <sheetName val="Eliminations_Comparative1"/>
      <sheetName val="Eliminations_Trending1"/>
      <sheetName val="Ascend_SS_Consolidated_Compara1"/>
      <sheetName val="Ascend_SS_Consolidated_Trendin1"/>
      <sheetName val="Tech_&amp;_Ops_Comparative1"/>
      <sheetName val="Tech_&amp;_Ops_Trending1"/>
      <sheetName val="Executive_Comparative1"/>
      <sheetName val="Executive_Trending1"/>
      <sheetName val="Finance_Comparative1"/>
      <sheetName val="Finance_Trending1"/>
      <sheetName val="Real_Estate_Comparative1"/>
      <sheetName val="Real_Estate_Trending1"/>
      <sheetName val="Marketing_Comparative1"/>
      <sheetName val="Marketing_Trending1"/>
      <sheetName val="HR_Comparative1"/>
      <sheetName val="HR_Trending1"/>
      <sheetName val="Legal_Comparative1"/>
      <sheetName val="Legal_Trending1"/>
      <sheetName val="Current_Month_wo_Acquisitions1"/>
      <sheetName val="Year_To_Date_wo_Acquisitions1"/>
      <sheetName val="Dept_List1"/>
      <sheetName val="1Q'12_Est_---&gt;1"/>
      <sheetName val="Walk_Template_11"/>
      <sheetName val="Expense_Driver_Walk1"/>
      <sheetName val="Downside_walk1"/>
      <sheetName val="Var_Sum1"/>
      <sheetName val="Var_Detail1"/>
      <sheetName val="CONS_Est1"/>
      <sheetName val="ATI_Est1"/>
      <sheetName val="NHA_Est1"/>
      <sheetName val="NASM_Est1"/>
      <sheetName val="BR_Est1"/>
      <sheetName val="EVL_Est1"/>
      <sheetName val="Click_Est1"/>
      <sheetName val="ExamFX_Est1"/>
      <sheetName val="JBL_Est1"/>
      <sheetName val="T&amp;O_Est1"/>
      <sheetName val="Exec_Est1"/>
      <sheetName val="Fin_Est1"/>
      <sheetName val="Mkt_Est1"/>
      <sheetName val="HR_Est1"/>
      <sheetName val="Legal_Est1"/>
      <sheetName val="Elims_Est1"/>
      <sheetName val="Personnel_Detail1"/>
      <sheetName val="Hiring_Model1"/>
      <sheetName val="YTD_Data_---&gt;1"/>
      <sheetName val="ATI__ytd1"/>
      <sheetName val="NHA_-_ytd1"/>
      <sheetName val="NASM_-_ytd1"/>
      <sheetName val="BR_-_ytd1"/>
      <sheetName val="EVL_-_ytd1"/>
      <sheetName val="JBL_-_ytd1"/>
      <sheetName val="ExamFX_-_ytd1"/>
      <sheetName val="click_-_ytd1"/>
      <sheetName val="T&amp;O_ytd1"/>
      <sheetName val="mkt_-_ytd1"/>
      <sheetName val="exec_-_ytd1"/>
      <sheetName val="fin_-_ytd1"/>
      <sheetName val="re_-_ytd1"/>
      <sheetName val="hr_-_ytd1"/>
      <sheetName val="legal_-_ytd1"/>
      <sheetName val="elims_-_ytd1"/>
      <sheetName val="FY'12_Budget_Data_---&gt;1"/>
      <sheetName val="Open_Stores1"/>
      <sheetName val="Original_sheet1"/>
      <sheetName val="Install_compared_to_shiplog1"/>
      <sheetName val="Registers_by_province1"/>
      <sheetName val="Registers_by_Divisions1"/>
      <sheetName val="Accretion_Analysis1"/>
      <sheetName val="P_Company-Old1"/>
      <sheetName val="Model_Assumptions1"/>
      <sheetName val="Assumptions_Deck1"/>
      <sheetName val="Assumption_Deck1"/>
      <sheetName val="Scenario_I1"/>
      <sheetName val="data_19881"/>
      <sheetName val="Pv_19881"/>
      <sheetName val="PV_Chart1"/>
      <sheetName val="PV_Data1"/>
      <sheetName val="ROC_Chart1"/>
      <sheetName val="Private_Prem1"/>
      <sheetName val="ROE_Analysis1"/>
      <sheetName val="Pivot_Table_11"/>
      <sheetName val="Data_Turnover1"/>
      <sheetName val="Absolute_total_chart1"/>
      <sheetName val="Cumulative_total_chart_1"/>
      <sheetName val="Geographic_Segments1"/>
      <sheetName val="YTD_M&amp;A_1"/>
      <sheetName val="Segment_Data_20001"/>
      <sheetName val="Shareholder_Analysis1"/>
      <sheetName val="Company_Valuation1"/>
      <sheetName val="Summary_Financials_Samuel&amp;Sons1"/>
      <sheetName val="SamManSummary_Financials1"/>
      <sheetName val="book_value_to_Share_price1"/>
      <sheetName val="Calculations_for_rolling_EPS1"/>
      <sheetName val="DATA_for_EPS_Graph1"/>
      <sheetName val="ROCE_Chart1"/>
      <sheetName val="Price_to_book_graph1"/>
      <sheetName val="EPS_VS_Price_Graph1"/>
      <sheetName val="PV_Graph1"/>
      <sheetName val="GAS_(C$_10-1_Gross)1"/>
      <sheetName val="GAS_(C$_6-1_Gross)1"/>
      <sheetName val="Graph_Data1"/>
      <sheetName val="RLI-FWD_Prod'n_(10-1)1"/>
      <sheetName val="TitlePage"/>
      <sheetName val="OldBank"/>
      <sheetName val="CFC1"/>
      <sheetName val="CFC2"/>
      <sheetName val="Avail 1130"/>
      <sheetName val="Est Avail 0228"/>
      <sheetName val="Receivable"/>
      <sheetName val="FixedAssets"/>
      <sheetName val="Avail Projection"/>
      <sheetName val="Yield"/>
      <sheetName val="CLA"/>
      <sheetName val="CIC"/>
      <sheetName val="FO311NDRES"/>
      <sheetName val="2006 Analysis"/>
      <sheetName val="2004 Analysis"/>
      <sheetName val="2002 Analysis"/>
      <sheetName val="Schedule"/>
      <sheetName val="mbl admin "/>
      <sheetName val="mbl bspbk"/>
      <sheetName val="mbl bucoi"/>
      <sheetName val="mbl cppsf"/>
      <sheetName val="mbl isd"/>
      <sheetName val="mel eqres"/>
      <sheetName val="mel eqsal"/>
      <sheetName val="mfuk admin"/>
      <sheetName val="1005"/>
      <sheetName val="1005 PETTY CASH "/>
      <sheetName val="1100HSBC"/>
      <sheetName val="1100 (PROD SAL)"/>
      <sheetName val="1250clearing"/>
      <sheetName val="1250HEALTH"/>
      <sheetName val="1250salaries"/>
      <sheetName val="1250salaries Syd"/>
      <sheetName val="sal advances"/>
      <sheetName val="1250tax"/>
      <sheetName val="1800PREPMTS"/>
      <sheetName val="1800 Trans"/>
      <sheetName val="MSUK 2500"/>
      <sheetName val="MEL 2900"/>
      <sheetName val="3500APClear"/>
      <sheetName val="3500OTHER AUD"/>
      <sheetName val="3500OTHERGBP"/>
      <sheetName val="3550SUPER"/>
      <sheetName val="MBL 3545"/>
      <sheetName val="MSUK 3575"/>
      <sheetName val="MBL 3610"/>
      <sheetName val="MEUK 3610"/>
      <sheetName val="MSUK 3610"/>
      <sheetName val="3620"/>
      <sheetName val="3700BT"/>
      <sheetName val="4650"/>
      <sheetName val="Consol DIO"/>
      <sheetName val="InitialPrintDialog"/>
      <sheetName val="IPO9"/>
      <sheetName val="IPO9.XLS"/>
      <sheetName val="1st Quarter"/>
      <sheetName val="Global Assumptions"/>
      <sheetName val="AFC Partners"/>
      <sheetName val="AFC P&amp;L Recap"/>
      <sheetName val="AFC Standalone"/>
      <sheetName val="Consolidated Dara P&amp;L"/>
      <sheetName val="AFC+Dara P&amp;L"/>
      <sheetName val="Dara S&amp;U"/>
      <sheetName val="&gt;&gt;Output"/>
      <sheetName val="AFC P&amp;L"/>
      <sheetName val="ASC P&amp;L"/>
      <sheetName val="Detailed AMPAC P&amp;L"/>
      <sheetName val="Consolidated P&amp;L"/>
      <sheetName val="&gt;&gt; For Banks"/>
      <sheetName val="AFC P&amp;L (2)"/>
      <sheetName val="ASC P&amp;L (2)"/>
      <sheetName val="Consolidated P&amp;L (2)"/>
      <sheetName val="Detailed AMPAC P&amp;L (2)"/>
      <sheetName val="&gt;&gt; Recap"/>
      <sheetName val="Utah Model"/>
      <sheetName val="AFC Model"/>
      <sheetName val="HIG Model"/>
      <sheetName val="ASC FCF"/>
      <sheetName val="AFC FCF"/>
      <sheetName val="Recap Analysis v2"/>
      <sheetName val="Recap Analysis"/>
      <sheetName val="MOIC Bridge"/>
      <sheetName val="Detailed Return Bridge"/>
      <sheetName val="Early Sale &amp; Recap Return"/>
      <sheetName val="Standalone Return"/>
      <sheetName val="&gt;&gt;Financials"/>
      <sheetName val="Dara Financials"/>
      <sheetName val="AFC New Financials"/>
      <sheetName val="ASC New Financials"/>
      <sheetName val="Corp Q"/>
      <sheetName val="Comparison Sheets"/>
      <sheetName val="Segments for HIG"/>
      <sheetName val="AMPAC F3"/>
      <sheetName val="AFC F3"/>
      <sheetName val="LPE F3"/>
      <sheetName val="&gt;&gt;Other"/>
      <sheetName val="Quarterly assumptions"/>
      <sheetName val="Quarterly Model"/>
      <sheetName val="GT P&amp;L"/>
      <sheetName val="GT EBITDA"/>
      <sheetName val="RAP Financials"/>
      <sheetName val="Atlas Scenarios"/>
      <sheetName val="Pricing - Base"/>
      <sheetName val="&gt;&gt; Base Case"/>
      <sheetName val="SC (An)"/>
      <sheetName val="FC (An)"/>
      <sheetName val="Lender P&amp;L"/>
      <sheetName val="Committee P&amp;L"/>
      <sheetName val="IS Output"/>
      <sheetName val="SC P&amp;L Build - Base"/>
      <sheetName val="Spec Chem AP1 Price Build"/>
      <sheetName val="&gt;&gt; Mgmt F1"/>
      <sheetName val="Consolidated-14"/>
      <sheetName val="SCS-14"/>
      <sheetName val="FC Adjd-14"/>
      <sheetName val="OBS Adjd-14"/>
      <sheetName val="Corporate-14"/>
      <sheetName val="&gt;&gt; Mgmt 5-year"/>
      <sheetName val="Corporate 5yr"/>
      <sheetName val="SC - Total "/>
      <sheetName val="FC - Total"/>
      <sheetName val="Other - Total "/>
      <sheetName val="2013 and 2014"/>
      <sheetName val="Covenant"/>
      <sheetName val="Analyses&gt;&gt;"/>
      <sheetName val="Consolidated P&amp;L - Diff"/>
      <sheetName val="SC P&amp;L Build - Diff"/>
      <sheetName val="SC Micron - Diff"/>
      <sheetName val="SC P&amp;L Build - Mgmt"/>
      <sheetName val="SC AP1 Price Build"/>
      <sheetName val="FC Revenue Build - Diff"/>
      <sheetName val="AFC Product Build-ups"/>
      <sheetName val="FC Revenue Build - Base"/>
      <sheetName val="FC Revenue Build - Mgmt"/>
      <sheetName val="FC P&amp;L Build-up - Base"/>
      <sheetName val="FC P&amp;L Build-up - Mgmt"/>
      <sheetName val="2014 IS - Base"/>
      <sheetName val="2014 IS - Mgmt"/>
      <sheetName val="2014 BS - Base"/>
      <sheetName val="2014 BS - Mgmt"/>
      <sheetName val="2014 CF - Base"/>
      <sheetName val="2014 CF - Mgmt"/>
      <sheetName val="2014 WC - Base"/>
      <sheetName val="2014 WC - Mgmt"/>
      <sheetName val="Shares Build"/>
      <sheetName val="GMLRS Adj"/>
      <sheetName val="FC Product Forecast"/>
      <sheetName val="Lender Cover"/>
      <sheetName val="H.I.G. TxSum"/>
      <sheetName val="BS Output"/>
      <sheetName val="CF Output"/>
      <sheetName val="Debt Output"/>
      <sheetName val="BS Adj"/>
      <sheetName val="WC Output"/>
      <sheetName val="Lender Assumptions"/>
      <sheetName val="H.I.G. Cases"/>
      <sheetName val="H.I.G. SC Cases"/>
      <sheetName val="H.I.G. FC Cases"/>
      <sheetName val="EBITDA Adj. Summary"/>
      <sheetName val="Corporate"/>
      <sheetName val="Tx Fees (2)"/>
      <sheetName val="Detailed Back-up&gt;&gt;"/>
      <sheetName val="Management Case Comp"/>
      <sheetName val="2013A EBITDA Reconciliation"/>
      <sheetName val="2013A Segment Reconciliation"/>
      <sheetName val="&gt;&gt;Returns"/>
      <sheetName val="Returns Waterfall"/>
      <sheetName val="&gt;&gt;Model"/>
      <sheetName val="FC-14"/>
      <sheetName val="SC-14"/>
      <sheetName val="OBS-14"/>
      <sheetName val="EBITDA Adj"/>
      <sheetName val="Other Schedules"/>
      <sheetName val="Tx Fees"/>
      <sheetName val="NPV Calcs"/>
      <sheetName val="LTIP"/>
      <sheetName val="Corporate &amp; Other Rec"/>
      <sheetName val="&gt;&gt;Specialty"/>
      <sheetName val="SC IS"/>
      <sheetName val="SC Base"/>
      <sheetName val="SC Rev"/>
      <sheetName val="SC Cases"/>
      <sheetName val="Pricing - Mgmt"/>
      <sheetName val="SC - Mgmt"/>
      <sheetName val="Pricing - Lender"/>
      <sheetName val="SC - Lender"/>
      <sheetName val="SC - Lender (Downside)"/>
      <sheetName val="Pricing - CSP Upside"/>
      <sheetName val="SC - CSP Upside"/>
      <sheetName val="CSP Volume"/>
      <sheetName val="CSP Units"/>
      <sheetName val="CSP VpU"/>
      <sheetName val="CSP Volume - old"/>
      <sheetName val="CSP Units - old"/>
      <sheetName val="CSP VpU - old"/>
      <sheetName val="AP1 Detail by Program"/>
      <sheetName val="SC - Base"/>
      <sheetName val="Pricing - Down1"/>
      <sheetName val="SC - Down1"/>
      <sheetName val="Pricing - Down2"/>
      <sheetName val="SC - Down2"/>
      <sheetName val="Pricing - Down2a"/>
      <sheetName val="SC - Down2a"/>
      <sheetName val="&gt;&gt;Fine"/>
      <sheetName val="FC Model"/>
      <sheetName val="Product Forecast"/>
      <sheetName val="FC - Mgmt"/>
      <sheetName val="FC Output"/>
      <sheetName val="JAK Assump"/>
      <sheetName val="JAK Calc"/>
      <sheetName val="HIV Assump"/>
      <sheetName val="HIV Calc"/>
      <sheetName val="Kep Assump"/>
      <sheetName val="Kep Calc"/>
      <sheetName val="Sof Assump"/>
      <sheetName val="Sof Calc"/>
      <sheetName val="AFC Cost Structure - Output"/>
      <sheetName val="AFC Cost Structure - Detail"/>
      <sheetName val="AFC Cost Structure - Fraser"/>
      <sheetName val="AFC CS Output - For Company"/>
      <sheetName val="AFC Capex"/>
      <sheetName val="AFC Gross Margin by Product"/>
      <sheetName val="AFC Quarterly Output"/>
      <sheetName val="Pipeline Upside"/>
      <sheetName val="CS Pipeline Upside"/>
      <sheetName val="Jak MF Sole Supplier Upside"/>
      <sheetName val="Jak PV Upside"/>
      <sheetName val="Other Biz"/>
      <sheetName val="&gt;&gt;Supporting"/>
      <sheetName val="Shares - From Company"/>
      <sheetName val="2013 BS"/>
      <sheetName val="6-30 YTD"/>
      <sheetName val="2013 IS"/>
      <sheetName val="2012 IS"/>
      <sheetName val="2011 IS"/>
      <sheetName val="2013 EBITDA Detail"/>
      <sheetName val="Monthly Assump"/>
      <sheetName val="SC Capex"/>
      <sheetName val="FC Capex"/>
      <sheetName val="Exec Comp"/>
      <sheetName val="FC Rev - Mgnt"/>
      <sheetName val="FC GM - Mgnt"/>
      <sheetName val="FC Rev - Base"/>
      <sheetName val="FC GM - Base"/>
      <sheetName val="Lender Back-up&gt;&gt;"/>
      <sheetName val="Lender Bridge"/>
      <sheetName val="Products Cases"/>
      <sheetName val="Capex Output"/>
      <sheetName val="TxSum"/>
      <sheetName val="IS (An)"/>
      <sheetName val="BS (An)"/>
      <sheetName val="CF (An)"/>
      <sheetName val="Debt (An)"/>
      <sheetName val="WC (An)"/>
      <sheetName val="Product Forecast (2)"/>
      <sheetName val="Delete&gt;&gt;"/>
      <sheetName val="Cases"/>
      <sheetName val="Fine (An)"/>
      <sheetName val="Specialty (An)"/>
      <sheetName val="Other Biz (An)"/>
      <sheetName val="FC Product (An)"/>
      <sheetName val="SC Product (An)"/>
      <sheetName val="Revenue (An)"/>
      <sheetName val="&gt;&gt;Outputs"/>
      <sheetName val="Segment Bridge"/>
      <sheetName val="SC Output"/>
      <sheetName val="Unused&gt;&gt;"/>
      <sheetName val="FinSum"/>
      <sheetName val="FC TxSum"/>
      <sheetName val="FC IS"/>
      <sheetName val="FC BS"/>
      <sheetName val="FC CF"/>
      <sheetName val="FC Debt"/>
      <sheetName val="FC WC"/>
      <sheetName val="SC TxSum"/>
      <sheetName val="SC CF"/>
      <sheetName val="SC BS"/>
      <sheetName val="SC Debt"/>
      <sheetName val="SC WC"/>
      <sheetName val="FC Cases"/>
      <sheetName val="FC Rev"/>
      <sheetName val="FC Case Comparison"/>
      <sheetName val="Internal&gt;&gt;"/>
      <sheetName val="Spec Chem P&amp;L Build"/>
      <sheetName val="Spec Chem AP1 Volume Build"/>
      <sheetName val="Fine Chem Revenue Build"/>
      <sheetName val="Fine Chem P&amp;L Build-up"/>
      <sheetName val="Fine Chemicals Product Forecast"/>
      <sheetName val="2014 IS"/>
      <sheetName val="2014 BS"/>
      <sheetName val="2014 CF"/>
      <sheetName val="2014 WC"/>
      <sheetName val="Adj EBITDA Cases"/>
      <sheetName val="Monthly Cash Flow Analysis"/>
      <sheetName val="S&amp;U - Actual"/>
      <sheetName val="S&amp;U - For Key"/>
      <sheetName val="Distribution list"/>
      <sheetName val="Selected statistics - P&amp;L"/>
      <sheetName val="LPE Selected statistics - P&amp;L"/>
      <sheetName val="Selected Statistics - BS &amp; CF"/>
      <sheetName val="LPE Selected Statistics - BS CF"/>
      <sheetName val="P&amp;L - By Month"/>
      <sheetName val="RC P&amp;L - By Month"/>
      <sheetName val="LPE P&amp;L - By Month"/>
      <sheetName val="Elimination Entries"/>
      <sheetName val="P&amp;L - By Quarter"/>
      <sheetName val="RC P&amp;L - By Quarter"/>
      <sheetName val="LPE P&amp;L - By Quarter"/>
      <sheetName val="Eliminations - By Quarter"/>
      <sheetName val="P&amp;L - YTD"/>
      <sheetName val="RC P&amp;L - YTD"/>
      <sheetName val="LPE P&amp;L - YTD"/>
      <sheetName val="Elimination Entries - YTD"/>
      <sheetName val="RC Balance Sheet"/>
      <sheetName val="LPE Balance Sheet"/>
      <sheetName val="Cash Flows - By Month"/>
      <sheetName val="RC Cash Flows - By Month"/>
      <sheetName val="LPE Cash Flows - By Month"/>
      <sheetName val="Cash Flows - By Quarter"/>
      <sheetName val="RC Cash Flows - By Quarter"/>
      <sheetName val="LPE Cash Flows - By Quarter"/>
      <sheetName val="Cash Flows - YTD"/>
      <sheetName val="RC Cash Flows - YTD"/>
      <sheetName val="LPE Cash Flows - YTD"/>
      <sheetName val="RC Sales and COGS Detail"/>
      <sheetName val="LPE Sales and COGS Detail"/>
      <sheetName val="RC Deposits"/>
      <sheetName val="Contribution Margin"/>
      <sheetName val="RC Margins by Product"/>
      <sheetName val="LPE Margins by Product"/>
      <sheetName val="RC Accounts Rec &amp; Deferred Rev"/>
      <sheetName val="LPE Accounts Rec &amp; Deferred Rev"/>
      <sheetName val="Receipts by Week and Customer"/>
      <sheetName val="Sales by Customer"/>
      <sheetName val="RC Inventory"/>
      <sheetName val="LPE Inventory"/>
      <sheetName val="RC Headcount"/>
      <sheetName val="LPE Headcount"/>
      <sheetName val="RC Payroll Accrual"/>
      <sheetName val="LPE Payroll Accrual"/>
      <sheetName val="RC PP&amp;E  - M"/>
      <sheetName val="LPE PP&amp;E  - M"/>
      <sheetName val="RC PP&amp;E - Q"/>
      <sheetName val="LPE PP&amp;E - Q"/>
      <sheetName val="RC PP&amp;E - YTD"/>
      <sheetName val="LPE PP&amp;E - YTD"/>
      <sheetName val="RC Depreciation amortization"/>
      <sheetName val="LPE Depreciation amortization"/>
      <sheetName val="Production Schedule"/>
      <sheetName val="LPE Production Schedule"/>
      <sheetName val="Production Plan"/>
      <sheetName val="1Q POH Model"/>
      <sheetName val="2Q POH Model"/>
      <sheetName val="3Q POH Model"/>
      <sheetName val="4Q POH Model"/>
      <sheetName val="Oracle Balance Sheet Load Data"/>
      <sheetName val="Calendar"/>
      <sheetName val="Current FC vs BP"/>
      <sheetName val="Current FC vs Prior FC"/>
      <sheetName val="Department Totals"/>
      <sheetName val="Department Summary"/>
      <sheetName val="LPE Department Summary"/>
      <sheetName val="EBITDA Adj. - Key Update"/>
      <sheetName val="AFC IS - F2 - Key Update"/>
      <sheetName val="Qrtly QofE"/>
      <sheetName val="F2 Comparison"/>
      <sheetName val="&gt;&gt; Cover"/>
      <sheetName val="_CIQHiddenCacheSheet"/>
      <sheetName val="BS Adj Output"/>
      <sheetName val="&gt;&gt; Appendix"/>
      <sheetName val="Detailed AFC"/>
      <sheetName val="EBITDA Adj."/>
      <sheetName val="Quarterly EBITDA Adj. - LENDER"/>
      <sheetName val="Quarterly EBITDA Adj."/>
      <sheetName val="Quarterly IS"/>
      <sheetName val="&gt;&gt; Covenant"/>
      <sheetName val="Covenant Calc"/>
      <sheetName val="2015 BS"/>
      <sheetName val="2015 IS"/>
      <sheetName val="2015 F1"/>
      <sheetName val="AFC IS Page"/>
      <sheetName val="AFC Comparison"/>
      <sheetName val="&gt;&gt; Cases"/>
      <sheetName val="S&amp;U Summary"/>
      <sheetName val="AFC Input"/>
      <sheetName val="H.I.G. FC"/>
      <sheetName val="RC F1 Monthly"/>
      <sheetName val="RC F1 Quarterly"/>
      <sheetName val="RC F1 YTD"/>
      <sheetName val="RC F1 CF YTD"/>
      <sheetName val="RC F1 BS"/>
      <sheetName val="LP F1 BS"/>
      <sheetName val="LP F1"/>
      <sheetName val="LP F1 CF YTD"/>
      <sheetName val="Flashlight"/>
      <sheetName val="TDF Batch"/>
      <sheetName val="Q2 14 - Q1 15"/>
      <sheetName val="Q1 13 - 14"/>
      <sheetName val="Insr"/>
      <sheetName val="LPE Adj."/>
      <sheetName val="AFC 2013 GM"/>
      <sheetName val="GM Trends"/>
      <sheetName val="Bridges"/>
      <sheetName val="ASC Input"/>
      <sheetName val="F3 AMPAC"/>
      <sheetName val="IRIX DCF"/>
      <sheetName val="AFC+IRIX P&amp;L"/>
      <sheetName val="&gt;&gt; Back-up"/>
      <sheetName val="AFC RC By Month"/>
      <sheetName val="AMPAC 4Q14"/>
      <sheetName val="AMPAC 2014"/>
      <sheetName val="AMPAC FY14 BS"/>
      <sheetName val="1Q14 EBITDA"/>
      <sheetName val="2Q14 EBITDA"/>
      <sheetName val="3Q14 EBITDA"/>
      <sheetName val="4Q14 EBITDA"/>
      <sheetName val="1Q15 EBITDA"/>
      <sheetName val="RC Only FY15BP v FY14A"/>
      <sheetName val="LP FY15BP v FY14A"/>
      <sheetName val="AFC Cons-15"/>
      <sheetName val="LP-15"/>
      <sheetName val="Prod Norm"/>
      <sheetName val="LO59"/>
      <sheetName val="Sof Rework"/>
      <sheetName val="ASC CIM"/>
      <sheetName val="ASC adj"/>
      <sheetName val="Pension"/>
      <sheetName val="AFC FC"/>
      <sheetName val="ASC"/>
      <sheetName val="SC"/>
      <sheetName val="FC"/>
      <sheetName val="Case Comparison"/>
      <sheetName val="Old Consolidated P&amp;L"/>
      <sheetName val="Old S&amp;U"/>
      <sheetName val="Old AFC P&amp;L"/>
      <sheetName val="Old NWC"/>
      <sheetName val="TxSum (IRIX)"/>
      <sheetName val="Consolidated Output"/>
      <sheetName val="IRIX Revenue"/>
      <sheetName val="Financials Comparison"/>
      <sheetName val="IRIX Input"/>
      <sheetName val="AFC Adj"/>
      <sheetName val="AFC Revenue"/>
      <sheetName val="EBITDA Adjustments"/>
      <sheetName val="Supplement Outputs"/>
      <sheetName val="Bridge Loan Analysis"/>
      <sheetName val="Bridge Loan Analysis - Key"/>
      <sheetName val="&gt;&gt; Bridge Loan"/>
      <sheetName val="AFC IS - F3 - Key Aug Update"/>
      <sheetName val="EBITDA Adj. - Key Aug Update"/>
      <sheetName val="Annex 2"/>
      <sheetName val="AMPAC 2015 F3"/>
      <sheetName val="AFC 2015 F3"/>
      <sheetName val="AFC LPE F3 2015"/>
      <sheetName val="AFC RC F3 2015"/>
      <sheetName val="AFC F3 det"/>
      <sheetName val="Qrtly QofE (McGladrey)"/>
      <sheetName val="Qrtly QofE (HIG)"/>
      <sheetName val="3Q15 Contribution Margin"/>
      <sheetName val="3Q15 EBITDA"/>
      <sheetName val="F3 Bank Budget"/>
      <sheetName val="Leverage Comparison"/>
      <sheetName val="S&amp;U Summary - Delete"/>
      <sheetName val="Covenant Analysis (JEF)"/>
      <sheetName val="Quarterly Model (JEF)"/>
      <sheetName val="RAP Figures (Q)"/>
      <sheetName val="2014 Quarterly Output"/>
      <sheetName val="Tax Analysis"/>
      <sheetName val="Covenant Analysis"/>
      <sheetName val="FY 2014 F0 vs F1"/>
      <sheetName val="CF Summary"/>
      <sheetName val="Monthly FCF"/>
      <sheetName val="Model P&amp;L"/>
      <sheetName val="CF (HIG)"/>
      <sheetName val="Revised Summary"/>
      <sheetName val="GT Segments"/>
      <sheetName val="FY 2014 Prior vs F1"/>
      <sheetName val="2014 Adj."/>
      <sheetName val="FY14 F1- Corp"/>
      <sheetName val="Q1 Comparison"/>
      <sheetName val="2013 EBITDA"/>
      <sheetName val="Oct 12 - Sept 2014 (H.I.G.)"/>
      <sheetName val="Oct 12 - Sept 2014 (Combo)"/>
      <sheetName val="Summary for Jefferies (Old)"/>
      <sheetName val="Summary for Jefferies (H.I.G.)"/>
      <sheetName val="Hide&gt;&gt;"/>
      <sheetName val="Adjusted EBITDA by segment"/>
      <sheetName val="Monthly conso EBITDA"/>
      <sheetName val="10-13"/>
      <sheetName val="11-13"/>
      <sheetName val="12-13"/>
      <sheetName val="PF-2 Recurring losses"/>
      <sheetName val="MA-6 Elim Public Cost monthlies"/>
      <sheetName val="5 year forecast"/>
      <sheetName val="Historical Summary"/>
      <sheetName val="Oct 2012"/>
      <sheetName val="Nov 2012"/>
      <sheetName val="Dec 2012"/>
      <sheetName val="Consolidated-14 (Dec)"/>
      <sheetName val="AFC LP-14 (Dec)"/>
      <sheetName val="Azide-14 (Dec)"/>
      <sheetName val="Amdeco-14 (Dec)"/>
      <sheetName val="SCS-14 (Dec)"/>
      <sheetName val="OBS Adjd-14 (Dec)"/>
      <sheetName val="FC Adjd-14 (Dec)"/>
      <sheetName val="Corporate-14 (Dec)"/>
      <sheetName val="AFC LP-14"/>
      <sheetName val="Azide-14"/>
      <sheetName val="Amdeco-14"/>
      <sheetName val="Specialty Chemicals"/>
      <sheetName val="Fine Chemicals"/>
      <sheetName val="Other Segments"/>
      <sheetName val="Company Financials&gt;&gt;"/>
      <sheetName val="10-11"/>
      <sheetName val="11-11"/>
      <sheetName val="12-11"/>
      <sheetName val="1-12"/>
      <sheetName val="2-12"/>
      <sheetName val="3-12"/>
      <sheetName val="4-12"/>
      <sheetName val="5-12"/>
      <sheetName val="6-12"/>
      <sheetName val="7-12"/>
      <sheetName val="8-12"/>
      <sheetName val="9-12 YTD"/>
      <sheetName val="10-12"/>
      <sheetName val="11-12"/>
      <sheetName val="12-12"/>
      <sheetName val="1-13"/>
      <sheetName val="2-13"/>
      <sheetName val="3-13"/>
      <sheetName val="4-13"/>
      <sheetName val="5-13"/>
      <sheetName val="6-13"/>
      <sheetName val="7-13"/>
      <sheetName val="8-13"/>
      <sheetName val="9-13"/>
      <sheetName val="2010"/>
      <sheetName val="2011"/>
      <sheetName val="Consolidated P&amp;L Pres"/>
      <sheetName val="Dec 2013 LTM"/>
      <sheetName val="Specialty Graphs"/>
      <sheetName val="2014 SC Sensitivity"/>
      <sheetName val="Case Tables"/>
      <sheetName val="AFC Charts"/>
      <sheetName val="AFC Cost Struct"/>
      <sheetName val="Vol Graph"/>
      <sheetName val="Ancillary busi."/>
      <sheetName val="SC Summary"/>
      <sheetName val="SC Micron - Down1"/>
      <sheetName val="Pricing - Down3"/>
      <sheetName val="SC - Down3"/>
      <sheetName val="AP1 COGS Breakdown"/>
      <sheetName val="Product Build-up"/>
      <sheetName val="5-yr Corporate"/>
      <sheetName val="Updated Shares"/>
      <sheetName val="Lender TxSum"/>
      <sheetName val="Portfolio Review"/>
      <sheetName val="ATK Pricing"/>
      <sheetName val="AP1 by Program"/>
      <sheetName val="TRADING"/>
      <sheetName val="Make_Selections_Here"/>
      <sheetName val="PivotTable"/>
      <sheetName val="Print_Controls"/>
      <sheetName val="Trans_Inputs"/>
      <sheetName val="Golf_Teams_as_of_080803"/>
      <sheetName val="Shares_Outstanding"/>
      <sheetName val="DCF_10"/>
      <sheetName val="Op_Cases"/>
      <sheetName val="COMPS5"/>
      <sheetName val="Schedule Timebase"/>
      <sheetName val="VP Timeline"/>
      <sheetName val="Pantries"/>
      <sheetName val="Pantries Adj"/>
      <sheetName val="03 Rates"/>
      <sheetName val="2pk"/>
      <sheetName val="02 Rates"/>
      <sheetName val="AAPL"/>
      <sheetName val="merger"/>
      <sheetName val="Best Practices"/>
      <sheetName val="Highly Compensated"/>
      <sheetName val="Quality of Earnings"/>
      <sheetName val="Adjustment sch. 1"/>
      <sheetName val="Adjustment sch. 2"/>
      <sheetName val="Summary of Management Adj"/>
      <sheetName val="Legal and Broker Fees for Recap"/>
      <sheetName val="Legal Fees for CARB"/>
      <sheetName val="Accounting Fees Rudd&amp;Co."/>
      <sheetName val="Discounts and Rebates"/>
      <sheetName val="Adj Income Stmt #1"/>
      <sheetName val="Adj Income Stmt #2"/>
      <sheetName val="Debt-Like"/>
      <sheetName val="Financial Statements ----&gt;"/>
      <sheetName val="IS - Monthly"/>
      <sheetName val="BS - Monthly"/>
      <sheetName val="Audit Rec------- &gt;"/>
      <sheetName val="Consolidating IS and Audit Rec"/>
      <sheetName val="Consolidating BS and Audit Rec"/>
      <sheetName val="TB Detail - P&amp;L"/>
      <sheetName val="Operating Exp (2)"/>
      <sheetName val="Gross-Net Revenue"/>
      <sheetName val="Supplier -Revenue &amp;GP"/>
      <sheetName val="Supplier Revenue &amp; GP2"/>
      <sheetName val="Revenue by Customer"/>
      <sheetName val="Revenue by Product"/>
      <sheetName val="Prof fees"/>
      <sheetName val="Gross to Net Revenue Adj"/>
      <sheetName val="Customer or Product-Revenue &amp;GP"/>
      <sheetName val="COGS2"/>
      <sheetName val="Combined Compensation"/>
      <sheetName val="Highly Comp"/>
      <sheetName val="Seasonality"/>
      <sheetName val="Seasonality 2"/>
      <sheetName val="Stand-alone costs"/>
      <sheetName val="TB Detail - BS"/>
      <sheetName val="Lead AR Table"/>
      <sheetName val="Cash Proof- Revenue1"/>
      <sheetName val="Cash Proof-Revenue2"/>
      <sheetName val="Cash Proof-Disbursements1"/>
      <sheetName val="Cash Proof-Disbursements2"/>
      <sheetName val="AR Allowance Rollforward"/>
      <sheetName val="Accruals checklist"/>
      <sheetName val="Other IS tabs --&gt;"/>
      <sheetName val="Sales Price-Volume (Exhibit)"/>
      <sheetName val="Sales Price-Volume (Rpt)"/>
      <sheetName val="Key Metrics (Salary)"/>
      <sheetName val="Other BS tabs --&gt;"/>
      <sheetName val="941Rec"/>
      <sheetName val="CORPINC"/>
      <sheetName val="CORPINC w New Bus."/>
      <sheetName val="CORPINC wo HPR"/>
      <sheetName val="CORPINC Actual to 12-98"/>
      <sheetName val="CORPINC  Frank"/>
      <sheetName val="CORPINC (3)"/>
      <sheetName val="MthlyBudget Inc Stmts"/>
      <sheetName val="MthlyBudget Inc Stmts (2)"/>
      <sheetName val="Capex 2nd Run"/>
      <sheetName val="Capex 1st Run"/>
      <sheetName val="TLMKTG Inc Stmt"/>
      <sheetName val="Prod Inc Stmt"/>
      <sheetName val="ISG Inc Stmt"/>
      <sheetName val="TLMKTG Inc Orig"/>
      <sheetName val="TLMKTG (2)"/>
      <sheetName val="TLSV Revenue"/>
      <sheetName val="TLSV Direct"/>
      <sheetName val="TLSV Indirect"/>
      <sheetName val="Telcom Expense"/>
      <sheetName val="ISG_A Values"/>
      <sheetName val="M. Fried ISG Exp &amp; Cap Budget2"/>
      <sheetName val="Tlmk All Programs - Total OH"/>
      <sheetName val="TLSV Headcount"/>
      <sheetName val="M. Fried ISG Exp &amp; Cap Budget"/>
      <sheetName val="M. Fried ISG Exp &amp; Cap Budg (2)"/>
      <sheetName val="M. Fried ISG Capex"/>
      <sheetName val="M. Fried ISG &amp; Cap Budget"/>
      <sheetName val="Fried Revenue"/>
      <sheetName val="Fried Expense"/>
      <sheetName val="ISG Revenue M. Fried"/>
      <sheetName val="ISG Revenue GM"/>
      <sheetName val="Fried Hours"/>
      <sheetName val="Prod Rev GM"/>
      <sheetName val="Prod Rev ED B"/>
      <sheetName val="Prod REV TO LABOR %"/>
      <sheetName val="Prod Labor no FF"/>
      <sheetName val="Prod Labor no FF (2)"/>
      <sheetName val="Prod REV TO LABOR % (2)"/>
      <sheetName val="Prod Dept OH"/>
      <sheetName val="Addt'l Assumptions Prod"/>
      <sheetName val="Production Direct"/>
      <sheetName val="2011-2015 Monthly IS"/>
      <sheetName val="&gt;&gt; Model Cover"/>
      <sheetName val="Cons Sum"/>
      <sheetName val="Prod Sum"/>
      <sheetName val="Capacity Output"/>
      <sheetName val="AN Output"/>
      <sheetName val="Mel Output"/>
      <sheetName val="Acid Output"/>
      <sheetName val="Urea Output"/>
      <sheetName val="2011-2020 P&amp;L"/>
      <sheetName val="Opex Output"/>
      <sheetName val="Production Output"/>
      <sheetName val="&gt;&gt; Model"/>
      <sheetName val="Capacity Assumptions"/>
      <sheetName val="AN Forecast"/>
      <sheetName val="Mel Forecast"/>
      <sheetName val="Acid Forecast"/>
      <sheetName val="Urea Forecast"/>
      <sheetName val="Opex Forecast"/>
      <sheetName val="Consolidated Forecast"/>
      <sheetName val="TA Options"/>
      <sheetName val="Revised Mnfg Costs"/>
      <sheetName val="Working for Revised Mnfg costs"/>
      <sheetName val="&gt;&gt; Output"/>
      <sheetName val="Steam"/>
      <sheetName val="Melamine"/>
      <sheetName val="IBIS"/>
      <sheetName val="&gt;&gt; Fin Summary"/>
      <sheetName val="Fin Sum"/>
      <sheetName val="Adj Product Sum"/>
      <sheetName val="Unadj Product Sum"/>
      <sheetName val="ANOut"/>
      <sheetName val="MelOut"/>
      <sheetName val="AcidOut"/>
      <sheetName val="SG&amp;AOut"/>
      <sheetName val="PRM %"/>
      <sheetName val="&gt;&gt; Monthly Financials"/>
      <sheetName val="AN"/>
      <sheetName val="Mel"/>
      <sheetName val="Acid"/>
      <sheetName val="Urea"/>
      <sheetName val="ParkSite"/>
      <sheetName val="&gt;&gt; Key Requests"/>
      <sheetName val="Teaser Financials"/>
      <sheetName val="May BS"/>
      <sheetName val="1.b. PL"/>
      <sheetName val="1.e ParkSite"/>
      <sheetName val="1.e Steam"/>
      <sheetName val="1.e Reval"/>
      <sheetName val="1.e ADCVD"/>
      <sheetName val="1.e IBIS"/>
      <sheetName val="1.c Hist. Capacity"/>
      <sheetName val="1.c Util"/>
      <sheetName val="&gt;&gt; Metrics"/>
      <sheetName val="Capacity Assumptions MT"/>
      <sheetName val="Prod Sum MT"/>
      <sheetName val="Money Charts MT"/>
      <sheetName val="Historical Product Sum MT"/>
      <sheetName val="Forecasted Product Sum MT"/>
      <sheetName val="AN IBIS MT"/>
      <sheetName val="Mel IBIS MT"/>
      <sheetName val="Acid IBIS MT"/>
      <sheetName val="Urea IBIS MT"/>
      <sheetName val="Forecast Bridges MT"/>
      <sheetName val="&gt;&gt; Data Pack"/>
      <sheetName val="NEW Hist Adj Bridges"/>
      <sheetName val="IBIS Savings"/>
      <sheetName val="Money Charts"/>
      <sheetName val="Historical Product Sum"/>
      <sheetName val="Forecasted Product Sum"/>
      <sheetName val="AN IBIS"/>
      <sheetName val="Mel IBIS"/>
      <sheetName val="Acid IBIS"/>
      <sheetName val="Urea IBIS"/>
      <sheetName val="Forecast Bridges"/>
      <sheetName val="Hist Adj Bridges"/>
      <sheetName val="TANorm"/>
      <sheetName val="HCN"/>
      <sheetName val="Hist. Capacity"/>
      <sheetName val="IT Cost Detail"/>
      <sheetName val="Hist Prod Costs"/>
      <sheetName val="BS May 2015"/>
      <sheetName val="Transition Bonus"/>
      <sheetName val="Overhead Out"/>
      <sheetName val="Corp Sum"/>
      <sheetName val="Corp Sum - Addbacks"/>
      <sheetName val="FX Monthly"/>
      <sheetName val="Isaac"/>
      <sheetName val="TA Sched"/>
      <sheetName val="SG&amp;A"/>
      <sheetName val="Mel Avg"/>
      <sheetName val="Mel(Analysis)"/>
      <sheetName val="FXMel"/>
      <sheetName val="Mel Inven Norm"/>
      <sheetName val="Mel Mech Sum"/>
      <sheetName val="Mel Mech 2013"/>
      <sheetName val="Mel Inventory"/>
      <sheetName val="Mel Prod Cost"/>
      <sheetName val="Mel Revised Split"/>
      <sheetName val="&gt;&gt; Other"/>
      <sheetName val="HCN Comparison"/>
      <sheetName val="OldManIsaac"/>
      <sheetName val="AN - HCN"/>
      <sheetName val="Add-backs (Old)"/>
      <sheetName val="Mel Sum (Old)"/>
      <sheetName val="Mel Sum (Old2)"/>
      <sheetName val="Bridges (Old)"/>
      <sheetName val="Bridges (Old2)"/>
      <sheetName val="Corp (Old)"/>
      <sheetName val="Summary (Old)"/>
      <sheetName val="IBIS (Old)"/>
      <sheetName val="Unadj Bridges"/>
      <sheetName val="MacabacusCustomFormats"/>
      <sheetName val="HIG vs. Mgmt Case Old"/>
      <sheetName val="Assumptions Summary"/>
      <sheetName val="Per Ton Metrics"/>
      <sheetName val="Debt Schedule"/>
      <sheetName val="Canada Region"/>
      <sheetName val="BS Adj."/>
      <sheetName val="Revenue Build"/>
      <sheetName val="Regional Summary - New"/>
      <sheetName val="Assumptions Summary New"/>
      <sheetName val="Cost Savings Output"/>
      <sheetName val="Adj EBITDA Sched"/>
      <sheetName val="Cost Savings"/>
      <sheetName val="Revolver Analysis"/>
      <sheetName val="HIG vs. Mgmt Case"/>
      <sheetName val="Organic vs. Acqui"/>
      <sheetName val="Cost Savings Old"/>
      <sheetName val="Organic vs. Acqui Raw"/>
      <sheetName val="Cost Savings (3)"/>
      <sheetName val="Deal Assumptions"/>
      <sheetName val="Asset Detail"/>
      <sheetName val="Regional Summary IC"/>
      <sheetName val="Monthly Detail"/>
      <sheetName val="IC Output New"/>
      <sheetName val="Appendix B &gt;&gt;"/>
      <sheetName val="Appendix B"/>
      <sheetName val="U.S. Region"/>
      <sheetName val="Western"/>
      <sheetName val="Midwest"/>
      <sheetName val="Northeast"/>
      <sheetName val="Michigan"/>
      <sheetName val="Michigan (3)"/>
      <sheetName val="Northeast (3)"/>
      <sheetName val="Midwest (3)"/>
      <sheetName val="Western (3)"/>
      <sheetName val="U.S. Region (3)"/>
      <sheetName val="Canada (3)"/>
      <sheetName val="Acquisitions (3)"/>
      <sheetName val="Consolidated (3)"/>
      <sheetName val="Appendix A &gt;&gt;"/>
      <sheetName val="Appendix A"/>
      <sheetName val="IS - Q"/>
      <sheetName val="BS - Q"/>
      <sheetName val="CF - Q"/>
      <sheetName val="Debt Schedule - Q"/>
      <sheetName val="Capex - Q"/>
      <sheetName val="Taxes - Q"/>
      <sheetName val="Working Capital - Q"/>
      <sheetName val="Asset Detail - Q"/>
      <sheetName val="Regional Summary"/>
      <sheetName val="Capex -Q New"/>
      <sheetName val="06302012 Balance Sheet"/>
      <sheetName val="US - Asset Basis Step-Up"/>
      <sheetName val="CA - Asset Basis Step-Up"/>
      <sheetName val="U.S. Region Mgmt"/>
      <sheetName val="Canada Region Mgmt"/>
      <sheetName val="Regional Summary (2)"/>
      <sheetName val="HIG vs. Mgmt Case IC Deck"/>
      <sheetName val="IC Output"/>
      <sheetName val="BS Adj. IC Deck"/>
      <sheetName val="BS Adj. IC Deck New"/>
      <sheetName val="Returns IC"/>
      <sheetName val="S&amp;U IC"/>
      <sheetName val="Data £"/>
      <sheetName val="Data $"/>
      <sheetName val="Month - £"/>
      <sheetName val="Q4 QTD - £"/>
      <sheetName val="2003 YTD - £"/>
      <sheetName val="Month - USD"/>
      <sheetName val="Q3 QTD - USD"/>
      <sheetName val="2003 YTD - USD"/>
      <sheetName val="Sales Analysis - new"/>
      <sheetName val="Metrics"/>
      <sheetName val="Debtors "/>
      <sheetName val="DailyJournal"/>
      <sheetName val="Feb 13"/>
      <sheetName val="Jan 13"/>
      <sheetName val="Dec 12"/>
      <sheetName val="EURO Mark to Market"/>
      <sheetName val="Mar 13"/>
      <sheetName val="Apr 13"/>
      <sheetName val="May 13"/>
      <sheetName val="Sept 13"/>
      <sheetName val="August 13"/>
      <sheetName val="July 13"/>
      <sheetName val="June 13"/>
      <sheetName val="Current (2)"/>
      <sheetName val="Oct 13"/>
      <sheetName val="Nov 13"/>
      <sheetName val="OIBA-Table"/>
      <sheetName val="Product-EI_jan"/>
      <sheetName val="EIQ1bookings"/>
      <sheetName val="Byproduct_Q1"/>
      <sheetName val="P&amp;L_data"/>
      <sheetName val="1-P&amp;L"/>
      <sheetName val="2 - LOB(month)"/>
      <sheetName val="2 - LOB(YTD)"/>
      <sheetName val="3 - Product"/>
      <sheetName val="GB_byProduct"/>
      <sheetName val="Rev_byProduct"/>
      <sheetName val="Trans_byProduct"/>
      <sheetName val="Air"/>
      <sheetName val="Forecast-P&amp;L"/>
      <sheetName val="Forecast - LOB "/>
      <sheetName val="Forecast - Product "/>
      <sheetName val="Q1GB"/>
      <sheetName val="TA_Proforma P&amp;L"/>
      <sheetName val="Water fall"/>
      <sheetName val="Water fall YTD"/>
      <sheetName val="NewDCF"/>
      <sheetName val="NewMatrix"/>
      <sheetName val="EVs - Current"/>
      <sheetName val="USA Capitalization"/>
      <sheetName val="Options &amp; Warrants"/>
      <sheetName val="USA Financials"/>
      <sheetName val="Accretion-Dilution"/>
      <sheetName val="DMR"/>
      <sheetName val="Comp Financials"/>
      <sheetName val="Comps Historical"/>
      <sheetName val="Components of Return"/>
      <sheetName val="Financial Summary 2"/>
      <sheetName val="Options Schedule"/>
      <sheetName val="Deltek Data"/>
      <sheetName val="2001 2002 Contracts"/>
      <sheetName val="Current Run Rate"/>
      <sheetName val="Quarterly Summary"/>
      <sheetName val="Bid Performance"/>
      <sheetName val="Rev &amp; Profit by Sector"/>
      <sheetName val="New Business"/>
      <sheetName val="Segment Backlog"/>
      <sheetName val="Projection Build-Up"/>
      <sheetName val="Capture Record"/>
      <sheetName val="FYOO Program Breakdown"/>
      <sheetName val="Annual Increase"/>
      <sheetName val="100"/>
      <sheetName val="105"/>
      <sheetName val="110"/>
      <sheetName val="115"/>
      <sheetName val="116"/>
      <sheetName val="120"/>
      <sheetName val="125"/>
      <sheetName val="130"/>
      <sheetName val="140"/>
      <sheetName val="145"/>
      <sheetName val="175"/>
      <sheetName val="176"/>
      <sheetName val="185"/>
      <sheetName val="190"/>
      <sheetName val="199"/>
      <sheetName val="315"/>
      <sheetName val="316"/>
      <sheetName val="320"/>
      <sheetName val="325"/>
      <sheetName val="326"/>
      <sheetName val="330"/>
      <sheetName val="345"/>
      <sheetName val="346"/>
      <sheetName val="365"/>
      <sheetName val="385"/>
      <sheetName val="386"/>
      <sheetName val="OH CALC"/>
      <sheetName val="AP1 Price Matrix"/>
      <sheetName val="AP1 PROD CALC"/>
      <sheetName val="Allocations"/>
      <sheetName val="Dept Summary"/>
      <sheetName val="Values"/>
      <sheetName val="RevBUMonth"/>
      <sheetName val="RevBUTrendBud"/>
      <sheetName val="RevBUTrendFcst"/>
      <sheetName val="RevPOSMonth"/>
      <sheetName val="RevPOSTrendBud"/>
      <sheetName val="RevPOSTrendFcst"/>
      <sheetName val="Months"/>
      <sheetName val="POWER5"/>
      <sheetName val="Sales - Report First"/>
      <sheetName val="Price Volume"/>
      <sheetName val="Colour Hierarchy"/>
      <sheetName val="SortingSheet"/>
      <sheetName val="11-30-11 BS CONSOLIDATED"/>
      <sheetName val="11-30-11 BS CONSLIDATING SCHED"/>
      <sheetName val="11-30-11 BS HIG"/>
      <sheetName val="11-30-11 BS CCC"/>
      <sheetName val="11-30-11 Trial Balance (2)"/>
      <sheetName val="11-30-11 Trial Balance"/>
      <sheetName val="Classifications"/>
      <sheetName val="balance sheet system"/>
      <sheetName val="BALANCE SHEET_CCC"/>
      <sheetName val="Route 1"/>
      <sheetName val="All Routes"/>
      <sheetName val="Route 2"/>
      <sheetName val="Route 3"/>
      <sheetName val="Route 4"/>
      <sheetName val="Route 5"/>
      <sheetName val="Route 6"/>
      <sheetName val="Route 7"/>
      <sheetName val="Revenue By Business Line"/>
      <sheetName val="New Client Report"/>
      <sheetName val="Top 10 Clients"/>
      <sheetName val="Netcare Revenue"/>
      <sheetName val="Headcount Analysis"/>
      <sheetName val="Operating"/>
      <sheetName val="DCF Stats"/>
      <sheetName val="MainPrint Code"/>
      <sheetName val="AdditionalPrint Code"/>
      <sheetName val="Comps Code"/>
      <sheetName val="CH - Year Group by Cust Type"/>
      <sheetName val="CH - Year Group"/>
      <sheetName val="Avg Monthly Revenue"/>
      <sheetName val="Customer # of Products"/>
      <sheetName val="Same Store Sales by type"/>
      <sheetName val="Same Store Sales"/>
      <sheetName val="Product Type Chart"/>
      <sheetName val="Customer Profile Chart"/>
      <sheetName val="New Customer Profile Chart"/>
      <sheetName val="Products Chart"/>
      <sheetName val="Customer Growth Chart"/>
      <sheetName val="Top 20 Customers"/>
      <sheetName val="Additional Calculations"/>
      <sheetName val="Assumptions.Setup"/>
      <sheetName val="Formated Client Loss"/>
      <sheetName val="Client Loss"/>
      <sheetName val="Revenue by Client"/>
      <sheetName val="Original Data"/>
      <sheetName val="Revenue by Client and Product"/>
      <sheetName val="Raw Data Sales by Client.Item"/>
      <sheetName val="DCF Summ"/>
      <sheetName val="Sale Leaseback"/>
      <sheetName val="Debt to Opening BS"/>
      <sheetName val="Marsh"/>
      <sheetName val="Village Pantry"/>
      <sheetName val="Marsh By Store"/>
      <sheetName val="VP by Store"/>
      <sheetName val="Trial Balance detail"/>
      <sheetName val="Gross Revenue"/>
      <sheetName val="Customer or Product-Revenue (2"/>
      <sheetName val="TV Travel Group"/>
      <sheetName val="Inc State"/>
      <sheetName val="Capex2"/>
      <sheetName val="BalSheetFL"/>
      <sheetName val="CashFlowFL"/>
      <sheetName val="BalSheet"/>
      <sheetName val="BS Assumptions"/>
      <sheetName val="P&amp;L Forecast"/>
      <sheetName val="CAPEX-Bank"/>
      <sheetName val="CAPEX-Bank USE THIS ONE"/>
      <sheetName val="CAPEX-Board"/>
      <sheetName val="CAPEX-2000"/>
      <sheetName val="Borrowing Base"/>
      <sheetName val="1998 IS"/>
      <sheetName val="Restructure"/>
      <sheetName val="Dick's"/>
      <sheetName val="Cap Lease Description"/>
      <sheetName val="Depreciation-2000"/>
      <sheetName val="Future Revenue"/>
      <sheetName val="1999 Inc Stmt"/>
      <sheetName val="2000 Inc Stmt"/>
      <sheetName val="2001 Inc Stmt"/>
      <sheetName val="2002 Inc Stmt"/>
      <sheetName val="QUERIES"/>
      <sheetName val="OS1"/>
      <sheetName val="OS2"/>
      <sheetName val="Miscellaneous"/>
      <sheetName val="Instruments"/>
      <sheetName val="GSA"/>
      <sheetName val="Cus_Sup"/>
      <sheetName val="Eng. Svc."/>
      <sheetName val="Warranty"/>
      <sheetName val="Ship_to_Default"/>
      <sheetName val="MonthEndMacro"/>
      <sheetName val="SaveNameMacro"/>
      <sheetName val="Web Development Compensation"/>
      <sheetName val="LTM Margin Analysis"/>
      <sheetName val="Customer Mix"/>
      <sheetName val="Lead Inventory Table"/>
      <sheetName val="Fixed Assets New"/>
      <sheetName val="INQ Shareholders"/>
      <sheetName val="CWST"/>
      <sheetName val="ConsolIS"/>
      <sheetName val="Acq_IS"/>
      <sheetName val="Lg-Cap &amp; Int'l"/>
      <sheetName val="TransAssumptions"/>
      <sheetName val="PURCHAS1"/>
      <sheetName val="TEST"/>
      <sheetName val="KENLBOPK"/>
      <sheetName val="Humminbird IS"/>
      <sheetName val="Gen Ass"/>
      <sheetName val="KPI"/>
      <sheetName val="FY13 BS"/>
      <sheetName val="TTM14 BS"/>
      <sheetName val="FY13 IS"/>
      <sheetName val="TTM14 IS"/>
      <sheetName val="Adj'ingIS-M"/>
      <sheetName val="Adj'edIS-M"/>
      <sheetName val="Rec"/>
      <sheetName val="TgtTB"/>
      <sheetName val="NORM EARNINGS"/>
      <sheetName val="TgtIS"/>
      <sheetName val="DL"/>
      <sheetName val="IS by dept"/>
      <sheetName val="Adj'ingIS"/>
      <sheetName val="Adj'edIS"/>
      <sheetName val="Rev."/>
      <sheetName val="Rev.-M"/>
      <sheetName val="Rev.-Cust."/>
      <sheetName val="COS"/>
      <sheetName val="GP"/>
      <sheetName val="GM-M"/>
      <sheetName val="S,G&amp;A"/>
      <sheetName val="Oth.Inc."/>
      <sheetName val="MgmtComp"/>
      <sheetName val="Dept"/>
      <sheetName val="Revenue &amp; GM"/>
      <sheetName val="Inventory Costing"/>
      <sheetName val="BS-M"/>
      <sheetName val="Agings"/>
      <sheetName val="CashProof"/>
      <sheetName val="ARAging"/>
      <sheetName val="Inv."/>
      <sheetName val="InvAging"/>
      <sheetName val="PPE"/>
      <sheetName val="APAging"/>
      <sheetName val="LTLiab"/>
      <sheetName val="Monthly P&amp;L - FY11"/>
      <sheetName val="Monthly P&amp;L - FY12"/>
      <sheetName val="Monthly P&amp;L - TTM"/>
      <sheetName val="Monthly BS - FY11"/>
      <sheetName val="Monthly BS - FY12"/>
      <sheetName val="Monthly BS - TTM"/>
      <sheetName val="GT_Custom"/>
      <sheetName val="BatchLotMap"/>
      <sheetName val="Program Cycle Times"/>
      <sheetName val="IRRs"/>
      <sheetName val="deprec"/>
      <sheetName val="paydown"/>
      <sheetName val="Frye-Techni"/>
      <sheetName val="Frye"/>
      <sheetName val="Techni"/>
      <sheetName val="Base Sens."/>
      <sheetName val="hist unit"/>
      <sheetName val="Top Ten"/>
      <sheetName val="Hist Trends"/>
      <sheetName val="Techni WC"/>
      <sheetName val="Frye WC"/>
      <sheetName val="PriceUnit"/>
      <sheetName val="Change Log"/>
      <sheetName val="Generator"/>
      <sheetName val="IndvCos"/>
      <sheetName val="Trxn Summary"/>
      <sheetName val="IS (Annual)"/>
      <sheetName val="BS (Annual)"/>
      <sheetName val="CFS (Annual)"/>
      <sheetName val="Debt (Annual)"/>
      <sheetName val="WC (Annual)"/>
      <sheetName val="Credit Statistics"/>
      <sheetName val="Quarterly&gt;&gt;"/>
      <sheetName val="Assumption Detail&gt;&gt;"/>
      <sheetName val="Comparison_Bank"/>
      <sheetName val="Comparison_Base"/>
      <sheetName val="Segment Build (Financials)"/>
      <sheetName val="Product Build"/>
      <sheetName val="Unit Build"/>
      <sheetName val="International Build"/>
      <sheetName val="Penetration Analysis"/>
      <sheetName val="Market &amp; Penetration"/>
      <sheetName val="Cost Saving Output"/>
      <sheetName val="Returns Output_Old"/>
      <sheetName val="Fraser's Build_NY"/>
      <sheetName val="Graveyard&gt;&gt;&gt;"/>
      <sheetName val=" Bridge"/>
      <sheetName val="Downside"/>
      <sheetName val="Segment Build (Downside)"/>
      <sheetName val="Output2"/>
      <sheetName val="Output For Deck"/>
      <sheetName val="Fraser's Build_SC"/>
      <sheetName val="Hardware Rev and Contr (Supp)"/>
      <sheetName val="Cim backup"/>
      <sheetName val="Unit and ARPU Build (MP)"/>
      <sheetName val="Unit Build (MP)"/>
      <sheetName val="Fraser's Build (Supp)"/>
      <sheetName val="RJ Drivers"/>
      <sheetName val="Returns Output_New"/>
      <sheetName val="Trxn Summary Deck Output"/>
      <sheetName val="Standalone Costs Analysis"/>
      <sheetName val="Run Rate Analysis"/>
      <sheetName val="Run Rate Units"/>
      <sheetName val="International Detail"/>
      <sheetName val="Other Revenue Detail"/>
      <sheetName val="PF Cost Structure"/>
      <sheetName val="A&amp;M Cost Savings_Banks"/>
      <sheetName val="A&amp;M Cost Savings_Base"/>
      <sheetName val="2013 Quarterly Financials"/>
      <sheetName val="Upside Analyses&gt;&gt;"/>
      <sheetName val="CS Pipeline Analysis"/>
      <sheetName val="Jakafi MF Sole Supplier Analyis"/>
      <sheetName val="Jakafi PV Upside Analysis"/>
      <sheetName val="Files from Management&gt;&gt;"/>
      <sheetName val="Management Case - Output"/>
      <sheetName val="Product Build-up Models&gt;&gt;"/>
      <sheetName val="Revenue Assumptions - JAK"/>
      <sheetName val="Revenue Calculations - JAK"/>
      <sheetName val="Revenue Assumptions - HIV"/>
      <sheetName val="Revenue Calculations - HIV"/>
      <sheetName val="Revenue Assumptions - Kep"/>
      <sheetName val="Revenue Calculations - Kep"/>
      <sheetName val="Revenue Assumptions - Sof"/>
      <sheetName val="Revenue Calculations - Sof"/>
      <sheetName val="AFC Cost Structure Analysis&gt;&gt;"/>
      <sheetName val="Comp Analysis&gt;&gt;"/>
      <sheetName val="AMPAC Executive Comp Analysis"/>
      <sheetName val="Balance Sheet Pro Forma"/>
      <sheetName val="Restricted units"/>
      <sheetName val="Call Value"/>
      <sheetName val="Vesting Sched"/>
      <sheetName val="Option price summary"/>
      <sheetName val="Pivot by Expe SEC &amp; CC"/>
      <sheetName val="VP Rollup"/>
      <sheetName val="Business Unit X Axis"/>
      <sheetName val="Business Unit Y Axis"/>
      <sheetName val="Consol SEC"/>
      <sheetName val="FiscalCalendarVar"/>
      <sheetName val="CCList"/>
      <sheetName val="Raw Data"/>
      <sheetName val="TS Infra Costs"/>
      <sheetName val="Expe Infra Costs"/>
      <sheetName val="Pivot by SEC"/>
      <sheetName val="Summary Roll"/>
      <sheetName val="Detail Shares OS Roll"/>
      <sheetName val="All Warrants"/>
      <sheetName val="Warrants OS at Spin"/>
      <sheetName val="EXPEZ Warrant Equiv"/>
      <sheetName val="EXPEZ Warrants OS"/>
      <sheetName val="RSU"/>
      <sheetName val="Harford-Doyle SAR"/>
      <sheetName val="Ask Jeeves "/>
      <sheetName val="Breakwell Bonus"/>
      <sheetName val="Put Potential TripAdvisor"/>
      <sheetName val="Put Potential Egencia"/>
      <sheetName val="eLong Dilution"/>
      <sheetName val="Unconverted Shares"/>
      <sheetName val="Pref Stock"/>
      <sheetName val="Historical Prices-2006"/>
      <sheetName val="Historical Prices-2005"/>
      <sheetName val="SSE"/>
      <sheetName val="BONY Recon"/>
      <sheetName val="EPS Calculation Q4 06 est for F"/>
      <sheetName val="GAAP eps"/>
      <sheetName val="Pro forma eps"/>
      <sheetName val="Transaction Model==&gt;"/>
      <sheetName val="Assumption Summary"/>
      <sheetName val="Comparison to Previous"/>
      <sheetName val="Previous Assumptions"/>
      <sheetName val="EBITDA Bridges"/>
      <sheetName val="Output&gt;&gt;&gt;"/>
      <sheetName val="RR Bridges Output"/>
      <sheetName val="RR Bridges"/>
      <sheetName val="RR Bridges (2)"/>
      <sheetName val="PF PL"/>
      <sheetName val="Acrylo"/>
      <sheetName val="Sulfuric Acid"/>
      <sheetName val="OBS"/>
      <sheetName val="PF BS"/>
      <sheetName val="PF CF"/>
      <sheetName val="Working Cap"/>
      <sheetName val="TA Depr"/>
      <sheetName val="DO NOT PRINT&gt;&gt;&gt;"/>
      <sheetName val="Control Page"/>
      <sheetName val="Transaction Triggers"/>
      <sheetName val="OLD&gt;&gt;&gt;"/>
      <sheetName val="Refi S&amp;U"/>
      <sheetName val="Q1-3 vs Q4"/>
      <sheetName val="Acrylo Detail"/>
      <sheetName val="Melamine Detail"/>
      <sheetName val="Sulfuric Acid Detail"/>
      <sheetName val="Covenant Output"/>
      <sheetName val="Summary Outputs==&gt;"/>
      <sheetName val="Summary PL"/>
      <sheetName val="Old vs New P&amp;L"/>
      <sheetName val="Summary Acrylo"/>
      <sheetName val="Summary Melamine"/>
      <sheetName val="Summary Acid"/>
      <sheetName val="Summary BS"/>
      <sheetName val="Summary CF"/>
      <sheetName val="WC Summary"/>
      <sheetName val="Turnaround"/>
      <sheetName val="TA Amort"/>
      <sheetName val="ProFormaBS"/>
      <sheetName val="ISDETAIL"/>
      <sheetName val="DebtSchedule"/>
      <sheetName val="Assume"/>
      <sheetName val="DONT PRINT - DCF"/>
      <sheetName val="DONT PRINT - MEMO PROJECTIONS"/>
      <sheetName val="DONT PRINT- MEMO HISTORIC"/>
      <sheetName val="DONT PRINT CHART"/>
      <sheetName val="Mem Hist IS"/>
      <sheetName val="Mem Hist MD&amp;A"/>
      <sheetName val="Mem Hist BS"/>
      <sheetName val="Hist-IS"/>
      <sheetName val="Hist-BS"/>
      <sheetName val="Model Set-up"/>
      <sheetName val="cc698.xls"/>
      <sheetName val="1Subs"/>
      <sheetName val="2Multiples"/>
      <sheetName val="3Discount"/>
      <sheetName val="4Assets"/>
      <sheetName val="56Debt"/>
      <sheetName val="7Credit"/>
      <sheetName val="ADELPHIA"/>
      <sheetName val="CABLEMICH"/>
      <sheetName val="CABLEVIS"/>
      <sheetName val="CENTURY"/>
      <sheetName val="CHARTER"/>
      <sheetName val="COX"/>
      <sheetName val="FALCON"/>
      <sheetName val="GALAXY"/>
      <sheetName val="JONES"/>
      <sheetName val="LENFEST"/>
      <sheetName val="MARCUS"/>
      <sheetName val="UMG"/>
      <sheetName val="OLYMPUS"/>
      <sheetName val="RIFKIN"/>
      <sheetName val="TCA"/>
      <sheetName val="TCI"/>
      <sheetName val="TWX"/>
      <sheetName val="STOCK"/>
      <sheetName val="Misc.Calc"/>
      <sheetName val="MLResearch"/>
      <sheetName val="INSTRUCTIONS&amp;UPDATES"/>
      <sheetName val="PrintAll"/>
      <sheetName val="cc698"/>
      <sheetName val="Input Tab (remember to hide)"/>
      <sheetName val="Due Diligence Request list"/>
      <sheetName val="Exhibit A - revenue proof"/>
      <sheetName val="Scope of work"/>
      <sheetName val="Summary of issues"/>
      <sheetName val="Rec to FS"/>
      <sheetName val="Q of E"/>
      <sheetName val="Q of E adj."/>
      <sheetName val="Monthly KPI"/>
      <sheetName val="Rev. Monthly"/>
      <sheetName val="Revenue by channel"/>
      <sheetName val="Purchases by vendor"/>
      <sheetName val="Cash and cash equivalents"/>
      <sheetName val="Accounts receivable, net"/>
      <sheetName val="PPE, net"/>
      <sheetName val="BS OPEN"/>
      <sheetName val="OPEN"/>
      <sheetName val="Actual-Consol-Q1-2003"/>
      <sheetName val="BS-Earn Release-Q1-2003"/>
      <sheetName val=" Earn Release-Q1-2003"/>
      <sheetName val="PL Comparsion"/>
      <sheetName val="Comparatives-Conso-mth-qtd-ytd"/>
      <sheetName val="Actual-Consol-YTD-2003"/>
      <sheetName val="Actual-Consol-Mar-2003"/>
      <sheetName val="Compare-MTH  QTD &amp; YTD-TNOW"/>
      <sheetName val="Actual-TNOW"/>
      <sheetName val="Budget-TNOW"/>
      <sheetName val="2002-TNOW"/>
      <sheetName val="Comparatives-YTD-HRN"/>
      <sheetName val="Comparatives-MTH &amp; QTD-HRN"/>
      <sheetName val="Actual-HRN"/>
      <sheetName val="Budget-HRN"/>
      <sheetName val="2002-HRN"/>
      <sheetName val="Comparatives-MTD-QTD-YTD-Kirk"/>
      <sheetName val="Actual-Kirk"/>
      <sheetName val="2002-Kirk"/>
      <sheetName val="Budget-Kirk"/>
      <sheetName val="Comparatives-MTD-QTD-YTD-Acenet"/>
      <sheetName val="Actual-Acenet"/>
      <sheetName val="Budget-Acenet"/>
      <sheetName val="2002-Acenet"/>
      <sheetName val="Comparatives-MTD-QTD-YTD-Turbo"/>
      <sheetName val="Actual-Turbotrip"/>
      <sheetName val="2002-Turbotrip"/>
      <sheetName val="Elimination-budget"/>
      <sheetName val="Int Comp Elim-2002"/>
      <sheetName val="Int Comp Elim-2003"/>
      <sheetName val="Variance_Expl"/>
      <sheetName val="Aged Receivable"/>
      <sheetName val="Month Variance"/>
      <sheetName val="Month Variance - Detail"/>
      <sheetName val="QTD"/>
      <sheetName val="QTD - Detail"/>
      <sheetName val="YTD - Detail"/>
      <sheetName val="FREE-CF"/>
      <sheetName val=" Earn Release-Q1-2003-New Fmt"/>
      <sheetName val=" Earn Release-Q1-2003-Old Fmt"/>
      <sheetName val="Cons_IS_Q1-03"/>
      <sheetName val="Capital Log 09-22-08"/>
      <sheetName val="All grants"/>
      <sheetName val="SummaryP&amp;LBvsA&amp;Fcst - Trans"/>
      <sheetName val="DetailP&amp;LBvsA"/>
      <sheetName val="Expenses - Transp 83209"/>
      <sheetName val="Expenses - Transp 83210"/>
      <sheetName val="Expenses - Transp 83211"/>
      <sheetName val="Expenses - Transp 83213"/>
      <sheetName val="Pivot - Headcount"/>
      <sheetName val="Actual Expense"/>
      <sheetName val="Pivot - Expense 2"/>
      <sheetName val="Actual Revenue&amp;COGS"/>
      <sheetName val="Pivot - Revenue&amp;COGS"/>
      <sheetName val="Pivot - Expense"/>
      <sheetName val="Actual Revenue"/>
      <sheetName val="Pivot - Revenue&amp;COGS (Detail)"/>
      <sheetName val="3 Yr Revenue Analysis(old)"/>
      <sheetName val="T2 Synopsis"/>
      <sheetName val="T2vs225 100% (2)"/>
      <sheetName val="NetCost T2 Current Recon"/>
      <sheetName val="Cap Structure"/>
      <sheetName val="T2vs225 40% (2)"/>
      <sheetName val="3 Yr Expense Analysis(old)"/>
      <sheetName val="POP Anal"/>
      <sheetName val="Turn Up Summary"/>
      <sheetName val="NonConstCAPEX"/>
      <sheetName val="VA Rev"/>
      <sheetName val="Expense Analysis"/>
      <sheetName val="CoLo"/>
      <sheetName val="Resale Rev"/>
      <sheetName val="Capacity (2)"/>
      <sheetName val="ValueAdded"/>
      <sheetName val="Partner"/>
      <sheetName val="PillarData"/>
      <sheetName val="US Air GM"/>
      <sheetName val="Revenue Matrix"/>
      <sheetName val="COGSMatrix"/>
      <sheetName val="US Agency Air"/>
      <sheetName val="US FPM"/>
      <sheetName val="US Agency Car"/>
      <sheetName val="US Lic&amp;Other"/>
      <sheetName val="Dest Agency"/>
      <sheetName val="Dest Merchant"/>
      <sheetName val="Dest Lic&amp;Other"/>
      <sheetName val="UK Agency"/>
      <sheetName val="UK Ad"/>
      <sheetName val="DE Agency"/>
      <sheetName val="DE Ad"/>
      <sheetName val="CA Agency"/>
      <sheetName val="BE Merchant"/>
      <sheetName val="BE AD"/>
      <sheetName val="US Ad"/>
      <sheetName val="TS Agency"/>
      <sheetName val="TS Merchant"/>
      <sheetName val="TS Ad"/>
      <sheetName val="COGS %Pivot"/>
      <sheetName val="Marginlized Revenue"/>
      <sheetName val="ExpPivot"/>
      <sheetName val="ExpData"/>
      <sheetName val="Allocation Table"/>
      <sheetName val="RevenueQtrly"/>
      <sheetName val="COGSPivot"/>
      <sheetName val="COGSDatabase"/>
      <sheetName val="RevenueDatabase"/>
      <sheetName val="RevMonthly"/>
      <sheetName val="GMbyQuarter"/>
      <sheetName val="GMPivot"/>
      <sheetName val="GMPivot%"/>
      <sheetName val="GMDatabase"/>
      <sheetName val="PeopleCost"/>
      <sheetName val="CPH_New_Calc"/>
      <sheetName val="PillarRevenueData"/>
      <sheetName val="CY matrix"/>
      <sheetName val="Val Mtx"/>
      <sheetName val="Summary New IAC"/>
      <sheetName val="NewIAC P&amp;L"/>
      <sheetName val="Segment Detail"/>
      <sheetName val="Segment 2005byQ"/>
      <sheetName val="NewIACCap"/>
      <sheetName val="NewIACDilution"/>
      <sheetName val="NewIACSked"/>
      <sheetName val="New IACSpinOption"/>
      <sheetName val="Debt like"/>
      <sheetName val="Workers' Comp"/>
      <sheetName val="Internal P&amp;L"/>
      <sheetName val="Sales &amp; GP by Cust (Exhibit)"/>
      <sheetName val="Sales and GP By Cust (Rpt)"/>
      <sheetName val="Customer Concentratiojn"/>
      <sheetName val="Internal BS"/>
      <sheetName val="Ouput"/>
      <sheetName val="AVPA"/>
      <sheetName val="Internal Projections"/>
      <sheetName val="Target Mgmt Projections&gt;&gt;"/>
      <sheetName val="5 Year Model"/>
      <sheetName val="PA GP P&amp;L"/>
      <sheetName val="PA Disp P&amp;L"/>
      <sheetName val="Capex | Current Cash Position"/>
      <sheetName val="Summary - Dispensary"/>
      <sheetName val="Summary - Grow"/>
      <sheetName val="Summary - VI (Base)"/>
      <sheetName val="Summary - VI (Upside)"/>
      <sheetName val="Summary - VI + Rd II (Base)"/>
      <sheetName val="Summary - VI + Rd II (Upside)"/>
      <sheetName val="Summary - VI+Rd II+Rec (Upside)"/>
      <sheetName val="Val - Dispensary"/>
      <sheetName val="Val - Grow"/>
      <sheetName val="Val - VI (Base)"/>
      <sheetName val="Val - VI (Upside)"/>
      <sheetName val="Val - VI + Rd II (Base)"/>
      <sheetName val="Val - VI + Rd II (Upside)"/>
      <sheetName val="Val - VI + Rd II + Rec (Upside)"/>
      <sheetName val="Strains"/>
      <sheetName val="SPECS"/>
      <sheetName val="zcat"/>
      <sheetName val="1 reset"/>
      <sheetName val="2 reset"/>
      <sheetName val="3 reset"/>
      <sheetName val="4 reset"/>
      <sheetName val="5 reset"/>
      <sheetName val="2020"/>
      <sheetName val="zcat2"/>
      <sheetName val="A-H template"/>
      <sheetName val="AP Adjustment by Vendor"/>
      <sheetName val="Healthcare BS Adjusted"/>
      <sheetName val="Healthcare BS Original"/>
      <sheetName val="PRL"/>
      <sheetName val="SAC"/>
      <sheetName val="PAID APR96"/>
      <sheetName val="feb-cash"/>
      <sheetName val="Given to Sales Reps-Mar"/>
      <sheetName val="PAID MAR96"/>
      <sheetName val="Given to Sales Reps-Feb"/>
      <sheetName val="PAID FEB96"/>
      <sheetName val="PAID JAN96"/>
      <sheetName val="SEPT"/>
      <sheetName val="reconciling"/>
      <sheetName val="DEC-ACCRL"/>
      <sheetName val="NOV-ACCRL"/>
      <sheetName val="OCT-ACCRL"/>
      <sheetName val="JAK"/>
      <sheetName val="RAO"/>
      <sheetName val="YTD Total by Platform"/>
      <sheetName val="June Dom vs Int'l"/>
      <sheetName val="June sales-eric&amp;tom"/>
      <sheetName val="June sales-sekeres"/>
      <sheetName val="June sales (no spedi)"/>
      <sheetName val="June sales-spedi only"/>
      <sheetName val="June sales (total)"/>
      <sheetName val="June new customer sales"/>
      <sheetName val="avg price"/>
      <sheetName val="Buyers Buyside M&amp;A Database"/>
      <sheetName val="Crib Sheet"/>
      <sheetName val="CIQ_ChartParameters"/>
      <sheetName val="Segment Summary"/>
      <sheetName val="Valuation Summary Chart"/>
      <sheetName val="IT Service Trend"/>
      <sheetName val="IT Service Trend (EBITDA)"/>
      <sheetName val="Public Comps"/>
      <sheetName val="IT Services Only"/>
      <sheetName val="Public Comps GM Charts"/>
      <sheetName val="Relevant Transaction Analysis"/>
      <sheetName val="Company Benchmarking"/>
      <sheetName val="Mooreland IT Services INdex"/>
      <sheetName val="Other INdex"/>
      <sheetName val="1yr Data"/>
      <sheetName val="Trend Line Chart"/>
      <sheetName val="Data&gt;&gt;"/>
      <sheetName val="Company Index"/>
      <sheetName val="Screen output"/>
      <sheetName val="Screen criteria"/>
      <sheetName val="Archive&gt;&gt;"/>
      <sheetName val="All Tech Dollars"/>
      <sheetName val="Valuation Control"/>
      <sheetName val="Public Comps - Input"/>
      <sheetName val="Public Comps - Output"/>
      <sheetName val="M&amp;A Comps"/>
      <sheetName val="Valuation Summary Table"/>
      <sheetName val="Benchm."/>
      <sheetName val="Multiple Compression"/>
      <sheetName val="PeerGroupM&amp;A"/>
      <sheetName val="Stock Chart"/>
      <sheetName val="Peer Group Research"/>
      <sheetName val="Public Comps - Summary"/>
      <sheetName val="X-Axis"/>
      <sheetName val="DCF (Management)"/>
      <sheetName val="WACC (Management)"/>
      <sheetName val="Financial Model (Management)"/>
      <sheetName val="DCF (Upside)"/>
      <sheetName val="WACC (Upside)"/>
      <sheetName val="Financial Model (Upside)"/>
      <sheetName val=" Private Placement "/>
      <sheetName val="PP Deal Count"/>
      <sheetName val="C.O.S.S."/>
      <sheetName val="PAUL ROTELLA"/>
      <sheetName val=" Ad Sales  exp"/>
      <sheetName val="Developer rev 99"/>
      <sheetName val="corp. exp"/>
      <sheetName val="Bus Dev"/>
      <sheetName val="Hist"/>
      <sheetName val="Three Month Detail"/>
      <sheetName val="New Units"/>
      <sheetName val="Narrative - Past Due Accounts"/>
      <sheetName val="Existing 02-22-01"/>
      <sheetName val="New Sales 02-22-01"/>
      <sheetName val="Dump"/>
      <sheetName val="Don't Print"/>
      <sheetName val="Yr to Yr Comparison Summary"/>
      <sheetName val="OON Net (Completion) 2009"/>
      <sheetName val="FebWeek4"/>
      <sheetName val="Mil"/>
      <sheetName val="96"/>
      <sheetName val="Detailed Monthly"/>
      <sheetName val="Drop downs"/>
      <sheetName val="SCHEDULES"/>
      <sheetName val="11-08 SCHEDULES"/>
      <sheetName val="Template Setup"/>
      <sheetName val="Cash Flow - Deere"/>
      <sheetName val="Drop Down List"/>
      <sheetName val="Key - Do Not Use"/>
      <sheetName val="0012SSA"/>
      <sheetName val="List Values"/>
      <sheetName val="CF Calcs"/>
      <sheetName val="Benefit Definitions"/>
      <sheetName val="Labor Rates"/>
      <sheetName val="DropDown"/>
      <sheetName val="Validation Lists"/>
      <sheetName val="CapMap"/>
      <sheetName val="99Form"/>
      <sheetName val="98Form"/>
      <sheetName val="NUMMI Working Day Calender"/>
      <sheetName val="SideBySide"/>
      <sheetName val="AccountingDetail"/>
      <sheetName val="ContribDetail"/>
      <sheetName val="QuarterlyDetail"/>
      <sheetName val="STable"/>
      <sheetName val="3way"/>
      <sheetName val="WORKD"/>
      <sheetName val="VVVa"/>
      <sheetName val="E"/>
      <sheetName val="D"/>
      <sheetName val="H"/>
      <sheetName val="F"/>
      <sheetName val="G"/>
      <sheetName val="J"/>
      <sheetName val="Gross Margin Displayed"/>
      <sheetName val="I"/>
      <sheetName val="anaa"/>
      <sheetName val="N"/>
      <sheetName val="O"/>
      <sheetName val="P"/>
      <sheetName val="U"/>
      <sheetName val="V"/>
      <sheetName val="W"/>
      <sheetName val="Z"/>
      <sheetName val="AD"/>
      <sheetName val="AF"/>
      <sheetName val="AG"/>
      <sheetName val="AI"/>
      <sheetName val="AH"/>
      <sheetName val="AK"/>
      <sheetName val="AM"/>
      <sheetName val="AT"/>
      <sheetName val="BG"/>
      <sheetName val="BH"/>
      <sheetName val="BI"/>
      <sheetName val="BJ"/>
      <sheetName val="BK"/>
      <sheetName val="BF COST"/>
      <sheetName val="SP COST"/>
      <sheetName val="EXTRAORDINARY SPENDING"/>
      <sheetName val="Ending Balances"/>
      <sheetName val="Entry"/>
      <sheetName val="LIFO &amp; LCM"/>
      <sheetName val="Market Prices"/>
      <sheetName val="Scrap Prices"/>
      <sheetName val="Flux Detail Oct"/>
      <sheetName val="Flux Detail"/>
      <sheetName val="KPI 1"/>
      <sheetName val="KPI 2"/>
      <sheetName val="CCC NBU"/>
      <sheetName val="CCC IBU"/>
      <sheetName val="CCC TOTAL"/>
      <sheetName val="CPC PAYROLL DATA"/>
      <sheetName val="CCC BP P&amp;L STMT"/>
      <sheetName val="CPC BP P&amp;L STMT"/>
      <sheetName val="Larry's Data I"/>
      <sheetName val="Larry's Data II"/>
      <sheetName val="2003-2006 SAFETY INCIDENTS"/>
      <sheetName val="Données LMU"/>
      <sheetName val="Données Euro"/>
      <sheetName val="Donn?es LMU"/>
      <sheetName val="Donn_es LMU"/>
      <sheetName val="DRopDown &amp; Past Y11"/>
      <sheetName val="EVA1"/>
      <sheetName val="contri"/>
      <sheetName val="All Accounts"/>
      <sheetName val="All Cies allocated_F10"/>
      <sheetName val="Curr"/>
      <sheetName val="b3 scope erb reworked"/>
      <sheetName val="taux RP2"/>
      <sheetName val="Format BV"/>
      <sheetName val="P&amp;Lrestatements"/>
      <sheetName val="GW above BU level"/>
      <sheetName val="Ecarts ch vs 2000"/>
      <sheetName val="Contrôle"/>
      <sheetName val="cr FR"/>
      <sheetName val="Front page"/>
      <sheetName val="Selections"/>
      <sheetName val="calendar-REZ"/>
      <sheetName val="October 2003"/>
      <sheetName val="IFRS_Restatement"/>
      <sheetName val="Divers"/>
      <sheetName val="EVA €"/>
      <sheetName val="Contrib (LGALL)"/>
      <sheetName val="calendar "/>
      <sheetName val="ACH"/>
      <sheetName val="CA origine"/>
      <sheetName val="Exchange"/>
      <sheetName val="Choix"/>
      <sheetName val="WB Volumes"/>
      <sheetName val="Unit Freight and Distances USWB"/>
      <sheetName val="Income Stat datachart"/>
      <sheetName val="JC Prices"/>
      <sheetName val="Manufacturing datachart"/>
      <sheetName val="WB Prices"/>
      <sheetName val="WB Revenues"/>
      <sheetName val="Rest of P&amp;L"/>
      <sheetName val="Cont. Wilm."/>
      <sheetName val="Result €"/>
      <sheetName val="Sales per Product ALL"/>
      <sheetName val="BC"/>
      <sheetName val="PY12_F10"/>
      <sheetName val="BU_Q_F10"/>
      <sheetName val="BU12_F10"/>
      <sheetName val="BU_PQ_F10"/>
      <sheetName val="CY_PQ_F10"/>
      <sheetName val="PY_PQ_F10"/>
      <sheetName val="PY_Q_F10"/>
      <sheetName val="WB + JC Production"/>
      <sheetName val="Manufacturing costsxx"/>
      <sheetName val="Contribution by PC 2"/>
      <sheetName val="Prod Fixed Costs"/>
      <sheetName val="Interim QoE"/>
      <sheetName val="Gross to Net Sales"/>
      <sheetName val="Net Sales by PC1"/>
      <sheetName val="Net Sales by PC2"/>
      <sheetName val="Var Prod costs (Overview)"/>
      <sheetName val="PB Manufacturing costs"/>
      <sheetName val="MS Manufacturing costs"/>
      <sheetName val="BO2"/>
      <sheetName val="EBIT proforma"/>
      <sheetName val="Side Letters"/>
      <sheetName val="Side Letter Summary"/>
      <sheetName val="Side Letter Summary.xlsx"/>
      <sheetName val="Blue Book Summary"/>
      <sheetName val="SW, HW and Services - Backlog"/>
      <sheetName val="Auto Audit - Backlog"/>
      <sheetName val="Auto Audit - Renewals"/>
      <sheetName val="Rec Rev - Renewal Revenue"/>
      <sheetName val="Rec Rev - Backlog"/>
      <sheetName val="SSA YTD Rev and 2000 Backlog"/>
      <sheetName val="SSA Renewals"/>
      <sheetName val="Forecasted SSA Revenue 2000"/>
      <sheetName val="Forecasted SSA Revenue 2001"/>
      <sheetName val="Source SSA Data"/>
      <sheetName val="Valuation DCF"/>
      <sheetName val="2003-11-30 Product Calendar"/>
      <sheetName val="Reference Tab"/>
      <sheetName val="MACRS"/>
      <sheetName val="Job Descriptions"/>
      <sheetName val="Plan and Actual"/>
      <sheetName val="Steel Comp."/>
      <sheetName val="BUS PLAN INPUT"/>
      <sheetName val="CPC BUSINESS PLAN"/>
      <sheetName val="ACCT RESPONSIBILITY"/>
      <sheetName val="To Comment Sheet"/>
      <sheetName val="Primary"/>
      <sheetName val="All Other Areas"/>
      <sheetName val="MechCvs - Summary"/>
      <sheetName val="MechCvs - Summary (2)"/>
      <sheetName val="Qtr 4"/>
      <sheetName val="Qtr 3"/>
      <sheetName val="Qtr 2"/>
      <sheetName val="Qtr 1"/>
      <sheetName val="Minorca"/>
      <sheetName val="Graph1"/>
      <sheetName val="Graph2"/>
      <sheetName val="synthgraph"/>
      <sheetName val="PXMODEL"/>
      <sheetName val="CSCCincSKR"/>
      <sheetName val="NEM"/>
      <sheetName val="M&amp;A Table"/>
      <sheetName val="a bâtons rompus"/>
      <sheetName val="SMITHQ"/>
      <sheetName val="BS, PL, Sch 5 to 9"/>
      <sheetName val="dlgDecimals"/>
      <sheetName val="Financial Presentation Page"/>
      <sheetName val="ACC_DIL_present"/>
      <sheetName val="Contribution Analysis"/>
      <sheetName val="Deal Summary"/>
      <sheetName val="Acquiror"/>
      <sheetName val="Target"/>
      <sheetName val="LBO Summary"/>
      <sheetName val="LBO Fins"/>
      <sheetName val="BAS Financing"/>
      <sheetName val="wCodeTable"/>
      <sheetName val="TestingMacros"/>
      <sheetName val="mdPrintMgr"/>
      <sheetName val="mGlobal"/>
      <sheetName val="dPrintMgr"/>
      <sheetName val="dGoto"/>
      <sheetName val="dScenarioMgr"/>
      <sheetName val="mDataTables"/>
      <sheetName val="mdecimals"/>
      <sheetName val="mdScenarioMgr"/>
      <sheetName val="mdGoto"/>
      <sheetName val="mSavePS"/>
      <sheetName val="mErrorHandler"/>
      <sheetName val="NOTES!!!!!!"/>
      <sheetName val="ANNUAL"/>
      <sheetName val="Summary LBO"/>
      <sheetName val="Healthcare Services M&amp;A"/>
      <sheetName val="Healthcare Services - M&amp;A Raw"/>
      <sheetName val="Healthcare Services - M&amp;A_Rich"/>
      <sheetName val="High Growth LBOs"/>
      <sheetName val="Industry Precedents"/>
      <sheetName val="BEV"/>
      <sheetName val="MHCA"/>
      <sheetName val="GHCI"/>
      <sheetName val="HARB"/>
      <sheetName val="TAND"/>
      <sheetName val="SKH"/>
      <sheetName val="Atria"/>
      <sheetName val="Projection Model&gt;&gt;&gt;"/>
      <sheetName val="Relative Valuation"/>
      <sheetName val="Cap - Kilo"/>
      <sheetName val="Fin Summ - Kilo"/>
      <sheetName val="Fin Summ -Isosceles"/>
      <sheetName val="DCFs &amp; AVPS&gt;&gt;&gt;"/>
      <sheetName val="Source Files From Kofax&gt;&gt;&gt;"/>
      <sheetName val="Kofax P&amp;L 07-13"/>
      <sheetName val="Kofax BS 3.31.10"/>
      <sheetName val="Source Files From Nuance&gt;&gt;&gt;"/>
      <sheetName val="Nuance PP Slide"/>
      <sheetName val="Nuance Summary IS"/>
      <sheetName val="Precedent Transactions"/>
      <sheetName val="Selected Precedent Transactions"/>
      <sheetName val="Sponsor Precedents"/>
      <sheetName val="De Novo EBITDA"/>
      <sheetName val="De Novo Revenue"/>
      <sheetName val="driversa"/>
      <sheetName val="BGT vs ACT (2)"/>
      <sheetName val="ACTUAL 2000"/>
      <sheetName val="Personnel-Wages"/>
      <sheetName val="Administration (600)"/>
      <sheetName val="Corporate Misc (999300) -CBS"/>
      <sheetName val="Corporate Admin (999600)"/>
      <sheetName val="Detail By Dept"/>
      <sheetName val="Actuals"/>
      <sheetName val="Inv Summ"/>
      <sheetName val="IST"/>
      <sheetName val="Prod GM"/>
      <sheetName val="GM Comp"/>
      <sheetName val="CBS"/>
      <sheetName val="BST"/>
      <sheetName val="ARC"/>
      <sheetName val="INVO"/>
      <sheetName val="GM"/>
      <sheetName val="PickList"/>
      <sheetName val="ForPublicatioin"/>
      <sheetName val="ProjectCodes (3)"/>
      <sheetName val="AlphasByStatus"/>
      <sheetName val="Capital vs. Exp"/>
      <sheetName val="MPi-CD request (2)"/>
      <sheetName val="Identifix-CD request"/>
      <sheetName val="tblInitiatives"/>
      <sheetName val="tblBPN"/>
      <sheetName val="Reconciliation Process"/>
      <sheetName val="tblProjectCodes"/>
      <sheetName val="tblBPNSentToMehulAndCraig"/>
      <sheetName val="ProjectCodesSentToMehulAndCraig"/>
      <sheetName val="MPiInitiatives"/>
      <sheetName val="AlphaPriorToDeletionOfConsolida"/>
      <sheetName val="ProjectCodes (2)"/>
      <sheetName val="ProjDataListUpdate"/>
      <sheetName val="PivotByAlpha"/>
      <sheetName val="For Review (Revised)"/>
      <sheetName val="For Review (Original)"/>
      <sheetName val="ProjectCodesasOf20120929"/>
      <sheetName val="ProjectCodesVpUpdate"/>
      <sheetName val="SentToBrianMay82012ForReview"/>
      <sheetName val="tblCcodes"/>
      <sheetName val="tblStatus"/>
      <sheetName val="EngineeringVP"/>
      <sheetName val="Product Development Initiative "/>
      <sheetName val="Product%20Development%20Initiat"/>
      <sheetName val="37 AM"/>
      <sheetName val="CAP1"/>
      <sheetName val="PrintDialog"/>
      <sheetName val="Peer input"/>
      <sheetName val="Basisinfo"/>
      <sheetName val="Vejledning"/>
      <sheetName val="Makrodata"/>
      <sheetName val="Kapitalstruktur"/>
      <sheetName val="Valuedriver"/>
      <sheetName val="Afkast -(ROIC-WACC)"/>
      <sheetName val="Chart2 ROIC-WACC spread"/>
      <sheetName val="Chart3 beta"/>
      <sheetName val="Følsomhedsanalyse"/>
      <sheetName val="Følsomhedsgraf"/>
      <sheetName val="Multipel-oversigt"/>
      <sheetName val="Stock price chart"/>
      <sheetName val="Peer1"/>
      <sheetName val="Peer2"/>
      <sheetName val="Peer3"/>
      <sheetName val="Peer4"/>
      <sheetName val="Peer5"/>
      <sheetName val="Peer6"/>
      <sheetName val="Peer7"/>
      <sheetName val="Peer8"/>
      <sheetName val="Peer9"/>
      <sheetName val="Peer10"/>
      <sheetName val="Peer11"/>
      <sheetName val="Peer12"/>
      <sheetName val="Peer13"/>
      <sheetName val="Peer14"/>
      <sheetName val="Peer15"/>
      <sheetName val="Peer16"/>
      <sheetName val="Peer17"/>
      <sheetName val="Peer18"/>
      <sheetName val="Peer19"/>
      <sheetName val="Peer20"/>
      <sheetName val="Grafer"/>
      <sheetName val="Financial Ovw"/>
      <sheetName val="Données Spéc."/>
      <sheetName val="POWER5.XLA"/>
      <sheetName val="Tecua"/>
      <sheetName val="URI"/>
      <sheetName val="proforma BS"/>
      <sheetName val="Stock Analysis"/>
      <sheetName val="Company summary items"/>
      <sheetName val="Vergleichswerte"/>
      <sheetName val="pellet"/>
      <sheetName val="Pro Forma Income Statement"/>
      <sheetName val="rank"/>
      <sheetName val="Main Model"/>
      <sheetName val="Newer version"/>
      <sheetName val="Aggregation"/>
      <sheetName val="Debt &amp; Interest"/>
      <sheetName val="McKinley P&amp;L"/>
      <sheetName val=" PT 08"/>
      <sheetName val=" PT 07"/>
      <sheetName val=" PT 11"/>
      <sheetName val=" PT 10"/>
      <sheetName val=" PT 12"/>
      <sheetName val=" PT 13"/>
      <sheetName val=" PT 09"/>
      <sheetName val=" PT 01"/>
      <sheetName val=" PT 04"/>
      <sheetName val=" PT 05"/>
      <sheetName val=" PT 03"/>
      <sheetName val="Overheads"/>
      <sheetName val="PV - CTLM"/>
      <sheetName val="PV - MTLK"/>
      <sheetName val="Deal Info &amp; Print Menu"/>
      <sheetName val="Product Trends"/>
      <sheetName val="WC analytics (+data pages)"/>
      <sheetName val="Structures"/>
      <sheetName val="YEAR 1 "/>
      <sheetName val="Sched A9"/>
      <sheetName val="Historical Actuals"/>
      <sheetName val="Emory Vols Jan-Dec 2006"/>
      <sheetName val="Pro Forma Credit "/>
      <sheetName val="Entrada Dados"/>
      <sheetName val="ENERGIA"/>
      <sheetName val="OPR"/>
      <sheetName val="Capital Expenditure Input Sheet"/>
      <sheetName val="Operating Expense Input Sheet"/>
      <sheetName val="Comet Reference Tab"/>
      <sheetName val="Rev Tracker"/>
      <sheetName val="IS &amp; CF"/>
      <sheetName val="SummaryP&amp;L"/>
      <sheetName val="GER IFO vs Const"/>
      <sheetName val="Europe sales Graph"/>
      <sheetName val="EU Ind vs EU Cons"/>
      <sheetName val="AssumptionsGroup"/>
      <sheetName val="Scenario Management"/>
      <sheetName val=" Cash Flow"/>
      <sheetName val=" P&amp;L-Projection"/>
      <sheetName val="SHELL"/>
      <sheetName val="Dividend Analysis Assumptions"/>
      <sheetName val="Drivers"/>
      <sheetName val="AL1"/>
      <sheetName val="Deal Matrix"/>
      <sheetName val="Model Driver"/>
      <sheetName val="Insulin Sales - NA"/>
      <sheetName val="Business_Model"/>
      <sheetName val="Insulin Sales - EU"/>
      <sheetName val="Insulin Sales - Japan"/>
      <sheetName val="General Assump"/>
      <sheetName val="ASSUMPT"/>
      <sheetName val="\Applications\Microsoft Office "/>
      <sheetName val="CSI"/>
      <sheetName val="CloseTable"/>
      <sheetName val="CloseTable Prior"/>
      <sheetName val="Co List"/>
      <sheetName val="FCC0504"/>
      <sheetName val="Multiples.Summary"/>
      <sheetName val="Royal Carib. Model"/>
      <sheetName val="BIS LIST-NTH 18"/>
      <sheetName val="2000 Activity"/>
      <sheetName val="total Commonwealth"/>
      <sheetName val="WKSHT"/>
      <sheetName val="CHK REQ"/>
      <sheetName val="SW 212218"/>
      <sheetName val="N.TX - 1997"/>
      <sheetName val="Customize Your Invoice"/>
      <sheetName val="GER_IFO_vs_Const"/>
      <sheetName val="Europe_sales_Graph"/>
      <sheetName val="EU_Ind_vs_EU_Cons"/>
      <sheetName val="POWER5_XLA"/>
      <sheetName val="Contract_Details"/>
      <sheetName val="BASE DATA"/>
      <sheetName val="DCF_a"/>
      <sheetName val="//na1.salesforce.com/Applicatio"/>
      <sheetName val="\\sfdc\DFS\Applications\Microso"/>
      <sheetName val="SCIMED Old"/>
      <sheetName val="QuartRev"/>
      <sheetName val="Drop Down Lists"/>
      <sheetName val="CALCULATIONS"/>
      <sheetName val="[cleaned]__qmaxsolutions_my_s_2"/>
      <sheetName val="C_FB"/>
      <sheetName val="PF_IMP2"/>
      <sheetName val="FB"/>
      <sheetName val="MGMT_IS"/>
      <sheetName val="C_TOR"/>
      <sheetName val="NYN_91"/>
      <sheetName val="STL"/>
      <sheetName val="CASH FLOW MONTH FC"/>
      <sheetName val="Inc Stmt MONTH FC"/>
      <sheetName val="BS ASSETS FC"/>
      <sheetName val="Buyers Competitors (2)"/>
      <sheetName val="Print Controls"/>
      <sheetName val="chad10 June02"/>
      <sheetName val="chad12 Dec02"/>
      <sheetName val="chad4"/>
      <sheetName val="INÍCIO_OPER"/>
      <sheetName val="Share Prices"/>
      <sheetName val="Consolidated Financials"/>
      <sheetName val="\J\Applications\Microsoft Offic"/>
      <sheetName val="INQ%20Shareholders.xls"/>
      <sheetName val="Incl in WOLF I - BWS"/>
      <sheetName val="Incl in WOLF I - Mix"/>
      <sheetName val="Incl in WOLF I - Sourcing"/>
      <sheetName val="Incl in WOLF I - Design"/>
      <sheetName val="Incl in WOLF I - BWS Adj"/>
      <sheetName val="WOLF IIIa - HPU Tabs"/>
      <sheetName val="CGR"/>
      <sheetName val="SP99 $ Sales"/>
      <sheetName val="97 NSM Data"/>
      <sheetName val="97 NSM Data revised 4-23"/>
      <sheetName val="F98 DIVISION DATA"/>
      <sheetName val="May 97 Chart"/>
      <sheetName val="MidYearReviewPrelim$"/>
      <sheetName val="Chart1 (2)"/>
      <sheetName val="FLD % SALES"/>
      <sheetName val="What-if"/>
      <sheetName val="VOL - SALES $"/>
      <sheetName val="NAV Summary"/>
      <sheetName val="Acqs_Expl"/>
      <sheetName val="Reserves &amp; CORA"/>
      <sheetName val="Summary Discounting"/>
      <sheetName val="Production Sources"/>
      <sheetName val="PP Sensitivity_All Reserves"/>
      <sheetName val="Check 2"/>
      <sheetName val="PP Sensitivity PDP"/>
      <sheetName val="PP Sensitivity PUD"/>
      <sheetName val="PP Sensitivity Probable"/>
      <sheetName val="PP Sensitivity Possible"/>
      <sheetName val="RR Total_ All Reserves"/>
      <sheetName val="PDP Reserves"/>
      <sheetName val="PUD Reserves"/>
      <sheetName val="Probable Reserves"/>
      <sheetName val="Possible Reserves"/>
      <sheetName val="Movement PBC CY"/>
      <sheetName val="Movement PBC PY"/>
      <sheetName val="WRITEOFF'S TEST"/>
      <sheetName val="modRollFWD"/>
      <sheetName val="Adjusting Journal Entries"/>
      <sheetName val="1098 loc"/>
      <sheetName val="Date Input"/>
      <sheetName val="261"/>
      <sheetName val="Worksheet in 5330 Allowance for"/>
      <sheetName val="Forecast Booking Units"/>
      <sheetName val="Switch"/>
      <sheetName val="Current Cap Table"/>
      <sheetName val="Week"/>
      <sheetName val="Acc Exp Timing"/>
      <sheetName val="Acquisition Hist"/>
      <sheetName val=" Acqn Benchmarking"/>
      <sheetName val="Budget Accuracy"/>
      <sheetName val="Capex Analytics"/>
      <sheetName val="Capex Major Projects"/>
      <sheetName val="Trapped Cash"/>
      <sheetName val="Non-Operating Cash Flows"/>
      <sheetName val="Derivatives"/>
      <sheetName val="EBITDA vs Operating CF"/>
      <sheetName val="Exposures"/>
      <sheetName val="Free CF"/>
      <sheetName val="Letters of Credit"/>
      <sheetName val="Net Debt"/>
      <sheetName val="OPEB - Funded Status"/>
      <sheetName val="IS Account Detail"/>
      <sheetName val="Normalized Monthly Working Cap"/>
      <sheetName val="Pension - Funded Status"/>
      <sheetName val="Post-Closing"/>
      <sheetName val="Potential Purchase Accounting"/>
      <sheetName val="Summary Work Cap"/>
      <sheetName val="triggers"/>
      <sheetName val="Catellus"/>
      <sheetName val="Growth-Financials"/>
      <sheetName val="AE_Lookup"/>
      <sheetName val="OA_Lookup"/>
      <sheetName val="xref acct"/>
      <sheetName val="GRPWAS9"/>
      <sheetName val="GL Data"/>
      <sheetName val="Deferral Summary"/>
      <sheetName val="JLG Monthly"/>
      <sheetName val="GT Custom"/>
      <sheetName val="Worksheet%20in%205330%20Allowan"/>
      <sheetName val="allData"/>
      <sheetName val="Cube-Billings"/>
      <sheetName val="Cube-CV"/>
      <sheetName val="SegmentMaps"/>
      <sheetName val="Cube-NCV"/>
      <sheetName val="Cube-REV"/>
      <sheetName val="Data-IDC"/>
      <sheetName val="Forecast-IDC"/>
      <sheetName val="Datenbank"/>
      <sheetName val="Normal Tax"/>
      <sheetName val="Normal Tax 2007"/>
      <sheetName val="Q1 Rollforward"/>
      <sheetName val="Summary  Qtrs"/>
      <sheetName val="Rev Model  Qtrs"/>
      <sheetName val="Dev summary99"/>
      <sheetName val="Corp Sales"/>
      <sheetName val=" mkt exp"/>
      <sheetName val="ITK marketing"/>
      <sheetName val="Cust service "/>
      <sheetName val="Content Shared "/>
      <sheetName val="Developer Content"/>
      <sheetName val="Enterprise Content"/>
      <sheetName val="Content Product Develop"/>
      <sheetName val="ITK content"/>
      <sheetName val="Executive exp"/>
      <sheetName val="Makewhole Calculations (2)"/>
      <sheetName val="Break Fee"/>
      <sheetName val="Current Structure"/>
      <sheetName val="Funds Flow"/>
      <sheetName val="Wires"/>
      <sheetName val="Closing Estimate"/>
      <sheetName val="Optionholders"/>
      <sheetName val="Employee Bonuses"/>
      <sheetName val="CIQ_LinkingNames"/>
      <sheetName val="IC Memo Output"/>
      <sheetName val="GFL Rollover"/>
      <sheetName val="Closing Capitalization"/>
      <sheetName val="Wrangler Aggr Holdings LP"/>
      <sheetName val="Alpine Rollover"/>
      <sheetName val="MW Bonds"/>
      <sheetName val="MW Pref"/>
      <sheetName val="Transaction Tax"/>
      <sheetName val="Rollover Backup"/>
      <sheetName val="1045 May activity"/>
      <sheetName val="month-end"/>
      <sheetName val="DataPack ID sht"/>
      <sheetName val="1.0 Prelim QofE"/>
      <sheetName val="Prelim QofE - Summary"/>
      <sheetName val="Prelim QofE - Detail"/>
      <sheetName val="2.0 QofE Appendices"/>
      <sheetName val="QofE (iii)"/>
      <sheetName val="QofE #2.b."/>
      <sheetName val="QofE #4.b."/>
      <sheetName val="QofE #7, 9 - 11 (1 of 2)"/>
      <sheetName val="QofE #7, 9 - 11 (2 of 2)"/>
      <sheetName val="QofE #7"/>
      <sheetName val="QofE #8"/>
      <sheetName val="QofE #9"/>
      <sheetName val="QoE #12"/>
      <sheetName val="QoE #13"/>
      <sheetName val="QoE #s 14 &amp; 16"/>
      <sheetName val="QoE #15"/>
      <sheetName val="QoE #17"/>
      <sheetName val="QoE #18"/>
      <sheetName val="QofE #19"/>
      <sheetName val="QofEs #21 - 23"/>
      <sheetName val="QofEs #25"/>
      <sheetName val="QofEs #26"/>
      <sheetName val="Acq. Start-up - REF ONLY"/>
      <sheetName val="3.0 Add'l Backup"/>
      <sheetName val="VDD QofE"/>
      <sheetName val="Covenant Reconciliation"/>
      <sheetName val="Appendix A - Mgmt. EBITDA"/>
      <sheetName val="DR 4.3.5.1"/>
      <sheetName val="Granular P&amp;L"/>
      <sheetName val="4.3.7.1 TrialBalances"/>
      <sheetName val="Q416"/>
      <sheetName val="Q417"/>
      <sheetName val="Q218"/>
      <sheetName val="SummaryRevised"/>
      <sheetName val="Granular BS"/>
      <sheetName val="LTM18 Scenarios"/>
      <sheetName val="Fuel Surcharge"/>
      <sheetName val="Executive Summary"/>
      <sheetName val="Stock Proceeds"/>
      <sheetName val="Option Proceeds"/>
      <sheetName val="Warrant Proceeds"/>
      <sheetName val="Summary Proceeds"/>
      <sheetName val="AM.ESO Compare"/>
      <sheetName val="Conversion Tables"/>
      <sheetName val="Trigger Allocation"/>
      <sheetName val="Case Summary"/>
      <sheetName val="Presentation Output"/>
      <sheetName val="S &amp; U"/>
      <sheetName val="TEV Multiple Summary"/>
      <sheetName val="Sensitivity Analysis"/>
      <sheetName val="Case Sensitivity"/>
      <sheetName val="IS - Natural"/>
      <sheetName val="IS - Functional"/>
      <sheetName val="BS &amp; CF"/>
      <sheetName val="PF BS @ Closing"/>
      <sheetName val="EBITDA Bridge ('14-'15)"/>
      <sheetName val="Model Summary"/>
      <sheetName val="Contribution Margins"/>
      <sheetName val="Bookings Reconciliation"/>
      <sheetName val="Bookings"/>
      <sheetName val=" Revenue"/>
      <sheetName val="Comp Exp"/>
      <sheetName val="Non-Comp Exp"/>
      <sheetName val="Productivity"/>
      <sheetName val="Severance"/>
      <sheetName val="Census Analysis"/>
      <sheetName val="SR&amp;ED"/>
      <sheetName val="SR&amp;ED_NOLs"/>
      <sheetName val="Core360"/>
      <sheetName val="NeoCog"/>
      <sheetName val="NeoCog Pending_6.30.14"/>
      <sheetName val="Backup - NeoCogInc Stmt Summary"/>
      <sheetName val="Bookings Data from Company"/>
      <sheetName val="Revised Retention Calc 2"/>
      <sheetName val="Bookings Walk"/>
      <sheetName val="Revised Retention Calculation"/>
      <sheetName val="Pipeline Summary"/>
      <sheetName val="Historical Headcount Summary"/>
      <sheetName val="Backlog Summary"/>
      <sheetName val="Aggregated Census"/>
      <sheetName val="Backup - Sales Pipeline 6.30.14"/>
      <sheetName val="Payroll - RF"/>
      <sheetName val="Source Data - Company Model 7-9"/>
      <sheetName val="Reforecast - 7.25.14"/>
      <sheetName val="Bonus - RF"/>
      <sheetName val="Source Data - SR&amp;ED Employees"/>
      <sheetName val="Add-Ons"/>
      <sheetName val="Bonus"/>
      <sheetName val="Equity Index"/>
      <sheetName val="Forecast IS (mgmt)"/>
      <sheetName val="Capabilities"/>
      <sheetName val="Casting"/>
      <sheetName val="RI"/>
      <sheetName val="NWC2"/>
      <sheetName val="NWC"/>
      <sheetName val="DCF-Interim"/>
      <sheetName val="MA1"/>
      <sheetName val="MA2"/>
      <sheetName val="MA3"/>
      <sheetName val="EXTGPC"/>
      <sheetName val="PC1"/>
      <sheetName val="PC2"/>
      <sheetName val="PC3"/>
      <sheetName val="TA"/>
      <sheetName val="V2"/>
      <sheetName val="AEC"/>
      <sheetName val="W1"/>
      <sheetName val="DI"/>
      <sheetName val="DS"/>
      <sheetName val="DX"/>
      <sheetName val="RO.FV"/>
      <sheetName val="TS"/>
      <sheetName val="TS1"/>
      <sheetName val="RO.ESOP"/>
      <sheetName val="RO.CHARTS"/>
      <sheetName val="RO.S vs. C"/>
      <sheetName val="RO.PARTICIPANT"/>
      <sheetName val="T.GRAT"/>
      <sheetName val="RO.DS"/>
      <sheetName val="RO.DI"/>
      <sheetName val="RO.FV CALC"/>
      <sheetName val="R2"/>
      <sheetName val="R3"/>
      <sheetName val="R4"/>
      <sheetName val="R5"/>
      <sheetName val="R6"/>
      <sheetName val="CoC"/>
      <sheetName val="BizMiner"/>
      <sheetName val="LBO2"/>
      <sheetName val="DFCF"/>
      <sheetName val="FV"/>
      <sheetName val="Warrant"/>
      <sheetName val="Seller Returns"/>
      <sheetName val="PPT Tables"/>
      <sheetName val="DCFM"/>
      <sheetName val="GPCM"/>
      <sheetName val="Redemption"/>
      <sheetName val="COMBINED OPS"/>
      <sheetName val="CLIENT"/>
      <sheetName val="DCF_INT"/>
      <sheetName val="Contingents"/>
      <sheetName val="PER SHARE"/>
      <sheetName val="PC AGGREGATE"/>
      <sheetName val="PC EV CALC"/>
      <sheetName val="PC TEAR SHEETS"/>
      <sheetName val="M&amp;A DETAIL"/>
      <sheetName val="M&amp;A EV CALC"/>
      <sheetName val="DLOC"/>
      <sheetName val="DLOM"/>
      <sheetName val="ASSET"/>
      <sheetName val="Bonus-401k"/>
      <sheetName val="Summary - OLD"/>
      <sheetName val="Summary(70-30)"/>
      <sheetName val="INTERNAL DEBT"/>
      <sheetName val="REV BY PRACTICE"/>
      <sheetName val="Mngmt"/>
      <sheetName val="ESOP COMP"/>
      <sheetName val="Volitility"/>
      <sheetName val="CIQ PUBLIC COMP INPUT"/>
      <sheetName val="PRESENT VALUE"/>
      <sheetName val="Integra"/>
      <sheetName val="Cap IQ"/>
      <sheetName val="MERG"/>
      <sheetName val="SDC"/>
      <sheetName val="PRAT"/>
      <sheetName val="DONE DEALS"/>
      <sheetName val="COMBINED_OPS"/>
      <sheetName val="PER_SHARE"/>
      <sheetName val="PC_AGGREGATE"/>
      <sheetName val="PC_EV_CALC"/>
      <sheetName val="PC_TEAR_SHEETS"/>
      <sheetName val="M&amp;A_DETAIL"/>
      <sheetName val="M&amp;A_EV_CALC"/>
      <sheetName val="Summary_-_OLD"/>
      <sheetName val="INTERNAL_DEBT"/>
      <sheetName val="REV_BY_PRACTICE"/>
      <sheetName val="ESOP_COMP"/>
      <sheetName val="CIQ_PUBLIC_COMP_INPUT"/>
      <sheetName val="PRESENT_VALUE"/>
      <sheetName val="Cap_IQ"/>
      <sheetName val="DONE_DEALS"/>
      <sheetName val="Same Store"/>
      <sheetName val="NewYR1"/>
      <sheetName val="NewYR2"/>
      <sheetName val="NewYR3"/>
      <sheetName val="NewYR4"/>
      <sheetName val="NewYR5"/>
      <sheetName val="ESOP Int Calc - M"/>
      <sheetName val="ESOP Int Calc - C"/>
      <sheetName val="Comparison Rev and EBITDA chart"/>
      <sheetName val="Bookings &amp; Revenue T-A"/>
      <sheetName val="Seller Proceeds - Client"/>
      <sheetName val="Seller Proceeds - Chartwell"/>
      <sheetName val="Seller Proceeds"/>
      <sheetName val="Premium Analysis - Chartwell"/>
      <sheetName val="Appraisal Review"/>
      <sheetName val="Value Assumption"/>
      <sheetName val="SARs Grants"/>
      <sheetName val="SARs Economics"/>
      <sheetName val=" Phantom Stock Grants"/>
      <sheetName val=" Phantom Stock Economics Equity"/>
      <sheetName val="Stock Option Grants"/>
      <sheetName val="Stock Option Equity"/>
      <sheetName val="14 IS"/>
      <sheetName val="14 BS"/>
      <sheetName val="15 IS"/>
      <sheetName val="15 BS"/>
      <sheetName val="16 IS"/>
      <sheetName val="16 BS"/>
      <sheetName val="NWC1"/>
      <sheetName val="DCF (5 Year)"/>
      <sheetName val="DCF (10 Year)"/>
      <sheetName val="GGM (5 Year)"/>
      <sheetName val="Adj BS-TA"/>
      <sheetName val="V - Non-Voting"/>
      <sheetName val="Future Value (50%)"/>
      <sheetName val="Future Value"/>
      <sheetName val="Seller Proceeds  (v3)"/>
      <sheetName val="Seller Proceeds  (v2)"/>
      <sheetName val="Estimated Closing Considera (2"/>
      <sheetName val="Shareholder Detail Closing (2)"/>
      <sheetName val="Estimated Working Capital"/>
      <sheetName val="Estimated Closing Unpad TR Cost"/>
      <sheetName val="Estimated Indebtedness Cert"/>
      <sheetName val="Estimated Closing Consideration"/>
      <sheetName val="Shareholder Detail Closing"/>
      <sheetName val="Forecast Comparison"/>
      <sheetName val="Shareholders"/>
      <sheetName val="WACC - Build Up"/>
      <sheetName val="WACC - CAPM"/>
      <sheetName val="ESOP Analytics"/>
      <sheetName val="Internal Loan Summary"/>
      <sheetName val="Internal Loan Amort"/>
      <sheetName val="Monthly Amortization"/>
      <sheetName val="Black-Scholes"/>
      <sheetName val="Facilities "/>
      <sheetName val="T-Rates"/>
      <sheetName val="Forward Curve"/>
      <sheetName val="ESOP Mechanics"/>
      <sheetName val="Transaction Structures"/>
      <sheetName val="Operating Cases"/>
      <sheetName val="CF Benchmarking Output"/>
      <sheetName val="Settlement RI"/>
      <sheetName val="Equity Output"/>
      <sheetName val="Equity Multiples"/>
      <sheetName val="Tear Sheets"/>
      <sheetName val="Q Tearsheet"/>
      <sheetName val="Mkt Cap (5yr)Chart3_data"/>
      <sheetName val="Mkt Cap (5yr)Chart4_data"/>
      <sheetName val="Sheet9Chart4_data"/>
      <sheetName val="Market Cap GraphsChart6_data"/>
      <sheetName val="Market Cap GraphsChart3_data"/>
      <sheetName val="Market Cap GraphsChart5_data"/>
      <sheetName val="Market Cap GraphsChart7_data"/>
      <sheetName val="Market Cap GraphsChart8_data"/>
      <sheetName val="Market Cap Graphs"/>
      <sheetName val="M&amp;A Summary"/>
      <sheetName val="Capital IQ ID"/>
      <sheetName val="FactSet"/>
      <sheetName val="PRATT"/>
      <sheetName val="12-31 Market Summary"/>
      <sheetName val="3-31 mkt. sum."/>
      <sheetName val="6-30 mkt. sum"/>
      <sheetName val="9-30 mkt. sum."/>
      <sheetName val="Mgmt Forecast"/>
      <sheetName val="MA2 (OLD)"/>
      <sheetName val="PC2 (OLD)"/>
      <sheetName val="Sales by Store"/>
      <sheetName val="Competition"/>
      <sheetName val="IS2"/>
      <sheetName val="RI2"/>
      <sheetName val="DCF2"/>
      <sheetName val="MA1-OLD (2)"/>
      <sheetName val="ESOP BS"/>
      <sheetName val="ESOP IS"/>
      <sheetName val="Repurchase Data - Over 65"/>
      <sheetName val="AVG Share Repurchase"/>
      <sheetName val="TX"/>
      <sheetName val="OTHER--&gt;"/>
      <sheetName val="Regs"/>
      <sheetName val="Facility Schedule"/>
      <sheetName val="BS budget tie"/>
      <sheetName val="Ties"/>
      <sheetName val="Benefit Level"/>
      <sheetName val="Pay"/>
      <sheetName val="09.30.08 loan amort"/>
      <sheetName val="Pay 09.30.08 loan"/>
      <sheetName val="Release"/>
      <sheetName val="Release 09.30.08"/>
      <sheetName val="Checking account - #WN1550"/>
      <sheetName val="5500 gain-loss"/>
      <sheetName val="Transactions"/>
      <sheetName val="Masco"/>
      <sheetName val="Fortune"/>
      <sheetName val="Builders"/>
      <sheetName val="American"/>
      <sheetName val="Sales By Location"/>
      <sheetName val=" R7"/>
      <sheetName val="AR-AP-Inv"/>
      <sheetName val="LOB Details"/>
      <sheetName val="PC Data"/>
      <sheetName val="Ticker"/>
      <sheetName val="R Summary"/>
      <sheetName val="Size Premia"/>
      <sheetName val="Mkt Cap (5yr)"/>
      <sheetName val="Mkt Cap (1yr)"/>
      <sheetName val="Revised Mgmt Forecast"/>
      <sheetName val="MA2 (2)"/>
      <sheetName val="PC2 (2)"/>
      <sheetName val="Year end 12 Value"/>
      <sheetName val="CAPEX Budget 01.24.15"/>
      <sheetName val="FYE Budget 01.24.15"/>
      <sheetName val="2012 M-IS (2013 Budget)"/>
      <sheetName val="2011 M-IS (2012 Budget)"/>
      <sheetName val="Long Term Forecast 01.24.15"/>
      <sheetName val="2013 M-IS (2014 Budget)"/>
      <sheetName val="intern vs. audit BS"/>
      <sheetName val="2014 M-IS (2015 Budget)"/>
      <sheetName val="FYE Budget 01.26.15 V.02"/>
      <sheetName val="Budget &amp; YTD Jan"/>
      <sheetName val="Budget &amp; YTD Feb"/>
      <sheetName val="Intern. vs. Audit Compar. IS "/>
      <sheetName val="V6 Premium"/>
      <sheetName val="WCA Moving Calc"/>
      <sheetName val="Seller Proceeds - CCS"/>
      <sheetName val="Seller Proceeds - M"/>
      <sheetName val="V4 Methods"/>
      <sheetName val="V3 Deal - for preso"/>
      <sheetName val="Sales Buildup and CapEx"/>
      <sheetName val="Cons. IS 98-09"/>
      <sheetName val="04 Segment IS"/>
      <sheetName val="Cons. Annual Fin Statmts, 98-03"/>
      <sheetName val="Cons. Monthly Fin. Statmts, 04"/>
      <sheetName val="Projected IS, BS and CF, 05-09"/>
      <sheetName val="Working Capital Metrics"/>
      <sheetName val="04 Monthly IS"/>
      <sheetName val="03 Monthly Fin. Statmts"/>
      <sheetName val="02 Monthly Fin Statmts"/>
      <sheetName val="01 Monthly IS"/>
      <sheetName val="Quarterly Perf"/>
      <sheetName val="02 Segment IS"/>
      <sheetName val="03 Segment IS"/>
      <sheetName val="Dover Retail IS, 00-09 "/>
      <sheetName val="Individual Retail IS, 03, 05-09"/>
      <sheetName val="Dov Catlg IS, 03, 05-09"/>
      <sheetName val="Millers IS, 03, 05-09"/>
      <sheetName val="SB Catlg IS, 03, 05-09"/>
      <sheetName val="SB Retail IS, 05-09"/>
      <sheetName val="SB Retail IS, 04"/>
      <sheetName val="Retail Rollout IS, 05-09"/>
      <sheetName val="A &amp; B Store Contribution"/>
      <sheetName val="A &amp; B Store Assumptions"/>
      <sheetName val="Retail Rollout P&amp;L"/>
      <sheetName val="Bank Output"/>
      <sheetName val="CF "/>
      <sheetName val="Monthly IS"/>
      <sheetName val="Monthly BS"/>
      <sheetName val="Monthly CF"/>
      <sheetName val="CF_Debt"/>
      <sheetName val="ECF"/>
      <sheetName val="Sales Detail"/>
      <sheetName val="Returns------&gt;"/>
      <sheetName val="Share Valuation Matrix"/>
      <sheetName val="Share Valuation"/>
      <sheetName val="Option Values"/>
      <sheetName val="Returns Summary"/>
      <sheetName val="Returns Summary (2)"/>
      <sheetName val="Returns Output"/>
      <sheetName val="Minarik"/>
      <sheetName val="Trx Expense"/>
      <sheetName val="Hydrofarm Summary"/>
      <sheetName val="Hydrofarm Summary (2)"/>
      <sheetName val="Hydrofarm Details (2)"/>
      <sheetName val="All (2)"/>
      <sheetName val="Outgoing Wires List"/>
      <sheetName val="InventAging.PrecisionDesign"/>
      <sheetName val="Inputs - STAR 3Q09"/>
      <sheetName val="Inputs - STAR 2Q09"/>
      <sheetName val="Inputs - TPG 3Q09"/>
      <sheetName val="Inputs - TPG 2Q09"/>
      <sheetName val="Inputs - TPG 1Q09"/>
      <sheetName val="Inputs - STAR 4Q09"/>
      <sheetName val="Inputs - TPG 4Q09"/>
      <sheetName val="Inputs - TPG 1Q10"/>
      <sheetName val="VAG Pivot"/>
      <sheetName val="12.31.09 (PY) IRR"/>
      <sheetName val="6.30.10 (PQ) IRR"/>
      <sheetName val="8.31.10 IRR"/>
      <sheetName val="Status &gt;&gt;"/>
      <sheetName val="Schedules &gt;&gt;"/>
      <sheetName val="Multiple"/>
      <sheetName val="By PC"/>
      <sheetName val="By Fund"/>
      <sheetName val="Fundraising"/>
      <sheetName val="Accounting &gt;&gt;&gt;"/>
      <sheetName val="TPG"/>
      <sheetName val="VC Sign Off &gt;&gt;&gt;"/>
      <sheetName val="Sector Sign Off &gt;&gt;&gt;"/>
      <sheetName val="NABG"/>
      <sheetName val="Tech"/>
      <sheetName val="Aust_Japan"/>
      <sheetName val="Duff &gt;&gt;&gt;"/>
      <sheetName val="V. Sum Report &gt;&gt;"/>
      <sheetName val="By Cmpy"/>
      <sheetName val="Comps Perf"/>
      <sheetName val="Aggregate"/>
      <sheetName val="Misc. &gt;&gt;&gt;"/>
      <sheetName val="Report List"/>
      <sheetName val="VC"/>
      <sheetName val="Highlights"/>
      <sheetName val="Equities"/>
      <sheetName val="Currencies-Matrix"/>
      <sheetName val="US-Graphs"/>
      <sheetName val="US-Graphs (2)"/>
      <sheetName val="Other-Graphs"/>
      <sheetName val="FX-Graphs"/>
      <sheetName val="FX-Graphs (2)"/>
      <sheetName val="STOP_PRINT"/>
      <sheetName val="Transaction log"/>
      <sheetName val="Currencies"/>
      <sheetName val="FX-euro"/>
      <sheetName val="FX-asia"/>
      <sheetName val="NB-Graphs"/>
      <sheetName val="Seagate"/>
      <sheetName val="Onsemi"/>
      <sheetName val="Zhone"/>
      <sheetName val="Debenhams"/>
      <sheetName val="Endurance"/>
      <sheetName val="MEMC"/>
      <sheetName val="Smart"/>
      <sheetName val="Lenovo"/>
      <sheetName val="Gemalto"/>
      <sheetName val="mobilcom"/>
      <sheetName val="Eutelsat"/>
      <sheetName val="Axalto"/>
      <sheetName val="Parkway"/>
      <sheetName val="Hanaro"/>
      <sheetName val="BKC"/>
      <sheetName val="JCG"/>
      <sheetName val="LIBOR"/>
      <sheetName val="UST"/>
      <sheetName val="Bonds"/>
      <sheetName val="Combined IRR w NB"/>
      <sheetName val="Recovered_Sheet1"/>
      <sheetName val="TPG &amp; NB Public Prices"/>
      <sheetName val="S&amp;P Nasdaq"/>
      <sheetName val="TPG1 Sum"/>
      <sheetName val="TPG2 Sum"/>
      <sheetName val="TPG3 SUM"/>
      <sheetName val="TPG4 Sum"/>
      <sheetName val="TPG5 Sum"/>
      <sheetName val="NB Sum"/>
      <sheetName val="TPG1 IRR"/>
      <sheetName val="TPG2 IRR"/>
      <sheetName val="TPG3 IRR"/>
      <sheetName val="TPG4 IRR"/>
      <sheetName val="TPG5 IRR"/>
      <sheetName val="NB IRR"/>
      <sheetName val="Combined IRR"/>
      <sheetName val="Table - Copy"/>
      <sheetName val="IRR Keyst."/>
      <sheetName val="Aqua Int'l Partners"/>
      <sheetName val="Air I"/>
      <sheetName val="Aqua Int'l Parallel"/>
      <sheetName val="TPG Performance"/>
      <sheetName val="TPG Portfolio Performance"/>
      <sheetName val="TPG Fund Performance"/>
      <sheetName val="Current Year Realizations"/>
      <sheetName val="Current Year Investments"/>
      <sheetName val="Source Data"/>
      <sheetName val="Summary by sector"/>
      <sheetName val="TPG &amp; NB - NABG"/>
      <sheetName val="TPG &amp; NB - Tech"/>
      <sheetName val="TPG &amp; NB - Asia"/>
      <sheetName val="TPG &amp; NB - Europe"/>
      <sheetName val="Signature Blocks"/>
      <sheetName val="Notices"/>
      <sheetName val="Wire Instructions"/>
      <sheetName val="Summary IS"/>
      <sheetName val="CapEx Sum"/>
      <sheetName val="Assumption Sum"/>
      <sheetName val="OpEx D&amp;A Detail"/>
      <sheetName val="NI EBITDA"/>
      <sheetName val="FCCR"/>
      <sheetName val="Model&gt;"/>
      <sheetName val="Common Stock"/>
      <sheetName val="Series Seed"/>
      <sheetName val="Series Seed-1"/>
      <sheetName val="Common Warrant"/>
      <sheetName val="Seed (former A-1) Warrant"/>
      <sheetName val="Consideration Schedule"/>
      <sheetName val="Pandora schedules -&gt;"/>
      <sheetName val="P stock price"/>
      <sheetName val="Working Capital Calc"/>
      <sheetName val="Est June BS"/>
      <sheetName val="PPD Services"/>
      <sheetName val="AR Aging Summary"/>
      <sheetName val="Sales tax accrual"/>
      <sheetName val="S17150"/>
      <sheetName val="S17170"/>
      <sheetName val="S17227"/>
      <sheetName val="S17305"/>
      <sheetName val="S17468"/>
      <sheetName val="S17470"/>
      <sheetName val="S17491"/>
      <sheetName val="S17513"/>
      <sheetName val="S17550"/>
      <sheetName val="S17567"/>
      <sheetName val="S17568"/>
      <sheetName val="S17619"/>
      <sheetName val="S17633"/>
      <sheetName val="S17635"/>
      <sheetName val="S17639"/>
      <sheetName val="S17691"/>
      <sheetName val="S17693"/>
      <sheetName val="S17746"/>
      <sheetName val="S17758"/>
      <sheetName val="S17763"/>
      <sheetName val="S17779"/>
      <sheetName val="S17827"/>
      <sheetName val="S17836"/>
      <sheetName val="S17837"/>
      <sheetName val="S17840"/>
      <sheetName val="S17852"/>
      <sheetName val="S17884"/>
      <sheetName val="S17913"/>
      <sheetName val="S17926"/>
      <sheetName val="S17929"/>
      <sheetName val="S17955"/>
      <sheetName val="S17955 (2)"/>
      <sheetName val="S17984"/>
      <sheetName val="S18032"/>
      <sheetName val="S18066"/>
      <sheetName val="S18084"/>
      <sheetName val="S18085"/>
      <sheetName val="S18086"/>
      <sheetName val="S18087"/>
      <sheetName val="S18088"/>
      <sheetName val="S18091"/>
      <sheetName val="S18094"/>
      <sheetName val="S18096"/>
      <sheetName val="S18097"/>
      <sheetName val="S18098"/>
      <sheetName val="S18110"/>
      <sheetName val="S18114"/>
      <sheetName val="S18116"/>
      <sheetName val="S18127"/>
      <sheetName val="S18142"/>
      <sheetName val="S18143"/>
      <sheetName val="S18147"/>
      <sheetName val="S18148"/>
      <sheetName val="S18149"/>
      <sheetName val="S18151"/>
      <sheetName val="S18155"/>
      <sheetName val="S18160"/>
      <sheetName val="S18161"/>
      <sheetName val="S18162"/>
      <sheetName val="S18163"/>
      <sheetName val="S18164"/>
      <sheetName val="S18166"/>
      <sheetName val="S18169"/>
      <sheetName val="Drop Down Data"/>
      <sheetName val="doable"/>
      <sheetName val="semi doable #2"/>
      <sheetName val="semido 2"/>
      <sheetName val="Absorb relative 2001 semi v 2cp"/>
      <sheetName val="semido 2001"/>
      <sheetName val="2cpagain"/>
      <sheetName val="2cpabs"/>
      <sheetName val="2cpabs 2001"/>
      <sheetName val="99 00 plan - base case"/>
      <sheetName val="2000abs - base case"/>
      <sheetName val="99 00 plan - 5-00 &amp; 11d c-o "/>
      <sheetName val="99 00 plan - 5-00 dn"/>
      <sheetName val="unrealistic"/>
      <sheetName val="2000abs - unrealistic"/>
      <sheetName val="Fact Sheet"/>
      <sheetName val="COMPARISONS"/>
      <sheetName val="Fact Sheet (2)"/>
      <sheetName val="2CPagain summary"/>
      <sheetName val="2cpagain 8-7-00"/>
      <sheetName val="2cpagain 8-8-00"/>
      <sheetName val="2cpabs 8-8-00"/>
      <sheetName val="2cpagain 8-8-00 (2)"/>
      <sheetName val="start 238 on 8-8"/>
      <sheetName val="abs start 238 on 8-8"/>
      <sheetName val="Lease Breakdown"/>
      <sheetName val="Sharp 8635"/>
      <sheetName val="Sharp 6570"/>
      <sheetName val="Cisco"/>
      <sheetName val="Sharp"/>
      <sheetName val="502"/>
      <sheetName val="503"/>
      <sheetName val="504"/>
      <sheetName val="505"/>
      <sheetName val="506"/>
      <sheetName val="504R"/>
      <sheetName val="500"/>
      <sheetName val="501"/>
      <sheetName val="001"/>
      <sheetName val="0000"/>
      <sheetName val="3000"/>
      <sheetName val="4000"/>
      <sheetName val="5000"/>
      <sheetName val="SUMMARY (Gene)"/>
      <sheetName val="Key indicators"/>
      <sheetName val="SUMMARY REV"/>
      <sheetName val="MT"/>
      <sheetName val="QA&amp;COMP"/>
      <sheetName val="Telecom New"/>
      <sheetName val="IMPLEM"/>
      <sheetName val="NET OPS"/>
      <sheetName val="BENEFITS"/>
      <sheetName val="BS&amp;CF"/>
      <sheetName val="BUDGET vs PLAN"/>
      <sheetName val="SUMMARY old"/>
      <sheetName val="TELECOM Old"/>
      <sheetName val="6000"/>
      <sheetName val="Co. BS 2002"/>
      <sheetName val="Co.-Monthly 2002"/>
      <sheetName val="Shipments &amp; Margin - YTD"/>
      <sheetName val="Hist Inputs"/>
      <sheetName val="co 10 query"/>
      <sheetName val="Inventory Analysis (2)"/>
      <sheetName val="partsadd060704"/>
      <sheetName val="partsroll_march04"/>
      <sheetName val="partsreserve_part5"/>
      <sheetName val="partsroll_march04_6"/>
      <sheetName val="Comp Inputs"/>
      <sheetName val="SetMonth"/>
      <sheetName val="Budget Summary Revised"/>
      <sheetName val="LAZ Charges"/>
      <sheetName val="Sign-off"/>
      <sheetName val="Days Spread"/>
      <sheetName val="2010 Burden Rates"/>
      <sheetName val="Strategy"/>
      <sheetName val="Budget Assumptions"/>
      <sheetName val="SII vs OP"/>
      <sheetName val="Financial Review"/>
      <sheetName val="2010 Data"/>
      <sheetName val="LRF Forecast"/>
      <sheetName val="Forecast10"/>
      <sheetName val="Budget11"/>
      <sheetName val="Support-DailyRev"/>
      <sheetName val="Support-MonthlyRev"/>
      <sheetName val="Support-OtherRev"/>
      <sheetName val="Payroll Tab Instructions"/>
      <sheetName val="CC Fees"/>
      <sheetName val="Support-Payroll Employee Info"/>
      <sheetName val="Payroll Summary"/>
      <sheetName val="Support-PersonnelExp"/>
      <sheetName val="Support-OpServices"/>
      <sheetName val="Support-RepsMaint"/>
      <sheetName val="Support-Adv&amp;Chargeouts"/>
      <sheetName val="Management Fee Exp"/>
      <sheetName val="Occupancy Exp"/>
      <sheetName val="RET Hard Coded"/>
      <sheetName val="Chargeout Adj"/>
      <sheetName val="Chargeout Summary"/>
      <sheetName val="Clients"/>
      <sheetName val="Emp_Advise"/>
      <sheetName val="Segmented BS"/>
      <sheetName val="Adj. NWC"/>
      <sheetName val="Adj. NWC metrics"/>
      <sheetName val="Adj. NWC Trends"/>
      <sheetName val="MASTER - Project Palace - KPMG "/>
      <sheetName val="SRP_NVP"/>
      <sheetName val="ORU_ED"/>
      <sheetName val="MEC_CE"/>
      <sheetName val="EFU_CLG"/>
      <sheetName val="NCG_CPL"/>
      <sheetName val="CER_AES"/>
      <sheetName val="BSE_CES"/>
      <sheetName val="NES_NGG"/>
      <sheetName val="SWX_OKE"/>
      <sheetName val="1998_ppd"/>
      <sheetName val="BCP_Mod"/>
      <sheetName val="EstComp"/>
      <sheetName val="BCPvMGMT"/>
      <sheetName val="US_OpMod"/>
      <sheetName val="FRF_Op_Mod"/>
      <sheetName val="Summary Results"/>
      <sheetName val="Summary_Results"/>
      <sheetName val="io summary"/>
      <sheetName val="Intercomm_OpMod35_SimLonChang"/>
      <sheetName val="Rev_Sense"/>
      <sheetName val="USD_BUndled"/>
      <sheetName val="New_Bundled"/>
      <sheetName val="NC Bundled"/>
      <sheetName val="US_FINSUM"/>
      <sheetName val="US_Revenue"/>
      <sheetName val="Financial Summaries"/>
      <sheetName val="Organization"/>
      <sheetName val="Capex_Summary"/>
      <sheetName val="Capex_Bridge"/>
      <sheetName val="CAPX &amp; Deprn"/>
      <sheetName val="OSS"/>
      <sheetName val="Description"/>
      <sheetName val="NC_Bundled"/>
      <sheetName val="Financial_Summaries"/>
      <sheetName val="CAPX_&amp;_Deprn"/>
      <sheetName val="2007 History"/>
      <sheetName val="MFM"/>
      <sheetName val="Plan"/>
      <sheetName val="Oracle Import "/>
      <sheetName val="Financial Statement"/>
      <sheetName val="Sales graph"/>
      <sheetName val="Planning Archives"/>
      <sheetName val="Historic_IRRs_Qtr"/>
      <sheetName val="Hisc_IRRs_A"/>
      <sheetName val="Segmentation"/>
      <sheetName val="Curve_Mapping"/>
      <sheetName val="On-Demand Reporting"/>
      <sheetName val="Reporting"/>
      <sheetName val="Budget JE"/>
      <sheetName val="notes 1"/>
      <sheetName val="shortcut"/>
      <sheetName val="MTEL1"/>
      <sheetName val="MTEL3"/>
      <sheetName val="MTEL5"/>
      <sheetName val="G-L Activity"/>
      <sheetName val="NRL DETAIL"/>
      <sheetName val="SKYTEL BLR655 B DETAIL"/>
      <sheetName val="WRT by Channel"/>
      <sheetName val="SIG-DATA"/>
      <sheetName val="MANPOWER"/>
      <sheetName val="Seattle Inputs"/>
      <sheetName val="Viginia Inputs"/>
      <sheetName val="Seattle Cashflows"/>
      <sheetName val="Virginia Cashflows"/>
      <sheetName val="180 Baldwin Datacenter Analysis"/>
      <sheetName val="TrialBal"/>
      <sheetName val="OTHER GL# DETAIL"/>
      <sheetName val="GL 8000's"/>
      <sheetName val="GL#1030"/>
      <sheetName val="GL#1040-4810"/>
      <sheetName val="GL#1100-1105"/>
      <sheetName val="GL#1120"/>
      <sheetName val="GL#1205"/>
      <sheetName val="GL#1211-2211"/>
      <sheetName val="GL#1220-2220"/>
      <sheetName val="GL#1230-2230"/>
      <sheetName val="GL#1240-2240"/>
      <sheetName val="GL#1250-2250"/>
      <sheetName val="GL#1310"/>
      <sheetName val="WIP Detail"/>
      <sheetName val="GL#1410-1450"/>
      <sheetName val="ECIsum"/>
      <sheetName val="ECIgl"/>
      <sheetName val="ECIum "/>
      <sheetName val="ECIprop "/>
      <sheetName val="ECIeq"/>
      <sheetName val="ECIauto"/>
      <sheetName val="GL#2000"/>
      <sheetName val="GL#2400"/>
      <sheetName val="GL#2460-1460"/>
      <sheetName val="WorkCompPmts"/>
      <sheetName val="GL#2600 "/>
      <sheetName val="GL#2610"/>
      <sheetName val="GL#2890"/>
      <sheetName val="GL#3500"/>
      <sheetName val="RghMatl"/>
      <sheetName val="Trim L&amp;M"/>
      <sheetName val="DeprExp &amp; Losses"/>
      <sheetName val="OVH"/>
      <sheetName val="Tax Recaps"/>
      <sheetName val="Rentals"/>
      <sheetName val="SM EQ"/>
      <sheetName val="R &amp; M"/>
      <sheetName val="TLF"/>
      <sheetName val="AdvPromo"/>
      <sheetName val="T &amp; E"/>
      <sheetName val="EmpBen"/>
      <sheetName val="PrProof"/>
      <sheetName val="YR END"/>
      <sheetName val="2001cph"/>
      <sheetName val="RghMatl (2)"/>
      <sheetName val="Trim L&amp;M (2)"/>
      <sheetName val="SURPLUS &gt; 90 DAYS"/>
      <sheetName val="SURPLUS &gt;12 MO"/>
      <sheetName val="OBSOLETE"/>
      <sheetName val="NCM "/>
      <sheetName val="NR"/>
      <sheetName val="MONTH DATA"/>
      <sheetName val="MONTH CHART"/>
      <sheetName val="PP  -  CO"/>
      <sheetName val="Indicative Terms"/>
      <sheetName val="Pro forma Cap Table"/>
      <sheetName val="Cash Flow Generation A"/>
      <sheetName val="Capitalization A"/>
      <sheetName val="Cash Flow Generation B"/>
      <sheetName val="Capitalization B"/>
      <sheetName val="Cash Flow Generation C"/>
      <sheetName val="Capitalization C"/>
      <sheetName val="Consolidated A"/>
      <sheetName val="Consolidated B"/>
      <sheetName val="Consolidated C"/>
      <sheetName val="Com Com Output"/>
      <sheetName val="Management vs. Downside"/>
      <sheetName val="Error Check"/>
      <sheetName val="Description of the Model"/>
      <sheetName val="Debt Summary (2)"/>
      <sheetName val="Qutr Output -- DO NOT USE"/>
      <sheetName val="Ex. 1"/>
      <sheetName val="Ex. 2"/>
      <sheetName val="Ex. 3"/>
      <sheetName val="Ex. 4"/>
      <sheetName val="Ex. 5"/>
      <sheetName val="Ex. 6"/>
      <sheetName val="Ex. 7"/>
      <sheetName val="Ex. 7 Enhanced"/>
      <sheetName val="Ex. 7a"/>
      <sheetName val="Ex. 7b"/>
      <sheetName val="Ex. 8"/>
      <sheetName val="Ex. 9"/>
      <sheetName val="Ex. 10"/>
      <sheetName val="Ex. 11"/>
      <sheetName val="Ex. 12"/>
      <sheetName val="Ex. 13"/>
      <sheetName val="Ex. 14"/>
      <sheetName val="Ex. 15"/>
      <sheetName val="Ex. 16"/>
      <sheetName val="Ex. 17"/>
      <sheetName val="Ex. 18"/>
      <sheetName val="Ex. 19"/>
      <sheetName val="Ex. 20"/>
      <sheetName val="Ex. 21"/>
      <sheetName val="Ex. 22"/>
      <sheetName val="Ex. 23"/>
      <sheetName val="Ex. 24"/>
      <sheetName val="EX. 25"/>
      <sheetName val="Ex. 26"/>
      <sheetName val="Ex. 27"/>
      <sheetName val="EX. 28"/>
      <sheetName val="EX. 29"/>
      <sheetName val="Ex. 30"/>
      <sheetName val="Ex. 31"/>
      <sheetName val="Ex. 32"/>
      <sheetName val="Ex. 33"/>
      <sheetName val="Ex. 34"/>
      <sheetName val="Ex. 35"/>
      <sheetName val="Ex. 36"/>
      <sheetName val="Ex. 37"/>
      <sheetName val="Ex. 38"/>
      <sheetName val="Ex. 39"/>
      <sheetName val="Ex. 40"/>
      <sheetName val="Ex. 41"/>
      <sheetName val="Ex. 42"/>
      <sheetName val="Ex. 43"/>
      <sheetName val="Ex. 44"/>
      <sheetName val="Ex. 45"/>
      <sheetName val="Ex. 46"/>
      <sheetName val="Ex. 47"/>
      <sheetName val="Ex. 48"/>
      <sheetName val="App. A - Attrition Analysis (1)"/>
      <sheetName val="App. A - Attrition Analysis 1a"/>
      <sheetName val="App. A - Attrition Analysis 1b"/>
      <sheetName val="App. A - Attrition Analysis 1c"/>
      <sheetName val="App. A - Attrition Analysis (2)"/>
      <sheetName val="Enhanced Services"/>
      <sheetName val="BLANK"/>
      <sheetName val="TAB1"/>
      <sheetName val="L DETAIL DOM"/>
      <sheetName val="L DETAIL INTL"/>
      <sheetName val="L DETAIL"/>
      <sheetName val="L SUM"/>
      <sheetName val="TAB2"/>
      <sheetName val="C DETAIL DOM"/>
      <sheetName val="C DETAIL INTL"/>
      <sheetName val="C DETAIL"/>
      <sheetName val="C SUM"/>
      <sheetName val="TAB3"/>
      <sheetName val="TAB4"/>
      <sheetName val="TAB5"/>
      <sheetName val="L CAPSTRUCT"/>
      <sheetName val="C CAPSTRUCT"/>
      <sheetName val="TAB6"/>
      <sheetName val="L TOTAL"/>
      <sheetName val="L NA"/>
      <sheetName val="L US"/>
      <sheetName val="L US BASE"/>
      <sheetName val="L US NEW BUILD"/>
      <sheetName val="L CAN"/>
      <sheetName val="L CAN BASE"/>
      <sheetName val="L CAN NEW BUILD"/>
      <sheetName val="L STAR"/>
      <sheetName val="L STAR BASE"/>
      <sheetName val="L STAR NEW BUILD"/>
      <sheetName val="L MAGIC"/>
      <sheetName val="L MAGIC BASE"/>
      <sheetName val="L MAGIC NEW BUILD"/>
      <sheetName val="L INTL"/>
      <sheetName val="L OTHER INTL"/>
      <sheetName val="L OTHER INTL BASE"/>
      <sheetName val="L OTHER INTL NEW BUILD"/>
      <sheetName val="L SPAIN"/>
      <sheetName val="L SPAIN  BASE"/>
      <sheetName val="L SPAIN NEW BUILD"/>
      <sheetName val="PV Calc"/>
      <sheetName val="338(h)(10)"/>
      <sheetName val="Program Detail Toggle"/>
      <sheetName val="LTM Inc St"/>
      <sheetName val="7.30 DualStar BS"/>
      <sheetName val="Debt Calculations"/>
      <sheetName val="Dualstar Factored New Business"/>
      <sheetName val="Program Output"/>
      <sheetName val="Revenue Analysis"/>
      <sheetName val="Revenue Run Rate"/>
      <sheetName val="Iraq Related"/>
      <sheetName val="Variance (2)"/>
      <sheetName val="DUER CY"/>
      <sheetName val="TMS_Summary IS"/>
      <sheetName val="Consolidated LTM Schedule"/>
      <sheetName val="TMS_Monthly Projections"/>
      <sheetName val="TMS_TTM EBITDA"/>
      <sheetName val="Omen IS"/>
      <sheetName val="OMEN Monthly IS"/>
      <sheetName val="DUER Monthly IS"/>
      <sheetName val="GAITS_Historical Financials"/>
      <sheetName val="GAITS_Monthly Projections"/>
      <sheetName val="TMS_BS 9 30 06"/>
      <sheetName val="Omen_Historical Balance  Sheet"/>
      <sheetName val="TMS_CYE 06 Balance Sheet"/>
      <sheetName val="DUER_Historical Balance Sheets"/>
      <sheetName val="Omen_Historical IS"/>
      <sheetName val="TMS_FY07 Monthly Budget"/>
      <sheetName val="Firm Value Calcs"/>
      <sheetName val="Accretion SensitivityOutput"/>
      <sheetName val="Accretion Output "/>
      <sheetName val="Stock Impact"/>
      <sheetName val="PF  Cash EPS Graph"/>
      <sheetName val="EX Ratio Analysis"/>
      <sheetName val="PF P&amp;L"/>
      <sheetName val="PF CFS"/>
      <sheetName val="Revolver"/>
      <sheetName val="Ali Synergy Est (2)"/>
      <sheetName val="Synergies"/>
      <sheetName val="D&amp;A Adj."/>
      <sheetName val="Purch. Acc."/>
      <sheetName val="P&amp;L Adj."/>
      <sheetName val="Reconc."/>
      <sheetName val="PrintMacro"/>
      <sheetName val="LBO Returns - Gores Model"/>
      <sheetName val="Summary Credit Statistics"/>
      <sheetName val="DCF Analysis"/>
      <sheetName val="Consolildated IS"/>
      <sheetName val="Consolidate Cash Flow Statement"/>
      <sheetName val="Consolidated  Balance Sheet"/>
      <sheetName val="OPCO IS"/>
      <sheetName val="Hosting P&amp;L"/>
      <sheetName val="Hosting Transition"/>
      <sheetName val="Network P&amp;L"/>
      <sheetName val="Network Transition"/>
      <sheetName val="OPCO Cash Flow Statement"/>
      <sheetName val="OPCO Balance Sheet"/>
      <sheetName val="Network Costs"/>
      <sheetName val="Real Estate Co."/>
      <sheetName val="Owned Real Estate Buid-Up"/>
      <sheetName val="Revenue Forecast"/>
      <sheetName val="Staff Costs"/>
      <sheetName val="IDC Facilities"/>
      <sheetName val="SG&amp;A Facilities"/>
      <sheetName val="D&amp;A"/>
      <sheetName val="Labor Inputs"/>
      <sheetName val="Backlog Exhibit for OM"/>
      <sheetName val="2003 Sort"/>
      <sheetName val="Administration&gt;&gt;"/>
      <sheetName val="Set Up"/>
      <sheetName val="Price &amp; Structure"/>
      <sheetName val="Calculations&gt;&gt;"/>
      <sheetName val="Opening Balance Sheet Detail"/>
      <sheetName val="Capital Structure"/>
      <sheetName val="Revenue Detail"/>
      <sheetName val="Cost of Sales Detail"/>
      <sheetName val="Opex Detail (2)"/>
      <sheetName val="Opex Detail"/>
      <sheetName val="Process Engineering"/>
      <sheetName val="Modular Systems"/>
      <sheetName val="Hynetics"/>
      <sheetName val="NewTechnology"/>
      <sheetName val="Facility DesignBuild"/>
      <sheetName val="Extraction &amp; Incremental"/>
      <sheetName val="Restructuring Cost"/>
      <sheetName val="Reports&gt;&gt;"/>
      <sheetName val="Report Exhibits"/>
      <sheetName val="Export Dialog"/>
      <sheetName val="Merger-00"/>
      <sheetName val="Company 1"/>
      <sheetName val="Company 2"/>
      <sheetName val="Matrix Target"/>
      <sheetName val="DCF - Company 1"/>
      <sheetName val="DCF - Company 2"/>
      <sheetName val="Pollux"/>
      <sheetName val="Castor"/>
      <sheetName val="Castor Light"/>
      <sheetName val="Castor Light Old"/>
      <sheetName val="Exchange_Ratio"/>
      <sheetName val="Summary_Matrix"/>
      <sheetName val="Log File"/>
      <sheetName val="2001 - 2006 Forecast Detail"/>
      <sheetName val="2001 - 2006 Billings Detail"/>
      <sheetName val="Assumptions to 5 Yr Forecast"/>
      <sheetName val="Balance Sheet Forecast"/>
      <sheetName val="Income Statement Forecast"/>
      <sheetName val="Indirect Cash Flow Forecast"/>
      <sheetName val="Direct Cash Flow Forecast"/>
      <sheetName val="Receipts"/>
      <sheetName val="Graphical Manifest"/>
      <sheetName val="Cash Flow Walkdown"/>
      <sheetName val="Risks &amp; Opportunities"/>
      <sheetName val="SEPT CRS"/>
      <sheetName val="Balance Sheet_VDF"/>
      <sheetName val="Forecasts_VDF"/>
      <sheetName val="Charts_VDF"/>
      <sheetName val="amt_vdf"/>
      <sheetName val="2001 YE"/>
      <sheetName val="2001 Q1"/>
      <sheetName val="2001 Q2"/>
      <sheetName val="2001 Q3"/>
      <sheetName val="2001 Q4"/>
      <sheetName val="PAGE3.1"/>
      <sheetName val="SCH01"/>
      <sheetName val="PAGE3.2"/>
      <sheetName val="XAGE"/>
      <sheetName val="CONTRA"/>
      <sheetName val="SELFPAY"/>
      <sheetName val="WORKERSCOMP"/>
      <sheetName val="CONTRACTUAL ADJ"/>
      <sheetName val="UNBILLED AR"/>
      <sheetName val="PREBILLED AR"/>
      <sheetName val="PAGE4"/>
      <sheetName val="PAGE5"/>
      <sheetName val="PAGE7"/>
      <sheetName val="PAGE8"/>
      <sheetName val="PAGE9"/>
      <sheetName val="SCH03"/>
      <sheetName val="RETAIN"/>
      <sheetName val="PROGRESS"/>
      <sheetName val="HEALTHAR"/>
      <sheetName val="PAGE3_1"/>
      <sheetName val="BS NewCo BVL+remainingTBC Aug05"/>
      <sheetName val="New Co plus AJEs Aug05-SOURCE"/>
      <sheetName val="Exh-1 Aug 05 Consolidating BS"/>
      <sheetName val="Exh-2 Aug 05 BWS+TBC BS"/>
      <sheetName val="AR - Trade"/>
      <sheetName val="AR-Agent"/>
      <sheetName val="AP-trade"/>
      <sheetName val="AP-Agent"/>
      <sheetName val="Accrued liabilities"/>
      <sheetName val="Prepaid expense"/>
      <sheetName val="Planned Capex"/>
      <sheetName val="Agent Contract"/>
      <sheetName val="BS Table"/>
      <sheetName val="BS Table II"/>
      <sheetName val="WorkCap Chart"/>
      <sheetName val="BWS Monthly Working Cap"/>
      <sheetName val="BWS+TBC Monthly Working Cap (2)"/>
      <sheetName val="TBC due from affi-work cap"/>
      <sheetName val="BWS due from affi - work cap"/>
      <sheetName val="BWS&amp;TBC&amp;Aje - source"/>
      <sheetName val="BWS BS"/>
      <sheetName val="Aug 05 Consolidating BS-TRASH"/>
      <sheetName val="All Inputs"/>
      <sheetName val="Acquisition"/>
      <sheetName val="Purchase"/>
      <sheetName val="Dilution"/>
      <sheetName val="Income-Pro"/>
      <sheetName val="Income-Pre"/>
      <sheetName val="CashFl-Pro"/>
      <sheetName val="Balance Sheet-Pro"/>
      <sheetName val="Balance Sheet-Pre"/>
      <sheetName val="Chart1 (revised) (2)"/>
      <sheetName val="Airtours"/>
      <sheetName val="OAirtours"/>
      <sheetName val="Kuoni"/>
      <sheetName val="Preussag"/>
      <sheetName val="OPreussag"/>
      <sheetName val="First Choice"/>
      <sheetName val="OFirstchoice"/>
      <sheetName val="Pres Dec 2001"/>
      <sheetName val="Club Med"/>
      <sheetName val="Thomas Cook"/>
      <sheetName val="BLANK (8)"/>
      <sheetName val="BLANK (7)"/>
      <sheetName val="AT-TC--&gt;"/>
      <sheetName val="MC NEW AT-TC"/>
      <sheetName val="AT-FC--&gt;"/>
      <sheetName val="MC NEW AT-FC"/>
      <sheetName val="MC (2)"/>
      <sheetName val="FC-TC--&gt;"/>
      <sheetName val="TC Valuation"/>
      <sheetName val="FCH Shareholder"/>
      <sheetName val="ForBook"/>
      <sheetName val="LBODCF"/>
      <sheetName val="Merge Company"/>
      <sheetName val="Certificate"/>
      <sheetName val="Sales History"/>
      <sheetName val="Master (2)"/>
      <sheetName val="Exch Ratio"/>
      <sheetName val="OpStats"/>
      <sheetName val="SynOutput"/>
      <sheetName val="Contrib."/>
      <sheetName val="Quickbooks_IS"/>
      <sheetName val="New Business_2006"/>
      <sheetName val="2006 Bridge"/>
      <sheetName val="Budget FS's"/>
      <sheetName val="IS Summary"/>
      <sheetName val="IS_2007"/>
      <sheetName val="Contract Roll Up_Summary (2)"/>
      <sheetName val="Updated Backlog"/>
      <sheetName val="Fringe Analysis"/>
      <sheetName val="Backlog Burn Summary"/>
      <sheetName val="Contract Roll Up_Summary"/>
      <sheetName val="Contract Roll Up_Monthly"/>
      <sheetName val="Historical PL"/>
      <sheetName val="BDS_Waterfall"/>
      <sheetName val="Training"/>
      <sheetName val="DD"/>
      <sheetName val="IFG"/>
      <sheetName val="Mapquest"/>
      <sheetName val="Stalker"/>
      <sheetName val="Tradecraft"/>
      <sheetName val="Mercury"/>
      <sheetName val="Athena"/>
      <sheetName val="OOE"/>
      <sheetName val="Shadow"/>
      <sheetName val="Realities"/>
      <sheetName val="SOO"/>
      <sheetName val="CPADMIN"/>
      <sheetName val="MA Targeting"/>
      <sheetName val="NE"/>
      <sheetName val="Cultures"/>
      <sheetName val="Locker"/>
      <sheetName val="Wizard"/>
      <sheetName val="Ghost"/>
      <sheetName val="Reimueller"/>
      <sheetName val="Recruitment"/>
      <sheetName val="Troy"/>
      <sheetName val="SLIC 2"/>
      <sheetName val="SLIC 15"/>
      <sheetName val="SLIC 20"/>
      <sheetName val="SLIC 39"/>
      <sheetName val="SLIC 41"/>
      <sheetName val="SLIC 42"/>
      <sheetName val="SLIC 44"/>
      <sheetName val="SLIC 102"/>
      <sheetName val="SLIC 110"/>
      <sheetName val="Venus 2"/>
      <sheetName val="RIS"/>
      <sheetName val="Godzilla"/>
      <sheetName val="PIPE KC IC's"/>
      <sheetName val="PIPE GDC"/>
      <sheetName val="PIPE Recruitment Center"/>
      <sheetName val="PIPE NE"/>
      <sheetName val="PIPE ADMIN"/>
      <sheetName val="PIPE I2S"/>
      <sheetName val="PIPE ISIS"/>
      <sheetName val="PIPE RAMP"/>
      <sheetName val="PIPE FULCRUM"/>
      <sheetName val="PIPE HERCULES"/>
      <sheetName val="PIPE RIC"/>
      <sheetName val="Teaser Financial Summary"/>
      <sheetName val="Monthly Liquidity"/>
      <sheetName val="Monthly Liquidity Analysis"/>
      <sheetName val="Star Wars"/>
      <sheetName val="(Bridge-Mgmt-Saudi) IRRs "/>
      <sheetName val="BH Investment &amp; New Investor"/>
      <sheetName val="Summary Saudi &amp;  BH internal"/>
      <sheetName val="Internal "/>
      <sheetName val="Bridge economics"/>
      <sheetName val="Breakeven Data"/>
      <sheetName val="Payload Buildup"/>
      <sheetName val="Fixed &amp; Variable-Case 1"/>
      <sheetName val="Bay Harbour Investment"/>
      <sheetName val="Liquidity Analysis"/>
      <sheetName val="SBU Rank"/>
      <sheetName val="SBU Rank without GW"/>
      <sheetName val="Total PRC"/>
      <sheetName val="Total TASC"/>
      <sheetName val="TASC Commercial"/>
      <sheetName val="Total DSD"/>
      <sheetName val="PRC-Civil"/>
      <sheetName val="PRC-Defense Services"/>
      <sheetName val="PRC - Defense Systems"/>
      <sheetName val="PRC - Standard Systems"/>
      <sheetName val="TASC - Signals Intellig"/>
      <sheetName val="TASC - Information Mgmt"/>
      <sheetName val="TASC - Space Systems"/>
      <sheetName val="TASC - Federal Services"/>
      <sheetName val="TASC - Enterprise Security"/>
      <sheetName val="TASC - Weather Serv"/>
      <sheetName val="TASC - Emerge"/>
      <sheetName val="DSD - RCD"/>
      <sheetName val="DSD - RIS"/>
      <sheetName val="DSD - C3"/>
      <sheetName val="DSD - Ships"/>
      <sheetName val="PRC Civil Chart"/>
      <sheetName val="PRC Def Serv Chart"/>
      <sheetName val="PRC Def Sys Chart "/>
      <sheetName val="PRC Std Sys Chart"/>
      <sheetName val="TASC Signals Chart"/>
      <sheetName val="TASC Info Mgmt Chart"/>
      <sheetName val="TASC Space Sys Chart"/>
      <sheetName val="TASC Federal Services Chart"/>
      <sheetName val="TASC Enterprise Security Chart"/>
      <sheetName val="DSD - C3 Chart"/>
      <sheetName val="DSD - Rugged Chart"/>
      <sheetName val="DSD - Ships Chart"/>
      <sheetName val="Ranking Table"/>
      <sheetName val="debt scenarios"/>
      <sheetName val="KATWW_BS"/>
      <sheetName val="ASAP_BS"/>
      <sheetName val="Consolidated_BS"/>
      <sheetName val="BS_Exhibit"/>
      <sheetName val="KATWW_IS"/>
      <sheetName val="Katt_Monthly"/>
      <sheetName val="Katt_Annual"/>
      <sheetName val="ASAP_IS"/>
      <sheetName val="ASAP_Monthly"/>
      <sheetName val="ASAP_Annual"/>
      <sheetName val="Consolidated_IS"/>
      <sheetName val="IS_Exhibit"/>
      <sheetName val="ASAP_Exhibit"/>
      <sheetName val="Warehouse_Exhibit"/>
      <sheetName val="Brokerage_Exhibits"/>
      <sheetName val="Consulting_Exhibit"/>
      <sheetName val="Air Freight_Exhibit"/>
      <sheetName val="monthly_exhibit"/>
      <sheetName val="Katt_Trends"/>
      <sheetName val="ASAP_Calcs"/>
      <sheetName val="Warehouse_Calcs"/>
      <sheetName val="Brokerage_Calcs"/>
      <sheetName val="Consulting_Calcs"/>
      <sheetName val="AF_Calcs"/>
      <sheetName val="Balance Sheet Items"/>
      <sheetName val="Summary Buyout"/>
      <sheetName val="One Profit"/>
      <sheetName val="Advanced Profit"/>
      <sheetName val="Email Profit"/>
      <sheetName val="Telemetry Profit"/>
      <sheetName val="GTG Depr. Schedule "/>
      <sheetName val="Summary P&amp;L "/>
      <sheetName val="Detail Adjustments"/>
      <sheetName val="Rev Pro Forma"/>
      <sheetName val="Telco"/>
      <sheetName val="Skytel Telco"/>
      <sheetName val="NSA"/>
      <sheetName val="Operator Dispatch"/>
      <sheetName val="COGS Detail"/>
      <sheetName val="SG&amp;A by Acct"/>
      <sheetName val="Skytel SG&amp;A"/>
      <sheetName val="SG&amp;A Detail"/>
      <sheetName val="SG&amp;A Pro Forma"/>
      <sheetName val="Facilities Actual"/>
      <sheetName val="Pro Forma Facilities"/>
      <sheetName val="BS Output for Year"/>
      <sheetName val="WC Output for Year"/>
      <sheetName val="Domestic AR"/>
      <sheetName val="Profit Allocations"/>
      <sheetName val="Corp &amp; Other"/>
      <sheetName val="PF-BS"/>
      <sheetName val="Fiber Miles"/>
      <sheetName val="AS"/>
      <sheetName val="DCF-2"/>
      <sheetName val="Product Build-up NEW"/>
      <sheetName val="PFD"/>
      <sheetName val="RAD"/>
      <sheetName val="2000-2007"/>
      <sheetName val="Variance_Orig"/>
      <sheetName val="SoundByte_Orig"/>
      <sheetName val="Variance Output_ORIG"/>
      <sheetName val="Variance Output_Feb 24"/>
      <sheetName val="Variance_2004"/>
      <sheetName val="SoundByte_2004"/>
      <sheetName val="Divisional Breakdown"/>
      <sheetName val="Sub. Debt"/>
      <sheetName val="Hedge"/>
      <sheetName val="Surge"/>
      <sheetName val="MRE"/>
      <sheetName val="Turnover"/>
      <sheetName val="Monthly Notes"/>
      <sheetName val="FDS"/>
      <sheetName val="Tables_3"/>
      <sheetName val="tables_2"/>
      <sheetName val="is Q1"/>
      <sheetName val="is Q2"/>
      <sheetName val="is Q3"/>
      <sheetName val="is Q4"/>
      <sheetName val="IS 10K Format"/>
      <sheetName val="bs 10Q"/>
      <sheetName val="bs 10Q (2)"/>
      <sheetName val="CF 10Q"/>
      <sheetName val="SGA Jerry"/>
      <sheetName val="SGA Mark"/>
      <sheetName val="SGA"/>
      <sheetName val="CapExpJE"/>
      <sheetName val="SGA_Budget"/>
      <sheetName val="SGA- Engineering"/>
      <sheetName val="SGA-By Profit Center"/>
      <sheetName val="Other 50 Departments"/>
      <sheetName val="DefRev"/>
      <sheetName val="Equity RF"/>
      <sheetName val="Actuals99"/>
      <sheetName val="Leads98"/>
      <sheetName val="Budget99"/>
      <sheetName val="Forecast99"/>
      <sheetName val="Leads99"/>
      <sheetName val="Lloyd Input"/>
      <sheetName val="Profit Center IS Variable Month"/>
      <sheetName val="Profit Center IS YTD"/>
      <sheetName val="IS Dept Compare"/>
      <sheetName val="Historical IS Detail (2)"/>
      <sheetName val="IS Detail _ Compare"/>
      <sheetName val="Historical IS Detail"/>
      <sheetName val="Historical IS Summary"/>
      <sheetName val="Historical IS Summary-Q"/>
      <sheetName val="Historical CF (2)"/>
      <sheetName val="Historical CF"/>
      <sheetName val="Provision"/>
      <sheetName val="Acct. Analysi"/>
      <sheetName val="Memo_Sources Uses"/>
      <sheetName val="Jun 2005 BS"/>
      <sheetName val="McNeil FY05 Waterfall_SORT"/>
      <sheetName val="McNeil FY05 Waterfall_OUTPUT"/>
      <sheetName val="FY2005_Income Statement"/>
      <sheetName val="FY2005_Balance Sheet"/>
      <sheetName val="FY04_Income Statement"/>
      <sheetName val="Model_BANKS"/>
      <sheetName val="McNeil_Quarterly Revenue"/>
      <sheetName val="FY04_BAL Sheet"/>
      <sheetName val="Original 05 Monthly_Variance"/>
      <sheetName val="VISTAR_LTM July"/>
      <sheetName val="Memo Ouput_Financials"/>
      <sheetName val="Memo Ouput_McNeil"/>
      <sheetName val="ViStar_Backlog Waterfall"/>
      <sheetName val="ViStar_TRAILING 12 MONTHS"/>
      <sheetName val="ViSTar July 05"/>
      <sheetName val="ViStar_May 31 BS"/>
      <sheetName val="2004 Contract Summary"/>
      <sheetName val="Summary Info"/>
      <sheetName val="Memo Table_Backlog"/>
      <sheetName val="Memo Table_Earnout"/>
      <sheetName val="Memo Table_Contract Table"/>
      <sheetName val="ZKD"/>
      <sheetName val="Key Pad"/>
      <sheetName val="PAYROLL REPORT-ACTIVE"/>
      <sheetName val="Trf Raw Data-Inactive"/>
      <sheetName val="Key-in Data-Inactive"/>
      <sheetName val="rawdata"/>
      <sheetName val="Historical Income Statement"/>
      <sheetName val="Projected Income Statement"/>
      <sheetName val="monthly projections"/>
      <sheetName val="monthly historical"/>
      <sheetName val="cap cost amort"/>
      <sheetName val="Annual Attrition"/>
      <sheetName val="Average Monitoring Rate"/>
      <sheetName val="BS Bridge"/>
      <sheetName val="IS Detail"/>
      <sheetName val="IS Detail (2)"/>
      <sheetName val="IS Variance"/>
      <sheetName val="Program Detail"/>
      <sheetName val="Unlevered FCF"/>
      <sheetName val="PP Analysis"/>
      <sheetName val="EBITDA Calc"/>
      <sheetName val="Segment 10Q"/>
      <sheetName val="Segments"/>
      <sheetName val="Recurring"/>
      <sheetName val="Recurring 10Q"/>
      <sheetName val="Segment Details"/>
      <sheetName val="Backlog 10Q"/>
      <sheetName val="Vehicles"/>
      <sheetName val="Steve's Pending"/>
      <sheetName val="Budget F800's"/>
      <sheetName val="Budget Ritchie Bros"/>
      <sheetName val="Wholesale"/>
      <sheetName val="Wholesale History"/>
      <sheetName val="Actuals_Trend_Summary "/>
      <sheetName val="Actuals_Trend_Summary (2)"/>
      <sheetName val="Actuals_Trend_Detail"/>
      <sheetName val="By_Qtr"/>
      <sheetName val="Janie Major by revdoc"/>
      <sheetName val="Actual_Exec_Close"/>
      <sheetName val="Budget_Exec_Close"/>
      <sheetName val="Performance 2"/>
      <sheetName val="By_Channel "/>
      <sheetName val="By GM_NDR"/>
      <sheetName val="Price_Quantity"/>
      <sheetName val="Base_Revenue"/>
      <sheetName val="Total_Revenue"/>
      <sheetName val="Total_Revenue (2)"/>
      <sheetName val="WORKERS COMP"/>
      <sheetName val="CONTRACTUAL ADJUSTMENT"/>
      <sheetName val="OTHER1"/>
      <sheetName val="OTHER2"/>
      <sheetName val="PAGE3.4"/>
      <sheetName val="PAGE6.1"/>
      <sheetName val="PAGE6.2"/>
      <sheetName val="PAGE6.3"/>
      <sheetName val="PAGE6.4"/>
      <sheetName val="SCH04 BAD DEBT"/>
      <sheetName val="SCH04.1 CONTRACTUAL"/>
      <sheetName val="SCH05 #1"/>
      <sheetName val="SCH05 #2"/>
      <sheetName val="SCH05 #3"/>
      <sheetName val="SCH05 #4"/>
      <sheetName val="CASH DISTRIBUTIONS"/>
      <sheetName val="SALES DISTRIBUTIONS"/>
      <sheetName val="SCH08"/>
      <sheetName val="SCH09"/>
      <sheetName val="SCH10"/>
      <sheetName val="ARdialog"/>
      <sheetName val="PrintSub"/>
      <sheetName val="Data Entry"/>
      <sheetName val="Conv. Debt"/>
      <sheetName val="Preferred"/>
      <sheetName val="Conv. Pref."/>
      <sheetName val="Shares Outstanding"/>
      <sheetName val="Premium"/>
      <sheetName val="DCF_5"/>
      <sheetName val="MCLL"/>
      <sheetName val="Binomial"/>
      <sheetName val="Black - Scholes"/>
      <sheetName val="Structure"/>
      <sheetName val="Restructuring"/>
      <sheetName val="Subscriber Demographics"/>
      <sheetName val="Frost &amp; Sullivan"/>
      <sheetName val="FCF"/>
      <sheetName val="MM FCF"/>
      <sheetName val="FY03"/>
      <sheetName val="Year to Year Comparison"/>
      <sheetName val="Supporting Trial Balances"/>
      <sheetName val="NEON"/>
      <sheetName val="CTC"/>
      <sheetName val="NOPT Liquidity Analysis"/>
      <sheetName val="CTC Liquidity Analysis"/>
      <sheetName val="ProForma Liqudity Analysis"/>
      <sheetName val="NOPT Liquidity Analysis - Syn."/>
      <sheetName val="CTC Liquidity Analysis - Syn."/>
      <sheetName val="Merger Output - IS"/>
      <sheetName val="MISC Tables"/>
      <sheetName val="Interest Rate"/>
      <sheetName val="Borr Cert"/>
      <sheetName val="COPS Inc State"/>
      <sheetName val="144 Inc State"/>
      <sheetName val=" Inc State"/>
      <sheetName val="Income Statement Presentation"/>
      <sheetName val="Creation Costs"/>
      <sheetName val="Attrition"/>
      <sheetName val="RMR S&amp;U Chart"/>
      <sheetName val="Bal Sheet Closing Memo"/>
      <sheetName val="Collateral Charts"/>
      <sheetName val="Creation Cost"/>
      <sheetName val="Borr Certs"/>
      <sheetName val="RMR Cap Chart"/>
      <sheetName val="Cap Chart"/>
      <sheetName val="CCM Balance Sheet Output"/>
      <sheetName val="Annual_Model"/>
      <sheetName val="Loan Grade"/>
      <sheetName val="Disbursement of Funds"/>
      <sheetName val="Fee Settlement Sheet"/>
      <sheetName val="Sum Fin Chart - Preclear"/>
      <sheetName val="Sum Fin Chart - CAR"/>
      <sheetName val="Sourceand Use-ProspectAudit"/>
      <sheetName val="BSDetail"/>
      <sheetName val="Op Summary Recaps"/>
      <sheetName val="Balance Sheet Consolidated"/>
      <sheetName val="Income Statement Consolidated"/>
      <sheetName val="ISDetail Consolidated"/>
      <sheetName val="DebtService"/>
      <sheetName val="Medicaid capital rate loan size"/>
      <sheetName val="ARSum"/>
      <sheetName val="ARTO&amp;Dil-consolidate"/>
      <sheetName val="Availability "/>
      <sheetName val="AR Ramp UP"/>
      <sheetName val="ARConcDelinq"/>
      <sheetName val="Medicaid RemitTest"/>
      <sheetName val="Billing and Collections"/>
      <sheetName val="censustrends"/>
      <sheetName val="LiabQues"/>
      <sheetName val="ThirdPartySettlements"/>
      <sheetName val="MIS (1)"/>
      <sheetName val=" MIS (2)"/>
      <sheetName val="MHS Portfolio"/>
      <sheetName val="1-Workpaper Index"/>
      <sheetName val="2-Trends 3rd Party Reimbursmnt"/>
      <sheetName val="3-General Mgmnt Q"/>
      <sheetName val="4-MIS Q"/>
      <sheetName val="5-AP &amp; Liab Q"/>
      <sheetName val="6-Loan Rating Matrix"/>
      <sheetName val="7-Transaction Summary"/>
      <sheetName val="9-Bal Sheet"/>
      <sheetName val="10-BS Detail"/>
      <sheetName val="11-Income Statement"/>
      <sheetName val="12-IS Detail"/>
      <sheetName val="14-Debt Service"/>
      <sheetName val="15-Debt Service Assumptions"/>
      <sheetName val="16-Availability"/>
      <sheetName val="17-BBC"/>
      <sheetName val="18-Billing Matrix"/>
      <sheetName val="19-Liquidity Matrix"/>
      <sheetName val="20-AR Trend"/>
      <sheetName val="21-AR Rollforward"/>
      <sheetName val="22-Remit Test"/>
      <sheetName val="23-Cash Lockbox"/>
      <sheetName val="24-Cash Operating"/>
      <sheetName val="26-Loan Turn"/>
      <sheetName val="27-Payroll Tax Liability"/>
      <sheetName val="29-AP Aging Trend"/>
      <sheetName val="32-Debt Schedule"/>
      <sheetName val="33-3rd Party Settlement"/>
      <sheetName val="34-SNF Survey"/>
      <sheetName val="35-Census"/>
      <sheetName val="36-Medicaid Capital Value"/>
      <sheetName val="XXXXX"/>
      <sheetName val="XXXX0"/>
      <sheetName val="Non Wind Tunnel Consolidated"/>
      <sheetName val="Consolidated2"/>
      <sheetName val="Non Wind Tunnel Consolidated 2"/>
      <sheetName val="San Diego"/>
      <sheetName val="San Diego2"/>
      <sheetName val="TWT"/>
      <sheetName val="TWT2"/>
      <sheetName val="Ontario"/>
      <sheetName val="Ontario2"/>
      <sheetName val="Tullahoma"/>
      <sheetName val="Tullahoma2"/>
      <sheetName val="Hampton"/>
      <sheetName val="Hampton2"/>
      <sheetName val="Huntsville"/>
      <sheetName val="Huntsville2"/>
      <sheetName val="Cincinnati"/>
      <sheetName val="Cincinnati2"/>
      <sheetName val="Montreal"/>
      <sheetName val="Montreal2"/>
      <sheetName val="Field Service"/>
      <sheetName val="Field Service2"/>
      <sheetName val="Corporate2"/>
      <sheetName val="Mnthly Unit Bud"/>
      <sheetName val="Notes (2)"/>
      <sheetName val="Shares OS"/>
      <sheetName val="Acq Assumptions"/>
      <sheetName val="DepAmort"/>
      <sheetName val="DeprAmortRec"/>
      <sheetName val="BY SBU"/>
      <sheetName val="RevOP Summ"/>
      <sheetName val="OP"/>
      <sheetName val="OP Margin"/>
      <sheetName val="DeprecAmort"/>
      <sheetName val="BAL SHEETS"/>
      <sheetName val="Monthly FS assumptions"/>
      <sheetName val="Monthly CF Summary"/>
      <sheetName val="CorpMergDFC"/>
      <sheetName val="CorpMergDFC (2)"/>
      <sheetName val="Pre-98 acq's"/>
      <sheetName val="cf_detail"/>
      <sheetName val="cf_summy"/>
      <sheetName val="SUPPSALE"/>
      <sheetName val="Facility Input Instructions"/>
      <sheetName val="Facility Assumptions"/>
      <sheetName val="Facility Inputs"/>
      <sheetName val="Facility Calculations"/>
      <sheetName val="Facility Summary"/>
      <sheetName val="new (2)"/>
      <sheetName val="Op Model Roll Up"/>
      <sheetName val="Adj TTM EBITDA"/>
      <sheetName val="ZZ Contract Costs Billed"/>
      <sheetName val="TMS Summary Tab"/>
      <sheetName val="TMS Labor Summary"/>
      <sheetName val="TMS ODC Comparison"/>
      <sheetName val="Cheat Sheet"/>
      <sheetName val="Monthly Roll-Up"/>
      <sheetName val="TMS_YTD Contribution"/>
      <sheetName val="Award Fees"/>
      <sheetName val="TMS Fringe Benefits"/>
      <sheetName val="TMS Salary Rates"/>
      <sheetName val="Indirect Budget"/>
      <sheetName val="Comp Summary"/>
      <sheetName val="1014"/>
      <sheetName val="1014 ODCs"/>
      <sheetName val="1021"/>
      <sheetName val="1032"/>
      <sheetName val="1032 ODCs"/>
      <sheetName val="1033"/>
      <sheetName val="1033 ODCs"/>
      <sheetName val="1034"/>
      <sheetName val="1065"/>
      <sheetName val="1065 ODCs"/>
      <sheetName val="1074"/>
      <sheetName val="1077"/>
      <sheetName val="1077 ODCs"/>
      <sheetName val="2007 ODCs"/>
      <sheetName val="2008 ODCs"/>
      <sheetName val="2099"/>
      <sheetName val="2099 ODCs"/>
      <sheetName val="2102"/>
      <sheetName val="2102 ODCs"/>
      <sheetName val="2300"/>
      <sheetName val="2300 ODCs"/>
      <sheetName val="4013"/>
      <sheetName val="4013 ODCs"/>
      <sheetName val="4014"/>
      <sheetName val="6200"/>
      <sheetName val="6200 ODCs"/>
      <sheetName val="8003"/>
      <sheetName val="8003 ODCs"/>
      <sheetName val="9000"/>
      <sheetName val="FY08 &amp; 09 DOE EM"/>
      <sheetName val="FY08 &amp; 09 DOE NNSA"/>
      <sheetName val="FY08 &amp; 09 DOE HHS"/>
      <sheetName val="FY08 &amp; 09 DOE OTAO IT"/>
      <sheetName val="FY08 &amp; 09 DOE NREL"/>
      <sheetName val="FY08 &amp; 09 DOE EIA"/>
      <sheetName val="FY08 &amp; 09 DOE EERE TD"/>
      <sheetName val="FY08 &amp; 09 DHS NCSD"/>
      <sheetName val="FY08 &amp; 09 DHS TSA"/>
      <sheetName val="FY08 &amp; 09 Dept Ag Prog Supt"/>
      <sheetName val="FY08 &amp; 09 Dept of Ed"/>
      <sheetName val="FY08 &amp; 09 DARPA"/>
      <sheetName val="FY08 &amp; 09 ARMY IMCEN"/>
      <sheetName val="FY 08 &amp; 09 AID AEAI"/>
      <sheetName val="Mainschedule"/>
      <sheetName val="Paix Schedule"/>
      <sheetName val="MainMenu"/>
      <sheetName val="COA 8-00"/>
      <sheetName val="COA 7-00"/>
      <sheetName val="COA 6-00"/>
      <sheetName val="COA 5-00"/>
      <sheetName val="COA 4-00"/>
      <sheetName val="COA 3-00"/>
      <sheetName val="COA 2-00"/>
      <sheetName val="COA 1-00"/>
      <sheetName val="GL-0800-01"/>
      <sheetName val="GL-0800-02"/>
      <sheetName val="GL-0800-03"/>
      <sheetName val="GL-0800-04"/>
      <sheetName val="GL-0800-05"/>
      <sheetName val="GL-0800-05A"/>
      <sheetName val="GL-0800-05B"/>
      <sheetName val="GL-0800-07"/>
      <sheetName val="GL-0800-08"/>
      <sheetName val="GL-0800-09"/>
      <sheetName val="GL-0800-09A"/>
      <sheetName val="GL-0800-09B"/>
      <sheetName val="GL-0800-09C"/>
      <sheetName val="GL-0800-09D"/>
      <sheetName val="AP Journal 8-00"/>
      <sheetName val="General Journal"/>
      <sheetName val="General Journal7"/>
      <sheetName val="General Journal6"/>
      <sheetName val="IS 8-00 Summary"/>
      <sheetName val="Statement of Operations 8-00 "/>
      <sheetName val="PL 08-00"/>
      <sheetName val="IS Q3-00"/>
      <sheetName val="IS-08D"/>
      <sheetName val="PL Detail 08-00"/>
      <sheetName val="IS_LOC-08D"/>
      <sheetName val="BS 07-00"/>
      <sheetName val="CF 07-00"/>
      <sheetName val="FA Schedule"/>
      <sheetName val="AR-cash 0800 (2)"/>
      <sheetName val="AR-cash 0800"/>
      <sheetName val="AR-cash 0700"/>
      <sheetName val="July Accruals"/>
      <sheetName val="June Accruals"/>
      <sheetName val="T-Accounts"/>
      <sheetName val="CloseSchedule"/>
      <sheetName val="JE Log"/>
      <sheetName val="PAX-1100-001-TFG"/>
      <sheetName val="PAX-1100-010-TFG"/>
      <sheetName val="PAX-1100-002-TFG"/>
      <sheetName val="PAX-1100-003-TFG"/>
      <sheetName val="PAX-1100-012-TFG"/>
      <sheetName val="IC Payables"/>
      <sheetName val="PAX-1100-005-TFG"/>
      <sheetName val="PAX-1100-005A-TFG"/>
      <sheetName val="PAX-1100-005B-TFG"/>
      <sheetName val="PAX-1100-005C-TFG"/>
      <sheetName val="PAX-1000-005-TFG"/>
      <sheetName val="GL-0900-05"/>
      <sheetName val="PAX-1100-007-TFG"/>
      <sheetName val="PAX-1100-017-TFG"/>
      <sheetName val="PAX-1100-008-TFG"/>
      <sheetName val="PAX-1100-016-TFG"/>
      <sheetName val="PAX-1100-009-TFG"/>
      <sheetName val="PAX-1100-013-TFG"/>
      <sheetName val="PAX-1100-013A-TFG"/>
      <sheetName val="PAX-1100-014-TFG"/>
      <sheetName val="PAX-1100-015-TG"/>
      <sheetName val="PAX-1100-018-TG"/>
      <sheetName val="COA 9-00"/>
      <sheetName val="IS 9-00 Summary"/>
      <sheetName val="Statement of Operations 9-00 "/>
      <sheetName val="PL 11-00"/>
      <sheetName val="IS-11D"/>
      <sheetName val="PL Detail 11-00"/>
      <sheetName val="IS_LOC-10D"/>
      <sheetName val="BS 11-00"/>
      <sheetName val="CF 11-00"/>
      <sheetName val="JE Form"/>
      <sheetName val="GL-1000-01"/>
      <sheetName val="GL-1000-02"/>
      <sheetName val="GL-1000-03"/>
      <sheetName val="GL-1000-04"/>
      <sheetName val="GL-1000-04R"/>
      <sheetName val="GL-1000-05"/>
      <sheetName val="GL-1000-07"/>
      <sheetName val="GL-1000-08"/>
      <sheetName val="GL-1000-09"/>
      <sheetName val="GL-0900-03"/>
      <sheetName val="GL-1000-09A"/>
      <sheetName val="GL-1000-09B"/>
      <sheetName val="GL-1000-09D"/>
      <sheetName val="GL-1000-09E"/>
      <sheetName val="GL-1000-09F"/>
      <sheetName val="GL-1000-09G"/>
      <sheetName val="GL-1000-09H"/>
      <sheetName val="GL-1000-09I"/>
      <sheetName val="GL-1000-09J"/>
      <sheetName val="AP Journal 10-00"/>
      <sheetName val="PL 10-00"/>
      <sheetName val="IS-10D"/>
      <sheetName val="PL Detail 10-00"/>
      <sheetName val="BS 10-00"/>
      <sheetName val="CF 10-00"/>
      <sheetName val="AR-cash 0900"/>
      <sheetName val="AR-VA1 0900"/>
      <sheetName val="OCT Accuals"/>
      <sheetName val="Sept Accuals"/>
      <sheetName val="Sales Analysis 03-06"/>
      <sheetName val="GM by customer"/>
      <sheetName val="2006 Revenue Build"/>
      <sheetName val="Summary P&amp;L"/>
      <sheetName val="Monthly P&amp;L Detail"/>
      <sheetName val="August-Sept Budget to Actual"/>
      <sheetName val="Katt &amp; Cons. Balance Sheets"/>
      <sheetName val="ASAP Balance Sheets"/>
      <sheetName val="2004 Katt &amp; ASAP BS consol"/>
      <sheetName val="SkyTel Consol Exp Revised wo Ca"/>
      <sheetName val="SkyTel Consol Revised Revenue f"/>
      <sheetName val="CombPivTst"/>
      <sheetName val="CombPivot"/>
      <sheetName val="CombPivot (2)"/>
      <sheetName val="CombPivot (3)"/>
      <sheetName val="AR-Rollforward"/>
      <sheetName val="AR_Rollforward"/>
      <sheetName val="At-Completion Summary"/>
      <sheetName val="Backlog Funding Detail"/>
      <sheetName val="Cash Flow - Indirect"/>
      <sheetName val="New Bus. Detail"/>
      <sheetName val="New Business - Bookings (2)"/>
      <sheetName val="Backlog Roll-Forward"/>
      <sheetName val="Backlog Program Detail"/>
      <sheetName val="New Business - Bookings"/>
      <sheetName val="Combined Hrs"/>
      <sheetName val="Total Revenue"/>
      <sheetName val="Total Profit"/>
      <sheetName val="Total Cost"/>
      <sheetName val="Engineering Hrs"/>
      <sheetName val="Manufacturing Hrs"/>
      <sheetName val="Other Hrs"/>
      <sheetName val="Subcontract $'s"/>
      <sheetName val="ODC $'s"/>
      <sheetName val="Program Billings"/>
      <sheetName val="Summary of all sheets"/>
      <sheetName val="Graph Eng Hrs"/>
      <sheetName val="Graph Mfg Hrs"/>
      <sheetName val="Graph Combined Hrs (DL)"/>
      <sheetName val="Graph Oth Hrs"/>
      <sheetName val="Graph Revenue"/>
      <sheetName val="Graph Total Profit"/>
      <sheetName val="Graph Total Cost"/>
      <sheetName val="Graph Subcontract $"/>
      <sheetName val="Graph ODC $"/>
      <sheetName val="Graph - Receipts"/>
      <sheetName val="AWARDS"/>
      <sheetName val="Labor Input Instructions"/>
      <sheetName val="Labor Assumptions"/>
      <sheetName val="Labor Calculations"/>
      <sheetName val="Labor Statistics"/>
      <sheetName val="PIGEON5"/>
      <sheetName val="Income Statements"/>
      <sheetName val="Extraordinary items details"/>
      <sheetName val="G&amp;A Dept Costs 2000"/>
      <sheetName val="HOA 2000"/>
      <sheetName val="GL Detail 2000"/>
      <sheetName val="G&amp;A Dept Costs 2001"/>
      <sheetName val="HOA 2001"/>
      <sheetName val="GL Detail 2001"/>
      <sheetName val="FSD Rev Dec 2000"/>
      <sheetName val="APSD Rev Dec 2000"/>
      <sheetName val="GASL Rev Dec 2000"/>
      <sheetName val="FSD Rev Dec 2001"/>
      <sheetName val="APSD Rev Dec 2001"/>
      <sheetName val="GASL Rev Dec 2001"/>
      <sheetName val="FSD Rev June 2002"/>
      <sheetName val="APSD Rev June 2002"/>
      <sheetName val="GASL Rev June 2002"/>
      <sheetName val="CROWE Bridge"/>
      <sheetName val="DIV-EBITDA"/>
      <sheetName val="Fort-St-James"/>
      <sheetName val="FX (TEST)"/>
      <sheetName val="DIV-EBITDA (OLD)"/>
      <sheetName val="CROWE Bridge{OLD}"/>
      <sheetName val="Fort St James{OLD}"/>
      <sheetName val="Model division"/>
      <sheetName val="bridge stuff"/>
      <sheetName val="SSISDETL-BUDG"/>
      <sheetName val="Q1-06"/>
      <sheetName val="SSISDETL-BUDG_original"/>
      <sheetName val="Halsey Covenant Anaysis"/>
      <sheetName val="Fin Sens"/>
      <sheetName val="Recap Inputs"/>
      <sheetName val="Synergies &amp;Restruc.Costs"/>
      <sheetName val="PPE&amp;Intang &amp; D&amp;A"/>
      <sheetName val="Interest &amp; Debt"/>
      <sheetName val="BS Adjustments"/>
      <sheetName val="New Red Trad"/>
      <sheetName val="New Red WD"/>
      <sheetName val="RedOpx"/>
      <sheetName val="red Headcount"/>
      <sheetName val="Radiofone"/>
      <sheetName val="Redskins_ISBuild"/>
      <sheetName val="Stars_ISBuild"/>
      <sheetName val="Patriots_ISBuild"/>
      <sheetName val="Cov&amp;Lev"/>
      <sheetName val="Model Log"/>
      <sheetName val="LIQ. PGS-START HERE"/>
      <sheetName val="Stars Merged"/>
      <sheetName val="Patriots Merged"/>
      <sheetName val="MCLL Liq"/>
      <sheetName val="PIVOTS"/>
      <sheetName val="ON ORDER"/>
      <sheetName val="CAC"/>
      <sheetName val="TOP 10 OBSOLETE"/>
      <sheetName val="TOP 10 SURPLUS"/>
      <sheetName val="Direct Staff"/>
      <sheetName val="G&amp;A Expenses"/>
      <sheetName val="Personnel Expense"/>
      <sheetName val="Indirect Labor Detail"/>
      <sheetName val="Indirect Staff"/>
      <sheetName val="Fringe Rates"/>
      <sheetName val="G&amp;A Rates"/>
      <sheetName val="TTM P&amp;L Quickbooks"/>
      <sheetName val="TTM Bal Sht Quickbooks"/>
      <sheetName val="CLOCS-T"/>
      <sheetName val="GD SEM-T"/>
      <sheetName val="CIO SETA-T"/>
      <sheetName val="L-3 QuantumL-T"/>
      <sheetName val="SDSSE-T"/>
      <sheetName val="BAE NOL-T"/>
      <sheetName val="LMT-P625-T"/>
      <sheetName val="NJVC A-E-T"/>
      <sheetName val="AMPS-T"/>
      <sheetName val="SLIC-T"/>
      <sheetName val="Workflow-T"/>
      <sheetName val="CPS-T"/>
      <sheetName val="IEC-T"/>
      <sheetName val="i2SSC-T"/>
      <sheetName val="ESPRIT-T"/>
      <sheetName val="ISIS-T"/>
      <sheetName val="Options Control Panel"/>
      <sheetName val="Debt Trading Levels"/>
      <sheetName val="Winstar Sheet"/>
      <sheetName val="Liberty Investment"/>
      <sheetName val="ABIZ"/>
      <sheetName val="ELIX"/>
      <sheetName val="ESPI"/>
      <sheetName val="ICIX"/>
      <sheetName val="ICGX"/>
      <sheetName val="ITCD"/>
      <sheetName val="MCLD"/>
      <sheetName val="RCNC"/>
      <sheetName val="TWTC"/>
      <sheetName val="ARTT"/>
      <sheetName val="XOXO"/>
      <sheetName val="ALGX"/>
      <sheetName val="CPTL"/>
      <sheetName val="CWON"/>
      <sheetName val="FCOM"/>
      <sheetName val="MPWR"/>
      <sheetName val="NTKK"/>
      <sheetName val="NPLS"/>
      <sheetName val="PACW"/>
      <sheetName val="CLEC"/>
      <sheetName val="ZTEL"/>
      <sheetName val="TGNT"/>
      <sheetName val="None"/>
      <sheetName val="WCII"/>
      <sheetName val="GSTX"/>
      <sheetName val="USNC"/>
      <sheetName val="betas"/>
      <sheetName val="Compco"/>
      <sheetName val="Stripped Analysis-Long Distance"/>
      <sheetName val="Cash Adjusted Analysis"/>
      <sheetName val="Trading Data"/>
      <sheetName val="Operating Information"/>
      <sheetName val="LTM Results"/>
      <sheetName val="FY1 Results"/>
      <sheetName val="FY2 Results"/>
      <sheetName val="FY3 Results"/>
      <sheetName val="betas 9-18-00"/>
      <sheetName val="MACROS &amp; FNS"/>
      <sheetName val="Insulfoam"/>
      <sheetName val="Packaging"/>
      <sheetName val="PBS"/>
      <sheetName val="Plastics"/>
      <sheetName val="Consolidated after new terr"/>
      <sheetName val="ScDataWorksheet"/>
      <sheetName val="2005A"/>
      <sheetName val="2005P"/>
      <sheetName val="2005F"/>
      <sheetName val="2004A"/>
      <sheetName val="2003A"/>
      <sheetName val="2002A"/>
      <sheetName val="2001A"/>
      <sheetName val="2000A"/>
      <sheetName val="1999A"/>
      <sheetName val="1998A"/>
      <sheetName val="JEV_CONS2005"/>
      <sheetName val="2005A "/>
      <sheetName val="Compacqs"/>
      <sheetName val="Compcos"/>
      <sheetName val="CW"/>
      <sheetName val="DRS"/>
      <sheetName val="EDO"/>
      <sheetName val="FLIR"/>
      <sheetName val="HRLY"/>
      <sheetName val="IDE"/>
      <sheetName val="LLL"/>
      <sheetName val="PVAT"/>
      <sheetName val="STST"/>
      <sheetName val="TDY"/>
      <sheetName val="UDI"/>
      <sheetName val="WSC.TO"/>
      <sheetName val="EPSFigures"/>
      <sheetName val="mc MT2"/>
      <sheetName val="Vikas"/>
      <sheetName val="Vikas_Print"/>
      <sheetName val="Acquisition Matrix"/>
      <sheetName val="Terminal Value"/>
      <sheetName val="Terminal Value Synergies"/>
      <sheetName val="Terminal Value Vikas"/>
      <sheetName val="Consolidated_Input"/>
      <sheetName val="M_Contribution"/>
      <sheetName val="Source_US"/>
      <sheetName val="CDN"/>
      <sheetName val="Merger_Cons-Alt D"/>
      <sheetName val="Merger_Cons"/>
      <sheetName val="Alternative_New-B"/>
      <sheetName val="Alternative_New-D(i)"/>
      <sheetName val="Alternative_New-C(i)&amp;C(ii)"/>
      <sheetName val="Alternative-A"/>
      <sheetName val="Projections(1)"/>
      <sheetName val="Projections(2)"/>
      <sheetName val="DCF Synergy Matrix"/>
      <sheetName val="Alternative-C"/>
      <sheetName val="Alternative-B(i)"/>
      <sheetName val="Alternative-B(ii)"/>
      <sheetName val="CDN_Old"/>
      <sheetName val="Fairfax Sq II"/>
      <sheetName val="10th Floor"/>
      <sheetName val="18th Floor"/>
      <sheetName val="DC 1"/>
      <sheetName val="DC 2"/>
      <sheetName val="Summary prior"/>
      <sheetName val="CxProposal"/>
      <sheetName val="BalSheetStudy"/>
      <sheetName val="DETAILS----&gt;&gt;&gt;&gt;"/>
      <sheetName val="P&amp;lSummary"/>
      <sheetName val="P&amp;lDetailedSummary"/>
      <sheetName val="DetailedSummary"/>
      <sheetName val="August Analysis"/>
      <sheetName val="ChurnTrend"/>
      <sheetName val="GrossMargin"/>
      <sheetName val="DirectOpex"/>
      <sheetName val="ChsNotes"/>
      <sheetName val="Sg&amp;aOpex"/>
      <sheetName val="Extr&amp;Increm"/>
      <sheetName val="Roll-ups"/>
      <sheetName val="S&amp;L"/>
      <sheetName val="Bridge Analysis"/>
      <sheetName val="Property costs"/>
      <sheetName val="HostingIdc's"/>
      <sheetName val="Sg&amp;aSites"/>
      <sheetName val="AddIp"/>
      <sheetName val="IpRev"/>
      <sheetName val="IdcWithFutureTerm"/>
      <sheetName val="SUMMARY WALK"/>
      <sheetName val="CallXpP&amp;l"/>
      <sheetName val="CallXpRev_1"/>
      <sheetName val="CallXpRev_2"/>
      <sheetName val="CallXpRev_3"/>
      <sheetName val="CallXpRev_4"/>
      <sheetName val="CallXpRev_5"/>
      <sheetName val="CogsSuppt"/>
      <sheetName val="CallXpCapx"/>
      <sheetName val="CallXpBalSheet"/>
      <sheetName val="CallXpCashFlow"/>
      <sheetName val="SalarySchedule"/>
      <sheetName val="HistoricalFs"/>
      <sheetName val="Goto Dialog"/>
      <sheetName val="DD Report"/>
      <sheetName val="DD Report Summary"/>
      <sheetName val="Deal Structure"/>
      <sheetName val="IS yr 1-2 (2)"/>
      <sheetName val="Other Opex"/>
      <sheetName val="Hong Kong"/>
      <sheetName val="HeadsKept"/>
      <sheetName val="YTD 2003"/>
      <sheetName val="CallXpRev"/>
      <sheetName val="2001-2005"/>
      <sheetName val="Purchase Price Sensitivity"/>
      <sheetName val="Atlanta"/>
      <sheetName val="Baltimore"/>
      <sheetName val="Charlotte"/>
      <sheetName val="Columbus"/>
      <sheetName val="Dallas"/>
      <sheetName val="Houston"/>
      <sheetName val="Jackson"/>
      <sheetName val="Phoenix"/>
      <sheetName val="Seattle"/>
      <sheetName val="Tampa"/>
      <sheetName val="Summary Value"/>
      <sheetName val="Black Scholes"/>
      <sheetName val="DCF - Case 2"/>
      <sheetName val="DCF - Case 3"/>
      <sheetName val="Compaq"/>
      <sheetName val="Assets Overview"/>
      <sheetName val="Redskins Cover Page"/>
      <sheetName val="4Q Variance"/>
      <sheetName val="GTG Presentation"/>
      <sheetName val="Bank Return Comparison"/>
      <sheetName val="DCF-Redskins"/>
      <sheetName val="Profile"/>
      <sheetName val="TP Assumptions"/>
      <sheetName val="Quarterly TP"/>
      <sheetName val="WD"/>
      <sheetName val="WD Assumptions"/>
      <sheetName val="Quarterly WD"/>
      <sheetName val="Revenue &amp; Capex Build"/>
      <sheetName val="WebLink"/>
      <sheetName val="PP&amp;E &amp; D&amp;A"/>
      <sheetName val="BIL - Sec 108 Analysis"/>
      <sheetName val="ALT III - &quot;Lockup&quot;"/>
      <sheetName val="ALT III - No (l)(5)"/>
      <sheetName val="ALT III AHYDO"/>
      <sheetName val="ALT I"/>
      <sheetName val="ALT I - no (l)(5)"/>
      <sheetName val="EY Sheet IS"/>
      <sheetName val="Static Monthly BS"/>
      <sheetName val="Static Monthly CF"/>
      <sheetName val="EY Sheet BS"/>
      <sheetName val="TaxOld"/>
      <sheetName val="CDAC"/>
      <sheetName val="Com. Summary"/>
      <sheetName val="Com. - KeyImage"/>
      <sheetName val="Com. - AL PAC + HHC"/>
      <sheetName val="Com. - IS Support"/>
      <sheetName val="Overhead"/>
      <sheetName val="Overhead Allocation"/>
      <sheetName val="Commercial Revenue"/>
      <sheetName val="Budget Reports"/>
      <sheetName val="Graphics"/>
      <sheetName val="Graphics2"/>
      <sheetName val="RONA"/>
      <sheetName val="MIP Computation"/>
      <sheetName val="JV OP"/>
      <sheetName val="TIND_CC1"/>
      <sheetName val="Top Customer summary"/>
      <sheetName val="S&amp;U Comparison"/>
      <sheetName val="PF Cash to Thad"/>
      <sheetName val="PF S&amp;U"/>
      <sheetName val="Revenue Build-Up"/>
      <sheetName val="Monthly Model"/>
      <sheetName val="Monthly CF-BS"/>
      <sheetName val="Proposed"/>
      <sheetName val="Quarterly Covenants"/>
      <sheetName val="Growth Opex"/>
      <sheetName val="Deal Expenses"/>
      <sheetName val="Attrition - Detailed Curve"/>
      <sheetName val="Capitalized Costs Buildup"/>
      <sheetName val="Annual --&gt;"/>
      <sheetName val="Detailed IS - Mgmt"/>
      <sheetName val="Detailed IS - RB"/>
      <sheetName val="RB Active Accounts"/>
      <sheetName val="Implicit Valuation from Bankers"/>
      <sheetName val="Attrition Data --&gt;"/>
      <sheetName val="fiscal summary"/>
      <sheetName val="calendar summary"/>
      <sheetName val="detailed attrition"/>
      <sheetName val="Senior Facility"/>
      <sheetName val="GAAP Financials"/>
      <sheetName val="GAAP P&amp;L"/>
      <sheetName val="GAAP Quarterly P&amp;L "/>
      <sheetName val="GAAP Yearly P&amp;L"/>
      <sheetName val="GAAP Annual P&amp;L Growth"/>
      <sheetName val="GAAP Annual Margins"/>
      <sheetName val="GAAP Adjustments"/>
      <sheetName val="Annual P&amp;L Growth"/>
      <sheetName val="Financials Change"/>
      <sheetName val="P&amp;L Change Cash vs GAAP"/>
      <sheetName val="Layer 2 Revenue"/>
      <sheetName val="CR3"/>
      <sheetName val="PAIX Revenue"/>
      <sheetName val="Resp Party"/>
      <sheetName val="Deferred Rent Summary"/>
      <sheetName val="Rent-Bldg Access"/>
      <sheetName val="Data-Tel"/>
      <sheetName val="Circuits-IT"/>
      <sheetName val="Equip-R&amp;M"/>
      <sheetName val="Ops Budget"/>
      <sheetName val="Computer Maint"/>
      <sheetName val="PAIX"/>
      <sheetName val="LL CAM"/>
      <sheetName val="Ins"/>
      <sheetName val="Moving Expenses"/>
      <sheetName val="LL Taxes"/>
      <sheetName val="Prof Fees-Acctg"/>
      <sheetName val="Prof Fees-Consult"/>
      <sheetName val="Retention and Success Plan"/>
      <sheetName val="Restructuring "/>
      <sheetName val="Summary Check"/>
      <sheetName val="Fcast Revenues Yr to Yr Comp"/>
      <sheetName val="BudgetRevenuesandMVA"/>
      <sheetName val="BODFcastRev"/>
      <sheetName val="Actual Revenues"/>
      <sheetName val="ForecastRevenuesandMVA"/>
      <sheetName val="sitebysite"/>
      <sheetName val="con"/>
      <sheetName val="SJ"/>
      <sheetName val="mkm"/>
      <sheetName val="elim"/>
      <sheetName val="chi"/>
      <sheetName val="app"/>
      <sheetName val="Bos"/>
      <sheetName val="int"/>
      <sheetName val="Solns"/>
      <sheetName val="dummy"/>
      <sheetName val="Rev By Cust Bud Qtr"/>
      <sheetName val="Rev By Cust fcast Qtr "/>
      <sheetName val="Rev By Cust Bud mth"/>
      <sheetName val="Rev By Cust fcast mth"/>
      <sheetName val="MVA By Cust Bud Qtr"/>
      <sheetName val="MVA By Cust FC Qtr"/>
      <sheetName val="MVA By Cust Bud mth"/>
      <sheetName val="MVA By Cust FC mth"/>
      <sheetName val="RB Output Tabs&gt;&gt;&gt;"/>
      <sheetName val="Summary Waterfall"/>
      <sheetName val="Employee Output"/>
      <sheetName val="Triad Employee Summary"/>
      <sheetName val="Expected Earnout Payment"/>
      <sheetName val="Rockbridge Investor Summary"/>
      <sheetName val="RB Deal Deal Summary"/>
      <sheetName val="Roger Analyses&gt;&gt;&gt;"/>
      <sheetName val="Estimated Proceeds Summary"/>
      <sheetName val="Recap vs. No Recap"/>
      <sheetName val="Returns Comparison"/>
      <sheetName val="FCF Analysis"/>
      <sheetName val="TBU Comparison_v2"/>
      <sheetName val="Strike Price Proceeds Calc"/>
      <sheetName val="Archive&gt;&gt;&gt;"/>
      <sheetName val="TBU Comparison"/>
      <sheetName val="Roger Walk"/>
      <sheetName val="Estimated Proceeds Worksheet"/>
      <sheetName val="RecoveredExternalLink1"/>
      <sheetName val="TargSeg IS"/>
      <sheetName val="2TargIS"/>
      <sheetName val="2TargBSCF"/>
      <sheetName val="Acq LBO Assum"/>
      <sheetName val="Acq LBO IS"/>
      <sheetName val="Acq LBO  BSCF"/>
      <sheetName val="Acq LBO Ratios"/>
      <sheetName val="Acq LBO Returns"/>
      <sheetName val="Targ LBO Assum"/>
      <sheetName val="Targ LBO IS"/>
      <sheetName val="Targ LBO  BSCF"/>
      <sheetName val="Targ LBO Ratios"/>
      <sheetName val="Targ LBO Returns"/>
      <sheetName val="TargSegFP Summary"/>
      <sheetName val="TargFP Summary"/>
      <sheetName val="Targ Transaction Matrix"/>
      <sheetName val="AcqFP Summary"/>
      <sheetName val="AcqFP Summary ($)"/>
      <sheetName val="Acq Transaction Matrix"/>
      <sheetName val="ValuationMed"/>
      <sheetName val="PF FP"/>
      <sheetName val="PF EPS Impact"/>
      <sheetName val="PF EPS Impact (2)"/>
      <sheetName val="PF SP"/>
      <sheetName val="PF SP (2)"/>
      <sheetName val="PF SP (3)"/>
      <sheetName val="PF SP (4)"/>
      <sheetName val="TargDCF Summary"/>
      <sheetName val="Acq Stock Price"/>
      <sheetName val="AcqDCF Summary"/>
      <sheetName val="PF FP (w HANDLE)"/>
      <sheetName val="PF EPS Impact (w HANDLE)"/>
      <sheetName val="OUT"/>
      <sheetName val="ValuationMed BackUp"/>
      <sheetName val="PF SP Impact"/>
      <sheetName val="PF SP Sens"/>
      <sheetName val="PF EPS Sens"/>
      <sheetName val="AcqDCF Summary ($)"/>
      <sheetName val="Acq Transaction Matrix ($)"/>
      <sheetName val="AcqBE Summary"/>
      <sheetName val="TargBE Summary"/>
      <sheetName val="Impl. Own. DCF"/>
      <sheetName val="Impl. Own. Public Comps"/>
      <sheetName val="180%20Baldwin%20Datacenter%20An"/>
      <sheetName val="Feeder IS"/>
      <sheetName val="Feeder BS"/>
      <sheetName val="Acq. LBO"/>
      <sheetName val="Convert"/>
      <sheetName val="SU-Cap"/>
      <sheetName val="Adj Combined IS"/>
      <sheetName val="DCF Output"/>
      <sheetName val="PV of Future Price"/>
      <sheetName val="FF"/>
      <sheetName val="Summary Financials - Charts"/>
      <sheetName val="Credit Summary"/>
      <sheetName val="Sensitivities Input"/>
      <sheetName val="Sensitivities Output"/>
      <sheetName val="IRR (2)"/>
      <sheetName val="Summary Stats"/>
      <sheetName val="sumpage"/>
      <sheetName val="DCF (3)"/>
      <sheetName val="DCF (2)"/>
      <sheetName val="GSM Comps"/>
      <sheetName val="HEALTHAR.xls"/>
      <sheetName val="Balance Sheet CYTD PY"/>
      <sheetName val="Balance Sheet Monthly"/>
      <sheetName val="P&amp;L Act to Board Plan"/>
      <sheetName val="P&amp;L Act to Forecast"/>
      <sheetName val="P&amp;L Q2 Act to Forecast"/>
      <sheetName val="P&amp;L CYTD PYTD"/>
      <sheetName val="Cash Flow-Monthly"/>
      <sheetName val="June CF Act Forecast"/>
      <sheetName val="Cash Flow Quarterly"/>
      <sheetName val="cash currently"/>
      <sheetName val="Combining Statements"/>
      <sheetName val="AR 630 and today by due date"/>
      <sheetName val="AR 630 &amp; today by invoice date"/>
      <sheetName val="AP 063011"/>
      <sheetName val="AP 071611"/>
      <sheetName val="Performance Metrics"/>
      <sheetName val="Staffing Levels"/>
      <sheetName val="Project Management"/>
      <sheetName val="Time Entry"/>
      <sheetName val="Billing"/>
      <sheetName val="Collections"/>
      <sheetName val="Cash Applications"/>
      <sheetName val="Corporate Helpdesk"/>
      <sheetName val="Audit"/>
      <sheetName val="CHAP09"/>
      <sheetName val="HOSPICE OPSUM"/>
      <sheetName val="CHAP09.XLS"/>
      <sheetName val="FreeCashFlow"/>
      <sheetName val="Matrices"/>
      <sheetName val="OLDWACC"/>
      <sheetName val="SPD"/>
      <sheetName val="Switchboard"/>
      <sheetName val="Waterman Volumes Jan-June 06"/>
      <sheetName val="Hist Info &amp; Assumptions"/>
      <sheetName val="Proposed Facility - Option 1"/>
      <sheetName val="RAROC"/>
      <sheetName val="FVC"/>
      <sheetName val="Premium and Beta"/>
      <sheetName val="Retailer Build"/>
      <sheetName val="Equity Schedule"/>
      <sheetName val="WM Detailed Build "/>
      <sheetName val="Triad 2015 Budget"/>
      <sheetName val="S&amp;U PF Cap"/>
      <sheetName val="EBITDA Reconciliation"/>
      <sheetName val="Projection Summary"/>
      <sheetName val="Pro Forma Balance Sheet"/>
      <sheetName val="CIM Charts"/>
      <sheetName val="Adjustment Worksheet"/>
      <sheetName val="annual summary"/>
      <sheetName val="HighYield"/>
      <sheetName val="CitiFin"/>
      <sheetName val="Historic"/>
      <sheetName val="dbPT"/>
      <sheetName val="dbCon"/>
      <sheetName val="Budgeted HC"/>
      <sheetName val="Inet"/>
      <sheetName val="AR Cash"/>
      <sheetName val="EOY Pmts"/>
      <sheetName val="IS vs. Budget"/>
      <sheetName val="2016 Cash Flow Budget"/>
      <sheetName val="2016 Balance Sheet"/>
      <sheetName val="2016 Balance Sheet Budget"/>
      <sheetName val="2016 Cash Flow"/>
      <sheetName val="2016 Cash Flow Comparison"/>
      <sheetName val="2016 Budget"/>
      <sheetName val="2016 P&amp;L"/>
      <sheetName val="2016 Budget (Old)"/>
      <sheetName val="2015 P&amp;L"/>
      <sheetName val="CRM Sales Report"/>
      <sheetName val="Income Statement to Budget"/>
      <sheetName val="Income Stmt to Q4 Forecast"/>
      <sheetName val="2013 YTD IS"/>
      <sheetName val="2013 Budget"/>
      <sheetName val="2013 Q4 Forecast"/>
      <sheetName val="CRM Report"/>
      <sheetName val="Covenant Compliance"/>
      <sheetName val="BBR"/>
      <sheetName val="2013 CONS IS"/>
      <sheetName val="Monthly 2014 Covenants"/>
      <sheetName val="Covenant Summary_Updated"/>
      <sheetName val="Covenant Summary_Capex Basket"/>
      <sheetName val="Rockbridge"/>
      <sheetName val="Driver Output"/>
      <sheetName val="PL Summ GSTV"/>
      <sheetName val="BS Summ GSTV"/>
      <sheetName val="CF Summ GSTV"/>
      <sheetName val="Capex Adjustment"/>
      <sheetName val="Covenant Summary"/>
      <sheetName val="Operating Build"/>
      <sheetName val="Network Growth Plan"/>
      <sheetName val="PL Detail GSTV"/>
      <sheetName val="Fixed Asset Summ"/>
      <sheetName val="Wayne Sched"/>
      <sheetName val="UEM"/>
      <sheetName val="Staff Actl-Frcst"/>
      <sheetName val="GSTV SA &gt;&gt;&gt;"/>
      <sheetName val="Output &gt;&gt;&gt;"/>
      <sheetName val="Monthly WC"/>
      <sheetName val="Wayne Fee Calc"/>
      <sheetName val="Val Matrix"/>
      <sheetName val="Annual Income Statement"/>
      <sheetName val="Quarterly Income Statement "/>
      <sheetName val="Staff Summary"/>
      <sheetName val="Other &gt;&gt;&gt;"/>
      <sheetName val="Devel-Proto"/>
      <sheetName val="Cmptr SW"/>
      <sheetName val="Office Eqpmt"/>
      <sheetName val="Laptops"/>
      <sheetName val="NOC Eqpmt"/>
      <sheetName val="Offc Furn"/>
      <sheetName val="Lshld Impr"/>
      <sheetName val="Whse Eqpmt"/>
      <sheetName val="Menu Sheet"/>
      <sheetName val="Long-Term Debt"/>
      <sheetName val="Crescent"/>
      <sheetName val="NewIssueDialog"/>
      <sheetName val="Dropbox Data"/>
      <sheetName val="DebtDatabase"/>
      <sheetName val="DebtDatabase.xls"/>
      <sheetName val="Procedures"/>
      <sheetName val="Supplier Input"/>
      <sheetName val="Revenue Recognition"/>
      <sheetName val="FY08 - AR"/>
      <sheetName val="FY08 Forecast"/>
      <sheetName val="FY08 - Monthly Details"/>
      <sheetName val="Supplier Details"/>
      <sheetName val="FY09 - Monthly Details"/>
      <sheetName val="OEM_ACQ"/>
      <sheetName val="Est-Basis"/>
      <sheetName val="Post-Comm"/>
      <sheetName val="1st-Year"/>
      <sheetName val="Variable"/>
      <sheetName val="Plant 1"/>
      <sheetName val="Plant 2"/>
      <sheetName val="Major"/>
      <sheetName val="Staff Ops"/>
      <sheetName val="Staff Plan"/>
      <sheetName val="Staff Tables"/>
      <sheetName val="Pre-Sum"/>
      <sheetName val="Pre-Detail"/>
      <sheetName val="Pre-Flow"/>
      <sheetName val="Staff Mobil"/>
      <sheetName val="Furniture"/>
      <sheetName val="Spares"/>
      <sheetName val="Post-Lists"/>
      <sheetName val="Pre-Lists"/>
      <sheetName val="Post-Foreign"/>
      <sheetName val="Pre-Foreign"/>
      <sheetName val="Models"/>
      <sheetName val="Weekly Mgmt Rept"/>
      <sheetName val="2012 Mgmt plus Budget"/>
      <sheetName val="(OLD) Click and Redirect Data"/>
      <sheetName val="2012 Budget - P&amp;L"/>
      <sheetName val="Cash Flow Forecast"/>
      <sheetName val="Toolbar Summary"/>
      <sheetName val="Email Summary"/>
      <sheetName val="Site Summary"/>
      <sheetName val="Paid Traffic Summary"/>
      <sheetName val="SEO Summary"/>
      <sheetName val="Facebook Summary"/>
      <sheetName val="Twitter Summary"/>
      <sheetName val="Slotting Summary"/>
      <sheetName val="COS Amort - PDSearch"/>
      <sheetName val="COS Amort - AFFCOREG"/>
      <sheetName val="COS Amort - FACEBOOK"/>
      <sheetName val="Coupon Allocation"/>
      <sheetName val="4Q Forecast"/>
      <sheetName val="Outclick &amp; Redirect Values"/>
      <sheetName val="Non-Toolbar Data"/>
      <sheetName val="ToolbarData"/>
      <sheetName val="BloggerOutclickValue"/>
      <sheetName val="Old Outclick Values"/>
      <sheetName val="Fin. Summary"/>
      <sheetName val="Combined IS"/>
      <sheetName val="Triad Rev Build"/>
      <sheetName val="Old Triad Rev. Build"/>
      <sheetName val="Triad OpEx"/>
      <sheetName val="Chango Rev. Build"/>
      <sheetName val="Chango OpEx"/>
      <sheetName val="NWC Analysis"/>
      <sheetName val="Variable Salaries Build Up"/>
      <sheetName val="Growth Fixed Build Up"/>
      <sheetName val="Existing Depreciation Schedule"/>
      <sheetName val="Employee Breakdown"/>
      <sheetName val="Backup&gt;&gt;&gt;"/>
      <sheetName val="Cost Synergies"/>
      <sheetName val="Charts for Presentation&gt;&gt;&gt;"/>
      <sheetName val="LTM EBITDA &amp; Leverage_June"/>
      <sheetName val="Rev Synergies"/>
      <sheetName val="Historical "/>
      <sheetName val="Rev &amp; EBITDA Charts"/>
      <sheetName val="Net Lev."/>
      <sheetName val="Pie Charts"/>
      <sheetName val="Payroll Reports"/>
      <sheetName val="401(k) Reports"/>
      <sheetName val="Deductions"/>
      <sheetName val="Solar"/>
      <sheetName val="Normal Pay"/>
      <sheetName val="Normal Pay (2)"/>
      <sheetName val="Third Pay"/>
      <sheetName val="Special Pay"/>
      <sheetName val="ID Numbers"/>
      <sheetName val="# of employees"/>
      <sheetName val="Census"/>
      <sheetName val="1998 Salary"/>
      <sheetName val="1997 Bonus"/>
      <sheetName val="Addresses"/>
      <sheetName val="MBA Salary"/>
      <sheetName val="LBO Valuation Model from Neils"/>
      <sheetName val="LBO%20Valuation%20Model%20from%"/>
      <sheetName val="mc%20MT2.xls"/>
      <sheetName val="Suppliers Inputs"/>
      <sheetName val="Program Inputs"/>
      <sheetName val="FY06 Forecast"/>
      <sheetName val="FY07 Forecast"/>
      <sheetName val="Monthly Details"/>
      <sheetName val="Bar Chart Data"/>
      <sheetName val="FY06 - WOMP - UNILEVER INPUTS ("/>
      <sheetName val="Summary for Slide"/>
      <sheetName val="DIGITAL"/>
      <sheetName val="CLUB-EVENTS"/>
      <sheetName val="RR"/>
      <sheetName val="TRRC"/>
      <sheetName val="H&amp;S"/>
      <sheetName val="RRW"/>
      <sheetName val="SHARED SERVICES"/>
      <sheetName val="Merger Mod"/>
      <sheetName val="JV Structures"/>
      <sheetName val="OPcomp"/>
      <sheetName val="Penetration"/>
      <sheetName val="Street"/>
      <sheetName val="TornadoChart2"/>
      <sheetName val="Tornado"/>
      <sheetName val="Legal Disclaimer"/>
      <sheetName val="Exec Cover Page"/>
      <sheetName val="Exec Summary"/>
      <sheetName val="Corporate Over View"/>
      <sheetName val="Slide 1"/>
      <sheetName val="Slide 1 Data"/>
      <sheetName val="Slide 2"/>
      <sheetName val="Slide 3"/>
      <sheetName val="Slide 4"/>
      <sheetName val="Earnings Summary"/>
      <sheetName val="Variance Stack"/>
      <sheetName val="Variance Summary"/>
      <sheetName val="Minority Interest"/>
      <sheetName val="Trust Preferred"/>
      <sheetName val="Bud Var Summary (Small)"/>
      <sheetName val="Cash Flow Cover"/>
      <sheetName val="Capex Cover"/>
      <sheetName val="Capex By Qtr"/>
      <sheetName val="EP Cover"/>
      <sheetName val="EP-CAP-Roce"/>
      <sheetName val="Run Rates"/>
      <sheetName val="Run Rate Summary"/>
      <sheetName val="Run Rate By BU "/>
      <sheetName val="Governance Cover"/>
      <sheetName val="Gov "/>
      <sheetName val="Other Cover"/>
      <sheetName val="EBIT Impact"/>
      <sheetName val="Electric"/>
      <sheetName val="Gas_Trans"/>
      <sheetName val="Field_Svc"/>
      <sheetName val="DENA"/>
      <sheetName val="International Energy"/>
      <sheetName val="Refined Products"/>
      <sheetName val="Ventures"/>
      <sheetName val="Duke Energy Business Services"/>
      <sheetName val="Duke_Other"/>
      <sheetName val="Interest&amp;Tax"/>
      <sheetName val="STI"/>
      <sheetName val="Asset Sales"/>
      <sheetName val="By_Qtr_EPS"/>
      <sheetName val="2003 Trends"/>
      <sheetName val="30 Day EBIT Accuracy"/>
      <sheetName val="EBIT Momentum"/>
      <sheetName val="DENA Budget"/>
      <sheetName val="Asset Sales 7&amp;5"/>
      <sheetName val="30 Day Data"/>
      <sheetName val="Gov by Group"/>
      <sheetName val="Interface"/>
      <sheetName val="DataSetting"/>
      <sheetName val="Pltfrm - New 2013"/>
      <sheetName val="Pltfrm - Bkng Build 2014-15"/>
      <sheetName val="Pltfrm - New 2014"/>
      <sheetName val="Pltfrm - New 2015"/>
      <sheetName val="Platform - Renewal"/>
      <sheetName val="TAI - New 2013"/>
      <sheetName val="TAI - Bkng Build 2014-15"/>
      <sheetName val="TAI - New 2014"/>
      <sheetName val="TAI - New 2015"/>
      <sheetName val="TAI - Renewal"/>
      <sheetName val="COS Support"/>
      <sheetName val="COS Implement Train"/>
      <sheetName val="COS Usage"/>
      <sheetName val="Product Development"/>
      <sheetName val="CE - Acct Mgmt"/>
      <sheetName val="Product Management"/>
      <sheetName val="G&amp;A Exec"/>
      <sheetName val="G&amp;A Non-Exec"/>
      <sheetName val="G&amp;A HR"/>
      <sheetName val="G&amp;A Facilities"/>
      <sheetName val="Tech Ops"/>
      <sheetName val="Def Rev and AR"/>
      <sheetName val="PPE and Intangibles"/>
      <sheetName val="5th Street Debt"/>
      <sheetName val="Auction 35 Comps"/>
      <sheetName val="Quartner"/>
      <sheetName val="Quarterly Cash Flow Statement"/>
      <sheetName val="Dir Tech"/>
      <sheetName val="Merge"/>
      <sheetName val="DT PCDS"/>
      <sheetName val="DT Anal"/>
      <sheetName val="Royalty"/>
      <sheetName val="Full Year Comps"/>
      <sheetName val="Month-Qtr-Half Yr Comps"/>
      <sheetName val="Factory"/>
      <sheetName val="AcctNamez"/>
      <sheetName val="Placeholder"/>
      <sheetName val="Income Statement Input"/>
      <sheetName val="Macro2"/>
      <sheetName val="DCFNEW"/>
      <sheetName val="AHG-Mfg-2Plts"/>
      <sheetName val="Remove Links"/>
      <sheetName val="Assump&amp;Sales"/>
      <sheetName val="DPSS"/>
      <sheetName val="Material"/>
      <sheetName val="Freight"/>
      <sheetName val="Other Costs"/>
      <sheetName val="Other Income"/>
      <sheetName val="DPSS IAM"/>
      <sheetName val="DPSS OES"/>
      <sheetName val="Labor - Modified"/>
      <sheetName val="Summary (revised)"/>
      <sheetName val="CaLe"/>
      <sheetName val="2005 AHG"/>
      <sheetName val="Impairment Input Worksheet"/>
      <sheetName val="Sell Scenarios"/>
      <sheetName val="Sell Scenarios (2004 Close)"/>
      <sheetName val="Sell Scenarios (2005 Close)"/>
      <sheetName val="Scenario 5 Summary (adj. DPSS)"/>
      <sheetName val="Balance Sheets"/>
      <sheetName val="Gain Loss (2004)"/>
      <sheetName val="AHG Loss Contract"/>
      <sheetName val="Balance Sheet Summary"/>
      <sheetName val="AHG Asset Impair (Full Wksht)"/>
      <sheetName val="AHG BBP 05-07 (9.24.04) (TR37%)"/>
      <sheetName val="Accounting"/>
      <sheetName val="New Brunswick"/>
      <sheetName val="Fitzgerald"/>
      <sheetName val="Anaheim"/>
      <sheetName val="Olathe"/>
      <sheetName val="Fitzgerald P&amp;L"/>
      <sheetName val="Wkg Cap Trending"/>
      <sheetName val="MSALES96-BY STATE"/>
      <sheetName val="MSALES96-BY STATE Tax Return"/>
      <sheetName val="MSALES96-130"/>
      <sheetName val="MSALES96-710"/>
      <sheetName val="MSALES96-510"/>
      <sheetName val="SALES-3RD COUNTRIES"/>
      <sheetName val="SALES BY STATE"/>
      <sheetName val="SALES BY STATE (2)"/>
      <sheetName val="Trans_Letter"/>
      <sheetName val="Abbreviations"/>
      <sheetName val="Lead_Index"/>
      <sheetName val="Lead PL"/>
      <sheetName val="Lead CF"/>
      <sheetName val="Lead BS"/>
      <sheetName val="Recon_Index"/>
      <sheetName val="PL_Index"/>
      <sheetName val="PL1"/>
      <sheetName val="PL2"/>
      <sheetName val="PL3"/>
      <sheetName val="PL4"/>
      <sheetName val="PL5"/>
      <sheetName val="CF_Index"/>
      <sheetName val="BS_Index"/>
      <sheetName val="BS1"/>
      <sheetName val="WC_Index"/>
      <sheetName val="FC_Index"/>
      <sheetName val="FC1"/>
      <sheetName val="FC2"/>
      <sheetName val="Sheet8S"/>
      <sheetName val="Sheet4S"/>
      <sheetName val="Sheet01S"/>
      <sheetName val="Sheet12S"/>
      <sheetName val="PL6"/>
      <sheetName val="PL7"/>
      <sheetName val="PL8"/>
      <sheetName val="Act &amp; Proj"/>
      <sheetName val="End_of_Month"/>
      <sheetName val="Capital Summary"/>
      <sheetName val="LEH Purchases"/>
      <sheetName val="Investor_SUM"/>
      <sheetName val="Transfer_Sched"/>
      <sheetName val="Saratoga"/>
      <sheetName val="OH II CFs"/>
      <sheetName val="Indo IIA_B2"/>
      <sheetName val="LH-III"/>
      <sheetName val="GT-I"/>
      <sheetName val="GT-II"/>
      <sheetName val="Denali III"/>
      <sheetName val="Pro Rata"/>
      <sheetName val="All_Inv"/>
      <sheetName val="EuroZing II"/>
      <sheetName val="MCAP_II"/>
      <sheetName val="Parthalon"/>
      <sheetName val="Sagamore"/>
      <sheetName val="Overture($)"/>
      <sheetName val="Overture-EURO"/>
      <sheetName val="Indo IIA-A2"/>
      <sheetName val="Pasadena"/>
      <sheetName val="Duke VI"/>
      <sheetName val="Knt Fund"/>
      <sheetName val="PAMCO-96 A"/>
      <sheetName val="Archimedes-D2"/>
      <sheetName val="Rainier"/>
      <sheetName val="DRCS"/>
      <sheetName val="FC CBO_A"/>
      <sheetName val="Eximius"/>
      <sheetName val="Pamco 98_A"/>
      <sheetName val="PAMCO-96_B"/>
      <sheetName val="Pilgrim_B"/>
      <sheetName val="Arch_III_C2"/>
      <sheetName val="Coliseum-A2"/>
      <sheetName val="GSAM-B"/>
      <sheetName val="High_LEG_C2"/>
      <sheetName val="HLF_V_B"/>
      <sheetName val="Indo IIA_B1"/>
      <sheetName val="Monument"/>
      <sheetName val="Stanfield_CLO_B1"/>
      <sheetName val="Carlyle_VI"/>
      <sheetName val="AMMC_III"/>
      <sheetName val="Rosemont"/>
      <sheetName val="Compass"/>
      <sheetName val="Duchess_III"/>
      <sheetName val="Denali_IV"/>
      <sheetName val="Avalon_E&amp;B"/>
      <sheetName val="Arch_III_C1"/>
      <sheetName val="Transfer_PX"/>
      <sheetName val="Inv. Guidelines"/>
      <sheetName val="Pamco 98_A+Repak"/>
      <sheetName val="Partholon"/>
      <sheetName val="CLOF"/>
      <sheetName val="CSAM"/>
      <sheetName val="Clydesdale"/>
      <sheetName val="CSAM II"/>
      <sheetName val="START HERE"/>
      <sheetName val="master GBP"/>
      <sheetName val="Summary -- Inputs"/>
      <sheetName val="GTFC Consolidated"/>
      <sheetName val="987 Calc France"/>
      <sheetName val="K-1 STATUS"/>
      <sheetName val="K-1 Input (feeder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Entacyl"/>
      <sheetName val="Mycil"/>
      <sheetName val="Bacitracin"/>
      <sheetName val="Amatine"/>
      <sheetName val="Slow-Mag"/>
      <sheetName val="Rimso-50"/>
      <sheetName val="unallocated"/>
      <sheetName val="Replens"/>
      <sheetName val="Preven"/>
      <sheetName val="Glaxal Base"/>
      <sheetName val="Duvoid"/>
      <sheetName val="Colace"/>
      <sheetName val="Barriere Cr"/>
      <sheetName val="Allenburys"/>
      <sheetName val="Advantage 24"/>
      <sheetName val="agrylin"/>
      <sheetName val="eminase"/>
      <sheetName val="trandate"/>
      <sheetName val="estrace"/>
      <sheetName val="deqloz"/>
      <sheetName val="deqoral"/>
      <sheetName val="betnesol"/>
      <sheetName val="K-Lyte"/>
      <sheetName val="May799STMTS"/>
      <sheetName val="**_x0000__x0000_"/>
      <sheetName val="Suppliers"/>
      <sheetName val="Geo-2005"/>
      <sheetName val="Geo-2004"/>
      <sheetName val="Product "/>
      <sheetName val="RevType(05)"/>
      <sheetName val="RevType (06)"/>
      <sheetName val="Crew Count"/>
      <sheetName val="Crew Count (2)"/>
      <sheetName val="mer_data.asp"/>
      <sheetName val="Suppliers (2)"/>
      <sheetName val="RevType"/>
      <sheetName val="Analyst Targets"/>
      <sheetName val="PV Chart Data"/>
      <sheetName val="Analyst Sentiment Graphs"/>
      <sheetName val="Mgmt"/>
      <sheetName val="Holders"/>
      <sheetName val="PV Charts"/>
      <sheetName val="Cap Structure (2)"/>
      <sheetName val="NAS IS"/>
      <sheetName val="NAS Multiples"/>
      <sheetName val="Segments Pie"/>
      <sheetName val="Segments Bars"/>
      <sheetName val="NAS Segments"/>
      <sheetName val="Ownership Profile"/>
      <sheetName val="Ownership Graph"/>
      <sheetName val="Institutions"/>
      <sheetName val="HRLY Multiples"/>
      <sheetName val="HRLY IS"/>
      <sheetName val="AVP Multiples"/>
      <sheetName val="HRX IS"/>
      <sheetName val="LB Multiples"/>
      <sheetName val="DCO Multiples"/>
      <sheetName val="MAL IS"/>
      <sheetName val="SYPR IS"/>
      <sheetName val="GDI.UN IS"/>
      <sheetName val="GDI.UN Multiples"/>
      <sheetName val="SIF IS"/>
      <sheetName val="LDSH Multiples"/>
      <sheetName val="LDSH IS"/>
      <sheetName val="AVP IS"/>
      <sheetName val="NAS Segments (2)"/>
      <sheetName val="DCO IS"/>
      <sheetName val="SYPR Multiples"/>
      <sheetName val="SIF Multiples"/>
      <sheetName val="MAL Multiples"/>
      <sheetName val="LMIA IS"/>
      <sheetName val="HRX Multiples"/>
      <sheetName val="LB IS"/>
      <sheetName val="LMIA Multiples"/>
      <sheetName val="Comp Descriptions"/>
      <sheetName val="Float Charts"/>
      <sheetName val="Old Float Charts"/>
      <sheetName val="CPII Chartsv2"/>
      <sheetName val="CPII_short_summary"/>
      <sheetName val="CPII Summary"/>
      <sheetName val="Radyne Charts"/>
      <sheetName val="CalAmp Charts"/>
      <sheetName val="PCtel_summary"/>
      <sheetName val="FEIM Charts"/>
      <sheetName val="FEIM_short_summary"/>
      <sheetName val="FEIM Summary"/>
      <sheetName val="Float Summary"/>
      <sheetName val="Radyne Summary"/>
      <sheetName val="CalAmp Summary"/>
      <sheetName val="CalAmp Summary (2)"/>
      <sheetName val="Summary (DO NOT DELETE)"/>
      <sheetName val="Wireless Systems"/>
      <sheetName val="FEIM"/>
      <sheetName val="HRS"/>
      <sheetName val="E2V"/>
      <sheetName val="UTYW"/>
      <sheetName val="PWAV"/>
      <sheetName val="ANDW"/>
      <sheetName val="ALVR"/>
      <sheetName val="CMTL"/>
      <sheetName val="ELMG"/>
      <sheetName val="EFJI"/>
      <sheetName val="CAMP"/>
      <sheetName val="CDV"/>
      <sheetName val="KVHI"/>
      <sheetName val="DOX"/>
      <sheetName val="CVG"/>
      <sheetName val="OPWV"/>
      <sheetName val="INPC"/>
      <sheetName val="TSYS"/>
      <sheetName val="BGO"/>
      <sheetName val="PCTI"/>
      <sheetName val="SMSI"/>
      <sheetName val="CSGS"/>
      <sheetName val="CMVT"/>
      <sheetName val="Satellite Subsystems"/>
      <sheetName val="ISCO"/>
      <sheetName val="NasdaqSCON"/>
      <sheetName val="CPII"/>
      <sheetName val="RADN"/>
      <sheetName val="SYMM"/>
      <sheetName val="ANEN"/>
      <sheetName val="HSTX"/>
      <sheetName val="CRNT"/>
      <sheetName val="ENWV"/>
      <sheetName val="ARXX"/>
      <sheetName val="SCON"/>
      <sheetName val="SMDI"/>
      <sheetName val="VSAT"/>
      <sheetName val="APSG"/>
      <sheetName val="COB"/>
      <sheetName val="GILTF"/>
      <sheetName val="ISYS"/>
      <sheetName val="GCOM"/>
      <sheetName val="Wireless Module_M2M"/>
      <sheetName val="NVTL"/>
      <sheetName val="NMRX"/>
      <sheetName val="WVCM"/>
      <sheetName val="SWIR"/>
      <sheetName val="Mobile Resource Management"/>
      <sheetName val="TRMB"/>
      <sheetName val="ARDI"/>
      <sheetName val="NGPS"/>
      <sheetName val="SIRF"/>
      <sheetName val="Positioning and Measurement"/>
      <sheetName val="GRMN"/>
      <sheetName val="FARO"/>
      <sheetName val="TSX.CSY"/>
      <sheetName val="ISO"/>
      <sheetName val="REMC"/>
      <sheetName val="CalAmp_Short summary "/>
      <sheetName val="CalAmp_summary"/>
      <sheetName val="Broadcasting Technology"/>
      <sheetName val="CCUR"/>
      <sheetName val="TERN"/>
      <sheetName val="SEAC"/>
      <sheetName val="HLIT"/>
      <sheetName val="ET"/>
      <sheetName val="TAT"/>
      <sheetName val="OHT"/>
      <sheetName val="CPCI"/>
      <sheetName val="CCBL"/>
      <sheetName val="CYRO"/>
      <sheetName val="ARRS"/>
      <sheetName val="SCOP"/>
      <sheetName val="OBAS"/>
      <sheetName val="SGIC"/>
      <sheetName val="EVS"/>
      <sheetName val="Cap Sheet"/>
      <sheetName val="Comparative Analysis"/>
      <sheetName val="combo - transaction assumptions"/>
      <sheetName val="Miller financials&gt;&gt;&gt;"/>
      <sheetName val="M - is"/>
      <sheetName val="M - bs"/>
      <sheetName val="M - cf"/>
      <sheetName val="M - wc"/>
      <sheetName val="M - olti"/>
      <sheetName val="M - depreciation"/>
      <sheetName val="M - amortization"/>
      <sheetName val="M - debt&amp;cash"/>
      <sheetName val="M - shares"/>
      <sheetName val="M - equity"/>
      <sheetName val="M - conv_debt"/>
      <sheetName val="M - DCF"/>
      <sheetName val="M - WACC"/>
      <sheetName val="M - current &amp; LTM data"/>
      <sheetName val="M - reconciliations"/>
      <sheetName val="Amstel financials&gt;&gt;&gt;"/>
      <sheetName val="A - is"/>
      <sheetName val="A - bs"/>
      <sheetName val="A - cf"/>
      <sheetName val="A - wc"/>
      <sheetName val="A - olti"/>
      <sheetName val="A - depreciation"/>
      <sheetName val="A - amortization"/>
      <sheetName val="A - debt&amp;cash"/>
      <sheetName val="A - shares"/>
      <sheetName val="A - equity"/>
      <sheetName val="A - Consumer Eye Care"/>
      <sheetName val="A - DCF"/>
      <sheetName val="A - WACC"/>
      <sheetName val="A - current &amp; LTM data"/>
      <sheetName val="A - reconciliations"/>
      <sheetName val="Combination financials&gt;&gt;&gt;"/>
      <sheetName val="combo - rollout"/>
      <sheetName val="combo - adj_is"/>
      <sheetName val="combo - adjustments"/>
      <sheetName val="combo - is"/>
      <sheetName val="combo - bs"/>
      <sheetName val="combo - cf"/>
      <sheetName val="combo - wc"/>
      <sheetName val="combo - depreciation"/>
      <sheetName val="combo - amortization"/>
      <sheetName val="combo - debt&amp;cash"/>
      <sheetName val="combo - equity"/>
      <sheetName val="combo - reconciliations"/>
      <sheetName val="combo - credit stats"/>
      <sheetName val="accretion dilution - GAAP"/>
      <sheetName val="accretion dilution - Cash EPS"/>
      <sheetName val="combo - output pg 1"/>
      <sheetName val="combo - output pg 2"/>
      <sheetName val="combo - output pg 3"/>
      <sheetName val="combo - contribution"/>
      <sheetName val="combo - sum of the parts"/>
      <sheetName val="Book&gt;&gt;&gt;"/>
      <sheetName val="cash EPS buildup"/>
      <sheetName val="M - fin summary"/>
      <sheetName val="A - fin summary"/>
      <sheetName val="A - AVP"/>
      <sheetName val="exchange ratio"/>
      <sheetName val="M - Football field"/>
      <sheetName val="A - Football field"/>
      <sheetName val="Exchange ratio - Football field"/>
      <sheetName val="M - 52-week range"/>
      <sheetName val="A - 52-week range"/>
      <sheetName val="Price targets"/>
      <sheetName val="Acc_dil output"/>
      <sheetName val="Acc_dil sensitivity"/>
      <sheetName val="Credit stats - output"/>
      <sheetName val="PresLink text outputs"/>
      <sheetName val="Betas - 11-27-06"/>
      <sheetName val="mini-merge&gt;&gt;&gt;"/>
      <sheetName val="Acc-dil"/>
      <sheetName val="Acc-dil (output)"/>
      <sheetName val="Acc-dil (key message)"/>
      <sheetName val="Information spread"/>
      <sheetName val="Mini-merge"/>
      <sheetName val="ASGN Institutional"/>
      <sheetName val="ASGN Insiders"/>
      <sheetName val="ASGN Output"/>
      <sheetName val="CITP Institutional"/>
      <sheetName val="CITP Insiders"/>
      <sheetName val="CITP Output"/>
      <sheetName val="FLOAT"/>
      <sheetName val="ASGN HistPr"/>
      <sheetName val="ASGN PublicFloatTurnCalc"/>
      <sheetName val="ASGN PublicFloatChart"/>
      <sheetName val="CITP HistPr"/>
      <sheetName val="CITP PublicFloatTurnCalc"/>
      <sheetName val="CITP PublicFloatChart"/>
      <sheetName val="Smash Together"/>
      <sheetName val="PF Income Statement"/>
      <sheetName val="Merger Model"/>
      <sheetName val="PPR"/>
      <sheetName val="Accretion Dilution"/>
      <sheetName val="Summary Accretion Dilution"/>
      <sheetName val="WMS"/>
      <sheetName val="MGAM"/>
      <sheetName val="Transaction Matrix"/>
      <sheetName val="PF Earnings Impact"/>
      <sheetName val="1996-2010 3PL Industry"/>
      <sheetName val="Revenue by Segment"/>
      <sheetName val="US 3PL Market"/>
      <sheetName val="US Logistics to GDP"/>
      <sheetName val="Logistics Out. by Region"/>
      <sheetName val="Facilities Overview"/>
      <sheetName val="Salaried Employees"/>
      <sheetName val="Comp. Rev. by Seg."/>
      <sheetName val="Rev and GP by Segment"/>
      <sheetName val="Top Ten Customers"/>
      <sheetName val="Service Offerings to Top-20"/>
      <sheetName val="Sources--&gt;"/>
      <sheetName val="Rev. by category"/>
      <sheetName val="Rev. by Customer Name"/>
      <sheetName val="by Customer, by Srv Type"/>
      <sheetName val="by Customer, by Facility"/>
      <sheetName val="1996-2010_3PL_Industry"/>
      <sheetName val="Shine WACC"/>
      <sheetName val="Rise WACC"/>
      <sheetName val="Adj. Income Statment"/>
      <sheetName val="No CapEx Adjusted"/>
      <sheetName val="Adj. Common Size"/>
      <sheetName val="Common Size"/>
      <sheetName val="P&amp;L Projection Comparison"/>
      <sheetName val="CF Projection Comparison"/>
      <sheetName val="Customers Sales and Volume"/>
      <sheetName val="Top 10"/>
      <sheetName val="Rolling LTM"/>
      <sheetName val="Addbacks"/>
      <sheetName val="Material Cost"/>
      <sheetName val="Ownership Detail"/>
      <sheetName val="2013 Write-Down (Avg Method)"/>
      <sheetName val="Channel &amp; Segment"/>
      <sheetName val="Projected Customer Detail"/>
      <sheetName val="Customer Bridge"/>
      <sheetName val="Historical Segment Bridge"/>
      <sheetName val="Segement and Channel Info"/>
      <sheetName val="From Company--&gt;"/>
      <sheetName val="P&amp;L 1"/>
      <sheetName val="Sales 1"/>
      <sheetName val="Volume 1"/>
      <sheetName val="Balance Sheet 1"/>
      <sheetName val="Cash Flow 1"/>
      <sheetName val="Capex Plan 1"/>
      <sheetName val="Material Detail 1"/>
      <sheetName val="Loan Service 1"/>
      <sheetName val="Proj. No Capex--&gt;"/>
      <sheetName val="P&amp;L 2"/>
      <sheetName val="Sales 2"/>
      <sheetName val="Volume 2"/>
      <sheetName val="Balance Sheet 2"/>
      <sheetName val="Cash Flow 2"/>
      <sheetName val="Capex Plan 2"/>
      <sheetName val="Material Detail 2"/>
      <sheetName val="Loan Service 2"/>
      <sheetName val="Valuation Stats"/>
      <sheetName val="Operating Stats"/>
      <sheetName val="Operating Metrics Charts"/>
      <sheetName val="Valuation Metrics Charts"/>
      <sheetName val="CAGR-CIQ Linked"/>
      <sheetName val="P &amp; P Companies"/>
      <sheetName val="Output (3)"/>
      <sheetName val="GDI Multiples Template"/>
      <sheetName val="NAS IS Template"/>
      <sheetName val="Charts - 500"/>
      <sheetName val="NAS Multiples Template"/>
      <sheetName val="Acquisition Scenarios - 500"/>
      <sheetName val="NAS Cap Table"/>
      <sheetName val="PF Amortization"/>
      <sheetName val="GDI Cap Table"/>
      <sheetName val="Earnings Table"/>
      <sheetName val="GDI IS Template"/>
      <sheetName val="&lt;&lt;&lt; PPM Charts"/>
      <sheetName val="Summery Operating Model"/>
      <sheetName val="Labor &amp; Benefits"/>
      <sheetName val="T1 Estimates"/>
      <sheetName val="Benchmarks"/>
      <sheetName val="Trading Comparables"/>
      <sheetName val="Multiple Chart"/>
      <sheetName val="Margin Chart"/>
      <sheetName val="EV Sales"/>
      <sheetName val="EV EBITDA"/>
      <sheetName val="EV EBIT"/>
      <sheetName val="Private Co Comparison"/>
      <sheetName val="Essential"/>
      <sheetName val="Bentonite"/>
      <sheetName val="Traditional CE Retailers"/>
      <sheetName val="Enplanements"/>
      <sheetName val="EBITDA per sq ft"/>
      <sheetName val="Loc by RevSq"/>
      <sheetName val="Loc by RevSq Analysis"/>
      <sheetName val="CIP Slide 8"/>
      <sheetName val="CIP Slide 2"/>
      <sheetName val="CIP Slide 3"/>
      <sheetName val="2013 Budget (New)"/>
      <sheetName val="6. Financial Performance Charts"/>
      <sheetName val="13. Horizon Competitors"/>
      <sheetName val="14. Competitors CAGR"/>
      <sheetName val="14. Competitors LTM EBITDA"/>
      <sheetName val="14. Airport Dwell Time"/>
      <sheetName val="14. Market Potential"/>
      <sheetName val="15. Industry Trends Bar Charts"/>
      <sheetName val="18. Breakdown"/>
      <sheetName val="19. SSS Chart"/>
      <sheetName val="19. Inventory"/>
      <sheetName val="19_28. FY 2012 Avg. Trans"/>
      <sheetName val="FY 2010 Avg. Trans"/>
      <sheetName val="FY 2011 Avg. Trans"/>
      <sheetName val="19. Shrink"/>
      <sheetName val="Sales Mix"/>
      <sheetName val="June 10 Balance Sheet"/>
      <sheetName val="20. Attractive Unit Economics"/>
      <sheetName val="ROIC Analysis - Sept 12 updated"/>
      <sheetName val="27. Top SKUs"/>
      <sheetName val="Combined companies locations"/>
      <sheetName val="27. Top List FY 2012"/>
      <sheetName val="29. Category Inv Turns"/>
      <sheetName val="31. Bus. Dev. Revenue"/>
      <sheetName val="33. Retail RFP Process"/>
      <sheetName val="Non Comp New Stores"/>
      <sheetName val="Replacement Stores"/>
      <sheetName val="35. Store Openings Summary"/>
      <sheetName val="35. Store Openings (New Capex)"/>
      <sheetName val="36. ATL Metrics"/>
      <sheetName val="2010 Lease Portfolio"/>
      <sheetName val="37. Lease Portfolio"/>
      <sheetName val="37. Expiring Leases"/>
      <sheetName val="37. Expiring Leases by FY"/>
      <sheetName val="38. Comparison to Competitors"/>
      <sheetName val="40. IT"/>
      <sheetName val="41. Employee Turnover"/>
      <sheetName val="41. Daily Staffing Chart"/>
      <sheetName val="45. 2007 IS"/>
      <sheetName val="45. 2009 IS"/>
      <sheetName val="45. 2010 IS"/>
      <sheetName val="45. 2011 IS"/>
      <sheetName val="45. 2012 IS"/>
      <sheetName val="45. August 2010"/>
      <sheetName val="45. August 2012 Store"/>
      <sheetName val="45. August 2012"/>
      <sheetName val="2008 SSS"/>
      <sheetName val="2009 SSS"/>
      <sheetName val="2011 SSS"/>
      <sheetName val="2012 SSS"/>
      <sheetName val="July 2012 SSS"/>
      <sheetName val="August 2012 SSS"/>
      <sheetName val="September 2012 SSS"/>
      <sheetName val="45. Historical Financials"/>
      <sheetName val="June 2008"/>
      <sheetName val="47. Sum. of FY2013 Performance"/>
      <sheetName val="July 10 Balance Sheet"/>
      <sheetName val="August 10 Balance Sheet"/>
      <sheetName val="Sept 10 Balance Sheet"/>
      <sheetName val="Oct 10 Balance Sheet"/>
      <sheetName val="Nov 10 Balance Sheet"/>
      <sheetName val="Dec 10 Balance Sheet"/>
      <sheetName val="Jan 11 Balance Sheet"/>
      <sheetName val="Feb 11 Balance Sheet"/>
      <sheetName val="Mar 11 Balance Sheet "/>
      <sheetName val="Apr 11 Balance Sheet "/>
      <sheetName val="May 11 Balance Sheet"/>
      <sheetName val="June 11 Balance Sheet"/>
      <sheetName val="July 11 Balance Sheet"/>
      <sheetName val="August 11 Balance Sheet"/>
      <sheetName val="September 11 Balance Sheet"/>
      <sheetName val="October 11 Balance Sheet"/>
      <sheetName val="November 11 Balance Sheet"/>
      <sheetName val="December 11 Balance Sheet "/>
      <sheetName val="January 12 Balance Sheet"/>
      <sheetName val="February 12 Balance Sheet"/>
      <sheetName val="March 12 Balance Sheet "/>
      <sheetName val="Apri 12 Balance Sheet "/>
      <sheetName val="May 12 Balance Sheet"/>
      <sheetName val="June 12 Balance Sheet"/>
      <sheetName val="3 Months FY2013 Perf."/>
      <sheetName val="September 2012"/>
      <sheetName val="September 2012 Stores"/>
      <sheetName val="September 2010"/>
      <sheetName val="48. Quarterly Working Capital"/>
      <sheetName val="Aug 12 Balance Sheet"/>
      <sheetName val="49. Balance Sheet"/>
      <sheetName val="50.Long-Term Growth Assumps."/>
      <sheetName val="Projected Financial Summary"/>
      <sheetName val="Exec Summ (2)"/>
      <sheetName val="Exec Summ"/>
      <sheetName val="Credit Graph"/>
      <sheetName val="GM by Ther"/>
      <sheetName val="Stacked EBITDA"/>
      <sheetName val="Industry"/>
      <sheetName val="Ind Payor"/>
      <sheetName val="Therapy Pie"/>
      <sheetName val="Payor Pie"/>
      <sheetName val="Hist Payor"/>
      <sheetName val="Hist Capex"/>
      <sheetName val="Infection Density"/>
      <sheetName val="Lifelong"/>
      <sheetName val="Referrals"/>
      <sheetName val="Patient Growth"/>
      <sheetName val="Priv. Pay"/>
      <sheetName val="SFO"/>
      <sheetName val="Biomed"/>
      <sheetName val="Pro Forma Analysis----&gt;"/>
      <sheetName val="BRC Cap Table"/>
      <sheetName val="Acquisition Scenarios - 250M"/>
      <sheetName val="Credit Data - 250"/>
      <sheetName val="Charts - 250"/>
      <sheetName val="Amort Schedule"/>
      <sheetName val="Credit Data - 500"/>
      <sheetName val="Target Assumptions"/>
      <sheetName val="Modelfront"/>
      <sheetName val="Annual Costs"/>
      <sheetName val="Wh Rev Monthly"/>
      <sheetName val="Wh Costs Monthly"/>
      <sheetName val="Modelback"/>
      <sheetName val="Mkts"/>
      <sheetName val="Spread Fins vWell"/>
      <sheetName val="CIM Model "/>
      <sheetName val="Spread Fins vCIM"/>
      <sheetName val="AVP vCIM"/>
      <sheetName val="EBITDA Analysis"/>
      <sheetName val="Spread Fins"/>
      <sheetName val="Spread Fins vComparison"/>
      <sheetName val="NOL and Tax Calc"/>
      <sheetName val="IS Template"/>
      <sheetName val="Multiples Template"/>
      <sheetName val="IFCN IS"/>
      <sheetName val="IFCN Multiples"/>
      <sheetName val="IFCN Segments"/>
      <sheetName val="HBE IS"/>
      <sheetName val="HBE Multiples"/>
      <sheetName val="HBE Segments"/>
      <sheetName val="ICXT IS"/>
      <sheetName val="ICXT Multiples"/>
      <sheetName val="ICXT Segments"/>
      <sheetName val="IRSN IS"/>
      <sheetName val="IRSN Multiples"/>
      <sheetName val="IRSN Segments"/>
      <sheetName val="IVAC IS"/>
      <sheetName val="IVAC Multiples"/>
      <sheetName val="IVAC Segments"/>
      <sheetName val="HRX Segments"/>
      <sheetName val="HRX Turbine"/>
      <sheetName val="ANEN IS"/>
      <sheetName val="ANEN Multiples"/>
      <sheetName val="AXYS IS"/>
      <sheetName val="AXYS Multiples"/>
      <sheetName val="AXYS Segments"/>
      <sheetName val="AVAV IS"/>
      <sheetName val="AVAV Multiples"/>
      <sheetName val="AVAV Segments"/>
      <sheetName val="CAE IS"/>
      <sheetName val="CAE Multiples"/>
      <sheetName val="CAE Segments"/>
      <sheetName val="ESL IS"/>
      <sheetName val="ESL Multiples"/>
      <sheetName val="ESL Segments"/>
      <sheetName val="HRLY Segments"/>
      <sheetName val="KTOS IS"/>
      <sheetName val="KTOS Multiples"/>
      <sheetName val="KTOS Segments"/>
      <sheetName val="VSEC IS"/>
      <sheetName val="VSEC Multiples"/>
      <sheetName val="VSEC Segments"/>
      <sheetName val="LDSH Segments"/>
      <sheetName val="RAE IS"/>
      <sheetName val="RAE Multiples"/>
      <sheetName val="MN IS"/>
      <sheetName val="MN Multiples"/>
      <sheetName val="MN Segments"/>
      <sheetName val="DEVC IS"/>
      <sheetName val="DEVC Multiples"/>
      <sheetName val="DEVC Segments"/>
      <sheetName val="Sizing Alternatives"/>
      <sheetName val="Frequency Charts"/>
      <sheetName val="CPCI_summary "/>
      <sheetName val="CPCI_Short Summary"/>
      <sheetName val="Float Charts_old"/>
      <sheetName val="ViaSat Charts"/>
      <sheetName val="ViaSat Summary"/>
      <sheetName val="ViaSat Summary (2)"/>
      <sheetName val="Frequency_summary "/>
      <sheetName val="Frequency_short_summary"/>
      <sheetName val="1 ALL FERTS AND HAWAS 2175"/>
      <sheetName val="Model and Tools Client Data"/>
      <sheetName val="IS - RSM Format"/>
      <sheetName val="Adj. IS"/>
      <sheetName val="Adj. BS"/>
      <sheetName val="Multiple Range"/>
      <sheetName val="Footbal Field"/>
      <sheetName val="FCF Calculation"/>
      <sheetName val="Proforma PL Account"/>
      <sheetName val="Hist. BS"/>
      <sheetName val="WACC Analysis Output"/>
      <sheetName val="Calculating Asset Beta"/>
      <sheetName val="IS Out"/>
      <sheetName val="Brands"/>
      <sheetName val="chart (1 Yr)"/>
      <sheetName val="Beef Loin"/>
      <sheetName val="Brisket"/>
      <sheetName val="Feed"/>
      <sheetName val="Ham"/>
      <sheetName val="Soybeans"/>
      <sheetName val="Corn"/>
      <sheetName val="Feed Data"/>
      <sheetName val="Cattle"/>
      <sheetName val="Cattle data"/>
      <sheetName val="Index Data"/>
      <sheetName val="Index Chart"/>
      <sheetName val="tblTTMS_Import12-7"/>
      <sheetName val="tblTTMS_Import12-8"/>
      <sheetName val="CALC1"/>
      <sheetName val="CALC2"/>
      <sheetName val="Data Sources"/>
      <sheetName val="Total Construction Spending"/>
      <sheetName val="Private Construction Spending"/>
      <sheetName val="Res v. NonRes v. Infra"/>
      <sheetName val="TCS YoY Growth"/>
      <sheetName val="PCS YoY Growth"/>
      <sheetName val="GDP"/>
      <sheetName val="Page 3"/>
      <sheetName val="Housing Starts-Annual"/>
      <sheetName val="Single Family Delinquency"/>
      <sheetName val="New Homes Data"/>
      <sheetName val="New Homes Sold"/>
      <sheetName val="Total Housing Inventory"/>
      <sheetName val="Inventory of Homes AFS"/>
      <sheetName val="Exisiting Homes Data"/>
      <sheetName val="Exisiting Home Sales"/>
      <sheetName val="Months Supply Homes AFS"/>
      <sheetName val="Combined Data"/>
      <sheetName val="New_Exisiting Sales"/>
      <sheetName val="Inventory_New_Exisiting"/>
      <sheetName val="Months Supply AFS"/>
      <sheetName val="HomeOwnership Rates"/>
      <sheetName val="Foreclosure share of home sales"/>
      <sheetName val="first mortgage loan defaults"/>
      <sheetName val="Median US Home Prices"/>
      <sheetName val="Affordability"/>
      <sheetName val="30 yr Mortgage rate"/>
      <sheetName val="Page 7"/>
      <sheetName val="Personal Savings Rate"/>
      <sheetName val="Unemployment rate"/>
      <sheetName val="Confidence Index"/>
      <sheetName val="Mortgage Loan tightening stds"/>
      <sheetName val="Page 10"/>
      <sheetName val="LIRA"/>
      <sheetName val="Home Eq Cash out"/>
      <sheetName val="Remodeling Market Index"/>
      <sheetName val="Page 11"/>
      <sheetName val="Private Non-resGDP"/>
      <sheetName val="Private Nonres compon"/>
      <sheetName val="Page 12"/>
      <sheetName val="ABI Non Res Correl"/>
      <sheetName val="CMBS Issuance"/>
      <sheetName val="Loan Delinquency"/>
      <sheetName val="Page 13"/>
      <sheetName val="Non Res Components"/>
      <sheetName val="StatevsFed"/>
      <sheetName val="GDP vs. Non Res"/>
      <sheetName val="Lender Model&gt;&gt;"/>
      <sheetName val="Trans Summ"/>
      <sheetName val="Allion"/>
      <sheetName val="WC and Tax"/>
      <sheetName val="Supp Sched.&gt;&gt;&gt;"/>
      <sheetName val="Debt Sched"/>
      <sheetName val="Financing Assumptions"/>
      <sheetName val="Trailing Revenue and GM"/>
      <sheetName val="Biomed 06-07 Pro Forma"/>
      <sheetName val="HIG Output&gt;&gt;&gt;"/>
      <sheetName val="Monthly WC Summ"/>
      <sheetName val="Summary Model"/>
      <sheetName val="Misc&gt;&gt;&gt;"/>
      <sheetName val="Equity Bridge"/>
      <sheetName val="CIM P&amp;L"/>
      <sheetName val="CIM Adj"/>
      <sheetName val="BS FCST"/>
      <sheetName val="Valuation&gt;&gt;&gt;"/>
      <sheetName val="Val. Summary"/>
      <sheetName val="Restr Stock"/>
      <sheetName val="Phantom Stock"/>
      <sheetName val="Biomed Shares and Values"/>
      <sheetName val="BYI"/>
      <sheetName val="Output--&gt;"/>
      <sheetName val="Has-Gets"/>
      <sheetName val="Fire Power Analysis"/>
      <sheetName val="Graveyard--&gt;"/>
      <sheetName val="Avg. in-store emp. turnover"/>
      <sheetName val="Employee Daily Staffing Chart"/>
      <sheetName val="FY2012 Merchandise Gross Margin"/>
      <sheetName val="Merchandise Strategies"/>
      <sheetName val="Historical Financials"/>
      <sheetName val="CIP Slide 42"/>
      <sheetName val="Waterfall Chart (old)"/>
      <sheetName val="Employee Turnover"/>
      <sheetName val="Sales and GM by Category"/>
      <sheetName val="Quarterly Working Capital"/>
      <sheetName val="HLFChart1"/>
      <sheetName val="HLFChart1Data"/>
      <sheetName val="RNO Multiples"/>
      <sheetName val="RNO IS"/>
      <sheetName val="RNO Segments"/>
      <sheetName val="Institutional"/>
      <sheetName val="Summary - All"/>
      <sheetName val="Summary - CAN"/>
      <sheetName val="Bakersfield"/>
      <sheetName val="GrantsPass"/>
      <sheetName val="Hayward"/>
      <sheetName val="LasVegas"/>
      <sheetName val="LosAngeles"/>
      <sheetName val="Portland"/>
      <sheetName val="Sacramento"/>
      <sheetName val="Spokane"/>
      <sheetName val="Albuquerque"/>
      <sheetName val="Denver"/>
      <sheetName val="FortWorth"/>
      <sheetName val="Kentucky"/>
      <sheetName val="Minneapolis"/>
      <sheetName val="Pennsylvania"/>
      <sheetName val="SaltLakeCity"/>
      <sheetName val="AMI"/>
      <sheetName val="ArticCascade"/>
      <sheetName val="Calgary"/>
      <sheetName val="Vancouver"/>
      <sheetName val="Victoria"/>
      <sheetName val="Toronto"/>
      <sheetName val="Winnepeg"/>
      <sheetName val="BAK"/>
      <sheetName val="COR"/>
      <sheetName val="GRA"/>
      <sheetName val="HAY"/>
      <sheetName val="LAS"/>
      <sheetName val="LOS"/>
      <sheetName val="POR"/>
      <sheetName val="SPO"/>
      <sheetName val="ALB"/>
      <sheetName val="SLC"/>
      <sheetName val="ATL"/>
      <sheetName val="DEN"/>
      <sheetName val="FTW"/>
      <sheetName val="KEN"/>
      <sheetName val="PEN"/>
      <sheetName val="AMIFIN"/>
      <sheetName val="ART"/>
      <sheetName val="CAL"/>
      <sheetName val="VAN"/>
      <sheetName val="WIN"/>
      <sheetName val="TOT"/>
      <sheetName val="TOTD"/>
      <sheetName val="CANUSD"/>
      <sheetName val="Metrics=&gt;"/>
      <sheetName val="MI_Regr"/>
      <sheetName val="pct Cig_Regr"/>
      <sheetName val="Drops_Regr"/>
      <sheetName val="Facility Size_Regr"/>
      <sheetName val="Total Opex_Regr"/>
      <sheetName val="Selling_Regr"/>
      <sheetName val="Allocation_Regr"/>
      <sheetName val="Facility_Regr"/>
      <sheetName val="General_Regr"/>
      <sheetName val="Warehouse_Regr"/>
      <sheetName val="Deliv_Regr"/>
      <sheetName val="CigCube_regr"/>
      <sheetName val="Cig%sales_Reg"/>
      <sheetName val="Cig$Sales_regr"/>
      <sheetName val="SalesperDrop_Regr"/>
      <sheetName val="Sales_SQft Regr"/>
      <sheetName val="CigCubes%totalcubes"/>
      <sheetName val="RONA_SQ FT regr"/>
      <sheetName val="RONA_SalesSQ FT regr"/>
      <sheetName val="RONA_NSI%"/>
      <sheetName val="RONA_OPex"/>
      <sheetName val="NSI%Cig%"/>
      <sheetName val="NSI%Customer%"/>
      <sheetName val="NSI_Cig %"/>
      <sheetName val="Opex_%Rev"/>
      <sheetName val="Opex_DDTruck"/>
      <sheetName val="Opex_CubeCDrop"/>
      <sheetName val="Opex_Cube per Truck Day"/>
      <sheetName val="Data For Charts"/>
      <sheetName val="EBIT Concentration"/>
      <sheetName val="EBITDA Concentration"/>
      <sheetName val="NSI Concentration"/>
      <sheetName val="Revenue Concentration"/>
      <sheetName val="Total Opex per Cube"/>
      <sheetName val="Other income per Cube"/>
      <sheetName val="Selling Expense"/>
      <sheetName val="Allocation Expense"/>
      <sheetName val="Facility Expense"/>
      <sheetName val="General Expense"/>
      <sheetName val="Warehouse Expense"/>
      <sheetName val="Delivery Expense"/>
      <sheetName val="Cash Conv."/>
      <sheetName val="Inv. Days"/>
      <sheetName val="DPO"/>
      <sheetName val="CapEx by DC"/>
      <sheetName val="OpEx by DC"/>
      <sheetName val="MI by DC"/>
      <sheetName val="GP by DC"/>
      <sheetName val="EBIT by DC"/>
      <sheetName val="EBITDA by DC"/>
      <sheetName val="NSI by DC"/>
      <sheetName val="Revenue by DC Chart"/>
      <sheetName val="SalesSQFt"/>
      <sheetName val="GPSQFt"/>
      <sheetName val="NSISQFt"/>
      <sheetName val="EBITSQFt"/>
      <sheetName val="EBITDASQFt"/>
      <sheetName val="Salesdrop"/>
      <sheetName val="GPdrop"/>
      <sheetName val="NSIdrop"/>
      <sheetName val="EBITdrop"/>
      <sheetName val="EBITDAdrop"/>
      <sheetName val="SalesMile"/>
      <sheetName val="EBITDAMile"/>
      <sheetName val="Fill Rate"/>
      <sheetName val="Cig Cube Volume"/>
      <sheetName val="BakersfieldMetrics"/>
      <sheetName val="CoronaMetrics"/>
      <sheetName val="GrantsPassMetrics"/>
      <sheetName val="HaywardMetrics"/>
      <sheetName val="LasVegasMetrics"/>
      <sheetName val="LosAngelesMetrics"/>
      <sheetName val="PortlandMetrics"/>
      <sheetName val="SacramentoMetrics"/>
      <sheetName val="SpokaneMetrics"/>
      <sheetName val="AlbuquerqueMetrics"/>
      <sheetName val="AtlantaMetrics"/>
      <sheetName val="DenverMetrics"/>
      <sheetName val="FortWorthMetrics"/>
      <sheetName val="KentuckyMetrics"/>
      <sheetName val="MinneapolisMetrics"/>
      <sheetName val="PennsylvaniaMetrics"/>
      <sheetName val="SaltLakeCityMetrics"/>
      <sheetName val="AMIMetrics"/>
      <sheetName val="ArticCascadeMetrics"/>
      <sheetName val="CalgaryMetrics"/>
      <sheetName val="VancouverMetrics"/>
      <sheetName val="VictoriaMetrics"/>
      <sheetName val="TorontoMetrics"/>
      <sheetName val="WinnepegMetrics"/>
      <sheetName val="Region1Metrics"/>
      <sheetName val="Region2Metrics"/>
      <sheetName val="CanadaMetrics"/>
      <sheetName val="ConsolidatedMetrics"/>
      <sheetName val="Fleet Info"/>
      <sheetName val="2007 Drops"/>
      <sheetName val="2007 Cubes"/>
      <sheetName val="2008 Plan"/>
      <sheetName val="2008 OpEx"/>
      <sheetName val="Facility Utilization 1-31-08"/>
      <sheetName val="Miles"/>
      <sheetName val="Trucks"/>
      <sheetName val="Cons SG&amp;A Analysis"/>
      <sheetName val="By-Product Forecasts&gt;&gt;&gt;"/>
      <sheetName val="ACR_by Product"/>
      <sheetName val="Artex_by Product"/>
      <sheetName val="Bridges&gt;&gt;&gt;"/>
      <sheetName val="Artex_Bridges"/>
      <sheetName val="ACR_Bridges"/>
      <sheetName val="Output_Revenue Bridge"/>
      <sheetName val="Output_Contribution Bridge"/>
      <sheetName val="Category"/>
      <sheetName val="BOE Stats"/>
      <sheetName val="Forties"/>
      <sheetName val="Encore"/>
      <sheetName val="R&amp;D Investment"/>
      <sheetName val="Oil Prymid"/>
      <sheetName val="Headcount Age"/>
      <sheetName val="Oil Price"/>
      <sheetName val="Headcount and Oil Price"/>
      <sheetName val="P-Demand by Fuel"/>
      <sheetName val="P-Production by Region"/>
      <sheetName val="Mature Assets"/>
      <sheetName val="Oil In Place"/>
      <sheetName val="Shine IS"/>
      <sheetName val="DCF II"/>
      <sheetName val="Cont (not linked)"/>
      <sheetName val="2004 MS BS &amp; IS-new"/>
      <sheetName val="2004 MS BS &amp; IS-old"/>
      <sheetName val="SSY"/>
      <sheetName val="APSG old"/>
      <sheetName val="SYS"/>
      <sheetName val="TSG - Hist. &amp; Proj."/>
      <sheetName val="The Shams Group - Hist. &amp; Proj."/>
      <sheetName val="TSG - Bal. Sheet"/>
      <sheetName val="TSG - Rev. Proj."/>
      <sheetName val="MCM Format - PL"/>
      <sheetName val="Depreciation Schedule"/>
      <sheetName val="MCM Format - BS"/>
      <sheetName val="MCM Format - Working Capital"/>
      <sheetName val="Public Comps Multiples"/>
      <sheetName val="Prec. Trx. Pitch"/>
      <sheetName val="Prec. Trx (07-09) Val Comm"/>
      <sheetName val="EV Sensitivity Analysis"/>
      <sheetName val="Peer Analysis"/>
      <sheetName val="Revenue Segmentation"/>
      <sheetName val="TSG Revenue"/>
      <sheetName val="Debt-EBITDA"/>
      <sheetName val="Reverse Mults"/>
      <sheetName val="Prem"/>
      <sheetName val="No trans"/>
      <sheetName val="Recap-Base"/>
      <sheetName val="Recap-Bank"/>
      <sheetName val="Recap-PP"/>
      <sheetName val="Recap-144A"/>
      <sheetName val="Recap-Equity"/>
      <sheetName val="Adjusted EBITDA"/>
      <sheetName val="own"/>
      <sheetName val="own-raw"/>
      <sheetName val="Output LCs"/>
      <sheetName val="GDYS"/>
      <sheetName val="FRED"/>
      <sheetName val="FDO"/>
      <sheetName val="STGS"/>
      <sheetName val="DG"/>
      <sheetName val="JCP"/>
      <sheetName val="TJX"/>
      <sheetName val="ROST"/>
      <sheetName val="DUCK"/>
      <sheetName val="BONT"/>
      <sheetName val="CapVal"/>
      <sheetName val="Reverse_Mults"/>
      <sheetName val="No_trans"/>
      <sheetName val="Adjusted_EBITDA"/>
      <sheetName val="Output_LCs"/>
      <sheetName val="Inc_Stmt"/>
      <sheetName val="CLOSE"/>
      <sheetName val="TOTAL ADMON"/>
      <sheetName val="Reverse_Mults1"/>
      <sheetName val="No_trans1"/>
      <sheetName val="Adjusted_EBITDA1"/>
      <sheetName val="Output_LCs1"/>
      <sheetName val="Cash_Flow1"/>
      <sheetName val="Inc_Stmt1"/>
      <sheetName val="P&amp;L FULL YR NORMAL"/>
      <sheetName val="WNDU"/>
      <sheetName val="Mini Model"/>
      <sheetName val="Cash-Comp Table"/>
      <sheetName val="APWIS"/>
      <sheetName val="APWBSCF"/>
      <sheetName val="BHEIS"/>
      <sheetName val="BHEBSCF"/>
      <sheetName val="CLS Model IS"/>
      <sheetName val="CLS Model BSCF"/>
      <sheetName val="DDIC Model IS"/>
      <sheetName val="DDIC Model BSCF"/>
      <sheetName val="EMS IS"/>
      <sheetName val="EMS BSCF"/>
      <sheetName val="FLEX Model IS"/>
      <sheetName val="FLEX Model BSCF"/>
      <sheetName val="JBL Model IS"/>
      <sheetName val="JBL Mode BSCF"/>
      <sheetName val="MSL IS"/>
      <sheetName val="PMTR Model IS"/>
      <sheetName val="PMTR Model BSCF"/>
      <sheetName val="PIII Model IS"/>
      <sheetName val="PIII Model BSCF"/>
      <sheetName val="MSL BSCF"/>
      <sheetName val="PLXS Model IS"/>
      <sheetName val="PLXS Model BSCF"/>
      <sheetName val="PWER Model IS"/>
      <sheetName val="PWER Model BSCF"/>
      <sheetName val="SANM Model IS"/>
      <sheetName val="SANM Model BSCF"/>
      <sheetName val="SCI Model IS"/>
      <sheetName val="SCI Model BSCF"/>
      <sheetName val="SMTX Model IS"/>
      <sheetName val="SMTX Model BSCF"/>
      <sheetName val="Management Projections"/>
      <sheetName val="US GL Detail"/>
      <sheetName val="US Detail"/>
      <sheetName val="Argentina Detail"/>
      <sheetName val="Brazil Detail"/>
      <sheetName val="Turkey Detail"/>
      <sheetName val="Consolidation Detail"/>
      <sheetName val="Worldwide Detail"/>
      <sheetName val="DUSA Statements"/>
      <sheetName val="PROCEDURE"/>
      <sheetName val="invstmt_sql"/>
      <sheetName val="TL Mfg - (Do not use)"/>
      <sheetName val="Yarn Mfg - Toll"/>
      <sheetName val="Yarn Mfg incl yarn"/>
      <sheetName val="S&amp;T"/>
      <sheetName val="BS Input"/>
      <sheetName val="PL Input"/>
      <sheetName val="CF Input"/>
      <sheetName val="Mfg Input"/>
      <sheetName val="Tenant Improvement"/>
      <sheetName val="Cash Flow Forecast 12 Months"/>
      <sheetName val="Cash from future billing"/>
      <sheetName val="Cash spreadsheet"/>
      <sheetName val="Calc of Payable outflow  CTD"/>
      <sheetName val="Payables 7-31"/>
      <sheetName val="comparison combined"/>
      <sheetName val="Net Rev Comparison (2)"/>
      <sheetName val="comparison crp"/>
      <sheetName val="comparison ctd"/>
      <sheetName val="comparison RCD"/>
      <sheetName val="RCD Cash Flow"/>
      <sheetName val="CTD Cash Flow"/>
      <sheetName val="TKL - Dept Budgets -----&gt;"/>
      <sheetName val="Total RCD"/>
      <sheetName val="PB"/>
      <sheetName val="CTD Rev + Exp Rollup"/>
      <sheetName val="CTD Gross Revenue roll up ----&gt;"/>
      <sheetName val="Net Rev Current &amp; Estimates"/>
      <sheetName val="CTD - 1"/>
      <sheetName val="CTD - 2"/>
      <sheetName val="RM"/>
      <sheetName val="ST 2013 "/>
      <sheetName val="MC 2013 "/>
      <sheetName val="RA 2013"/>
      <sheetName val="DM 2013"/>
      <sheetName val="B- 2013 Projection December Fin"/>
      <sheetName val="Dec 01 BS"/>
      <sheetName val="Dec 01P &amp; L"/>
      <sheetName val="PL Account Desc"/>
      <sheetName val="BS Apr 02"/>
      <sheetName val="BS June 02"/>
      <sheetName val="BS Sept 02"/>
      <sheetName val="BS Nov 02"/>
      <sheetName val="PL  Account Analysis 02"/>
      <sheetName val="Anomalies"/>
      <sheetName val="qtr var 2 to 3 02"/>
      <sheetName val="Financial Review 02"/>
      <sheetName val="Financial%20Review%2002.xls"/>
      <sheetName val="JANJE98"/>
      <sheetName val="FEBJE98"/>
      <sheetName val="MARJE98"/>
      <sheetName val="May 98"/>
      <sheetName val="Jun98"/>
      <sheetName val="July98"/>
      <sheetName val="October98"/>
      <sheetName val="November98"/>
      <sheetName val="JE's (2)"/>
      <sheetName val="JE's"/>
      <sheetName val="Rev Anay"/>
      <sheetName val="Barge Hire"/>
      <sheetName val="Unearned Rev"/>
      <sheetName val="Tug Fuel"/>
      <sheetName val="Saralee Gain"/>
      <sheetName val="OTB 08.04"/>
      <sheetName val="Aug rev accr"/>
      <sheetName val="Aug rev accrul detail"/>
      <sheetName val="CHART2000"/>
      <sheetName val="August98"/>
      <sheetName val="TgtBS"/>
      <sheetName val="AdjngIS"/>
      <sheetName val="AdjedIS"/>
      <sheetName val="EBITDAMthly"/>
      <sheetName val="EBITDABridge"/>
      <sheetName val="EBITDABridgeData"/>
      <sheetName val="SummAdjngIS"/>
      <sheetName val="SummAdjedIS"/>
      <sheetName val="WCAnn"/>
      <sheetName val="WCChart"/>
      <sheetName val="AdjngWC"/>
      <sheetName val="AdjedWC"/>
      <sheetName val="Contracts"/>
      <sheetName val="RevCharts"/>
      <sheetName val="MthlyRevBreak"/>
      <sheetName val="RevMthByYr"/>
      <sheetName val="CustomerRev"/>
      <sheetName val="MthlyRevGM"/>
      <sheetName val="TypeGP"/>
      <sheetName val="OtherIncExp"/>
      <sheetName val="CompByLevl"/>
      <sheetName val="KeyComp"/>
      <sheetName val="Mgmt Fees"/>
      <sheetName val="ARDetail"/>
      <sheetName val="Acc"/>
      <sheetName val="AccChk"/>
      <sheetName val="sorted by Analyst"/>
      <sheetName val="sorted by CC"/>
      <sheetName val="BS DL Workup"/>
      <sheetName val="SEC BS"/>
      <sheetName val="IS-BOD Pkg"/>
      <sheetName val="IS - Qtrly"/>
      <sheetName val="BS-BOD Pkg"/>
      <sheetName val="CFS-BOD Pkg"/>
      <sheetName val="SEC BS Printed"/>
      <sheetName val="BU-1"/>
      <sheetName val="BU-2"/>
      <sheetName val="BU-2F"/>
      <sheetName val="BU-3"/>
      <sheetName val="BU-4"/>
      <sheetName val="BU-5"/>
      <sheetName val="BU-5F"/>
      <sheetName val="BU-6"/>
      <sheetName val="BU-6F"/>
      <sheetName val="BU-7"/>
      <sheetName val="BU-8"/>
      <sheetName val="BU-9"/>
      <sheetName val="BU10-F"/>
      <sheetName val="BU-10"/>
      <sheetName val="BU11-F"/>
      <sheetName val="BU-11"/>
      <sheetName val="BU-12F"/>
      <sheetName val="BU-12"/>
      <sheetName val="BU-13"/>
      <sheetName val="BU-14"/>
      <sheetName val="BU-15"/>
      <sheetName val="BU-16"/>
      <sheetName val="BU-17F"/>
      <sheetName val="BU-17"/>
      <sheetName val="BU-18"/>
      <sheetName val="BU-19F"/>
      <sheetName val="BU-19"/>
      <sheetName val="BU-20"/>
      <sheetName val="BU-21"/>
      <sheetName val="BU-22"/>
      <sheetName val="BU-23F"/>
      <sheetName val="BU-23"/>
      <sheetName val="BU-24"/>
      <sheetName val="BU-25"/>
      <sheetName val="BU-26"/>
      <sheetName val="BU-27"/>
      <sheetName val="BU-28"/>
      <sheetName val="BU-29"/>
      <sheetName val="BU-30"/>
      <sheetName val="S, G and A"/>
      <sheetName val="Cst Assmp"/>
      <sheetName val="Attach Assmp"/>
      <sheetName val="Ex A"/>
      <sheetName val="Ex B"/>
      <sheetName val="Ex E"/>
      <sheetName val="Ex F"/>
      <sheetName val="Ex G"/>
      <sheetName val="Ex H"/>
      <sheetName val="Ex I"/>
      <sheetName val="Ex J"/>
      <sheetName val="Ex K"/>
      <sheetName val="Ex L"/>
      <sheetName val="Ex M"/>
      <sheetName val="Ex N"/>
      <sheetName val="Ex O"/>
      <sheetName val="Ex P"/>
      <sheetName val="Ex Q"/>
      <sheetName val="Ex R"/>
      <sheetName val="Ex S"/>
      <sheetName val="Att XXIV"/>
      <sheetName val="Att I"/>
      <sheetName val="Att II"/>
      <sheetName val="Att III"/>
      <sheetName val="Att IV"/>
      <sheetName val="Att V"/>
      <sheetName val="Att VI"/>
      <sheetName val="Att VII"/>
      <sheetName val="Att VIII"/>
      <sheetName val="Att IX"/>
      <sheetName val="Att X"/>
      <sheetName val="Att XI"/>
      <sheetName val="Att XII"/>
      <sheetName val="Att XIII"/>
      <sheetName val="Att XIV"/>
      <sheetName val="Att XV"/>
      <sheetName val="Att XVI"/>
      <sheetName val="Att XVII"/>
      <sheetName val="Att XVIII"/>
      <sheetName val="Att XIX"/>
      <sheetName val="Att XX"/>
      <sheetName val="Att XXI"/>
      <sheetName val="Att XXII"/>
      <sheetName val="Att XXIII"/>
      <sheetName val="Att XXIV 1"/>
      <sheetName val="Att XXV"/>
      <sheetName val="Att XXVI"/>
      <sheetName val="Att XXVII"/>
      <sheetName val="Attachment VII - new"/>
      <sheetName val="Attachment VIII - new"/>
      <sheetName val="Attachment IV - WIP"/>
      <sheetName val="Attachment II - new"/>
      <sheetName val="Attachment III - new"/>
      <sheetName val="I-Vacation - new"/>
      <sheetName val="ECAS Att v1"/>
      <sheetName val="Identify"/>
      <sheetName val="7000"/>
      <sheetName val="86XX"/>
      <sheetName val="8390"/>
      <sheetName val="88XX"/>
      <sheetName val="OT PEN Example"/>
      <sheetName val="Timed Benefit Cost Data"/>
      <sheetName val="Fringe Benefit Input"/>
      <sheetName val="PAYG Healthcare input"/>
      <sheetName val="GES"/>
      <sheetName val="Pennysheet"/>
      <sheetName val="SLRC"/>
      <sheetName val="Worksheet 2"/>
      <sheetName val="P&amp;L2"/>
      <sheetName val="Revenue &amp; GP"/>
      <sheetName val="Detailed Overheads"/>
      <sheetName val="Pesos Vs Euro 2013"/>
      <sheetName val="Cover - do not import"/>
      <sheetName val="TF subsect cover-do not import"/>
      <sheetName val="Q of E cover - do not import"/>
      <sheetName val="Analysis of interim results"/>
      <sheetName val="KPIs"/>
      <sheetName val="Pro forma EBITDA"/>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Pro forma BS"/>
      <sheetName val="Accounts receivable aging"/>
      <sheetName val="Rollforward of ADA"/>
      <sheetName val="Inventory breakdown"/>
      <sheetName val="Inventory reserve"/>
      <sheetName val="Prepaid &amp; other current assets"/>
      <sheetName val="Accounts payable aging"/>
      <sheetName val="Other current liabilities"/>
      <sheetName val="Post employment liabiliites"/>
      <sheetName val="Other non-current liabilities"/>
      <sheetName val="Adjustments to enterprise value"/>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Databook library Americas"/>
      <sheetName val="Direct labour Menen"/>
      <sheetName val="Direct labour Halluin"/>
      <sheetName val="Opex Salaries Menen"/>
      <sheetName val="Salaries Menen"/>
      <sheetName val="FTE arb direct-indirect"/>
      <sheetName val="Income (CORPFYF)"/>
      <sheetName val="Sequence"/>
      <sheetName val="Cover 2013 (P 2)"/>
      <sheetName val="Summary IS BBI MTD"/>
      <sheetName val="Summary IS FHT MTD"/>
      <sheetName val="Summary IS GET MTD"/>
      <sheetName val="Summary IS BBI QTD"/>
      <sheetName val="Summary IS FHT QTD"/>
      <sheetName val="Summary IS GET QTD"/>
      <sheetName val="Summary IS PCD MTD"/>
      <sheetName val="Summary IS BBI YTD"/>
      <sheetName val="Summary IS FHT YTD"/>
      <sheetName val="Summary IS GET YTD"/>
      <sheetName val="Summary IS PCD YTD"/>
      <sheetName val="Profit Impact MTD vs Plan"/>
      <sheetName val="QTD vs Plan"/>
      <sheetName val="Exec Summary MTD vs Plan"/>
      <sheetName val="Exec Summary QTD vs Plan"/>
      <sheetName val="Exec Summary YTD vs Plan"/>
      <sheetName val="YTD vs Plan"/>
      <sheetName val="QTD vs PY"/>
      <sheetName val="YTD vs PY"/>
      <sheetName val="Sales Summary vs Plan &amp; PY"/>
      <sheetName val="New Customer Accounts"/>
      <sheetName val="GM vs PY"/>
      <sheetName val="New Customer Stats Retrieve"/>
      <sheetName val="New Cust Accts by RG"/>
      <sheetName val="New Cust Accts by RG-Ret"/>
      <sheetName val="GM vs Plan"/>
      <sheetName val="Credit P&amp;L"/>
      <sheetName val="Credit P&amp;L %AR"/>
      <sheetName val="BBI Credit Stats"/>
      <sheetName val="FHT Credit Stats"/>
      <sheetName val="GET Credit Stats"/>
      <sheetName val="QTD G&amp;A Rollforward vs Plan"/>
      <sheetName val="YTD G&amp;A Rollforward vs Plan"/>
      <sheetName val="Op Metrics"/>
      <sheetName val="MTD G&amp;A Rollforward"/>
      <sheetName val="AEBITDA Walk - MTD vs Plan"/>
      <sheetName val="AEBITDA Walk - QTR vs Plan"/>
      <sheetName val="AEBITDA Walk - YTD vs Plan"/>
      <sheetName val="AEBITDA Walk - QTR vs PY"/>
      <sheetName val="AEBITDA Walk - YTD vs PY"/>
      <sheetName val="IS MTD vs Plan &amp; PY-BBI"/>
      <sheetName val="IS MTD vs Plan &amp; PY-FHT"/>
      <sheetName val="IS MTD vs Plan &amp; PY-GET"/>
      <sheetName val="IS MTD vs Plan &amp; PY-PAY DIR"/>
      <sheetName val="IS MTD Plan PY-PAY DIR Whole $"/>
      <sheetName val="IS QTD vs Plan &amp; PY-BBI"/>
      <sheetName val="IS QTD vs Plan &amp; PY-FHT"/>
      <sheetName val="IS QTD vs Plan &amp; PY-GET"/>
      <sheetName val="IS QTD vs Plan &amp; PY-PAY DIR"/>
      <sheetName val="IS QTD Plan PY-PAY DIR Whole $"/>
      <sheetName val="IS YTD vs Plan &amp; PY-BBI"/>
      <sheetName val="IS YTD vs Plan &amp; PY-FHT"/>
      <sheetName val="IS YTD vs Plan &amp; PY-GET"/>
      <sheetName val="IS YTD vs Plan &amp; PY-PAY DIR"/>
      <sheetName val="IS YTD Plan PY-PAY DIR Whole $"/>
      <sheetName val="IS YTD vs FYF &amp; PY-BBI"/>
      <sheetName val="IS YTD vs FYF &amp; PY-FHT"/>
      <sheetName val="IS YTD vs FYF &amp; PY-GET"/>
      <sheetName val="IS YTD vs FYF &amp; PY-PAY DIRs"/>
      <sheetName val="IS YTD FYF PY-PAY DIR Whole $"/>
      <sheetName val="Bal Sht vs Plan &amp; PY"/>
      <sheetName val="Treasury Report"/>
      <sheetName val="Trend BS"/>
      <sheetName val="Eligible Rec Perf"/>
      <sheetName val="Portfolio Covenant Perf"/>
      <sheetName val="Financial Covenant Perf"/>
      <sheetName val="Covenant Retrieve"/>
      <sheetName val="FINAL BBI March 2013 Financials"/>
      <sheetName val="10-31-06"/>
      <sheetName val="Key (3)"/>
      <sheetName val="9-30-06"/>
      <sheetName val="Key (2)"/>
      <sheetName val="8-31-06"/>
      <sheetName val="CHG"/>
      <sheetName val="Project Information"/>
      <sheetName val="Resource Hours"/>
      <sheetName val="Vendor-Fixed Costs"/>
      <sheetName val="Contractors"/>
      <sheetName val="Resource Spending Details"/>
      <sheetName val="Project ForeCast to Actuals"/>
      <sheetName val="Project Summary"/>
      <sheetName val="Apollo Expenses"/>
      <sheetName val="MKC_STC"/>
      <sheetName val="Internet"/>
      <sheetName val="Multi-Cult"/>
      <sheetName val="Resorts"/>
      <sheetName val="Sports"/>
      <sheetName val="Tix Trans"/>
      <sheetName val="SEC Rpt-old"/>
      <sheetName val="MTs Rate Volume "/>
      <sheetName val="Costing Model"/>
      <sheetName val="PL_MR_Format"/>
      <sheetName val="Mgnt Rpt"/>
      <sheetName val="PL GL DL"/>
      <sheetName val="NEW FC Output"/>
      <sheetName val="P7 Scenarios - LFL DS"/>
      <sheetName val="P7 Scenarios - JL.com"/>
      <sheetName val="Total LFL Summary"/>
      <sheetName val="Roadmap v FC"/>
      <sheetName val="Reports &gt;&gt;&gt;"/>
      <sheetName val="Directorate Roadmap v Bud v1"/>
      <sheetName val="Sales Summary"/>
      <sheetName val="Directorate Roadmap v Bud v2"/>
      <sheetName val="Fashion Roadmap v Bud"/>
      <sheetName val="Home Roadmap v Bud"/>
      <sheetName val="EHT Roadmap v Bud"/>
      <sheetName val="Stretch v Bud draft"/>
      <sheetName val="Forecast Report"/>
      <sheetName val="Fcst LFL"/>
      <sheetName val="Fcst JL.com"/>
      <sheetName val="Fcst Non LFL"/>
      <sheetName val="Fcst WFH"/>
      <sheetName val="Stretch v Bud"/>
      <sheetName val="Forecast Report xVAT"/>
      <sheetName val="Fashion Forecast Report"/>
      <sheetName val="Home Forecast Report"/>
      <sheetName val="EHT Forecast Report"/>
      <sheetName val="Fashion xVAT Forecast Report"/>
      <sheetName val="Home xVAT Forecast Report"/>
      <sheetName val="EHT xVAT Forecast Report"/>
      <sheetName val="Inputs &gt;&gt;&gt;"/>
      <sheetName val="Total Fashion FC Input"/>
      <sheetName val="Total Home FC Input"/>
      <sheetName val="Total EHT FC Input"/>
      <sheetName val="LFL DS Fashion FC Input"/>
      <sheetName val="LFL DS Home FC Input"/>
      <sheetName val="LFL DS EHT FC Input"/>
      <sheetName val="JL.com Fashion FC Input"/>
      <sheetName val="JL.com Home FC Input"/>
      <sheetName val="JL.com EHT FC Input"/>
      <sheetName val="Non-LFL Fashion FC Input"/>
      <sheetName val="Non-LFL Home FC Input"/>
      <sheetName val="Non-LFL EHT FC Input"/>
      <sheetName val="WFH Fashion FC Input"/>
      <sheetName val="WFH Home FC Input"/>
      <sheetName val="WFH EHT FC Input"/>
      <sheetName val="BOXi &gt;&gt;&gt;"/>
      <sheetName val="Actuals (TY)"/>
      <sheetName val="Actuals (LY)"/>
      <sheetName val="Actuals (LY-1)"/>
      <sheetName val="VAT Rates"/>
      <sheetName val="ME Contents"/>
      <sheetName val="Total Credit P&amp;L"/>
      <sheetName val="FHT Credit P&amp;L"/>
      <sheetName val="GET Credit P&amp;L"/>
      <sheetName val="Late Fee"/>
      <sheetName val="Charge Off"/>
      <sheetName val="AR Roll"/>
      <sheetName val="Allow Var vs. Plan"/>
      <sheetName val="Add'l Provision vs. Plan"/>
      <sheetName val="Allow Var vs. PrYr"/>
      <sheetName val="Add'l Provision vs. PrYr"/>
      <sheetName val="YOY Provision Variances"/>
      <sheetName val="Variable Exp"/>
      <sheetName val="Variable Exp YOY"/>
      <sheetName val="Credit GA"/>
      <sheetName val="Total Credit P&amp;L (2)"/>
      <sheetName val="VarExp Retrieve"/>
      <sheetName val="retrieve-FHT"/>
      <sheetName val="retrieve-Get"/>
      <sheetName val="Anc Prod Retrieve"/>
      <sheetName val="PS Act"/>
      <sheetName val="Account Data"/>
      <sheetName val="Safeline"/>
      <sheetName val="Allow Retrieve"/>
      <sheetName val="FHT Allow"/>
      <sheetName val="Vintage"/>
      <sheetName val="Cost Seg Bal Data-Act"/>
      <sheetName val="Cost Seg Bal Data-Fcst"/>
      <sheetName val="Cost Seg Bal Data-Plan"/>
      <sheetName val="GET FC"/>
      <sheetName val="GET Late Fee"/>
      <sheetName val="GET Charge Off"/>
      <sheetName val="GET Other Inc"/>
      <sheetName val="GET AR Roll"/>
      <sheetName val="GET Credit P&amp;L-Old"/>
      <sheetName val="Summary by brand"/>
      <sheetName val="%AR"/>
      <sheetName val="Application Expense"/>
      <sheetName val="App Exp YOY"/>
      <sheetName val="Other Rev-Bluestem"/>
      <sheetName val="CRO Attrition"/>
      <sheetName val="CRO Benefits-Relief"/>
      <sheetName val="CRO Train"/>
      <sheetName val="ALL Rates"/>
      <sheetName val="LF Variance"/>
      <sheetName val="Total Credit P&amp;L by mth"/>
      <sheetName val="Depreciation &amp; CapEx"/>
      <sheetName val="Dep &amp; Capex"/>
      <sheetName val="Running list of responses or fo"/>
      <sheetName val="Var to Forecast"/>
      <sheetName val="$220 Forecast"/>
      <sheetName val="2012 YTD IS"/>
      <sheetName val="2012 Budget"/>
      <sheetName val="Variance to Budget"/>
      <sheetName val="Variance to 2011"/>
      <sheetName val="Chgs"/>
      <sheetName val="DeptNum"/>
      <sheetName val="REGISTRO"/>
      <sheetName val="Ahorro por Región"/>
      <sheetName val="Ahorro por Provincia"/>
      <sheetName val="CLASES_LITIGIO"/>
      <sheetName val="POSICION_MUTUA"/>
      <sheetName val="RESULTADO"/>
      <sheetName val="RESULTADO_2"/>
      <sheetName val="PRESENTADO_POR"/>
      <sheetName val="JUZGADOS"/>
      <sheetName val="DiálogoClase"/>
      <sheetName val="DiálogoPosición"/>
      <sheetName val="DiálogoPresentadoPor"/>
      <sheetName val="DiálogoResultado"/>
      <sheetName val="DiálogoPoblación"/>
      <sheetName val="Módulo1"/>
      <sheetName val="Transfer to Model"/>
      <sheetName val="Mail Plan Format"/>
      <sheetName val="Lagged Compare to Plan"/>
      <sheetName val="Pgm Compare to Plan"/>
      <sheetName val="ShipHandle"/>
      <sheetName val="Recaps"/>
      <sheetName val="Page Count Adj"/>
      <sheetName val="GMC's"/>
      <sheetName val="Remails"/>
      <sheetName val="Winner and LT"/>
      <sheetName val="Re-actives"/>
      <sheetName val="Buyers"/>
      <sheetName val="Lag in from 2003"/>
      <sheetName val="Lags"/>
      <sheetName val="Calcs and backup"/>
      <sheetName val="Seg Gains"/>
      <sheetName val="Reactivation Costs"/>
      <sheetName val="Passalong"/>
      <sheetName val="Master JE"/>
      <sheetName val="financial template"/>
      <sheetName val="federal"/>
      <sheetName val="Accrued"/>
      <sheetName val="100% Ownership"/>
      <sheetName val="Balance Sheet 12122008"/>
      <sheetName val="Interco &amp; PVS Loc Cur"/>
      <sheetName val="Interco &amp; PVS $USD"/>
      <sheetName val="Local Currency Act&amp;Fcst"/>
      <sheetName val="U.S. $ Act&amp;Fcst"/>
      <sheetName val="Local Curr Summarized"/>
      <sheetName val="Current Year Var. to Fcst "/>
      <sheetName val="Current Mth Var. to Fcst"/>
      <sheetName val="U.S.$ Act&amp;Fcst Summarized"/>
      <sheetName val="U.S.$ Prior Fcst"/>
      <sheetName val="Local Currency Budget"/>
      <sheetName val="U.S. $ Budget"/>
      <sheetName val="U.S.$ Budget Summarized"/>
      <sheetName val="FX CY Fcst Var"/>
      <sheetName val="CY var. to budget"/>
      <sheetName val="Risk_Opportunities"/>
      <sheetName val="Tab 8"/>
      <sheetName val="PPRs - Verify!!!"/>
      <sheetName val="SEC Rpt"/>
      <sheetName val="Board Summary"/>
      <sheetName val="By Qtr"/>
      <sheetName val="Sum EqUnit"/>
      <sheetName val="Summary rollup "/>
      <sheetName val="HW Lease Wkg"/>
      <sheetName val="HW Lease Load"/>
      <sheetName val="HW Lease B4"/>
      <sheetName val="HW Lease CHG"/>
      <sheetName val="HW SW Working"/>
      <sheetName val="HW SW LOAD"/>
      <sheetName val="HW SW B4"/>
      <sheetName val="HW SW CHG"/>
      <sheetName val="Sheet26"/>
      <sheetName val="Apollo Working"/>
      <sheetName val="Apollo LOAD"/>
      <sheetName val="Apollo B4"/>
      <sheetName val="Apollo CHG"/>
      <sheetName val="2012 Carry Over (2)"/>
      <sheetName val="Operating Capital"/>
      <sheetName val="2012 Carry Over"/>
      <sheetName val="Lorens Op Cap Sub 12-17-12"/>
      <sheetName val="Op Cap Before Chg"/>
      <sheetName val="BSC On-deck List"/>
      <sheetName val="2009 BSC Investment List"/>
      <sheetName val="Summary rollup"/>
      <sheetName val="2012 approved projects"/>
      <sheetName val="Removed"/>
      <sheetName val="Working Adj"/>
      <sheetName val="Load Adj"/>
      <sheetName val="B4 Adj"/>
      <sheetName val="Apollo"/>
      <sheetName val="Apollo Staffing"/>
      <sheetName val="Apollo Infra Costs"/>
      <sheetName val="External Labor"/>
      <sheetName val="Ext Labor Working"/>
      <sheetName val="Ext Labor LOAD"/>
      <sheetName val="Ext Labor B4"/>
      <sheetName val="Ext Labor CHG"/>
      <sheetName val="Int Labor Working"/>
      <sheetName val="Int Labor LOAD"/>
      <sheetName val="Int Labor B4"/>
      <sheetName val="Int Labor CHG"/>
      <sheetName val="Vendor Working"/>
      <sheetName val="Vendor Load"/>
      <sheetName val="Vendor B4"/>
      <sheetName val="Vendor CHG"/>
      <sheetName val="General G&amp;AandCap"/>
      <sheetName val="KPIs-Handshake"/>
      <sheetName val="KPIs-Marketing"/>
      <sheetName val="Total Business Admin"/>
      <sheetName val="Total Finance"/>
      <sheetName val="CFO"/>
      <sheetName val="Controller"/>
      <sheetName val="FP&amp;A"/>
      <sheetName val="Exec Admin"/>
      <sheetName val="Client Info"/>
      <sheetName val="5-year table"/>
      <sheetName val="Target TB"/>
      <sheetName val="Target P&amp;L-DELETE"/>
      <sheetName val="General questions"/>
      <sheetName val="Adjusting IS"/>
      <sheetName val="Adjusted IS"/>
      <sheetName val="Adjustment Detail"/>
      <sheetName val="IS by Location"/>
      <sheetName val="Other Inc. Exp."/>
      <sheetName val="IS analysis"/>
      <sheetName val="Sales details"/>
      <sheetName val="Sales by Category"/>
      <sheetName val="Gas and hardgooods sales"/>
      <sheetName val="Sales by type"/>
      <sheetName val="Price Volume Bridge"/>
      <sheetName val="Sales by Branch"/>
      <sheetName val="COS details (alternate)"/>
      <sheetName val="Summary of contracts"/>
      <sheetName val="COS details"/>
      <sheetName val="Company P&amp;L"/>
      <sheetName val="Gross Margin by Customer"/>
      <sheetName val="Sales-Branch&amp;Product"/>
      <sheetName val="GM by product and branch"/>
      <sheetName val="GM by type"/>
      <sheetName val="Company Sales and GM"/>
      <sheetName val="Sales and GM by Branch"/>
      <sheetName val="S, G and A (alternate)"/>
      <sheetName val="Int inc. exp."/>
      <sheetName val="OPEX analysis"/>
      <sheetName val="Opex working file"/>
      <sheetName val="Blank IS table"/>
      <sheetName val="Avg Comp by level"/>
      <sheetName val="Key Mgmt Comp"/>
      <sheetName val="Fees to SJU"/>
      <sheetName val="BS analysis"/>
      <sheetName val="Wkg Cap analysis"/>
      <sheetName val="Target BS"/>
      <sheetName val="AR Aging by location"/>
      <sheetName val="Other liabs"/>
      <sheetName val="Long term Assets"/>
      <sheetName val="Stockholders Balance"/>
      <sheetName val="Base monthly data"/>
      <sheetName val="Mthly analysis 3 lines - data"/>
      <sheetName val="AP details"/>
      <sheetName val="Long-term Assets"/>
      <sheetName val="Inventory Aging"/>
      <sheetName val="Providence P&amp;L"/>
      <sheetName val="Hyannis P&amp;L"/>
      <sheetName val="New Bedford P&amp;L"/>
      <sheetName val="BY EMPLOYEE"/>
      <sheetName val="Sales - Bar and Pie chart"/>
      <sheetName val="Company GM and Sales"/>
      <sheetName val="SalesandGMbybranch"/>
      <sheetName val="Sales + AR"/>
      <sheetName val="Sales + Inventory"/>
      <sheetName val="Cash proof of sales"/>
      <sheetName val="Revenue Bridge Data"/>
      <sheetName val="GP Bridge Data"/>
      <sheetName val="EBITDA Bridge Data"/>
      <sheetName val="CAGR Calculator"/>
      <sheetName val="Nov 2015 Entries"/>
      <sheetName val="Nov 18 entry"/>
      <sheetName val="1.5 Transaction Costs"/>
      <sheetName val="2015 Refinancing Costs"/>
      <sheetName val="FOF - Total"/>
      <sheetName val="Funds Flow - GS"/>
      <sheetName val="Accrued Interest - GS"/>
      <sheetName val="200030 Recon"/>
      <sheetName val="200033 Recon"/>
      <sheetName val="103080 Recon"/>
      <sheetName val="201300 Recon"/>
      <sheetName val="500570 gl detail pre-entry"/>
      <sheetName val="Warrants - Original"/>
      <sheetName val="Warrant - Current"/>
      <sheetName val="Prepaid financing costs"/>
      <sheetName val="Prepay Penalty"/>
      <sheetName val="Note Purchase - Receivable bal"/>
      <sheetName val="Model Start---&gt;"/>
      <sheetName val="Bal Sheet"/>
      <sheetName val="New depreciation numbers"/>
      <sheetName val="Model Assump"/>
      <sheetName val="Depn"/>
      <sheetName val="EBITDA variations"/>
      <sheetName val="Trans Assump"/>
      <sheetName val="ValueLink"/>
      <sheetName val="CFROI Results"/>
      <sheetName val="Monthly P&amp;L - continuous"/>
      <sheetName val="Monthly P&amp;L - seasonality"/>
      <sheetName val="Analysis of CoS"/>
      <sheetName val="EBITDA % improv. vs prior year "/>
      <sheetName val="Current trading"/>
      <sheetName val="Full year outturn"/>
      <sheetName val="Lead BS - IAS"/>
      <sheetName val="Lead BS - NA"/>
      <sheetName val="Accounts receivable ageing"/>
      <sheetName val="Rollforward of AR"/>
      <sheetName val="Accounts payable ageing"/>
      <sheetName val="WC - monthly - year on year"/>
      <sheetName val="Net WC (+ data pages)"/>
      <sheetName val="WC indicators (+data pages)"/>
      <sheetName val="Mngt to stat rec"/>
      <sheetName val="Price volume profit variance"/>
      <sheetName val="Price volume sales variance"/>
      <sheetName val="Price-vol (data page 4)"/>
      <sheetName val="Price-vol (data page 5)"/>
      <sheetName val="Summary Bal"/>
      <sheetName val="Other Rev"/>
      <sheetName val="Fulfillment Variable"/>
      <sheetName val="Adv"/>
      <sheetName val="Ops OE-CS"/>
      <sheetName val="Ops Variable"/>
      <sheetName val="Credit Variable"/>
      <sheetName val="Interest-EBITDA"/>
      <sheetName val="Credit Data"/>
      <sheetName val="Other Rev Details"/>
      <sheetName val="Product Cost"/>
      <sheetName val="G&amp;A Analysis"/>
      <sheetName val="Mo Bal"/>
      <sheetName val="P&amp;L Chart Data"/>
      <sheetName val="Net Spread"/>
      <sheetName val="CLS %"/>
      <sheetName val="P&amp;L - BANK - SEPT IMPLIED"/>
      <sheetName val="SG&amp;A vs. Forecast"/>
      <sheetName val="Phones"/>
      <sheetName val="Current_Year_Input - P&amp;L"/>
      <sheetName val="Current Bal Sheet_Detail"/>
      <sheetName val="Current Cash Flow Detail"/>
      <sheetName val="Actual Detail"/>
      <sheetName val="PerPhone"/>
      <sheetName val="FIELD"/>
      <sheetName val="Adj. Explain"/>
      <sheetName val="Prior Month Compare"/>
      <sheetName val="13MoIS"/>
      <sheetName val="P&amp;L Compare"/>
      <sheetName val="FIELD Monthly"/>
      <sheetName val="SGA Monthly"/>
      <sheetName val="Qtrly Hist"/>
      <sheetName val="Amend 7 EBITDA"/>
      <sheetName val="Normal EBITDA"/>
      <sheetName val="Coin 7.1 (l)"/>
      <sheetName val="13MoBS"/>
      <sheetName val="Cash Flow Monthly"/>
      <sheetName val="PYInc."/>
      <sheetName val="Statistics Compare"/>
      <sheetName val="TotRev PPPM"/>
      <sheetName val="TotRev PPPM Chart"/>
      <sheetName val="TotRev Hist Chart"/>
      <sheetName val="Coin PPPM"/>
      <sheetName val="Coin PPPM Chart"/>
      <sheetName val="Coin Hist Chart"/>
      <sheetName val="Coin PPPM Chart-all"/>
      <sheetName val="OSP PPPM"/>
      <sheetName val="OSP PPPM Chart"/>
      <sheetName val="OSP Hist Chart"/>
      <sheetName val="DAR PPPM"/>
      <sheetName val="BS-Accrued Taxes"/>
      <sheetName val="BS-Other"/>
      <sheetName val="10 - Q-K Data"/>
      <sheetName val="10 - K Data"/>
      <sheetName val="10 - Q-K Equity"/>
      <sheetName val="Average Shares"/>
      <sheetName val="10-K Item 21"/>
      <sheetName val="10-K Quarterly"/>
      <sheetName val="2002 PLAN"/>
      <sheetName val="13MoISdata"/>
      <sheetName val="13MoBSdata"/>
      <sheetName val="Plan Detail"/>
      <sheetName val="Merge 3 Mo. Ave."/>
      <sheetName val="Yr to Yr"/>
      <sheetName val="2002 QTR"/>
      <sheetName val="2002 and 2001"/>
      <sheetName val="Forecast_Input - P&amp;L"/>
      <sheetName val="Prior_Year_Input - P&amp;L"/>
      <sheetName val="PY Bal Sheet_Detail"/>
      <sheetName val="PY Cash Flow Detail"/>
      <sheetName val="PY Actual Detail"/>
      <sheetName val="10Q - 3rd Quarter 99"/>
      <sheetName val="P&amp;L - Quarterly Report"/>
      <sheetName val="P&amp;L - Period Report"/>
      <sheetName val="CashFlow_Worksheet"/>
      <sheetName val="Customize"/>
      <sheetName val="AR Analytics"/>
      <sheetName val="G&amp;A Analytic"/>
      <sheetName val=" Analytical Rev"/>
      <sheetName val="Trended BS Summarized"/>
      <sheetName val="Trended IS Summarized"/>
      <sheetName val="Trended BS Expanded"/>
      <sheetName val="Trended IS Expanded"/>
      <sheetName val="Trended Dept"/>
      <sheetName val="Dept BvA"/>
      <sheetName val="IS Cy vs PY"/>
      <sheetName val="Dept Exp (Slide Detail)"/>
      <sheetName val="GM Analysis"/>
      <sheetName val="Detailed Power Margin Analysis"/>
      <sheetName val="Detailed Gas Margin Analysis"/>
      <sheetName val="Weather Data"/>
      <sheetName val="Dec 2013"/>
      <sheetName val="Totales"/>
      <sheetName val="Payments made by UZ Spain"/>
      <sheetName val="Periodificaciones"/>
      <sheetName val="PopCache"/>
      <sheetName val="BneLog"/>
      <sheetName val="BneWorkBookProperties"/>
      <sheetName val="CCR"/>
      <sheetName val="Platform Projects"/>
      <sheetName val="Local"/>
      <sheetName val="Sustaining"/>
      <sheetName val="C-TEC 99 InfoMatrix"/>
      <sheetName val="Extension"/>
      <sheetName val="Tax Calc"/>
      <sheetName val="Date Calc Engine"/>
      <sheetName val="Contact Sheet"/>
      <sheetName val="Diligence Worksheet"/>
      <sheetName val="Cash proof "/>
      <sheetName val="Hoja1"/>
      <sheetName val="Hoja2"/>
      <sheetName val="Hoja4"/>
      <sheetName val="Hoja3"/>
      <sheetName val="control gestion"/>
      <sheetName val="Contractor tracking"/>
      <sheetName val="depre"/>
      <sheetName val="Bilanz und GuV"/>
      <sheetName val="Cash Flow Rechnung"/>
      <sheetName val="2296c829114f2caf2d6e178f62b9aa"/>
      <sheetName val="Capital Lead Schedule"/>
      <sheetName val="Net Deferred SERP RF"/>
      <sheetName val="SUMMARY-10"/>
      <sheetName val="SUMMARY-09"/>
      <sheetName val="WC (no Earnings Cash)"/>
      <sheetName val="Supporting Tabs --&gt;"/>
      <sheetName val="PP BS - Q3 Revision"/>
      <sheetName val="Debt-Cash from Model"/>
      <sheetName val="SPE"/>
      <sheetName val="PPC BS from Model"/>
      <sheetName val="AP&amp;Acc'd from Model"/>
      <sheetName val="MA-04a_c"/>
      <sheetName val="MA-04b"/>
      <sheetName val="MA-04d"/>
      <sheetName val="OC"/>
      <sheetName val="SKU offered by dept"/>
      <sheetName val="Monthly SKU by prod offer (sub)"/>
      <sheetName val="Monthly SKU by class"/>
      <sheetName val="WC_02_04"/>
      <sheetName val="Bridge data"/>
      <sheetName val="KPI - Monthly"/>
      <sheetName val="KPI - Graphs"/>
      <sheetName val="EBITDA-M"/>
      <sheetName val="INT-01"/>
      <sheetName val="MA-01a"/>
      <sheetName val="MA-01a_returns-14"/>
      <sheetName val="MA-01a_returns-15"/>
      <sheetName val="MA-01a_aud adj-14"/>
      <sheetName val="MA-01a_aud adj-15"/>
      <sheetName val="MA-01b"/>
      <sheetName val="MA-01c"/>
      <sheetName val="MA-02a"/>
      <sheetName val="MA-02b"/>
      <sheetName val="MA-02c"/>
      <sheetName val="MA-02d"/>
      <sheetName val="MA-02e"/>
      <sheetName val="MA-02f"/>
      <sheetName val="MA-02g"/>
      <sheetName val="MA-05a_c"/>
      <sheetName val="MA-05d"/>
      <sheetName val="MA-06"/>
      <sheetName val="Capex subtotal"/>
      <sheetName val="Rev.-Q"/>
      <sheetName val="Net sales by dept"/>
      <sheetName val="Rec'ing IS"/>
      <sheetName val="Adj'edIS_EBITDA"/>
      <sheetName val="TopVend"/>
      <sheetName val="Rec'ing BS"/>
      <sheetName val="WC-M"/>
      <sheetName val="AR "/>
      <sheetName val="Purchasing Power - Cover"/>
      <sheetName val="PP - Table of Contents"/>
      <sheetName val="Key Demand &amp; Margin Assumptions"/>
      <sheetName val="IS - Modeled"/>
      <sheetName val="Summary Quarterly IS"/>
      <sheetName val="BS - Modeled"/>
      <sheetName val="Summary Quarterly BS"/>
      <sheetName val="SCF - Modeled"/>
      <sheetName val="Key Detail Driver Tabs"/>
      <sheetName val="Demand Build"/>
      <sheetName val="Margin"/>
      <sheetName val="Margin Mix"/>
      <sheetName val="Debt-Cash"/>
      <sheetName val="Receivables"/>
      <sheetName val="Fixed Assets &amp; CapEx"/>
      <sheetName val="Depreciation Expense"/>
      <sheetName val="Goodwill + Inv.+Prepaids"/>
      <sheetName val="AP &amp; Accrued Expenses"/>
      <sheetName val="SPE Expenses"/>
      <sheetName val="Securitization SPE"/>
      <sheetName val="List of Accounts"/>
      <sheetName val="Working Capital Accounts (2)"/>
      <sheetName val="NWC Comparison"/>
      <sheetName val="WC Notes"/>
      <sheetName val="Original WC"/>
      <sheetName val="WC (Quick Comparison)"/>
      <sheetName val="NWC - AR &amp; Funding"/>
      <sheetName val="NWC - Operations"/>
      <sheetName val="Working Capital Accounts"/>
      <sheetName val="Trial Balance (8-16)"/>
      <sheetName val="WC (no Earnings Cash) (34 DPO)"/>
      <sheetName val="WC (no Earnings Cash) (No DPO)"/>
      <sheetName val="AP (34)"/>
      <sheetName val="CD - 2013"/>
      <sheetName val="CD - 2014"/>
      <sheetName val="CD - 2015"/>
      <sheetName val="CD - 2016"/>
      <sheetName val="WC_02_04 (2)"/>
      <sheetName val="Link Logistics CAN$"/>
      <sheetName val="Blank1"/>
      <sheetName val="Link Logistics US$"/>
      <sheetName val="DAT Services"/>
      <sheetName val="Viastar"/>
      <sheetName val="TransCore"/>
      <sheetName val="Blank2"/>
      <sheetName val="TransCore Consolidated"/>
      <sheetName val="Monthly TransCore"/>
      <sheetName val="New Equity"/>
      <sheetName val="Closing Fees"/>
      <sheetName val="KRG Link Stock"/>
      <sheetName val="KRG Viastar Stock"/>
      <sheetName val="Division EBITDA"/>
      <sheetName val="Monthly DAT"/>
      <sheetName val="Monthly No Viastar"/>
      <sheetName val="Monthly No Viastar Covenants"/>
      <sheetName val="Q1 Link"/>
      <sheetName val="P&amp;L - No Viastar"/>
      <sheetName val="Monthly Viastar"/>
      <sheetName val="Monthly Viastar Covenants"/>
      <sheetName val="Monthly Consolidated IS"/>
      <sheetName val="2002 Viastar"/>
      <sheetName val="2002 No Viastar"/>
      <sheetName val="BS no Viastar"/>
      <sheetName val="Monthly Consolidated BS"/>
      <sheetName val="Viastar BS"/>
      <sheetName val="Consolidated Cap Table"/>
      <sheetName val="Consolidated Fin Chart"/>
      <sheetName val="DAT Fin Chart"/>
      <sheetName val="Product Chart"/>
      <sheetName val="Link Fin Chart"/>
      <sheetName val="Link Source-Uses"/>
      <sheetName val="Customer Location"/>
      <sheetName val="Customer Growth"/>
      <sheetName val="Q1 Keypoint"/>
      <sheetName val="Keypt Customer"/>
      <sheetName val="Keypt Product"/>
      <sheetName val="Keypt IS"/>
      <sheetName val="Keypt Source-Uses"/>
      <sheetName val="Keypt BS"/>
      <sheetName val="Keypoint"/>
      <sheetName val="IPO Analysis"/>
      <sheetName val="sourcesuses"/>
      <sheetName val="IS-Audit"/>
      <sheetName val="IS-Nonaudit"/>
      <sheetName val="Lbr-TC-Audit"/>
      <sheetName val="Op Leases"/>
      <sheetName val="Non-MFG Capital"/>
      <sheetName val="Lbr-Nonaudit"/>
      <sheetName val="Fac-Nonaudit"/>
      <sheetName val="IC-Audit"/>
      <sheetName val="IC-Nonaudit"/>
      <sheetName val="Capital-Nonaudit"/>
      <sheetName val="Corp-Audit"/>
      <sheetName val="Corp-Nonaudit"/>
      <sheetName val="&quot;Con Disc. Cash Fl. App.&quot;"/>
      <sheetName val="3yr DCF (Consol)"/>
      <sheetName val="Con 3 -Yr DCF"/>
      <sheetName val="Con 3 -Yr DCF (2)"/>
      <sheetName val="Growth in Core"/>
      <sheetName val="Growth in Core (2)"/>
      <sheetName val="Incrmental Growth"/>
      <sheetName val="Incrmental Growth (2)"/>
      <sheetName val="Lens Business 3 year "/>
      <sheetName val="Lens Business 3 year (2)"/>
      <sheetName val="EFILM"/>
      <sheetName val="EFILM (2)"/>
      <sheetName val="Incrmental Growth Old D&amp;A"/>
      <sheetName val="Incrmental Growth Old D&amp;A (2)"/>
      <sheetName val="Op Scenario -- Ampac PF"/>
      <sheetName val="Summary Tab"/>
      <sheetName val="Transaction Assumptions"/>
      <sheetName val="Cash Flow Statement"/>
      <sheetName val="Annual BS Output"/>
      <sheetName val="Annual IS Output"/>
      <sheetName val="Annual CS Output"/>
      <sheetName val="MERGER.XLS"/>
      <sheetName val="BB checklist"/>
      <sheetName val="LP Intranet worksheet"/>
      <sheetName val="lpg2kupload"/>
      <sheetName val="Misc Fact Sheet"/>
      <sheetName val="Sector-Geography Info"/>
      <sheetName val="Pending Capital"/>
      <sheetName val="Capital Remaining Analysis"/>
      <sheetName val="AIG partnership summary"/>
      <sheetName val="Balance Sheet rec"/>
      <sheetName val="Sales (Gains)"/>
      <sheetName val="Write-offs (Losses)"/>
      <sheetName val="ILRA"/>
      <sheetName val="LP Summary report"/>
      <sheetName val="LP Summary by commitment"/>
      <sheetName val="Company Values"/>
      <sheetName val="Valuations"/>
      <sheetName val="Valuations summary"/>
      <sheetName val="Private valuation summary"/>
      <sheetName val="GAP Total Report LP breakout"/>
      <sheetName val="GAP Total Report LP summary"/>
      <sheetName val="Dividend calculations"/>
      <sheetName val="Public Prices"/>
      <sheetName val="GAP LP"/>
      <sheetName val="GAP LP Report"/>
      <sheetName val="GAP LP Report (Historical)"/>
      <sheetName val="GAP Total Report"/>
      <sheetName val="Total GAP Sector Slide"/>
      <sheetName val="GAP Total w sales"/>
      <sheetName val="GAP Total Report (normal)"/>
      <sheetName val="GAP Total Report - ACP"/>
      <sheetName val="GAP Total Report III"/>
      <sheetName val="GAP portfolio summary CY"/>
      <sheetName val="GAP portf. sum priv-pub. (CY)"/>
      <sheetName val="LP transaction summary -CY"/>
      <sheetName val="LP intranet capital Memo"/>
      <sheetName val="LP Rollforward YTD"/>
      <sheetName val="LP Rollforward YTD (Summary)"/>
      <sheetName val="LP IRR - net value"/>
      <sheetName val="Vanenburg"/>
      <sheetName val="GAP 51"/>
      <sheetName val="GAPiL"/>
      <sheetName val="GAPiL Report"/>
      <sheetName val="Techlantic"/>
      <sheetName val="Techlantic Report"/>
      <sheetName val="Combined Hillman"/>
      <sheetName val="Combined Hillman Report"/>
      <sheetName val="Lakeshore combined"/>
      <sheetName val="Lakeshore combined report"/>
      <sheetName val="Woodbridge (Combined)"/>
      <sheetName val="Woodbridge Report (Combined)"/>
      <sheetName val="Morino"/>
      <sheetName val="Morino Report"/>
      <sheetName val="Magellan"/>
      <sheetName val="Magellan Report"/>
      <sheetName val="Mayfair Investments"/>
      <sheetName val="Mayfair Report"/>
      <sheetName val="AIG Combined"/>
      <sheetName val="AIG Combined Report"/>
      <sheetName val="AIG (private-public)"/>
      <sheetName val="Pilot House"/>
      <sheetName val="Pilot House Report"/>
      <sheetName val="J. Davies"/>
      <sheetName val="J. Davies Report"/>
      <sheetName val="Parker "/>
      <sheetName val="Parker Report"/>
      <sheetName val="Rovida"/>
      <sheetName val="Rovida Report"/>
      <sheetName val="Global Partners"/>
      <sheetName val="Global Partners Report"/>
      <sheetName val="Eur-Azeo"/>
      <sheetName val="Eur-Azeo Report"/>
      <sheetName val="Pickwick"/>
      <sheetName val="UBS"/>
      <sheetName val="UBS Report"/>
      <sheetName val="Gore Creek"/>
      <sheetName val="Gore Creek Report"/>
      <sheetName val="Hillman"/>
      <sheetName val="Hillman  Report"/>
      <sheetName val="HCC Securities"/>
      <sheetName val="HCC Report"/>
      <sheetName val="Lakeshore I"/>
      <sheetName val="Lakeshore I Report"/>
      <sheetName val="Lakeshore II"/>
      <sheetName val="Lakeshore II Report"/>
      <sheetName val="American Home"/>
      <sheetName val="American Home Report"/>
      <sheetName val="Sun America"/>
      <sheetName val="Sun America Report"/>
      <sheetName val="CV Starr"/>
      <sheetName val="CV Starr Report"/>
      <sheetName val="SICO"/>
      <sheetName val="SICO Report"/>
      <sheetName val="Woodbridge"/>
      <sheetName val="Woodbridge Report"/>
      <sheetName val="GAP-W, LLC"/>
      <sheetName val="GAP-W, LLC Report"/>
      <sheetName val="GAP LLC"/>
      <sheetName val="GAP LLC Report"/>
      <sheetName val="Unrealized ILRA"/>
      <sheetName val="1.2 Test Reports&gt;&gt;&gt;&gt;&gt;&gt;&gt;&gt;&gt;"/>
      <sheetName val="1.2X LP Summary Report"/>
      <sheetName val="1.2x Test Model"/>
      <sheetName val="Audit and Rollback reports&gt;&gt;&gt;&gt;&gt;"/>
      <sheetName val="Audit Summary 6-30-03"/>
      <sheetName val="GP Fair Value Calcs 12-31-02"/>
      <sheetName val="ERPQ1-03"/>
      <sheetName val="HH"/>
      <sheetName val="Expenses YTD"/>
      <sheetName val="Allocation Schedule"/>
      <sheetName val="S&amp;O SUMMARY-US"/>
      <sheetName val="S&amp;O SUMMARY-UK"/>
      <sheetName val="S&amp;0-REVENUE RECAP-US"/>
      <sheetName val="S&amp;0-REVENUE RECAP-UK"/>
      <sheetName val="BOOKING-BILLING-BACKLOG-SUM-US"/>
      <sheetName val="BOOKING-BILLING-BACKLOG-SUM-UK"/>
      <sheetName val="BOOKINGS-US-M6"/>
      <sheetName val="BILLINGS-US-M6"/>
      <sheetName val="BILLINGS-UK-M6"/>
      <sheetName val="BACKLOG-M6"/>
      <sheetName val="DEF REV-US-M6"/>
      <sheetName val="DEF REV-UK-M6"/>
      <sheetName val="JE'S-US-M6"/>
      <sheetName val="BACKLOG-M6-BU"/>
      <sheetName val="BOOKINGS-US-M5"/>
      <sheetName val="BILLINGS-US-M5"/>
      <sheetName val="BILLINGS-UK-M5"/>
      <sheetName val="BACKLOG-M5"/>
      <sheetName val="DEF REV-US-M5"/>
      <sheetName val="DEF REV-UK-M5"/>
      <sheetName val="JE'S-US-M5"/>
      <sheetName val="BACKLOG-M5-BU"/>
      <sheetName val="BOOKINGS-US-M4"/>
      <sheetName val="BILLINGS-US-M4"/>
      <sheetName val="BILLINGS-UK-M4"/>
      <sheetName val="BACKLOG-M4"/>
      <sheetName val="DEF REV-US-M4"/>
      <sheetName val="DEF REV-UK-M4"/>
      <sheetName val="JE'S-US-M4"/>
      <sheetName val="BACKLOG-M4-BU"/>
      <sheetName val="BOOKINGS-US-M3"/>
      <sheetName val="BILLINGS-US-M3"/>
      <sheetName val="BILLINGS-UK-M3"/>
      <sheetName val="BACKLOG-M3"/>
      <sheetName val="DEF REV-US-M3"/>
      <sheetName val="DEF REV-UK-M3"/>
      <sheetName val="JE'S-US-M3"/>
      <sheetName val="BOOKINGS-US-M2"/>
      <sheetName val="BILLINGS-US-M2"/>
      <sheetName val="BILLINGS-UK-M2"/>
      <sheetName val="JE-BILLINGS-US-M2"/>
      <sheetName val="BACKLOG-M2"/>
      <sheetName val="DEF REV-US-M2"/>
      <sheetName val="DEF REV-UK-M2"/>
      <sheetName val="BACKLOG-M2-BU"/>
      <sheetName val="BOOKINGS-US-M1"/>
      <sheetName val="BILLINGS-US-M1"/>
      <sheetName val="BILLINGS-UK-M1"/>
      <sheetName val="JE-BILLINGS-US-M1"/>
      <sheetName val="BACKLOG-US-M1"/>
      <sheetName val="DEF REV-US-M1"/>
      <sheetName val="DEF REV-UK-M1"/>
      <sheetName val="BACKLOG-M1-BU"/>
      <sheetName val="LOOKUP TABLE-ACCT"/>
      <sheetName val="PROD_FAM_REF"/>
      <sheetName val="TERRITORY_REF"/>
      <sheetName val="Credit Ratios &amp; Valuation"/>
      <sheetName val="Compounding -- Falcon"/>
      <sheetName val="Formatted for Memo"/>
      <sheetName val="Compounding -- Ampac"/>
      <sheetName val="Cahill"/>
      <sheetName val="Junior Capital &amp; Fees"/>
      <sheetName val="Share Build-up"/>
      <sheetName val="Financing Scenarios"/>
      <sheetName val="Operating Scenarios - Floeter"/>
      <sheetName val="BankEntity"/>
      <sheetName val="BankTab"/>
      <sheetName val="LPFundCommitment"/>
      <sheetName val="Compare1"/>
      <sheetName val="Compare2"/>
      <sheetName val="ExcelCompare"/>
      <sheetName val="Fund-LP-UDFReport"/>
      <sheetName val="RelationshipReport"/>
      <sheetName val="Revisions"/>
      <sheetName val="LPAddress"/>
      <sheetName val="ContactAddress"/>
      <sheetName val="LPCommitment"/>
      <sheetName val="BankInfo"/>
      <sheetName val="LPList"/>
      <sheetName val="LimitedPartners"/>
      <sheetName val="LimitedPartnerAddresses"/>
      <sheetName val="LPUDF"/>
      <sheetName val="LPContactDocument"/>
      <sheetName val="JournalEntry"/>
      <sheetName val="UDF"/>
      <sheetName val="Relationship"/>
      <sheetName val="Tensar"/>
      <sheetName val="Source-Uses"/>
      <sheetName val="Hist. IS chart"/>
      <sheetName val="Lev. Chart"/>
      <sheetName val="Combine BS New"/>
      <sheetName val="TET BS"/>
      <sheetName val="TPI BS"/>
      <sheetName val="ETI BS"/>
      <sheetName val="Strata BS"/>
      <sheetName val="Merex BS"/>
      <sheetName val="Base Case - No ETI"/>
      <sheetName val="Mgmt Case"/>
      <sheetName val="Downside Case"/>
      <sheetName val="Combined BS"/>
      <sheetName val="Equity Investment"/>
      <sheetName val="Flow"/>
      <sheetName val="Fin Overview"/>
      <sheetName val="Due to Affiliates"/>
      <sheetName val="Mgmt Fee 2Q '02- Bermuda"/>
      <sheetName val="Mgmt Fee 2Q '02 - w-out Berm."/>
      <sheetName val="6th CALC."/>
      <sheetName val="TB(6)"/>
      <sheetName val="DISTRIBUTIONS(6)"/>
      <sheetName val="4TH CALC."/>
      <sheetName val="3RD CALC. "/>
      <sheetName val="2ND CALC."/>
      <sheetName val="Original Calc"/>
      <sheetName val="Management Fee"/>
      <sheetName val="Management Fee - Bermuda"/>
      <sheetName val="Mgmt. Fee Adj."/>
      <sheetName val="CALC."/>
      <sheetName val="Worksheet - Real Numbers"/>
      <sheetName val="Inital Cap Call"/>
      <sheetName val="Mgmt. Fee"/>
      <sheetName val="ORG COSTS"/>
      <sheetName val="PORT FUND TRANSFER"/>
      <sheetName val="PORT FUND INT CALC"/>
      <sheetName val="Special Interest"/>
      <sheetName val="TRUE UPS"/>
      <sheetName val="CALC. - 3"/>
      <sheetName val="CALC. - 2"/>
      <sheetName val="CALC. "/>
      <sheetName val="REG_"/>
      <sheetName val="inputsheet"/>
      <sheetName val="NonAudISDetail"/>
      <sheetName val="AuditISDetail"/>
      <sheetName val="ISTax"/>
      <sheetName val="TSTImtdIS"/>
      <sheetName val="Reserve "/>
      <sheetName val="DUEPRNT"/>
      <sheetName val="DetailBSNonAudi"/>
      <sheetName val="DetailBSAudit"/>
      <sheetName val="FixedAssetsSTI"/>
      <sheetName val="FixedAssetsJHK"/>
      <sheetName val="tstiICRec"/>
      <sheetName val="Notes "/>
      <sheetName val="cash q3"/>
      <sheetName val="Capital Structures"/>
      <sheetName val="Tef Mobile"/>
      <sheetName val="SALES-ASIA (2)"/>
      <sheetName val="NON-OPEX"/>
      <sheetName val="SALES-US"/>
      <sheetName val="SALES-ASIA"/>
      <sheetName val="CUST_SUP"/>
      <sheetName val="MKT-old"/>
      <sheetName val="ENG_ADM"/>
      <sheetName val="HW_R&amp;D"/>
      <sheetName val="SW-GM"/>
      <sheetName val="SW-BM"/>
      <sheetName val="SW-TF"/>
      <sheetName val="IT_ADM"/>
      <sheetName val="SW_TEST"/>
      <sheetName val="TECH_PUB"/>
      <sheetName val="BudgetInfo"/>
      <sheetName val="Spreads"/>
      <sheetName val="TLB.Control"/>
      <sheetName val="Detailed P&amp;L 2008-2012"/>
      <sheetName val="Input Operating"/>
      <sheetName val="SU &amp; PF Cap"/>
      <sheetName val="Novartis Drugs"/>
      <sheetName val="ENCY"/>
      <sheetName val="KSEmodel"/>
      <sheetName val="Share Count"/>
      <sheetName val="Valuation&gt;&gt;&gt;&gt;&gt;"/>
      <sheetName val="Val Summary_Layout 1"/>
      <sheetName val="Val Summary_Layout 2"/>
      <sheetName val="Trading Mult Last 3 Years"/>
      <sheetName val="Share Performance &gt;&gt;&gt;&gt;"/>
      <sheetName val="Annotated Stock Price Chart"/>
      <sheetName val="Relative Price Performance"/>
      <sheetName val="Equity Research&gt;&gt;&gt;&gt;&gt;"/>
      <sheetName val="Eq. Res. Summary"/>
      <sheetName val="Comps &amp; Benchmarking&gt;&gt;&gt;&gt;"/>
      <sheetName val="Benchmarking "/>
      <sheetName val="Valuation Drivers"/>
      <sheetName val="Shareholders&gt;&gt;&gt;&gt;&gt;"/>
      <sheetName val="Shareholder Summary"/>
      <sheetName val="CNMD Instit"/>
      <sheetName val="CNMD Individ"/>
      <sheetName val="00007066"/>
      <sheetName val="summary of cap call"/>
      <sheetName val="DYN call"/>
      <sheetName val="Capital allocation"/>
      <sheetName val="overfunded phoenix"/>
      <sheetName val="True up alloca"/>
      <sheetName val="True up 050202"/>
      <sheetName val="New investors-Interest Calc"/>
      <sheetName val="Payment in May"/>
      <sheetName val="preliminary entries"/>
      <sheetName val="Comp_Assumptions"/>
      <sheetName val="Chart for Memo"/>
      <sheetName val="Rts Off Cap Table"/>
      <sheetName val="Projections (Qtrly)"/>
      <sheetName val="Projections (Yrly)"/>
      <sheetName val="For Pies"/>
      <sheetName val="Tax Projections (A)"/>
      <sheetName val="RoyRev &amp; NAV"/>
      <sheetName val="SPV analysis"/>
      <sheetName val="SPV Output for Book"/>
      <sheetName val="Cap Summary"/>
      <sheetName val="RP Cov Ratios"/>
      <sheetName val="Rituxan"/>
      <sheetName val="Neupogen_Neulasta"/>
      <sheetName val="Reopro"/>
      <sheetName val="Thalomid"/>
      <sheetName val="Retavase"/>
      <sheetName val="TOBI"/>
      <sheetName val="Simulect"/>
      <sheetName val="Zenapax"/>
      <sheetName val="Targretin"/>
      <sheetName val="Emtriva"/>
      <sheetName val="Laso-Baze"/>
      <sheetName val="Entereg"/>
      <sheetName val="06 &amp; Later Inv"/>
      <sheetName val="Dividends"/>
      <sheetName val="Distributions_Chart"/>
      <sheetName val="exp called ao 123102 (summary)"/>
      <sheetName val="exp called ao 123102 (detail)"/>
      <sheetName val="Oct payment"/>
      <sheetName val="Exp vs Called"/>
      <sheetName val="AP &amp; EXP @9-30-02"/>
      <sheetName val="YTD FAMIS Exp. Rpt"/>
      <sheetName val="Final Analysis"/>
      <sheetName val="Call &amp; Cash Flow Analysis"/>
      <sheetName val="MTCmo"/>
      <sheetName val="2staffmo"/>
      <sheetName val="Oakbrook"/>
      <sheetName val="TPS Combined"/>
      <sheetName val="MLMonth"/>
      <sheetName val="CMMonth"/>
      <sheetName val="Excell Combined"/>
      <sheetName val="Staffing Combined"/>
      <sheetName val="TM0909"/>
      <sheetName val="Core Views"/>
      <sheetName val="CONUSM"/>
      <sheetName val="C-old"/>
      <sheetName val="Enter Data"/>
      <sheetName val="CC att"/>
      <sheetName val="Work"/>
      <sheetName val="Liquidation Analysis"/>
      <sheetName val="2003 SBF Fund"/>
      <sheetName val="CASHFLOW FORECAST 2012"/>
      <sheetName val="Summary Valuation Model"/>
      <sheetName val="Security Summary"/>
      <sheetName val="Trading Multiples"/>
      <sheetName val="M A Private Placements"/>
      <sheetName val="Debt Comp"/>
      <sheetName val="PP Interest"/>
      <sheetName val="Promote"/>
      <sheetName val="RB Promote Calculation"/>
      <sheetName val="SALES-ACT TO PLAN"/>
      <sheetName val="SALES-OUTLOOK TO PLAN"/>
      <sheetName val="REV-ACT TO PLAN"/>
      <sheetName val="REV-OUTLOOK TO PLAN"/>
      <sheetName val="SALES PLAN"/>
      <sheetName val="SALES PLAN-BU"/>
      <sheetName val="ACV Forecast"/>
      <sheetName val="BOOKINGS-FY03-JAN-final"/>
      <sheetName val="LOOKUP_TABLE-2"/>
      <sheetName val="LOOKUP_TABLE"/>
      <sheetName val="DEF REV-US-JAN"/>
      <sheetName val="BOOKINGS-FY03-JAN"/>
      <sheetName val="FCST-TEMPLATE-2"/>
      <sheetName val="FCST-TEMPLATE-1"/>
      <sheetName val="BILLINGS-FY03-JAN"/>
      <sheetName val="BOOKINGS-FY03-IF NEED"/>
      <sheetName val="REVENUE ACTUALS-FY01 to FY03-Q2"/>
      <sheetName val="Reforecast"/>
      <sheetName val="Existing Business"/>
      <sheetName val="Indirect Costs"/>
      <sheetName val="Corp Costs"/>
      <sheetName val="YTD Upload"/>
      <sheetName val="RF Actuals"/>
      <sheetName val="Original Plan"/>
      <sheetName val="Portfolio Ratings"/>
      <sheetName val="ML Summary"/>
      <sheetName val="DLOC Principal"/>
      <sheetName val="CABR Form"/>
      <sheetName val="B00N-910"/>
      <sheetName val="IS-Sum"/>
      <sheetName val="St-Sum"/>
      <sheetName val="RR-IS-1"/>
      <sheetName val="RR-IS-2"/>
      <sheetName val="RR-IS-3"/>
      <sheetName val="RR-IS-4"/>
      <sheetName val="RR-IS-5"/>
      <sheetName val="RR-IS-9"/>
      <sheetName val="RN-IS-1"/>
      <sheetName val="RN-IS-2"/>
      <sheetName val="RN-IS-3"/>
      <sheetName val="RN-IS-4"/>
      <sheetName val="RN-IS-5"/>
      <sheetName val="RN-IS-6"/>
      <sheetName val="RRStats-1"/>
      <sheetName val="RRStats-2"/>
      <sheetName val="RRStats-3"/>
      <sheetName val="RRStats-4"/>
      <sheetName val="RRStats-5"/>
      <sheetName val="RRStats-9"/>
      <sheetName val="RStats-1"/>
      <sheetName val="RStats-2"/>
      <sheetName val="RStats-3"/>
      <sheetName val="RStats-4"/>
      <sheetName val="RStats-5"/>
      <sheetName val="RStats-6"/>
      <sheetName val="Field Defaults"/>
      <sheetName val="Central Costs"/>
      <sheetName val="RF100 Inc Stmt"/>
      <sheetName val="RF200 Inc Stmt"/>
      <sheetName val="RF300 Inc Stmt "/>
      <sheetName val="RF400 Inc Stmt"/>
      <sheetName val="RF500 Inc Stmt "/>
      <sheetName val="RF900 Inc Stmt "/>
      <sheetName val="RF-IS-Sum "/>
      <sheetName val="RF Inc Stmt "/>
      <sheetName val="RFN-IS-1"/>
      <sheetName val="RFN-IS-2"/>
      <sheetName val="RFN-IS-3"/>
      <sheetName val="RFN-IS-4"/>
      <sheetName val="RFN-IS-5"/>
      <sheetName val="RFN-IS-6"/>
      <sheetName val="RFN-IS-7"/>
      <sheetName val="RFN-IS-8"/>
      <sheetName val="RFN-IS-9"/>
      <sheetName val="RFN-IS-10"/>
      <sheetName val="RFN-IS-11"/>
      <sheetName val="RFA-IS-1"/>
      <sheetName val="RFA-IS-2"/>
      <sheetName val="RFA-IS-3"/>
      <sheetName val="RFA-IS-4"/>
      <sheetName val="RFA-IS-5"/>
      <sheetName val="RFA-IS-6"/>
      <sheetName val="IS Forms"/>
      <sheetName val="RFN-IS-SUM"/>
      <sheetName val="RFA-IS-SUM"/>
      <sheetName val="DVD925"/>
      <sheetName val="Merchant Banking Access Alloc."/>
      <sheetName val="Comp Data"/>
      <sheetName val="Master List (PB)"/>
      <sheetName val="Master List (I)"/>
      <sheetName val="Capital Call Summary"/>
      <sheetName val="WP-Capital Call#17"/>
      <sheetName val="Original Inv Alloc"/>
      <sheetName val="cag 12-31-03"/>
      <sheetName val="Capital Call#17 Received"/>
      <sheetName val="Investran Allocations"/>
      <sheetName val="Cash Forecast"/>
      <sheetName val="June 08"/>
      <sheetName val="Commercials Model"/>
      <sheetName val="FO - June 09"/>
      <sheetName val="foundry model"/>
      <sheetName val="General Portfolio Info"/>
      <sheetName val="Individual Credit Exposure"/>
      <sheetName val=" Diversification"/>
      <sheetName val="Debt Classification Tables"/>
      <sheetName val="Equity Exposure M"/>
      <sheetName val="Indonesia"/>
      <sheetName val="Thailand"/>
      <sheetName val="Kor$Mal"/>
      <sheetName val="FX summary"/>
      <sheetName val="FX exposures"/>
      <sheetName val="FUNDPERF"/>
      <sheetName val="MSX - Valuation Model"/>
      <sheetName val="Memo output"/>
      <sheetName val="2011 results"/>
      <sheetName val="Portfolio Company Financials"/>
      <sheetName val="Sub debt accrual"/>
      <sheetName val="Pref accrual"/>
      <sheetName val="Transaction comps"/>
      <sheetName val="Security overview"/>
      <sheetName val="Debt comps overview"/>
      <sheetName val="Debt comps"/>
      <sheetName val="Debt comps spread"/>
      <sheetName val="CFO contact information"/>
      <sheetName val="annual meeting"/>
      <sheetName val="Work Program"/>
      <sheetName val="AIG Select"/>
      <sheetName val="CASH ACTIVITY"/>
      <sheetName val="Investment Summary"/>
      <sheetName val="Income Summary"/>
      <sheetName val="Due from_to Shareholder"/>
      <sheetName val="Redemptions Rec"/>
      <sheetName val="Audit Accrual"/>
      <sheetName val="DML fee"/>
      <sheetName val="Organizational Costs"/>
      <sheetName val="Bank_Other Fees"/>
      <sheetName val="Fund Contacts"/>
      <sheetName val="Post Nav Diff"/>
      <sheetName val="Due to shrhldrs"/>
      <sheetName val="Realized "/>
      <sheetName val="YTD Return"/>
      <sheetName val="IRR Chart"/>
      <sheetName val="Q1 Results"/>
      <sheetName val="Acquisition Activity"/>
      <sheetName val="Pitch Multiples (2)"/>
      <sheetName val="Fin'l Summary"/>
      <sheetName val="AMMD"/>
      <sheetName val="HB"/>
      <sheetName val="IVC"/>
      <sheetName val="SAFE"/>
      <sheetName val="MDCI"/>
      <sheetName val="REHB"/>
      <sheetName val="RMD"/>
      <sheetName val="RESP"/>
      <sheetName val="SPAN"/>
      <sheetName val="STE"/>
      <sheetName val="SYK"/>
      <sheetName val="UTMD"/>
      <sheetName val="DJO"/>
      <sheetName val="Partner - Statement"/>
      <sheetName val="Partners Capital Rollforward"/>
      <sheetName val="DLJ PEP II - Cash GL"/>
      <sheetName val="Financial Statements-Domestic"/>
      <sheetName val="DLJ PEP II Offshore - Cash GL"/>
      <sheetName val="$1mm Schedule-Summary"/>
      <sheetName val="$1mm Schedule-Detail"/>
      <sheetName val="Financial Statements-Offshore"/>
      <sheetName val="Other Reconciliations"/>
      <sheetName val="2003 AIG Fees"/>
      <sheetName val="2003 Capital remaining"/>
      <sheetName val="Intro"/>
      <sheetName val="Unit Schedule"/>
      <sheetName val="Revenue Inputs"/>
      <sheetName val="Proforma "/>
      <sheetName val="PL Trend "/>
      <sheetName val="B-S Worksheet"/>
      <sheetName val="S&amp;O REVENUE RECAP-UK"/>
      <sheetName val="BOOKINGS-M12-No Terr"/>
      <sheetName val="BOOKINGS-US-M12"/>
      <sheetName val="BOOKINGS-UK-M12"/>
      <sheetName val="BILLINGS-M12-No Terr"/>
      <sheetName val="BILLINGS-US-M12"/>
      <sheetName val="BILLINGS-UK-M12"/>
      <sheetName val="BACKLOG-US-M12"/>
      <sheetName val="BACKLOG-UK-M12"/>
      <sheetName val="DEF REV-US-M12"/>
      <sheetName val="DEF REV-UK-M12"/>
      <sheetName val="JE-DEF REV TO REV-US-M12"/>
      <sheetName val="JE-UK REV &amp; DEF REV TO IC-M12"/>
      <sheetName val="BACKLOG-US-M12-BU"/>
      <sheetName val="BACKLOG-UK-M12-BU"/>
      <sheetName val="BOOKINGS-US-M11"/>
      <sheetName val="BOOKINGS-UK-M11"/>
      <sheetName val="BILLINGS-US-M11"/>
      <sheetName val="BILLINGS-UK-M11"/>
      <sheetName val="BACKLOG-US-M11"/>
      <sheetName val="BACKLOG-UK-M11"/>
      <sheetName val="DEF REV-US-M11"/>
      <sheetName val="DEF REV-UK-M11"/>
      <sheetName val="JE-DEF REV TO REV-US-M11"/>
      <sheetName val="JE-UK REV &amp; DEF REV TO IC-M11"/>
      <sheetName val="BACKLOG-US-M11-BU"/>
      <sheetName val="BACKLOG-UK-M11-BU"/>
      <sheetName val="BOOKINGS-US-M10"/>
      <sheetName val="BOOKINGS-UK-M10"/>
      <sheetName val="BILLINGS-US-M10"/>
      <sheetName val="BILLINGS-UK-M10"/>
      <sheetName val="BACKLOG-US-M10"/>
      <sheetName val="BACKLOG-UK-M10"/>
      <sheetName val="DEF REV-US-M10"/>
      <sheetName val="DEF REV-UK-M10"/>
      <sheetName val="JE-DEF REV TO REV-US-M10"/>
      <sheetName val="JE-UK REV &amp; DEF REV TO IC-M (3)"/>
      <sheetName val="BACKLOG-US-M10-BU"/>
      <sheetName val="BACKLOG-UK-M10-BU"/>
      <sheetName val="BOOKINGS-US-M9"/>
      <sheetName val="BOOKINGS-UK-M9"/>
      <sheetName val="BILLINGS-US-M9"/>
      <sheetName val="BILLINGS-UK-M9"/>
      <sheetName val="BACKLOG-US-M9"/>
      <sheetName val="BACKLOG-UK-M9"/>
      <sheetName val="DEF REV-US-M9"/>
      <sheetName val="DEF REV-UK-M9"/>
      <sheetName val="JE-DEF REV TO REV-US-M9"/>
      <sheetName val="JE-UK REV &amp; DEF REV TO IC-M9"/>
      <sheetName val="BACKLOG-US-M9-BU"/>
      <sheetName val="BACKLOG-UK-M9-BU"/>
      <sheetName val="BOOKINGS-US-M8"/>
      <sheetName val="BOOKINGS-UK-M8"/>
      <sheetName val="BILLINGS-US-M8"/>
      <sheetName val="BILLINGS-UK-M8"/>
      <sheetName val="BACKLOG-US-M8"/>
      <sheetName val="BACKLOG-UK-M8"/>
      <sheetName val="DEF REV-US-M8"/>
      <sheetName val="DEF REV-UK-M8"/>
      <sheetName val="JE-DEF REV TO REV-US-M8"/>
      <sheetName val="JE-UK REV &amp; DEF REV TO IC-M (2)"/>
      <sheetName val="BACKLOG-US-M8-BU"/>
      <sheetName val="BACKLOG-UK-M8-BU"/>
      <sheetName val="BOOKINGS-US-M7"/>
      <sheetName val="BOOKINGS-UK-M7"/>
      <sheetName val="BILLINGS-US-M7"/>
      <sheetName val="BILLINGS-UK-M7"/>
      <sheetName val="BACKLOG-US-M7"/>
      <sheetName val="BACKLOG-UK-M7"/>
      <sheetName val="DEF REV-US-M7"/>
      <sheetName val="DEF REV-UK-M7"/>
      <sheetName val="JE-DEF REV TO REV-US-M7"/>
      <sheetName val="JE-UK REV &amp; DEF REV TO IC-M7"/>
      <sheetName val="BACKLOG-US-M7-backup"/>
      <sheetName val="BACKLOG-UK-M7-backup"/>
      <sheetName val="BOOKINGS-UK-M6"/>
      <sheetName val="BOOKINGS-UK-M6-BACKUP"/>
      <sheetName val="BILLINGS-UK-M6-BACKUP"/>
      <sheetName val="BACKLOG-US-M6"/>
      <sheetName val="BACKLOG-UK-M6"/>
      <sheetName val="JE-DEF REV TO REV-US-M6"/>
      <sheetName val="JE-UK REV &amp; DEF REV TO IC-M6"/>
      <sheetName val="BACKLOG-US-M6-BACKUP"/>
      <sheetName val="BACKLOG-UK-M6-BACKUP"/>
      <sheetName val="BOOKINGS-UK-M5"/>
      <sheetName val="BACKLOG-US-M5"/>
      <sheetName val="BACKLOG-UK-M5"/>
      <sheetName val="BACKLOG-US-M5-backup"/>
      <sheetName val="BACKLOG-UK-M5-backup"/>
      <sheetName val="JE-DEF REV TO REV-US-M5"/>
      <sheetName val="JE-UK REV &amp; DEF REV TO IC-M5"/>
      <sheetName val="BOOKINGS-UK-M4"/>
      <sheetName val="BACKLOG-US-M4"/>
      <sheetName val="BACKLOG-UK-M4"/>
      <sheetName val="JE-DEF REV TO REV-US-M4"/>
      <sheetName val="JE-UK REV &amp; DEF REV TO IC-M4"/>
      <sheetName val="BOOKINGS-UK-M3"/>
      <sheetName val="BACKLOG-US-M3"/>
      <sheetName val="BACKLOG-UK-M3"/>
      <sheetName val="JE-DEF REV TO REV-US-M3"/>
      <sheetName val="JE-UK REV &amp; DEF REV TO IC-M3"/>
      <sheetName val="BOOKINGS-UK-M2"/>
      <sheetName val="BACKLOG-US-M2"/>
      <sheetName val="BACKLOG-UK-M2"/>
      <sheetName val="JE-DEF REV TO REV-US-M2"/>
      <sheetName val="BOOKINGS-UK-M1"/>
      <sheetName val="JE-DEF REV TO REV-US-M1"/>
      <sheetName val="S&amp;O REVENUE RECAP-US-UK-M6-NA"/>
      <sheetName val="REVENUE BY CUST-Q2-US-NA"/>
      <sheetName val="REVENUE BY CUST-Q2-UK-NA"/>
      <sheetName val="Buildup"/>
      <sheetName val="Capital Structure Segment"/>
      <sheetName val="Executive Summary Charts"/>
      <sheetName val="Avg_Life"/>
      <sheetName val="M&amp;A"/>
      <sheetName val="M&amp;A Acq"/>
      <sheetName val="M&amp;A Target"/>
      <sheetName val="Jump Start"/>
      <sheetName val="Model Print"/>
      <sheetName val="Lev.Cap. Print"/>
      <sheetName val="Pro-Rata"/>
      <sheetName val="Ankur Model Template UPDATED 5-"/>
      <sheetName val="Summary Rec. Sheet"/>
      <sheetName val="Deal Information"/>
      <sheetName val="DATA 57"/>
      <sheetName val="SOCFR13P6F00"/>
      <sheetName val="Master Sheet"/>
      <sheetName val="Inc Stmt Budget Var"/>
      <sheetName val="Income Statement Prior"/>
      <sheetName val="Income by Month"/>
      <sheetName val="Revenue Graph"/>
      <sheetName val="Budget_Actual Sales Comp"/>
      <sheetName val="GM by Account Group"/>
      <sheetName val="Product Family GM"/>
      <sheetName val="PF Margin by Item"/>
      <sheetName val="Item Drill down"/>
      <sheetName val="Comparative Balance Sheet"/>
      <sheetName val="Summary Balance Sheet"/>
      <sheetName val="Income by Quarter"/>
      <sheetName val="Mo Transactions"/>
      <sheetName val="ACTUAL ORDERS-CH"/>
      <sheetName val="ACTUAL-CHARTS"/>
      <sheetName val="LOOKUP TABLE"/>
      <sheetName val="Income Statement-5 Year"/>
      <sheetName val="P&amp;L Comparison to FY03-detail"/>
      <sheetName val="Balance Sheet-5 Year"/>
      <sheetName val="Statement of Cash Flows-5 Year"/>
      <sheetName val="Income Statement-2"/>
      <sheetName val="Comparative Income Statement"/>
      <sheetName val="not used-IS-FY04 vs FY03"/>
      <sheetName val="Comparative Income Statement-2"/>
      <sheetName val="Detailed Income Statement"/>
      <sheetName val="Summary-Revenue-5 Year"/>
      <sheetName val="Summary-Revenue &amp; Growth-5 Year"/>
      <sheetName val="Headcount by Cost Center-Qtrly"/>
      <sheetName val="Cost of Materials by Product"/>
      <sheetName val="Sales Headcount Summary"/>
      <sheetName val="Opex by Cost Center-Quarterly"/>
      <sheetName val="Natural Expense-Quarterly-Note"/>
      <sheetName val="Marketing Cost by Product"/>
      <sheetName val="GM Revenue Detail"/>
      <sheetName val="BM Revenue Detail"/>
      <sheetName val="PGA Revenue Detail"/>
      <sheetName val="PTA Revenue Detail"/>
      <sheetName val="AGENT Revenue Detail"/>
      <sheetName val="PE Revenue Detail"/>
      <sheetName val="PW Revenue Detail"/>
      <sheetName val="TF Revenue Detail"/>
      <sheetName val="Revenue 2001 &amp; 2002 Actuals"/>
      <sheetName val="GM Marketing Detail"/>
      <sheetName val="BM Marketing Detail"/>
      <sheetName val="PGA Marketing Detail"/>
      <sheetName val="PTA Marketing Detail"/>
      <sheetName val="AGENT Marketing Detail"/>
      <sheetName val="PE Marketing Detail"/>
      <sheetName val="PW Marketing Detail"/>
      <sheetName val="Summary-Opex_by_CC-5_Year"/>
      <sheetName val="Headcount by Cost Center-Mthly"/>
      <sheetName val="Opex by Cost Center-Monthly"/>
      <sheetName val="Natural Expense-Quarterly"/>
      <sheetName val="Natural Expense-Monthly"/>
      <sheetName val="Opex-G&amp;A"/>
      <sheetName val="Salary-G&amp;A"/>
      <sheetName val="Opex-S&amp;M"/>
      <sheetName val="Salary-S&amp;M"/>
      <sheetName val="Opex-Prod Mgmt"/>
      <sheetName val="Salary-Prod Mgmt"/>
      <sheetName val="Opex-R&amp;D-Bio"/>
      <sheetName val="Salary-R&amp;D-Bio"/>
      <sheetName val="Opex-R&amp;D-Text"/>
      <sheetName val="Salary-R&amp;D-Text"/>
      <sheetName val="Opex-Mfg"/>
      <sheetName val="Salary-Mfg"/>
      <sheetName val="Opex-Fac"/>
      <sheetName val="Opex-Depn"/>
      <sheetName val="Opex-Acct Recap"/>
      <sheetName val="ACCT DEFINITION TABLE-2"/>
      <sheetName val="ACCT DEFINITION TABLE-1"/>
      <sheetName val="Cost of Materials Summary"/>
      <sheetName val="Revenue Summary"/>
      <sheetName val="GPM Analysis"/>
      <sheetName val="Quarterly Trend-Adj"/>
      <sheetName val="Total GPM Analysis "/>
      <sheetName val="Differences"/>
      <sheetName val="Group Ops-Paracel P&amp;L"/>
      <sheetName val="Revenue &amp; COGS"/>
      <sheetName val="CF Forecast Worksheet"/>
      <sheetName val="BS Forecast Worksheet"/>
      <sheetName val="Deferred Revenue-Sep"/>
      <sheetName val="Revenue Summary by Year"/>
      <sheetName val="Opex Summary"/>
      <sheetName val="Cyclone LS Mark. "/>
      <sheetName val="SW Summary"/>
      <sheetName val="SW Marketing"/>
      <sheetName val="Opex Summary-All CC's"/>
      <sheetName val="Opex Detail-All CC's"/>
      <sheetName val="Lists2"/>
      <sheetName val="Metal"/>
      <sheetName val="Reno"/>
      <sheetName val="Door Cell"/>
      <sheetName val="AMF INC"/>
      <sheetName val="LVF"/>
      <sheetName val="AMF INC &amp; LVF"/>
      <sheetName val="AMF1"/>
      <sheetName val="WWa Merge"/>
      <sheetName val="Various cash acct numbers"/>
      <sheetName val="Cash - AEA Investor LP"/>
      <sheetName val="3q05 JEs"/>
      <sheetName val="AEA LP TB"/>
      <sheetName val="A Cash Rec"/>
      <sheetName val="B Other Rec"/>
      <sheetName val="B Due from escrow"/>
      <sheetName val="C Sub Rec"/>
      <sheetName val="D Prepaid Exp"/>
      <sheetName val="E Due-from to AEA LP"/>
      <sheetName val="G Prepaid Mgmt"/>
      <sheetName val="G-1 Due from portfolio co"/>
      <sheetName val="O Inv Sum"/>
      <sheetName val="O-1 Inv in Nanostream"/>
      <sheetName val="O-2 Inv in BBI"/>
      <sheetName val="O-3 Inv in CFS"/>
      <sheetName val="O-3A "/>
      <sheetName val="O-4 Kranson"/>
      <sheetName val="O-4A"/>
      <sheetName val="O-5 Inv in Henry"/>
      <sheetName val="O-6 Inv in Comp"/>
      <sheetName val="O-7 Inv in Pregis"/>
      <sheetName val="S Inv in SBIC"/>
      <sheetName val="S-1 WW-SBA basis"/>
      <sheetName val="S-2 (WW-SBA basis)"/>
      <sheetName val="CC- Accrued Expenses"/>
      <sheetName val="CC-1"/>
      <sheetName val="HH -1 Due to mgmt co"/>
      <sheetName val="HH-1A"/>
      <sheetName val="HH-3 Due to LP"/>
      <sheetName val="HH-3A"/>
      <sheetName val="WW Partners Capital"/>
      <sheetName val="WW-2 Contri detail"/>
      <sheetName val="WW-3 BBI Dist allocation"/>
      <sheetName val="WW-4 KII dist"/>
      <sheetName val="10-1 Interest income"/>
      <sheetName val="50-1 Mgmt Fees"/>
      <sheetName val="50-4 Expenses"/>
      <sheetName val="50-4A"/>
      <sheetName val="2q05 JEs"/>
      <sheetName val="O-4 Inv in Kranson"/>
      <sheetName val="Estimate_US"/>
      <sheetName val="Value Multiple"/>
      <sheetName val="Development"/>
      <sheetName val="I_Forec"/>
      <sheetName val="Share Sheet"/>
      <sheetName val="DivPEP II - EURO"/>
      <sheetName val="DivPEP II - STERLING"/>
      <sheetName val="Summary of Acct"/>
      <sheetName val="Input Worksheet"/>
      <sheetName val="Labor Hours"/>
      <sheetName val="B99N-910"/>
      <sheetName val="Amtech Dep"/>
      <sheetName val="Delt Data"/>
      <sheetName val="Tooling"/>
      <sheetName val="Key Observations"/>
      <sheetName val="Interest.Corporate.Misc"/>
      <sheetName val="Unit Forecast"/>
      <sheetName val="Unit Forecast (2)"/>
      <sheetName val="Unit Sales"/>
      <sheetName val="Sales %"/>
      <sheetName val="Factors - Inputs"/>
      <sheetName val="Hist &amp; Proj P&amp;L"/>
      <sheetName val="source 02 &amp; 01"/>
      <sheetName val="august vs. august p&amp;l"/>
      <sheetName val="aug v. aug source"/>
      <sheetName val="june vs. june p&amp;l"/>
      <sheetName val="june v june source"/>
      <sheetName val="may v. may P&amp;L (2)"/>
      <sheetName val="source for may v may"/>
      <sheetName val="Inc Stmt 2003"/>
      <sheetName val="Inc Stmt 2003 (2)"/>
      <sheetName val="maysource"/>
      <sheetName val="junesource"/>
      <sheetName val="Bal &amp; CF"/>
      <sheetName val="FA Add. - 2002"/>
      <sheetName val="FA Add. - 03-07"/>
      <sheetName val="FA Add. - 03-07 (2)"/>
      <sheetName val="Capital Detail 2003-2007"/>
      <sheetName val="GEAUDIT"/>
      <sheetName val="Gen-Admin Checklist"/>
      <sheetName val="GEN"/>
      <sheetName val="Inventory Checklist"/>
      <sheetName val="Inventory Lead Schedule"/>
      <sheetName val="Inventory Reconciliation"/>
      <sheetName val="Inventory Borrowing Base"/>
      <sheetName val="Inventory Location Analysis"/>
      <sheetName val="Inventory Item Analysis"/>
      <sheetName val="Inventory Composition"/>
      <sheetName val="Inventory Turnover"/>
      <sheetName val="Excess-Obsolete Calculation"/>
      <sheetName val="Gross Margin Test"/>
      <sheetName val="Cost Testing"/>
      <sheetName val="Book to Physical Adjustment"/>
      <sheetName val="Physical Inventory Counts"/>
      <sheetName val="AP Lead Schedule"/>
      <sheetName val="AP Checklist"/>
      <sheetName val="AP Reconciliation"/>
      <sheetName val="AP Statistics"/>
      <sheetName val="Comparative Aging"/>
      <sheetName val="AP Concentration"/>
      <sheetName val="Purchase Concentration"/>
      <sheetName val="AP to Inventory"/>
      <sheetName val="Other Liabilities Lead Schedule"/>
      <sheetName val="AP Invoice Test"/>
      <sheetName val="Insurance Policies"/>
      <sheetName val="Lease Schedule"/>
      <sheetName val="Tax Schedule"/>
      <sheetName val="ARBBSept_MFlex"/>
      <sheetName val="AR Borrowing Base Sept."/>
      <sheetName val="Notes to Availability Sept"/>
      <sheetName val="AR Borrowing Base Oct"/>
      <sheetName val="Notes to Availability Oct"/>
      <sheetName val="AR Documentation Review"/>
      <sheetName val="AR Lead Schedule"/>
      <sheetName val="AR Reconciliation"/>
      <sheetName val="AR Statistics"/>
      <sheetName val="AR Comparative Aging"/>
      <sheetName val="AR Concentration"/>
      <sheetName val="Sales Concentration"/>
      <sheetName val="Allowance for Doubtful Accounts"/>
      <sheetName val="Credit Memo Test"/>
      <sheetName val="Invoice Aging-Shipping Test"/>
      <sheetName val="Past Due Analysis"/>
      <sheetName val="Cash Lead Schedule"/>
      <sheetName val="Cash Flow Diagram"/>
      <sheetName val="Checks Disbursements Test"/>
      <sheetName val="Year 2000 Checklist"/>
      <sheetName val="MAILROOM"/>
      <sheetName val="Dividend Reinvestment"/>
      <sheetName val="Section Summary Val. Tables"/>
      <sheetName val="Sum of the Parts Summary"/>
      <sheetName val="Sum of the Parts Detail"/>
      <sheetName val="2007 vs. 2006 Valuation"/>
      <sheetName val="Summary Sectors Valuations"/>
      <sheetName val="Summary Other Invest. and Min."/>
      <sheetName val="Summary Oil &amp; Gas"/>
      <sheetName val="Summary Mini Valuations"/>
      <sheetName val="Historical and Proj. IS and BS"/>
      <sheetName val="Historicals Services &amp; Other"/>
      <sheetName val="Historicals E&amp;C"/>
      <sheetName val="Ternium Pro Forma"/>
      <sheetName val="Tenaris Pro Forma"/>
      <sheetName val="Ternium Liquidity Analysis"/>
      <sheetName val="Tenaris Liquidity Analysis"/>
      <sheetName val="Research Views"/>
      <sheetName val="TS_TX_Graphs"/>
      <sheetName val="Market_Indices"/>
      <sheetName val="Assm"/>
      <sheetName val="MultSumCY"/>
      <sheetName val="GNA"/>
      <sheetName val="MEE"/>
      <sheetName val="PCX"/>
      <sheetName val="WLT"/>
      <sheetName val="MacarthurCoa"/>
      <sheetName val="GloucesterCoal"/>
      <sheetName val="AKS"/>
      <sheetName val="STLD"/>
      <sheetName val="NUE"/>
      <sheetName val="Bilanzdaten"/>
      <sheetName val="ENG_GRP"/>
      <sheetName val="SU"/>
      <sheetName val="do not use -&gt;"/>
      <sheetName val="Dep. Schedule"/>
      <sheetName val="Breakeven"/>
      <sheetName val="Version Control"/>
      <sheetName val="Brio DD"/>
      <sheetName val="Global DD"/>
      <sheetName val="Silo DD"/>
      <sheetName val="SUSADev DD"/>
      <sheetName val="SalesCenters DD"/>
      <sheetName val="SalesOH DD"/>
      <sheetName val="Space DD"/>
      <sheetName val="SUSADevOther DD"/>
      <sheetName val="MemberOps DD"/>
      <sheetName val="SRM DD"/>
      <sheetName val="Corp RM DD"/>
      <sheetName val="GnA Detail DD"/>
      <sheetName val="GnA Summary DD"/>
      <sheetName val="SalesStat DD"/>
      <sheetName val="Summary QC"/>
      <sheetName val="Detail QC"/>
      <sheetName val="GL CODING"/>
      <sheetName val="GL CODING NOTES"/>
      <sheetName val="Silo"/>
      <sheetName val="G&amp;A Summary"/>
      <sheetName val="SUSA Dev"/>
      <sheetName val="Sales Centers"/>
      <sheetName val="Arizona Region"/>
      <sheetName val="CA_NV Region"/>
      <sheetName val="MidAtlantic Region"/>
      <sheetName val="FL_Caribbean Region"/>
      <sheetName val="Hawaii Region"/>
      <sheetName val="Sales Overhead"/>
      <sheetName val="SUSA Dev Other"/>
      <sheetName val="Member Operations"/>
      <sheetName val="Resort Ops"/>
      <sheetName val="Corp RM"/>
      <sheetName val="G&amp;A Corp Detail"/>
      <sheetName val="P&amp;L vs Budget"/>
      <sheetName val="P&amp;L with budget "/>
      <sheetName val="P&amp;L vs LY"/>
      <sheetName val="CIM Inserts"/>
      <sheetName val="Model--&gt;"/>
      <sheetName val="Transaction"/>
      <sheetName val="Assumptions &amp; Overview"/>
      <sheetName val="Alpha Margins - Not in USe"/>
      <sheetName val="Rebates"/>
      <sheetName val="Model - IS"/>
      <sheetName val="Historical - IS"/>
      <sheetName val="Model - BS"/>
      <sheetName val="Historical - BS"/>
      <sheetName val="Model - CF"/>
      <sheetName val="Depr &amp; Amort Schedule"/>
      <sheetName val="Historical Financials --&gt;"/>
      <sheetName val="Historical - CF"/>
      <sheetName val="XIRR"/>
      <sheetName val="Pref Dividends"/>
      <sheetName val="Cap Table Summary"/>
      <sheetName val="Breakout"/>
      <sheetName val="budg to actual YTD"/>
      <sheetName val="Mapics GL History Data"/>
      <sheetName val="Prior Yr GL Hist"/>
      <sheetName val="Curr Yr Budget"/>
      <sheetName val="Mapics Opening Balances"/>
      <sheetName val="NonDept Inc Stmt"/>
      <sheetName val="NonDept Inc Stmt (2)"/>
      <sheetName val="Summary Budget IS"/>
      <sheetName val="Cons IS -adj"/>
      <sheetName val="Distribution Operating"/>
      <sheetName val="Summary Budget CF"/>
      <sheetName val="Cons CF"/>
      <sheetName val="Summary Budget BS"/>
      <sheetName val="Cons BS)"/>
      <sheetName val="Service Rev-Plan"/>
      <sheetName val="Service Operating Costs"/>
      <sheetName val="Production Tracking"/>
      <sheetName val="Client IDs, Codes"/>
      <sheetName val="AD Tracking"/>
      <sheetName val="MENUS"/>
      <sheetName val="Color Codes"/>
      <sheetName val="Deferred Cost Amort."/>
      <sheetName val="Discount"/>
      <sheetName val="Amort Sched-Old Loan - PwC"/>
      <sheetName val="P&amp;L Reclass Consideration"/>
      <sheetName val="Testing 1"/>
      <sheetName val="New Loan Amort NVT"/>
      <sheetName val="Suppl Non-Stat Sample Master"/>
      <sheetName val="New Loan Amort PBC"/>
      <sheetName val="Targeted Testing-2"/>
      <sheetName val="Testing 2"/>
      <sheetName val="Entries Nov adjustments DNU"/>
      <sheetName val="Entries December"/>
      <sheetName val="Entries Nov adjustments"/>
      <sheetName val="Rev. Entries November"/>
      <sheetName val="Entries November"/>
      <sheetName val="Buyer Transaction Expenses"/>
      <sheetName val="Seller Transaction Expenses"/>
      <sheetName val="Bonus &amp; Options"/>
      <sheetName val="Special payroll"/>
      <sheetName val="Debt Costs"/>
      <sheetName val="Note Payable-old &amp; new"/>
      <sheetName val="Debt detail"/>
      <sheetName val="2016 Insurance"/>
      <sheetName val=" Sources &amp; Uses"/>
      <sheetName val="TB by acct"/>
      <sheetName val="MOM sales Summary by Group"/>
      <sheetName val="05 FORECAST FROM SALES"/>
      <sheetName val="Sales Jan"/>
      <sheetName val="Sales Feb"/>
      <sheetName val="Sales Mar"/>
      <sheetName val="Sales Apr"/>
      <sheetName val="Sales May"/>
      <sheetName val="Sales June"/>
      <sheetName val="Sales July"/>
      <sheetName val="Sales Aug"/>
      <sheetName val="Sales Sept"/>
      <sheetName val="Sales Oct"/>
      <sheetName val="Sales Nov"/>
      <sheetName val="Sales Dec"/>
      <sheetName val="week data"/>
      <sheetName val="Cash Flow (EBITDA)"/>
      <sheetName val="prior budget"/>
      <sheetName val="cat"/>
      <sheetName val="Checklist (2)"/>
      <sheetName val="with CR"/>
      <sheetName val="without CR"/>
      <sheetName val="Cricket"/>
      <sheetName val="P&amp;L (2)"/>
      <sheetName val="ACE-AR Checks"/>
      <sheetName val="ACE-AR Loans"/>
      <sheetName val="Fin DD 1"/>
      <sheetName val="Fin DD 2"/>
      <sheetName val="Board Proforma - Approval"/>
      <sheetName val="Summary Proforma"/>
      <sheetName val="IRR-10 Yr"/>
      <sheetName val="St. Pete"/>
      <sheetName val="Florida"/>
      <sheetName val="Hillsborough"/>
      <sheetName val="Clearwater"/>
      <sheetName val="Holiday"/>
      <sheetName val="Kennedy"/>
      <sheetName val="Proforma Ctr P&amp;L"/>
      <sheetName val="Metrics-Needed"/>
      <sheetName val="denovo template"/>
      <sheetName val="Revolver Interest"/>
      <sheetName val="New Cust Fee %"/>
      <sheetName val="state Loan Fee To Int Ratio"/>
      <sheetName val="Metrics-All"/>
      <sheetName val="HY - Summary "/>
      <sheetName val="Recap Assum &amp; Sensitivity"/>
      <sheetName val="Recap IS"/>
      <sheetName val="Jupiter WC"/>
      <sheetName val="Recap BSCF"/>
      <sheetName val="Recap Ratios"/>
      <sheetName val="Recap &amp; Holdco Returns"/>
      <sheetName val="Senior Sub Notes Return"/>
      <sheetName val="M&amp;A Transaction &gt;&gt;&gt;"/>
      <sheetName val="M&amp;A Assum"/>
      <sheetName val="ScenarioSummary_07_18_01"/>
      <sheetName val="ScenarioSummary_07_18_01 (2)"/>
      <sheetName val="ScenarioSummary_07_05_01"/>
      <sheetName val="ScenarioSummary_07_06_01"/>
      <sheetName val="ScenarioSummary_07_06_01(a)"/>
      <sheetName val="ScenarioSummary"/>
      <sheetName val="ScenarioSummary AccDil"/>
      <sheetName val="Value Case 1"/>
      <sheetName val="Value Case 2"/>
      <sheetName val="Value Case 3"/>
      <sheetName val="Equity Returns"/>
      <sheetName val="Mezzanine Returns"/>
      <sheetName val="OUTPUT_NUS_DCF"/>
      <sheetName val="OUTPUT_Jupiter_DCF"/>
      <sheetName val="Venus Fin"/>
      <sheetName val="Jupiter Fin"/>
      <sheetName val="JewelComparison"/>
      <sheetName val="Valn_Matrix_Jupiter"/>
      <sheetName val="Valn_Matrix_Neptune"/>
      <sheetName val="Research"/>
      <sheetName val="Standalone &gt;&gt;&gt;"/>
      <sheetName val="BorrowingCap"/>
      <sheetName val="RelVal_EBITDA"/>
      <sheetName val="RelVal_DCF"/>
      <sheetName val="Mult37%"/>
      <sheetName val="Mult6.0x"/>
      <sheetName val="Value_Summary"/>
      <sheetName val="Value_Summary (2)"/>
      <sheetName val="Value_Summary (3)"/>
      <sheetName val="SummaryCash"/>
      <sheetName val="Value_Summary (4)"/>
      <sheetName val="Value_Summary (5)"/>
      <sheetName val="Value_Summary (6)"/>
      <sheetName val="ContribSummary"/>
      <sheetName val="ContribSummary1"/>
      <sheetName val="ContribSummary (2)"/>
      <sheetName val="RequiredMult"/>
      <sheetName val="Prorata"/>
      <sheetName val="Comparison_Fall"/>
      <sheetName val="DCF37%"/>
      <sheetName val="DCFmidpoint"/>
      <sheetName val="ReqOwn"/>
      <sheetName val="101001Comp"/>
      <sheetName val="Venus DCF"/>
      <sheetName val="Jupiter DCF"/>
      <sheetName val="Venus_Depr"/>
      <sheetName val="Venus_IS"/>
      <sheetName val="Venus_BSCF"/>
      <sheetName val="Venus_Rat"/>
      <sheetName val="Jewel_IS"/>
      <sheetName val="Jewel_BSCF"/>
      <sheetName val="Jewel_Rat"/>
      <sheetName val="Other=====&gt;&gt;&gt;&gt;"/>
      <sheetName val="Big Planet"/>
      <sheetName val="2001 Pro Forma"/>
      <sheetName val="Value Case 2old"/>
      <sheetName val="Value Case 3old"/>
      <sheetName val="LBO-&gt;"/>
      <sheetName val="LBO_BSCF"/>
      <sheetName val="LBO_Credit"/>
      <sheetName val="Plan Comparisons"/>
      <sheetName val="Board Sample"/>
      <sheetName val="Consolidated Templete"/>
      <sheetName val="Distribution Templete"/>
      <sheetName val="Corporate Templete"/>
      <sheetName val="May 30 Summary"/>
      <sheetName val="closed - equity"/>
      <sheetName val="closed - natl muni"/>
      <sheetName val="closed - government"/>
      <sheetName val="closed - investment grade"/>
      <sheetName val="Present Value of mortgage note"/>
      <sheetName val="Summary Sheet"/>
      <sheetName val="07051999"/>
      <sheetName val="07121999"/>
      <sheetName val="07191999"/>
      <sheetName val="07261999"/>
      <sheetName val="08091999"/>
      <sheetName val="08161999"/>
      <sheetName val="08231999"/>
      <sheetName val="08301999"/>
      <sheetName val="09061999"/>
      <sheetName val="09131999"/>
      <sheetName val="09201999"/>
      <sheetName val="09271999"/>
      <sheetName val="10041999"/>
      <sheetName val="10111999"/>
      <sheetName val="10181999"/>
      <sheetName val="10251999"/>
      <sheetName val="11011999"/>
      <sheetName val="11081999"/>
      <sheetName val="11151999"/>
      <sheetName val="11221999"/>
      <sheetName val="11291999"/>
      <sheetName val="12061999"/>
      <sheetName val="12131999"/>
      <sheetName val="12201999"/>
      <sheetName val="12271999"/>
      <sheetName val="01032000"/>
      <sheetName val="01102000"/>
      <sheetName val="01172000"/>
      <sheetName val="01242000"/>
      <sheetName val="01312000"/>
      <sheetName val="02072000"/>
      <sheetName val="02142000"/>
      <sheetName val="02212000"/>
      <sheetName val="02282000"/>
      <sheetName val="03062000"/>
      <sheetName val="03132000"/>
      <sheetName val="03202000"/>
      <sheetName val="03272000"/>
      <sheetName val="04032000"/>
      <sheetName val="04102000"/>
      <sheetName val="04172000"/>
      <sheetName val="04242000"/>
      <sheetName val="05012000"/>
      <sheetName val="05082000"/>
      <sheetName val="05152000"/>
      <sheetName val="05222000"/>
      <sheetName val="05292000"/>
      <sheetName val="06052000"/>
      <sheetName val="06122000"/>
      <sheetName val="06192000"/>
      <sheetName val="06262000"/>
      <sheetName val="07032000"/>
      <sheetName val="07102000"/>
      <sheetName val="07172000"/>
      <sheetName val="07242000"/>
      <sheetName val="07312000"/>
      <sheetName val="08072000"/>
      <sheetName val="08142000"/>
      <sheetName val="08212000"/>
      <sheetName val="08282000"/>
      <sheetName val="09042000"/>
      <sheetName val="09112000"/>
      <sheetName val="09182000"/>
      <sheetName val="09252000"/>
      <sheetName val="10022000"/>
      <sheetName val="10162000"/>
      <sheetName val="10232000"/>
      <sheetName val="10302000"/>
      <sheetName val="11062000"/>
      <sheetName val="11202000"/>
      <sheetName val="11272000"/>
      <sheetName val="12042000"/>
      <sheetName val="12112000"/>
      <sheetName val="12182000"/>
      <sheetName val="12252000"/>
      <sheetName val="01012001"/>
      <sheetName val="01152001"/>
      <sheetName val="01222001"/>
      <sheetName val="02052001"/>
      <sheetName val="02122001"/>
      <sheetName val="02192001"/>
      <sheetName val="02262001"/>
      <sheetName val="03052001"/>
      <sheetName val="03122001"/>
      <sheetName val="03192001"/>
      <sheetName val="03262001"/>
      <sheetName val="04022001"/>
      <sheetName val="04162001"/>
      <sheetName val="04232001"/>
      <sheetName val="04302001"/>
      <sheetName val="05072001"/>
      <sheetName val="05142001"/>
      <sheetName val="05212001"/>
      <sheetName val="05282001"/>
      <sheetName val="06042001"/>
      <sheetName val="06112001"/>
      <sheetName val="06182001"/>
      <sheetName val="06252001"/>
      <sheetName val="07022001"/>
      <sheetName val="07092001"/>
      <sheetName val="07162001"/>
      <sheetName val="07232001"/>
      <sheetName val="07302001"/>
      <sheetName val="08062001"/>
      <sheetName val="08132001"/>
      <sheetName val="08202001"/>
      <sheetName val="08272001"/>
      <sheetName val="09032001"/>
      <sheetName val="09102001"/>
      <sheetName val="09242001"/>
      <sheetName val="10082001"/>
      <sheetName val="10152001"/>
      <sheetName val="10222001"/>
      <sheetName val="10292001"/>
      <sheetName val="11052001"/>
      <sheetName val="11122001"/>
      <sheetName val="11192001"/>
      <sheetName val="11262001"/>
      <sheetName val="12032001"/>
      <sheetName val="12102001"/>
      <sheetName val="12172001"/>
      <sheetName val="12242001"/>
      <sheetName val="12312001"/>
      <sheetName val="01072002"/>
      <sheetName val="01142002 "/>
      <sheetName val="01212002  "/>
      <sheetName val="02042002"/>
      <sheetName val="1994 PE Dots"/>
      <sheetName val="F&amp;O OUTLK"/>
      <sheetName val="F&amp;O"/>
      <sheetName val="Inv Detail"/>
      <sheetName val="HEADCOUNT REPORT"/>
      <sheetName val="APRIL FY99"/>
      <sheetName val="Prod Proc Mix"/>
      <sheetName val="Oct DPA Serv JEs"/>
      <sheetName val="Oct Serv JEs"/>
      <sheetName val="RGS bal"/>
      <sheetName val="RGS Inc"/>
      <sheetName val="RGS Ratio"/>
      <sheetName val="GLC bal"/>
      <sheetName val="GLC Inc"/>
      <sheetName val="GLC Ratio"/>
      <sheetName val="II-1 wacc (2)"/>
      <sheetName val="II-2 proj inc (2)"/>
      <sheetName val="II-3 proj bal (2)"/>
      <sheetName val="II-4 CapEx (2)"/>
      <sheetName val="II-5 sources &amp; uses (2)"/>
      <sheetName val="II-6 dcf (2)"/>
      <sheetName val="III-1 BS"/>
      <sheetName val="III-2 IS"/>
      <sheetName val="III-3 Ratios"/>
      <sheetName val="III-4 Market Mults"/>
      <sheetName val="III-5 Transactions "/>
      <sheetName val="III-6 Application"/>
      <sheetName val="III-7 Application "/>
      <sheetName val="III-8 Application "/>
      <sheetName val="IV - Conclusion"/>
      <sheetName val="betacalc"/>
      <sheetName val="GC 1"/>
      <sheetName val="GC 2"/>
      <sheetName val="GC 15"/>
      <sheetName val="FN Codes- Inc Statment"/>
      <sheetName val="FN Codes- Bal Sheet"/>
      <sheetName val="4- EV MULTS"/>
      <sheetName val="2- Dupont"/>
      <sheetName val="6-Conclusion"/>
      <sheetName val="COPA-608"/>
      <sheetName val="610-2007"/>
      <sheetName val="A&amp;I 99"/>
      <sheetName val="Boxes"/>
      <sheetName val="Return Tree"/>
      <sheetName val="P&amp;L 1999 v 1998"/>
      <sheetName val="Cashflow YTD"/>
      <sheetName val="Overhead 1998 v 1999"/>
      <sheetName val="Stock Summary"/>
      <sheetName val="Finished Goods Movement"/>
      <sheetName val="Finished Goods Status"/>
      <sheetName val="Raw Material Stocks"/>
      <sheetName val="Capital Spend Summary"/>
      <sheetName val="Capital Spend Detail"/>
      <sheetName val="Absence Summary"/>
      <sheetName val="T &amp; D Activities"/>
      <sheetName val="Training Costs"/>
      <sheetName val="Holiday Summary"/>
      <sheetName val="Total Plan"/>
      <sheetName val="3350 Plan"/>
      <sheetName val="3351 Plan"/>
      <sheetName val="3352 Plan"/>
      <sheetName val="3353 Plan"/>
      <sheetName val="3354 Plan"/>
      <sheetName val="3355 Plan"/>
      <sheetName val="FL Plan Spread"/>
      <sheetName val="Loan Fee To Int Ratio"/>
      <sheetName val="Client Amort"/>
      <sheetName val="JobList"/>
      <sheetName val="IRR "/>
      <sheetName val="ACQ397SM"/>
      <sheetName val="Typical Company"/>
      <sheetName val="FF P&amp;L FY02 FY03 Jan-Jun04"/>
      <sheetName val="FF BS 1202 1203 0604"/>
      <sheetName val="FF Sales by Cust - original"/>
      <sheetName val="FF Sales by Cust -JIM (dollars)"/>
      <sheetName val="FF Sales by Cust - JIM (number)"/>
      <sheetName val="survival summary"/>
      <sheetName val="Trademark Information"/>
      <sheetName val="Non-Compete Agreements"/>
      <sheetName val="Rev Fcst Out Years"/>
      <sheetName val="Common-Size"/>
      <sheetName val="Forecasted P&amp;L"/>
      <sheetName val="Expense Assumptions"/>
      <sheetName val="Depr&amp;CapEx"/>
      <sheetName val="Discount Rate"/>
      <sheetName val="GL1"/>
      <sheetName val="GL2"/>
      <sheetName val="GL3"/>
      <sheetName val="GL4"/>
      <sheetName val="GLComp"/>
      <sheetName val="CapMarket Data"/>
      <sheetName val="Comp Market Method"/>
      <sheetName val="Transaction Valuation"/>
      <sheetName val="Do Not Use"/>
      <sheetName val="Do Not Change"/>
      <sheetName val="Financial Tables"/>
      <sheetName val="Pres - P&amp;L"/>
      <sheetName val="Pres - S&amp;U"/>
      <sheetName val="Syngenta-US"/>
      <sheetName val="Bulk"/>
      <sheetName val="B-3"/>
      <sheetName val="Antwerp"/>
      <sheetName val="Speciatly"/>
      <sheetName val="Pyridine Op Costs"/>
      <sheetName val="Morflex"/>
      <sheetName val="Carbon"/>
      <sheetName val="Neptune Run Rate"/>
      <sheetName val="Neptune 2006 Cont."/>
      <sheetName val="One-Timers"/>
      <sheetName val="One-Timers (2)"/>
      <sheetName val="Buildup (2)"/>
      <sheetName val="Orig"/>
      <sheetName val="Cust. Facing"/>
      <sheetName val="Sal by Title2"/>
      <sheetName val="Sal by Title"/>
      <sheetName val="Netpay thru 09.31"/>
      <sheetName val="EU"/>
      <sheetName val="Waskom Income"/>
      <sheetName val="Actual Prices"/>
      <sheetName val="WaskomPL"/>
      <sheetName val="WaskomGP"/>
      <sheetName val="WaskomGasAnal"/>
      <sheetName val="Fractionator"/>
      <sheetName val="Combined (2)"/>
      <sheetName val="Exhibits&gt;&gt;&gt;"/>
      <sheetName val="A - Assumptions"/>
      <sheetName val="A-2 Summary"/>
      <sheetName val="B- Revenue Analysis"/>
      <sheetName val="C-1 Subs"/>
      <sheetName val="C-1 Subs (Cont)"/>
      <sheetName val="C-2 Subs Tax Amort"/>
      <sheetName val="C-3 Subs Lifing Score"/>
      <sheetName val="D-1 Adv"/>
      <sheetName val="D-1 Adv (Cont)"/>
      <sheetName val="D-2 Adv Lifing Scorecard"/>
      <sheetName val="E-1 Mastheads"/>
      <sheetName val="E-2 Roy Rates"/>
      <sheetName val="F - Capital Charges"/>
      <sheetName val="G - Work Cap"/>
      <sheetName val="H - Fixed Assets"/>
      <sheetName val="I - Workforce"/>
      <sheetName val="J - WACC"/>
      <sheetName val="&lt;&lt;&lt;The Leader exh"/>
      <sheetName val="K - Summary"/>
      <sheetName val="L - DR_check"/>
      <sheetName val="&lt;&lt;&lt;Exhibits"/>
      <sheetName val="IS Forcast"/>
      <sheetName val="Cost Strcts&gt;&gt;&gt;"/>
      <sheetName val="Cost Structure Test"/>
      <sheetName val="Advertiser Costs"/>
      <sheetName val="Subscriber Costs"/>
      <sheetName val="Consol IS (2)"/>
      <sheetName val="&lt;&lt;&lt;Cost Strcts"/>
      <sheetName val="Copley Consol IS (2)"/>
      <sheetName val="B-6 Masthead Scorecard"/>
      <sheetName val="Consolidated Bal Sht"/>
      <sheetName val="NAE subs Tax Amort"/>
      <sheetName val="XI-2 Inc Stmt"/>
      <sheetName val="balcom"/>
      <sheetName val="balgr"/>
      <sheetName val="inccom"/>
      <sheetName val="incgr"/>
      <sheetName val="wkcap"/>
      <sheetName val="ratio"/>
      <sheetName val="Allo"/>
      <sheetName val="Allo SEC"/>
      <sheetName val="Consid"/>
      <sheetName val="Inc.state"/>
      <sheetName val="FA_Dep"/>
      <sheetName val="Cap Assets"/>
      <sheetName val="WFIP"/>
      <sheetName val="Royalty Assets"/>
      <sheetName val="Customer List"/>
      <sheetName val="CP Sum"/>
      <sheetName val="IPRD Sum"/>
      <sheetName val="FUT Sum"/>
      <sheetName val="Exit"/>
      <sheetName val="RevComp"/>
      <sheetName val="RevCompChart"/>
      <sheetName val="OpIncomeChart"/>
      <sheetName val="Cost1"/>
      <sheetName val="Cost2"/>
      <sheetName val="Cost3"/>
      <sheetName val="Cost4"/>
      <sheetName val="Cost5"/>
      <sheetName val="FUT Cost"/>
      <sheetName val="CP1"/>
      <sheetName val="CP2"/>
      <sheetName val="CP3"/>
      <sheetName val="CP4"/>
      <sheetName val="CP5"/>
      <sheetName val="CP6"/>
      <sheetName val="CP7"/>
      <sheetName val="CP8"/>
      <sheetName val="CP9"/>
      <sheetName val="CP10"/>
      <sheetName val="CP11"/>
      <sheetName val="CP12"/>
      <sheetName val="CP13"/>
      <sheetName val="CP14"/>
      <sheetName val="CP15"/>
      <sheetName val="IPRD1"/>
      <sheetName val="IPRD2"/>
      <sheetName val="IPRD3"/>
      <sheetName val="IPRD4"/>
      <sheetName val="IPRD5"/>
      <sheetName val="IPRD6"/>
      <sheetName val="IPRD7"/>
      <sheetName val="IPRD8"/>
      <sheetName val="IPRD9"/>
      <sheetName val="IPRD10"/>
      <sheetName val="IPRD11"/>
      <sheetName val="IPRD12"/>
      <sheetName val="IPRD13"/>
      <sheetName val="IPRD14"/>
      <sheetName val="IPRD15"/>
      <sheetName val="SEC Summary"/>
      <sheetName val="SEC 1"/>
      <sheetName val="SEC 2"/>
      <sheetName val="SEC 3"/>
      <sheetName val="SEC 4"/>
      <sheetName val="SEC 5"/>
      <sheetName val="SEC 6"/>
      <sheetName val="SEC 7"/>
      <sheetName val="SEC 8"/>
      <sheetName val="SEC 9"/>
      <sheetName val="SEC 10"/>
      <sheetName val="SEC 11"/>
      <sheetName val="SEC 12"/>
      <sheetName val="SEC 13"/>
      <sheetName val="SEC 14"/>
      <sheetName val="SEC 15"/>
      <sheetName val="Multi Check"/>
      <sheetName val="Formula"/>
      <sheetName val="S&amp;U + Close BS"/>
      <sheetName val="Exit Assumptions"/>
      <sheetName val="A Enviro CF"/>
      <sheetName val="A Cons"/>
      <sheetName val="2005 Cons"/>
      <sheetName val="2005 Bud v Ref"/>
      <sheetName val="2005 Product"/>
      <sheetName val="A Product"/>
      <sheetName val="2004 Cons"/>
      <sheetName val="Cov Calcs"/>
      <sheetName val="ML_Model_Info"/>
      <sheetName val="Qtrly Report"/>
      <sheetName val="NEWQTRS"/>
      <sheetName val="QTRCF"/>
      <sheetName val="QTRS"/>
      <sheetName val="Questions for LongWood "/>
      <sheetName val="I - Assumptions"/>
      <sheetName val="II-2 Know-how-2"/>
      <sheetName val="III-1 Tradename"/>
      <sheetName val="III-2 Tradename"/>
      <sheetName val="III-3 Tradename"/>
      <sheetName val="III-4 Tradename"/>
      <sheetName val="IV-1 - Revenue Analysis"/>
      <sheetName val="IV-2 Cust Inc "/>
      <sheetName val="IV-3  Cust Inc (Cont)"/>
      <sheetName val="IV-4 - Cap Asset Charges"/>
      <sheetName val="IV-5 Cust Tax amort"/>
      <sheetName val="V-1 NC Summary"/>
      <sheetName val="V-2 NC Damages"/>
      <sheetName val="V-3-NC Scorecard"/>
      <sheetName val="VI - Work Cap"/>
      <sheetName val="VII - Fixed Assets2"/>
      <sheetName val="VIII - WACC"/>
      <sheetName val="IX-Workforce"/>
      <sheetName val="X - Summary"/>
      <sheetName val="XI - DR_check"/>
      <sheetName val="IV-3 Cust Costs"/>
      <sheetName val="IV-4 GoodWill Costs"/>
      <sheetName val="Goodwill Income "/>
      <sheetName val="V - Fixed Assets"/>
      <sheetName val="II-1 Know-how-1"/>
      <sheetName val="PictureSheet"/>
      <sheetName val="TransSummary"/>
      <sheetName val="Inputs--&gt;"/>
      <sheetName val="ModelDrivers"/>
      <sheetName val="DSI"/>
      <sheetName val="TE"/>
      <sheetName val="Operon"/>
      <sheetName val="USC"/>
      <sheetName val="NewTarget"/>
      <sheetName val="SLOverhead"/>
      <sheetName val="BalSheetCashFlow"/>
      <sheetName val="A-1 bal"/>
      <sheetName val="A-2 inc"/>
      <sheetName val="Proj IS Assumptions"/>
      <sheetName val="Projected IS"/>
      <sheetName val="Proj BS Assumptions"/>
      <sheetName val="Projected BS"/>
      <sheetName val="S&amp;U of CF"/>
      <sheetName val="WACC worksheet"/>
      <sheetName val="FMV"/>
      <sheetName val="Tax benefit"/>
      <sheetName val="GC Bal"/>
      <sheetName val="GC BalCom"/>
      <sheetName val="GC Inc"/>
      <sheetName val="GC IncCom"/>
      <sheetName val="GC Ratio"/>
      <sheetName val="GC Multiples"/>
      <sheetName val="GC Forward Multiples"/>
      <sheetName val="OF"/>
      <sheetName val="IR"/>
      <sheetName val="LMD"/>
      <sheetName val="NW"/>
      <sheetName val="UV"/>
      <sheetName val="FORP"/>
      <sheetName val="PRG"/>
      <sheetName val="Assu"/>
      <sheetName val="SAT"/>
      <sheetName val="SR"/>
      <sheetName val="WF"/>
      <sheetName val="OSB"/>
      <sheetName val="SW"/>
      <sheetName val="Neptune Analysis"/>
      <sheetName val="Bank Case Summary"/>
      <sheetName val="Base Case Summary"/>
      <sheetName val="Upside Case"/>
      <sheetName val="Downside Case Summary"/>
      <sheetName val="2005-07 Bridge"/>
      <sheetName val="Pyridine Summary"/>
      <sheetName val="Neptune Analysis II"/>
      <sheetName val="Bulk - West"/>
      <sheetName val="Bulk - China"/>
      <sheetName val="B-3 - US"/>
      <sheetName val="B-3 - Belgium"/>
      <sheetName val="Specialty"/>
      <sheetName val="Citrates"/>
      <sheetName val="DEET"/>
      <sheetName val="Consolidated Summary"/>
      <sheetName val="2005 Morflex 506 Budget Calc"/>
      <sheetName val="Raws"/>
      <sheetName val="Questions for Ebix-LifeLink"/>
      <sheetName val="II-1 DTech WinFlex"/>
      <sheetName val="II-2 DTech VitalSigns"/>
      <sheetName val="II-3 DTech OVP"/>
      <sheetName val="II-4 Tax Amort"/>
      <sheetName val="III-1 Trademark Val"/>
      <sheetName val="III-2 Roy Rates"/>
      <sheetName val="IV-2 -WF Cust Inc "/>
      <sheetName val="IV-2 WF Cust Inc (Cont)"/>
      <sheetName val="IV-3 Vital Cust Inc"/>
      <sheetName val="IV-4 Cust Costs"/>
      <sheetName val="IV-5 - Cap Asset Charges"/>
      <sheetName val="IV-6 Vital CL Tax amort"/>
      <sheetName val="V - Work Cap"/>
      <sheetName val="VI - Fixed Assets"/>
      <sheetName val="VII - WACC"/>
      <sheetName val="VIII - Summary"/>
      <sheetName val="VIII - Summary2"/>
      <sheetName val="XII - DR_check"/>
      <sheetName val="Total Company_Costs"/>
      <sheetName val="gw_fut_tech_Cost Structure"/>
      <sheetName val="X - Future Tech_Other"/>
      <sheetName val="Customer_Income"/>
      <sheetName val="Cust Attrtn"/>
      <sheetName val="Technology Chart"/>
      <sheetName val="EDI_PPALLOCATION2"/>
      <sheetName val="Non-Compete"/>
      <sheetName val="Questions for Channelwave"/>
      <sheetName val="II - Revenue Analysis"/>
      <sheetName val="Dev Tech"/>
      <sheetName val="Dev_Tech Scrd"/>
      <sheetName val="Tech Roy Rates"/>
      <sheetName val="Dev Tech Tax amort"/>
      <sheetName val="IV Cust Inc "/>
      <sheetName val="IV  Cust Inc (Cont)"/>
      <sheetName val="IV Customer Lifing Scorecard"/>
      <sheetName val="V - Cap Asset Charges"/>
      <sheetName val="VII - Fixed Assets"/>
      <sheetName val="IX -Workforce"/>
      <sheetName val="XIV - Backlog"/>
      <sheetName val="Backlog Csts"/>
      <sheetName val="PF Contribution CP"/>
      <sheetName val="2006 Contribution"/>
      <sheetName val="Variable_Costs"/>
      <sheetName val="Carsey_Werner_Co_llc_model_12_0"/>
      <sheetName val="Exhibits &gt;&gt;&gt;&gt;&gt;"/>
      <sheetName val="C-1 Value of Trade Mark"/>
      <sheetName val="C-2 Royalty Rates"/>
      <sheetName val="C-3 Tax Amortization-Trademark"/>
      <sheetName val=" D-1 Value of Franchise Agree"/>
      <sheetName val="D-2 Tax Amortization-Franchise "/>
      <sheetName val="E- Fair Value of Recipe"/>
      <sheetName val="E-2 Tax Amortization- Recipes"/>
      <sheetName val="F- WACC"/>
      <sheetName val="G  Working Capital"/>
      <sheetName val="H Fixed Assets"/>
      <sheetName val="I Summary"/>
      <sheetName val="J DR Check"/>
      <sheetName val="&lt;&lt;&lt; Exhibits"/>
      <sheetName val="Mthly Assumes"/>
      <sheetName val="YTD ALLOW"/>
      <sheetName val="WPA_Assum"/>
      <sheetName val="EX2_Revenue"/>
      <sheetName val="Contract"/>
      <sheetName val="EX7_Royalty"/>
      <sheetName val="WACC calculation"/>
      <sheetName val="EX__WFIP"/>
      <sheetName val="EX3_Bal"/>
      <sheetName val="EX4_WC"/>
      <sheetName val="EX5_FA"/>
      <sheetName val="EX6_CapAssets"/>
      <sheetName val="Customer Base"/>
      <sheetName val="CPCoreTech"/>
      <sheetName val="EX21_RevChart"/>
      <sheetName val="EX8-Summ"/>
      <sheetName val="WPD_Future"/>
      <sheetName val="WPF_Cost1"/>
      <sheetName val="WPG_Cost2"/>
      <sheetName val="WPK_CostFut"/>
      <sheetName val="WPH_Cost3"/>
      <sheetName val="ALLCover"/>
      <sheetName val="ECover"/>
      <sheetName val="WPCover"/>
      <sheetName val="WPB_Allo"/>
      <sheetName val="WPC_Consid"/>
      <sheetName val="WPE_Exit"/>
      <sheetName val="WPI_Cost4"/>
      <sheetName val="WPJ_Cost5"/>
      <sheetName val="EX1_Results"/>
      <sheetName val="Employee Stock Option"/>
      <sheetName val="Florist P&amp;L USD"/>
      <sheetName val="Consumer USD"/>
      <sheetName val="III-1 Memb Network"/>
      <sheetName val="III-1 Memb Network(cont'd)"/>
      <sheetName val="III-2 Memb Costs"/>
      <sheetName val="III-3 Memb Tax Amort"/>
      <sheetName val="IV-1 Customer List"/>
      <sheetName val="IV-1 Cust List (cont'd)"/>
      <sheetName val="IV-2 Cust Costs"/>
      <sheetName val="IV-3 Cust Tax Amort"/>
      <sheetName val="VI-1 Trademarks"/>
      <sheetName val="VI-2 Royalty Rates"/>
      <sheetName val="VI-3 TM Tax Amort"/>
      <sheetName val="VII - Capital Charges"/>
      <sheetName val="VIII - Work Cap"/>
      <sheetName val="IX - Fixed Assets"/>
      <sheetName val="XI - WACC"/>
      <sheetName val="XII - Summary"/>
      <sheetName val="XIII - DR Check"/>
      <sheetName val="X - Workforce"/>
      <sheetName val="V - Tech Placeholder"/>
      <sheetName val="Florist P&amp;L GBP"/>
      <sheetName val="Consumer Model"/>
      <sheetName val="Consumer GBP"/>
      <sheetName val="Total Co Cost Structure"/>
      <sheetName val="New Members"/>
      <sheetName val="New Member Costs"/>
      <sheetName val="New Cust Costs"/>
      <sheetName val="Consolidated P&amp;L USD"/>
      <sheetName val="Consolidated P&amp;L GBP"/>
      <sheetName val="Balance Sheet GBP"/>
      <sheetName val="Balance Sheet USD"/>
      <sheetName val="Consolidated P&amp;L2 GBP "/>
      <sheetName val="Consolidated P&amp;L2 USD"/>
      <sheetName val="Rev Analysis"/>
      <sheetName val="Allocation of Op Ex"/>
      <sheetName val="Fiscal Projections"/>
      <sheetName val="II-1 Rev Anlysis"/>
      <sheetName val="III-1 DT Excess Earnings"/>
      <sheetName val="III-2 DT Costs "/>
      <sheetName val="III-3 DT Tax Amort"/>
      <sheetName val="IV-1 Backlog"/>
      <sheetName val="IV-2 Backlog Costs"/>
      <sheetName val="IV-3 Backlog Tax Amort"/>
      <sheetName val="V-1 Cust Relat"/>
      <sheetName val="V-1 Cust Relat(cont)"/>
      <sheetName val="V-2 Cust Costs"/>
      <sheetName val="V-3 Cust Tax Amort"/>
      <sheetName val="VI-1 Trade Names"/>
      <sheetName val="VI-2 TM Tax Amort"/>
      <sheetName val="VII-1 CNT Summary"/>
      <sheetName val="VII-2 CNT Damage "/>
      <sheetName val="VII-3 CNT Total Damage"/>
      <sheetName val="VII-4 CNT Scorecard"/>
      <sheetName val="VIII - Capital Charges"/>
      <sheetName val="IX - Work Cap"/>
      <sheetName val="X - Fixed Assets"/>
      <sheetName val="XI - Workforce"/>
      <sheetName val="XII - WACC"/>
      <sheetName val="XIII - Summary"/>
      <sheetName val="XIV - DR Check"/>
      <sheetName val="B2 - Trademark RoyRates"/>
      <sheetName val="VI-2 Roy Rates"/>
      <sheetName val="Egret Balance Sheet (USD)"/>
      <sheetName val="Tech Charge"/>
      <sheetName val="Cust Attr Scrd"/>
      <sheetName val="Reps Attr Scrd"/>
      <sheetName val="Future Tech_Other"/>
      <sheetName val="Cost Strctures&gt;&gt;&gt;"/>
      <sheetName val="FTech_Cost Structure"/>
      <sheetName val="&lt;&lt;&lt;Cost Structures"/>
      <sheetName val="&gt;&gt;&gt; Financials Stat"/>
      <sheetName val="EGRET Schedules"/>
      <sheetName val="BILAPO01"/>
      <sheetName val="B - Revenue Analysis"/>
      <sheetName val="C-1 Dev Tech"/>
      <sheetName val="C-2 Tech RoyRates"/>
      <sheetName val="D-1 Cust Relat"/>
      <sheetName val="D-1 Cust Relat(cont)"/>
      <sheetName val="D-2 Cust Costs"/>
      <sheetName val="E - Capital Charges"/>
      <sheetName val="F-1 Trade Names"/>
      <sheetName val="F-2 Trademark RoyRates"/>
      <sheetName val="G-1 Non Summary"/>
      <sheetName val="G-2 Non Damage "/>
      <sheetName val="G-3 Non Total Damage"/>
      <sheetName val="G-4 Non Scorecard"/>
      <sheetName val="H - Work Cap"/>
      <sheetName val="I - Fixed Assets"/>
      <sheetName val="J - Workforce"/>
      <sheetName val="K - Tax Amort"/>
      <sheetName val="L - WACC"/>
      <sheetName val="M - Summary"/>
      <sheetName val="N - DR Check"/>
      <sheetName val="Summ IS - NEW"/>
      <sheetName val="Financial position (Group)"/>
      <sheetName val="3 Statements"/>
      <sheetName val="Other Operating Expenses"/>
      <sheetName val="THRUSH EAGLE Dashboard"/>
      <sheetName val="Model Comp"/>
      <sheetName val="Model Comp 2"/>
      <sheetName val="EPS Rec"/>
      <sheetName val="EPS Return on Capital"/>
      <sheetName val="Compensation and Expenses"/>
      <sheetName val="PHOEBE Trans Dashboard"/>
      <sheetName val="Consequences"/>
      <sheetName val="Revenue Rec"/>
      <sheetName val="Book Model Comp"/>
      <sheetName val="Model Comparison"/>
      <sheetName val="PHOEBE Transaction Assump"/>
      <sheetName val="Combined Yearly Spreads"/>
      <sheetName val="Combined Quarterly Spreads"/>
      <sheetName val="PHOEBE Synergies"/>
      <sheetName val="THRUSH Synergies"/>
      <sheetName val="THRUSH W EGRET Spreads"/>
      <sheetName val="Thrush Base Case"/>
      <sheetName val="EGRET Pro Forma Balance Sheet"/>
      <sheetName val="Egret Balance Sheet "/>
      <sheetName val="EGRET Income Statement"/>
      <sheetName val="Proposed Transaction Valuation"/>
      <sheetName val="OutPut Income Statement"/>
      <sheetName val="PHOEBE Valuation"/>
      <sheetName val="Repurchase Synsitivity"/>
      <sheetName val="Share Repurchase Analysis"/>
      <sheetName val="Operating Segments"/>
      <sheetName val="PHOEBE Valuation summary"/>
      <sheetName val="THRUSH Calendarized Spreads"/>
      <sheetName val="PHOEBE Summary Segment Revenue"/>
      <sheetName val="HSBC and CITI"/>
      <sheetName val="PHOEBE Income Statement Output"/>
      <sheetName val="PHOEBE Segment income summary"/>
      <sheetName val="PHOEBE Quarterly"/>
      <sheetName val="PHOEBE DCF"/>
      <sheetName val="PHEOBE Calendarized"/>
      <sheetName val="PHOEBE Spreads"/>
      <sheetName val="IP Graphs"/>
      <sheetName val="IP Summary BS"/>
      <sheetName val="PHOEBE Current Valuation"/>
      <sheetName val="Phoebe Income Statement"/>
      <sheetName val="Cash Management"/>
      <sheetName val="US Payments"/>
      <sheetName val="CLS"/>
      <sheetName val="GPP"/>
      <sheetName val="HSBC and Citi Rev"/>
      <sheetName val="GPP wo Bank"/>
      <sheetName val="Securities"/>
      <sheetName val="BBP"/>
      <sheetName val="Cash Tech"/>
      <sheetName val="Corp."/>
      <sheetName val="CashTech Savings"/>
      <sheetName val="PHOEBE Calc"/>
      <sheetName val="Eagle Pre Merger Spreads"/>
      <sheetName val="&lt;Merger Spreads - Spreads Back&gt;"/>
      <sheetName val="RM - Eagle"/>
      <sheetName val="EFT - Eagle"/>
      <sheetName val="GO - Eagle"/>
      <sheetName val="Corp - Eagle"/>
      <sheetName val="EAGLE Spreads"/>
      <sheetName val="EAGLE Spreads Calendarized"/>
      <sheetName val="Eagle Control"/>
      <sheetName val="Side by Side Comparison"/>
      <sheetName val="PHOEBE DashBoard pdf"/>
      <sheetName val="PHOEBE DashBoard"/>
      <sheetName val="EAGLE Break Up"/>
      <sheetName val="EAGLE Normalized"/>
      <sheetName val="THRUSH EAGLE Com EBITDA"/>
      <sheetName val="USDA Amort"/>
      <sheetName val="WACC - GER"/>
      <sheetName val="Comp Anal."/>
      <sheetName val="Mults."/>
      <sheetName val="Summ1"/>
      <sheetName val="CD-US"/>
      <sheetName val="FGI Proforma B.S."/>
      <sheetName val="FGI B.S."/>
      <sheetName val="FGI Inc. St."/>
      <sheetName val="B.S. Ratios"/>
      <sheetName val="Summary Capitalization"/>
      <sheetName val="Capitalization Detail (Pre)"/>
      <sheetName val="Capitalization Detail (Post)"/>
      <sheetName val="Conversion of A to A-3"/>
      <sheetName val="Series B Financing Terms"/>
      <sheetName val="Pro Forma -&gt;"/>
      <sheetName val="PF_Assumptions"/>
      <sheetName val="Trading Analysis"/>
      <sheetName val="Exchange Analysis"/>
      <sheetName val="Acc  Dilution"/>
      <sheetName val="PF - IS"/>
      <sheetName val="PF - OpBS"/>
      <sheetName val="PF - BSCF"/>
      <sheetName val="PF - Debt"/>
      <sheetName val="NAVTEQ Standalone -&gt;"/>
      <sheetName val="Key Drivers"/>
      <sheetName val="Pres"/>
      <sheetName val="BS New MIP"/>
      <sheetName val="IncrInvest"/>
      <sheetName val="DMO"/>
      <sheetName val="traffic.com Standalone -&gt;"/>
      <sheetName val="Switches"/>
      <sheetName val="Consolidated IS"/>
      <sheetName val="Consolidated IS (2)"/>
      <sheetName val="Consolidated Expenses"/>
      <sheetName val="New Business Expenses"/>
      <sheetName val="Media Expenses"/>
      <sheetName val="Corporate Expenses"/>
      <sheetName val="Consolidated BS"/>
      <sheetName val="Assumptions Output"/>
      <sheetName val="PF ACC Dil Doug"/>
      <sheetName val="Beg Cash Calc"/>
      <sheetName val="Consolidated CFS_Doug"/>
      <sheetName val="Existing Business -&gt;"/>
      <sheetName val="Existing Rev"/>
      <sheetName val="Inv Model"/>
      <sheetName val="Existing_Cost of Sales_SG&amp;A"/>
      <sheetName val="Consumer Web -&gt;"/>
      <sheetName val="CW_Rev"/>
      <sheetName val="CW_Cost of Sales_SG&amp;A"/>
      <sheetName val="Consumer Mobile -&gt;"/>
      <sheetName val="CM_Rev"/>
      <sheetName val="CM_Cost of Sales_SG&amp;A"/>
      <sheetName val="Consumer JC -&gt;"/>
      <sheetName val="CJC_Rev"/>
      <sheetName val="CJC_Cost of Sales_SG&amp;A"/>
      <sheetName val="B2B -&gt;"/>
      <sheetName val="B2B_Rev"/>
      <sheetName val="B2B_Cost of Sales_SG&amp;A"/>
      <sheetName val="Capex &amp; D&amp;A -&gt;"/>
      <sheetName val="Tollbooth_DCF"/>
      <sheetName val="New Synergies"/>
      <sheetName val="Scenario Analysis"/>
      <sheetName val="Total Value"/>
      <sheetName val="R&amp;D Expenditure Analysis"/>
      <sheetName val="Acq Pricing Matrix"/>
      <sheetName val="Old Synergies"/>
      <sheetName val="Forecast Model Carryover -&gt;"/>
      <sheetName val="Traffic data services"/>
      <sheetName val="511"/>
      <sheetName val="Govt Rev &amp; Depre"/>
      <sheetName val="Outputs -&gt;"/>
      <sheetName val="IS_Output"/>
      <sheetName val="Cap 7-26-06  "/>
      <sheetName val="FD Share Calc"/>
      <sheetName val="options_outstanding_report_2006"/>
      <sheetName val="Warrants To Also Include"/>
      <sheetName val="Acc_(Dil)"/>
      <sheetName val="PF Shares"/>
      <sheetName val="Stmt of Income"/>
      <sheetName val="Stmt of Cash Flows"/>
      <sheetName val="Note 4- Seg Info"/>
      <sheetName val="Note 4A-Seg Info-Reconcil"/>
      <sheetName val="Real Estate Inventories"/>
      <sheetName val="Capitalized Interest"/>
      <sheetName val="Earnings Per Share"/>
      <sheetName val="Goodwill &amp; Other"/>
      <sheetName val="Reconciliation Inc Bef Extra"/>
      <sheetName val="ConsBalSht Curr Mth"/>
      <sheetName val="ConsBalSht Prior YE"/>
      <sheetName val="Ops and EquityCurQ"/>
      <sheetName val="Ops and EquityPriorYQ"/>
      <sheetName val="Stmt of Ops ytd"/>
      <sheetName val="Stmt of Ops Prior YTD"/>
      <sheetName val="ConsCash Flows ytd"/>
      <sheetName val="ConsCash Flows prior year"/>
      <sheetName val="Homebuilding Single&amp;Multi"/>
      <sheetName val="Mid-rise and High-rise"/>
      <sheetName val="CF MD&amp;A"/>
      <sheetName val="Market Risk"/>
      <sheetName val="Work Cap"/>
      <sheetName val="Contributory Asset Charges"/>
      <sheetName val="Dev Tech_Prod(Case &amp; Custody)"/>
      <sheetName val="DevlpProd A(Case &amp; Custody)_TAB"/>
      <sheetName val="Dev Tech_Prod A(Maint)"/>
      <sheetName val="Dev Tech_ProdA(Maint)_TAB"/>
      <sheetName val="Dev Tech_Prod A(Services)"/>
      <sheetName val="Dev Tech_ProdA(Services)_TAB"/>
      <sheetName val="Dev Tech_Prod B(License)"/>
      <sheetName val="Dev Tech_Prod B(TAB) "/>
      <sheetName val="Dev Tech_Prod B(Maint)"/>
      <sheetName val="Dev Tech_ProdB(Maint)_TAB"/>
      <sheetName val="Dev Tech_Prod B (Services)"/>
      <sheetName val="Dev Tech_Prod B(Services)_TAB"/>
      <sheetName val="Curr Technology_1"/>
      <sheetName val="Cust_Relationships"/>
      <sheetName val="Cust_Relationships_TAB"/>
      <sheetName val="Workforce_TAB"/>
      <sheetName val="DR_check"/>
      <sheetName val="Tech Roadmap"/>
      <sheetName val="Cost Structures&gt;&gt;&gt;"/>
      <sheetName val="Prod A_Devtech_Cost Struct"/>
      <sheetName val="Prod B_Devtech_Cost_Struct"/>
      <sheetName val="Backlog Cost Structure"/>
      <sheetName val="Other Models====&gt;"/>
      <sheetName val="CNT-Summary"/>
      <sheetName val="CNT-Damages (RM)"/>
      <sheetName val="CNT-(RM) SCRD"/>
      <sheetName val="IPRD1_Cost Structure"/>
      <sheetName val="IPRD2_Cost Structure"/>
      <sheetName val="IPR&amp;D_#1"/>
      <sheetName val="IPR&amp;D #1_TAB"/>
      <sheetName val="IPR&amp;D_#2"/>
      <sheetName val="IPR&amp;D #2_TAB"/>
      <sheetName val="Order_Backlog"/>
      <sheetName val="Order_Backlog_TAB"/>
      <sheetName val="Questions for Horizon"/>
      <sheetName val="III-1 CON Excess Earnings "/>
      <sheetName val="III-2 CON Costs"/>
      <sheetName val="III-3 - Cap Asset Charges"/>
      <sheetName val="III-4 CON Tax amort"/>
      <sheetName val="IV - Work Cap"/>
      <sheetName val="VI - WACC"/>
      <sheetName val="VII-Workforce"/>
      <sheetName val="VIII-1 Tradmrk Val"/>
      <sheetName val="VIII-2 - Tradmrk Scorecard"/>
      <sheetName val="VIII-3 Trademark RoyRates"/>
      <sheetName val="IX - Summary"/>
      <sheetName val="X - DR_check"/>
      <sheetName val="X - new_cust_Other"/>
      <sheetName val="gw_new_cust_Cost Structure"/>
      <sheetName val="IS Common Size"/>
      <sheetName val="IS Growth"/>
      <sheetName val="BS Common Size"/>
      <sheetName val="BS Growth"/>
      <sheetName val="Questions for NRC"/>
      <sheetName val="III-1 Cust Inc "/>
      <sheetName val="III-1  Cust Inc (Cont)"/>
      <sheetName val="III-2 Cust Costs"/>
      <sheetName val="III-4 Cust Tax amort"/>
      <sheetName val="V-Fixed Assets"/>
      <sheetName val="VI-1 Survey Summary"/>
      <sheetName val="VI-2 Senior Health Profiles"/>
      <sheetName val="VI-3 Good Health Profiles"/>
      <sheetName val="VI-4 Survey Tax amort"/>
      <sheetName val="VIII - Workforce"/>
      <sheetName val="Workforce Tax Amort"/>
      <sheetName val="new_cust_Other"/>
      <sheetName val="Income St."/>
      <sheetName val="Growth"/>
      <sheetName val="D Adv"/>
      <sheetName val="D Adv (Cont)"/>
      <sheetName val="E Cust Rel"/>
      <sheetName val="E Cust Rel (Cont)"/>
      <sheetName val="F-1 Mastheads"/>
      <sheetName val="F-2 Roy Rates"/>
      <sheetName val="G - Capital Charges"/>
      <sheetName val="K - WACC"/>
      <sheetName val="L - Summary"/>
      <sheetName val="M - DR_check"/>
      <sheetName val="Consol_IS"/>
      <sheetName val="Customer Costs"/>
      <sheetName val="A-1 - Assumptions &amp; CONLUSIONS"/>
      <sheetName val="A-2 Summary Values"/>
      <sheetName val="A-3 Summary ADVERTISING - OTHER"/>
      <sheetName val="A-4 Summary SUBSCRIBER - OTHER"/>
      <sheetName val="A-5 Summ Masthead Values-OTHER"/>
      <sheetName val="B-1 Rev Analysis - CHICAGO"/>
      <sheetName val="B-2 Adv - CHICAGO (EE)"/>
      <sheetName val="B-2 Adv - CHICAGO EE (Cont)"/>
      <sheetName val="B-3 Adv Tax - Chicago Amort"/>
      <sheetName val="B-4 Sub - CHICAGO"/>
      <sheetName val="B-4 - CHICAGO (Cont)"/>
      <sheetName val="C-1 Rev Analysis - IA"/>
      <sheetName val="C-2 Adv - IA (EE)"/>
      <sheetName val="C-2 Adv - IA EE (Cont)"/>
      <sheetName val="C-4 Sub - IA"/>
      <sheetName val="C-4 - IA (Cont)"/>
      <sheetName val="D-1 Rev Analysis - HON"/>
      <sheetName val="D-2 Adv -  HON (EE) (2)"/>
      <sheetName val="D-2 Adv - HON EE (Cont)"/>
      <sheetName val="D-4 Sub - HON"/>
      <sheetName val="D-4 - HON (Cont)"/>
      <sheetName val="E-1 Rev Analysis - N MO"/>
      <sheetName val="E-2 Adv -  N MO (EE)"/>
      <sheetName val="E-2 Adv - N MO EE (CONT)"/>
      <sheetName val="E-4 Sub - N MO"/>
      <sheetName val="E-4 - N MO (Cont)"/>
      <sheetName val="F-1 Rev Analysis - S IL"/>
      <sheetName val="F-2 Adv - S IL (EE)"/>
      <sheetName val="F-2 Adv - S IL EE (CONT)"/>
      <sheetName val="F-4 Sub - S IL"/>
      <sheetName val="F-4 - S IL (Cont)"/>
      <sheetName val="G-1 Rev Analysis - WITCHITA"/>
      <sheetName val="G-2 Adv - WICHITA (EE)"/>
      <sheetName val="G-2 Adv - WICHITA EE (CONT)"/>
      <sheetName val="G-4 Sub - WICHITA(2)"/>
      <sheetName val="G-4 - WICHITA (Cont) (2)"/>
      <sheetName val="H-1 Capital Charges"/>
      <sheetName val="H-2 Work Cap"/>
      <sheetName val="H-3 Fixed Assets"/>
      <sheetName val="H-4 Workforce FT"/>
      <sheetName val="H-5 Workforce PT"/>
      <sheetName val="I - WACC"/>
      <sheetName val="I-2 DR Check"/>
      <sheetName val="J-1 Masthead Value-CHICAGO"/>
      <sheetName val="J-2 Masthead Value-Other"/>
      <sheetName val="J-4 Roy Rates"/>
      <sheetName val="K- Summary"/>
      <sheetName val="Cost Struct"/>
      <sheetName val="Inc. Statement"/>
      <sheetName val="Tax Amort - No Exhibits&gt;&gt;&gt;"/>
      <sheetName val="CHICAGO_subs Tax Amort  (3)"/>
      <sheetName val="Adv Tax - IA Amort"/>
      <sheetName val="D-3 Adv Tax - HON Amort"/>
      <sheetName val="E-3 Adv Tax - N MO Amort"/>
      <sheetName val="IA_subs Tax Amort "/>
      <sheetName val="F-3 Adv Tax - S IL Amort"/>
      <sheetName val="G-3 Adv Tax - WICHITA Amort"/>
      <sheetName val="HON_subs Tax Amort"/>
      <sheetName val="N MO_subs Tax Amort"/>
      <sheetName val="S IL_subs Tax Amort"/>
      <sheetName val="WICHITA_subs Tax Amort"/>
      <sheetName val="Masthead_Tax amort"/>
      <sheetName val="&lt;&lt;&lt;&lt;Tax Amort - No Exhibits"/>
      <sheetName val="Rental Rates Analysis"/>
      <sheetName val="Revenue &amp; EBITDA Info. &gt;&gt;&gt;&gt;"/>
      <sheetName val="Clusters"/>
      <sheetName val="Other Locations"/>
      <sheetName val="Rev &amp; EBITDA"/>
      <sheetName val="Clusters used in analysis"/>
      <sheetName val="Other&gt;&gt;&gt;&gt;"/>
      <sheetName val="Summary_costs"/>
      <sheetName val="J-3 Masthead Scorecard"/>
      <sheetName val="A_1 _ Assumptions _ CONLUSIONS"/>
      <sheetName val="시산표"/>
      <sheetName val="Open_Items"/>
      <sheetName val="G-1 (NCmpte) Summary"/>
      <sheetName val="G-2"/>
      <sheetName val="G-3"/>
      <sheetName val="G-4 (Scrcard)"/>
      <sheetName val="H - Capital Charges"/>
      <sheetName val="I - Work Cap"/>
      <sheetName val="J - Fixed Assets"/>
      <sheetName val="K-Workforce"/>
      <sheetName val=" L - WACC"/>
      <sheetName val="M  Summary"/>
      <sheetName val="N - DR_check"/>
      <sheetName val="Income Statement 4_30_2006"/>
      <sheetName val="Balance Sheet 4_30_2006"/>
      <sheetName val="Future_Gwill page"/>
      <sheetName val="XI-1 Bal Sheet"/>
      <sheetName val="N- Defer Rev Anlysis"/>
      <sheetName val="Check_Sum"/>
      <sheetName val="ideas"/>
      <sheetName val="Hist Rat"/>
      <sheetName val="Summary (A)"/>
      <sheetName val="DCF (B-1)"/>
      <sheetName val="WACC (B-2)"/>
      <sheetName val="Web Comps (B-3)"/>
      <sheetName val="Web Approach (C-1)"/>
      <sheetName val="Recnt Trans (D)"/>
      <sheetName val="Inc. Stmt Scen 1(E-1,E-2)"/>
      <sheetName val="Fixed Assets (E-3)"/>
      <sheetName val="Venture Cap (F)"/>
      <sheetName val="Control (G)"/>
      <sheetName val="Cap. Struct."/>
      <sheetName val="Capital Charge Macro"/>
      <sheetName val="FMV Macro"/>
      <sheetName val="PVAMORT Macro"/>
      <sheetName val="Iteration Macros"/>
      <sheetName val="Print Macros"/>
      <sheetName val="Jump Macros"/>
      <sheetName val="Pricing Analysis"/>
      <sheetName val="Adjusted Forecasts"/>
      <sheetName val="Calendar Year Spreads"/>
      <sheetName val="EGRET Discounted Cash Flow"/>
      <sheetName val="Txn Consequences"/>
      <sheetName val="Txn Valuation Summary"/>
      <sheetName val="Fiscal Year Spreads"/>
      <sheetName val="Pricing Discussions"/>
      <sheetName val="Cash on Cash Return"/>
      <sheetName val="Economic Value Added"/>
      <sheetName val="Accretion-Dilution Analysis"/>
      <sheetName val="TSAI Income Statement (USD)"/>
      <sheetName val="TSAI Balance Sheet (USD)"/>
      <sheetName val="TSAI Cash Flows (USD)"/>
      <sheetName val="Egret Cash Flows (USD)"/>
      <sheetName val="2005 Inc Stmt Adjustments"/>
      <sheetName val="Egret Income Statement 2 (USD)"/>
      <sheetName val="Egret Income Statement (USD)"/>
      <sheetName val="Egret Monthly Income (Euros)"/>
      <sheetName val="Egret Income Statement (Euros)"/>
      <sheetName val="Balance Sheet (Euros)"/>
      <sheetName val="Cash Flows (Euros)"/>
      <sheetName val="Acq. Transaction"/>
      <sheetName val="Monthly Comparison #'s"/>
      <sheetName val="Exhibit C-1"/>
      <sheetName val="1999 forecast"/>
      <sheetName val="Print&amp;Postage"/>
      <sheetName val="Year 1"/>
      <sheetName val="Yr 1 Staff"/>
      <sheetName val="Year 2"/>
      <sheetName val="Yr2 Staff"/>
      <sheetName val="Year 3"/>
      <sheetName val="Yr3 Staff"/>
      <sheetName val="Year 4"/>
      <sheetName val="Yr4 Staff"/>
      <sheetName val="Year 5"/>
      <sheetName val="Yr5 Staff"/>
      <sheetName val="Beneficiaries"/>
      <sheetName val="APPENDIX 1 EXHIBIT A-1"/>
      <sheetName val="UMW 1999 forecast"/>
      <sheetName val="B-2 Assumptions"/>
      <sheetName val="Remit"/>
      <sheetName val="August Timesheets"/>
      <sheetName val="September Timesheets"/>
      <sheetName val="September Travel Detail"/>
      <sheetName val="HWSW"/>
      <sheetName val="I - 1 Assumptions"/>
      <sheetName val="II-1 DT Rev Anlysis"/>
      <sheetName val="III-1 DT EEarnings(License)"/>
      <sheetName val="III-2 DT EE (Maint) "/>
      <sheetName val="III-3 DT EE (Services) "/>
      <sheetName val="IV-1 Cust Split"/>
      <sheetName val="IV-2 Backlog"/>
      <sheetName val="IV-3 Cust Relat"/>
      <sheetName val="IV-3 Cust Relat(cont)"/>
      <sheetName val="IV-4 Tech Charge"/>
      <sheetName val="IV-5 Cust Tax"/>
      <sheetName val="V-1 Trade names"/>
      <sheetName val="V-2 Trade name Roy Rates"/>
      <sheetName val="VI-1 CNT Summary"/>
      <sheetName val="VI-2 CNT Damage "/>
      <sheetName val="VI-3 CNT Total Damage"/>
      <sheetName val="VI-4 CNT Scorecard"/>
      <sheetName val="VII Workforce"/>
      <sheetName val="VIII Contr. Asset Charges"/>
      <sheetName val="IX Work Cap"/>
      <sheetName val="X Fixed Assets"/>
      <sheetName val="XI WACC"/>
      <sheetName val="XII Summary"/>
      <sheetName val="XIII DR_check"/>
      <sheetName val="XIV Deferred Rev"/>
      <sheetName val="XV Technology Chart"/>
      <sheetName val="II-3 DT (License) Costs "/>
      <sheetName val="DT (Maint) Costs"/>
      <sheetName val="DT (Services) Costs"/>
      <sheetName val="Backlog (Costs)"/>
      <sheetName val="Cust Relat(costs)"/>
      <sheetName val="GC Financials"/>
      <sheetName val="GC Ratios"/>
      <sheetName val="Sales Regression"/>
      <sheetName val="Exhibit B-1, B-2"/>
      <sheetName val="projinc"/>
      <sheetName val="balassump"/>
      <sheetName val="projbal"/>
      <sheetName val="-1 GPC Comparative"/>
      <sheetName val="-2 DuPont"/>
      <sheetName val="-3 BEV and P computation"/>
      <sheetName val="-4 Ratios"/>
      <sheetName val="-5 EV Multiples"/>
      <sheetName val="-6 Conclusion"/>
      <sheetName val="GC 3"/>
      <sheetName val="GC 4"/>
      <sheetName val="GC 5"/>
      <sheetName val="GC 6"/>
      <sheetName val="GC 7"/>
      <sheetName val="GC 8"/>
      <sheetName val="GC 9"/>
      <sheetName val="GC 10"/>
      <sheetName val="GC 11"/>
      <sheetName val="GC 12"/>
      <sheetName val="GC 13"/>
      <sheetName val="GC 14"/>
      <sheetName val="IV-1 Tradmrk Val"/>
      <sheetName val="IV-2 - Tradmrk Scorecard"/>
      <sheetName val="IV-3 Trademark RoyRates"/>
      <sheetName val="VIII-Workforce"/>
      <sheetName val="X-1 PMG Excess Earnings"/>
      <sheetName val="X-1 PMG Excess Earnings (Cont)"/>
      <sheetName val="X-2 PMG Costs"/>
      <sheetName val="X-3 - Cap Asset Charges"/>
      <sheetName val="X-4 PMG Tax amort"/>
      <sheetName val="X - Revenue Analysis"/>
      <sheetName val="XII-PMG Workforce"/>
      <sheetName val="IS (3)"/>
      <sheetName val="Consol BS "/>
      <sheetName val="Allo2"/>
      <sheetName val="Database2"/>
      <sheetName val="Publ. List"/>
      <sheetName val="Educators"/>
      <sheetName val="Life Curve"/>
      <sheetName val="WF Curve"/>
      <sheetName val="Cost Alloc."/>
      <sheetName val="Lic.Agree."/>
      <sheetName val="NCA"/>
      <sheetName val="Nav. Name"/>
      <sheetName val="CP1-LSP"/>
      <sheetName val="CP2-LC MP"/>
      <sheetName val="CP3-HBMS"/>
      <sheetName val="CP4-other"/>
      <sheetName val="Revenue Split"/>
      <sheetName val="Cost1-LSP"/>
      <sheetName val="Cost2-LCMP"/>
      <sheetName val="Cost3-HBMS"/>
      <sheetName val="Cost4-other"/>
      <sheetName val="COMB3"/>
      <sheetName val="Layout Aktiva"/>
      <sheetName val="Misc Assum"/>
      <sheetName val="increm pf"/>
      <sheetName val="Questions for EQ"/>
      <sheetName val="III-1 Backlog"/>
      <sheetName val="III-2 Backlog tax amort"/>
      <sheetName val="IV-1 Cust Inc "/>
      <sheetName val="IV-1  Cust Inc (Cont)"/>
      <sheetName val="IV-3 - Cap Asset Charges"/>
      <sheetName val="IV-4 Cust Tax amort"/>
      <sheetName val="VII - Software Summary"/>
      <sheetName val="VII-2 Processes and Methodology"/>
      <sheetName val="VII-3 SLMP"/>
      <sheetName val="VII-4 Bench and Assess"/>
      <sheetName val="VII-5 Resource Scheduling"/>
      <sheetName val="VII-6 Software TAB"/>
      <sheetName val="IX - Workforce"/>
      <sheetName val="Simplified Projections"/>
      <sheetName val="Detailed Projections"/>
      <sheetName val="Val Date Bal Sheet"/>
      <sheetName val="Tickmarks "/>
      <sheetName val="감가상각누계액"/>
      <sheetName val="1.외주공사"/>
      <sheetName val="유형자산명세서"/>
      <sheetName val="매출명세서"/>
      <sheetName val="매출명세서04"/>
      <sheetName val="세금계산서명세서04"/>
      <sheetName val="매출명세서 (2)"/>
      <sheetName val="매출처별"/>
      <sheetName val="유형별-ipo"/>
      <sheetName val="분석1"/>
      <sheetName val="세금계산서"/>
      <sheetName val="구분"/>
      <sheetName val="유형별-ipo (2)"/>
      <sheetName val="조회서"/>
      <sheetName val="Accomplishments"/>
      <sheetName val="Pgm Status"/>
      <sheetName val="New Pgm Schedules"/>
      <sheetName val="Cats-Dogs Schedule"/>
      <sheetName val="Waste Rate"/>
      <sheetName val="DNCs"/>
      <sheetName val="Xxxx Indirect"/>
      <sheetName val="C Profit"/>
      <sheetName val="Cash -New"/>
      <sheetName val="Top 5 Mktg"/>
      <sheetName val="MOAR-REC"/>
      <sheetName val="MOAR VAR"/>
      <sheetName val="BR_UB"/>
      <sheetName val="Invoices-Unbilled"/>
      <sheetName val="Bill Fcst"/>
      <sheetName val="Orders AllAO's"/>
      <sheetName val="New Contracts"/>
      <sheetName val="Sales &amp; Profit Detail"/>
      <sheetName val="Sales &amp; Profit Summary"/>
      <sheetName val="Sales &amp; Profit Now Look"/>
      <sheetName val="Sales&amp;Profit Fcst 7-9-99 Rates"/>
      <sheetName val="C-T-D Sales &amp; CP 6-99"/>
      <sheetName val="Cash by Pgm"/>
      <sheetName val="Profit Letter Calc"/>
      <sheetName val="SummaryIS"/>
      <sheetName val="CombFin"/>
      <sheetName val="Target IS - From Company"/>
      <sheetName val="FOR BOOK&gt;&gt;&gt;"/>
      <sheetName val="East"/>
      <sheetName val="Valuation Chart"/>
      <sheetName val="DCF (License Renewal)"/>
      <sheetName val="DCF (NO License Renewal)"/>
      <sheetName val="NOL"/>
      <sheetName val="West"/>
      <sheetName val="Contribution Analysis Charts"/>
      <sheetName val="Grow&amp;Mar"/>
      <sheetName val="RelVal"/>
      <sheetName val="Ac-Dil"/>
      <sheetName val="Has - Gets"/>
      <sheetName val="Returns (Sub Debt)"/>
      <sheetName val="PF_BS"/>
      <sheetName val="Target_IS_-_From_Company"/>
      <sheetName val="FOR_BOOK&gt;&gt;&gt;"/>
      <sheetName val="Valuation_Chart"/>
      <sheetName val="DCF_(License_Renewal)"/>
      <sheetName val="DCF_(NO_License_Renewal)"/>
      <sheetName val="Contribution_Analysis_Charts"/>
      <sheetName val="Has_-_Gets"/>
      <sheetName val="Not_Used_--&gt;"/>
      <sheetName val="Returns_(Sub_Debt)"/>
      <sheetName val="ACCOUNTING_FINANCE"/>
      <sheetName val="Minority_Recap_Case"/>
      <sheetName val="CONSTRUCTION"/>
      <sheetName val="CORP_OH"/>
      <sheetName val="Corp_OH_West"/>
      <sheetName val="Corp_OH_East"/>
      <sheetName val="CUST_SVC"/>
      <sheetName val="Status_Quo_Operating_Model"/>
      <sheetName val="EQUIP_MFG_MAINT"/>
      <sheetName val="FACILITIES_SVC"/>
      <sheetName val="Control_Sheet"/>
      <sheetName val="HUMAN_RESOURCES"/>
      <sheetName val="INFO_TECH"/>
      <sheetName val="OPERATIONS_SUPP"/>
      <sheetName val="School_Admin"/>
      <sheetName val="7__DP_Depreciation_Build"/>
      <sheetName val="Studio_Des&amp;Const"/>
      <sheetName val="Template2"/>
      <sheetName val="PF_BS1"/>
      <sheetName val="Target_IS_-_From_Company1"/>
      <sheetName val="FOR_BOOK&gt;&gt;&gt;1"/>
      <sheetName val="Valuation_Chart1"/>
      <sheetName val="DCF_(License_Renewal)1"/>
      <sheetName val="DCF_(NO_License_Renewal)1"/>
      <sheetName val="Contribution_Analysis_Charts1"/>
      <sheetName val="Has_-_Gets1"/>
      <sheetName val="Not_Used_--&gt;1"/>
      <sheetName val="Returns_(Sub_Debt)1"/>
      <sheetName val="ICFORMAT"/>
      <sheetName val="MfgPresent"/>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1838ALPH"/>
      <sheetName val="1838CUST"/>
      <sheetName val="1838SALE"/>
      <sheetName val="1838UNSO"/>
      <sheetName val="1838SS"/>
      <sheetName val="1838PAY3"/>
      <sheetName val="Source --&gt;"/>
      <sheetName val="2014-2015 BBR"/>
      <sheetName val="2013 BBR"/>
      <sheetName val="BBR-2015"/>
      <sheetName val="ACV-2015"/>
      <sheetName val="MRB"/>
      <sheetName val="04"/>
      <sheetName val="09"/>
      <sheetName val="DIV Y"/>
      <sheetName val="EquityTemplate"/>
      <sheetName val="Q299"/>
      <sheetName val="GE3"/>
      <sheetName val="GE 2"/>
      <sheetName val="SSFCF"/>
      <sheetName val="Detailed --&gt;"/>
      <sheetName val="IS - Detailed"/>
      <sheetName val="Operating Metrics - Detailed"/>
      <sheetName val="Capex Build"/>
      <sheetName val="RMR &amp; IS Backup --&gt;"/>
      <sheetName val="Backup_RMR"/>
      <sheetName val="Backup_Source of Income"/>
      <sheetName val="Backup_New Sales Expense"/>
      <sheetName val="Backup_Marketing Expense"/>
      <sheetName val="Backup_New Installation Expense"/>
      <sheetName val="Backup_Monthly Service Expense"/>
      <sheetName val="Backup_Emergency Dispatch Exp"/>
      <sheetName val="Backup_G&amp;A Expense"/>
      <sheetName val="Backup_Corporate Allocation"/>
      <sheetName val="Backup_Corporate Exec"/>
      <sheetName val="Backup_Telephone"/>
      <sheetName val="Backup_Auto"/>
      <sheetName val="Backup_Travel"/>
      <sheetName val="Backup_Misc."/>
      <sheetName val="Personnel --&gt;"/>
      <sheetName val="Personnel - Annual"/>
      <sheetName val="Personnel - Monthly (Employee)"/>
      <sheetName val="Personnel - Monthly (Dept)"/>
      <sheetName val="Personnel - Sales"/>
      <sheetName val="Personnel - Marketing"/>
      <sheetName val="Personnel - Hourly"/>
      <sheetName val="Personnel - Service +Install"/>
      <sheetName val="Personnel - Client Service"/>
      <sheetName val="2017 Install Log --&gt;"/>
      <sheetName val="Install Log - RBGE"/>
      <sheetName val="Pivot Table - Units"/>
      <sheetName val="Pivot Table - ARPU"/>
      <sheetName val="Pivot Table - BDC"/>
      <sheetName val="Tax Rates --&gt;"/>
      <sheetName val="17 State Unemployment Rate"/>
      <sheetName val="Outputs --&gt;"/>
      <sheetName val="Projection Model (High Level)"/>
      <sheetName val="Bridge - Trxn Model"/>
      <sheetName val="Bridge - Company (RJ) Model"/>
      <sheetName val="Board Financial Graphs"/>
      <sheetName val="Q4'17 Board Tables"/>
      <sheetName val="2017 Board Tables"/>
      <sheetName val="2018 Board Tables"/>
      <sheetName val="Operating Metrics Variance"/>
      <sheetName val="Equipment Cost Detail"/>
      <sheetName val="Sales Output"/>
      <sheetName val="Output Reference Slides --&gt;"/>
      <sheetName val="IS Summary 2017 RJ (MonthlyFin)"/>
      <sheetName val="IS Summary 2018 RJ"/>
      <sheetName val="Pivot (Variance)"/>
      <sheetName val="Mgmt Tabs --&gt;"/>
      <sheetName val="DM Analysis"/>
      <sheetName val="NCV Pivot"/>
      <sheetName val="exec sum (ncv) (3)"/>
      <sheetName val="INTERIM"/>
      <sheetName val="GBD"/>
      <sheetName val="statistic"/>
      <sheetName val="KKR Inputs"/>
      <sheetName val="Mezz IRRs"/>
      <sheetName val="DCF 3"/>
      <sheetName val="Pitch Output"/>
      <sheetName val="Fin Sum Output"/>
      <sheetName val="Mezz IRRs 6 monthly interests"/>
      <sheetName val="BS Jun 30 Jul 24 Jul 31 v11.19"/>
      <sheetName val="WF PL July v10.27 &amp; 11.19"/>
      <sheetName val="WF Cash Flow July"/>
      <sheetName val="WF BS Final JUL v10.27"/>
      <sheetName val="BS Appendix"/>
      <sheetName val="Funds Flow Purchase Rpt v10.15"/>
      <sheetName val="July GL Cash BMO"/>
      <sheetName val="July GL Undeposited Funds "/>
      <sheetName val="Summary AR OldCo &amp; NewCo"/>
      <sheetName val="July GL AR USA"/>
      <sheetName val="July GL AR Exports"/>
      <sheetName val="July GL Prepaids"/>
      <sheetName val="July GL Kegs Warehoused"/>
      <sheetName val="July GL Kegs USA PPE"/>
      <sheetName val="Jul24 15 MasterKeg Recon11.18"/>
      <sheetName val="July GL Export Keg PPE"/>
      <sheetName val="July GL Acc Depr Kegs USA"/>
      <sheetName val="July GL Acc Depr Export Kegs"/>
      <sheetName val="July GL Def LN Fees"/>
      <sheetName val="July GL AP"/>
      <sheetName val="July GL FitzMark"/>
      <sheetName val="July GL Accr Liab"/>
      <sheetName val="July GL Keg Deposits"/>
      <sheetName val="July GL BMO Loan #6"/>
      <sheetName val="July GL BMO LN #7"/>
      <sheetName val="July GL WF LN"/>
      <sheetName val="QB PL 7.31.15 MTD YTD v11.18"/>
      <sheetName val="QB BS 7.31.15 v11.19"/>
      <sheetName val="NOV BOD FS"/>
      <sheetName val="NOV BOD FS CF"/>
      <sheetName val="Kegs USA Cash Aug Sep Oct"/>
      <sheetName val="Cash Flow Worksheet v11.19.15"/>
      <sheetName val="Final Mgmt PLs v11.19"/>
      <sheetName val="Final Mgmt BS v11.19"/>
      <sheetName val="BS 7.31.15"/>
      <sheetName val="BS 9.30.15"/>
      <sheetName val="BS 10.31.15"/>
      <sheetName val="P&amp;L QB P&amp;L Format"/>
      <sheetName val="P&amp;L WrkSheet Jul - Oct 15"/>
      <sheetName val="Stockholder's Equity v6.13.07"/>
      <sheetName val="Cash Flow Worksheet v6.13.07"/>
      <sheetName val="Detail of PPE"/>
      <sheetName val="2) Property Rollforward from DT"/>
      <sheetName val="CF NonCash Reconciliation"/>
      <sheetName val="NonCash FY07 AP Accrl"/>
      <sheetName val="NonCash FY06 AP Accrl"/>
      <sheetName val="(1) Lead"/>
      <sheetName val="2) Property Rollforward"/>
      <sheetName val="3) Beg. Bal. Testing"/>
      <sheetName val="4) Additions"/>
      <sheetName val="5) Disposals"/>
      <sheetName val="6) Depreciation"/>
      <sheetName val="7) LHI"/>
      <sheetName val="8) AUC and SAP"/>
      <sheetName val="(9) ACL for AUC"/>
      <sheetName val="10) Novato"/>
      <sheetName val="11) Software NBV"/>
      <sheetName val="12) SAP cutoff"/>
      <sheetName val="Summary for Re-Plan (2)"/>
      <sheetName val="Summary for Re-Plan"/>
      <sheetName val="Contract Cost Summary"/>
      <sheetName val="Splits"/>
      <sheetName val="SUPER COMBO SUMMARY  PSV (FY08)"/>
      <sheetName val="Summary by EAC Elements (4)"/>
      <sheetName val="FY Input"/>
      <sheetName val="SUPER COMBO SUMMARY  PSV (F (2)"/>
      <sheetName val="SUPER COMBO SUMMARY  PSV"/>
      <sheetName val="Combined Summary By Qrtr PSV"/>
      <sheetName val="FY07&gt;-09 Rates"/>
      <sheetName val="Summary__Qtrs"/>
      <sheetName val="Rev_Model__Qtrs"/>
      <sheetName val="Dev_summary99"/>
      <sheetName val="Developer_rev_99"/>
      <sheetName val="_Ad_Sales__exp"/>
      <sheetName val="Corp_Sales"/>
      <sheetName val="_mkt_exp"/>
      <sheetName val="ITK_marketing"/>
      <sheetName val="Cust_service_"/>
      <sheetName val="Content_Shared_"/>
      <sheetName val="Developer_Content"/>
      <sheetName val="Enterprise_Content"/>
      <sheetName val="Content_Product_Develop"/>
      <sheetName val="ITK_content"/>
      <sheetName val="Executive_exp"/>
      <sheetName val="Bus_Dev"/>
      <sheetName val="corp__exp"/>
      <sheetName val="Project List"/>
      <sheetName val="Model&gt;&gt;&gt;"/>
      <sheetName val="US Bancorp Cap Lease"/>
      <sheetName val="GE Cap Lease"/>
      <sheetName val="Cap Lease Amort Summary"/>
      <sheetName val="Consolidated IRB Amort Schedule"/>
      <sheetName val="Fixed Asset Schedule"/>
      <sheetName val="SciTech OLV Cap Leases"/>
      <sheetName val="Synergies Calc"/>
      <sheetName val="PF IS Synergies"/>
      <sheetName val="Projected BB Summary (MCW_REVI)"/>
      <sheetName val="Fixed Asset Schedule (MCW_REVI)"/>
      <sheetName val="Vaupell Hist &amp; Consol Proj BS"/>
      <sheetName val="Projected BB Summary"/>
      <sheetName val="Summary Full"/>
      <sheetName val="Company Inputs&gt;&gt;&gt;"/>
      <sheetName val="Vaupell IS"/>
      <sheetName val="Vaupell Projections"/>
      <sheetName val="Vaupell WC Trends"/>
      <sheetName val="SciTech IS"/>
      <sheetName val="SciTech AddBacks"/>
      <sheetName val="SciTech WC Trends"/>
      <sheetName val="SciTech Cap Structure"/>
      <sheetName val="Pro Forma Financials(Output)&gt;&gt;&gt;"/>
      <sheetName val="PF IS"/>
      <sheetName val="Summary Fin - Bank Book Output"/>
      <sheetName val="Lender Pres Output&gt;&gt;&gt;"/>
      <sheetName val="Vaupell IS (2)"/>
      <sheetName val="SciTech IS (2)"/>
      <sheetName val="Summary Full (2)"/>
      <sheetName val="Vaupell Hist &amp; Consol Proj  (2)"/>
      <sheetName val="Fixed Asset Schedule (2)"/>
      <sheetName val="Projected BB Summary (2)"/>
      <sheetName val="IGNORE&gt;&gt;&gt;"/>
      <sheetName val="Summary Fin - Bank Book Out (2)"/>
      <sheetName val="PF IS (2)"/>
      <sheetName val="2011 Forecast Data"/>
      <sheetName val="2010 Condensed"/>
      <sheetName val="Revenue Triangle"/>
      <sheetName val="New Hire Track"/>
      <sheetName val="IS Forecast"/>
      <sheetName val="Tax Forecast"/>
      <sheetName val="BS Forecast"/>
      <sheetName val="SCF Forecast"/>
      <sheetName val="Working Cap Forecast"/>
      <sheetName val="IS Plan"/>
      <sheetName val="Salary - Budget Summary"/>
      <sheetName val="2011 Salary Forecast summary"/>
      <sheetName val="Department"/>
      <sheetName val="Current Data"/>
      <sheetName val="v7 Budget Data"/>
      <sheetName val="Dropdowns"/>
      <sheetName val="BS Plan"/>
      <sheetName val="SCF Plan"/>
      <sheetName val="Working Cap Plan"/>
      <sheetName val="Tax Plan"/>
      <sheetName val="clean1"/>
      <sheetName val="BS Accounts"/>
      <sheetName val="BS Account List"/>
      <sheetName val="IS Accounts"/>
      <sheetName val="Is Account List"/>
      <sheetName val="2010 Data Load"/>
      <sheetName val="Mentor Pay Triangle"/>
      <sheetName val="Current Data (2)"/>
      <sheetName val="May IS"/>
      <sheetName val="Mar IS"/>
      <sheetName val="Feb IS"/>
      <sheetName val="June-July IS"/>
      <sheetName val="Apr IS"/>
      <sheetName val="Balance Sheet CFs"/>
      <sheetName val="YTD 2009 IS"/>
      <sheetName val="2008 IS"/>
      <sheetName val="2009 and2010 Budget"/>
      <sheetName val="Variance To 2008"/>
      <sheetName val="Dash Board Charts"/>
      <sheetName val="Salary Forecast Summary"/>
      <sheetName val="Academic Administration"/>
      <sheetName val="Academic Support"/>
      <sheetName val="Learner Services"/>
      <sheetName val="Enrollment"/>
      <sheetName val="LFS"/>
      <sheetName val="AdminPresident"/>
      <sheetName val="Registrar"/>
      <sheetName val="OIERP"/>
      <sheetName val="CML comments"/>
      <sheetName val="4-25 Revenue Forecast"/>
      <sheetName val="Salary vs. Plan"/>
      <sheetName val="IS Budget"/>
      <sheetName val="Sum 1"/>
      <sheetName val="Cost Reduction Detail"/>
      <sheetName val="Cost Reduction Schedule"/>
      <sheetName val="Sweep"/>
      <sheetName val="Case 1"/>
      <sheetName val="Case 2"/>
      <sheetName val="Case 3"/>
      <sheetName val="Case 4"/>
      <sheetName val="Cap options"/>
      <sheetName val="AP tie to Model"/>
      <sheetName val="&gt;&gt;&gt;Non-Model&gt;&gt;&gt;"/>
      <sheetName val="Bargin PP"/>
      <sheetName val="Pre-Petition"/>
      <sheetName val="B.S. Actual"/>
      <sheetName val="AP Total"/>
      <sheetName val="MOS Accrued Salary"/>
      <sheetName val="Revolver Calc"/>
      <sheetName val="Employee Detail"/>
      <sheetName val="Insurance Detail"/>
      <sheetName val="Revised Magazine P&amp;L"/>
      <sheetName val="Model&gt;&gt;&gt;&gt;"/>
      <sheetName val="PHENL UNIT"/>
      <sheetName val="LACTAM UNIT"/>
      <sheetName val="LACTAM UNIT (DRM)"/>
      <sheetName val="custsatisf"/>
      <sheetName val="custsatisf2"/>
      <sheetName val="emplsasf-hcp"/>
      <sheetName val="emplsatf-fkd"/>
      <sheetName val="clcrevenue"/>
      <sheetName val="clmfixed-fkd"/>
      <sheetName val="clmfixed-hcp"/>
      <sheetName val="clmyield-fkd"/>
      <sheetName val="clmyield-hpwl"/>
      <sheetName val="inv-fkfd"/>
      <sheetName val="inv-hcp"/>
      <sheetName val="materialmanagement"/>
      <sheetName val="T&amp;D-FKD"/>
      <sheetName val="T&amp;D-HCP"/>
      <sheetName val="pltchlge-fkd"/>
      <sheetName val="pltchlge-hcp"/>
      <sheetName val="TQLII"/>
      <sheetName val="HCP capacity"/>
      <sheetName val="FKD capacity "/>
      <sheetName val="internalgrowth"/>
      <sheetName val="global-chem"/>
      <sheetName val="global-a.s."/>
      <sheetName val="94FCST"/>
      <sheetName val="94fcstvsplan"/>
      <sheetName val="94accomplishments"/>
      <sheetName val="94keyissues"/>
      <sheetName val="95keyopstats"/>
      <sheetName val="success 1"/>
      <sheetName val="success 2"/>
      <sheetName val="success 3"/>
      <sheetName val="REVENUEGROWTH"/>
      <sheetName val="business environmen"/>
      <sheetName val="ups&amp;downs"/>
      <sheetName val="6-14"/>
      <sheetName val="6-11"/>
      <sheetName val="6-10"/>
      <sheetName val="6-15"/>
      <sheetName val="6-16"/>
      <sheetName val="6-18"/>
      <sheetName val="6-2"/>
      <sheetName val="6-3"/>
      <sheetName val="6-4"/>
      <sheetName val="6-7"/>
      <sheetName val="6-8"/>
      <sheetName val="6-6"/>
      <sheetName val="Bowler"/>
      <sheetName val="Cntmrs-Turnover"/>
      <sheetName val="Cntmrs-Recruit"/>
      <sheetName val="Cntmrs-Recruit Time"/>
      <sheetName val="Cntmrs-Chgo Record"/>
      <sheetName val="Cntmrs-FP Record"/>
      <sheetName val="Cntmrs-Chgo Accid"/>
      <sheetName val="Countermeasure Sheet"/>
      <sheetName val="Cntmrs_Recruit"/>
      <sheetName val="Ignor this tab"/>
      <sheetName val="IncidentsEAP"/>
      <sheetName val="2001 Before Capitalization"/>
      <sheetName val="PLANT COMPLIANC"/>
      <sheetName val="Matrix-Level 3-Gastonia"/>
      <sheetName val="Cntmrs"/>
      <sheetName val="2000PD-White-NOV00"/>
      <sheetName val="SAL-2000"/>
      <sheetName val="Heat"/>
      <sheetName val="Mirror"/>
      <sheetName val="Plater"/>
      <sheetName val="Vib_BO"/>
      <sheetName val="Actuals by Mth"/>
      <sheetName val="Plan by Mth"/>
      <sheetName val="Actuals YTD-Mth"/>
      <sheetName val="PLan YTD-Mth"/>
      <sheetName val="4th level matrix"/>
      <sheetName val="5- Gastonia"/>
      <sheetName val="5-Springfield"/>
      <sheetName val="kINGSLEY"/>
      <sheetName val="All Others"/>
      <sheetName val="SD-KD-ARM"/>
      <sheetName val="SD-KD-Fay-SUm"/>
      <sheetName val="Pullers"/>
      <sheetName val="12- Clamps"/>
      <sheetName val="7-Wrenches"/>
      <sheetName val="5-6 Sockets"/>
      <sheetName val="Old SD"/>
      <sheetName val="Not Allocated"/>
      <sheetName val="Line Graph"/>
      <sheetName val="DT Man-hours Chart"/>
      <sheetName val="Gross Cash Flows"/>
      <sheetName val="INTERNAL"/>
      <sheetName val="Track Record"/>
      <sheetName val="PA"/>
      <sheetName val="GSTV"/>
      <sheetName val="RB YTD OUTPUT"/>
      <sheetName val="ImportantDisclosures"/>
      <sheetName val="OtherDisclosures"/>
      <sheetName val="CircularReferenceAlert"/>
      <sheetName val="Value"/>
      <sheetName val="Value PCS-NXTL"/>
      <sheetName val="PCS-NXTL"/>
      <sheetName val="GMG"/>
      <sheetName val="FON Pensions"/>
      <sheetName val="FON OPEBs"/>
      <sheetName val="FON"/>
      <sheetName val="PrevRev"/>
      <sheetName val="Model book Ann"/>
      <sheetName val="Model book Qtr"/>
      <sheetName val="Charts Q"/>
      <sheetName val="Link"/>
      <sheetName val="IndexInformation"/>
      <sheetName val="monthly graphs"/>
      <sheetName val="3PL Growth"/>
      <sheetName val="Def. Air Frt."/>
      <sheetName val="Expeditors"/>
      <sheetName val="Financial Performance"/>
      <sheetName val="Cum. M&amp;A Volume"/>
      <sheetName val="FWRD Stats"/>
      <sheetName val="Air Traffic Data"/>
      <sheetName val="Pres. Spreads"/>
      <sheetName val="Rev._EBITDA by biz seg."/>
      <sheetName val="Growth by business"/>
      <sheetName val="Senior Attention"/>
      <sheetName val="Trading-CIQ"/>
      <sheetName val="PriceMatrix"/>
      <sheetName val="Pre(Dis)Matrix"/>
      <sheetName val="3PL"/>
      <sheetName val="Sources Uses Capitalization OLD"/>
      <sheetName val="Sources Uses Capitalization"/>
      <sheetName val="Combination"/>
      <sheetName val="HL&amp;CAC Revenue and EBITDA"/>
      <sheetName val="HL&amp;CAC"/>
      <sheetName val="Merger BS"/>
      <sheetName val="BARR Report"/>
      <sheetName val="IS CAC"/>
      <sheetName val="IS HL"/>
      <sheetName val="Lear"/>
      <sheetName val="Noble"/>
      <sheetName val="Accuride"/>
      <sheetName val="American Axle"/>
      <sheetName val="ArvinMeritor"/>
      <sheetName val="Dana"/>
      <sheetName val="Navistar"/>
      <sheetName val="Oshkosh"/>
      <sheetName val="Trimas"/>
      <sheetName val="Visteon"/>
      <sheetName val="Directed Electronics"/>
      <sheetName val="Pep Boys"/>
      <sheetName val="Penske"/>
      <sheetName val="Sonic"/>
      <sheetName val="Hertz"/>
      <sheetName val="Avis Budget"/>
      <sheetName val="Dollar Thrifty"/>
      <sheetName val="Cooper-Standard Bond"/>
      <sheetName val="Affinia Bond"/>
      <sheetName val="United Components Bond"/>
      <sheetName val="Hayes"/>
      <sheetName val="Sonic - SEE SEPERATE SHEET"/>
      <sheetName val="Hayes Graph"/>
      <sheetName val="Bridge Chart B"/>
      <sheetName val="Term Sheets Final"/>
      <sheetName val="Monthly Amortization Analysis"/>
      <sheetName val="Quarterly Amortization Analysis"/>
      <sheetName val="Historical Liquidity Analysis"/>
      <sheetName val="Annual Historical Financials"/>
      <sheetName val="Transaction Overview"/>
      <sheetName val="EBITDA Bridge (2)"/>
      <sheetName val="By Segment"/>
      <sheetName val="BuyersSellers"/>
      <sheetName val="Shrs Traded 6mos"/>
      <sheetName val="Shrs Traded 1yr"/>
      <sheetName val="Stock Data"/>
      <sheetName val="Inst."/>
      <sheetName val="THOMSON"/>
      <sheetName val="ShsTraded"/>
      <sheetName val="Cumulative M&amp;A Volume"/>
      <sheetName val="Operating Metrics"/>
      <sheetName val="Trading Metrics"/>
      <sheetName val="Volume Analysis"/>
      <sheetName val="Chart 1 Data"/>
      <sheetName val="Stock Price (2)"/>
      <sheetName val="Detailed (2)"/>
      <sheetName val="Tour Econ II"/>
      <sheetName val="Tour Econ"/>
      <sheetName val="Mix Shift"/>
      <sheetName val="Rate Pass-through"/>
      <sheetName val="Air to Ocean"/>
      <sheetName val="Cost Structure"/>
      <sheetName val="Cover--&gt;"/>
      <sheetName val="Model Outline"/>
      <sheetName val="Key Assumptions"/>
      <sheetName val="Fleet Details"/>
      <sheetName val="Hist. &amp; Est.Rate"/>
      <sheetName val="Rate Scenarios"/>
      <sheetName val="Rate Scenario Charts"/>
      <sheetName val="Rates By Vessel"/>
      <sheetName val="Transaction --&gt;"/>
      <sheetName val="IS PF"/>
      <sheetName val="BS PF"/>
      <sheetName val="CF PF"/>
      <sheetName val="Revenue Buildup --&gt;"/>
      <sheetName val="Revenue Buildup Summary"/>
      <sheetName val="Crude VLCC"/>
      <sheetName val="Crude Aframax"/>
      <sheetName val="Crude Panamax"/>
      <sheetName val="Crude Suezmax"/>
      <sheetName val="LNG"/>
      <sheetName val="Hist.Fin.Statements"/>
      <sheetName val="IS America"/>
      <sheetName val="IS Parent"/>
      <sheetName val="BS America"/>
      <sheetName val="BS Parent"/>
      <sheetName val="CF America"/>
      <sheetName val="CF Parent"/>
      <sheetName val="NAV --&gt;"/>
      <sheetName val="Charter Calc"/>
      <sheetName val="Do Not Print --&gt;"/>
      <sheetName val="Todo_questions"/>
      <sheetName val="Value Split"/>
      <sheetName val="Mktg Svcs"/>
      <sheetName val="Media Fwd Snapshot"/>
      <sheetName val="Info Svcs"/>
      <sheetName val="3 year"/>
      <sheetName val="Segment Financials"/>
      <sheetName val="1yr Sh.Act."/>
      <sheetName val="EVcompChart"/>
      <sheetName val="IndexChart(6M)"/>
      <sheetName val="Media Transactions"/>
      <sheetName val="EV-EBITDA"/>
      <sheetName val="Large Cap"/>
      <sheetName val="History RAW"/>
      <sheetName val="In-Market"/>
      <sheetName val="Map Rider"/>
      <sheetName val="IndexChart (2Y)"/>
      <sheetName val="Corporate Timeline"/>
      <sheetName val="Valuation and Shareholders"/>
      <sheetName val="CRO Market Segments"/>
      <sheetName val="CRO Market Share"/>
      <sheetName val="Chart 1 (2)"/>
      <sheetName val="Table 1"/>
      <sheetName val="Chart 1"/>
      <sheetName val="2008E Sales"/>
      <sheetName val="2008E EBITDA"/>
      <sheetName val="2008E EV-EBITDA"/>
      <sheetName val="2009E EV-EBITDA"/>
      <sheetName val="Chemicals M&amp;A volume"/>
      <sheetName val="Chemicals M&amp;A volume value"/>
      <sheetName val="Value of Transaction"/>
      <sheetName val="Value of Transaction value"/>
      <sheetName val="Largecap"/>
      <sheetName val="Midcap"/>
      <sheetName val="Commodity"/>
      <sheetName val="Commodity Ouput (pasted)"/>
      <sheetName val="CIQChart4"/>
      <sheetName val="CIQChart4Data"/>
      <sheetName val="Syn"/>
      <sheetName val="TUNE FINANCIALS"/>
      <sheetName val="Contrib (TUNE)"/>
      <sheetName val="ANAD v TUNE"/>
      <sheetName val="CSR Price 1yr"/>
      <sheetName val="ValComp (Transaction)"/>
      <sheetName val="Bench Analysis"/>
      <sheetName val="RevEBITDA"/>
      <sheetName val="Shareholdings"/>
      <sheetName val="Trans Comps"/>
      <sheetName val="Tech M&amp;A Deals"/>
      <sheetName val="ValComp (Public)"/>
      <sheetName val="Path to Profit"/>
      <sheetName val="ANAD"/>
      <sheetName val="Valuation Summ."/>
      <sheetName val="TUNE"/>
      <sheetName val="CSR"/>
      <sheetName val="Contrib (ANEN)"/>
      <sheetName val="ANEN Stock Pr"/>
      <sheetName val="1 yr Index"/>
      <sheetName val="3 yr Index"/>
      <sheetName val="OCLR"/>
      <sheetName val="Scratch"/>
      <sheetName val="Freight &gt;&gt;&gt;"/>
      <sheetName val="Rate Trending"/>
      <sheetName val="Freight Rate Summary"/>
      <sheetName val="Macro &gt;&gt;&gt;"/>
      <sheetName val="Consumer Wallet Share"/>
      <sheetName val="unemployment"/>
      <sheetName val="Personal Income"/>
      <sheetName val="consumer spending % of GDP"/>
      <sheetName val="Personal Savings"/>
      <sheetName val="consumer leverage"/>
      <sheetName val="Income vs Consumption"/>
      <sheetName val="Metals"/>
      <sheetName val="consumer credit outstanding"/>
      <sheetName val="Advertising spend"/>
      <sheetName val="VVI"/>
      <sheetName val="Backup &gt;&gt;&gt;"/>
      <sheetName val="FedEx (air)"/>
      <sheetName val="Straw Man"/>
      <sheetName val="Capital Requirements"/>
      <sheetName val="Current Trading Statistics"/>
      <sheetName val="Historical Multiples Output"/>
      <sheetName val="Historical Multiples Backup"/>
      <sheetName val="Price Performance Output"/>
      <sheetName val="MedSolutions Financial Data"/>
      <sheetName val="Bad Debt Charts"/>
      <sheetName val="Summary Financial Output"/>
      <sheetName val="LBO Output"/>
      <sheetName val="IS-Consolidated"/>
      <sheetName val="IS-Merg"/>
      <sheetName val="BS-Merg"/>
      <sheetName val="CF-Merg"/>
      <sheetName val="IS-GTL"/>
      <sheetName val="BS-GTL"/>
      <sheetName val="CF-GTL"/>
      <sheetName val="GTL PF Adj"/>
      <sheetName val="IS-MCI"/>
      <sheetName val="BS-MCI"/>
      <sheetName val="CF-MCI"/>
      <sheetName val="Debt-Merg"/>
      <sheetName val="Taxes-Merg"/>
      <sheetName val="GTL Historicals--&gt;"/>
      <sheetName val="fin statement"/>
      <sheetName val="NPM Stub"/>
      <sheetName val="Pro Forma Analysis--&gt;"/>
      <sheetName val="MCI PF Adj"/>
      <sheetName val="PF Bridge"/>
      <sheetName val="FTI Analysis"/>
      <sheetName val="M-D"/>
      <sheetName val="Relative Stock Performance"/>
      <sheetName val="Stock Performance"/>
      <sheetName val="Shares Traded"/>
      <sheetName val="Ownership Overview"/>
      <sheetName val="Institutional Ownership"/>
      <sheetName val="Ownership Data"/>
      <sheetName val="Analyst Ratings"/>
      <sheetName val="PF Analysis"/>
      <sheetName val="Various Prices"/>
      <sheetName val="Research Targets"/>
      <sheetName val="All Ownership_New"/>
      <sheetName val="PF--&gt;"/>
      <sheetName val="Profitability"/>
      <sheetName val="Bars"/>
      <sheetName val="IS (PF)"/>
      <sheetName val="2009 Syn"/>
      <sheetName val="2010 Syn"/>
      <sheetName val="Hdct Det + Chrt"/>
      <sheetName val="Rev Per Agt"/>
      <sheetName val="Bars ('09-'10 Rev)"/>
      <sheetName val="Chrts ('09 Rev, Agt Exp)"/>
      <sheetName val="Chrts ('10 Rev, Agt Exp)"/>
      <sheetName val="Chrts (Hdct)"/>
      <sheetName val="Cntrb Anlys"/>
      <sheetName val="IS (Norm)"/>
      <sheetName val="I--&gt;"/>
      <sheetName val="IS (I)"/>
      <sheetName val="Rev by Grp (I)"/>
      <sheetName val="Agnt Hdct (I)"/>
      <sheetName val="GP by Grp (I)"/>
      <sheetName val="OpEx Detail (I)"/>
      <sheetName val="U--&gt;"/>
      <sheetName val="IS (U)"/>
      <sheetName val="Rev by Grp (U)"/>
      <sheetName val="Hdct (U)"/>
      <sheetName val="GP by Grp (U)"/>
      <sheetName val="OpEx Detail (U)"/>
      <sheetName val="src--&gt;"/>
      <sheetName val="Iowa IS Detailed"/>
      <sheetName val="Iowa IS Summary"/>
      <sheetName val="Utah IS Detailed"/>
      <sheetName val="Utah IS Summary"/>
      <sheetName val="Utah BS"/>
      <sheetName val="Utah Comm by Dept"/>
      <sheetName val="Utah Comm by Dept DETAIL"/>
      <sheetName val="BBTCM M&amp;A Charts"/>
      <sheetName val="ECMO Charts"/>
      <sheetName val="cpip"/>
      <sheetName val="ISM"/>
      <sheetName val="IP&amp;Util"/>
      <sheetName val="Raw Mats"/>
      <sheetName val="Index 1"/>
      <sheetName val="Index 2"/>
      <sheetName val="NonRes Fcst"/>
      <sheetName val="conawrds"/>
      <sheetName val="ABI"/>
      <sheetName val="Housing Starts"/>
      <sheetName val="Residential and Com Furn"/>
      <sheetName val="Top 15 Retailers"/>
      <sheetName val="Consumer Confidence"/>
      <sheetName val="Prime Rate"/>
      <sheetName val="Furniture Inventory"/>
      <sheetName val="CPI Adjusted Growth"/>
      <sheetName val="Historical PE"/>
      <sheetName val="Historical EV_EBITDA1"/>
      <sheetName val="EV_EBITDA Scratch work"/>
      <sheetName val="HOFT TBV"/>
      <sheetName val="Descriptions"/>
      <sheetName val="FactSet 3-year Premium Screen"/>
      <sheetName val="Premiums Paid"/>
      <sheetName val="3_YR"/>
      <sheetName val="Summary EV"/>
      <sheetName val="AdditionalPrintCode"/>
      <sheetName val="MainPrintCode"/>
      <sheetName val="Input Financials"/>
      <sheetName val="Division"/>
      <sheetName val="Historic Comps"/>
      <sheetName val="Fwd Comps "/>
      <sheetName val="Deal Structure &amp; Control Page"/>
      <sheetName val="Output &amp; Financial Statements"/>
      <sheetName val="IRR Calculation"/>
      <sheetName val="FS Output 1"/>
      <sheetName val="FS Output2"/>
      <sheetName val="FS Output 3"/>
      <sheetName val="FS Output 4"/>
      <sheetName val="Added Value Analysis"/>
      <sheetName val="Output3"/>
      <sheetName val="Output4"/>
      <sheetName val="TOTAL_ADMON"/>
      <sheetName val="At Issue HY Comps"/>
      <sheetName val="Beasley"/>
      <sheetName val="ClearChannel"/>
      <sheetName val="Citadel"/>
      <sheetName val="Cumulus"/>
      <sheetName val="Emmis"/>
      <sheetName val="Emmis_CY"/>
      <sheetName val="Emmis wo proforma"/>
      <sheetName val="Entravision"/>
      <sheetName val="Entercom"/>
      <sheetName val="RadioOne"/>
      <sheetName val="Regent"/>
      <sheetName val="Saga"/>
      <sheetName val="Salem"/>
      <sheetName val="Spanish"/>
      <sheetName val="Westwood"/>
      <sheetName val="Lamar"/>
      <sheetName val="Nextmedia"/>
      <sheetName val="LBI"/>
      <sheetName val="Screening"/>
      <sheetName val="Output_List_Closed"/>
      <sheetName val="pp_Closed"/>
      <sheetName val="Search Criteria_Closed"/>
      <sheetName val="Output_List_All"/>
      <sheetName val="pp_ALL"/>
      <sheetName val="Search Criteria_ALL"/>
      <sheetName val="Allocazione finanz"/>
      <sheetName val="STEP Csh Flw Fcst"/>
      <sheetName val="Mapeley"/>
      <sheetName val="Profit and Loss Account"/>
      <sheetName val="Recipient and WHA Status Codes"/>
      <sheetName val="Population Growth"/>
      <sheetName val="SCH15-1 for 4Q03..."/>
      <sheetName val="T2 Detail of Grants"/>
      <sheetName val="T2.1 WA exer"/>
      <sheetName val="T2.3 Def comp"/>
      <sheetName val="T2.4 WA Life "/>
      <sheetName val="T2.5 EY Option Grants"/>
      <sheetName val="CONTAB"/>
      <sheetName val="Investment Sch"/>
      <sheetName val="Active Liquid Verification"/>
      <sheetName val="Vintage Year Worksheet"/>
      <sheetName val="Sub_Reds"/>
      <sheetName val="T2 Stock Options"/>
      <sheetName val="Distrib support from investran"/>
      <sheetName val="Capital Rollforward "/>
      <sheetName val="True Up Calcs New"/>
      <sheetName val="True Up Calcs Old"/>
      <sheetName val="Val Output"/>
      <sheetName val="Make Buy"/>
      <sheetName val="Equipment 1"/>
      <sheetName val="Freight Costs"/>
      <sheetName val="HR1"/>
      <sheetName val="4 Panel Summary"/>
      <sheetName val="Fixed Cost Remaining"/>
      <sheetName val="Net Cash Flow"/>
      <sheetName val="To Do's"/>
      <sheetName val="Capital Equipment Required"/>
      <sheetName val="Travel Calcs"/>
      <sheetName val="Efficiency Calcs"/>
      <sheetName val="Malara 2005 AR (2)"/>
      <sheetName val="prod. family"/>
      <sheetName val="LBO model - six continents v2"/>
      <sheetName val="Stock Index 2 Year"/>
      <sheetName val="Stock Index"/>
      <sheetName val="Stock Performances"/>
      <sheetName val="TV Stock Charts"/>
      <sheetName val="ADSALES"/>
      <sheetName val="2017 Recap"/>
      <sheetName val="2018 Recap"/>
      <sheetName val="Equity Investments"/>
      <sheetName val="Rock Consolidated Cap Table"/>
      <sheetName val="Detailed Capitalization Table"/>
      <sheetName val="Call-Option Valuation"/>
      <sheetName val="EBITDA Consolidated"/>
      <sheetName val="EBITDA CN"/>
      <sheetName val="EBITDA WCT"/>
      <sheetName val="EBITDA Actual WCT"/>
      <sheetName val="P&amp;L Consolidated"/>
      <sheetName val="P&amp;L CN"/>
      <sheetName val="P&amp;L WCT"/>
      <sheetName val="Dept Rev &amp; Exp"/>
      <sheetName val="Div Claims"/>
      <sheetName val="Claims Rev Analysis"/>
      <sheetName val="Div Underwriting"/>
      <sheetName val="Div Underwriting Boeckh"/>
      <sheetName val="Underwriting Revenue Analysis"/>
      <sheetName val="B Under Rev Total"/>
      <sheetName val="B Under Rev Inside"/>
      <sheetName val="B Under Rev Other"/>
      <sheetName val="B Under Rev Outside"/>
      <sheetName val="B Pubs Sales Total"/>
      <sheetName val="B Pubs Inside"/>
      <sheetName val="B Pubs Outside"/>
      <sheetName val="DDS Revenue"/>
      <sheetName val="Code Guide"/>
      <sheetName val="Administration"/>
      <sheetName val="Corp OH"/>
      <sheetName val="Customer Service"/>
      <sheetName val="Depr-Claims"/>
      <sheetName val="Depr-UW"/>
      <sheetName val="Field Svc Acct Mgmt"/>
      <sheetName val="Human Resources"/>
      <sheetName val="Inside Sales"/>
      <sheetName val="Manuf-Print"/>
      <sheetName val="Manuf-Prod Mgmt"/>
      <sheetName val="Marketing Programs-Claims"/>
      <sheetName val="Marketing Programs-Underwriting"/>
      <sheetName val="Marketing OH"/>
      <sheetName val="Outside Sales Claims"/>
      <sheetName val="Outside Sales UW"/>
      <sheetName val="Product Mgmt Claims"/>
      <sheetName val="Product Mgmt UW"/>
      <sheetName val="Royalties-UW"/>
      <sheetName val="Sales Mgmt"/>
      <sheetName val="TES"/>
      <sheetName val="DDS - MGMT"/>
      <sheetName val="DDS - ACCT"/>
      <sheetName val="DDS - HUM RES"/>
      <sheetName val="DDS - PROD"/>
      <sheetName val="DDS - Out Sal"/>
      <sheetName val="DDS - Ins Sal"/>
      <sheetName val="DDS - Market"/>
      <sheetName val="DDS - Tech"/>
      <sheetName val="DDS - Training"/>
      <sheetName val="CIS"/>
      <sheetName val="Total CIS Changes"/>
      <sheetName val="C.I.S. Alloc - M&amp;S"/>
      <sheetName val="Capitalized Soft."/>
      <sheetName val="C.I.S. Alloc - Boeckh"/>
      <sheetName val="Project Development"/>
      <sheetName val="Rsch Alloc - M&amp;S"/>
      <sheetName val="Rsch Alloc - Boeckh"/>
      <sheetName val="M&amp;S - Int Train"/>
      <sheetName val="M&amp;S - UDG"/>
      <sheetName val="M&amp;S - Account"/>
      <sheetName val="M&amp;S Budget Expense"/>
      <sheetName val="CIS Software Amort"/>
      <sheetName val="Mod Vs. Bud Consol"/>
      <sheetName val="Mod Vs. Bud M&amp;S"/>
      <sheetName val="Mod Vs. Bud ADMS"/>
      <sheetName val="Mod Vs. Bud Boeckh"/>
      <sheetName val="Mod Vs. Bud DDS"/>
      <sheetName val="Boeckh Transc(dont print)"/>
      <sheetName val="Boekch Payroll"/>
      <sheetName val="DDS Payroll"/>
      <sheetName val="Expense Template (2)"/>
      <sheetName val="Boeckh Total Rev"/>
      <sheetName val="Boeckh Revenue Inside"/>
      <sheetName val="Boeckh Revenue Other"/>
      <sheetName val="Boeckh Revenue Outside"/>
      <sheetName val="filtered data entry"/>
      <sheetName val="Total Sales Person "/>
      <sheetName val="TES monthly"/>
      <sheetName val="TIPP Monthly"/>
      <sheetName val="whats closing"/>
      <sheetName val="KBIE2000"/>
      <sheetName val="KBIE2000 (2)"/>
      <sheetName val="Cum March 2001"/>
      <sheetName val="Cum July 2001"/>
      <sheetName val="Cum Aug. 2001"/>
      <sheetName val="Cum Sept. 2001"/>
      <sheetName val="Cum Oct. 2001 "/>
      <sheetName val="Cum Nov. 2001 "/>
      <sheetName val="Cum Dec. 2001"/>
      <sheetName val="Cum Jan 2002"/>
      <sheetName val="Cum Feb 2002 "/>
      <sheetName val="Cum Mar 2002"/>
      <sheetName val="Cum Apr 2002"/>
      <sheetName val="Cum May 2002"/>
      <sheetName val="Cum Jun 2002"/>
      <sheetName val="Cum Jul 2002 "/>
      <sheetName val="Cum Aug 2002"/>
      <sheetName val="Cum Sep 2002 "/>
      <sheetName val="Cum Oct 2002"/>
      <sheetName val="Cum Nov 2002"/>
      <sheetName val="Cum Dec 2002"/>
      <sheetName val="Ratings &amp; Targets"/>
      <sheetName val="AOP Summary-2"/>
      <sheetName val="TOSCO"/>
      <sheetName val="Segment ROCE"/>
      <sheetName val="ROGIC"/>
      <sheetName val="E&amp;P"/>
      <sheetName val="NEPS"/>
      <sheetName val="RefineryMaint"/>
      <sheetName val="Hamaca"/>
      <sheetName val="Bohai"/>
      <sheetName val="Bayu Undan"/>
      <sheetName val="R&amp;M"/>
      <sheetName val="GPM"/>
      <sheetName val="ARCO - Alaska"/>
      <sheetName val="Chemical JV"/>
      <sheetName val="Chems"/>
      <sheetName val="EKOFISK"/>
      <sheetName val="PUDS"/>
      <sheetName val="GE Data"/>
      <sheetName val="MainCode"/>
      <sheetName val="NY UPLOAD"/>
      <sheetName val="NY UPLOAD Shadow"/>
      <sheetName val="Graph 1"/>
      <sheetName val="Graph 2"/>
      <sheetName val="Store Inputs"/>
      <sheetName val="Store Outputs"/>
      <sheetName val="Store Inputs Calc"/>
      <sheetName val="pe ratio"/>
      <sheetName val="Contribution Debate"/>
      <sheetName val="Graph 5-13-97"/>
      <sheetName val="DMC-DCF"/>
      <sheetName val="2000 EXTERNAL"/>
      <sheetName val="Normalized"/>
      <sheetName val="DDM"/>
      <sheetName val="B Sheet"/>
      <sheetName val="NY UPLOAD.bak"/>
      <sheetName val="NY UPLOAD Shadow.bak"/>
      <sheetName val="consensus"/>
      <sheetName val="Gaap Adj"/>
      <sheetName val="MW-Cache"/>
      <sheetName val="REV-ANNUAL"/>
      <sheetName val="REV-QTRLY"/>
      <sheetName val="SEL_FRANCHISES"/>
      <sheetName val="CFBS"/>
      <sheetName val="AGREEMENTS"/>
      <sheetName val="MGMT PROJECTIONS"/>
      <sheetName val="PIPELINE_UNADJ"/>
      <sheetName val="patent expirations"/>
      <sheetName val="Var-YOY"/>
      <sheetName val="Var-Seq"/>
      <sheetName val="revenue snapshot"/>
      <sheetName val="rev contribution analysis"/>
      <sheetName val="rev change analysis"/>
      <sheetName val="2015 rev change"/>
      <sheetName val="MWA RR"/>
      <sheetName val="mwareDates"/>
      <sheetName val="MW Valuation"/>
      <sheetName val="mwareSettings"/>
      <sheetName val="2008 pro forma EPS (wIMCL)"/>
      <sheetName val="prasugrel sales potential"/>
      <sheetName val="prasugrel npv"/>
      <sheetName val="Cialis JV"/>
      <sheetName val="tabs"/>
      <sheetName val="pipeline_summary"/>
      <sheetName val="C38001"/>
      <sheetName val="C3800"/>
      <sheetName val="Product Mix"/>
      <sheetName val="launches"/>
      <sheetName val="pipeline handout"/>
      <sheetName val="FCF vs Guidance"/>
      <sheetName val="KKR =&gt;"/>
      <sheetName val="Corporate Model"/>
      <sheetName val="BU Overview"/>
      <sheetName val="Val"/>
      <sheetName val="Break-Up"/>
      <sheetName val="Break-Up (2)"/>
      <sheetName val="MS =&gt;"/>
      <sheetName val="Fin Stmt"/>
      <sheetName val="Delivery"/>
      <sheetName val="Energy"/>
      <sheetName val="Generation"/>
      <sheetName val="VEPCO"/>
      <sheetName val="Capital Inputs"/>
      <sheetName val="SP Data"/>
      <sheetName val="VEPCO EBITDA"/>
      <sheetName val="Segment"/>
      <sheetName val="Val Scenarios"/>
      <sheetName val="Implied E&amp;P Val"/>
      <sheetName val="Utility Power Fleet"/>
      <sheetName val="Product Mix 100%"/>
      <sheetName val="Traditional &amp; Other"/>
      <sheetName val="Per Pharma Traditional &amp; Biolog"/>
      <sheetName val="2010PE"/>
      <sheetName val="2010PE_Ex BMY"/>
      <sheetName val="2012PE"/>
      <sheetName val="2012PE_Ex BMY"/>
      <sheetName val="short IS"/>
      <sheetName val="2015 top 10"/>
      <sheetName val="2010 top 10"/>
      <sheetName val="2015 biopharma rev change"/>
      <sheetName val="Historicals | Mgmt. &gt;&gt;"/>
      <sheetName val="Quarterly Financials"/>
      <sheetName val="Quarterly Bookings"/>
      <sheetName val="Financials (Mgmt.)"/>
      <sheetName val="Product Bookings (Mgmt.)"/>
      <sheetName val="Discontinued Products"/>
      <sheetName val="Drivers &gt;&gt;"/>
      <sheetName val="Bookings | Revenue Drivers"/>
      <sheetName val="Model Drivers"/>
      <sheetName val="Bookings | Revenue Builds &gt;&gt;"/>
      <sheetName val="Core ERP Units Build (TPG)"/>
      <sheetName val="Core ERP Build"/>
      <sheetName val="B2B Build"/>
      <sheetName val="Bookings to Revenue Build"/>
      <sheetName val="Txn Mechanics"/>
      <sheetName val="Debt &gt;&gt;"/>
      <sheetName val="PF Debt Cap"/>
      <sheetName val="SA Debt Cap"/>
      <sheetName val="R&amp;D | CapSW Spend Detail"/>
      <sheetName val="Model | Analyses &gt;&gt;"/>
      <sheetName val="Tuck-In M&amp;A"/>
      <sheetName val="Fin Summ Outputs &gt;&gt;"/>
      <sheetName val="One-Pager"/>
      <sheetName val="Bookings Summary"/>
      <sheetName val="Margin Profile"/>
      <sheetName val="Bookings Build Summary"/>
      <sheetName val="Rev | GP Summary"/>
      <sheetName val="Core ERP Build Summary"/>
      <sheetName val="New vs. Existing Revenue"/>
      <sheetName val="Recurring Revenue Bridge"/>
      <sheetName val="De-Risking Analysis"/>
      <sheetName val="B2B Growth Contribution"/>
      <sheetName val="Long-Term Financials (A)"/>
      <sheetName val="Long-Term Financials (B)"/>
      <sheetName val="PS Bookings Summary"/>
      <sheetName val="PS Revenue Summary"/>
      <sheetName val="2H'15 Momentum"/>
      <sheetName val="Sensitivities &gt;&gt;"/>
      <sheetName val="Revenue | EBITDA CAGR Sens."/>
      <sheetName val="UFCF CAGR Sens."/>
      <sheetName val="Exit Mult. | Leverage Sens."/>
      <sheetName val="PPT Outputs &gt;&gt;"/>
      <sheetName val="Price Comparison"/>
      <sheetName val="Historical Win-Rate"/>
      <sheetName val="Bookings by Product (2014)"/>
      <sheetName val="Taxes &gt;&gt;"/>
      <sheetName val="Tax Summary"/>
      <sheetName val="Cash Tax Model"/>
      <sheetName val="Value of Tax Assets"/>
      <sheetName val="Graveyard &gt;&gt;"/>
      <sheetName val="Top-Down Analysis"/>
      <sheetName val="Surge Summary"/>
      <sheetName val="H&amp;F Returns"/>
      <sheetName val="Historical Financials &gt;&gt;"/>
      <sheetName val="Models &gt;&gt;"/>
      <sheetName val="CTXS SA Model"/>
      <sheetName val="CTXS LBO Model"/>
      <sheetName val="Transaction Mechanics"/>
      <sheetName val="Outputs &gt;&gt;"/>
      <sheetName val="LT Historical Financials"/>
      <sheetName val="Revenue | EBITDA CAGR"/>
      <sheetName val="EBITDA Margin | Cost Savings"/>
      <sheetName val="Leverage | Exit Mult."/>
      <sheetName val="Add_Callout"/>
      <sheetName val="Split Y-Axis"/>
      <sheetName val="QuickKeys"/>
      <sheetName val="League"/>
      <sheetName val="Stacked_Column"/>
      <sheetName val="STOP"/>
      <sheetName val="Stacked_Bar"/>
      <sheetName val="HiLoClose"/>
      <sheetName val="Column_Line"/>
      <sheetName val="Price_Volume"/>
      <sheetName val="Scatter_Line"/>
      <sheetName val="Auto_Open (2)"/>
      <sheetName val="FULL_STACKED"/>
      <sheetName val="ALT_STACKED_COLUMN"/>
      <sheetName val="Copy_Chart_w_New_Data"/>
      <sheetName val="Size_by_height_and_width"/>
      <sheetName val="Dimension_Pie_Charts"/>
      <sheetName val="Dimension_Pie_Charts (3)"/>
      <sheetName val="Dimension_Pie_Charts (2)"/>
      <sheetName val="Stacked_Column_w_labels"/>
      <sheetName val="1997 IPO"/>
      <sheetName val="Indices"/>
      <sheetName val="Volatility"/>
      <sheetName val="CASH SUPPLY"/>
      <sheetName val="MUTUAL FUNDS (2)"/>
      <sheetName val="MUTUAL FUNDS (3)"/>
      <sheetName val="ANNUAL STOCK"/>
      <sheetName val="QTRLY STOCK"/>
      <sheetName val="IPO PRICE"/>
      <sheetName val="WGHTED AVG"/>
      <sheetName val="FILING PRICE"/>
      <sheetName val="Completed"/>
      <sheetName val="Completed (2)"/>
      <sheetName val="world stock update"/>
      <sheetName val="MONTHLY CASH (2)"/>
      <sheetName val="ADR-US"/>
      <sheetName val="Registration"/>
      <sheetName val="OTC Broker"/>
      <sheetName val="Convertible Exp"/>
      <sheetName val="EQ MKT"/>
      <sheetName val="BOILER"/>
      <sheetName val="Updated Eq Mkt"/>
      <sheetName val="MUTUAL FUNDS"/>
      <sheetName val="EVENTUAL TOGGLES PAGES"/>
      <sheetName val="FUTURE VALUE GRAPHS--&gt;"/>
      <sheetName val="Combined DCF - Hurdle"/>
      <sheetName val="Combined DCF - WACC"/>
      <sheetName val="P-E"/>
      <sheetName val="PRINT--&gt;"/>
      <sheetName val="Cash EPS Sum"/>
      <sheetName val="Financing Assumptions Output"/>
      <sheetName val="NEW Output Charts"/>
      <sheetName val="Excess Cash"/>
      <sheetName val="Earth"/>
      <sheetName val="Comet"/>
      <sheetName val="Walker"/>
      <sheetName val="CRATER TBU"/>
      <sheetName val="Earth Fiscalized"/>
      <sheetName val="Earth-Mars Leverage"/>
      <sheetName val="Mars-Earth Leverage"/>
      <sheetName val="Earth-Comet Leverage"/>
      <sheetName val="Walker-Earth Fiscalized Leverag"/>
      <sheetName val="OTHER---&gt;"/>
      <sheetName val="FCF&amp;Int Reconciliation"/>
      <sheetName val="(FJ) Project Universe_ Full Com"/>
      <sheetName val="DSM"/>
      <sheetName val="Comps Output"/>
      <sheetName val="EBITDA growth output"/>
      <sheetName val="MC Input"/>
      <sheetName val="Medicaid Input"/>
      <sheetName val="CI Cash 1"/>
      <sheetName val="CI Cash 2"/>
      <sheetName val="Jay's comparison 2005 (JPM)"/>
      <sheetName val="Jay's comparison 2006"/>
      <sheetName val="Jay's comparison 2005"/>
      <sheetName val="LEVERS"/>
      <sheetName val="10000"/>
      <sheetName val="12070"/>
      <sheetName val="11900"/>
      <sheetName val="12140"/>
      <sheetName val="16140"/>
      <sheetName val="17030"/>
      <sheetName val="Inputs-Tables"/>
      <sheetName val="BSkyB"/>
      <sheetName val="STAR"/>
      <sheetName val="LA-DIV"/>
      <sheetName val="Merged LA"/>
      <sheetName val="Gemstar"/>
      <sheetName val="GMH-div"/>
      <sheetName val="GMH-PanAmSat"/>
      <sheetName val="GMH-Consol"/>
      <sheetName val="TogglePg"/>
      <sheetName val="CON-SUMM"/>
      <sheetName val="CF-SUMM"/>
      <sheetName val="Stream"/>
      <sheetName val="NDS"/>
      <sheetName val="Lagasse"/>
      <sheetName val="NARF bs"/>
      <sheetName val="Detailed S&amp;U"/>
      <sheetName val="1 Total"/>
      <sheetName val="S&amp;U Output"/>
      <sheetName val="0 updates"/>
      <sheetName val="1 SETUP"/>
      <sheetName val="2 WACC"/>
      <sheetName val="2a Beta"/>
      <sheetName val="3 Spreads"/>
      <sheetName val="4a Historical"/>
      <sheetName val="4b Restated"/>
      <sheetName val="5 ROIC Tree"/>
      <sheetName val="6 TRS"/>
      <sheetName val="7 SVC"/>
      <sheetName val="8 Worm"/>
      <sheetName val="9 SCM"/>
      <sheetName val="10 Multiples"/>
      <sheetName val="BU historical"/>
      <sheetName val="BU forecast"/>
      <sheetName val="BU 1"/>
      <sheetName val="BU 2"/>
      <sheetName val="BU 3"/>
      <sheetName val="BU 4"/>
      <sheetName val="BU 5"/>
      <sheetName val="BU 6"/>
      <sheetName val="MultiVal"/>
      <sheetName val="11 Shift int economics"/>
      <sheetName val="11 Valuation - base"/>
      <sheetName val="Summary page 1"/>
      <sheetName val="Summary page 2"/>
      <sheetName val="Summary page 3"/>
      <sheetName val="Growth Spread for VA"/>
      <sheetName val="Data overview 1"/>
      <sheetName val="11 Valuation - restore ec"/>
      <sheetName val="12a Growth-Spread"/>
      <sheetName val="12b BU Growth-Spread"/>
      <sheetName val="13 3-Bucket"/>
      <sheetName val="14 Summary"/>
      <sheetName val="Refi Debt Cap"/>
      <sheetName val="Bid Letter"/>
      <sheetName val="Value Delivery"/>
      <sheetName val="Open System Analysis"/>
      <sheetName val="Model Equivalent"/>
      <sheetName val="Closed System Analysis"/>
      <sheetName val="Bid Letter (B)"/>
      <sheetName val="AVP (Post Closing)"/>
      <sheetName val="Profitability Metrics"/>
      <sheetName val="E-CapSW"/>
      <sheetName val="Fee Comparison"/>
      <sheetName val="2015 Momentum (Mgmt. Budget)"/>
      <sheetName val="Financial Summary (B)"/>
      <sheetName val="2015 Momentum (Revised Fcst.)"/>
      <sheetName val="Capital Call Memo"/>
      <sheetName val="AVP (IRC)"/>
      <sheetName val="2015 Momentum (A)"/>
      <sheetName val="Open vs. Closed System Analysis"/>
      <sheetName val="NWI"/>
      <sheetName val="Company Input"/>
      <sheetName val="Company Output"/>
      <sheetName val="DX Input"/>
      <sheetName val="Magellan Targets 07-17-06 v3"/>
      <sheetName val="PC vs. PP"/>
      <sheetName val="Simple WACC"/>
      <sheetName val="Segment - Detail"/>
      <sheetName val="DebtInput"/>
      <sheetName val="IncStatement"/>
      <sheetName val="OperatingRatios"/>
      <sheetName val="CreditRatios"/>
      <sheetName val="IncStat(PctOfSales)"/>
      <sheetName val="ValuationInput"/>
      <sheetName val="ValuationSummary"/>
      <sheetName val="Combined Leadsheet"/>
      <sheetName val="Supporting Schedules"/>
      <sheetName val="손익합산"/>
      <sheetName val="1 BU"/>
      <sheetName val="5 BU"/>
      <sheetName val="12 BU"/>
      <sheetName val="13 BU"/>
      <sheetName val="23 BU"/>
      <sheetName val="38 BU"/>
      <sheetName val="Sch Index"/>
      <sheetName val="Exchange Codes"/>
      <sheetName val="8 BU"/>
      <sheetName val="Acquiom Payment File"/>
      <sheetName val="Exchange Agent File"/>
      <sheetName val="Payment Instruction"/>
      <sheetName val="Payroll Processing"/>
      <sheetName val="Transaction Expenses"/>
      <sheetName val="National Comps"/>
      <sheetName val="Segment Valuation"/>
      <sheetName val="Sources&amp;Uses (2)"/>
      <sheetName val="Capitalization (2)"/>
      <sheetName val="Department Store Mini-model"/>
      <sheetName val="Project Retail Model"/>
      <sheetName val="Target Mini-model"/>
      <sheetName val="Lines"/>
      <sheetName val="Total Debt Costs - Summary"/>
      <sheetName val="Term Amort Schedule"/>
      <sheetName val="ABL Debt Issuance Amort"/>
      <sheetName val="SR Notes Amort Schedule"/>
      <sheetName val="SR PIK Toggle Notes Amort Sched"/>
      <sheetName val="M1 Journals"/>
      <sheetName val="Sch M Input Summary"/>
      <sheetName val="Sch M Inp Summary(Diff) "/>
      <sheetName val="Deferred Comp. Plan"/>
      <sheetName val="DefCompAnalysis"/>
      <sheetName val="Petcetera"/>
      <sheetName val="Petcetera Reserve"/>
      <sheetName val="PetCare Miscellaneous"/>
      <sheetName val="Inv Val Resv"/>
      <sheetName val="Inv Deferred Rebates"/>
      <sheetName val="Fixed Asset Reserve"/>
      <sheetName val="Bonus &amp; Severance"/>
      <sheetName val="Accrued Exp-Acquis."/>
      <sheetName val="Closed Store Reserve"/>
      <sheetName val="§ 263A Sch. M Summary"/>
      <sheetName val="Deferred Rent"/>
      <sheetName val="Deferred Rev-Haverford"/>
      <sheetName val="§ 195 Costs"/>
      <sheetName val="IRS Audit 195 Costs"/>
      <sheetName val="Bad Debt Reserve"/>
      <sheetName val="Cap Lse Adj"/>
      <sheetName val="Cap Lse Depr"/>
      <sheetName val="Stock Opt Ex"/>
      <sheetName val="Stock Options 0198 (F)"/>
      <sheetName val="Stock Options 0199"/>
      <sheetName val="Stock Options FYE 2000 "/>
      <sheetName val="Stock Compensation"/>
      <sheetName val="Stock Compensation R"/>
      <sheetName val="Options Per Payroll"/>
      <sheetName val="Options Per Payroll (2)"/>
      <sheetName val="§ 162(m) Limitation"/>
      <sheetName val="Perm M's"/>
      <sheetName val="Luxauto"/>
      <sheetName val="Luxauto (2)"/>
      <sheetName val="LEASED AUTO MWC"/>
      <sheetName val="Employment credit"/>
      <sheetName val="Accrued Legal"/>
      <sheetName val="Accrued Insurance"/>
      <sheetName val="Prof. Fees &amp; Amort."/>
      <sheetName val="ContribCarryover"/>
      <sheetName val="Depreciation-Fed Basis"/>
      <sheetName val="Depreciation (2)"/>
      <sheetName val="Depr-Old"/>
      <sheetName val="Depreciation-PETDEV"/>
      <sheetName val="DisposalSummary"/>
      <sheetName val="StateTaxes"/>
      <sheetName val="Local Taxes "/>
      <sheetName val="Local Taxes New "/>
      <sheetName val="ISO-NQSO"/>
      <sheetName val="DirFees"/>
      <sheetName val="Debt Issue Amortization"/>
      <sheetName val="Debt Issue Amortization-SS"/>
      <sheetName val="IPO Expensed"/>
      <sheetName val="IPO Capitalized"/>
      <sheetName val="Petopia"/>
      <sheetName val="Petopia Writeoff"/>
      <sheetName val="Petopia Rent Reserve"/>
      <sheetName val="KPMG Tax Accounting Strategies"/>
      <sheetName val="TAS Deductions"/>
      <sheetName val="ForeignCorpNOL"/>
      <sheetName val="CEO 2002"/>
      <sheetName val="Audit AJE"/>
      <sheetName val="MSummRoll"/>
      <sheetName val="M-1 Input Summarized"/>
      <sheetName val="M-1 Input to TD"/>
      <sheetName val="Prov2Return"/>
      <sheetName val="State Apportionment "/>
      <sheetName val="Property"/>
      <sheetName val="New Stores Rent Exp."/>
      <sheetName val="Sp. Alloc. - New Stores"/>
      <sheetName val="Closed Stores Rent Exp. Adj."/>
      <sheetName val="Projected Pre-Tax"/>
      <sheetName val="RateRec (2)"/>
      <sheetName val="RateRec (3)"/>
      <sheetName val="RateRec (4)"/>
      <sheetName val="TaxCalc"/>
      <sheetName val="TaxCalc (2)"/>
      <sheetName val="SummaryApport"/>
      <sheetName val="MonthSEC"/>
      <sheetName val="APInv(9810)"/>
      <sheetName val="Advert(9894)"/>
      <sheetName val="Purch(9892)"/>
      <sheetName val="IndBuy(9881)"/>
      <sheetName val="TXMeals"/>
      <sheetName val="IPSDMeals"/>
      <sheetName val="AdvertisingAlloc"/>
      <sheetName val="Q2P&amp;L"/>
      <sheetName val="Q3P&amp;L"/>
      <sheetName val="Q4P&amp;L"/>
      <sheetName val="EntityAlloc"/>
      <sheetName val="EntriesPosted"/>
      <sheetName val="G&amp;AAllocation"/>
      <sheetName val="DistAllocation"/>
      <sheetName val="SummTaxCalc"/>
      <sheetName val="RateChange"/>
      <sheetName val="Q4P&amp;LOld"/>
      <sheetName val="Notes Payable Lead Schedule"/>
      <sheetName val="AR Borrowing Base"/>
      <sheetName val="Proof of Cash"/>
      <sheetName val="Raw Material Cost Test"/>
      <sheetName val="Outstanding Letters of Credit"/>
      <sheetName val="AP Accruals"/>
      <sheetName val="Form 941"/>
      <sheetName val="Section I------------------&gt;"/>
      <sheetName val="Consolidated Income Statement"/>
      <sheetName val="Cons Cash Flow Statement"/>
      <sheetName val="Monthly P&amp;L's"/>
      <sheetName val="Section II------------------&gt;"/>
      <sheetName val="Location Summaries"/>
      <sheetName val="Location Income Statements"/>
      <sheetName val="9810BCR"/>
      <sheetName val="9810"/>
      <sheetName val="9897BCR"/>
      <sheetName val="9897"/>
      <sheetName val="9810 (2)"/>
      <sheetName val="9897 (2)"/>
      <sheetName val="Capital List"/>
      <sheetName val="Details03"/>
      <sheetName val="Details04"/>
      <sheetName val="ZGLSRP05_308860"/>
      <sheetName val="333000"/>
      <sheetName val="Table of Contents "/>
      <sheetName val="Notes to Availability"/>
      <sheetName val="BB Backup"/>
      <sheetName val="Inventory Composition Analysis"/>
      <sheetName val="Excess-Obsolete"/>
      <sheetName val="Cost Test"/>
      <sheetName val="Net Debt Calc"/>
      <sheetName val="Fees and Expenses"/>
      <sheetName val="Model (MONTHLY)"/>
      <sheetName val="May LTM FIFO"/>
      <sheetName val="May LTM LIFO "/>
      <sheetName val="June LTM LIFO"/>
      <sheetName val="B Base Comparison"/>
      <sheetName val="Sev Payments Schedule"/>
      <sheetName val="EBITDA Addbacks to Lenders"/>
      <sheetName val="Addbacks to Net Income"/>
      <sheetName val="US Projections by Facility"/>
      <sheetName val="UK Projections by Facility"/>
      <sheetName val="Other Analyses&gt;&gt;"/>
      <sheetName val="Model Versus Audits"/>
      <sheetName val="Trough to Peak Bridge"/>
      <sheetName val="Global Insight Market"/>
      <sheetName val="Tax Differential"/>
      <sheetName val="Acquisitions and Sales"/>
      <sheetName val="Historicals for DBZ"/>
      <sheetName val="Comparison (NEW)"/>
      <sheetName val="Model Changes"/>
      <sheetName val="Adjustments to EBITDA"/>
      <sheetName val="Price Matrix"/>
      <sheetName val="Backup&gt;&gt;"/>
      <sheetName val="OLD Model"/>
      <sheetName val="option schedule"/>
      <sheetName val="HeadOffice"/>
      <sheetName val="Macreadys"/>
      <sheetName val="Wesson Bright"/>
      <sheetName val="MES"/>
      <sheetName val="GB Longmore"/>
      <sheetName val="HotRoll - SGA"/>
      <sheetName val="Wesson HR"/>
      <sheetName val="Gadd"/>
      <sheetName val="UK BS Monthly 2005"/>
      <sheetName val="US Capital Ex Schedule"/>
      <sheetName val="UK 2005 Monthly IS"/>
      <sheetName val="US Monthly BS 2005"/>
      <sheetName val="2005 US Monthly"/>
      <sheetName val="13.0% Notes Due 2011"/>
      <sheetName val="Switches for Returns Summary"/>
      <sheetName val="THL Multiple  Case Summary"/>
      <sheetName val="THL Case Returns Summary"/>
      <sheetName val="Inputs (Financial)"/>
      <sheetName val="Inputs (General)"/>
      <sheetName val="Volume Analysis Chart"/>
      <sheetName val="Gross Profit Chart"/>
      <sheetName val="EBITDA Chart"/>
      <sheetName val="Operating Summary"/>
      <sheetName val="Debt Paydown"/>
      <sheetName val="DBBUD95"/>
      <sheetName val="Bid Comparison (2)"/>
      <sheetName val="Bacou Fees"/>
      <sheetName val="Transaction Fees"/>
      <sheetName val="Sources and Uses Detail"/>
      <sheetName val="Returns Variance 7.5x"/>
      <sheetName val="Returns Variance"/>
      <sheetName val="Returns Detail 05"/>
      <sheetName val="Returns Variance 7.0x"/>
      <sheetName val="BS Proj."/>
      <sheetName val="USA Model"/>
      <sheetName val="Europe B.S. Adjustments"/>
      <sheetName val="Combined Model"/>
      <sheetName val="Sensitivity Cases"/>
      <sheetName val="Clawback"/>
      <sheetName val="Stand-Alone"/>
      <sheetName val="New Consolidated"/>
      <sheetName val="USA B.S. Adjustments"/>
      <sheetName val="NSP Detail"/>
      <sheetName val="NSP Cons."/>
      <sheetName val="PF Adj."/>
      <sheetName val="Holdings B.S. Adjustments"/>
      <sheetName val="Bid Comparison"/>
      <sheetName val="Consol Trans Summ"/>
      <sheetName val="Pmts"/>
      <sheetName val="USA Credit Stats"/>
      <sheetName val="Europe Credit Stats"/>
      <sheetName val="Europe Model"/>
      <sheetName val="Bacou USA"/>
      <sheetName val="Bacou by Div."/>
      <sheetName val="USA Consol Detail"/>
      <sheetName val="USA Consol BS "/>
      <sheetName val="Uvex"/>
      <sheetName val="Uvex BS"/>
      <sheetName val="HLI"/>
      <sheetName val="HLI BS"/>
      <sheetName val="SVA"/>
      <sheetName val="SVA BS"/>
      <sheetName val="BIO"/>
      <sheetName val="BIO BS"/>
      <sheetName val="TOI"/>
      <sheetName val="TOI BS"/>
      <sheetName val="WD BS"/>
      <sheetName val="PFG"/>
      <sheetName val="PFG BS"/>
      <sheetName val="Corp BS"/>
      <sheetName val="Bacou France"/>
      <sheetName val="US$ P&amp;L"/>
      <sheetName val="US$ FCF"/>
      <sheetName val="FF P&amp;L"/>
      <sheetName val="FF FCF"/>
      <sheetName val="Segment 2"/>
      <sheetName val="Segment 3"/>
      <sheetName val="Segment 4"/>
      <sheetName val="Segment 5"/>
      <sheetName val="Printing"/>
      <sheetName val="Dep_01"/>
      <sheetName val="Dep_02"/>
      <sheetName val="Consoldiated"/>
      <sheetName val="Blank 3"/>
      <sheetName val="File"/>
      <sheetName val="GeneralMacros"/>
      <sheetName val="mkt_shr_output"/>
      <sheetName val="K-8"/>
      <sheetName val="9-12"/>
      <sheetName val="mkt_shr_by_revenue"/>
      <sheetName val="Slide Back-up (I)"/>
      <sheetName val="Adoption Schedule (K-8) (I)"/>
      <sheetName val="Adoption Schedule (9-12) (I)"/>
      <sheetName val="Curious Share Info. (I)"/>
      <sheetName val="Market Data(I)"/>
      <sheetName val="Open State Growth Build-up (I)"/>
      <sheetName val="Spend By State Adjustment (I)"/>
      <sheetName val="Revenue distribution (I)"/>
      <sheetName val="Estimation of Subject Prices(I)"/>
      <sheetName val="IC Mgmt Fee Calculation"/>
      <sheetName val="Current P&amp;L"/>
      <sheetName val="BU P&amp;L YTD 2011- TEXAS 7% alloc"/>
      <sheetName val="Mgmt fee calc P1-P4'12 True up"/>
      <sheetName val="907525 P1-P4'12"/>
      <sheetName val="NonConforming"/>
      <sheetName val="JE Listing"/>
      <sheetName val="Purpose"/>
      <sheetName val="TD Index"/>
      <sheetName val="T1-Tax Summary"/>
      <sheetName val="T2-RateRec"/>
      <sheetName val="T3-Perm M's"/>
      <sheetName val="T4-Stock Options"/>
      <sheetName val="T5-TaxCalc"/>
      <sheetName val="T6-Apportionment"/>
      <sheetName val="T7-State-LocalTaxCalc"/>
      <sheetName val="T8-State Adds &amp; Subtracts"/>
      <sheetName val="T9-Add-Subt Support"/>
      <sheetName val="T9.1-AL Fed Tax"/>
      <sheetName val="T9.2-IA Fed Tax"/>
      <sheetName val="T9.3-LA Fed Tax"/>
      <sheetName val="T9.4-MO Fed Tax"/>
      <sheetName val="T10-Intangibles Expense by Q"/>
      <sheetName val="T10.1-Intangibles Exp by Yr"/>
      <sheetName val="T10.2-Intangible Interest"/>
      <sheetName val="T11-Company P&amp;L"/>
      <sheetName val="T11-Company P&amp;L (Clone)"/>
      <sheetName val="T12-Reserve Rollforward"/>
      <sheetName val="T13-Actual - Budget"/>
      <sheetName val="T14-EntityAlloc"/>
      <sheetName val="T14-EntityAlloc (Clone)"/>
      <sheetName val="T15-Entries"/>
      <sheetName val="T16-Meals Penalties"/>
      <sheetName val="T18-Management Fee"/>
      <sheetName val="T19-E-Pets Budget"/>
      <sheetName val="T20-Income Statement"/>
      <sheetName val="T22-Sales"/>
      <sheetName val="T-23 Aircraft"/>
      <sheetName val="PL Mo 1"/>
      <sheetName val="PL Mo 2"/>
      <sheetName val="PL Mo 3"/>
      <sheetName val="PL Mo 4"/>
      <sheetName val="PL Mo 5"/>
      <sheetName val="PL Mo 6"/>
      <sheetName val="PL Mo 7"/>
      <sheetName val="PL Mo 8"/>
      <sheetName val="PL Mo 9"/>
      <sheetName val="PL Mo 10"/>
      <sheetName val="PL Mo 11"/>
      <sheetName val="AdvertisingAlloc TAB6"/>
      <sheetName val="DistAllocation TAB10"/>
      <sheetName val="Q-01-29-05 Reconciliation"/>
      <sheetName val="8900"/>
      <sheetName val="T1B-Tax Summary"/>
      <sheetName val="Entry 2"/>
      <sheetName val="Entry Form 2"/>
      <sheetName val="Q3 FYE 2006 Journal Entry (1)"/>
      <sheetName val="Q3 FYE 2006 Journal Entry (2)"/>
      <sheetName val="AERO"/>
      <sheetName val="DEBT10"/>
      <sheetName val="Returns Detail 05 4.3.01 Propos"/>
      <sheetName val="Payout Full Buyout 03"/>
      <sheetName val="Returns Full Buyout 03 Class B"/>
      <sheetName val="TWP Valuation"/>
      <sheetName val="Payout SA 05"/>
      <sheetName val="Payout SA 03"/>
      <sheetName val="Payout 2000"/>
      <sheetName val="Returns SA 05"/>
      <sheetName val="Returns SA 03"/>
      <sheetName val="Payout WPZ 03 AB"/>
      <sheetName val="Payout WPZ 03 CD"/>
      <sheetName val="Returns Detail 03"/>
      <sheetName val="OPTIONS 2000"/>
      <sheetName val="Payout Full Buyout 05"/>
      <sheetName val="Returns Full Buyout 05 Class B"/>
      <sheetName val="Returns Full Buyout 05 Options"/>
      <sheetName val="Summary Returns"/>
      <sheetName val="Payout WPZ 05 New"/>
      <sheetName val="01 Exit Summary"/>
      <sheetName val="Payout WPZ 01 4.3.01 Propos"/>
      <sheetName val="03 Exit Summary"/>
      <sheetName val="Payout WPZ 03 4.3.01 Propos"/>
      <sheetName val="05 Exit Summary"/>
      <sheetName val="Payout WPZ 05 4.3.01 Proposal"/>
      <sheetName val="Payout WPZ 05 AB"/>
      <sheetName val="Payout WPZ 05 CD"/>
      <sheetName val="Payout SA 01"/>
      <sheetName val="Returns SA 01"/>
      <sheetName val="THL Funds"/>
      <sheetName val="Expense Detail"/>
      <sheetName val="Sources_Uses"/>
      <sheetName val="12MONFY98"/>
      <sheetName val="WPZ"/>
      <sheetName val="TWP (2)"/>
      <sheetName val="Forecast (2)"/>
      <sheetName val="Forecast (3)"/>
      <sheetName val="Forecast (4)"/>
      <sheetName val="OLD PAGES"/>
      <sheetName val="Consolidated (1)"/>
      <sheetName val="CIB"/>
      <sheetName val="TWP"/>
      <sheetName val="CIB2"/>
      <sheetName val="TWP2"/>
      <sheetName val="Shares outs."/>
      <sheetName val="Ratio page"/>
      <sheetName val="Backup data"/>
      <sheetName val="California"/>
      <sheetName val="PetNosh"/>
      <sheetName val="Petco"/>
      <sheetName val="TEXAS APP"/>
      <sheetName val="DefComAnalysis"/>
      <sheetName val="Employment Credits"/>
      <sheetName val="Acc'd Exp &amp; Fringe"/>
      <sheetName val="DeprSummary"/>
      <sheetName val="R101 (Sch E - Off. Comp.)"/>
      <sheetName val="IncomeStatement"/>
      <sheetName val="BSAccount"/>
      <sheetName val="monci"/>
      <sheetName val="Scen 1"/>
      <sheetName val="Scen 2"/>
      <sheetName val="Scen 3"/>
      <sheetName val="Scen 4"/>
      <sheetName val="Scen 5"/>
      <sheetName val="10-Year DCF"/>
      <sheetName val="5-Year DCF"/>
      <sheetName val="Acq Scen1"/>
      <sheetName val="Acq Scen 2"/>
      <sheetName val="Acq Scen 3"/>
      <sheetName val="Acq Scen 4"/>
      <sheetName val="Acq Scen 5"/>
      <sheetName val="Val-Matrix"/>
      <sheetName val="Combined  PF BS"/>
      <sheetName val="LBO Financials"/>
      <sheetName val="LBO PF BS"/>
      <sheetName val="SPIN PFBS "/>
      <sheetName val="PF Comb Summary"/>
      <sheetName val="Simmons Holdings Funds Flow"/>
      <sheetName val="Fees &amp; Expenses"/>
      <sheetName val="Equity Calculation"/>
      <sheetName val="Debt Calculation"/>
      <sheetName val="Debt Fees and Expenses"/>
      <sheetName val="Tender Consideration"/>
      <sheetName val="Seller Fees &amp; Expenses"/>
      <sheetName val="Mgmt Obl &amp; Shares"/>
      <sheetName val="Cap Table (Fenway)"/>
      <sheetName val="Warrants &amp; SARS"/>
      <sheetName val="Mgt. Share Calcs."/>
      <sheetName val="Other Mgt."/>
      <sheetName val="Cap Table (Econ)"/>
      <sheetName val="Cap Table (Voting)"/>
      <sheetName val="A-Notes"/>
      <sheetName val="B-TIS"/>
      <sheetName val="C-Bk 2 Tx"/>
      <sheetName val="D-P&amp;L"/>
      <sheetName val="E-Bal Sht"/>
      <sheetName val="F-TR Bal Sht"/>
      <sheetName val="M3-Recon"/>
      <sheetName val="G-M3"/>
      <sheetName val="M3-COGS"/>
      <sheetName val="M3-Stmt"/>
      <sheetName val="M-101"/>
      <sheetName val="M-102"/>
      <sheetName val="M-104"/>
      <sheetName val="M-106"/>
      <sheetName val="M-107"/>
      <sheetName val="M-108"/>
      <sheetName val="M-110"/>
      <sheetName val="M-111"/>
      <sheetName val="M-112"/>
      <sheetName val="M-113 (Temp)"/>
      <sheetName val="M-113 OLD"/>
      <sheetName val="M-113 (Perm)"/>
      <sheetName val="M-117"/>
      <sheetName val="M-121"/>
      <sheetName val="M-122"/>
      <sheetName val="M-124"/>
      <sheetName val="M-125"/>
      <sheetName val="M-131"/>
      <sheetName val="M-135"/>
      <sheetName val="M-137"/>
      <sheetName val="M-137 detail"/>
      <sheetName val="M-141"/>
      <sheetName val="M-145"/>
      <sheetName val="M-146"/>
      <sheetName val="M-146L"/>
      <sheetName val="M-152"/>
      <sheetName val="M-153"/>
      <sheetName val="M-155 OID Amort"/>
      <sheetName val="M-156"/>
      <sheetName val="M-157"/>
      <sheetName val="M-162"/>
      <sheetName val="M-164"/>
      <sheetName val="M-166"/>
      <sheetName val="M-167"/>
      <sheetName val="M-167A"/>
      <sheetName val="M-168"/>
      <sheetName val="M-170"/>
      <sheetName val="M-172"/>
      <sheetName val="M-173"/>
      <sheetName val="M-180"/>
      <sheetName val="M-181"/>
      <sheetName val="M-181 New"/>
      <sheetName val="M-182"/>
      <sheetName val="M-182 New"/>
      <sheetName val="M-183"/>
      <sheetName val="M-183 Old Prov"/>
      <sheetName val="M-183 OLD"/>
      <sheetName val="M-184"/>
      <sheetName val="M-184 Old"/>
      <sheetName val="M-184 per TR"/>
      <sheetName val="M-185_New"/>
      <sheetName val="M-185"/>
      <sheetName val="M-186"/>
      <sheetName val="M-187"/>
      <sheetName val="M-188"/>
      <sheetName val="M-189"/>
      <sheetName val="M-190 FY 020307"/>
      <sheetName val="M-190 Old"/>
      <sheetName val="M-191 FY 02032007"/>
      <sheetName val="M-191 Old"/>
      <sheetName val="M-190"/>
      <sheetName val="M-191"/>
      <sheetName val="M-190 Old1"/>
      <sheetName val="M-191 Old1"/>
      <sheetName val="M-192"/>
      <sheetName val="M-193"/>
      <sheetName val="M-194"/>
      <sheetName val="M-195"/>
      <sheetName val="M-301"/>
      <sheetName val="M-302"/>
      <sheetName val="M-309"/>
      <sheetName val="M-311 New"/>
      <sheetName val="M-310"/>
      <sheetName val="M-310 Old"/>
      <sheetName val="M-311"/>
      <sheetName val="M-311 Old"/>
      <sheetName val="M-313"/>
      <sheetName val="M-313 Old1"/>
      <sheetName val="M-401"/>
      <sheetName val="M-402"/>
      <sheetName val="M-402 Old"/>
      <sheetName val="M-403"/>
      <sheetName val="M-404"/>
      <sheetName val="M-405"/>
      <sheetName val="M-406"/>
      <sheetName val="M-406 Old"/>
      <sheetName val="M-407"/>
      <sheetName val="M-408"/>
      <sheetName val="M-409"/>
      <sheetName val="M-410"/>
      <sheetName val="Credits (W)"/>
      <sheetName val="SS TABS --&gt;"/>
      <sheetName val="M-110 (Original)"/>
      <sheetName val="M-120"/>
      <sheetName val="M-313 OLD"/>
      <sheetName val="M-192 Old"/>
      <sheetName val="M-167 OLD"/>
      <sheetName val="M-189_old"/>
      <sheetName val="M-185 old"/>
      <sheetName val="M-184 Old1"/>
      <sheetName val="M-401 Old"/>
      <sheetName val="M-191 Prov"/>
      <sheetName val="Audit#1"/>
      <sheetName val="CorpCurrent"/>
      <sheetName val="CorpBal"/>
      <sheetName val="JV"/>
      <sheetName val="Sched"/>
      <sheetName val="Revised Cover Page"/>
      <sheetName val="NWC Summary v3"/>
      <sheetName val="WC Summary -condensed"/>
      <sheetName val="Tax Adjustments"/>
      <sheetName val="3 - 1.25 Balances"/>
      <sheetName val="Jan BS"/>
      <sheetName val="BS Location"/>
      <sheetName val="AP Rollforward"/>
      <sheetName val="Current BS"/>
      <sheetName val="The Easy Way"/>
      <sheetName val="Closing Balance Sheet"/>
      <sheetName val="Closing NWC"/>
      <sheetName val="Benchmark"/>
      <sheetName val="Harcourt"/>
      <sheetName val="ConsoQModel"/>
      <sheetName val="USQModel"/>
      <sheetName val="EurQModel"/>
      <sheetName val="CaseTrigger"/>
      <sheetName val="CompMgtNewOld"/>
      <sheetName val="GeoSplit"/>
      <sheetName val="SetUpMult"/>
      <sheetName val="ExitvsSetUpMult"/>
      <sheetName val="MidCycleNewBCP"/>
      <sheetName val="MidCycleNewSponsor"/>
      <sheetName val="MidCycle EBITOld"/>
      <sheetName val="SponsorVsNewBase2"/>
      <sheetName val="HM&amp;VUESumFin"/>
      <sheetName val="NormZ"/>
      <sheetName val="BizRank"/>
      <sheetName val="CaseComp"/>
      <sheetName val="OptPesComp"/>
      <sheetName val="WYNTB"/>
      <sheetName val="OldNewBridge"/>
      <sheetName val="ReconHM&amp;VUE"/>
      <sheetName val="SponsorVsNewBase"/>
      <sheetName val="PlateCapexDiff"/>
      <sheetName val="MgtVsNewBase"/>
      <sheetName val="SchoolBase"/>
      <sheetName val="McDougalBase"/>
      <sheetName val="OpFCF"/>
      <sheetName val="DivFin"/>
      <sheetName val="SOP"/>
      <sheetName val="SetUpMultHMOnly"/>
      <sheetName val="SchoolPes"/>
      <sheetName val="McDougalPes"/>
      <sheetName val="Recon=&gt;"/>
      <sheetName val="Bank Bridge"/>
      <sheetName val="BCP Bridge"/>
      <sheetName val="Bank 02-08 Bridge"/>
      <sheetName val="BCP 02-08 Bridge"/>
      <sheetName val="Trend Summ"/>
      <sheetName val="QofE Bridge Bank"/>
      <sheetName val="Trend New BCP"/>
      <sheetName val="Trend New Sponsor"/>
      <sheetName val="Compare"/>
      <sheetName val="Miss Bridge"/>
      <sheetName val="Trend Back-Up"/>
      <sheetName val="ElMkt"/>
      <sheetName val="SecMkt"/>
      <sheetName val="Actu3Detail"/>
      <sheetName val="2002Recon"/>
      <sheetName val="ActiveClearinghouseExchangeReco"/>
      <sheetName val="Stockholders_Pivot Table"/>
      <sheetName val="Trusts_Pivot Table"/>
      <sheetName val="Sponsors"/>
      <sheetName val="Reinvestment"/>
      <sheetName val="Supporting Schedule "/>
      <sheetName val="Inputs into Closing Stmt"/>
      <sheetName val="Equity Payout"/>
      <sheetName val="Proforma RRR Summary-Monthly"/>
      <sheetName val="Proforma RRR Summary"/>
      <sheetName val="Profitability Profile-Owned"/>
      <sheetName val="Profitability Profile-Man-Lease"/>
      <sheetName val="Profitability Profile-Total"/>
      <sheetName val="Rolling RRR"/>
      <sheetName val="Rolling RRR YTD"/>
      <sheetName val="Lease-Up Summary"/>
      <sheetName val="Lease-Up Summary YTD"/>
      <sheetName val="Lease-Up Customer Summary"/>
      <sheetName val="Terminations Summary "/>
      <sheetName val="Terminations Summary YTD"/>
      <sheetName val="Terminations Customer Summary"/>
      <sheetName val="Cash Flow by SDA &amp; SDL"/>
      <sheetName val="Cash Flow by SDA &amp; Asset Type"/>
      <sheetName val="Towers by Entity"/>
      <sheetName val="Site &amp; Tower Rollforward"/>
      <sheetName val="Top 20 Customer RRR"/>
      <sheetName val="Top 10 Cust by Tech"/>
      <sheetName val="Sites &amp; Towers by State"/>
      <sheetName val="Towers by SDA &amp; Tower Type"/>
      <sheetName val="Terminated Sites"/>
      <sheetName val="Telephony Leases"/>
      <sheetName val="BTA Rank"/>
      <sheetName val="All Customers"/>
      <sheetName val="Site Cash Flow-active towers"/>
      <sheetName val="Inactive Towers"/>
      <sheetName val="Lease-Up Detail"/>
      <sheetName val="Churn Detail"/>
      <sheetName val="Tower Cross Reference List"/>
      <sheetName val="Tower Detail"/>
      <sheetName val="Site Cash Flow-all towers"/>
      <sheetName val="Lease Detail"/>
      <sheetName val="Lease-Up Detail YTD"/>
      <sheetName val="Churn Detail YTD"/>
      <sheetName val="Top 10 Cust by Tech cam"/>
      <sheetName val="Site &amp; Tower Rollforward cam"/>
      <sheetName val="2.11 Sales by BDM cam"/>
      <sheetName val="2.11 Lease up and Churn cam"/>
      <sheetName val="Customer Tele Leases"/>
      <sheetName val="Lease Expiry Summary ALL"/>
      <sheetName val="Lease Expiry Summary OWNED"/>
      <sheetName val="Lease Expiry Summary MGDLSD"/>
      <sheetName val="Site Lease Expiry - Owned"/>
      <sheetName val="Site Lease Expiry - MgdLsd"/>
      <sheetName val="Site Lease Expiry - Inactiv"/>
      <sheetName val="Staging 4 Vect Plots"/>
      <sheetName val="US Core IS"/>
      <sheetName val="US Core Sen"/>
      <sheetName val="OffShore IS"/>
      <sheetName val="Offshore Countries"/>
      <sheetName val="OffShore Sen"/>
      <sheetName val="ValueAdded IS"/>
      <sheetName val="Value Added Countries"/>
      <sheetName val="ValueAdded Sen"/>
      <sheetName val="Internet IS"/>
      <sheetName val="Internet Sen"/>
      <sheetName val="Cable IS"/>
      <sheetName val="Cable Rev"/>
      <sheetName val="Cable Sen"/>
      <sheetName val="Rev Sen"/>
      <sheetName val="FHLMC"/>
      <sheetName val="Return Scenarios"/>
      <sheetName val="Printable IRR Slide"/>
      <sheetName val="DetailSummaryFundCommitments 1 "/>
      <sheetName val="Adjusted"/>
      <sheetName val="workings (keep)"/>
      <sheetName val="Servicing by Vintage"/>
      <sheetName val="FNMA Profitability"/>
      <sheetName val="Recovery Business"/>
      <sheetName val="Servicing G&amp;A Walk"/>
      <sheetName val="Other Servicing Sheet"/>
      <sheetName val="Cash Work"/>
      <sheetName val="UW Checklist"/>
      <sheetName val="Comp Analysis"/>
      <sheetName val="TC"/>
      <sheetName val="IT&amp;D"/>
      <sheetName val="CB Kenosha"/>
      <sheetName val="IC-Summary"/>
      <sheetName val="LoanSum"/>
      <sheetName val="Lender Sum"/>
      <sheetName val="DevBud"/>
      <sheetName val="Var."/>
      <sheetName val="Config."/>
      <sheetName val="ME"/>
      <sheetName val="Ancillary"/>
      <sheetName val="AL&amp;ME"/>
      <sheetName val="Food"/>
      <sheetName val="Plant"/>
      <sheetName val="Sec"/>
      <sheetName val="Prp"/>
      <sheetName val="Hk"/>
      <sheetName val="Res."/>
      <sheetName val="Monthly Sum"/>
      <sheetName val="MOG Output"/>
      <sheetName val="Opns"/>
      <sheetName val="CBC LaCrosse"/>
      <sheetName val="Fortress Assumptions"/>
      <sheetName val="for merger model"/>
      <sheetName val="MCM League Tables"/>
      <sheetName val="Deals priced"/>
      <sheetName val="Euro"/>
      <sheetName val="Telecom"/>
      <sheetName val="BS_Data"/>
      <sheetName val="PYBS_Data"/>
      <sheetName val="IS_Data"/>
      <sheetName val="PMIS_Data"/>
      <sheetName val="PYIS_Data"/>
      <sheetName val="verify"/>
      <sheetName val="FHLMC_Charts"/>
      <sheetName val="JAN01_perGL$"/>
      <sheetName val="Adds_Recap"/>
      <sheetName val="Adds_Recap_2001_01"/>
      <sheetName val="ComparisonofValues"/>
      <sheetName val="LENs"/>
      <sheetName val="SUNSHINE"/>
      <sheetName val="ChangeinControl"/>
      <sheetName val="FROSTxLEC"/>
      <sheetName val="FROST"/>
      <sheetName val="SumofParts"/>
      <sheetName val="Fin Val"/>
      <sheetName val="PPM"/>
      <sheetName val="BROKER REC (B)"/>
      <sheetName val="Breaks"/>
      <sheetName val="FeesAccrued"/>
      <sheetName val="CorpTrades"/>
      <sheetName val="Trades"/>
      <sheetName val="Trades T-1"/>
      <sheetName val="Positions"/>
      <sheetName val="Symbols"/>
      <sheetName val="MasterYday"/>
      <sheetName val="Updates"/>
      <sheetName val="Problems"/>
      <sheetName val="PFR"/>
      <sheetName val="DPR-EUR"/>
      <sheetName val="DPR-USD"/>
      <sheetName val="DPR-GBP"/>
      <sheetName val="DPR-SEK"/>
      <sheetName val="DPR-JPY"/>
      <sheetName val="DPR-CHF"/>
      <sheetName val="DPR-AUD"/>
      <sheetName val="DPR-CAD"/>
      <sheetName val="DPR-DKK"/>
      <sheetName val="DPR-NOK"/>
      <sheetName val="DPR-SUMMARY"/>
      <sheetName val="ledger_entries"/>
      <sheetName val="Scenario1"/>
      <sheetName val="Scenario2"/>
      <sheetName val="Shareholder's Model --&gt;"/>
      <sheetName val="Investment Position"/>
      <sheetName val="Trust Investor"/>
      <sheetName val="Strawman Output"/>
      <sheetName val="BS Pricer"/>
      <sheetName val="12_31_13"/>
      <sheetName val="12-31 ALFA Reports"/>
      <sheetName val="Valuation Deck --&gt;"/>
      <sheetName val="Projected Financials"/>
      <sheetName val="Key Metrics"/>
      <sheetName val="AVP "/>
      <sheetName val="MCFC_DCF"/>
      <sheetName val="MCF_PerShare"/>
      <sheetName val="MCFC_CSC"/>
      <sheetName val="Other Outputs --&gt;"/>
      <sheetName val="D_P Range"/>
      <sheetName val="Proj Comp"/>
      <sheetName val="Backup --&gt;"/>
      <sheetName val="NI"/>
      <sheetName val="BS_Cons_2012"/>
      <sheetName val="BS_Cons_2011"/>
      <sheetName val="IS_Cons_2012"/>
      <sheetName val="BS_2012"/>
      <sheetName val="IS_2012"/>
      <sheetName val="BS_2011"/>
      <sheetName val="SNL"/>
      <sheetName val="DCF_backup"/>
      <sheetName val="CSC_backup"/>
      <sheetName val="HNSt-1"/>
      <sheetName val="HNS"/>
      <sheetName val="SNH t-1"/>
      <sheetName val="SNH"/>
      <sheetName val="ToUpdate"/>
      <sheetName val="DPR-ZAR"/>
      <sheetName val="MyNew"/>
      <sheetName val="ExclMyNew"/>
      <sheetName val="MLPB"/>
      <sheetName val="Margin summary"/>
      <sheetName val="TIEOUT"/>
      <sheetName val="12611_extract"/>
      <sheetName val="12611"/>
      <sheetName val="mad1_sm"/>
      <sheetName val="mad1_8003"/>
      <sheetName val="mad1_8003_yest"/>
      <sheetName val="mad10715"/>
      <sheetName val="mad10715_yest"/>
      <sheetName val="mad10715_T-2"/>
      <sheetName val="mad12114"/>
      <sheetName val="mad19012"/>
      <sheetName val="LostTrades"/>
      <sheetName val="Margin est"/>
      <sheetName val="Temasek (ee participation)"/>
      <sheetName val="Waterfall (Mechanics)"/>
      <sheetName val="Holder List (Lookthrough)"/>
      <sheetName val="Virtu Financial LLC"/>
      <sheetName val="VEH - Class A-2 Profits Intrsts"/>
      <sheetName val="VEH - Class B Interests"/>
      <sheetName val="Virtu East MIP LLC"/>
      <sheetName val="Historical Distributions"/>
      <sheetName val="SL Data"/>
      <sheetName val="VF LLC Sep 14 Dist"/>
      <sheetName val="VF LLC Aug 14 Dist"/>
      <sheetName val="VF LLC Jun 14 Dist"/>
      <sheetName val="VF LLC Apr 14 Dist"/>
      <sheetName val="VF LLC Mar 14 Dist"/>
      <sheetName val="VF LLC Jan 14 Dist"/>
      <sheetName val="VF LLC Nov 13 Dist"/>
      <sheetName val="VEH Nov Special A2 Profits Ints"/>
      <sheetName val="VF LLC Sep 13 Dist"/>
      <sheetName val="VF LLC Aug 13 Dist 2"/>
      <sheetName val="VF LLC Aug 13 Dist 1"/>
      <sheetName val="VF LLC Jun 13 Dist"/>
      <sheetName val="VF LLC May 13 Dist 2"/>
      <sheetName val="VF LLC May 13 Dist 1"/>
      <sheetName val="VF LLC Apr 13 Dist"/>
      <sheetName val="VF LLC 1st Qtr Tax &amp; Profit"/>
      <sheetName val="VF LLC Jan 13 Dist"/>
      <sheetName val="VF LLC Dec 12 Dist"/>
      <sheetName val="VF LLC Sep 12 Dist"/>
      <sheetName val="VF LLC Jun 12 Dist"/>
      <sheetName val="VF LLC May 12 Dist"/>
      <sheetName val="VF LLC Apr 12 Dist"/>
      <sheetName val="VF LLC Jan 12 Dist"/>
      <sheetName val="VF LLC Dec 11 Dist"/>
      <sheetName val="VF LLC Tax Dec 2011"/>
      <sheetName val="VF LLC Profit Dec 2011"/>
      <sheetName val="VF LLC Sep 11 Dist"/>
      <sheetName val="VF LLC Tax Sep 2011"/>
      <sheetName val="VF LLC Profit Sep 2011"/>
      <sheetName val="Prior Distributions-OLD"/>
      <sheetName val="Selected Summary IPO Statistics"/>
      <sheetName val="Unaudited Pro Forma Dec 2013 IS"/>
      <sheetName val="Unaudited Pro Forma Dec 2013 BS"/>
      <sheetName val="Analysis-&gt;"/>
      <sheetName val="Cash Flow Calculation"/>
      <sheetName val="DTA-&gt;"/>
      <sheetName val="Federal ETR"/>
      <sheetName val="State Net ETR"/>
      <sheetName val="Equity-&gt;"/>
      <sheetName val="Class B Charge"/>
      <sheetName val="7-8-11 Valuation"/>
      <sheetName val="2014 MIP"/>
      <sheetName val="Amortization - blended rate"/>
      <sheetName val="IPO expenses"/>
      <sheetName val="IPO Cap Table"/>
      <sheetName val="IPO Waterfall (Mechanics)"/>
      <sheetName val="Prior Distributions"/>
      <sheetName val="VF LLC Nov Special Dist Working"/>
      <sheetName val="VF LLC 3rd Tax Dist Working"/>
      <sheetName val="VF LLC 2nd Profit Dist Work #2"/>
      <sheetName val="VF LLC 2nd Profit Dist Work"/>
      <sheetName val="VF LLC 2nd Tax Dist (6.12.13)"/>
      <sheetName val="VF LLC 1st Profit Dist Working"/>
      <sheetName val="VF LLC  Special Dist 5.1.13"/>
      <sheetName val="VF LLC 4.12.13 Tax &amp; Profit"/>
      <sheetName val="VF LLC Profit 1.18.2013 Dist"/>
      <sheetName val="VF LLC 4th Qtr 2012 Dist"/>
      <sheetName val="VF LLC 3rd Qtr 2012 Dis"/>
      <sheetName val="VF LLC 2nd Qtr 2012 Dis"/>
      <sheetName val="VF LLC 1sr Qtr 2012 2nd Distr "/>
      <sheetName val="VF LLC 1sr Qtr (4.13)2012 Distr"/>
      <sheetName val="VF LLC Jan 2012 Distro"/>
      <sheetName val="VF LLC Total Dec 2011 "/>
      <sheetName val="VF LLC Total Sep 2011"/>
      <sheetName val="SLP_TEM_Mins"/>
      <sheetName val="Class A-2 Profits Rollforward"/>
      <sheetName val="RP Basket (Stock Repurch)"/>
      <sheetName val="VF LLC Feb 15 Dist Stub 1"/>
      <sheetName val="Virtu Financial LLC - Pre-Txn"/>
      <sheetName val="Virtu Financial LLC - Post-Txn"/>
      <sheetName val="Sched 5.1"/>
      <sheetName val="VF LLC Dist TEMPLATE"/>
      <sheetName val="VF LLC Feb 15 Dist Stub 3"/>
      <sheetName val="VF LLC Nov 14 Dist"/>
      <sheetName val="VF LLC Jan 15 Dist Stub 1"/>
      <sheetName val="VF LLC Jan 15 Dist Stub 3"/>
      <sheetName val="VV_DC Pro Forma Distro"/>
      <sheetName val="Tax Calculation (2)"/>
      <sheetName val="Cash Flow Calculation (2)"/>
      <sheetName val="Summary Ownerships"/>
      <sheetName val="DTA-&gt; (2)"/>
      <sheetName val="Tax Calculation - GS"/>
      <sheetName val="Virtu Blocker Summary"/>
      <sheetName val="Federal ETR (2)"/>
      <sheetName val="State Net ETR (2)"/>
      <sheetName val="Footnotes (2)"/>
      <sheetName val="S1 Ownership Tables"/>
      <sheetName val="Analysis-&gt; (2)"/>
      <sheetName val="Selected Summary IPO Statis (2"/>
      <sheetName val="Equity-&gt; (2)"/>
      <sheetName val="EPS (2)"/>
      <sheetName val="Class B Charge (2)"/>
      <sheetName val="7-8-11 Valuation (2)"/>
      <sheetName val="2014 MIP (2)"/>
      <sheetName val="Unaudited Pro Forma Dec 2014 IS"/>
      <sheetName val="Unaudited Pro Forma Dec 2014 BS"/>
      <sheetName val="VF LLC Feb 15 Dist"/>
      <sheetName val="VF LLC Feb 15 Dist Stub 2"/>
      <sheetName val="VF LLC Jan 15 Dist"/>
      <sheetName val="VF LLC Jan 15 Dist Stub 2"/>
      <sheetName val="topside adj"/>
      <sheetName val="assumed liab"/>
      <sheetName val="cfn"/>
      <sheetName val="berk"/>
      <sheetName val="ge"/>
      <sheetName val="emc"/>
      <sheetName val="charles"/>
      <sheetName val="rfc"/>
      <sheetName val="ShortPrint Table of Contents"/>
      <sheetName val="Model====&gt;"/>
      <sheetName val="Downside Assumptions"/>
      <sheetName val="ModelAssumptions"/>
      <sheetName val="New S &amp; U"/>
      <sheetName val="New Bill Table"/>
      <sheetName val="BID"/>
      <sheetName val="WL Roll to Close"/>
      <sheetName val="Lehman WL Venture"/>
      <sheetName val="Whole Loan Schedule"/>
      <sheetName val="Residual Schedule"/>
      <sheetName val="MillCreek Bank TO INSERT"/>
      <sheetName val="MH annual"/>
      <sheetName val="MH monthly"/>
      <sheetName val="MH Advances"/>
      <sheetName val="MH assum"/>
      <sheetName val="HE assum"/>
      <sheetName val="HE Serv Adv"/>
      <sheetName val="HE annual"/>
      <sheetName val="HE monthly"/>
      <sheetName val="HI assum"/>
      <sheetName val="HI annual"/>
      <sheetName val="HI monthly"/>
      <sheetName val="CF assum"/>
      <sheetName val="CF annual"/>
      <sheetName val="CF monthly"/>
      <sheetName val="ins sum"/>
      <sheetName val="PPE TO INSERT CHRIS SHEET"/>
      <sheetName val="Unallocated Corp Overhead"/>
      <sheetName val="CFC Overhead"/>
      <sheetName val="MH Serv Adv"/>
      <sheetName val="SUM Serv Adv"/>
      <sheetName val="DO NOT USE===&gt;"/>
      <sheetName val="Assign Purch Price"/>
      <sheetName val="Aggressive MH DO NOT USE"/>
      <sheetName val="wl roll - AMENDED"/>
      <sheetName val="Old Base Case - TO DELETE"/>
      <sheetName val="NEW Debt Schedules"/>
      <sheetName val="MH annual (2)"/>
      <sheetName val="MH old annual "/>
      <sheetName val="Model Comparison OLD"/>
      <sheetName val="New S &amp; U (2)"/>
      <sheetName val="Fortress Analysis"/>
      <sheetName val="Sources _ Uses"/>
      <sheetName val="BidderInput"/>
      <sheetName val="BidForm"/>
      <sheetName val="BidCalc"/>
      <sheetName val="GroupCodes"/>
      <sheetName val="LLCStructure"/>
      <sheetName val="PMLP"/>
      <sheetName val="GroupCalc"/>
      <sheetName val="BidResults"/>
      <sheetName val="DataFields"/>
      <sheetName val="ValAsmp"/>
      <sheetName val="ValModel"/>
      <sheetName val="ValDebtSch"/>
      <sheetName val="Mo1Deliv"/>
      <sheetName val="Mo2Deliv"/>
      <sheetName val="Mo3Deliv"/>
      <sheetName val="Mo4Deliv"/>
      <sheetName val="Mo5Deliv"/>
      <sheetName val="Mo6Deliv"/>
      <sheetName val="Q4 LIBOR"/>
      <sheetName val="LC Q1"/>
      <sheetName val="LC Q2"/>
      <sheetName val="LC Q3"/>
      <sheetName val="LC Q4"/>
      <sheetName val="Commitment Fee"/>
      <sheetName val="Fronting Q1"/>
      <sheetName val="Fronting Q2"/>
      <sheetName val="Fronting Q3"/>
      <sheetName val="Fronting Q4"/>
      <sheetName val="PY Entries"/>
      <sheetName val="Year End Entries"/>
      <sheetName val="Recorded Entries"/>
      <sheetName val="Disclosures Passed"/>
      <sheetName val="Qualitative"/>
      <sheetName val="Conclusions"/>
      <sheetName val="Duplicates"/>
      <sheetName val="budget info"/>
      <sheetName val="9-10 topside adj"/>
      <sheetName val="Freddie_Adds_Orig5months"/>
      <sheetName val="Freddie_Adds_7months"/>
      <sheetName val="Freddie_Adds_DereksMethod"/>
      <sheetName val="Freddie_Liquids_Orig"/>
      <sheetName val="Freddie_Liquids_200101"/>
      <sheetName val="qryExportToExcel"/>
      <sheetName val="ClickHere"/>
      <sheetName val="Loanet-ABR"/>
      <sheetName val="Loanet-SEGDEF"/>
      <sheetName val="New Loans"/>
      <sheetName val="New Borrows"/>
      <sheetName val="Decision"/>
      <sheetName val="DontDelete"/>
      <sheetName val="Next Day Forecast"/>
      <sheetName val="Tomorrow"/>
      <sheetName val="ETF"/>
      <sheetName val="T+2 "/>
      <sheetName val="AsofQs"/>
      <sheetName val="Hot-List"/>
      <sheetName val="A-1 Instructions"/>
      <sheetName val="A-2 InfoMatrix"/>
      <sheetName val="A-3 CORPTAX Setup"/>
      <sheetName val="B-1 Summary"/>
      <sheetName val="B-2 Input"/>
      <sheetName val="B-3 Estimated Tax Pmt Calc"/>
      <sheetName val="B-4 Tax Calculation"/>
      <sheetName val="B-5 AMT-ACE Input"/>
      <sheetName val="B-6  AMT Calculation"/>
      <sheetName val="B-7 Prior Year Calc"/>
      <sheetName val="B-8 CY Calc - Summary"/>
      <sheetName val="B-9 CY Input"/>
      <sheetName val="B-10 CY Est Tax Calc"/>
      <sheetName val="B-11 CY Tax Calc"/>
      <sheetName val="B-12 CY AMT-ACE Input"/>
      <sheetName val="B-13 CY AMT Calc"/>
      <sheetName val="B-14 Ext - Summary"/>
      <sheetName val="B-15 Ext Input"/>
      <sheetName val="B-16 Ext Calc"/>
      <sheetName val="B-17 Ext Tax Calc"/>
      <sheetName val="B-18 Ext AMT-ACE Input"/>
      <sheetName val="B-19 Ext AMT Calc"/>
      <sheetName val="Fed Export Ext CTX"/>
      <sheetName val="FED EXPORT_GS-OS_E"/>
      <sheetName val="C-1 Appt"/>
      <sheetName val="C-2 Addback"/>
      <sheetName val="C-3 ES-EXT Comp"/>
      <sheetName val="C-4 Tax Calc"/>
      <sheetName val="C-6 TX"/>
      <sheetName val="STATE EXPORT_CTX"/>
      <sheetName val="WS Template"/>
      <sheetName val="STATE EXPORT_GS-OS_Q1"/>
      <sheetName val="STATE EXPORT_GS-OS_Q2"/>
      <sheetName val="STATE EXPORT_GS-OS_Q3"/>
      <sheetName val="STATE EXPORT_GS-OS_Q4"/>
      <sheetName val="STATE EXPORT_GS-OS_E"/>
      <sheetName val="Override Report"/>
      <sheetName val="%CORPTAX_DATA_CACHE%"/>
      <sheetName val="Lock Record"/>
      <sheetName val="zLast"/>
      <sheetName val="Tri State Cons. (2) "/>
      <sheetName val="PNE Cons. (2)"/>
      <sheetName val="Tri State Cons."/>
      <sheetName val="PNE Cons."/>
      <sheetName val="PNE Ind."/>
      <sheetName val="Other Sen"/>
      <sheetName val="D&amp;A "/>
      <sheetName val="EBITDA_Returns"/>
      <sheetName val="03 09 Service Charges US En (2)"/>
      <sheetName val="Summary P&amp;L REORG"/>
      <sheetName val="Cost of Revenues"/>
      <sheetName val="SG&amp;A Expenses"/>
      <sheetName val="Revenues - Combined"/>
      <sheetName val="Revenues - Telephony"/>
      <sheetName val="Revenues - Narrowband - LMR"/>
      <sheetName val="Revenues - Narrowband - Paging"/>
      <sheetName val="Revenues - Narrowband - SMR"/>
      <sheetName val="Revenues - Data"/>
      <sheetName val="Revenues - Broadcasting"/>
      <sheetName val="Revenues - Other Technologies"/>
      <sheetName val="SG&amp;A Capital Budget"/>
      <sheetName val="Compensation &amp; Headcount (2)"/>
      <sheetName val="Staff and Compensation"/>
      <sheetName val="Tom P&amp;L"/>
      <sheetName val="Rates-Ag02"/>
      <sheetName val="Rates-15Jun"/>
      <sheetName val="Rates-Ag03"/>
      <sheetName val="Rates-Sep03"/>
      <sheetName val="Rates-Dec03"/>
      <sheetName val="Spread (2)"/>
      <sheetName val="ABN 2380"/>
      <sheetName val="2380, ML wires"/>
      <sheetName val="ABN 2605"/>
      <sheetName val="BS to FS"/>
      <sheetName val="IS to FS"/>
      <sheetName val="Equity Roll to FS"/>
      <sheetName val="CF to FS"/>
      <sheetName val="Summary of Adjustments"/>
      <sheetName val="Tax Footnote"/>
      <sheetName val="Cash paid for interest"/>
      <sheetName val="Cash Paid for taxes"/>
      <sheetName val="Capitalized software"/>
      <sheetName val="Rec, Pay from BD"/>
      <sheetName val="Fair Value"/>
      <sheetName val="Collateral"/>
      <sheetName val="Borrowings"/>
      <sheetName val="Income Taxes"/>
      <sheetName val="Subsequent Events"/>
      <sheetName val="BS Pivot"/>
      <sheetName val="YTD P&amp;L Pivot"/>
      <sheetName val="Q1 CF - WIP"/>
      <sheetName val="StockDataRaw"/>
      <sheetName val="PnL"/>
      <sheetName val="PyroDataBase"/>
      <sheetName val="Pyro Summary"/>
      <sheetName val="SMH"/>
      <sheetName val="Buttons"/>
      <sheetName val="DIA"/>
      <sheetName val="SWH"/>
      <sheetName val="OIH"/>
      <sheetName val="BBH"/>
      <sheetName val="RTH"/>
      <sheetName val="PPH"/>
      <sheetName val="QQQ"/>
      <sheetName val="QQQBalancer"/>
      <sheetName val="MTDPnL"/>
      <sheetName val="Resources"/>
      <sheetName val="Settlements"/>
      <sheetName val="RKH"/>
      <sheetName val="BDH"/>
      <sheetName val="UTH"/>
      <sheetName val="QQ2"/>
      <sheetName val="HHH"/>
      <sheetName val="XLF"/>
      <sheetName val="Strats"/>
      <sheetName val="Credit Proj (using New Prepay)"/>
      <sheetName val="CF Analysis"/>
      <sheetName val="Extra (DO NOT PRINT) &gt;&gt;"/>
      <sheetName val="Collateral Valuation"/>
      <sheetName val="performing"/>
      <sheetName val="non-perform"/>
      <sheetName val="serv cfs"/>
      <sheetName val="serv pivot"/>
      <sheetName val="whole loan"/>
      <sheetName val="Credit Proj (Old)"/>
      <sheetName val="Credit Proj (v2 - 10 yr)"/>
      <sheetName val="2002 and 2003"/>
      <sheetName val="Out2002"/>
      <sheetName val="Out2003"/>
      <sheetName val="Old Vintages &gt;&gt;"/>
      <sheetName val="Out2000"/>
      <sheetName val="Out2001"/>
      <sheetName val="1a - Strat (old)"/>
      <sheetName val="1b - Collat Char"/>
      <sheetName val="4 - Comps"/>
      <sheetName val="NP Pxing"/>
      <sheetName val="Rough Calc"/>
      <sheetName val="1a - Strat (2002 2003)"/>
      <sheetName val="Age Group Recap GTE13"/>
      <sheetName val="Model Year Recap GTE13"/>
      <sheetName val="Model Year Recap2"/>
      <sheetName val="ModelYr Pivot"/>
      <sheetName val="Age Group Pivot"/>
      <sheetName val="Age Grp Pivot"/>
      <sheetName val="Tbl_Land_Home_Accounts_YTD"/>
      <sheetName val="ETFs"/>
      <sheetName val="Tax Structuring"/>
      <sheetName val="TRA"/>
      <sheetName val="DEAL METRICS"/>
      <sheetName val="Membership Interest"/>
      <sheetName val="IV and IRR"/>
      <sheetName val="Returns Analysis"/>
      <sheetName val="Normalized PL"/>
      <sheetName val="Net Trading Revenue"/>
      <sheetName val="Broker Est"/>
      <sheetName val="Comps&gt;"/>
      <sheetName val="TH Value Model&gt;"/>
      <sheetName val="US Equities"/>
      <sheetName val="EU Equities"/>
      <sheetName val="Commodities"/>
      <sheetName val="Company Data&gt;"/>
      <sheetName val="Comp_Headcount"/>
      <sheetName val="NTR Breakdown"/>
      <sheetName val="Qarterly Op Data"/>
      <sheetName val="VFH"/>
      <sheetName val="Waterfall DRAFT"/>
      <sheetName val="A-2 Value DRAFT"/>
      <sheetName val="VV"/>
      <sheetName val="Reconciliation and JE"/>
      <sheetName val="IrrCalc_New"/>
      <sheetName val="Blended interest Rate &amp;timeline"/>
      <sheetName val="Debt Issue Cost"/>
      <sheetName val="CS Statement"/>
      <sheetName val="Second Closing Model"/>
      <sheetName val="Series A-1 Split Calculation"/>
      <sheetName val="Series B Split Calculation"/>
      <sheetName val="New Price Calculation"/>
      <sheetName val="Authorize"/>
      <sheetName val="Series B Purchasers"/>
      <sheetName val="Convertible Notes"/>
      <sheetName val="Detailed Cap Pre$"/>
      <sheetName val="VMware Wire Summary"/>
      <sheetName val="VMware Payouts"/>
      <sheetName val="Payout by Shareholder"/>
      <sheetName val="Installment Holdback"/>
      <sheetName val="Employee Payout"/>
      <sheetName val="Paying Agent Wire Detail"/>
      <sheetName val="Watford Wire Detail"/>
      <sheetName val="Rollover Equity Summary"/>
      <sheetName val="Addl VMW Retention Equity"/>
      <sheetName val="Escrow-Rep Fund Summary"/>
      <sheetName val="VMW RSUs"/>
      <sheetName val="Backup &gt;"/>
      <sheetName val="Founders Stock"/>
      <sheetName val="Series A-1"/>
      <sheetName val="RSUs"/>
      <sheetName val="New Hire RSUs"/>
      <sheetName val="RS Installments (2)"/>
      <sheetName val="Installments"/>
      <sheetName val="RS Installments"/>
      <sheetName val="Transitional EE Installment"/>
      <sheetName val="Third Party Expenses"/>
      <sheetName val="Avg Trading Price"/>
      <sheetName val="Service Providers"/>
      <sheetName val="Indebtedness"/>
      <sheetName val="Promissory Notes"/>
      <sheetName val="(Est.) MAY 2017 BS"/>
      <sheetName val="Working Capital -(Est.)MAY 2017"/>
      <sheetName val="Security Holders"/>
      <sheetName val="Aggregate Payout"/>
      <sheetName val="personnel summary cpmx"/>
      <sheetName val="Pete Summary"/>
      <sheetName val="766555723(8)_Project Watford - "/>
      <sheetName val="Control Totals"/>
      <sheetName val="Structural Assumptions"/>
      <sheetName val="Price Assumptions"/>
      <sheetName val="Costs to Achieve Assumptions"/>
      <sheetName val="Base Case Data"/>
      <sheetName val="Operational Svs by Process"/>
      <sheetName val="Global Low"/>
      <sheetName val="Global High"/>
      <sheetName val="Global Average"/>
      <sheetName val="North America Low"/>
      <sheetName val="EMEA Low"/>
      <sheetName val="North America High"/>
      <sheetName val="EMEA High"/>
      <sheetName val="North America Average"/>
      <sheetName val="EMEA Average"/>
      <sheetName val="Compartive Graph ($)"/>
      <sheetName val="Savings Graph (%)"/>
      <sheetName val="CTA Graph"/>
      <sheetName val="CTA Buildup"/>
      <sheetName val="NPV Summary"/>
      <sheetName val="Payback"/>
      <sheetName val="BPO Costs to Achieve Templates"/>
      <sheetName val="Labor Arbitrage Worksheet"/>
      <sheetName val="PQ Assessment Model 2010-05-11 "/>
      <sheetName val="Data Collection Template"/>
      <sheetName val="Lists &amp; Mapping"/>
      <sheetName val="Navigation Page"/>
      <sheetName val="Global-Total"/>
      <sheetName val="NA-Total"/>
      <sheetName val="EMEA-Total"/>
      <sheetName val="APAC-Total"/>
      <sheetName val="Global-PTP"/>
      <sheetName val="Global-OTC"/>
      <sheetName val="Global-RTR"/>
      <sheetName val="Global-BPM"/>
      <sheetName val="Global-Other"/>
      <sheetName val="NA-PTP"/>
      <sheetName val="NA-OTC"/>
      <sheetName val="NA-RTR"/>
      <sheetName val="NA-BPM"/>
      <sheetName val="NA-Other"/>
      <sheetName val="EMEA-PTP"/>
      <sheetName val="EMEA-OTC"/>
      <sheetName val="EMEA-RTR"/>
      <sheetName val="EMEA-BPM"/>
      <sheetName val="EMEA-Other"/>
      <sheetName val="APAC-PTP"/>
      <sheetName val="APAC-OTC"/>
      <sheetName val="APAC-RTR"/>
      <sheetName val="APAC-BPM"/>
      <sheetName val="APAC-Other"/>
      <sheetName val="Finance Assumptions"/>
      <sheetName val="Services Go-Live"/>
      <sheetName val="Normalizations"/>
      <sheetName val="Staffing Data"/>
      <sheetName val="Staffing Analysis"/>
      <sheetName val="Transition Data"/>
      <sheetName val="Transition Analysis"/>
      <sheetName val="Termination Analysis"/>
      <sheetName val="NPV Summary by Process"/>
      <sheetName val="Serv Chgs vs Adj Base Case "/>
      <sheetName val="Unit Rate vs ARC_RCC"/>
      <sheetName val="Staffing Location Chart"/>
      <sheetName val="Termination Charts"/>
      <sheetName val="Base Case FTE v Oper. FTE"/>
      <sheetName val="% Change in Ave Cost per FTE"/>
      <sheetName val="Business Case Detail Chart"/>
      <sheetName val="Navigation Tab Creator"/>
      <sheetName val="QA Normalizations"/>
      <sheetName val="UnitComp(No Cont)"/>
      <sheetName val="OTC 10 Case"/>
      <sheetName val="Rev Oct25"/>
      <sheetName val="GM Pricing (Local Curr)"/>
      <sheetName val="Summary (Avg)"/>
      <sheetName val="Jan06Cost"/>
      <sheetName val="Unit Cost"/>
      <sheetName val="GM Pricing"/>
      <sheetName val="Legacy Station"/>
      <sheetName val="IPT Station"/>
      <sheetName val="PhoneSet"/>
      <sheetName val="Legacy VM"/>
      <sheetName val="IPT VM"/>
      <sheetName val="UM"/>
      <sheetName val="Phone Set"/>
      <sheetName val="T&amp;M-Project"/>
      <sheetName val="StationVolume"/>
      <sheetName val="StationVolume (Basic)"/>
      <sheetName val="StationVolume (Std)"/>
      <sheetName val="StationVolume (Prem)"/>
      <sheetName val="VMVolume"/>
      <sheetName val="VMVolume (Std)"/>
      <sheetName val="VMVolume (Prem)"/>
      <sheetName val="Supply Annual Recurr"/>
      <sheetName val="UMVolume"/>
      <sheetName val="T&amp;M-Project Backup"/>
      <sheetName val="TV-EP&amp;REV"/>
      <sheetName val="Infl&amp;Dev 1"/>
      <sheetName val="Infl&amp;Dev 2"/>
      <sheetName val="MEX"/>
      <sheetName val="BRA"/>
      <sheetName val="COL"/>
      <sheetName val="VEN"/>
      <sheetName val="GCP"/>
      <sheetName val="PAN"/>
      <sheetName val="ELS"/>
      <sheetName val="NIC"/>
      <sheetName val="DOM"/>
      <sheetName val="JAM"/>
      <sheetName val="GUY"/>
      <sheetName val="TRI"/>
      <sheetName val="DMN"/>
      <sheetName val="ECU"/>
      <sheetName val="PER"/>
      <sheetName val="Pguay"/>
      <sheetName val="Bolivia"/>
      <sheetName val="URU"/>
      <sheetName val="Consolidado 01B"/>
      <sheetName val="SC - Marketing"/>
      <sheetName val="SC _ Marketing"/>
      <sheetName val="Configurator"/>
      <sheetName val="SMMS"/>
      <sheetName val="Hardware"/>
      <sheetName val="Software"/>
      <sheetName val="Network"/>
      <sheetName val="Installation"/>
      <sheetName val="Ops-ISM"/>
      <sheetName val="Ops-ETS"/>
      <sheetName val="Ops-ETS breakout"/>
      <sheetName val="Service Calls"/>
      <sheetName val="Revision Notes"/>
      <sheetName val="Settings"/>
      <sheetName val="Exp_Stat"/>
      <sheetName val="Projection"/>
      <sheetName val="Cost Ctr Nat exp"/>
      <sheetName val="Cost Center Summary"/>
      <sheetName val="New Period"/>
      <sheetName val="Actual vs Projection"/>
      <sheetName val="Discussion"/>
      <sheetName val="Interfaces Not Used"/>
      <sheetName val="Initiatives"/>
      <sheetName val="Service Levels"/>
      <sheetName val="Compliance"/>
      <sheetName val="Supplier Contracts "/>
      <sheetName val="Data Retention"/>
      <sheetName val="mtg notes"/>
      <sheetName val="Locations"/>
      <sheetName val="Payments"/>
      <sheetName val="Distinct PR"/>
      <sheetName val="Payment Activity"/>
      <sheetName val="Other Payroll Metrics"/>
      <sheetName val="HR Strategy"/>
      <sheetName val="Emp Demographics"/>
      <sheetName val="Emp List"/>
      <sheetName val="Contractor List"/>
      <sheetName val="Volume Instructions"/>
      <sheetName val="Initiatives Instructions"/>
      <sheetName val="Current &amp; Planned Initiatives"/>
      <sheetName val="Third Party Instructions"/>
      <sheetName val="Third Party Services"/>
      <sheetName val="Applications"/>
      <sheetName val="NLS description"/>
      <sheetName val="SOW - SMAC"/>
      <sheetName val="Model Structure"/>
      <sheetName val="------- Result Extracts ------&gt;"/>
      <sheetName val="------- Scratch Sheets -------&gt;"/>
      <sheetName val="----- Financial Results ------&gt;"/>
      <sheetName val="Calendar View"/>
      <sheetName val="Investment Analysis"/>
      <sheetName val="Total Contribution Margin"/>
      <sheetName val="Total Contribution Margin %"/>
      <sheetName val="Total GOP"/>
      <sheetName val="Total GOP %"/>
      <sheetName val="Fully-Loaded Costs"/>
      <sheetName val="Staffing Summary"/>
      <sheetName val="Summary by Team"/>
      <sheetName val="Comparison to Baseline"/>
      <sheetName val="------------ INPUTS ----------&gt;"/>
      <sheetName val="INPUT - Global Variables"/>
      <sheetName val="INPUT - Pricing Options"/>
      <sheetName val="INPUT - Manual Pricing"/>
      <sheetName val="INPUT - Staffing Plan"/>
      <sheetName val="INPUT - Employee-Related Expens"/>
      <sheetName val="INPUT - 3rd-Party Staffing"/>
      <sheetName val="INPUT - Other Expenses"/>
      <sheetName val="INPUT - CapEx &amp; Depreciation"/>
      <sheetName val="--------- CALCULATIONS -------&gt;"/>
      <sheetName val="Charged Hours"/>
      <sheetName val="Charged Hourly Rate"/>
      <sheetName val="Compensation Detail"/>
      <sheetName val="Compensation Expenses"/>
      <sheetName val="Employee-Related Expenses"/>
      <sheetName val="3rd-Party Expenses"/>
      <sheetName val="Depreciation Expenses"/>
      <sheetName val="Contingency Expenses"/>
      <sheetName val="High Level Actual to Budget"/>
      <sheetName val="High Lev Curr Fc'st to Previous"/>
      <sheetName val="JUNE Sustainment Forecast"/>
      <sheetName val="MAY Sustainment Forecast"/>
      <sheetName val="JUNE Project Forecast "/>
      <sheetName val="MAY Project Forecast"/>
      <sheetName val="HR YTD Budget"/>
      <sheetName val="June HR June actual"/>
      <sheetName val="NVISION statement"/>
      <sheetName val="High Impact projects"/>
      <sheetName val="Project prioritisation"/>
      <sheetName val="Start &amp; User guide"/>
      <sheetName val="Base Pivot"/>
      <sheetName val="Third cut overview"/>
      <sheetName val="Third cut FTE"/>
      <sheetName val="Third cut Funds per BG"/>
      <sheetName val="Third cut Savings per BG"/>
      <sheetName val="Third cut project prioritis."/>
      <sheetName val="Third cut detailed"/>
      <sheetName val="bottom-up country by BG"/>
      <sheetName val="bottom-up country by WS"/>
      <sheetName val="bottom-up country by WS &amp; BG"/>
      <sheetName val="Proj. ph. split savings"/>
      <sheetName val="Proj. ph. split funds"/>
      <sheetName val="Project Prioritisation output"/>
      <sheetName val="C_Project prioritisation"/>
      <sheetName val="P_Project Prioritisation"/>
      <sheetName val="C_Project prioritisation (2)"/>
      <sheetName val="P_Project Prioritisation (2)"/>
      <sheetName val="funds per WS"/>
      <sheetName val="P_funds per WS"/>
      <sheetName val="savings per WS"/>
      <sheetName val="P_savings per WS"/>
      <sheetName val="Split by BG"/>
      <sheetName val="P_Split by BG"/>
      <sheetName val="Split by BG per project"/>
      <sheetName val="P_Split by BG per project"/>
      <sheetName val="BG &amp; Country split"/>
      <sheetName val="P_BG &amp; Country split"/>
      <sheetName val="P2_BG &amp; country split"/>
      <sheetName val="Country"/>
      <sheetName val="P_Country"/>
      <sheetName val="FTE Reduction by BG"/>
      <sheetName val="P_FTE reduction by BG"/>
      <sheetName val="One UL project list"/>
      <sheetName val="P_One UL project list"/>
      <sheetName val="Incremental funds"/>
      <sheetName val="Savings 07 per project"/>
      <sheetName val="Targets per country"/>
      <sheetName val="P_Targets per country"/>
      <sheetName val="P2_Targets per country"/>
      <sheetName val="97 Cap Detail"/>
      <sheetName val="CAPEX (2)"/>
      <sheetName val="Investment Report"/>
      <sheetName val="Savings Potential by Process"/>
      <sheetName val="Savings Potential by Country"/>
      <sheetName val="Impact Statement"/>
      <sheetName val="Raw Impact Statement"/>
      <sheetName val="DCF Calculation"/>
      <sheetName val="Investment Allocation"/>
      <sheetName val="Investment Framework"/>
      <sheetName val="Global HRMS Costs"/>
      <sheetName val="Investment Definitions"/>
      <sheetName val="Savings summary"/>
      <sheetName val="HRMS"/>
      <sheetName val="Expat"/>
      <sheetName val="Learning"/>
      <sheetName val="Resourcing"/>
      <sheetName val="Process Vision Output"/>
      <sheetName val="Benchmark data"/>
      <sheetName val="Baseline Input"/>
      <sheetName val="Raw Baseline Input"/>
      <sheetName val="Report Setup"/>
      <sheetName val="Beer - Consumer"/>
      <sheetName val="Beer - Sub-Channels (2)"/>
      <sheetName val="-Home-"/>
      <sheetName val="Forecast Basis"/>
      <sheetName val="Industry &amp; Alcohol"/>
      <sheetName val="Beer - Competitor"/>
      <sheetName val="Beer - Product"/>
      <sheetName val="Beer - Channels"/>
      <sheetName val="Beer - Channels - Distr"/>
      <sheetName val="Beer - Sub-Channels"/>
      <sheetName val="Beer - Sub-Channels - Distr"/>
      <sheetName val="Beer - Regions"/>
      <sheetName val="Channel - Competitors"/>
      <sheetName val="Channel - BeerType"/>
      <sheetName val="Channel - Price Segment"/>
      <sheetName val="Channel - Pack Type"/>
      <sheetName val="Channel - 2nd Pack Type"/>
      <sheetName val="Sub - Competitors"/>
      <sheetName val="Sub - Price Segment"/>
      <sheetName val="Sub - Beer Type"/>
      <sheetName val="Sub - Pack Type"/>
      <sheetName val="Sub - 2nd Pack Type"/>
      <sheetName val="Slides_Export"/>
      <sheetName val="nr fill in fields"/>
      <sheetName val="BPO_s"/>
      <sheetName val="1326"/>
      <sheetName val="2037"/>
      <sheetName val="2046"/>
      <sheetName val="2047 price"/>
      <sheetName val="2047"/>
      <sheetName val="2052 price"/>
      <sheetName val="2052"/>
      <sheetName val="2055 price"/>
      <sheetName val="2056 price"/>
      <sheetName val="2056"/>
      <sheetName val="2066"/>
      <sheetName val="2085a price"/>
      <sheetName val="2085a"/>
      <sheetName val="2085b price"/>
      <sheetName val="2085b"/>
      <sheetName val="2097"/>
      <sheetName val="10-05-01"/>
      <sheetName val="02-07-02"/>
      <sheetName val="12-31-04"/>
      <sheetName val="Resourcing Summary"/>
      <sheetName val="2004 Actual MMR_Mo_act_frcst"/>
      <sheetName val="Mth Compare to budget"/>
      <sheetName val="YTD Act_budget"/>
      <sheetName val="Inergi "/>
      <sheetName val="NHSS"/>
      <sheetName val="Condensed WBSE Report"/>
      <sheetName val="NHSS Other cost Analysis"/>
      <sheetName val="Pivot by acct Feb YTD"/>
      <sheetName val="Reconciliation to Laura"/>
      <sheetName val="Pivot by account MTH"/>
      <sheetName val="Notes on Jan"/>
      <sheetName val="Data POC removed"/>
      <sheetName val="Time Entry by Employee"/>
      <sheetName val="Time Entry by WBSE"/>
      <sheetName val="2004 Budget MTH"/>
      <sheetName val="2004 BudgetYTD"/>
      <sheetName val="Account Mapping "/>
      <sheetName val="ALVXXL01"/>
      <sheetName val="ProjMenu"/>
      <sheetName val="ProjInput"/>
      <sheetName val="ProjOutput"/>
      <sheetName val="QtrAnalysis"/>
      <sheetName val="DetailInput"/>
      <sheetName val="EZDetailInput"/>
      <sheetName val="DetailOutput"/>
      <sheetName val="DeptAnalysis"/>
      <sheetName val="TieIn"/>
      <sheetName val="Commentary"/>
      <sheetName val="SummaryVar"/>
      <sheetName val="Dept (Annual)"/>
      <sheetName val="Expense (Annual)"/>
      <sheetName val="IMSSO"/>
      <sheetName val="CCS"/>
      <sheetName val="GNS"/>
      <sheetName val="EngServ"/>
      <sheetName val="OtherIMSSO &amp; EV"/>
      <sheetName val="BU Funding"/>
      <sheetName val="FTE"/>
      <sheetName val="BAM June 4"/>
      <sheetName val="Budgets &amp; Actuals"/>
      <sheetName val="Staffing Model"/>
      <sheetName val="Assumptions - Base2"/>
      <sheetName val="Deal Analysis - Base2"/>
      <sheetName val="Deal Summary Base2"/>
      <sheetName val="Nov2000 Base"/>
      <sheetName val="Nov2000 Expected"/>
      <sheetName val="Nov2000 Best"/>
      <sheetName val="CustomerStatements"/>
      <sheetName val="SummaryStatements"/>
      <sheetName val="2014 CapEx"/>
      <sheetName val="2014 OpEx C&amp;B"/>
      <sheetName val="2014 OpEx Non-C&amp;B"/>
      <sheetName val="2014 GL Account Mapping "/>
      <sheetName val="2015 CapEx"/>
      <sheetName val="2015 OpEx C&amp;B"/>
      <sheetName val="2014-2015 OpEx Non-C&amp;B"/>
      <sheetName val="2015 GL Account Mapping"/>
      <sheetName val="By Area"/>
      <sheetName val="Board Table"/>
      <sheetName val="5-Line-Summ"/>
      <sheetName val="Budget Impacts"/>
      <sheetName val="TxDx All"/>
      <sheetName val="TxDx All Calendar"/>
      <sheetName val="SOW Reports"/>
      <sheetName val="SMS"/>
      <sheetName val="ETS"/>
      <sheetName val="CSO"/>
      <sheetName val="Schedule C"/>
      <sheetName val="Pension Calc"/>
      <sheetName val="Pension Calc Adj"/>
      <sheetName val="CAPvsBP"/>
      <sheetName val="Surplus by LOB"/>
      <sheetName val="Retained by LOB"/>
      <sheetName val="Ques"/>
      <sheetName val="Capture Forecast"/>
      <sheetName val="Beer - 7 Channels"/>
      <sheetName val="Beer - 7 Channel Overview"/>
      <sheetName val="Channel - Product - Packtype"/>
      <sheetName val="Channel - Product - BeerType"/>
      <sheetName val="Channel - Product - Price Perc."/>
      <sheetName val="Attractiveness"/>
      <sheetName val="Attractiveness Per Channel"/>
      <sheetName val="PPT_Template"/>
      <sheetName val="COLA"/>
      <sheetName val="Pension tru-up Pymts Schedule"/>
      <sheetName val="Sal-Aug30biweekly"/>
      <sheetName val="Executive Summary (2)"/>
      <sheetName val="Global View"/>
      <sheetName val="Global View by Process Group"/>
      <sheetName val="DuPont Costs-Region&amp;Process"/>
      <sheetName val="Baseline"/>
      <sheetName val="Exhibit 6 - DuPont Baseline"/>
      <sheetName val="Attch J by Hackett Process"/>
      <sheetName val="Attch J by Hackett Tower"/>
      <sheetName val="DuPont People Costs"/>
      <sheetName val="FTE Data"/>
      <sheetName val="Org&amp;Emp Dev"/>
      <sheetName val="WFP&amp;Deploy"/>
      <sheetName val="Recruit&amp;Hire"/>
      <sheetName val="Perf Mgmt"/>
      <sheetName val="Comp,Ben,Rew"/>
      <sheetName val="Emp&amp;Lab Rel"/>
      <sheetName val="Work Env"/>
      <sheetName val="EDM"/>
      <sheetName val="HRIT&amp;HRIS"/>
      <sheetName val="IHS"/>
      <sheetName val="HR Proc Supp Adm"/>
      <sheetName val="NonHR"/>
      <sheetName val="Revised Assumed 3rd Party List"/>
      <sheetName val="Govenance"/>
      <sheetName val="Cottonwood's Latest Submission"/>
      <sheetName val="Service Provider Assumptions"/>
      <sheetName val="Base Fees-2005"/>
      <sheetName val="Base Fees-2006"/>
      <sheetName val="Base Fees-2007"/>
      <sheetName val="Base Fees-2008"/>
      <sheetName val="Base Fees-2009"/>
      <sheetName val="Base Fees-2010"/>
      <sheetName val="Base Fees-2011"/>
      <sheetName val="Base Fees-2012"/>
      <sheetName val="Base Fees-2013"/>
      <sheetName val="Base Fees-2014"/>
      <sheetName val="Base Fees-2015"/>
      <sheetName val="Fees-10 Yr View by Region"/>
      <sheetName val="Unit Rates-10 Yr View by Region"/>
      <sheetName val="Transition Charges"/>
      <sheetName val="3rd Party List"/>
      <sheetName val="One Time Considerations"/>
      <sheetName val="Project Rates"/>
      <sheetName val="Termination Fees"/>
      <sheetName val="Pricing Discounts"/>
      <sheetName val="MasterUP"/>
      <sheetName val="Master PP"/>
      <sheetName val="Master Unit Rates"/>
      <sheetName val="Legal Ent Unit Rates"/>
      <sheetName val="MasterPR--&gt;"/>
      <sheetName val="Attachment 8G-Term for Conv-&gt;"/>
      <sheetName val="LISTS (2)"/>
      <sheetName val="Global in Total"/>
      <sheetName val="Global By Process Category"/>
      <sheetName val="Global by Process Group"/>
      <sheetName val="Region-North America"/>
      <sheetName val="Region-EMEA"/>
      <sheetName val="Region-Latin America"/>
      <sheetName val="Region-Asia Pacific"/>
      <sheetName val="Attachment 8E-Inflation"/>
      <sheetName val="Inflation %'s"/>
      <sheetName val="Attachment 8H-Currency"/>
      <sheetName val="Legal Entities (2)"/>
      <sheetName val="Legal Entities"/>
      <sheetName val="Transition Timing"/>
      <sheetName val="Sensitivity Factor-Volumes"/>
      <sheetName val="Sensitivity Factor-Volumes (2)"/>
      <sheetName val="Unit Rates-Sensitivity"/>
      <sheetName val="MRP Revised Price &amp; Bridge"/>
      <sheetName val="Towers"/>
      <sheetName val="Current Normalizations &amp; Target"/>
      <sheetName val="SP View of Updated Nrmlizations"/>
      <sheetName val="IHS Assumed Retained"/>
      <sheetName val="Revised In Scope Headcount"/>
      <sheetName val="TOC2"/>
      <sheetName val="Map Accts"/>
      <sheetName val="Map CCs"/>
      <sheetName val="Cost Type Summary by Qtr"/>
      <sheetName val="Cost Type Summary"/>
      <sheetName val="Biz Grp Summary DR"/>
      <sheetName val="Drilldown Rpt"/>
      <sheetName val="PivotDrill"/>
      <sheetName val="Adhoc Analysis"/>
      <sheetName val="SAPBEXqueries"/>
      <sheetName val="SAPBEXfilters"/>
      <sheetName val="InergiReport"/>
      <sheetName val="Transfer - DO NOT MODIFY"/>
      <sheetName val="2004 Report"/>
      <sheetName val="Lookup Table-Projects"/>
      <sheetName val="SR Lookup"/>
      <sheetName val="Program Overhead"/>
      <sheetName val="Var Costs"/>
      <sheetName val="Fix Costs"/>
      <sheetName val="TRIAL1.XLS"/>
      <sheetName val="CCOutput"/>
      <sheetName val="SumOutput"/>
      <sheetName val="FTEInput"/>
      <sheetName val="FTEOutput"/>
      <sheetName val="SUMMARY by area"/>
      <sheetName val="Trend"/>
      <sheetName val="P&amp;L and Cash Flow Baseline"/>
      <sheetName val="Cash Flow Graph"/>
      <sheetName val="IRR Dashboard"/>
      <sheetName val="Individual FIT Changes"/>
      <sheetName val="FTE Reduction Analysis"/>
      <sheetName val="Implementation Expense"/>
      <sheetName val="Implementation Capital"/>
      <sheetName val="Operation Expenses"/>
      <sheetName val="Upgrade Costs"/>
      <sheetName val="SSC Costs"/>
      <sheetName val="R-01"/>
      <sheetName val="R-02"/>
      <sheetName val="E-01"/>
      <sheetName val="E-03"/>
      <sheetName val="M-01"/>
      <sheetName val="T-01"/>
      <sheetName val="I-01"/>
      <sheetName val="E-01 (NHQ)"/>
      <sheetName val="E-03 (NHQ)"/>
      <sheetName val="M-01 (NHQ)"/>
      <sheetName val="Source (Bio)"/>
      <sheetName val="Source (NHQ)"/>
      <sheetName val="Project Labor Costs"/>
      <sheetName val="Summary Benefits Schedule "/>
      <sheetName val="FIT Master"/>
      <sheetName val="I-02"/>
      <sheetName val="Summaries"/>
      <sheetName val="Summary-Benefits Calc"/>
      <sheetName val="T-01 (NHQ)"/>
      <sheetName val="ROI w-o Depreciation"/>
      <sheetName val="ROI with Depreciation"/>
      <sheetName val="Cash Flow (PSoft)"/>
      <sheetName val="NPV Graph (PSoft)"/>
      <sheetName val="Capital Cost Depreciation"/>
      <sheetName val="Total PeopleSoft"/>
      <sheetName val="Delta"/>
      <sheetName val="projectinfo0502"/>
      <sheetName val="etswork0408c"/>
      <sheetName val="In flight List"/>
      <sheetName val="IF-Red and Yellow"/>
      <sheetName val="IF-Percent complete"/>
      <sheetName val="RTXMB"/>
      <sheetName val="RECIB"/>
      <sheetName val="OMA"/>
      <sheetName val="Hold List"/>
      <sheetName val="Cancelled List"/>
      <sheetName val="Closed project details"/>
      <sheetName val="RTXMB &amp; RECIB-Red and Yellow"/>
      <sheetName val="RTXMB &amp; RECIB-Percent complete"/>
      <sheetName val="OnTime OnBudget"/>
      <sheetName val="OnTime Chart"/>
      <sheetName val="OnBudget Chart"/>
      <sheetName val="StatusOnTime Chart"/>
      <sheetName val="HL Summary"/>
      <sheetName val="FP&amp;A Summary"/>
      <sheetName val="v4.2 2012"/>
      <sheetName val="IT Budget to Pools 2013LRP wCPG"/>
      <sheetName val="v4.2 2013LRP"/>
      <sheetName val="v6.1c 2013LRP"/>
      <sheetName val="2012 Pools"/>
      <sheetName val="Submitted 2013 LRP"/>
      <sheetName val="v6.1c 2013 Final"/>
      <sheetName val="CPG"/>
      <sheetName val="Ad Sales Adj"/>
      <sheetName val="O&amp;TS PC Change"/>
      <sheetName val="Submitted 2013 LRP Pools"/>
      <sheetName val="IT Budget 2013Final -New Svcs"/>
      <sheetName val="IT Budget 2013Final -2012 Svcs"/>
      <sheetName val="O&amp;TS Freeze Variance"/>
      <sheetName val="Ad Sales NBCU "/>
      <sheetName val="Infrastructure Driver Dist's"/>
      <sheetName val="1999 Final Headcount"/>
      <sheetName val="LOB_Map"/>
      <sheetName val="Headcount_OP"/>
      <sheetName val="Open_Positions"/>
      <sheetName val="Final_HC"/>
      <sheetName val="OP_Waterfall (4)"/>
      <sheetName val="OP_Waterfall"/>
      <sheetName val="OP_Waterfall (2)"/>
      <sheetName val="BlindDate"/>
      <sheetName val="Global_Variables"/>
      <sheetName val="Valuation @ 14%"/>
      <sheetName val="BS_&amp;_CF_Stmts"/>
      <sheetName val="Revenue_Forecast"/>
      <sheetName val="Client_Retained"/>
      <sheetName val="HC_Total"/>
      <sheetName val="HC_CSO_Inbound"/>
      <sheetName val="HC_CSO_Billing"/>
      <sheetName val="HC_CSO_Retail_Settle"/>
      <sheetName val="HC_CSO_Collections"/>
      <sheetName val="HC_CSO_Data_Svcs"/>
      <sheetName val="HC_inf_telecomm"/>
      <sheetName val="HC_inf_BusOff&amp;QAlab"/>
      <sheetName val="HC_inf_entplan"/>
      <sheetName val="HC_inf_AV"/>
      <sheetName val="HC_CSO_Apps_Spt"/>
      <sheetName val="HC_CSO_e-Commerce"/>
      <sheetName val="HC_CSO_TBD"/>
      <sheetName val="HC_CSO_TBD2"/>
      <sheetName val="HC_Director"/>
      <sheetName val="HC_CGEY"/>
      <sheetName val="Rate_Card"/>
      <sheetName val="CGEY_Rate_Card"/>
      <sheetName val="$DL_CGEY_Rsrcs"/>
      <sheetName val="$DL_Mgmt"/>
      <sheetName val="$DL_Ops"/>
      <sheetName val="$DL_apps"/>
      <sheetName val="$Supplemental Pay"/>
      <sheetName val="HC_Related_Exp"/>
      <sheetName val="Misc_exp"/>
      <sheetName val="CapEx_&amp;_Depr_Hard_Assts"/>
      <sheetName val="Cap_Ex_&amp;_Amort_Soft_Assts"/>
      <sheetName val="salary_table"/>
      <sheetName val="Staff_Plan"/>
      <sheetName val="Consult Project Cost"/>
      <sheetName val="version log"/>
      <sheetName val="A. Comp"/>
      <sheetName val="B. Benefits"/>
      <sheetName val="F. OD"/>
      <sheetName val="G. Perf. Mgmt"/>
      <sheetName val="H. Training"/>
      <sheetName val="I. Emp. Devel"/>
      <sheetName val="J. Scssn Plan"/>
      <sheetName val="K. ED-RM"/>
      <sheetName val="L. HRIS"/>
      <sheetName val="M. ESS-MSS"/>
      <sheetName val="N. Analytics"/>
      <sheetName val="O. Recruiting"/>
      <sheetName val="Q. Relo"/>
      <sheetName val="R. Wrk Deploy"/>
      <sheetName val="S. HR Strategy "/>
      <sheetName val="T. LR-ER"/>
      <sheetName val="U. Supplier Mgmnt"/>
      <sheetName val="W. Policy-Compl"/>
      <sheetName val="EE Comm"/>
      <sheetName val="X. ESC"/>
      <sheetName val="Y. Mrg-Acq-Divest"/>
      <sheetName val="3rd Party "/>
      <sheetName val="FTE Mapping"/>
      <sheetName val="Technology"/>
      <sheetName val="Interfaces"/>
      <sheetName val="Reg Reports"/>
      <sheetName val="Activity Glossary"/>
      <sheetName val="Nabet (2)"/>
      <sheetName val="SII '99 &amp; &quot;00"/>
      <sheetName val="99 &amp; 00 overview"/>
      <sheetName val="99 &amp; 00 detail"/>
      <sheetName val="Pitch Pg 1"/>
      <sheetName val="Pitch Pg 2"/>
      <sheetName val="Pitch Pg3"/>
      <sheetName val="Pitch Pg6"/>
      <sheetName val="Detail - Fin'l"/>
      <sheetName val="Detail - Hdcnt"/>
      <sheetName val="Detail - Over 49 BO"/>
      <sheetName val="HC - '96-'98"/>
      <sheetName val="HC - '99 Est"/>
      <sheetName val="HC - '00 Est "/>
      <sheetName val="Source data+hedct+reason"/>
      <sheetName val="addt'l backup &amp; final sum"/>
      <sheetName val="H.C. - Severance Amts"/>
      <sheetName val="Back-up pitchpg2"/>
      <sheetName val="Over 49"/>
      <sheetName val="Jun-99 YTD - Payroll Costs"/>
      <sheetName val="Changes By LOB"/>
      <sheetName val="Changes - detail"/>
      <sheetName val="Changes - detail (2)"/>
      <sheetName val="Sum - Latest"/>
      <sheetName val="Pitch Pg 5"/>
      <sheetName val="Access"/>
      <sheetName val="Access (3)"/>
      <sheetName val="Access (2)"/>
      <sheetName val="Pitch Chart"/>
      <sheetName val="B&amp;NO"/>
      <sheetName val="Nabet (3)"/>
      <sheetName val="June-99"/>
      <sheetName val="FCAST"/>
      <sheetName val="NOC"/>
      <sheetName val="AD SALES"/>
      <sheetName val="ADSLSBUD"/>
      <sheetName val="AFFILIATE"/>
      <sheetName val="General Instructions"/>
      <sheetName val="1.  FTE Data and Mapping"/>
      <sheetName val="2.  HR Volumetrics"/>
      <sheetName val="3a.  Financial Data I"/>
      <sheetName val="3b. Financial Data II"/>
      <sheetName val="4.  3rd Party Contracts"/>
      <sheetName val="5.  Application Tools Licenses"/>
      <sheetName val="6.  System Assessment"/>
      <sheetName val="7. Service Levels"/>
      <sheetName val="List Data"/>
      <sheetName val="Activity Guidelines"/>
      <sheetName val="Activity Individual"/>
      <sheetName val="Activity Map"/>
      <sheetName val="Activity Function Map"/>
      <sheetName val="Activity Glossary "/>
      <sheetName val="FTE Cost Map Guidelines"/>
      <sheetName val="FTE Cost Map"/>
      <sheetName val="3rd Party Supplier Costs"/>
      <sheetName val="Other Finance Costs"/>
      <sheetName val="Key Volumes  "/>
      <sheetName val="IT Inventory "/>
      <sheetName val="Key Volumes "/>
      <sheetName val="Key Volumes Glossary"/>
      <sheetName val="Process List"/>
      <sheetName val="Activity List"/>
      <sheetName val="Key Volumes UF "/>
      <sheetName val="Key Volumes  ICF"/>
      <sheetName val="Key Volumes HPC"/>
      <sheetName val="Key Volumes Spain"/>
      <sheetName val="Check List"/>
      <sheetName val="IT retained"/>
      <sheetName val="TVD-FILM"/>
      <sheetName val="BU Map (2)"/>
      <sheetName val="BU Map labor"/>
      <sheetName val="BU by ITRT pivot"/>
      <sheetName val="BU data"/>
      <sheetName val="BU Map"/>
      <sheetName val="Report Example"/>
      <sheetName val="Pivot Direct Summary"/>
      <sheetName val="Direct Consol"/>
      <sheetName val="Validation Totals"/>
      <sheetName val="Pivot Internal Org"/>
      <sheetName val="Pivot Int direct"/>
      <sheetName val="Consolidated Internal Labor"/>
      <sheetName val="Pivot External Org"/>
      <sheetName val="Pivot Ex Direct"/>
      <sheetName val="Consolidated External Labor"/>
      <sheetName val="Consolidated NonLabor"/>
      <sheetName val="Pivot Non Labor"/>
      <sheetName val="Piviot Non Labor Direct"/>
      <sheetName val="New non labor"/>
      <sheetName val="Pre-freeze non lab"/>
      <sheetName val="Cost Pool Map"/>
      <sheetName val="1.Cost Center Map"/>
      <sheetName val="2.Vendor Description Map"/>
      <sheetName val="3. Map by Vendor"/>
      <sheetName val="4.Map by GL"/>
      <sheetName val="Jackie Internal Labor"/>
      <sheetName val="Richard Internal Labor"/>
      <sheetName val="Tom Internal Labor"/>
      <sheetName val="Jackie External Labor"/>
      <sheetName val="Richard External Labor"/>
      <sheetName val="Tom External Labor"/>
      <sheetName val="Jackie Non-Labor"/>
      <sheetName val="Richard Non-Labor"/>
      <sheetName val="Tom Non Labor"/>
      <sheetName val="Consolidated Mapping Table"/>
      <sheetName val="FRU"/>
      <sheetName val="Liz file"/>
      <sheetName val="Consolidated Internal Labor (2)"/>
      <sheetName val="nonlabor"/>
      <sheetName val="pivot all costs"/>
      <sheetName val="all costs"/>
      <sheetName val="External chk"/>
      <sheetName val="Non-Labor chk"/>
      <sheetName val="Unit Pricing&gt;"/>
      <sheetName val="Regions----&gt;"/>
      <sheetName val="Unit Pricing-NA"/>
      <sheetName val="Unit Pricing-EMEA"/>
      <sheetName val="Unit Pricing-LA"/>
      <sheetName val="Unit Pricing-AP"/>
      <sheetName val="Unit Pricing-Argentina"/>
      <sheetName val="Unit Pricing-Austria"/>
      <sheetName val="Unit Pricing-Australia"/>
      <sheetName val="Unit Pricing-Belgium"/>
      <sheetName val="Unit Pricing-Bermuda"/>
      <sheetName val="Unit Pricing-Brazil"/>
      <sheetName val="Unit Pricing-Cambodia"/>
      <sheetName val="Unit Pricing-Canada"/>
      <sheetName val="Unit Pricing-Chile"/>
      <sheetName val="Unit Pricing-China"/>
      <sheetName val="Unit Pricing-Columbia"/>
      <sheetName val="Unit Pricing-Denmark"/>
      <sheetName val="Unit Pricing-Dominica"/>
      <sheetName val="Unit Pricing-Ecuador"/>
      <sheetName val="Unit Pricing-Egypt"/>
      <sheetName val="Unit Pricing-Estonia"/>
      <sheetName val="Unit Pricing-Ethiopia"/>
      <sheetName val="Unit Pricing-Finland"/>
      <sheetName val="Unit Pricing-France"/>
      <sheetName val="Unit Pricing-Germany"/>
      <sheetName val="Unit Pricing-Ghana"/>
      <sheetName val="Unit Pricing-Greece"/>
      <sheetName val="Unit Pricing-Guam"/>
      <sheetName val="Unit Pricing-Guatemala"/>
      <sheetName val="Unit Pricing-Guyana"/>
      <sheetName val="Unit Pricing-Haiti"/>
      <sheetName val="Unit Pricing-Hong Kong"/>
      <sheetName val="Unit Pricing-Hungary"/>
      <sheetName val="Unit Pricing-Iceland"/>
      <sheetName val="Unit Pricing-India"/>
      <sheetName val="Unit Pricing-Indonesia"/>
      <sheetName val="Unit Pricing-Iran"/>
      <sheetName val="Unit Pricing-Iraq"/>
      <sheetName val="Unit Pricing-Ireland"/>
      <sheetName val="Unit Pricing-Israel"/>
      <sheetName val="Unit Pricing-Italy"/>
      <sheetName val="Unit Pricing-Japan"/>
      <sheetName val="Unit Pricing-Jordan"/>
      <sheetName val="Unit Pricing-Korea"/>
      <sheetName val="Unit Pricing-Laos"/>
      <sheetName val="Unit Pricing-Lebanon"/>
      <sheetName val="Unit Pricing-Liberia"/>
      <sheetName val="Unit Pricing-Luxembourg"/>
      <sheetName val="Unit Pricing-Madagascar"/>
      <sheetName val="Unit Pricing-Malaysia"/>
      <sheetName val="Unit Pricing-Mexico"/>
      <sheetName val="Unit Pricing-Netherlands"/>
      <sheetName val="Unit Pricing-New Zealand"/>
      <sheetName val="Unit Pricing-Nicaragua"/>
      <sheetName val="Unit Pricing-Nigeria"/>
      <sheetName val="Unit Pricing-Norway"/>
      <sheetName val="Unit Pricing-Pakistan"/>
      <sheetName val="Unit Pricing-Panama"/>
      <sheetName val="Unit Pricing-Peru"/>
      <sheetName val="Unit Pricing-Philippines"/>
      <sheetName val="Unit Pricing-Poland"/>
      <sheetName val="Unit Pricing-Portugal"/>
      <sheetName val="Unit Pricing-Puerto Rico"/>
      <sheetName val="Unit Pricing-Romania"/>
      <sheetName val="Unit Pricing-Saudi Arabia"/>
      <sheetName val="Unit Pricing-Singapore"/>
      <sheetName val="Unit Pricing-Spain"/>
      <sheetName val="Unit Pricing-Sri Lanka"/>
      <sheetName val="Unit Pricing-Sweden"/>
      <sheetName val="Unit Pricing-Switzerland"/>
      <sheetName val="Unit Pricing-Syria"/>
      <sheetName val="Unit Pricing-Taiwan"/>
      <sheetName val="Unit Pricing-Tanzania"/>
      <sheetName val="Unit Pricing-Thailand"/>
      <sheetName val="Unit Pricing-Turkey"/>
      <sheetName val="Unit Pricing-Uganda"/>
      <sheetName val="Unit Pricing-UAE"/>
      <sheetName val="Unit Pricing-UK"/>
      <sheetName val="Unit Pricing-Uruguay"/>
      <sheetName val="Unit Pricing-US"/>
      <sheetName val="Unit Pricing-Venezuela"/>
      <sheetName val="Unit Pricing-Viet Nam"/>
      <sheetName val="Unit Pricing-Virgin Islands"/>
      <sheetName val="Open_Pos"/>
      <sheetName val="Summary by Customer"/>
      <sheetName val="Summary by Project"/>
      <sheetName val="Corporate Reporting"/>
      <sheetName val="To Transfer to Other Report"/>
      <sheetName val="Consult View"/>
      <sheetName val="Client Svcs"/>
      <sheetName val="Tech Svcs"/>
      <sheetName val="Client Mgmt"/>
      <sheetName val="HQ"/>
      <sheetName val="INTL Other"/>
      <sheetName val="Cognizant-Portfolio&amp;Sub"/>
      <sheetName val="SOWTracker-CoE&amp;Track"/>
      <sheetName val="Global Variables"/>
      <sheetName val="Monthly Invoice"/>
      <sheetName val="Pension schedule"/>
      <sheetName val="Pension Credit Schedule"/>
      <sheetName val="Prvs Mo Forecast"/>
      <sheetName val="corpfin_budget_YTD"/>
      <sheetName val="corpfin_budget_mth"/>
      <sheetName val="Curr Mo Forecast"/>
      <sheetName val="ETS Budget Breakdown (OLD &amp; NA)"/>
      <sheetName val="Inergi Acctg"/>
      <sheetName val="Monthly Baseline ARC  RRC"/>
      <sheetName val="Annual Baseline ARC RRC-10Yr"/>
      <sheetName val="Deferral of Summary Billing"/>
      <sheetName val="Supplier initiatives"/>
      <sheetName val="Temporary CSO Rebaseline"/>
      <sheetName val="Managed Contract Credit"/>
      <sheetName val="Contractor Credit"/>
      <sheetName val="INV. Process Adj."/>
      <sheetName val="Cost plus schedule"/>
      <sheetName val="Equipment refresh &amp; passthrough"/>
      <sheetName val="Summary by Unit"/>
      <sheetName val="Major Gifts Report"/>
      <sheetName val="ADMIN OH"/>
      <sheetName val="BENEFITS OH"/>
      <sheetName val="NY OH"/>
      <sheetName val="RESEARCH OH"/>
      <sheetName val="DET OH"/>
      <sheetName val="CHI OH"/>
      <sheetName val="LA OH"/>
      <sheetName val="04B OH Sum by Qtr"/>
      <sheetName val="04 Sum by Qtr"/>
      <sheetName val="04 Sum by Mth"/>
      <sheetName val="BudComp"/>
      <sheetName val="BudSumm"/>
      <sheetName val="S2 Synergies"/>
      <sheetName val="ADMIN 501"/>
      <sheetName val="BENEFITS 505"/>
      <sheetName val="NY OH -506"/>
      <sheetName val="Leases 6|30|04"/>
      <sheetName val="Leases 12|31|03"/>
      <sheetName val="Bad Debt Ad Sales-from J Bodie"/>
      <sheetName val="RESEARCH USA-701"/>
      <sheetName val="DET OH -507"/>
      <sheetName val="CHI OH -508"/>
      <sheetName val="LA OH -509"/>
      <sheetName val="WalkII"/>
      <sheetName val="Total Hrs &amp; $"/>
      <sheetName val="Hours and costs"/>
      <sheetName val="Orig bid hours"/>
      <sheetName val="Old bid info &amp; rates"/>
      <sheetName val="Master SOW Data"/>
      <sheetName val="SOW &amp; INV Pivot Table"/>
      <sheetName val="SOW Pivot Table"/>
      <sheetName val="Monthly Dif"/>
      <sheetName val="SOW Metrics"/>
      <sheetName val="Cog Invoice"/>
      <sheetName val="Infy Invoice"/>
      <sheetName val="Other Invoice"/>
      <sheetName val="PIVOT DATA"/>
      <sheetName val="PIVOT DATA2"/>
      <sheetName val="1997 06 SALES"/>
      <sheetName val="OLYCON2"/>
      <sheetName val="projectinfo0502a"/>
      <sheetName val=" Summary YTD JUL 05"/>
      <sheetName val="Sustainment Forecast-JUL 05"/>
      <sheetName val="CSO Business Report JUL 05"/>
      <sheetName val="Forecast Comparison JUN 05"/>
      <sheetName val="CSO Rev Per SL JUL _05 v2"/>
      <sheetName val="CSO Forecast Analysis"/>
      <sheetName val="PPT v3 MAR 05"/>
      <sheetName val="VTX MGT FEE Act vs Bud"/>
      <sheetName val="CSO Trend Bud Dec 17 Final"/>
      <sheetName val="CSO Wkg Bud Dec 17 Rt Chg Final"/>
      <sheetName val="MMR Act vs Fcst"/>
      <sheetName val="MMR MAR YTD"/>
      <sheetName val="MMR Act vs Bud"/>
      <sheetName val="CSO Trended Budget Jan 20_05"/>
      <sheetName val="CSO Wkg Bud Jan 20_05 Temp2Perm"/>
      <sheetName val="Unknown"/>
      <sheetName val="Drill Down Report"/>
      <sheetName val="Business Group Summary"/>
      <sheetName val="Engine"/>
      <sheetName val="Year"/>
      <sheetName val="HRlist_March26"/>
      <sheetName val="April Est Total Ex_INC"/>
      <sheetName val="P&amp;L Analysis and Cash Flow"/>
      <sheetName val="2005 OP KLOB"/>
      <sheetName val="2005 OP P&amp;L"/>
      <sheetName val="2005 OP PLAN SPEC"/>
      <sheetName val="DCOS accounts"/>
      <sheetName val="WC Facilities"/>
      <sheetName val="Support Summary"/>
      <sheetName val="Srcg - PSFT"/>
      <sheetName val="EHS - PSFT"/>
      <sheetName val="EHS - UOG"/>
      <sheetName val="WCRE - UOG"/>
      <sheetName val="Admin - UOG"/>
      <sheetName val="Support &amp; Other"/>
      <sheetName val="Actual Costs"/>
      <sheetName val="budget summary SMS"/>
      <sheetName val="SMS  Warehouse Mgmt-budget"/>
      <sheetName val="deal review-summary"/>
      <sheetName val="deal review-summary 2004"/>
      <sheetName val="LOD deal review-CY"/>
      <sheetName val="going in position - March9"/>
      <sheetName val="going in position - March 9"/>
      <sheetName val="LOD deal review-CY (2)"/>
      <sheetName val=" March 11 LOD position"/>
      <sheetName val="March 10 2004 impact position"/>
      <sheetName val="LOD deal review- March 11 posi"/>
      <sheetName val="Summary v1"/>
      <sheetName val="Summary v2"/>
      <sheetName val="costing - v2 (Warehouse consol."/>
      <sheetName val="Summary v3"/>
      <sheetName val="costing - v3"/>
      <sheetName val="Summary March 11"/>
      <sheetName val="costing - march 10"/>
      <sheetName val="Summary - Worst Case"/>
      <sheetName val="costing - worst Case"/>
      <sheetName val="Summary - L-"/>
      <sheetName val="costing - L-"/>
      <sheetName val="Summary - L+"/>
      <sheetName val="costing - L+"/>
      <sheetName val="Summary - Best Case"/>
      <sheetName val="costing - Best Case"/>
      <sheetName val="Questions-Issues"/>
      <sheetName val="client view"/>
      <sheetName val="deal summary SMS"/>
      <sheetName val="L- 8 h.h.  SMS curve"/>
      <sheetName val="Best Case summary 3 H.H. sms cu"/>
      <sheetName val="L+ 4 H.H. curve "/>
      <sheetName val="1.Warehouse Summary-excl hiring"/>
      <sheetName val="2. Warehouse Summary-excl hiri"/>
      <sheetName val="3. Warehouse Summary - incl hir"/>
      <sheetName val="4. Warehouse Summary - incl hir"/>
      <sheetName val="Jan 15 updates-warehouse consol"/>
      <sheetName val="Revenue variance summary"/>
      <sheetName val="Expense Variance Summary"/>
      <sheetName val="bus plan"/>
      <sheetName val="Total HC-Deal Model"/>
      <sheetName val="Deal Model-Warehouse"/>
      <sheetName val="Actual Expense-Warehouse"/>
      <sheetName val="Actual Costing template"/>
      <sheetName val="RU-Warehouse Transactions"/>
      <sheetName val="Termination Fee Table"/>
      <sheetName val="Hiring hall hours"/>
      <sheetName val="Employee List - Feb 13, 2004"/>
      <sheetName val="Employee List - Feb 13, 2003 -r"/>
      <sheetName val="Employee List - Jeff"/>
      <sheetName val="tb01_MasterListSaff-Sebastian"/>
      <sheetName val="March 1, 2002 list"/>
      <sheetName val="Feb 7 - InScope List"/>
      <sheetName val="OT List"/>
      <sheetName val="Employee List-sick"/>
      <sheetName val="P&amp;L Analysis and Cash Flow "/>
      <sheetName val="C-01"/>
      <sheetName val="ChR-01"/>
      <sheetName val="ChR-02"/>
      <sheetName val="ChE-01"/>
      <sheetName val="ChE-03"/>
      <sheetName val="ChM-01"/>
      <sheetName val="ChT-01"/>
      <sheetName val="ChC-01"/>
      <sheetName val="Source (Chapter)"/>
      <sheetName val="External Implementation Costs"/>
      <sheetName val="External Quarter Costs"/>
      <sheetName val="Internal Implementation Support"/>
      <sheetName val="Internal Quarter Costs"/>
      <sheetName val="Current Costs"/>
      <sheetName val="Interface Costs"/>
      <sheetName val="ADP Projected Costs "/>
      <sheetName val="ARC Implementation Schedule"/>
      <sheetName val="Percent of responsibility"/>
      <sheetName val="Recruiting Costs - BrassRing"/>
      <sheetName val="TALX"/>
      <sheetName val="Workstream projected costs"/>
      <sheetName val="SPIN Costs"/>
      <sheetName val="Type Details"/>
      <sheetName val="Count of Nodes by Type"/>
      <sheetName val="Complete Listing incl LCN"/>
      <sheetName val="LCN Nodes"/>
      <sheetName val="Labor Data"/>
      <sheetName val="Non-Labor Data"/>
      <sheetName val="3rd Party Data"/>
      <sheetName val="Applications Data"/>
      <sheetName val="Presentation -OH"/>
      <sheetName val="CONSOL OH"/>
      <sheetName val="BUSAFFAIRS OH"/>
      <sheetName val="BUSOPS OH"/>
      <sheetName val="IT OH"/>
      <sheetName val="HR OH"/>
      <sheetName val="BusAffairs-401"/>
      <sheetName val="Finance-502"/>
      <sheetName val="IT -503"/>
      <sheetName val="HR 504"/>
      <sheetName val="How to"/>
      <sheetName val="Rating Tables"/>
      <sheetName val="Hourly"/>
      <sheetName val="Contractor"/>
      <sheetName val="Consulting"/>
      <sheetName val="Outside Purchased Services"/>
      <sheetName val="Expense Worksheet"/>
      <sheetName val="Print File"/>
      <sheetName val="Job Grade Groupings"/>
      <sheetName val="Project Forecast"/>
      <sheetName val="Budget-Actual"/>
      <sheetName val="Cal Fed Customer Activities"/>
      <sheetName val="Cal Fed Noncustomer Activities"/>
      <sheetName val="Cal Fed Questions"/>
      <sheetName val="Teller Transactions"/>
      <sheetName val="Generic Activity List"/>
      <sheetName val="Alan2"/>
      <sheetName val="N oncustomer Template"/>
      <sheetName val="FXrates"/>
      <sheetName val="Customer Master"/>
      <sheetName val="database for invoice &amp; Revenues"/>
      <sheetName val="Rev Pivot"/>
      <sheetName val="Unbilled Pivot-Feb"/>
      <sheetName val="Shared Services 2005-Session II"/>
      <sheetName val="Current Weekly Summary"/>
      <sheetName val="Current Summary By State"/>
      <sheetName val="1964 - 1999 Canada Rig Count"/>
      <sheetName val="1991 - 1999 Drilling Type"/>
      <sheetName val="Diligence Adj. NWC Seasonal"/>
      <sheetName val="Final Funds Flow"/>
      <sheetName val="In-Q-Tel"/>
      <sheetName val="BK Actual"/>
      <sheetName val="PA Certificate Ledger (2)"/>
      <sheetName val="CSA Certificate Ledger"/>
      <sheetName val="CSB Certificate Ledger"/>
      <sheetName val="2011 Stock Plan Class A"/>
      <sheetName val="2016 Equity Incentive Plan Cla"/>
      <sheetName val="PS Certificate Ledger"/>
      <sheetName val="2018 Equity Incentive Plan"/>
      <sheetName val="CS Warrant Ledger"/>
      <sheetName val="Off_Comp"/>
      <sheetName val="Sch3_Rev"/>
      <sheetName val="Sal_Rec"/>
      <sheetName val="Sub_CY88"/>
      <sheetName val="Subwork"/>
      <sheetName val="Worktype"/>
      <sheetName val="Rev_Labor"/>
      <sheetName val="BILL"/>
      <sheetName val="EXBA"/>
      <sheetName val="PCA"/>
      <sheetName val="Prof_Fee"/>
      <sheetName val="SCH1"/>
      <sheetName val="SCH2"/>
      <sheetName val="SCH3"/>
      <sheetName val="SCH4"/>
      <sheetName val="SCH5"/>
      <sheetName val="SBILL"/>
      <sheetName val="masled_1288"/>
      <sheetName val="ALC"/>
      <sheetName val="B&amp;P"/>
      <sheetName val="AP120611"/>
      <sheetName val="AUTO"/>
      <sheetName val="Revenue Visibility Definition"/>
      <sheetName val="Salaried main"/>
      <sheetName val="Sensetivities"/>
      <sheetName val="IRRETI IS"/>
      <sheetName val="Shares Calc"/>
      <sheetName val="Pricing Chg"/>
      <sheetName val="Historic Pricing"/>
      <sheetName val="DynTek"/>
      <sheetName val="Schedule II"/>
      <sheetName val="SCF - BS Exhibit 1"/>
      <sheetName val="SCF - IS Exhibit 2"/>
      <sheetName val="SCF - CFA Exhibit 3"/>
      <sheetName val="Rep Levels Exhibit 4"/>
      <sheetName val="Exhibit 4B"/>
      <sheetName val="PCS Exhibit 5"/>
      <sheetName val="Exhibit 6"/>
      <sheetName val="Exhibit 7"/>
      <sheetName val="Exhibit 8"/>
      <sheetName val="Exhibit 9"/>
      <sheetName val="WACC Exhibit 10"/>
      <sheetName val="Rankings Exhibit 11"/>
      <sheetName val="Post 9-11 M&amp;A"/>
      <sheetName val="IS Exhibit 13"/>
      <sheetName val="BS - Exhibit 13"/>
      <sheetName val="DCF Schedule III"/>
      <sheetName val="ACS"/>
      <sheetName val="AMSY"/>
      <sheetName val="CACI"/>
      <sheetName val="CSC"/>
      <sheetName val="GD"/>
      <sheetName val="DRCO"/>
      <sheetName val="TTN_Less Surebeam"/>
      <sheetName val="CDI"/>
      <sheetName val="LMT"/>
      <sheetName val="MANT"/>
      <sheetName val="ANT"/>
      <sheetName val="MMS"/>
      <sheetName val="EITI"/>
      <sheetName val="TTN_Unadjusted"/>
      <sheetName val="KEA"/>
      <sheetName val="VSEC"/>
      <sheetName val="KCIN"/>
      <sheetName val="GTS Advisor"/>
      <sheetName val="Pitch"/>
      <sheetName val="Listings &amp; Tables"/>
      <sheetName val="Op Assumptions"/>
      <sheetName val="Regression Analysis"/>
      <sheetName val="Qtr Allocation"/>
      <sheetName val="LoadProfile"/>
      <sheetName val="Summary Acq"/>
      <sheetName val="Summary Tgt"/>
      <sheetName val="Summary Financials (2)"/>
      <sheetName val="Financial Exhibit"/>
      <sheetName val="SBU Exhibit"/>
      <sheetName val="QoE Summary"/>
      <sheetName val="PBCS Pull"/>
      <sheetName val="Revisions for HW"/>
      <sheetName val="Engineering Services"/>
      <sheetName val="Consulting Services"/>
      <sheetName val="Technical Services"/>
      <sheetName val="SG&amp;A - Engineering Service"/>
      <sheetName val="SG&amp;A - Consulting_"/>
      <sheetName val="SG&amp;A - Tech Serv_Non EIT"/>
      <sheetName val="SG&amp;A - EIT Subset of TS"/>
      <sheetName val="SG&amp;A - Technical Services"/>
      <sheetName val="SG&amp;A - Corporate"/>
      <sheetName val="SG&amp;A - Total w_o &quot;Other&quot;"/>
      <sheetName val="SG&amp;A - &quot;Other&quot;"/>
      <sheetName val="Comparisons-&gt;"/>
      <sheetName val="Eng"/>
      <sheetName val="Techn"/>
      <sheetName val="Cslt"/>
      <sheetName val="PWC Cust Data-&gt;"/>
      <sheetName val="Engineering - Customer"/>
      <sheetName val="Tech ex. BGS - Customer"/>
      <sheetName val="Consulting - Customer"/>
      <sheetName val="Terminated Payrolling Business"/>
      <sheetName val="Tech Services - Customers"/>
      <sheetName val="Engineering - Customers"/>
      <sheetName val="Consulting - Customers"/>
      <sheetName val="Hyperion-&gt;"/>
      <sheetName val="GM_Summary"/>
      <sheetName val="GM Directed"/>
      <sheetName val="Tech Services"/>
      <sheetName val="Commercial Takeout"/>
      <sheetName val="Payrolling Business"/>
      <sheetName val="Payrolling &amp; RT2"/>
      <sheetName val="Commercial Takeout (2)"/>
      <sheetName val="Tech Services EIT"/>
      <sheetName val="Tech Services Direct Placement"/>
      <sheetName val="SG&amp;A - Engineering Services (2"/>
      <sheetName val="SG&amp;A - Consulting"/>
      <sheetName val="SG&amp;A - Technical Svcs"/>
      <sheetName val="SG&amp;A EIT - subset of TS_2"/>
      <sheetName val="SG&amp;A - Corporate (2)"/>
      <sheetName val="SG&amp;A - Total w_o &quot;Other&quot; seg"/>
      <sheetName val="Other Segment"/>
      <sheetName val="Financial Exhibit_New"/>
      <sheetName val="SG&amp;A - Total"/>
      <sheetName val="Consulting Services (3)"/>
      <sheetName val="PwC QoE Work&gt;"/>
      <sheetName val="Consolidated Adj. Walk"/>
      <sheetName val="Adjusted P&amp;L - Engineering"/>
      <sheetName val="Adjusted P&amp;L - Tech Svcs."/>
      <sheetName val="Adjusted P&amp;L - Consult. Svcs."/>
      <sheetName val="Adjusted P&amp;L - Corp"/>
      <sheetName val="Adjusted P&amp;L - Other Segment"/>
      <sheetName val="Adjusted P&amp;L - No OBU"/>
      <sheetName val="Engineering - Customer New"/>
      <sheetName val="Tech ex. BGS - Customer New"/>
      <sheetName val="Consulting - Customer New"/>
      <sheetName val="Aerojet"/>
      <sheetName val="Stale&gt;"/>
      <sheetName val="Consulting Services (2)"/>
      <sheetName val="Forecast &gt; &gt;"/>
      <sheetName val="Book1"/>
      <sheetName val="RBF Fleet-FV vs. NBV"/>
      <sheetName val="RBF Fleet"/>
      <sheetName val="RBF Fleet-FV vs BV"/>
      <sheetName val="Enter"/>
      <sheetName val="Hello"/>
      <sheetName val="Multiple Graphs"/>
      <sheetName val="LTM Ratios"/>
      <sheetName val="Ratio Graphs"/>
      <sheetName val="Bloomberg Data"/>
      <sheetName val="Price 2"/>
      <sheetName val="Cover "/>
      <sheetName val="Company Information"/>
      <sheetName val="Margin Adjustments"/>
      <sheetName val="Risk Adjustments"/>
      <sheetName val="Growth Adjustments"/>
      <sheetName val="Regression"/>
      <sheetName val="Adjustments to Multiples"/>
      <sheetName val="Contract Summary"/>
      <sheetName val="DSTS-G SCAMPI #29"/>
      <sheetName val="(AT&amp;T) AAFES Invoices"/>
      <sheetName val="AT&amp;T DTS-PO  Invoices"/>
      <sheetName val="5003-001 AFWA PAC Invoices"/>
      <sheetName val="5003-005 PSAB invoices"/>
      <sheetName val="5003-006 invoices"/>
      <sheetName val="5003-007  Pristina Invoices"/>
      <sheetName val="(5003-014)Indian Ocean Invoices"/>
      <sheetName val="(5003-015)Bosnia Netwk Invoices"/>
      <sheetName val="(5003-026) Fort Hood Invoices"/>
      <sheetName val="(5003-031) AFWA Europe Invoice"/>
      <sheetName val="(5003-036) Centcom Invoices"/>
      <sheetName val="(5003-037) AB2 SWA Invoices"/>
      <sheetName val="(5003-038) AB3-W5 Invoices"/>
      <sheetName val="5003-039 BndwthAB3-W5 Invoices"/>
      <sheetName val="5003-040 BndwthAB3_W5 Invoices"/>
      <sheetName val="5003-043 AL UDEID AB Invoices"/>
      <sheetName val="(5003-044) PSAB-KSA Invoices"/>
      <sheetName val="5003-045 Al Dhatra AB Invoices"/>
      <sheetName val="5003-046 Al Jaber Invoices"/>
      <sheetName val="5003-047 Ali Al Salem Invoices"/>
      <sheetName val="5003-048 Thumrait Invoices"/>
      <sheetName val="5003-049 Shaikh Isa Invoices"/>
      <sheetName val="5003-050 Seed Invoices"/>
      <sheetName val="5003-051 Masirah Invoices"/>
      <sheetName val="(5003-055)W5-G6 Transp Invoices"/>
      <sheetName val="(5003-057) Turkey Invoices"/>
      <sheetName val="(5003-088) DVDS &amp; JITI Invoices"/>
      <sheetName val="(5003-090) SWA to SWA Invoices"/>
      <sheetName val="(5003-092) Balad Term Invoices"/>
      <sheetName val="5003-109 Fly Away Term Invoices"/>
      <sheetName val="M C Dean Balkan Invoices"/>
      <sheetName val="(MCI) Eskan Village Invoices"/>
      <sheetName val="PIMS UNISYS Invoices"/>
      <sheetName val="CTSS D020 Invoices"/>
      <sheetName val="CTSS D018 Invoices"/>
      <sheetName val="CTSS D002 Invoices"/>
      <sheetName val="(PSAB) Earth Terminal Invoices"/>
      <sheetName val="Centaf Invoices"/>
      <sheetName val="(Trans-700)Tramsco R2 Invoices"/>
      <sheetName val="0413-SLI FluorStratos Invoices"/>
      <sheetName val="(MPO) 1101 Invoices"/>
      <sheetName val="(ESO)European Sout Obs Invoices"/>
      <sheetName val="(PSAB) Bandwidth Expan Invoices"/>
      <sheetName val="(LMGT) Lockheed Martin Invoices"/>
      <sheetName val="(3001-000) OCPA MMICC Invoices"/>
      <sheetName val="Plenexis"/>
      <sheetName val="(SAIC-020-22) OCP&amp;CTT Invoices"/>
      <sheetName val="CSTP 0759-004 Invoices"/>
      <sheetName val="CSTP 0759-003 Invoices"/>
      <sheetName val="CSTP 0759-002 Invoices"/>
      <sheetName val="CSTP 0759-001 Invoices"/>
      <sheetName val="(OCPA)Regional Centers Invoices"/>
      <sheetName val="CTSS D005 Invoices"/>
      <sheetName val="CTSS D07 Invoices"/>
      <sheetName val="(MPO-1466) Earth Termi Invoices"/>
      <sheetName val="(MPO-1457) Earth Termi Invoices"/>
      <sheetName val="(MPO-1759) Earth Termi Invoices"/>
      <sheetName val="(MPO-1758) Earth Termi Invoices"/>
      <sheetName val="(0026) GOIC Expansion Invoices"/>
      <sheetName val="(0024-000)DTS-PO Invoices"/>
      <sheetName val="CTSS DO12 Invoices"/>
      <sheetName val="EBITDA cal"/>
      <sheetName val="Quarterly income st"/>
      <sheetName val="Rev by customer"/>
      <sheetName val="PV analysis"/>
      <sheetName val="Qtrly Revenue"/>
      <sheetName val="SG&amp;A quarterly"/>
      <sheetName val="Receivables ageing"/>
      <sheetName val="AP ageing"/>
      <sheetName val="Data gaps and queries"/>
      <sheetName val="Addln info"/>
      <sheetName val="Model&gt;&gt;"/>
      <sheetName val="SUTURE ProForma"/>
      <sheetName val="SUTURE Standalone"/>
      <sheetName val="TeamHealth ProForma"/>
      <sheetName val="TeamHealth Standalone"/>
      <sheetName val="TH Anesthesia"/>
      <sheetName val="Outputs&gt;&gt;"/>
      <sheetName val="Implied Valuation Multiples"/>
      <sheetName val="SUTURE Output"/>
      <sheetName val="Growth and Leverage Comparison"/>
      <sheetName val="TH Divest Output"/>
      <sheetName val="ALPHA P&amp;L"/>
      <sheetName val="Suture Standalone P&amp;L"/>
      <sheetName val="KNOT Standalone P&amp;L"/>
      <sheetName val="Source&gt;&gt;"/>
      <sheetName val="Research Reports"/>
      <sheetName val="Mednax CapIQ Consensus"/>
      <sheetName val="MD Balance Sheet"/>
      <sheetName val="MD Quarterly IS - 2015-2016"/>
      <sheetName val="TH Standalone Backup"/>
      <sheetName val="TH Stanadlone BS"/>
      <sheetName val="TH Standalone Debt"/>
      <sheetName val="Market Approach - Equity"/>
      <sheetName val="Discounts"/>
      <sheetName val="Preferred schedule"/>
      <sheetName val="Financial Summary - Updated"/>
      <sheetName val="Consolidated 2017"/>
      <sheetName val="Consolidated 2016"/>
      <sheetName val="Shareholder Comp Adjustment"/>
      <sheetName val="Compensation Source&gt;&gt;"/>
      <sheetName val="YTD 18 Salary Summary"/>
      <sheetName val="12.1.17 - 12.31.17 Salary Summa"/>
      <sheetName val="Provider 2018 Salary Summary"/>
      <sheetName val="Provider 2017 YE Salary Summary"/>
      <sheetName val="Provider 2016 YE Salary Summary"/>
      <sheetName val="Source P&amp;Ls&gt;&gt;"/>
      <sheetName val="Jan-18"/>
      <sheetName val="Feb-18"/>
      <sheetName val="Mar-18"/>
      <sheetName val="Apr-18"/>
      <sheetName val="May-18"/>
      <sheetName val="Jun-18"/>
      <sheetName val="Jul-18"/>
      <sheetName val="Aug-18"/>
      <sheetName val="Sep-18"/>
      <sheetName val="Oct-18"/>
      <sheetName val="Nov-18"/>
      <sheetName val="Jan-17"/>
      <sheetName val="Feb-17"/>
      <sheetName val="Mar-17"/>
      <sheetName val="Apr-17"/>
      <sheetName val="May-17"/>
      <sheetName val="Jun-17"/>
      <sheetName val="Jul-17"/>
      <sheetName val="Aug-17"/>
      <sheetName val="Sep-17"/>
      <sheetName val="Oct-17"/>
      <sheetName val="Nov-17"/>
      <sheetName val="Dec-17"/>
      <sheetName val="Jan-16"/>
      <sheetName val="Feb-16"/>
      <sheetName val="Mar-16"/>
      <sheetName val="Apr-16"/>
      <sheetName val="May-16"/>
      <sheetName val="Jun-16"/>
      <sheetName val="Jul-16"/>
      <sheetName val="Aug-16"/>
      <sheetName val="Sep-16"/>
      <sheetName val="Oct-16"/>
      <sheetName val="Nov-16"/>
      <sheetName val="Dec-16"/>
      <sheetName val="Jan-15"/>
      <sheetName val="Feb-15"/>
      <sheetName val="Mar-15"/>
      <sheetName val="Apr-15"/>
      <sheetName val="May-15"/>
      <sheetName val="Jun-15"/>
      <sheetName val="Jul-15"/>
      <sheetName val="Aug-15"/>
      <sheetName val="Sep-15"/>
      <sheetName val="Oct-15"/>
      <sheetName val="Nov-15"/>
      <sheetName val="Dec-15"/>
      <sheetName val="2007 Cash Receipts"/>
      <sheetName val="Customer Trend"/>
      <sheetName val="Customer Survey"/>
      <sheetName val="P&amp;L Int 08"/>
      <sheetName val="Selling"/>
      <sheetName val="Non-Operating"/>
      <sheetName val="Subs_2141"/>
      <sheetName val="Unpaid_OT"/>
      <sheetName val="Final_Inv_Clin"/>
      <sheetName val="Final_Inv"/>
      <sheetName val="Per_OH_Submission"/>
      <sheetName val="2141_ProjCost"/>
      <sheetName val="mkt approach summary"/>
      <sheetName val="Stmts"/>
      <sheetName val="Program Summary"/>
      <sheetName val="YTD Actual"/>
      <sheetName val="EBITDA Addbacks"/>
      <sheetName val="November Medical Dental Accrual"/>
      <sheetName val="Keystone"/>
      <sheetName val="amort 7.75"/>
      <sheetName val="amort 8.75"/>
      <sheetName val="Pivots &gt;&gt;"/>
      <sheetName val="BGS Divestiture P&amp;L"/>
      <sheetName val="Summary P&amp;L Pivot"/>
      <sheetName val="FCCS to AFS Reconciliation"/>
      <sheetName val="Summary BS Pivot"/>
      <sheetName val="Summary BS Flat File"/>
      <sheetName val="Summary BS (report)"/>
      <sheetName val="Mapping Tables &gt;&gt;"/>
      <sheetName val="Date Mapping"/>
      <sheetName val="P&amp;L Account Mapping"/>
      <sheetName val="BS Account Mapping"/>
      <sheetName val="Entity Mapping"/>
      <sheetName val="Source and Templates &gt;&gt;"/>
      <sheetName val="Smart Template"/>
      <sheetName val="Smart Table Template"/>
      <sheetName val="Source"/>
      <sheetName val="Exb_A"/>
      <sheetName val="Sch_1"/>
      <sheetName val="Sch_2"/>
      <sheetName val="Sch_3"/>
      <sheetName val="Sch_4"/>
      <sheetName val="Sch_5"/>
      <sheetName val="JJM-Mgt"/>
      <sheetName val="C90_NET"/>
      <sheetName val="SCH_R9"/>
      <sheetName val="JOB_90"/>
      <sheetName val="BONUS_90"/>
      <sheetName val="WORKTYPE (2)"/>
      <sheetName val="C90_PCA"/>
      <sheetName val="SUB_CY90"/>
      <sheetName val="C90_BILL"/>
      <sheetName val="C90SBILL"/>
      <sheetName val="sub_bill"/>
      <sheetName val="sub_bill (2)"/>
      <sheetName val="HDT Legacy"/>
      <sheetName val="OH_CY90"/>
      <sheetName val="Inputs and Standards"/>
      <sheetName val="Ranking Tables"/>
      <sheetName val="Financials "/>
      <sheetName val="Mach.lined"/>
      <sheetName val="other-piv"/>
      <sheetName val="old psi"/>
      <sheetName val="slotted E"/>
      <sheetName val="Quick Merge"/>
      <sheetName val="Base Flip"/>
      <sheetName val="Tgt2"/>
      <sheetName val="Acq2"/>
      <sheetName val="MedPointe Balance Sheet"/>
      <sheetName val="Cambrex Standalone"/>
      <sheetName val="MedPointe Standalone"/>
      <sheetName val="Pro Forma Financials"/>
      <sheetName val="MedPointe Standalone - 2"/>
      <sheetName val="Ad-Hoc Graphs"/>
      <sheetName val="Revenue Build-up&gt;&gt;"/>
      <sheetName val="Edgemont Revenue Breakdown"/>
      <sheetName val="Backlog&gt;&gt;"/>
      <sheetName val="ClinEdge - updated 8.1"/>
      <sheetName val="Novex - updated 8.1"/>
      <sheetName val="UClinical - updated 8.1"/>
      <sheetName val="BlueTheory - updated 8.1"/>
      <sheetName val="Pipeline&gt;&gt;"/>
      <sheetName val="CE Engage-Pipeline"/>
      <sheetName val="CE Network-Pipeline"/>
      <sheetName val="BTC Network-Pipeline"/>
      <sheetName val="Division Output&gt;&gt;"/>
      <sheetName val="ClinEdge Output"/>
      <sheetName val="BlueTheory Output"/>
      <sheetName val="Novex Output"/>
      <sheetName val="UClinical Output"/>
      <sheetName val="ClinEdge Backup&gt;&gt;"/>
      <sheetName val="CE- 2013"/>
      <sheetName val="CE - 2014"/>
      <sheetName val="CE - 2015 Monthly"/>
      <sheetName val="CE - 2016YTD"/>
      <sheetName val="CE - 2016E"/>
      <sheetName val="BlueTheory Backup&gt;&gt;"/>
      <sheetName val="BT - 2013"/>
      <sheetName val="BT - 2014"/>
      <sheetName val="BT - 2015 Monthly"/>
      <sheetName val="BT - 2016YTD"/>
      <sheetName val="BT - 2016E"/>
      <sheetName val="Novex Backup&gt;&gt;"/>
      <sheetName val="NV - 2013"/>
      <sheetName val="NV - 2014"/>
      <sheetName val="NV - 2015 Monthly"/>
      <sheetName val="NV - 2016E"/>
      <sheetName val="NV - 2016 YTD"/>
      <sheetName val="Uclinical Backup&gt;&gt;"/>
      <sheetName val="UC - 2013"/>
      <sheetName val="UC - 2014"/>
      <sheetName val="UC - 2015 Monthly"/>
      <sheetName val="UC - 2016 YTD"/>
      <sheetName val="UC - 2016"/>
      <sheetName val="Lincoln Backup&gt;&gt;"/>
      <sheetName val="LR - 2015"/>
      <sheetName val="ActivMed Backup&gt;&gt;"/>
      <sheetName val="ActivMed - 2015 "/>
      <sheetName val="Monthly P&amp;Ls&gt;&gt;"/>
      <sheetName val="ClinEdge"/>
      <sheetName val="BT"/>
      <sheetName val="UC"/>
      <sheetName val="Novex"/>
      <sheetName val="Cover &gt;&gt;"/>
      <sheetName val="Combined Adjustment Mapping"/>
      <sheetName val="Non-recurring Adj."/>
      <sheetName val="Other Seg. Adj."/>
      <sheetName val="Intl. Other Adj."/>
      <sheetName val="Intl. Other Segment"/>
      <sheetName val="Man Adj Detail &gt;&gt;"/>
      <sheetName val="A - Intercompany Elim (EKES)"/>
      <sheetName val="1 &amp; 2 - Non-recurring deal fees"/>
      <sheetName val="1 - Allegiant"/>
      <sheetName val="2 - CDI"/>
      <sheetName val="2 - Kemtah"/>
      <sheetName val="2 - Schafer"/>
      <sheetName val="2 - Unsuccessful"/>
      <sheetName val="3 - Transaction bonus"/>
      <sheetName val="3 - Transaction Bonus (EE)"/>
      <sheetName val="4 - Prior owners' comp"/>
      <sheetName val="5 - Headcount Reduction CDI"/>
      <sheetName val="6 - Unrealized FX"/>
      <sheetName val="7 - Integration costs"/>
      <sheetName val="8 - Start-up losses"/>
      <sheetName val="8 - India Start-up loss"/>
      <sheetName val="8 - Additive Start-up loss"/>
      <sheetName val="8 - India P&amp;L for report"/>
      <sheetName val="8 - Additive P&amp;L for report"/>
      <sheetName val="10 - Contingent Consideration"/>
      <sheetName val="10 - Earn Out mini table"/>
      <sheetName val="11 - Non-recurring prof. fees"/>
      <sheetName val="12 - Out of Period Reserves"/>
      <sheetName val="13 - BOD fees"/>
      <sheetName val="14 - Non-recurring Severance"/>
      <sheetName val="16 - GM promotional expense"/>
      <sheetName val="17 - Other"/>
      <sheetName val="Dili Adj Detail &gt;&gt;"/>
      <sheetName val="18 - Accrual true-ups"/>
      <sheetName val="18 - Bonus accrual support"/>
      <sheetName val="19 - Sale of Investment"/>
      <sheetName val="21 - Sikorsky WAN charges"/>
      <sheetName val="24 - Loss on sale of assets"/>
      <sheetName val="26 - Income Tax Related"/>
      <sheetName val="27 - Internal labor"/>
      <sheetName val="28 - Allegiant Overbilling"/>
      <sheetName val="30 - Gain share write off"/>
      <sheetName val="Proforma Adj Detail &gt;&gt;"/>
      <sheetName val="31 - RIF Summary"/>
      <sheetName val="31 - RIFS Detail"/>
      <sheetName val="32 - Synergies"/>
      <sheetName val="32b - Facility Related"/>
      <sheetName val="32b - Sq. Ft. Reduction"/>
      <sheetName val="33 - GE Discount"/>
      <sheetName val="34 - Payrolling Business"/>
      <sheetName val="35 - Proforma Software Costs"/>
      <sheetName val="35 - Dual run software fees"/>
      <sheetName val="35 - CDI Software Savings"/>
      <sheetName val="36 - Solon Divestiture"/>
      <sheetName val="36 - Solon mini-table"/>
      <sheetName val="37 - International Overhead"/>
      <sheetName val="Other Considerations &gt;&gt;"/>
      <sheetName val="38 - Commercial IT"/>
      <sheetName val="39 - Above Market Rent"/>
      <sheetName val="40 - Unrealized Synergies"/>
      <sheetName val="40 - Facility Rationalization"/>
      <sheetName val="40 - AMV Comp"/>
      <sheetName val="41 - Constant Currency"/>
      <sheetName val="41 - PBCS Local Currencies"/>
      <sheetName val="42 - Capitalized Labor"/>
      <sheetName val="43 - Gain Share"/>
      <sheetName val="43 - Gain Share Invoice Detail"/>
      <sheetName val="Proforma P&amp;Ls &gt;&gt;"/>
      <sheetName val="Pre-acq Results by Segment"/>
      <sheetName val="Schafer Acquistion PF P&amp;L"/>
      <sheetName val="Allegiant PF P&amp;L"/>
      <sheetName val="Omega PF P&amp;L"/>
      <sheetName val="Kaman PF P&amp;L"/>
      <sheetName val="CDI PF P&amp;L"/>
      <sheetName val="Sitec PF P&amp;L"/>
      <sheetName val="BGS Divestiture"/>
      <sheetName val="CDI Synergies"/>
      <sheetName val="Source &gt;&gt;"/>
      <sheetName val="Consolidated Summary P&amp;L"/>
      <sheetName val="Trial Balance Source"/>
      <sheetName val="Audit Adjustments"/>
      <sheetName val="Proforma P&amp;L Source"/>
      <sheetName val="Aero Contract Summary"/>
      <sheetName val="Reconciliation Summary"/>
      <sheetName val="HR Position"/>
      <sheetName val="Bid Summary"/>
      <sheetName val="WIRING"/>
      <sheetName val="Purchase Price Defn"/>
      <sheetName val="CLOSING DISTRIBUTIONS"/>
      <sheetName val="Rollover Dollars"/>
      <sheetName val="ML Rollforward"/>
      <sheetName val="2015 Forecast"/>
      <sheetName val="NWC - Nov Estimates"/>
      <sheetName val="NWC adjusted ex earn out"/>
      <sheetName val="NWC historical and estimated"/>
      <sheetName val="2014 Forecast"/>
      <sheetName val="Sheet2 (2)"/>
      <sheetName val="Sheet3 (2)"/>
      <sheetName val="Estimated Purchase Price"/>
      <sheetName val="Closing Date Statement"/>
      <sheetName val="Rollover Amount"/>
      <sheetName val="LLC Waterfall"/>
      <sheetName val="LLC Capitalization"/>
      <sheetName val="LLC Proceeds and Wire Info"/>
      <sheetName val="CIP Capital Return"/>
      <sheetName val="280G"/>
      <sheetName val="Mezz"/>
      <sheetName val="Goldman Sachs"/>
      <sheetName val="TTB"/>
      <sheetName val="GTS"/>
      <sheetName val="GRF"/>
      <sheetName val="INN"/>
      <sheetName val="IS Mo"/>
      <sheetName val="Fiscal View"/>
      <sheetName val="Simp IS"/>
      <sheetName val="Col-Sum"/>
      <sheetName val="Col-York"/>
      <sheetName val="ElHi+Pubs-Sum"/>
      <sheetName val="Book2"/>
      <sheetName val="Cascade P&amp;L Analysis"/>
      <sheetName val="Cascade%20P&amp;L%20Analysis.xlsx"/>
      <sheetName val="Ex. C"/>
      <sheetName val="Ex. X - Post-Closing Payment"/>
      <sheetName val="EBITDA QOE"/>
      <sheetName val="SBUs"/>
      <sheetName val="SSI Buildup"/>
      <sheetName val="Shared Tech"/>
      <sheetName val="GM - M"/>
      <sheetName val="Rev - M"/>
      <sheetName val="Historical Data"/>
      <sheetName val="Pricing Data"/>
      <sheetName val="Leases 2016-09"/>
      <sheetName val="Dell #4"/>
      <sheetName val="REPORT_DETAIL_AT_LIST"/>
      <sheetName val="WACC(T)"/>
      <sheetName val="P&amp;L FCST 2011"/>
      <sheetName val="TPG Flash"/>
      <sheetName val="FCST summary"/>
      <sheetName val="Scenario 2 Plan Q"/>
      <sheetName val="Scenario 2 Plan"/>
      <sheetName val="Base Budget"/>
      <sheetName val="Base Budget Q"/>
      <sheetName val="With Trican"/>
      <sheetName val="With Trican Q"/>
      <sheetName val="Trican "/>
      <sheetName val="2013 Month P&amp;L"/>
      <sheetName val="Nov Data 2012"/>
      <sheetName val="2013 VB Bridge"/>
      <sheetName val="VB's 2012"/>
      <sheetName val="GP 2011 FCST"/>
      <sheetName val="oct bridge"/>
      <sheetName val="Bridge from BOD Summary"/>
      <sheetName val="Bridge from BOD meeting"/>
      <sheetName val="Mid year FCST"/>
      <sheetName val="Revised GF units"/>
      <sheetName val="2013 planning"/>
      <sheetName val="EBITDA Bridge vs PY"/>
      <sheetName val="RMA "/>
      <sheetName val="CTO"/>
      <sheetName val="VB items"/>
      <sheetName val="Mar 2012"/>
      <sheetName val="Feb 2012"/>
      <sheetName val="Jan 2012"/>
      <sheetName val="2012 Budget P&amp;L"/>
      <sheetName val="2012 Unit,sales,GP"/>
      <sheetName val="Dec FCST"/>
      <sheetName val="Dec Data"/>
      <sheetName val="VB Roll off 2011"/>
      <sheetName val="Nov FCST"/>
      <sheetName val="Nov Data"/>
      <sheetName val="Oct Op Ex Bridge"/>
      <sheetName val="DC Roll Up"/>
      <sheetName val="Q4 SG&amp;A Proj"/>
      <sheetName val="Q1 Bridge"/>
      <sheetName val="Q2 Bridge"/>
      <sheetName val="Q3 Bridge"/>
      <sheetName val="Q4 Bridge"/>
      <sheetName val="Full Year"/>
      <sheetName val="Indy"/>
      <sheetName val="Cinn"/>
      <sheetName val="Detroit"/>
      <sheetName val="Nov Proj"/>
      <sheetName val="P&amp;L Detail"/>
      <sheetName val="VB Roll off"/>
      <sheetName val="Oct Proj"/>
      <sheetName val="Aug Proj"/>
      <sheetName val="July Proj"/>
      <sheetName val="Sept Proj"/>
      <sheetName val="July P&amp;L"/>
      <sheetName val="May Projection"/>
      <sheetName val="June Proj"/>
      <sheetName val="2010 GF Sum"/>
      <sheetName val="KPI's"/>
      <sheetName val="GF Units"/>
      <sheetName val="Other cushion items"/>
      <sheetName val="Revised GF's"/>
      <sheetName val="Bal by month"/>
      <sheetName val="FCST_Mid"/>
      <sheetName val="Dec data 12"/>
      <sheetName val="sales proj-hirs"/>
      <sheetName val="Results from Nov 98"/>
      <sheetName val="Final Summ"/>
      <sheetName val="Keydrive"/>
      <sheetName val="Risk Var"/>
      <sheetName val="Chron"/>
      <sheetName val="P&amp;L-total"/>
      <sheetName val="sales summ"/>
      <sheetName val="sales proj-PFB"/>
      <sheetName val="sales proj-vellus"/>
      <sheetName val="Volume - Strat Plan"/>
      <sheetName val="P&amp;L-hirs"/>
      <sheetName val="Population"/>
      <sheetName val="Results from Mar 99"/>
      <sheetName val="DFMO_99 SP"/>
      <sheetName val="LBO Cover"/>
      <sheetName val="Fee Table"/>
      <sheetName val="Cap table comp"/>
      <sheetName val="Existing Cap 12-31"/>
      <sheetName val="LTM Calc"/>
      <sheetName val="Outputs--&gt;"/>
      <sheetName val="Abridged Summary"/>
      <sheetName val="Summary Outputs"/>
      <sheetName val="S&amp;U - PF Cap"/>
      <sheetName val="SUPER S&amp;U"/>
      <sheetName val="Pre &amp; Post Cap Table"/>
      <sheetName val="ABL Structure -&gt;"/>
      <sheetName val="LBO Output Abr. (ABL)"/>
      <sheetName val="LBO Output (ABL)"/>
      <sheetName val="LBO S&amp;U Cap (LFC) (ABL)"/>
      <sheetName val="LBO S&amp;U Cap (ABL)"/>
      <sheetName val="TL Structure -&gt; "/>
      <sheetName val="LBO S&amp;U Cap (TL)"/>
      <sheetName val="LBO Output (TL)"/>
      <sheetName val="Availability"/>
      <sheetName val="Pro Forma Closing BB"/>
      <sheetName val="Credit Charts"/>
      <sheetName val="Original LBO"/>
      <sheetName val="2009 Quarterlies"/>
      <sheetName val="Maturity Profile"/>
      <sheetName val="IPO Model--&gt;"/>
      <sheetName val="IPO Cover"/>
      <sheetName val="IPO Valuation"/>
      <sheetName val="IPO Model"/>
      <sheetName val="IPO Assumptions Comparison"/>
      <sheetName val="Output for GIG"/>
      <sheetName val="IPO Case Comparison"/>
      <sheetName val="IPO Assumptions"/>
      <sheetName val="IPO S&amp;U Cap Type 2"/>
      <sheetName val="IPO Output"/>
      <sheetName val="Sponsor Projections"/>
      <sheetName val="Existing CapTable.10.3.09"/>
      <sheetName val="Tender Cost Analysis"/>
      <sheetName val="towing"/>
      <sheetName val="sum2"/>
      <sheetName val="ihsc-matrix"/>
      <sheetName val="Sept Data"/>
      <sheetName val="Valuation and CF (GF &amp; Base)"/>
      <sheetName val="2012 prelim by month_v22 for TP"/>
      <sheetName val="sum3"/>
      <sheetName val="ipo-98"/>
      <sheetName val="ipo-99"/>
      <sheetName val="ihsc-cy"/>
      <sheetName val="val-ihsc"/>
      <sheetName val="ihsc"/>
      <sheetName val="ams"/>
      <sheetName val="Tender"/>
      <sheetName val="Front End Warrant Analysis"/>
      <sheetName val="CSFB Merger Model"/>
      <sheetName val="Summary Comparison"/>
      <sheetName val="EPS Adjustments"/>
      <sheetName val="Price Sensitivities"/>
      <sheetName val="Computations"/>
      <sheetName val="Company Inputs"/>
      <sheetName val="BreakEvenMacro"/>
      <sheetName val="DataTables"/>
      <sheetName val="Run Series Macro"/>
      <sheetName val="SummaryMacro"/>
      <sheetName val="minicombo3"/>
      <sheetName val="SBInput"/>
      <sheetName val="LDSH"/>
      <sheetName val="BS-Final"/>
      <sheetName val="IS-Final"/>
      <sheetName val="CF-Final"/>
      <sheetName val="Equity-Final"/>
      <sheetName val="1. FCT"/>
      <sheetName val="2.Adv  &amp; 5.FVI."/>
      <sheetName val="2.OCI"/>
      <sheetName val="3. Goodwill"/>
      <sheetName val="6. Inventory"/>
      <sheetName val="7. Property"/>
      <sheetName val="8. Debt"/>
      <sheetName val="9. Taxes"/>
      <sheetName val="10. Retirement"/>
      <sheetName val="11. Rents"/>
      <sheetName val="12. Affil"/>
      <sheetName val="13. OCI"/>
      <sheetName val="IS Final Adjustments"/>
      <sheetName val="BS Detail"/>
      <sheetName val="BS Final Adjustments"/>
      <sheetName val="CF-Detail"/>
      <sheetName val="BS Audit Summary"/>
      <sheetName val="IS Audit Summary"/>
      <sheetName val="BS-2000"/>
      <sheetName val="BS Change Summary"/>
      <sheetName val="BS ADj Summary"/>
      <sheetName val="IS adj summary"/>
      <sheetName val="MCON Output"/>
      <sheetName val="MCON Reconciliation"/>
      <sheetName val="The Model's Macros"/>
      <sheetName val="CSFB Merger Model (BSET)"/>
      <sheetName val="MCON New Output (BSET)"/>
      <sheetName val="CSFB Merger Model (CRC)"/>
      <sheetName val="MCON New Output (CRC)"/>
      <sheetName val="CSFB Merger Model (NTZ)"/>
      <sheetName val="MCON New Output (NTZ)"/>
      <sheetName val="CSFB Merger Model (STLY)"/>
      <sheetName val="MCON New Output (STLY)"/>
      <sheetName val="Open Item Keys"/>
      <sheetName val="1.0 Bank Rec"/>
      <sheetName val="1.1 Bank -Local Curr Acct  Name"/>
      <sheetName val="1.2 Bank Rec (2)_FX"/>
      <sheetName val="1.2 Bank - FX  Acct  "/>
      <sheetName val="2.0  Petty Cash Rec "/>
      <sheetName val="2.1 Petty Cash"/>
      <sheetName val="Earnout"/>
      <sheetName val="DCF "/>
      <sheetName val="Current Facilities - Dummy"/>
      <sheetName val="New Facilities - Dummy"/>
      <sheetName val="Previous Updike Earnout Strx"/>
      <sheetName val="T I"/>
      <sheetName val="CRL"/>
      <sheetName val="Brisk"/>
      <sheetName val="RTX"/>
      <sheetName val="New Centers"/>
      <sheetName val="TargetOverview"/>
      <sheetName val="TargetTrading"/>
      <sheetName val="TargetAVP"/>
      <sheetName val="AcquirorOverview"/>
      <sheetName val="AcquirorTrading"/>
      <sheetName val="AcquirorAVP"/>
      <sheetName val="AcquirorDCF"/>
      <sheetName val="_QuickProForma-&gt;"/>
      <sheetName val="_TargetPFInputs"/>
      <sheetName val="_AcquirorPFInputs"/>
      <sheetName val="_PFDetails"/>
      <sheetName val="SummaryOutput"/>
      <sheetName val="StockPurchaseOutput"/>
      <sheetName val="CashPurchaseOutput"/>
      <sheetName val="StockCashPurchaseOutput"/>
      <sheetName val="ComparativeTrading"/>
      <sheetName val="2CoSummIncomeStatement"/>
      <sheetName val="ContributionCalculation"/>
      <sheetName val="Contribution-1year"/>
      <sheetName val="_|_"/>
      <sheetName val="_PFSummarySheet"/>
      <sheetName val="OLDPoolingOutput"/>
      <sheetName val="dExchangeRatio"/>
      <sheetName val="dLBOVal_high"/>
      <sheetName val="dLBOVal_low"/>
      <sheetName val="dSharesIssued"/>
      <sheetName val="dOwnership"/>
      <sheetName val="dSubWarrants"/>
      <sheetName val="dLBO"/>
      <sheetName val="Acq Income Buildup"/>
      <sheetName val="Val1"/>
      <sheetName val="Updated Numbers"/>
      <sheetName val="Op Budget"/>
      <sheetName val="ValMatrix_Eq"/>
      <sheetName val="Analysis at Prices"/>
      <sheetName val="ValMatrix_Ent (2)"/>
      <sheetName val="Val_XRatio"/>
      <sheetName val="Model History"/>
      <sheetName val="PPM UBS output"/>
      <sheetName val="PPM sumary output"/>
      <sheetName val="Gene's Amort."/>
      <sheetName val="summary P&amp;L output"/>
      <sheetName val="HCS Pro Forma"/>
      <sheetName val="HCS 2000"/>
      <sheetName val="HCS Base Projections"/>
      <sheetName val="Platform"/>
      <sheetName val="detailed sources"/>
      <sheetName val="Acq Q1 01"/>
      <sheetName val="Acq Q2 01"/>
      <sheetName val="Acq Q3 01"/>
      <sheetName val="Acq Q4 01"/>
      <sheetName val="Acq Q1 02"/>
      <sheetName val="Acq Q2 02"/>
      <sheetName val="Acq Q3 02"/>
      <sheetName val="Acq Q4 02"/>
      <sheetName val="Acq Q1 03"/>
      <sheetName val="Acq Q2 03"/>
      <sheetName val="Acq Q3 03"/>
      <sheetName val="Acq Q4 03"/>
      <sheetName val="Acq Q1 04"/>
      <sheetName val="Acq Q2 04"/>
      <sheetName val="Acq Q3 04"/>
      <sheetName val="Acq Q4 04"/>
      <sheetName val="Acq Q1 05"/>
      <sheetName val="Acq Q2 05"/>
      <sheetName val="Acq Q3 05"/>
      <sheetName val="Acq Q4 05"/>
      <sheetName val="Financial Snapshots-Florida"/>
      <sheetName val="Financial Snapshots-Texas"/>
      <sheetName val="Rel. Cont.-No Synergies"/>
      <sheetName val="Rel. Cont-Synergies"/>
      <sheetName val="DCF-Synergies"/>
      <sheetName val="Has Gets"/>
      <sheetName val="New Has Gets"/>
      <sheetName val="New Has Gets-Cash"/>
      <sheetName val="Purchase Scenario"/>
      <sheetName val="Ill Stock Price"/>
      <sheetName val="Agg Value Creation"/>
      <sheetName val="Value to Texas"/>
      <sheetName val="ownership 2"/>
      <sheetName val="exchange ratios"/>
      <sheetName val="Illustrative Value"/>
      <sheetName val="Rel. Cont. $400 Synergy"/>
      <sheetName val="20 Day Averages"/>
      <sheetName val="Carve-Out"/>
      <sheetName val="Alternatives"/>
      <sheetName val="Acq-Tgt-CA-Consol."/>
      <sheetName val="compsmatrix"/>
      <sheetName val="Target Sum"/>
      <sheetName val="Target-PF"/>
      <sheetName val="Acquiror-PF"/>
      <sheetName val="Merger-PF"/>
      <sheetName val="Merger Assump"/>
      <sheetName val="Acquiror Incremental FS"/>
      <sheetName val="impact analysis"/>
      <sheetName val="Scenario Shop"/>
      <sheetName val="Dilu.Shares Factory"/>
      <sheetName val="Commercial Agreemt"/>
      <sheetName val="Old New Ice Compare"/>
      <sheetName val="Calc Sheets"/>
      <sheetName val="Ownership3"/>
      <sheetName val="Fund II waterfall"/>
      <sheetName val="Cons Summary"/>
      <sheetName val="FCF (2)"/>
      <sheetName val="TI Model"/>
      <sheetName val="Total Model"/>
      <sheetName val="Cons Stmts"/>
      <sheetName val="MASTER -TI Ded."/>
      <sheetName val="MASTER -TW"/>
      <sheetName val="MASTER -ATF"/>
      <sheetName val="MASTER -NFC"/>
      <sheetName val="Total Summary"/>
      <sheetName val="ATF Summ"/>
      <sheetName val="Tax and Depn Sch"/>
      <sheetName val="Same Center IS"/>
      <sheetName val="Memo chart"/>
      <sheetName val="memo chart2"/>
      <sheetName val="Equity Progression"/>
      <sheetName val="support"/>
      <sheetName val="Savings&amp;Cont."/>
      <sheetName val="Cons IS"/>
      <sheetName val="Div Performance"/>
      <sheetName val="NFC Summ"/>
      <sheetName val="MASTER -Consolidated"/>
      <sheetName val="MASTER -TI Holdings"/>
      <sheetName val="Growth IS"/>
      <sheetName val="Mgmt Values"/>
      <sheetName val="Cap &amp; Own. Tables"/>
      <sheetName val="TI Summary"/>
      <sheetName val="MayQtr"/>
      <sheetName val="Covenant Calcs"/>
      <sheetName val="ATF Switchboard "/>
      <sheetName val="ATF LBO Model"/>
      <sheetName val="ATF Qtr"/>
      <sheetName val="ATF Detail"/>
      <sheetName val="ATF Revenue assumptions"/>
      <sheetName val="FCF Comp"/>
      <sheetName val="Sysco"/>
      <sheetName val="Op. Bridge"/>
      <sheetName val="2003 q1 and q2"/>
      <sheetName val="2002 IS"/>
      <sheetName val="Sept YTD"/>
      <sheetName val="2003 Fcst"/>
      <sheetName val="2005 Inits"/>
      <sheetName val="Base business"/>
      <sheetName val="2004 PF"/>
      <sheetName val="PF_Balance"/>
      <sheetName val="Warr"/>
      <sheetName val="Proj Fin Sum"/>
      <sheetName val="Proj Fin Sum (2)"/>
      <sheetName val="Debt Cov."/>
      <sheetName val="Tender Analysis(New Notes)"/>
      <sheetName val="Tender Analysis(Old Notes)"/>
      <sheetName val="MM &amp; HP Summary"/>
      <sheetName val="Wholesale by Month"/>
      <sheetName val="Wholesale P&amp;L by Location"/>
      <sheetName val="Lease Tails - Likely"/>
      <sheetName val="Likely Case Summ (2)"/>
      <sheetName val="Summary Comparison."/>
      <sheetName val="Ampac Model"/>
      <sheetName val="Case Assumptions"/>
      <sheetName val="Summary Assumptions"/>
      <sheetName val="BU 2004 accomplishments"/>
      <sheetName val="BU 2005 - 2007 strategy"/>
      <sheetName val="BU 2005 Key Objectives"/>
      <sheetName val="BU 2005 assumptions"/>
      <sheetName val="Price assume (US only) "/>
      <sheetName val="BU 2005 Key Issues"/>
      <sheetName val="BU sales &amp; BUC Graph"/>
      <sheetName val="BU P&amp;L"/>
      <sheetName val="Prod 2005 - 2007 strategy"/>
      <sheetName val="Prod 2005 Key Objectives"/>
      <sheetName val="Prod 2005 assumptions "/>
      <sheetName val="Prod 2005 Key Issues"/>
      <sheetName val="Prod TREND GRAPH"/>
      <sheetName val="Prod P&amp;L"/>
      <sheetName val="BU Category Expenses"/>
      <sheetName val="BU Resource Allocation"/>
      <sheetName val="gross to net (US ONLY)"/>
      <sheetName val="BU GrMarg_Inv"/>
      <sheetName val="BU headcount"/>
      <sheetName val="BU Risks &amp; Opps"/>
      <sheetName val="BU priorities for incremental $"/>
      <sheetName val="BU Bridge"/>
      <sheetName val="CapStructure"/>
      <sheetName val="TransOverview"/>
      <sheetName val="PFBS"/>
      <sheetName val="GLB Assumpt"/>
      <sheetName val="NA Rev_GP IAS"/>
      <sheetName val="GLB IS IAS"/>
      <sheetName val="SciEd IS IAS"/>
      <sheetName val="NA IS US GAAP"/>
      <sheetName val="GLab Buildup"/>
      <sheetName val="GLab Cases"/>
      <sheetName val="Science Ed Buildup"/>
      <sheetName val="ScEd Cases"/>
      <sheetName val="EUR IS US GAAP"/>
      <sheetName val="Germany P&amp;L"/>
      <sheetName val="France P&amp;L"/>
      <sheetName val="UK EUR P&amp;L"/>
      <sheetName val="Belgium P&amp;L"/>
      <sheetName val="Netherlands P&amp;L"/>
      <sheetName val="Nordic EUR"/>
      <sheetName val="Austria P&amp;L"/>
      <sheetName val="Switzerland EUR"/>
      <sheetName val="Italy P&amp;L"/>
      <sheetName val="Spain P&amp;L"/>
      <sheetName val="Portugal P&amp;L"/>
      <sheetName val="Holding Eliminations"/>
      <sheetName val="Europe Roll-up"/>
      <sheetName val="Europe Roll-up (US$)"/>
      <sheetName val="NA BS"/>
      <sheetName val="EUR BS"/>
      <sheetName val="NA CFS"/>
      <sheetName val="EUR CFS"/>
      <sheetName val="New Summary"/>
      <sheetName val="Mgmt NA"/>
      <sheetName val="IAS_GAAP NA"/>
      <sheetName val="IAS Reconcil EU"/>
      <sheetName val="2001 IAS-GAAP"/>
      <sheetName val="2002-2003 IAS-GAAP"/>
      <sheetName val="Output Summary"/>
      <sheetName val="TransSum Output"/>
      <sheetName val="Exit Output"/>
      <sheetName val="Output Projections"/>
      <sheetName val="Output By Geography"/>
      <sheetName val="Extra Sheets"/>
      <sheetName val="Europe Cases"/>
      <sheetName val="Europe Buildup"/>
      <sheetName val="Output for Banks"/>
      <sheetName val="NetInc_Returns"/>
      <sheetName val="TaxSched"/>
      <sheetName val="Returns Matrix"/>
      <sheetName val="Other 4"/>
      <sheetName val="Other 3"/>
      <sheetName val="Other 1"/>
      <sheetName val="Other 2"/>
      <sheetName val="Northern Eur Buildup"/>
      <sheetName val="Financial Position Update"/>
      <sheetName val="Egg P&amp;L"/>
      <sheetName val="Potato P&amp;L"/>
      <sheetName val="Dairy P&amp;L"/>
      <sheetName val="Refrigerated P&amp;L"/>
      <sheetName val="Proceeds to Holders"/>
      <sheetName val="Buyer Int."/>
      <sheetName val="Sponsor Int."/>
      <sheetName val="Consolidated Ref Range"/>
      <sheetName val="DCF Perpetual"/>
      <sheetName val="Sale of DAIRY"/>
      <sheetName val="Ref Range Summary"/>
      <sheetName val="DCF Summary"/>
      <sheetName val="Merger Details"/>
      <sheetName val="Cash Purchase"/>
      <sheetName val="LBO Valuation"/>
      <sheetName val="Recap vs Sale"/>
      <sheetName val="Dairy Ref Range"/>
      <sheetName val="Dairy AVP"/>
      <sheetName val="Recap Valuation"/>
      <sheetName val="Egg Ref Range"/>
      <sheetName val="Potato Ref Range"/>
      <sheetName val="Refrigerated Reg Range"/>
      <sheetName val="Cost of Notes"/>
      <sheetName val="Feb Flash"/>
      <sheetName val="FCST_A"/>
      <sheetName val="FCST_B"/>
      <sheetName val="FCST_C"/>
      <sheetName val="FCST_D"/>
      <sheetName val="FCST Bridges"/>
      <sheetName val="Prior Summary"/>
      <sheetName val="May BOD Call"/>
      <sheetName val="Budget Bridge"/>
      <sheetName val="First half comp"/>
      <sheetName val="RTD_2013"/>
      <sheetName val="RTD Budget"/>
      <sheetName val="RTD Budget Sum"/>
      <sheetName val="FCST_A (2)"/>
      <sheetName val="Budget Bdg"/>
      <sheetName val="Q3 Bridges"/>
      <sheetName val="ATD+RTD+Trican"/>
      <sheetName val="Y-O-Y Bridge"/>
      <sheetName val="FCST_A (3)"/>
      <sheetName val="FCST_A (4)_Current"/>
      <sheetName val="FCST_A (4)_Prior "/>
      <sheetName val="GP 2013 FCST"/>
      <sheetName val="First Half Bridge"/>
      <sheetName val="Bridge June _ May FCST"/>
      <sheetName val="April 13"/>
      <sheetName val="RTD &amp; Trican"/>
      <sheetName val="Feb 13 bridge"/>
      <sheetName val="Jan 2013"/>
      <sheetName val="Final 2013 P&amp;L"/>
      <sheetName val="Final Units"/>
      <sheetName val="Trican History"/>
      <sheetName val="SALES- GM "/>
      <sheetName val="INTERNATIONAL "/>
      <sheetName val="SIZE"/>
      <sheetName val="Focus Group"/>
      <sheetName val="April-BM"/>
      <sheetName val="drops"/>
      <sheetName val="Tb-1"/>
      <sheetName val="Summary Allocation"/>
      <sheetName val="Kumho"/>
      <sheetName val="Conti"/>
      <sheetName val="Mast"/>
      <sheetName val="Goodyear"/>
      <sheetName val="Pirelli"/>
      <sheetName val="BFS"/>
      <sheetName val="Full year budget"/>
      <sheetName val="PLT unit growth"/>
      <sheetName val="PLT unit growth (2)"/>
      <sheetName val="Current budgets"/>
      <sheetName val="Units from Bill P"/>
      <sheetName val="2004 Volumes"/>
      <sheetName val="original cost"/>
      <sheetName val="Presentation Summary"/>
      <sheetName val="Standalone P&amp;L"/>
      <sheetName val="Adjusted P&amp;L"/>
      <sheetName val="BS_Adjustments"/>
      <sheetName val="Adjusted Balance Sheet"/>
      <sheetName val="Cash Flow &amp; Debt Schedule"/>
      <sheetName val="Depr, Amort &amp; CapEx"/>
      <sheetName val="RANKING.XLS"/>
      <sheetName val="Report2.rpt"/>
      <sheetName val="brnames"/>
      <sheetName val="BS Avail Orig"/>
      <sheetName val="Monthly BS Aval"/>
      <sheetName val="Monthly BS_US &amp; Can"/>
      <sheetName val="RTD"/>
      <sheetName val="Trican BS"/>
      <sheetName val="Monthly BS_US"/>
      <sheetName val="Monthly BS_US FILO"/>
      <sheetName val="Monthly BS_Original"/>
      <sheetName val="Bal Sheet Data_Jan 2013"/>
      <sheetName val="Monthly BS w Trican"/>
      <sheetName val="Trican P&amp;L"/>
      <sheetName val="BS Oct"/>
      <sheetName val="BS Nov"/>
      <sheetName val="Greenfield P&amp;L"/>
      <sheetName val="Cons P&amp;L"/>
      <sheetName val="Base Co P&amp;L"/>
      <sheetName val="Inv_AP"/>
      <sheetName val="GF DOH"/>
      <sheetName val="gpbud"/>
      <sheetName val="PBC"/>
      <sheetName val="Tb-2"/>
      <sheetName val="Tb-3"/>
      <sheetName val="Tb-4"/>
      <sheetName val="AJEs"/>
      <sheetName val="RJEs"/>
      <sheetName val="UV-1"/>
      <sheetName val="AA-1"/>
      <sheetName val="BB"/>
      <sheetName val="BB-3"/>
      <sheetName val="NN"/>
      <sheetName val="NN-1"/>
      <sheetName val="SS-2"/>
      <sheetName val="200"/>
      <sheetName val="200-1"/>
      <sheetName val="WHEELS LBOSHELL"/>
      <sheetName val="PEGASUS LBOSHELL"/>
      <sheetName val="pitch_caponly"/>
      <sheetName val="Cons. P&amp;L"/>
      <sheetName val="WACD"/>
      <sheetName val="Taxes-Walker"/>
      <sheetName val="capstruc"/>
      <sheetName val="Cap Struc"/>
      <sheetName val="High Yield"/>
      <sheetName val="CONSOLIDATED I-S"/>
      <sheetName val="MORTON'S &amp; BERTOLINI'S"/>
      <sheetName val="MORTON'S SUMMARY"/>
      <sheetName val="LUNCH &amp; DINNER"/>
      <sheetName val="Conn Ave DC"/>
      <sheetName val="Miami"/>
      <sheetName val="New York"/>
      <sheetName val="NY West Street"/>
      <sheetName val="Tysons Corner"/>
      <sheetName val="New Orleans 00"/>
      <sheetName val="DINNER ONLY"/>
      <sheetName val="Addison"/>
      <sheetName val="Beverly Hills"/>
      <sheetName val="Boca Raton"/>
      <sheetName val="Boston"/>
      <sheetName val="Cleveland"/>
      <sheetName val="Costa Mesa"/>
      <sheetName val="Hong Kong Kowloon"/>
      <sheetName val="Indianapolis"/>
      <sheetName val="Kansas City"/>
      <sheetName val="Las Vegas"/>
      <sheetName val="Nashville"/>
      <sheetName val="North Miami"/>
      <sheetName val="Orlando"/>
      <sheetName val="Palm Beach"/>
      <sheetName val="Palm Desert"/>
      <sheetName val="Philadelphia"/>
      <sheetName val="Pittsburgh"/>
      <sheetName val="St. Louis"/>
      <sheetName val="San Antonio"/>
      <sheetName val="San Francisco"/>
      <sheetName val="Schaumburg"/>
      <sheetName val="Scottsdale"/>
      <sheetName val="Southfield"/>
      <sheetName val="Stamford"/>
      <sheetName val="Westbrook"/>
      <sheetName val="Washington DC"/>
      <sheetName val="Internet sales"/>
      <sheetName val="Adjustments - Grp. E"/>
      <sheetName val="Denver Tech 00"/>
      <sheetName val="Great Neck NY 00"/>
      <sheetName val="Jacksonville 00"/>
      <sheetName val="Vancouver 00"/>
      <sheetName val="Hartford 00"/>
      <sheetName val="San Juan 00"/>
      <sheetName val="BERTOLINI'S SUMMARY"/>
      <sheetName val="B - Indianapolis"/>
      <sheetName val="B - King of Prussia"/>
      <sheetName val="B - Las Vegas"/>
      <sheetName val="B - Village Square"/>
      <sheetName val="B - Atlanta(CL)"/>
      <sheetName val="B - Charlotte(CL)"/>
      <sheetName val="B - Costa Mesa(CL)"/>
      <sheetName val="B - Irvine(CL)"/>
      <sheetName val="B - North Bethesda(CL)"/>
      <sheetName val="B - Primm(CL)"/>
      <sheetName val="B - Washington DC(CL)"/>
      <sheetName val="B - Westbury(CL)"/>
      <sheetName val="B - Adjust Imp. Rent"/>
      <sheetName val="OUT &gt;"/>
      <sheetName val="Los Angeles 01"/>
      <sheetName val="Reston VA 01"/>
      <sheetName val="Hackensack NJ 01"/>
      <sheetName val="Hong Kong Central 01"/>
      <sheetName val="Honolulu 01"/>
      <sheetName val="Louisville 01"/>
      <sheetName val="Salt Lake City 01"/>
      <sheetName val="Sydney 01"/>
      <sheetName val="Austin (!)"/>
      <sheetName val="La Jolla (!)"/>
      <sheetName val="summ2"/>
      <sheetName val="PreLBO"/>
      <sheetName val="AssumptionA"/>
      <sheetName val="AssumptionB"/>
      <sheetName val="AssumptionFin"/>
      <sheetName val="FinancingControl"/>
      <sheetName val="TransBS"/>
      <sheetName val="StubPeriodIS"/>
      <sheetName val="ProformaIS"/>
      <sheetName val="CoverPage"/>
      <sheetName val="LBOStats"/>
      <sheetName val="DetailSourceUse"/>
      <sheetName val="SumFinancial"/>
      <sheetName val="DebtIRR"/>
      <sheetName val="IRROnPE"/>
      <sheetName val="IRROnEBITDA"/>
      <sheetName val="IRROnPremium"/>
      <sheetName val="InputToSpeed"/>
      <sheetName val="DebtInputToSpeed"/>
      <sheetName val="Speed97ISTagStrips"/>
      <sheetName val="Speed97BSTagStrips"/>
      <sheetName val="Speed97DSTagStrips"/>
      <sheetName val="Gate"/>
      <sheetName val="MMap"/>
      <sheetName val="DialogWarrant"/>
      <sheetName val="DialogPrint"/>
      <sheetName val="DialogGoto"/>
      <sheetName val="DialogShowOnDebtIRR"/>
      <sheetName val="DialogBanner"/>
      <sheetName val="MMacro"/>
      <sheetName val="ProUtil"/>
      <sheetName val="BELO Cash Flow"/>
      <sheetName val="GL Categories"/>
      <sheetName val="branch names"/>
      <sheetName val="Consolidated PG 11-11-11"/>
      <sheetName val="DCs (2)"/>
      <sheetName val="DCs"/>
      <sheetName val="Greenfields &amp; Initiatives_sort"/>
      <sheetName val="Greenfields &amp; Initiatives"/>
      <sheetName val="All PG (2)"/>
      <sheetName val="All PG"/>
      <sheetName val="DC Product Group"/>
      <sheetName val="DC Combined Product Group"/>
      <sheetName val="Corp Prd Grp"/>
      <sheetName val="Corp Combined Prod Group"/>
      <sheetName val="Wheels"/>
      <sheetName val="Car Dealer"/>
      <sheetName val="Greenfield"/>
      <sheetName val="TireBuyer"/>
      <sheetName val="Corp accts"/>
      <sheetName val="Greenfield (2)"/>
      <sheetName val="Dealer Tire (2)"/>
      <sheetName val="Consolidated FCF"/>
      <sheetName val="BANK OUTPUTS"/>
      <sheetName val="ATD Projections - Base Only"/>
      <sheetName val="ATD Projections - Base+GF+M&amp;A"/>
      <sheetName val="Dealer Tire_Bid Letter Exhibit"/>
      <sheetName val="Dealer Tire"/>
      <sheetName val="Post-IPO Monetization"/>
      <sheetName val="Returns Calcs"/>
      <sheetName val="Mgmt Output"/>
      <sheetName val="Cases &amp; Assumptions"/>
      <sheetName val="2014 A to PF Walk"/>
      <sheetName val="BUILD"/>
      <sheetName val="US Build"/>
      <sheetName val="Canada Build"/>
      <sheetName val="RTD-W Build"/>
      <sheetName val="Int'l &amp; Other Build"/>
      <sheetName val="New GF Build"/>
      <sheetName val="New M&amp;A Build"/>
      <sheetName val="CF &amp; Debt Build"/>
      <sheetName val="Sample GF Investment Build"/>
      <sheetName val="BS Build"/>
      <sheetName val="Extra Sheet"/>
      <sheetName val="FROM ATD"/>
      <sheetName val="Consol RND"/>
      <sheetName val="Shaw Grp"/>
      <sheetName val="Acctg"/>
      <sheetName val="Proj Mgmt"/>
      <sheetName val="IA"/>
      <sheetName val="Proj Cont"/>
      <sheetName val="Marsh Club"/>
      <sheetName val="Secorp"/>
      <sheetName val="SAON Prop"/>
      <sheetName val="CBP"/>
      <sheetName val="Shaw Capital"/>
      <sheetName val="Shaw Mged Serv"/>
      <sheetName val="FSC"/>
      <sheetName val="Ajust"/>
      <sheetName val="Corp 2001"/>
      <sheetName val="BF SHAW"/>
      <sheetName val="CONNEX"/>
      <sheetName val="FCI"/>
      <sheetName val="FR ADE"/>
      <sheetName val="FVF"/>
      <sheetName val="NAP"/>
      <sheetName val="NAPPRES"/>
      <sheetName val="PIPESH"/>
      <sheetName val="PROC"/>
      <sheetName val="PSSI"/>
      <sheetName val="SH CONST"/>
      <sheetName val="SH ENERGY"/>
      <sheetName val="Margins&amp;Growth"/>
      <sheetName val="FinancingAssumptions"/>
      <sheetName val="Quarters-Stubs"/>
      <sheetName val="MCLOpsAssumptions"/>
      <sheetName val="GeorgeOpsAssumptions"/>
      <sheetName val="LESfinsum"/>
      <sheetName val="Shares&amp;SharePrice"/>
      <sheetName val="Georgefinsum"/>
      <sheetName val="BSum"/>
      <sheetName val="ElectionMechanics"/>
      <sheetName val="forecast% Adj Gross"/>
      <sheetName val="forecast % Net Sales"/>
      <sheetName val="Forecast2"/>
      <sheetName val="forecast% Adj Gross2"/>
      <sheetName val="forecast % Net Sales2"/>
      <sheetName val="download3"/>
      <sheetName val="ufs"/>
      <sheetName val="pfgc"/>
      <sheetName val="PF_Balance (2)"/>
      <sheetName val="Simple Build"/>
      <sheetName val="Tender Analysis"/>
      <sheetName val="TFP Stack Chart"/>
      <sheetName val="Returns Table"/>
      <sheetName val="Level I Returns Table"/>
      <sheetName val="Memo IS"/>
      <sheetName val="Equity Bridge Graph"/>
      <sheetName val="Equity Value Bridge"/>
      <sheetName val="Banking Group"/>
      <sheetName val="Banking Group Cons"/>
      <sheetName val="American Banker"/>
      <sheetName val="American Banker.com"/>
      <sheetName val="US Banker"/>
      <sheetName val="Bank Tech News"/>
      <sheetName val="Cred Union Journ"/>
      <sheetName val="Cap Mkts Group"/>
      <sheetName val="Cap Mkts Group Cons"/>
      <sheetName val="Bond Buyer"/>
      <sheetName val="FCC"/>
      <sheetName val="RedBook"/>
      <sheetName val="Asset Sec Report"/>
      <sheetName val="IDD"/>
      <sheetName val="Credit Group"/>
      <sheetName val="Credit Group Cons"/>
      <sheetName val="National Mortgage News"/>
      <sheetName val="Originations News"/>
      <sheetName val="Cred Card Mgmt"/>
      <sheetName val="Collections &amp; Credit Risk"/>
      <sheetName val="Prof Services"/>
      <sheetName val="Prof Service Group Cons"/>
      <sheetName val="Financial Planning"/>
      <sheetName val="Emp Benefit News"/>
      <sheetName val="Health Data Mgmt"/>
      <sheetName val="On Wall Street"/>
      <sheetName val="Conferences"/>
      <sheetName val="Other Publishing"/>
      <sheetName val="TFP"/>
      <sheetName val="TFP Alternative"/>
      <sheetName val="Consolidating P&amp;L"/>
      <sheetName val="Net sales"/>
      <sheetName val="Cost of goods sold"/>
      <sheetName val="Wholesale P&amp;L"/>
      <sheetName val="Retail P&amp;L"/>
      <sheetName val="Revenue and GP"/>
      <sheetName val="Revenue and GM%"/>
      <sheetName val="Revenue Year on Year"/>
      <sheetName val="GM% Year on Year"/>
      <sheetName val="WS Revenue and GP"/>
      <sheetName val="WS Revenue and GM%"/>
      <sheetName val="WS Revenue Year on Year"/>
      <sheetName val="WS GM% Year on Year"/>
      <sheetName val="Wholesale by Location"/>
      <sheetName val="Consolidated by Month"/>
      <sheetName val="wach&gt;"/>
      <sheetName val="Cons Model"/>
      <sheetName val="&lt;wach"/>
      <sheetName val="Tranovich payouts"/>
      <sheetName val="ATF Ann"/>
      <sheetName val="24 mth plan update"/>
      <sheetName val="Sum Cap Tables"/>
      <sheetName val="Breeden Analysis"/>
      <sheetName val="breeden--&gt;"/>
      <sheetName val="Own. Scenarios"/>
      <sheetName val="Breeden slides"/>
      <sheetName val="Breeden scenarios"/>
      <sheetName val="Own. Scenarios-bkpup"/>
      <sheetName val="Trading Multiples (2)"/>
      <sheetName val="&lt;--breeden"/>
      <sheetName val="wach--&gt;"/>
      <sheetName val="&lt;---wach"/>
      <sheetName val="Model-&gt;"/>
      <sheetName val="Run Rate2"/>
      <sheetName val="2-Yr Plan-&gt;"/>
      <sheetName val="Equity Return"/>
      <sheetName val="Bank Proj"/>
      <sheetName val="04 Inits"/>
      <sheetName val="Milestone Report"/>
      <sheetName val="Incent. Plan"/>
      <sheetName val="bkp"/>
      <sheetName val="Transf Acq"/>
      <sheetName val="Value Gap"/>
      <sheetName val="Mid year RR"/>
      <sheetName val="Refi Model"/>
      <sheetName val="Simple Comparison"/>
      <sheetName val="CIP--&gt;"/>
      <sheetName val="Detailed Vesting (2)"/>
      <sheetName val="Mgmt Values - backup"/>
      <sheetName val="Revenue Bridge"/>
      <sheetName val="Acq Backup"/>
      <sheetName val="TI Model Backup--&gt;"/>
      <sheetName val="Growth IS Backup"/>
      <sheetName val="OpAssumptions"/>
      <sheetName val="Existing Leases"/>
      <sheetName val="Q1 lease expense"/>
      <sheetName val="Total--&gt;"/>
      <sheetName val="TW Earnout"/>
      <sheetName val="Updated 03"/>
      <sheetName val="Total IS "/>
      <sheetName val="CRL --&gt;"/>
      <sheetName val="ValAssumptions"/>
      <sheetName val="Detailed OH Allocation"/>
      <sheetName val="CRL Financials"/>
      <sheetName val="Objective"/>
      <sheetName val="Cash to Sellers"/>
      <sheetName val="Purchase Mult."/>
      <sheetName val="RR04 (2)"/>
      <sheetName val="TO Wachovia--&gt;"/>
      <sheetName val="NFC"/>
      <sheetName val="Total Ann"/>
      <sheetName val="Total Qtr"/>
      <sheetName val="PF EBITDA"/>
      <sheetName val="Sales_1"/>
      <sheetName val="Sales_2"/>
      <sheetName val="P_and_L"/>
      <sheetName val="Mat_and_Lab"/>
      <sheetName val="Var_Burden"/>
      <sheetName val="Fixed_Burden"/>
      <sheetName val="Prog_Eng"/>
      <sheetName val="Adv_Eng"/>
      <sheetName val="Selling_Exp"/>
      <sheetName val="Info_Services"/>
      <sheetName val="G_and_A"/>
      <sheetName val="Quality"/>
      <sheetName val="Mat_Man"/>
      <sheetName val="Gen_Ledger"/>
      <sheetName val="WORKSHEETS"/>
      <sheetName val="Corp adds"/>
      <sheetName val="SG&amp;A adds"/>
      <sheetName val="cust overlap"/>
      <sheetName val="Dec 07 YTD Data"/>
      <sheetName val="Aug 08 YTD Data"/>
      <sheetName val="Aug 07 YTD Data"/>
      <sheetName val="AR &amp; Inv"/>
      <sheetName val="Headcount 08"/>
      <sheetName val="CSR Count 08"/>
      <sheetName val="CSR Count"/>
      <sheetName val="CSR Subs"/>
      <sheetName val="BM-December"/>
      <sheetName val="Sman Data Subs"/>
      <sheetName val="Budgeted Headcount"/>
      <sheetName val="Budgeted CSRs"/>
      <sheetName val="Budgeted HC w Titles"/>
      <sheetName val="Sman Data"/>
      <sheetName val="Fund I By Time"/>
      <sheetName val="Fund II By Time"/>
      <sheetName val="Fund I Capital Exposed"/>
      <sheetName val="Total Capital Allocation"/>
      <sheetName val="New Investment Activity"/>
      <sheetName val="Investments By Year"/>
      <sheetName val="Summary History"/>
      <sheetName val="Technology Investments"/>
      <sheetName val="Investment History"/>
      <sheetName val="Fenway Holdings Backup"/>
      <sheetName val="Inventory by Brand &amp; Group"/>
      <sheetName val="Sales by Tier"/>
      <sheetName val="Mix Analysis"/>
      <sheetName val="MTD"/>
      <sheetName val="GP Avg Inv"/>
      <sheetName val="Daily_Inven"/>
      <sheetName val="MERGER1"/>
      <sheetName val="Market Detail"/>
      <sheetName val="DC Data"/>
      <sheetName val="2010 Mkt Potentials"/>
      <sheetName val="Synergy DCF"/>
      <sheetName val="NewCo"/>
      <sheetName val="Ret Plan Exhibit"/>
      <sheetName val="Test Factors"/>
      <sheetName val="Decimal Chart"/>
      <sheetName val="401k"/>
      <sheetName val="Consolidated Model"/>
      <sheetName val="MCON SUMMARY"/>
      <sheetName val="Roll-Up"/>
      <sheetName val="EL_FI_RETAIL EQUIPMENT DIVISION"/>
      <sheetName val="HUSSMANN"/>
      <sheetName val="Division3"/>
      <sheetName val="Division4"/>
      <sheetName val="Division5"/>
      <sheetName val="Division6"/>
      <sheetName val="Division7"/>
      <sheetName val="Value Page"/>
      <sheetName val="Projection Summary Page"/>
      <sheetName val="Recap. Summary Page"/>
      <sheetName val="Pure Sheet"/>
      <sheetName val="Over"/>
      <sheetName val="B-E"/>
      <sheetName val="Costs and EBIT"/>
      <sheetName val="EV"/>
      <sheetName val="EV Sensitivity"/>
      <sheetName val="Emps by CC"/>
      <sheetName val="Product Group"/>
      <sheetName val="Sales &amp; GP Calc"/>
      <sheetName val="Oracle Load"/>
      <sheetName val="GR Revised_impact"/>
      <sheetName val="GF Heads"/>
      <sheetName val="East Division Adds"/>
      <sheetName val="Wage increase"/>
      <sheetName val="Product Groups"/>
      <sheetName val="VB's"/>
      <sheetName val="Secondary roll"/>
      <sheetName val="Third Roll"/>
      <sheetName val="Fourth Roll"/>
      <sheetName val="Fourth roll Product gr"/>
      <sheetName val="Original"/>
      <sheetName val="BM-February"/>
      <sheetName val="Group Ins"/>
      <sheetName val="Shared"/>
      <sheetName val="HR Original"/>
      <sheetName val="Pooling"/>
      <sheetName val="lbo-sum"/>
      <sheetName val="lbo-sum2"/>
      <sheetName val="lbo-p&amp;l"/>
      <sheetName val="lbo-cash"/>
      <sheetName val="lbo-debt"/>
      <sheetName val="CBM-proj"/>
      <sheetName val="Müll"/>
      <sheetName val="EMPTY1"/>
      <sheetName val="RTI"/>
      <sheetName val="TIE"/>
      <sheetName val="NS"/>
      <sheetName val="USX"/>
      <sheetName val="IAD"/>
      <sheetName val="ALT"/>
      <sheetName val="AVF"/>
      <sheetName val="Outok"/>
      <sheetName val="Beth. Steel"/>
      <sheetName val="J&amp;L"/>
      <sheetName val="SMCX"/>
      <sheetName val="Armco"/>
      <sheetName val="Comau"/>
      <sheetName val="Acerinox"/>
      <sheetName val="CT"/>
      <sheetName val="SSAB"/>
      <sheetName val="Salzgitter"/>
      <sheetName val="VA"/>
      <sheetName val="Boehler"/>
      <sheetName val="Hoogovens"/>
      <sheetName val="LTV"/>
      <sheetName val="Usinor"/>
      <sheetName val="UMS"/>
      <sheetName val="Rautaruukki"/>
      <sheetName val="Steuerung"/>
      <sheetName val="Form8 Jun09"/>
      <sheetName val="0609 YTD"/>
      <sheetName val="Wholesale Corp 0609"/>
      <sheetName val="Wholesale 0509"/>
      <sheetName val="Retail  0609"/>
      <sheetName val="Retail 0509"/>
      <sheetName val="Francorp  0609"/>
      <sheetName val="Francorp 0509"/>
      <sheetName val="ATD"/>
      <sheetName val="YTD 09"/>
      <sheetName val="Bridge - no recap"/>
      <sheetName val="Bridge - recap"/>
      <sheetName val="EBITDA Bridge - Resin"/>
      <sheetName val="EBITDA Bridge - Al."/>
      <sheetName val="AMI CONSOLIDATED - PRODUCT (2)"/>
      <sheetName val="Output Page - Downside"/>
      <sheetName val="Output Page - Base Case"/>
      <sheetName val="Output Page"/>
      <sheetName val="Consol Summary 1"/>
      <sheetName val="Consol Summary 2"/>
      <sheetName val="TAB1 (3)"/>
      <sheetName val="Options Calculation"/>
      <sheetName val="Options Waterfall"/>
      <sheetName val="Consolidated - Quarterly"/>
      <sheetName val="TAB1 (2)"/>
      <sheetName val="TAB1 (5)"/>
      <sheetName val="baskets"/>
      <sheetName val="baskets - Quarterly"/>
      <sheetName val="TAB 0 (7)"/>
      <sheetName val="TAB 0 (6)"/>
      <sheetName val="TAB 0 (8)"/>
      <sheetName val="Summary Page (2)"/>
      <sheetName val="Summary Page"/>
      <sheetName val="TAB 0 (5)"/>
      <sheetName val="AMI CONSOLIDATED - CHANNEL"/>
      <sheetName val="TAB 0 (4)"/>
      <sheetName val="AMI CONSOLIDATED - PRODUCT"/>
      <sheetName val="TAB 0"/>
      <sheetName val="Alside Consolidated - Product"/>
      <sheetName val="TAB 0 (2)"/>
      <sheetName val="GENTEK Consolidated - Product"/>
      <sheetName val="TAB 0 (1)"/>
      <sheetName val="UNITS - ALSIDE"/>
      <sheetName val="TAB 1"/>
      <sheetName val="TAB 2"/>
      <sheetName val="INDEPENDENT DISTRIBUTION"/>
      <sheetName val="TAB 3"/>
      <sheetName val="COST BUILD"/>
      <sheetName val="TAB 0 (3)"/>
      <sheetName val="UNITS - GENTEK"/>
      <sheetName val="TAB 1 (2)"/>
      <sheetName val="SC - US"/>
      <sheetName val="TAB 1 (3)"/>
      <sheetName val="SC - CA"/>
      <sheetName val="TAB 2 (2)"/>
      <sheetName val="Indep. Dist."/>
      <sheetName val="TAB 3 (2)"/>
      <sheetName val="COST BUILD (2)"/>
      <sheetName val="memos"/>
      <sheetName val="AnnualSense"/>
      <sheetName val="Competitor Information"/>
      <sheetName val="1999 Proj."/>
      <sheetName val="1999 TREND"/>
      <sheetName val="1998 Budget"/>
      <sheetName val="1998 Actual"/>
      <sheetName val="1999 Bud"/>
      <sheetName val="1997 Actual"/>
      <sheetName val="1996 Actual"/>
      <sheetName val="1995 Actual"/>
      <sheetName val="1999 Distribution"/>
      <sheetName val="1998 Distribution"/>
      <sheetName val="Qrtsensitivity"/>
      <sheetName val="Trendprod"/>
      <sheetName val="Trendmkt"/>
      <sheetName val="SalesTrend"/>
      <sheetName val="ProdMAT"/>
      <sheetName val="ABSMKT"/>
      <sheetName val="MKTMAT%"/>
      <sheetName val="ProdMAT%"/>
      <sheetName val="Market MAT"/>
      <sheetName val="ABSGLUC"/>
      <sheetName val="Mkt Shr"/>
      <sheetName val="MktShrComp"/>
      <sheetName val="MO Trends"/>
      <sheetName val="MAILABSMKT"/>
      <sheetName val="MAILABSPROD"/>
      <sheetName val="Mkt. MO TRX Trends"/>
      <sheetName val="NetGovMAT"/>
      <sheetName val="Hosp. Sales"/>
      <sheetName val="HospMAT"/>
      <sheetName val="EXTRADATA"/>
      <sheetName val="Data for Graphs"/>
      <sheetName val="2004Graph"/>
      <sheetName val="PPM Exhibits"/>
      <sheetName val="PPM Hist Fins"/>
      <sheetName val="PPM Proj Fins"/>
      <sheetName val="Hist Fin Sum"/>
      <sheetName val="Tender-Fixed Senior"/>
      <sheetName val="Tender-FRN"/>
      <sheetName val="Tender-Fixed Sub"/>
      <sheetName val="hspe"/>
      <sheetName val="m&amp;w"/>
      <sheetName val="aus"/>
      <sheetName val="boron"/>
      <sheetName val="boron (2)"/>
      <sheetName val="One page"/>
      <sheetName val="Fullydiluted shares outstanding"/>
      <sheetName val="DCF Data"/>
      <sheetName val="New Equity IRR"/>
      <sheetName val="Fisumm"/>
      <sheetName val="New LBO Analysis"/>
      <sheetName val="S&amp;U and Cap Table"/>
      <sheetName val="DIV SUM"/>
      <sheetName val="STATSUM"/>
      <sheetName val="LBO1"/>
      <sheetName val="OFF1A"/>
      <sheetName val="OFF1B"/>
      <sheetName val="OFF4A"/>
      <sheetName val="OFF4B"/>
      <sheetName val="ON1A"/>
      <sheetName val="ON1B"/>
      <sheetName val="SEN"/>
      <sheetName val="BM-July"/>
      <sheetName val="LY SMAN DETAIL.rpt"/>
      <sheetName val="LBO-NEW"/>
      <sheetName val="Op Build"/>
      <sheetName val="Rolling Cap Table"/>
      <sheetName val="LBO S&amp;U Cap PPT Case I"/>
      <sheetName val="LBO Output v2"/>
      <sheetName val="Abrd. LBO Output"/>
      <sheetName val="Input--&gt;"/>
      <sheetName val="Mgmt. Proj."/>
      <sheetName val="Sponsor Proj. 2.10.10"/>
      <sheetName val="Sponsor Proj. 2.10.10 Quarterly"/>
      <sheetName val="Not Used--&gt;"/>
      <sheetName val="PF Cap Table"/>
      <sheetName val="LBO Output(1)"/>
      <sheetName val="RatesInput"/>
      <sheetName val="MixInput"/>
      <sheetName val="ExpInput"/>
      <sheetName val="CCInput"/>
      <sheetName val="OtherInput"/>
      <sheetName val="PLSummary"/>
      <sheetName val="BrandSales"/>
      <sheetName val="SalesReport"/>
      <sheetName val="AccountReport"/>
      <sheetName val="Drill"/>
      <sheetName val="SalesvsProj"/>
      <sheetName val="Cons Meds Application v1.9a"/>
      <sheetName val="BM-March"/>
      <sheetName val="P&amp;L forecast B"/>
      <sheetName val="May data"/>
      <sheetName val="Consolidated -&gt;"/>
      <sheetName val="Out -&gt;"/>
      <sheetName val="Cap_S&amp;U"/>
      <sheetName val="Build -&gt;"/>
      <sheetName val="Crop Protection"/>
      <sheetName val="Flame Retardants"/>
      <sheetName val="Organometallics"/>
      <sheetName val="PVC"/>
      <sheetName val="Antioxidants"/>
      <sheetName val="Consumer"/>
      <sheetName val="Petroleum"/>
      <sheetName val="Urethanes"/>
      <sheetName val="Surfactants"/>
      <sheetName val="Output 1"/>
      <sheetName val="Build-up"/>
      <sheetName val="Level 0"/>
      <sheetName val="Quarterly Rev"/>
      <sheetName val="Quarterly Units"/>
      <sheetName val="Quarterly ASPs"/>
      <sheetName val="tab1 (8)"/>
      <sheetName val="Monthly Rev"/>
      <sheetName val="Monthly Units"/>
      <sheetName val="Monthly ASP"/>
      <sheetName val="tab1 (9)"/>
      <sheetName val="Historical Rev"/>
      <sheetName val="tab1 (7)"/>
      <sheetName val="DAP Consolidated"/>
      <sheetName val="tab1 (4)"/>
      <sheetName val="IRR Grid (5)"/>
      <sheetName val="IRR Grid (4)"/>
      <sheetName val="IRR Grid"/>
      <sheetName val="Upside"/>
      <sheetName val="Retail IRR"/>
      <sheetName val="1998 P&amp;L"/>
      <sheetName val="1999 P&amp;L"/>
      <sheetName val="2000 P&amp;L"/>
      <sheetName val="2001 P&amp;L"/>
      <sheetName val="1999 Rev."/>
      <sheetName val="2000 Rev."/>
      <sheetName val="2001 Rev."/>
      <sheetName val="Build-up (2)"/>
      <sheetName val="1999 IS"/>
      <sheetName val="2000 IS"/>
      <sheetName val="2001 IS"/>
      <sheetName val="1999 BS"/>
      <sheetName val="2000 BS"/>
      <sheetName val="2001 BS"/>
      <sheetName val="tab1 (6)"/>
      <sheetName val="Build-up (3)"/>
      <sheetName val="IRR Grid (2)"/>
      <sheetName val="IRR Grid (3)"/>
      <sheetName val="Level 1 S &amp; U"/>
      <sheetName val="Level 1 Returns"/>
      <sheetName val="Level 1"/>
      <sheetName val="Level 1 Hist. Rev"/>
      <sheetName val="Level 1 (2)"/>
      <sheetName val="Standalone SG&amp;A"/>
      <sheetName val="Level 1 Summary"/>
      <sheetName val="old comp"/>
      <sheetName val="DAP"/>
      <sheetName val="compen"/>
      <sheetName val="PPM Charts"/>
      <sheetName val="PPM Charts (2)"/>
      <sheetName val="PPM Hist"/>
      <sheetName val="PPM Proj"/>
      <sheetName val="Level 1 Charts"/>
      <sheetName val="sdf"/>
      <sheetName val="AcqMatrix"/>
      <sheetName val="Output 1 (T1)"/>
      <sheetName val="P&amp;L Detail update"/>
      <sheetName val="HRM_FINAL_August 2003"/>
      <sheetName val="Exch.rates"/>
      <sheetName val="Explanations"/>
      <sheetName val="Guidelines"/>
      <sheetName val="BM-October"/>
      <sheetName val="Impact"/>
      <sheetName val="AcqMtrx"/>
      <sheetName val="Exchange ratio analysis"/>
      <sheetName val="Exchange ratio analysis - $30"/>
      <sheetName val="Exchange ratio analysis - $20.5"/>
      <sheetName val="Synergy Analysis"/>
      <sheetName val="E&amp;C DCF"/>
      <sheetName val="Water DCF"/>
      <sheetName val="BVSG DCF"/>
      <sheetName val="Other DCF"/>
      <sheetName val="CC Output"/>
      <sheetName val="B&amp;V divisions"/>
      <sheetName val="Operating Performance"/>
      <sheetName val="Segment Analysis"/>
      <sheetName val="segment performance"/>
      <sheetName val="Summary Financial Performance"/>
      <sheetName val="B&amp;V"/>
      <sheetName val="CompVal (2)"/>
      <sheetName val="MCON New Output"/>
      <sheetName val="OUTPUT SENSITIVITY"/>
      <sheetName val="CompVal"/>
      <sheetName val="Sum Cons"/>
      <sheetName val="MultAnal"/>
      <sheetName val="Market Assumptions"/>
      <sheetName val="Pt days"/>
      <sheetName val="Assumptions &amp; Notes"/>
      <sheetName val="IPALCO"/>
      <sheetName val="IPALCO Rate Schedules"/>
      <sheetName val="Hardplug"/>
      <sheetName val="Simple Returns"/>
      <sheetName val="Balance Sheet Adjust."/>
      <sheetName val="Holdco Cash"/>
      <sheetName val="Old-model"/>
      <sheetName val="Margins&amp;Growth - Util"/>
      <sheetName val="Ratings"/>
      <sheetName val="Oct proj with updated trend"/>
      <sheetName val="TRx per workday"/>
      <sheetName val="2002 $1560  w GTN adjustments"/>
      <sheetName val="Model v12A_TRY Standalone_12"/>
      <sheetName val="ValSummary"/>
      <sheetName val="Omega"/>
      <sheetName val="Omega_LBO"/>
      <sheetName val="JV_IMPACT"/>
      <sheetName val="OMX_MODEL_JV 08"/>
      <sheetName val="Sum-of-Part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ell Input"/>
      <sheetName val="Synergy"/>
      <sheetName val="Scenario 1"/>
      <sheetName val="BM-September"/>
      <sheetName val="Cons Meds Application v3.0 as r"/>
      <sheetName val="2005 divisional budget calendar"/>
      <sheetName val="Lease model-&gt;"/>
      <sheetName val="Portfolio Valuation"/>
      <sheetName val="LILO settlement"/>
      <sheetName val="SILO settlement"/>
      <sheetName val="Net OH"/>
      <sheetName val="FIN21 Summary"/>
      <sheetName val="Traditional FIN21"/>
      <sheetName val="LILO FIN21"/>
      <sheetName val="SILO FIN21"/>
      <sheetName val="Parms &amp; results"/>
      <sheetName val="Deficiency interest"/>
      <sheetName val="LILO Summary"/>
      <sheetName val="SILO Summary"/>
      <sheetName val="UNA-Merwede"/>
      <sheetName val="UNA-Purmerend"/>
      <sheetName val="Transpower"/>
      <sheetName val="Avi-TWENTE"/>
      <sheetName val="ENECO"/>
      <sheetName val="EZH"/>
      <sheetName val="MEGA"/>
      <sheetName val="Westland"/>
      <sheetName val="NUON"/>
      <sheetName val="EDONII"/>
      <sheetName val="EDONIII"/>
      <sheetName val="VASA"/>
      <sheetName val="GCN"/>
      <sheetName val="REMU"/>
      <sheetName val="EPZ"/>
      <sheetName val="Electrabel"/>
      <sheetName val="ESG"/>
      <sheetName val="Linz"/>
      <sheetName val="OpAssumps"/>
      <sheetName val="TransAssumps"/>
      <sheetName val="India Product Level P&amp;V"/>
      <sheetName val="India Gross Margin"/>
      <sheetName val="Austr. Product Level P&amp;V"/>
      <sheetName val="Australia Gross Margin"/>
      <sheetName val="UK Gross Margin"/>
      <sheetName val="Germany Gross Margin"/>
      <sheetName val="France Product Level P&amp;V"/>
      <sheetName val="France Gross Margin"/>
      <sheetName val="Brazil Product Level P&amp;V"/>
      <sheetName val="Brazil Gross Margin"/>
      <sheetName val="Product Level P&amp;V"/>
      <sheetName val="tab (0)"/>
      <sheetName val="tab (1)"/>
      <sheetName val="tab (2)"/>
      <sheetName val="PF_BS - 2005"/>
      <sheetName val="tab (4)"/>
      <sheetName val="tab (5)"/>
      <sheetName val="Emissions Controls Revenue"/>
      <sheetName val="Emissions Control SM"/>
      <sheetName val="ITM Revenue"/>
      <sheetName val="ITM SM"/>
      <sheetName val="Fire Protection Revenue"/>
      <sheetName val="Fire Protection SM"/>
      <sheetName val="China &amp; Far East - Revenue"/>
      <sheetName val="China &amp; Far East - Gross Margin"/>
      <sheetName val="tab (9)"/>
      <sheetName val="tab (6)"/>
      <sheetName val="Operating Expense Build"/>
      <sheetName val="tab (8)"/>
      <sheetName val="Consolidated Regional P&amp;V (G"/>
      <sheetName val="Cons. Reg. Product Level GM"/>
      <sheetName val="NA Revenue Build"/>
      <sheetName val="NA GM"/>
      <sheetName val="UK Revenue Build"/>
      <sheetName val="UK GM"/>
      <sheetName val="Germany Revenue Build"/>
      <sheetName val="Germany GM"/>
      <sheetName val="France Revenue Build"/>
      <sheetName val="France GM"/>
      <sheetName val="Brazil Revenue Build"/>
      <sheetName val="Brazil GM"/>
      <sheetName val="Austr. Revenue Build"/>
      <sheetName val="Austr GM"/>
      <sheetName val="India Revenue Build"/>
      <sheetName val="India GM"/>
      <sheetName val="tab (7)"/>
      <sheetName val="Exchange Rate Assumptions"/>
      <sheetName val="PF Adjustments"/>
      <sheetName val="Upside Control Page"/>
      <sheetName val="Options for Mgt."/>
      <sheetName val="Downside Control Page"/>
      <sheetName val="seg"/>
      <sheetName val="Bond Prem"/>
      <sheetName val="Mezz Prem"/>
      <sheetName val="Bank Prem"/>
      <sheetName val="Division Paste-In"/>
      <sheetName val="Assumptions Control Page"/>
      <sheetName val="Revenue and Margin Sensitivity"/>
      <sheetName val="Acquisition Template"/>
      <sheetName val="2006 Projected Cash Flow"/>
      <sheetName val="Merger Consideration "/>
      <sheetName val="Option Page"/>
      <sheetName val="FY06 WC proforma"/>
      <sheetName val="Projected Expenses"/>
      <sheetName val="Equity Value Bridge "/>
      <sheetName val="Deductions from Transaction"/>
      <sheetName val="Qtr  vol pr"/>
      <sheetName val="Qtrs IS"/>
      <sheetName val="mnthly rev"/>
      <sheetName val="Product Level - Gross Margin"/>
      <sheetName val="FINSUM (LTM 3_31_99)"/>
      <sheetName val="DCF - IBC MEMO PAGE"/>
      <sheetName val="DCF - IBC SYNERGY VALUATION "/>
      <sheetName val="UPDATED SYNERGIES"/>
      <sheetName val="SOURCEDATA"/>
      <sheetName val="FINSUM - IBC PAGE"/>
      <sheetName val="FINSUM - 1999 1H"/>
      <sheetName val="AM-CONSOL"/>
      <sheetName val="AM-PSI"/>
      <sheetName val="BREAKUP=1+2"/>
      <sheetName val="BREAKUP-WTSE"/>
      <sheetName val="BREAKUP-PSE"/>
      <sheetName val="MCONLBO"/>
      <sheetName val="Working Capital - Updated"/>
      <sheetName val="STRTMCRO"/>
      <sheetName val="AD Output"/>
      <sheetName val="AVE"/>
      <sheetName val="VTIV"/>
      <sheetName val="CC-2"/>
      <sheetName val="CC-3"/>
      <sheetName val="CC-4"/>
      <sheetName val="NN-2  FINAL"/>
      <sheetName val="NN-2.1"/>
      <sheetName val="10-1"/>
      <sheetName val="20-2"/>
      <sheetName val="300"/>
      <sheetName val="300-1"/>
      <sheetName val="500.Prelim"/>
      <sheetName val="NN-2"/>
      <sheetName val="cell minority (2)"/>
      <sheetName val="cell minority"/>
      <sheetName val="AKZO_Overview"/>
      <sheetName val="minority"/>
      <sheetName val="CLL"/>
      <sheetName val="shire"/>
      <sheetName val="MEDI Shareholders"/>
      <sheetName val="MEDI"/>
      <sheetName val="Share X-Ratio"/>
      <sheetName val="medi mgmt"/>
      <sheetName val="product contribution"/>
      <sheetName val="Share X-Ratio (cll)"/>
      <sheetName val="CLL Shareholders"/>
      <sheetName val="product contribution (cll)"/>
      <sheetName val="celltech mgmt"/>
      <sheetName val="Contribution (cll)"/>
      <sheetName val="azko pharma"/>
      <sheetName val="akzo shareholders"/>
      <sheetName val="product (cll)"/>
      <sheetName val="akzo mgmt"/>
      <sheetName val="akzo product"/>
      <sheetName val="Share X-Ratio (mdco)"/>
      <sheetName val="MDCo Shareholders"/>
      <sheetName val="akzo mgmt (2)"/>
      <sheetName val="MainModel"/>
      <sheetName val="TY SMAN DETAIL.rpt"/>
      <sheetName val="Poly MEP Grid"/>
      <sheetName val="GPG MEP Grid"/>
      <sheetName val="Value Bridge"/>
      <sheetName val="Poly Financials"/>
      <sheetName val="Poly Assumptions"/>
      <sheetName val="Poly BS"/>
      <sheetName val="Add-on Acquisitions"/>
      <sheetName val="GPG Financials"/>
      <sheetName val="GPG Assumptions"/>
      <sheetName val="GPG BS"/>
      <sheetName val="Projected Cashflow (Link to Mod"/>
      <sheetName val="Sources and Uses "/>
      <sheetName val="Pro Forma Equity Table"/>
      <sheetName val="Purchase Mutliple Comparison"/>
      <sheetName val="GPG Summary (Link Projections)"/>
      <sheetName val="Poly+GPG (Link to Model)"/>
      <sheetName val="Cap table "/>
      <sheetName val="Balance Sheet Adjustments"/>
      <sheetName val="Total Returns to 2004"/>
      <sheetName val="Lifetime IRR Assumptions"/>
      <sheetName val="Fund II 2003"/>
      <sheetName val="Fund II 2003 No Tech"/>
      <sheetName val="Fund II IRR - Lifetime"/>
      <sheetName val="Fund II - Lifetime No Tech"/>
      <sheetName val="Simmons"/>
      <sheetName val="HW"/>
      <sheetName val="Ariba"/>
      <sheetName val="Patagon.com"/>
      <sheetName val="Odigo"/>
      <sheetName val="Kinecta"/>
      <sheetName val="Riddell"/>
      <sheetName val="DCI"/>
      <sheetName val="BigWheel"/>
      <sheetName val="iRobot"/>
      <sheetName val="IIC"/>
      <sheetName val="Aurora"/>
      <sheetName val="Elogex"/>
      <sheetName val="QSI"/>
      <sheetName val="IronAge"/>
      <sheetName val="VB&amp;P"/>
      <sheetName val="FNX"/>
      <sheetName val="FreightDesk"/>
      <sheetName val="Fresher"/>
      <sheetName val="Opt4"/>
      <sheetName val="Coactive"/>
      <sheetName val="Salutia"/>
      <sheetName val="IFV"/>
      <sheetName val="VNet"/>
      <sheetName val="SleepCountry"/>
      <sheetName val="Quivox"/>
      <sheetName val="CoreMkt"/>
      <sheetName val="Wiscom"/>
      <sheetName val="IP"/>
      <sheetName val="Old Sheets -&gt;"/>
      <sheetName val="Exp's Paid Cash"/>
      <sheetName val="Detail w.out exp's"/>
      <sheetName val="CF no Exp"/>
      <sheetName val="Detail IRR Calc"/>
      <sheetName val="Rec Sheet"/>
      <sheetName val="TELES"/>
      <sheetName val="US assump"/>
      <sheetName val="US-Summary"/>
      <sheetName val="US-Pt Line"/>
      <sheetName val="US-Line1"/>
      <sheetName val="US-Line2"/>
      <sheetName val="US-Line3"/>
      <sheetName val="US-Line4"/>
      <sheetName val="US-Pt Class"/>
      <sheetName val="US-Rx"/>
      <sheetName val="EI-Rx"/>
      <sheetName val="US-Data"/>
      <sheetName val="US-Input"/>
      <sheetName val="Sales Scen"/>
      <sheetName val="WW"/>
      <sheetName val="BMS P&amp;L"/>
      <sheetName val="Balance Sheet Statistics"/>
      <sheetName val="Capital Tables"/>
      <sheetName val="Income Statement Statisics"/>
      <sheetName val="Formatted Balance Sheet"/>
      <sheetName val="Formatted Historic Pert Bal She"/>
      <sheetName val="Formatt Historic Bal Sheet Stat"/>
      <sheetName val="Formatted Hist Income Statement"/>
      <sheetName val="Share Buyback Calcs"/>
      <sheetName val="TargetLBO"/>
      <sheetName val="outstandingFINAL 4.5"/>
      <sheetName val="outstanding 27.4"/>
      <sheetName val="אמיר גז פירוק הנאמנות"/>
      <sheetName val="פירוק נאמנות רכש מחגי"/>
      <sheetName val="פירוק נאמנות לפידות רכש מהחברה"/>
      <sheetName val="allocation of shares"/>
      <sheetName val="CAP FD + ELROY FINAL 22.4 "/>
      <sheetName val="CAP FD NO ELROY - FINAL 22.4"/>
      <sheetName val="ISRAEL ELROY CLA'S CALCULATION"/>
      <sheetName val="חישוב אלרואי"/>
      <sheetName val="BAT"/>
      <sheetName val="Market Line"/>
      <sheetName val="Put Option Valuation"/>
      <sheetName val="Greenhost"/>
      <sheetName val="FinPlan"/>
      <sheetName val="SEI Birchwood"/>
      <sheetName val="PatPlan"/>
      <sheetName val="Supplemental Data"/>
      <sheetName val="BPP Bal Sheet"/>
      <sheetName val="BPP Income St"/>
      <sheetName val="BPP Cash Flow"/>
      <sheetName val="Fin Inputs"/>
      <sheetName val="Capex Inputs"/>
      <sheetName val="Production Inputs"/>
      <sheetName val="Con Output"/>
      <sheetName val="Income Tax_SEI Birch"/>
      <sheetName val="Print Info"/>
      <sheetName val="FinPlan Output"/>
      <sheetName val="Debt Coverage"/>
      <sheetName val="LC Expense"/>
      <sheetName val="Debt Service"/>
      <sheetName val="Start Charges"/>
      <sheetName val="Plant Operations"/>
      <sheetName val="Fuel"/>
      <sheetName val="Capacity and Energy Pricing"/>
      <sheetName val="Availability Calcs"/>
      <sheetName val="Capital Cost"/>
      <sheetName val="Draw Schedule"/>
      <sheetName val="Average Loan Life"/>
      <sheetName val="Summary SA"/>
      <sheetName val="Annual Summary Holdco"/>
      <sheetName val="Assumptions Linear"/>
      <sheetName val="Assumptions Thru Time"/>
      <sheetName val="Partnership_Inputs"/>
      <sheetName val="Partners_Economics_Live"/>
      <sheetName val="PARTNERS_ECONOMICS_DEBT"/>
      <sheetName val="CONTINGENT CONTRIBUTION"/>
      <sheetName val="FIXED NOTE"/>
      <sheetName val="Inputs to Tax Equity"/>
      <sheetName val="Land Lease_MC"/>
      <sheetName val="Property Tax_MC"/>
      <sheetName val="Annual Tax and Cap Acct"/>
      <sheetName val="Construction_MC"/>
      <sheetName val="Operation_MC"/>
      <sheetName val="Partnership BS &amp; IS"/>
      <sheetName val="Waterfall Summary"/>
      <sheetName val="Quarterly Energy Prices"/>
      <sheetName val="BNP Energy Pricing Calc"/>
      <sheetName val="Depreciation Schedules"/>
      <sheetName val="Falvez Investment Summary2"/>
      <sheetName val="Falvez Investment Summary"/>
      <sheetName val="Funding Summary"/>
      <sheetName val="FALVEZ RETURNS PURCHASE OPTION"/>
      <sheetName val="FALVEZ_OVERALL_RETURNS"/>
      <sheetName val="Annual Tax and Capt Acct UT"/>
      <sheetName val="Annual Tax and Capt Acct UT-PO"/>
      <sheetName val="Falvez Equity Returns"/>
      <sheetName val="Upper Tier Tax Equity Returns"/>
      <sheetName val="Ventyx"/>
      <sheetName val="Table 5-4"/>
      <sheetName val="S&amp;U SUM SHEET"/>
      <sheetName val="SUM SHEET (2)"/>
      <sheetName val="JC IRR"/>
      <sheetName val="CKH IRR"/>
      <sheetName val="CKH IRR 12_31"/>
      <sheetName val="NEW EQ. IRR"/>
      <sheetName val="IRR Analysis"/>
      <sheetName val="New IRR Analysis"/>
      <sheetName val="New CapEx &amp; Depreciation"/>
      <sheetName val="GW Amort"/>
      <sheetName val="Depreciation&amp; CapEx"/>
      <sheetName val="S&amp;U no disc nts"/>
      <sheetName val="PF Cap Sum"/>
      <sheetName val="PF Cap Sum no disc nts"/>
      <sheetName val="Fee Amort."/>
      <sheetName val="Pre Acq. Depr."/>
      <sheetName val="ProjComps"/>
      <sheetName val="Purchase Accounting"/>
      <sheetName val="EPS Adj."/>
      <sheetName val="Trans. Inputs"/>
      <sheetName val="Trans. OV"/>
      <sheetName val="Prem."/>
      <sheetName val="Prem. Sens."/>
      <sheetName val="Consid. Sens."/>
      <sheetName val="Sum. Comparison"/>
      <sheetName val="Comp. Stat."/>
      <sheetName val="Relative Trading Mult."/>
      <sheetName val="model_v53j"/>
      <sheetName val="Side-by-side"/>
      <sheetName val="Finland"/>
      <sheetName val="France"/>
      <sheetName val="Taiwan"/>
      <sheetName val="Chile"/>
      <sheetName val="Egypt"/>
      <sheetName val="El Salvador"/>
      <sheetName val="Morocco"/>
      <sheetName val="Nigeria"/>
      <sheetName val="Sch C"/>
      <sheetName val="Exchange Rate"/>
      <sheetName val="FootballField"/>
      <sheetName val="Benchmarking Analysis"/>
      <sheetName val="Precedent_Valuation"/>
      <sheetName val="Land_Valuation (Simplified)"/>
      <sheetName val="Land_Valuation"/>
      <sheetName val="Residual_Valuation"/>
      <sheetName val="P&amp;L_Hist"/>
      <sheetName val="P&amp;L_Hist_DivisionNorte"/>
      <sheetName val="P&amp;L_Hist_DivisionSur"/>
      <sheetName val="P&amp;L_Hist_PIMS"/>
      <sheetName val="P&amp;L_Hist_PUMAI"/>
      <sheetName val="P&amp;L_Hist_Dallas"/>
      <sheetName val="P&amp;L_Hist_Juarez"/>
      <sheetName val="P&amp;L_Hist_Chihuahua"/>
      <sheetName val="P&amp;L_Hist_Monterrey"/>
      <sheetName val="P&amp;L_Hist_Frontera"/>
      <sheetName val="P&amp;L_Hist_CN"/>
      <sheetName val="P&amp;L_Hist_Queretaro"/>
      <sheetName val="P&amp;L_Hist_Guenajuato"/>
      <sheetName val="P&amp;L_Hist_Cancun"/>
      <sheetName val="P&amp;L_Hist_PBC"/>
      <sheetName val="P&amp;L_Hist_CS"/>
      <sheetName val="BS_Hist"/>
      <sheetName val="P&amp;L_Proj"/>
      <sheetName val="BS_Proj"/>
      <sheetName val="Costs_Juarez"/>
      <sheetName val="Land_Proj_Summary"/>
      <sheetName val="Land_Proj_Juarez"/>
      <sheetName val="Sale_Sched_Juarez"/>
      <sheetName val="Land_Proj_Chihuahua"/>
      <sheetName val="Sale_Sched_Chihuahua"/>
      <sheetName val="Land_Proj_Monterrey"/>
      <sheetName val="Sale_Sched_Monterrey"/>
      <sheetName val="Land_Proj_Frontera"/>
      <sheetName val="Sale_Sched_Frontera"/>
      <sheetName val="Land_Proj_Queretaro"/>
      <sheetName val="Sale_Sched_Queretaro"/>
      <sheetName val="Land_Proj_Guenajuato"/>
      <sheetName val="Sale_Sched_Guenajuato"/>
      <sheetName val="Land_Proj_Cancun"/>
      <sheetName val="Sale_Sched_Cancun"/>
      <sheetName val="Consolidated 2003"/>
      <sheetName val="Consolidated 2004"/>
      <sheetName val="Consolidated 2005"/>
      <sheetName val="Reclassification 2005"/>
      <sheetName val="Ajustment 2005"/>
      <sheetName val="Projections 2005-2006"/>
      <sheetName val="Projections 2007-2008"/>
      <sheetName val="Land 2004-2008"/>
      <sheetName val="LandBank_Juarez"/>
      <sheetName val="LandBank_Chihuahua"/>
      <sheetName val="LandBank_Monterrey"/>
      <sheetName val="LandBank_Frontera"/>
      <sheetName val="LandBank_Queretaro"/>
      <sheetName val="LandBank_Guanajuato"/>
      <sheetName val="LandBank_Cancun"/>
      <sheetName val="Objects"/>
      <sheetName val="CreditLong"/>
      <sheetName val="Cash_Stock_Mix_Cred_Charts"/>
      <sheetName val="CreditShort"/>
      <sheetName val="CreditOther"/>
      <sheetName val="Main Output"/>
      <sheetName val="EPS Charts"/>
      <sheetName val="Debit Memo"/>
      <sheetName val="1. Topology"/>
      <sheetName val="2. Capacity Mix"/>
      <sheetName val="3. Initial Entry"/>
      <sheetName val="4. Generic Char"/>
      <sheetName val="5. Generic Additions"/>
      <sheetName val="6. Renewables"/>
      <sheetName val="7. Retirements"/>
      <sheetName val="8. Load Forecast"/>
      <sheetName val="9. Load&amp;Resources"/>
      <sheetName val="10. Gas Prices"/>
      <sheetName val="11. Oil Prices"/>
      <sheetName val="12. Coal Prices"/>
      <sheetName val="13. Emission Costs"/>
      <sheetName val="14. Annual MCPs"/>
      <sheetName val="15. Monthly MCPs"/>
      <sheetName val="16. ICAP"/>
      <sheetName val="Equity Operation!Returns"/>
      <sheetName val="Apex Corporate Model 2016 v1.0"/>
      <sheetName val="Project.Economics"/>
      <sheetName val="HOLDJun"/>
      <sheetName val="GrantMarch"/>
      <sheetName val="GWIIMarch"/>
      <sheetName val="IncJun"/>
      <sheetName val="OffshoreJun"/>
      <sheetName val="CPJun"/>
      <sheetName val="AMJun"/>
      <sheetName val="ConstJun"/>
      <sheetName val="IS &amp; EBITDA"/>
      <sheetName val="Projects"/>
      <sheetName val="DNU -- projects"/>
      <sheetName val="BS 12.31.13"/>
      <sheetName val="WIP Roll Cash Basis"/>
      <sheetName val="Share Based"/>
      <sheetName val="Noncash AP WIP"/>
      <sheetName val="PPA"/>
      <sheetName val="LGIA"/>
      <sheetName val="EPC"/>
      <sheetName val="MSA"/>
      <sheetName val="Supp Input"/>
      <sheetName val="EVAL"/>
      <sheetName val="Power island"/>
      <sheetName val="water and sewer"/>
      <sheetName val="Heat balance"/>
      <sheetName val="Eng_CM"/>
      <sheetName val="OM "/>
      <sheetName val="St_Loc taxes"/>
      <sheetName val="estimate - no abatement"/>
      <sheetName val="estimate - with abatement"/>
      <sheetName val="NMTC"/>
      <sheetName val="TAX_EQUITY_Field Serv"/>
      <sheetName val="Needs Dates"/>
      <sheetName val="CIN-11"/>
      <sheetName val="CIN-13"/>
      <sheetName val="CIN-14"/>
      <sheetName val="CIN-16"/>
      <sheetName val="CIN-17"/>
      <sheetName val="CIN-18"/>
      <sheetName val="PSI Energy, Inc. - 2"/>
      <sheetName val="PSI Energy, Inc. - 3"/>
      <sheetName val="PSI Energy, Inc. - 4"/>
      <sheetName val="PSI Energy, Inc. - 5"/>
      <sheetName val="PSI Energy, Inc. - 6"/>
      <sheetName val="PSI Energy, Inc. - 7"/>
      <sheetName val="Merchant Gen &amp; Supply Bus - 1 "/>
      <sheetName val="Merchant Gen &amp; Supply Bus - 2"/>
      <sheetName val="Merchant Gen &amp; Supply - 3"/>
      <sheetName val="Merchant Gen &amp; Supply - 4"/>
      <sheetName val="Merchant Gen &amp; Supply - 5"/>
      <sheetName val="Merchant Gen &amp; Supply - 6"/>
      <sheetName val="ULHP-2"/>
      <sheetName val="ULHP-3"/>
      <sheetName val="ULHP-4"/>
      <sheetName val="ULHP-5"/>
      <sheetName val="ULHP-6"/>
      <sheetName val="ULHP-7"/>
      <sheetName val="NREC-2"/>
      <sheetName val="NREC-3"/>
      <sheetName val="NREC-4"/>
      <sheetName val="NREC-5"/>
      <sheetName val="NREC-6"/>
      <sheetName val="NREC-7"/>
      <sheetName val="Power Tech &amp; Infra Serv - 2"/>
      <sheetName val="Power Tech &amp; Infra Serv - 3"/>
      <sheetName val="Power Tech &amp; Infra Serv - 4"/>
      <sheetName val="Power Tech &amp; Infra Serv - 5"/>
      <sheetName val="Power Tech &amp; Infra Serv - 6"/>
      <sheetName val="Power Tech &amp; Infra Serv - 7"/>
      <sheetName val="Regulated ED - 1"/>
      <sheetName val="Regulated ED - 2"/>
      <sheetName val="Regulated ED - 3"/>
      <sheetName val="Regulated ED - 4"/>
      <sheetName val="Regulated ED - 5"/>
      <sheetName val="Regulated ED - 6"/>
      <sheetName val="Cin Corp - 1"/>
      <sheetName val="Cin Corp - 2"/>
      <sheetName val="Cin Corp - 3"/>
      <sheetName val="HLM-2"/>
      <sheetName val="HLM-3"/>
      <sheetName val="HLM-4"/>
      <sheetName val="CIN Earnings To Fixed Charges"/>
      <sheetName val="CIN Financial Ratios"/>
      <sheetName val="ML Ratio - Summary"/>
      <sheetName val="ML Ratio - CIN"/>
      <sheetName val="PSI Energy, Inc. Ratios"/>
      <sheetName val="ML Ratio - PSI Energy, Inc."/>
      <sheetName val="Merchant Gen &amp; Supply  Ratios "/>
      <sheetName val="ULHP Financial Ratios"/>
      <sheetName val="NREC Financial Ratios"/>
      <sheetName val="ML Ratio - Merchant Gen"/>
      <sheetName val="Power Tech &amp; Infra Serv Ratios"/>
      <sheetName val="ML Ratio - Power Tech"/>
      <sheetName val="Regulated ED Ratios"/>
      <sheetName val="ML Ratio - Regulated ED"/>
      <sheetName val="CIN-IS"/>
      <sheetName val="CIN-BS"/>
      <sheetName val="CIN-CS"/>
      <sheetName val="PSI Energy, Inc. - IS"/>
      <sheetName val="PSI Energy, Inc. - BS"/>
      <sheetName val="PSI Energy, Inc. - CS"/>
      <sheetName val="Merchant Gen &amp; Supply - IS"/>
      <sheetName val="Merchant Gen &amp; Supply - BS"/>
      <sheetName val="Merchant Gen &amp; Supply - CS"/>
      <sheetName val="ULHP-IS"/>
      <sheetName val="ULHP-BS"/>
      <sheetName val="ULHP-CS"/>
      <sheetName val="NREC-IS"/>
      <sheetName val="NREC-BS"/>
      <sheetName val="NREC-CS"/>
      <sheetName val="Power Tech &amp; Infra Serv - IS"/>
      <sheetName val="Power Tech &amp; Infra Serv - BS"/>
      <sheetName val="Power Tech &amp; Infra Serv - CS"/>
      <sheetName val="Regulated ED - IS"/>
      <sheetName val="Regulated ED - BS"/>
      <sheetName val="Regulated ED - CS"/>
      <sheetName val="Cin Corp - IS"/>
      <sheetName val="Cin Corp - BS"/>
      <sheetName val="Cin Corp - CS"/>
      <sheetName val="Non-Reg Invest Act"/>
      <sheetName val="CIN-13 Other"/>
      <sheetName val="PSI Energy, Inc. - 3 Other"/>
      <sheetName val="Merchant Gen &amp; Sup Bus-3 Other"/>
      <sheetName val="ULHP-3 Other"/>
      <sheetName val="NREC-3 Other"/>
      <sheetName val="Power Tech &amp; Infra Serv-3 Other"/>
      <sheetName val="Regulated ED - 3 Other"/>
      <sheetName val="CBU-2005"/>
      <sheetName val="Project Inputs"/>
      <sheetName val="Portfolio Inputs"/>
      <sheetName val="SREC Curves"/>
      <sheetName val="Merchant Curves"/>
      <sheetName val="Net Income Calculation(PRELIM)"/>
      <sheetName val="Property Tax"/>
      <sheetName val="Rev &amp; Exp"/>
      <sheetName val="Model Notes"/>
      <sheetName val="Current 9-02"/>
      <sheetName val="9th Floor Current 9-02"/>
      <sheetName val="Database - Tenant"/>
      <sheetName val="Input (Real Estate)"/>
      <sheetName val="Cash Flow Proforma"/>
      <sheetName val="RR Import"/>
      <sheetName val="Financial Projection"/>
      <sheetName val="1 - TOC"/>
      <sheetName val="Master Tenant"/>
      <sheetName val="4 S &amp; U MT"/>
      <sheetName val="5 NOI MT"/>
      <sheetName val="6 TI MT"/>
      <sheetName val="Owner"/>
      <sheetName val="12 - Owner S &amp; U"/>
      <sheetName val="13 - Owner NOI"/>
      <sheetName val="14 - Owner TI"/>
      <sheetName val="Sig. Fin. Assumptions"/>
      <sheetName val="2 - Partnership Inputs"/>
      <sheetName val="2a - Project Inputs"/>
      <sheetName val="Electricity - Q3 2013"/>
      <sheetName val="Electricity - Q2 2013"/>
      <sheetName val="Electricity - Q1 2013"/>
      <sheetName val="Electricity - Q4 2012"/>
      <sheetName val="Supplemental"/>
      <sheetName val="3 - Electricity"/>
      <sheetName val="7A - Investor Rtn MT"/>
      <sheetName val="7B - Investor MT IRR"/>
      <sheetName val="7C - Investor Rtn MT 6"/>
      <sheetName val="7D - Investor MT IRR 6"/>
      <sheetName val="Investor Put calc"/>
      <sheetName val="8 KWF Rtn MT"/>
      <sheetName val="9 Balance Sheet MT"/>
      <sheetName val="10 -  Reserve"/>
      <sheetName val="11 - Managing Member Advance"/>
      <sheetName val="15 Owner Master Tenant Rtn"/>
      <sheetName val="16 - Owner MM Rtn"/>
      <sheetName val="17 - NPV KWF Benefits"/>
      <sheetName val="18 - Owner 704(b) and 704(d)"/>
      <sheetName val="19 - Owner Install Costs"/>
      <sheetName val="20 - Credits"/>
      <sheetName val="22 - Owner Balance Sheet"/>
      <sheetName val="21 - Owner Amortization"/>
      <sheetName val="21A - 704(C) Dep"/>
      <sheetName val="21B - 704(c) allocation"/>
      <sheetName val="FMV calc"/>
      <sheetName val="Not included in comp--&gt;"/>
      <sheetName val="19 - Depreciation"/>
      <sheetName val="21 - Section 467"/>
      <sheetName val="Contribution Math"/>
      <sheetName val=" 15 - Sale"/>
      <sheetName val="1 - Index"/>
      <sheetName val="2 - Input"/>
      <sheetName val="3 - S &amp; U"/>
      <sheetName val="4 - NOI"/>
      <sheetName val="4b - Electricity"/>
      <sheetName val="5 - TI"/>
      <sheetName val="6 - LP Rtn"/>
      <sheetName val="7 - Sale Cash-LP"/>
      <sheetName val="8 - 704(b) and 704(d)"/>
      <sheetName val="9 - Install Costs"/>
      <sheetName val="10 - Electricity"/>
      <sheetName val="11 - Credit"/>
      <sheetName val="12 - Dep &amp; Amort"/>
      <sheetName val="13 - Balance Sheet"/>
      <sheetName val="14 - Senior Debt"/>
      <sheetName val="13 - Debt Schedule"/>
      <sheetName val="15 - Accruals"/>
      <sheetName val="16 - Pay-in-LP"/>
      <sheetName val="15 - IRR Year 6 Call"/>
      <sheetName val="6 - LP Year 6 Call Benefits"/>
      <sheetName val="17 - GP Rtn"/>
      <sheetName val="18 - Tax GAAP Differences"/>
      <sheetName val="Brigadoon Wind Financial Projec"/>
      <sheetName val="Project 6 - Perm Loan"/>
      <sheetName val="Project 5 - Perm Loan"/>
      <sheetName val="Project 4 - Perm Loan"/>
      <sheetName val="Project 3 - Perm Loan"/>
      <sheetName val="Project 2 - Perm Loan"/>
      <sheetName val="Project 1 - Perm Loan"/>
      <sheetName val="3 - MT S&amp;U"/>
      <sheetName val="4 - MT NOI"/>
      <sheetName val="5 - MT TI"/>
      <sheetName val="4a - Project NOI"/>
      <sheetName val="14 - Lessor S&amp;U"/>
      <sheetName val="15 - Lessor NOI"/>
      <sheetName val="16 - Lessor TI "/>
      <sheetName val="2a - Facility inputs"/>
      <sheetName val="Flow Chart"/>
      <sheetName val="4b - Revenue"/>
      <sheetName val="7 - MT Investor - 20YR"/>
      <sheetName val="8 - MT Investor IRR - 20YR"/>
      <sheetName val="12 - MT MM Rtn"/>
      <sheetName val="11 - MT Balance Sheet"/>
      <sheetName val="13 - MT Accruals"/>
      <sheetName val="23 - MM Benefits-Owner"/>
      <sheetName val="22 - MT Benefits from Owner"/>
      <sheetName val="6 - Credit or Grant"/>
      <sheetName val="19 - 704(b) and 704(d)"/>
      <sheetName val="17 - Owner Balance Sheet"/>
      <sheetName val="21 - Sale"/>
      <sheetName val="18 - Lessor Depreciation"/>
      <sheetName val="20 - Perm Loan"/>
      <sheetName val="23 - Lessor Accruals"/>
      <sheetName val="9 - MT Investor - 6YR"/>
      <sheetName val="10 - MT Investor IRR - 6YR"/>
      <sheetName val="11 - Lessee Amortization"/>
      <sheetName val="19 - Lessor Amortization"/>
      <sheetName val="22 - Lessor Construction Loan"/>
      <sheetName val="19 - Master Tenant IRR"/>
      <sheetName val="19 - Managing Member"/>
      <sheetName val="24 - MM Benefits-Total"/>
      <sheetName val="SS Funds-IRR"/>
      <sheetName val="Cost-Fin Assumps"/>
      <sheetName val="SSI-Rev"/>
      <sheetName val="SS-I  P&amp;L"/>
      <sheetName val="SS-I Cash Flow Stmt"/>
      <sheetName val="Cash Flow Assumptions"/>
      <sheetName val="SSI-Debt"/>
      <sheetName val="SS-I Amort Schedule"/>
      <sheetName val="CSP P&amp;L"/>
      <sheetName val="SSII-Rev"/>
      <sheetName val="SSII-Debt"/>
      <sheetName val="SS-II P&amp;L"/>
      <sheetName val="Rate Comparison"/>
      <sheetName val="Compatibility Report"/>
      <sheetName val="Novo Index"/>
      <sheetName val="S&amp;U - LPT - MT"/>
      <sheetName val="NOI - LPT - MT"/>
      <sheetName val="TI - LPT - MT"/>
      <sheetName val="BALANCE SHEET LPT - MT"/>
      <sheetName val="ACCRUALS - LPT - MT"/>
      <sheetName val="MM BENEFIT - LPT - MT"/>
      <sheetName val="IM BENEFIT LPT - MT"/>
      <sheetName val="IM IRR - LPT - MT"/>
      <sheetName val="IM CASH IRR - LPT - MT "/>
      <sheetName val="S&amp;U - LPT - OWNER"/>
      <sheetName val="NOI - LPT - OWNER"/>
      <sheetName val="TI - LPT - OWNER"/>
      <sheetName val="BALANCE SHEET LPT - OWNER"/>
      <sheetName val="ACCRUALS - LPT - OWNER"/>
      <sheetName val="704(b) and 704(d) LPT - OWNER"/>
      <sheetName val="MM BENEFIT LPT - OWNER"/>
      <sheetName val="MT BENEFIT - LPT - OWNER"/>
      <sheetName val="NPV MM BENEFITS - LPT"/>
      <sheetName val="SALE - LPT - OWNER"/>
      <sheetName val="S&amp;U - FLIP"/>
      <sheetName val="NOI - FLIP "/>
      <sheetName val="TI - FLIP"/>
      <sheetName val="BALANCE SHEET - FLIP"/>
      <sheetName val="ACCRUALS - FLIP"/>
      <sheetName val="704(b) and 704(d) - FLIP"/>
      <sheetName val="MM BENEFIT - FLIP"/>
      <sheetName val="NPV MM BENEFITS - FLIP"/>
      <sheetName val="IM BENEFIT - FLIP"/>
      <sheetName val="LP IRR - FLIP"/>
      <sheetName val="IM CASH IRR - FLIP"/>
      <sheetName val="SALE - FLIP"/>
      <sheetName val="DEV. COSTS &amp; CREDIT CALC "/>
      <sheetName val="DEPRECIATION &amp; AMORITZATION"/>
      <sheetName val="INVERTER DEPRECIATION"/>
      <sheetName val="PERMANENT LOAN 1"/>
      <sheetName val="PERMANENT LOAN 2"/>
      <sheetName val="NOI MT"/>
      <sheetName val="NOI Owner"/>
      <sheetName val="Dev Costs"/>
      <sheetName val="Commission"/>
      <sheetName val="Debt Calc"/>
      <sheetName val="GP_Dev Return"/>
      <sheetName val="NOI SEFs"/>
      <sheetName val="F5"/>
      <sheetName val="F6"/>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FL1"/>
      <sheetName val="FL2"/>
      <sheetName val="FL3"/>
      <sheetName val="FL4"/>
      <sheetName val="FL5"/>
      <sheetName val="AZDC Form"/>
      <sheetName val="Adj."/>
      <sheetName val="Project Costs"/>
      <sheetName val="PBC Costs"/>
      <sheetName val="contractor recon."/>
      <sheetName val="credit calc"/>
      <sheetName val="scope"/>
      <sheetName val="vouching"/>
      <sheetName val="taxes &amp; insurance"/>
      <sheetName val="contractor cost rec."/>
      <sheetName val="Avg. %"/>
      <sheetName val="Avg. PIS"/>
      <sheetName val="263A Interest"/>
      <sheetName val="Input &amp; Assumptions"/>
      <sheetName val="A1 S &amp; U MT"/>
      <sheetName val="A2 NOI MT"/>
      <sheetName val="A3 TI MT"/>
      <sheetName val="A4 Investor Rtn MT - 25 Year"/>
      <sheetName val="A5 Investor MT IRR - 25 Year"/>
      <sheetName val="A6 Investor Rtn MT - Flip Year"/>
      <sheetName val="A7 Investor MT IRR - Flip Year"/>
      <sheetName val="A8 Balance Sheet MT"/>
      <sheetName val="A8 704(b) &amp; 704(d)"/>
      <sheetName val="A9 Sponsor Rtn MT"/>
      <sheetName val="B1 Solar LLC S &amp; U"/>
      <sheetName val="B2 Solar LLC NOI"/>
      <sheetName val="B3 Solar LLC TI"/>
      <sheetName val="B4 Solar LLC Balance Sheet"/>
      <sheetName val="B5 Dev Costs &amp; Credit Calc"/>
      <sheetName val="C2 Dep &amp; Amort"/>
      <sheetName val="C3 Sale Analysis"/>
      <sheetName val="C4 Accruals"/>
      <sheetName val="C5 Master Tenant LP Rtn"/>
      <sheetName val="C6 NPV Sponsor Benefits"/>
      <sheetName val="C7 Grenich Annual Rtn"/>
      <sheetName val="C8 Grenich Quarterly IRR "/>
      <sheetName val="C8a Grenich IRR Tracker"/>
      <sheetName val="C9 704(b) &amp; 704(d)"/>
      <sheetName val="C10 Solar LLC Debt Schedule"/>
      <sheetName val="Owner - Section 467 calc - 2011"/>
      <sheetName val="17 - Tax GAAP Differences"/>
      <sheetName val="InfoSheet Merge"/>
      <sheetName val="1 Index"/>
      <sheetName val="2 Input"/>
      <sheetName val="3 S &amp; U MT"/>
      <sheetName val="4 NOI MT"/>
      <sheetName val="5 TI MT"/>
      <sheetName val="6A MT Fed LP Rtn"/>
      <sheetName val="6D GP Rtn MT"/>
      <sheetName val="3 S &amp; U Lessor"/>
      <sheetName val="4 NOI Lessor"/>
      <sheetName val="4b Electricity"/>
      <sheetName val="5 TI Lessor"/>
      <sheetName val="6B Lessor State LP Rtn"/>
      <sheetName val="6C Lessor Installer LP Rtn"/>
      <sheetName val="6D GP Rtn Lessor"/>
      <sheetName val="6E Lessor Master Tenant LP Rtn"/>
      <sheetName val="7 Sale"/>
      <sheetName val="8 704(b) and 704(d)"/>
      <sheetName val="9 Install Costs"/>
      <sheetName val="10 Credit"/>
      <sheetName val="11 Dep &amp; Amort"/>
      <sheetName val="12 Balance Sheet MT"/>
      <sheetName val="12 Balance Sheet Lessor"/>
      <sheetName val="13 Debt"/>
      <sheetName val="13A Refi"/>
      <sheetName val="14 Accruals"/>
      <sheetName val="15A FedLP IRR"/>
      <sheetName val="15C InstallLP IRR"/>
      <sheetName val="15B StateLP IRR"/>
      <sheetName val="15C NPV InstallLP Benefits"/>
      <sheetName val="15E Lessor Master Tenant LP IRR"/>
      <sheetName val="16A NPV GP Benefits"/>
      <sheetName val="Section 467"/>
      <sheetName val="17  Fed LP GAAP"/>
      <sheetName val="4 - NOI - Investor"/>
      <sheetName val="YRLY POSTED GAS"/>
      <sheetName val="OCCURENCES"/>
      <sheetName val="ALL PRICES"/>
      <sheetName val="94 GAS"/>
      <sheetName val="Individual Project Returns"/>
      <sheetName val="Line Items"/>
      <sheetName val="IDC-Const Schedule"/>
      <sheetName val="Wind In"/>
      <sheetName val="PM Update Walk"/>
      <sheetName val="Const"/>
      <sheetName val="Operating Assumptions"/>
      <sheetName val="Bal Sheet-JW"/>
      <sheetName val="Inc-JW qtrs"/>
      <sheetName val="Cash Flow-JW"/>
      <sheetName val="Inc-JW annual"/>
      <sheetName val="Bal. Sheet-JW annual"/>
      <sheetName val="Cash Flow-JW annual"/>
      <sheetName val="Inc Stmt-RHC"/>
      <sheetName val="Inc Stmt-Admin"/>
      <sheetName val="Inc Stmt-JWH"/>
      <sheetName val="As-Fin"/>
      <sheetName val="Revenue PY&amp;FY"/>
      <sheetName val="Link Busta (DO NOT DELETE THIS "/>
      <sheetName val="Traffic_Rev"/>
      <sheetName val="RTL-IP-Dep-FA"/>
      <sheetName val="IA - Summary"/>
      <sheetName val="IPRD"/>
      <sheetName val="Inventec"/>
      <sheetName val="Broadcom"/>
      <sheetName val="VARS"/>
      <sheetName val="7 Qtr (1Q00-3Q01)"/>
      <sheetName val="Cap-FA"/>
      <sheetName val="Assumptions and Inputs"/>
      <sheetName val="Risk Data"/>
      <sheetName val="Bal Sht 9-30-01"/>
      <sheetName val="LOH0197"/>
      <sheetName val="CAPMIP"/>
      <sheetName val="Input1"/>
      <sheetName val="Input2"/>
      <sheetName val="EPG"/>
      <sheetName val="Music"/>
      <sheetName val="Shopping"/>
      <sheetName val="Weather"/>
      <sheetName val="Banking"/>
      <sheetName val="Cost to Customer"/>
      <sheetName val="key_inputs"/>
      <sheetName val="Proj. Financials"/>
      <sheetName val="KeyMultInputs"/>
      <sheetName val="Iowa Curves"/>
      <sheetName val="Mult-3yr"/>
      <sheetName val="WP_Hist ABC"/>
      <sheetName val="Exb II.1_Summary Taira"/>
      <sheetName val="Detail Schedules"/>
      <sheetName val="dom-salaries"/>
      <sheetName val="Trends &amp; Rates"/>
      <sheetName val="Deferred Maint - old"/>
      <sheetName val="Deferred Add"/>
      <sheetName val="Existing"/>
      <sheetName val="Scratch and Validation Rules"/>
      <sheetName val="MA SREC Prices"/>
      <sheetName val="Table Q1"/>
      <sheetName val="VA Crews ROM"/>
      <sheetName val="NewHall-P3 Qual"/>
      <sheetName val="Redbank-Herndon"/>
      <sheetName val="Alpine Quality"/>
      <sheetName val="QUALCMP2"/>
      <sheetName val="WP-Firecreek-Beckley"/>
      <sheetName val="Riverside ROM YTD 2001"/>
      <sheetName val="Riverside ROM YTD 2002"/>
      <sheetName val="NOT USed in FINAL report"/>
      <sheetName val="Op Costs"/>
      <sheetName val="Operator"/>
      <sheetName val="Financing"/>
      <sheetName val="Value Distr"/>
      <sheetName val="dscr6"/>
      <sheetName val="Fin_Tax Input"/>
      <sheetName val="HIOS 93 thru 96"/>
      <sheetName val="Base rev-o&amp;m assumptions"/>
      <sheetName val="Assume1"/>
      <sheetName val="Assume2"/>
      <sheetName val="Economics"/>
      <sheetName val="Sources"/>
      <sheetName val="PjtSum"/>
      <sheetName val="Chk"/>
      <sheetName val="1999 BUDGET"/>
      <sheetName val="1998 REFORECAST"/>
      <sheetName val="PSF"/>
      <sheetName val="4 YEAR NOI"/>
      <sheetName val="5 YEAR CAP EXP"/>
      <sheetName val="DEFERRED CAM AMORTIZATION_2000"/>
      <sheetName val="DEFERRED CAM AMORTIZATION"/>
      <sheetName val="DEFERRED EXPENSES"/>
      <sheetName val="MINIMUM &amp; OVERAGE RENT"/>
      <sheetName val="SPECIALTY LEASING INCOME"/>
      <sheetName val="CAM INCOME"/>
      <sheetName val="REAL ESTATE TAX INCOME"/>
      <sheetName val="UTILITY INCOME"/>
      <sheetName val="INTEREST-OTHER INCOME"/>
      <sheetName val="4001 PAYROLL"/>
      <sheetName val="4002 PAYROLL TAXES"/>
      <sheetName val="4004 BENEFITS"/>
      <sheetName val="4005 REIMBURSEMENTS"/>
      <sheetName val="4008 CLEANING SERVICES "/>
      <sheetName val="4010 - TRAVEL"/>
      <sheetName val="4012 CONTRACTED SERVICES"/>
      <sheetName val="4013 MATERIALS &amp; SUPPLIES"/>
      <sheetName val="4014 REPAIRS &amp; MAINTENANCE"/>
      <sheetName val="4015 EQUIPMENT RENTAL"/>
      <sheetName val="4016 - UTILITIES - ELECTRIC"/>
      <sheetName val="4017 - UTILITIES - GAS &amp; OIL"/>
      <sheetName val="4018 - UTILITIES- WATER &amp; SEWER"/>
      <sheetName val="4020 SUBSCRIPTIONS"/>
      <sheetName val="4021 - OFFICE EXPENSES"/>
      <sheetName val="4022 COPIER EXPENSE"/>
      <sheetName val="4023 TELEPHONE"/>
      <sheetName val="4024 GIFT &amp; HOLIDAY"/>
      <sheetName val="4025 PARKING LOT REPAIR"/>
      <sheetName val="4026 ROAD REPAIR"/>
      <sheetName val="4027 ROOF REPAIR"/>
      <sheetName val="4030 - SALES PROMOTION"/>
      <sheetName val="4031 SPECIALTY LEASING EXPENSE"/>
      <sheetName val="4034 - EDUCATION"/>
      <sheetName val="4035 OTHER"/>
      <sheetName val="4040 MANAGEMENT FEE"/>
      <sheetName val="4041 SNOW REMOVAL"/>
      <sheetName val="4043 PARKING LOT RENTAL"/>
      <sheetName val="4044 ACCOUNTING AND AUDITING"/>
      <sheetName val="4045 PROF SERVICES - LEGAL"/>
      <sheetName val="4046 PROF SERVICES - OTHER"/>
      <sheetName val="4047 INSURANCE"/>
      <sheetName val="4050 BAD DEBTS"/>
      <sheetName val="4070 CHARITABLE CONTRIBUTIONS"/>
      <sheetName val="4071 REAL ESTATE TAXES"/>
      <sheetName val="4072 INTEREST EXPENSE"/>
      <sheetName val="4073 DEPRECIATION"/>
      <sheetName val="4074 AMORTIZATION"/>
      <sheetName val="PROMO INTERCOMPANY"/>
      <sheetName val="SQUARE FOOTAGE"/>
      <sheetName val="AP ALLOC"/>
      <sheetName val="PROOF PAGE"/>
      <sheetName val="Turbine Data"/>
      <sheetName val="P&amp;L (US$)"/>
      <sheetName val="Kawailoa Summary"/>
      <sheetName val="1999_BUDGET"/>
      <sheetName val="VARIANCE_ANALYSIS"/>
      <sheetName val="1998_REFORECAST"/>
      <sheetName val="4_YEAR_NOI"/>
      <sheetName val="CAPITAL_EXPENDITURES"/>
      <sheetName val="5_YEAR_CAP_EXP"/>
      <sheetName val="DEFERRED_CAM_AMORTIZATION_2000"/>
      <sheetName val="DEFERRED_CAM_AMORTIZATION"/>
      <sheetName val="DEFERRED_EXPENSES"/>
      <sheetName val="MINIMUM_&amp;_OVERAGE_RENT"/>
      <sheetName val="SPECIALTY_LEASING_INCOME"/>
      <sheetName val="CAM_INCOME"/>
      <sheetName val="REAL_ESTATE_TAX_INCOME"/>
      <sheetName val="UTILITY_INCOME"/>
      <sheetName val="INTEREST-OTHER_INCOME"/>
      <sheetName val="4001_PAYROLL"/>
      <sheetName val="4002_PAYROLL_TAXES"/>
      <sheetName val="4004_BENEFITS"/>
      <sheetName val="4005_REIMBURSEMENTS"/>
      <sheetName val="4008_CLEANING_SERVICES_"/>
      <sheetName val="4010_-_TRAVEL"/>
      <sheetName val="4012_CONTRACTED_SERVICES"/>
      <sheetName val="4013_MATERIALS_&amp;_SUPPLIES"/>
      <sheetName val="4014_REPAIRS_&amp;_MAINTENANCE"/>
      <sheetName val="4015_EQUIPMENT_RENTAL"/>
      <sheetName val="4016_-_UTILITIES_-_ELECTRIC"/>
      <sheetName val="4017_-_UTILITIES_-_GAS_&amp;_OIL"/>
      <sheetName val="4018_-_UTILITIES-_WATER_&amp;_SEWER"/>
      <sheetName val="4020_SUBSCRIPTIONS"/>
      <sheetName val="4021_-_OFFICE_EXPENSES"/>
      <sheetName val="4022_COPIER_EXPENSE"/>
      <sheetName val="4023_TELEPHONE"/>
      <sheetName val="4024_GIFT_&amp;_HOLIDAY"/>
      <sheetName val="4025_PARKING_LOT_REPAIR"/>
      <sheetName val="4026_ROAD_REPAIR"/>
      <sheetName val="4027_ROOF_REPAIR"/>
      <sheetName val="4030_-_SALES_PROMOTION"/>
      <sheetName val="4031_SPECIALTY_LEASING_EXPENSE"/>
      <sheetName val="4034_-_EDUCATION"/>
      <sheetName val="4035_OTHER"/>
      <sheetName val="4040_MANAGEMENT_FEE"/>
      <sheetName val="4041_SNOW_REMOVAL"/>
      <sheetName val="4043_PARKING_LOT_RENTAL"/>
      <sheetName val="4044_ACCOUNTING_AND_AUDITING"/>
      <sheetName val="4045_PROF_SERVICES_-_LEGAL"/>
      <sheetName val="4046_PROF_SERVICES_-_OTHER"/>
      <sheetName val="4047_INSURANCE"/>
      <sheetName val="4050_BAD_DEBTS"/>
      <sheetName val="4070_CHARITABLE_CONTRIBUTIONS"/>
      <sheetName val="4071_REAL_ESTATE_TAXES"/>
      <sheetName val="4072_INTEREST_EXPENSE"/>
      <sheetName val="4073_DEPRECIATION"/>
      <sheetName val="4074_AMORTIZATION"/>
      <sheetName val="PROMO_INTERCOMPANY"/>
      <sheetName val="SQUARE_FOOTAGE"/>
      <sheetName val="AP_ALLOC"/>
      <sheetName val="PROOF_PAGE"/>
      <sheetName val="Turbine_Data"/>
      <sheetName val="P&amp;L_(US$)"/>
      <sheetName val="Kawailoa_Summary"/>
      <sheetName val="Cost Category"/>
      <sheetName val="Tax Equity Illustration"/>
      <sheetName val="Sales Data"/>
      <sheetName val="2011P Proj EBITDA (Cohocton)"/>
      <sheetName val="FINCAD LIBOR Curve"/>
      <sheetName val="2011P Proj EBITDA (MH-EN071)"/>
      <sheetName val="2011P Proj EBITDA (ROL-EN073)"/>
      <sheetName val="2011P Proj EBITDA (SHEF-EN041)"/>
      <sheetName val="2011P Proj EBITDA SWII"/>
      <sheetName val="2011P Proj EBITDA (SWI-EN055)"/>
      <sheetName val="2011P Proj EBITDA (STEII-077)"/>
      <sheetName val="2011P Proj EBITDA (STEI-075)"/>
      <sheetName val="CAM DEP'N_AMORTIZATION_2000"/>
      <sheetName val="CAM DEP'N_AMORTIZATION"/>
      <sheetName val="4008 CLEANING"/>
      <sheetName val="4010 TRAVEL"/>
      <sheetName val="4016 UTILITIES - ELECTRIC"/>
      <sheetName val="4017 UTILITIES - GAS &amp; OIL"/>
      <sheetName val="4018 UTILITIES- WATER &amp; SEWER"/>
      <sheetName val="4019 DUES"/>
      <sheetName val="4021 OFFICE EXPENSES"/>
      <sheetName val="4030 SALES PROMOTION"/>
      <sheetName val="4034 EDUCATION"/>
      <sheetName val="4042 MANAGEMENT FEE"/>
      <sheetName val="4049 MARKETING CONTRIBUTIONS"/>
      <sheetName val="CAM_DEP'N_AMORTIZATION_2000"/>
      <sheetName val="CAM_DEP'N_AMORTIZATION"/>
      <sheetName val="4008_CLEANING"/>
      <sheetName val="4010_TRAVEL"/>
      <sheetName val="4016_UTILITIES_-_ELECTRIC"/>
      <sheetName val="4017_UTILITIES_-_GAS_&amp;_OIL"/>
      <sheetName val="4018_UTILITIES-_WATER_&amp;_SEWER"/>
      <sheetName val="4019_DUES"/>
      <sheetName val="4021_OFFICE_EXPENSES"/>
      <sheetName val="4030_SALES_PROMOTION"/>
      <sheetName val="4034_EDUCATION"/>
      <sheetName val="4042_MANAGEMENT_FEE"/>
      <sheetName val="4049_MARKETING_CONTRIBUTIONS"/>
      <sheetName val="1993FY"/>
      <sheetName val="Management Fee Calculation"/>
      <sheetName val="G702"/>
      <sheetName val="BaseDomRaw"/>
      <sheetName val="UPCHWPII"/>
      <sheetName val="DCS Links"/>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ro Forma Capitalization"/>
      <sheetName val="Pro Forma Corporate Structure"/>
      <sheetName val="Pro-Forma Cap Diagram"/>
      <sheetName val="Operating Record"/>
      <sheetName val="Energy Hedge Contracts"/>
      <sheetName val="Summary Gen Portf"/>
      <sheetName val="Summary Gen Portf (2)"/>
      <sheetName val="CALENDER"/>
      <sheetName val="Output Slides --&gt;"/>
      <sheetName val="Credit Metrics"/>
      <sheetName val="Diverse Composition of Revenue"/>
      <sheetName val="Project Debt Svc Repayment"/>
      <sheetName val="CADS Profile"/>
      <sheetName val="Dep. Rates"/>
      <sheetName val="LBO Football Field"/>
      <sheetName val="Home Sales"/>
      <sheetName val="Account"/>
      <sheetName val="Series"/>
      <sheetName val="Lessee - Project 1 Monthly"/>
      <sheetName val="Lessee - Project 2 Monthly"/>
      <sheetName val="Home_Sales"/>
      <sheetName val="Lessee_-_Project_1_Monthly"/>
      <sheetName val="Lessee_-_Project_2_Monthly"/>
      <sheetName val="For%20Sale%20Analysis.XLS"/>
      <sheetName val="FORMULAS - Hide Tab!"/>
      <sheetName val="Current 9_02"/>
      <sheetName val="Reference"/>
      <sheetName val="Scrap"/>
      <sheetName val="Funds Applicable"/>
      <sheetName val="New Perf Update"/>
      <sheetName val="Perf Update"/>
      <sheetName val="Credit Migration"/>
      <sheetName val="SCOOPS - Bal"/>
      <sheetName val="SCOOPS - P&amp;L"/>
      <sheetName val="Sub Counts"/>
      <sheetName val="97"/>
      <sheetName val="98"/>
      <sheetName val="99"/>
      <sheetName val="00"/>
      <sheetName val="TV HH"/>
      <sheetName val="PT ratings"/>
      <sheetName val="primetimeHH"/>
      <sheetName val="TD rating"/>
      <sheetName val=" FCF"/>
      <sheetName val="FC-VC Summary"/>
      <sheetName val="FS Import Corp Tie"/>
      <sheetName val="FS Import"/>
      <sheetName val="FCF Compare"/>
      <sheetName val="P-P Summary"/>
      <sheetName val="ScenMgr"/>
      <sheetName val="Hedge Charts"/>
      <sheetName val="General Charts"/>
      <sheetName val="Sensitivity Summary"/>
      <sheetName val="PLANTSUMMARY"/>
      <sheetName val="Option Premia"/>
      <sheetName val="Input Curves"/>
      <sheetName val="EXPDETAIL"/>
      <sheetName val="REVDETAIL"/>
      <sheetName val="POWEROPS"/>
      <sheetName val="ENGINPUT"/>
      <sheetName val="O&amp;M Input"/>
      <sheetName val="EmissionCosts"/>
      <sheetName val="Emission"/>
      <sheetName val="Existing Dep"/>
      <sheetName val="Active Curve"/>
      <sheetName val="Curve 1"/>
      <sheetName val="Curve 2"/>
      <sheetName val="Curve 3"/>
      <sheetName val="Curve 4"/>
      <sheetName val="Curve 5"/>
      <sheetName val="Curve 6"/>
      <sheetName val="Curve 7"/>
      <sheetName val="Curve 8"/>
      <sheetName val="Curve 9"/>
      <sheetName val="Curve 10"/>
      <sheetName val="Curve 11"/>
      <sheetName val="O&amp;M 1"/>
      <sheetName val="O&amp;M 2"/>
      <sheetName val="O&amp;M 3"/>
      <sheetName val="O&amp;M 4"/>
      <sheetName val="Hours"/>
      <sheetName val="USS Model (2)"/>
      <sheetName val="USS Model"/>
      <sheetName val="SS Model"/>
      <sheetName val="Portfolio Budget"/>
      <sheetName val="Individual Project Budget"/>
      <sheetName val="CSG Project Schedule"/>
      <sheetName val="Key BOE"/>
      <sheetName val="Solar Inputs"/>
      <sheetName val="Depr."/>
      <sheetName val="Const., LCs &amp; CLoan"/>
      <sheetName val="EPE"/>
      <sheetName val="Offtake"/>
      <sheetName val="DateCalc"/>
      <sheetName val="ENF"/>
      <sheetName val="% Rent"/>
      <sheetName val="Min Rent"/>
      <sheetName val="Recovery"/>
      <sheetName val="BS Analysis "/>
      <sheetName val="Security Deposit"/>
      <sheetName val="5CM95"/>
      <sheetName val="SCHEDULE B+C"/>
      <sheetName val="SCHEDULE E "/>
      <sheetName val="SCHEDULE E (1)"/>
      <sheetName val="SCHEDULE F"/>
      <sheetName val="SCHEDULE G"/>
      <sheetName val="SCHEDULE H"/>
      <sheetName val="SCHEDULE J"/>
      <sheetName val="SCHEDULE 3 "/>
      <sheetName val="MARKETING II"/>
      <sheetName val="MARKETING III"/>
      <sheetName val="SCHEDULE A "/>
      <sheetName val="SCHEDULE B,C,MARKETING"/>
      <sheetName val="CURRENT INCOME SUMMARY"/>
      <sheetName val="SCHEDULE B&amp;C"/>
      <sheetName val="SCHEDULE D1"/>
      <sheetName val="SCHEDULE E (2)"/>
      <sheetName val="SCHEDULE L"/>
      <sheetName val="Wind Model Licens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EconExpert-WIND Charts"/>
      <sheetName val="Partnership Data for Export"/>
      <sheetName val="2010 Corporate State Tax Rates"/>
      <sheetName val="BER scenario summary"/>
      <sheetName val="Proj (Mth)"/>
      <sheetName val="Proj (Qtr)"/>
      <sheetName val="BL"/>
      <sheetName val="Investor Ret"/>
      <sheetName val="Proj Sum"/>
      <sheetName val="Waterfall Sum"/>
      <sheetName val="Investor Sum"/>
      <sheetName val="Scenario Manager"/>
      <sheetName val="Draw"/>
      <sheetName val="O &amp; M"/>
      <sheetName val="Sub Debt"/>
      <sheetName val="Fuel Cost"/>
      <sheetName val="Duct Firing"/>
      <sheetName val="1.02  St"/>
      <sheetName val="1.02  QF"/>
      <sheetName val="1.03"/>
      <sheetName val="1.04.02"/>
      <sheetName val="2.03"/>
      <sheetName val="9.02"/>
      <sheetName val="9.04(A)  QF"/>
      <sheetName val="9.04  St"/>
      <sheetName val="9.05  St"/>
      <sheetName val="10.04.01"/>
      <sheetName val="Energy Model"/>
      <sheetName val="Solar Resource &amp; System Load"/>
      <sheetName val="Cost Analysis"/>
      <sheetName val="Cost Range"/>
      <sheetName val="GHG Analysis"/>
      <sheetName val="AssGen"/>
      <sheetName val="AssFuel"/>
      <sheetName val="AssOps"/>
      <sheetName val="AssVol"/>
      <sheetName val="AssCon"/>
      <sheetName val="Sefyr Varme"/>
      <sheetName val="Varme AB"/>
      <sheetName val="Nynashamn"/>
      <sheetName val="Hallefors"/>
      <sheetName val="Hofors"/>
      <sheetName val="Saffle"/>
      <sheetName val="Start Alpha"/>
      <sheetName val="Avesta"/>
      <sheetName val="Torsby"/>
      <sheetName val="Grums"/>
      <sheetName val="Kristinehamn"/>
      <sheetName val="Ljusnarsberg"/>
      <sheetName val="Hudiksvall"/>
      <sheetName val="Stop Alpha"/>
      <sheetName val="1st Bond"/>
      <sheetName val="2nd Bond"/>
      <sheetName val="3rd Bond"/>
      <sheetName val="Quote"/>
      <sheetName val="ProjQtr"/>
      <sheetName val="WindQtr"/>
      <sheetName val="Model Details"/>
      <sheetName val="Rate Curve"/>
      <sheetName val="Cap and Op Costs"/>
      <sheetName val="Prod Rev Roy Infl"/>
      <sheetName val="Carry Forward Calculations"/>
      <sheetName val="CRCE"/>
      <sheetName val="CCA 1a"/>
      <sheetName val="CCA 1b"/>
      <sheetName val="CCA 8"/>
      <sheetName val="CCA 17"/>
      <sheetName val="CCA 43.1"/>
      <sheetName val="Task List"/>
      <sheetName val="Case Studies"/>
      <sheetName val="Capital Costs"/>
      <sheetName val="Configurations"/>
      <sheetName val="Leveraged Case Financials"/>
      <sheetName val="Slides"/>
      <sheetName val="High Level ITC Calc."/>
      <sheetName val="LOC Fees"/>
      <sheetName val="Unleveraged Case Financials"/>
      <sheetName val="Latest Rates"/>
      <sheetName val="List Names"/>
      <sheetName val="Gamesa Price Formula"/>
      <sheetName val="IRR Cash Flow"/>
      <sheetName val="Ops Assumptions"/>
      <sheetName val="Project Details"/>
      <sheetName val="Wind Turbines"/>
      <sheetName val="Budget &amp; Draws"/>
      <sheetName val="IRR Calc"/>
      <sheetName val="Federal Deprec"/>
      <sheetName val="State Deprec"/>
      <sheetName val="CF &amp; Balance"/>
      <sheetName val="Distributions"/>
      <sheetName val="Construction Cost Alloc."/>
      <sheetName val="RECs"/>
      <sheetName val="PPA-KWH"/>
      <sheetName val="Investor Allocations"/>
      <sheetName val="Deprec Table"/>
      <sheetName val="Statistics-Calcs"/>
      <sheetName val="IPCo Sched 85 Pricing"/>
      <sheetName val="Barber 12x24"/>
      <sheetName val="RePower MM100"/>
      <sheetName val="GE 1.7-100"/>
      <sheetName val="Construction Cost Allocations"/>
      <sheetName val="2MW turbine Construction Costs"/>
      <sheetName val="Wind farm - operation CF"/>
      <sheetName val="Wind farm - other CF "/>
      <sheetName val="Consolidated Projects"/>
      <sheetName val="Partnership Split"/>
      <sheetName val="Capital account_tax basis"/>
      <sheetName val="Investor CF analysis"/>
      <sheetName val="enXco tax calculations"/>
      <sheetName val="enXco CF analysis"/>
      <sheetName val="Substantiality - check"/>
      <sheetName val="Solar Panel Spacing Calculator"/>
      <sheetName val="Dev Sch"/>
      <sheetName val="Two Rivers"/>
      <sheetName val="Lucky Star"/>
      <sheetName val="Pro Forma Summ"/>
      <sheetName val="CF Summ"/>
      <sheetName val="Tracker"/>
      <sheetName val="BER INPUT"/>
      <sheetName val="BER S&amp;U"/>
      <sheetName val="BER Scenarios"/>
      <sheetName val="1. Structure Assumptions"/>
      <sheetName val="2. Systems PIS &amp; Funding"/>
      <sheetName val="3. Energy Production"/>
      <sheetName val="4. Project Cash Flows"/>
      <sheetName val="5. Depreciation"/>
      <sheetName val="6. Pro-Forma"/>
      <sheetName val="7. Partnership"/>
      <sheetName val="8. TEI Cash Flows &amp; Returns"/>
      <sheetName val="9. Sponsor Cash Flows &amp; Returns"/>
      <sheetName val="TOC - ITC"/>
      <sheetName val="Summary of Sig Assum"/>
      <sheetName val="Assumptions Page"/>
      <sheetName val="SYND - ITC"/>
      <sheetName val="Annual Energy &amp; Production"/>
      <sheetName val="ITC CREDITS"/>
      <sheetName val="EPC SCHEDULE"/>
      <sheetName val="FLOW-NEW"/>
      <sheetName val="Bakersfield Capex Spend"/>
      <sheetName val="CASH "/>
      <sheetName val="LOSS"/>
      <sheetName val="Pref"/>
      <sheetName val="DEPRC CapEx"/>
      <sheetName val="Sec 734 DEPREC"/>
      <sheetName val="NETWORK UPGRADE"/>
      <sheetName val="DDF"/>
      <sheetName val="REALLOC"/>
      <sheetName val="IM CALL"/>
      <sheetName val="IM BENEFITS - CALL"/>
      <sheetName val="IM QIRR - CALL"/>
      <sheetName val="IM BENEFITS - SALE"/>
      <sheetName val="IM QIRR - SALE"/>
      <sheetName val="MM BENEFITS"/>
      <sheetName val="MM QIRR"/>
      <sheetName val="GAAP Questionnaire"/>
      <sheetName val="GAAP - OUTPUT"/>
      <sheetName val="Sponsor - Consolidated BS"/>
      <sheetName val="Sponsor - Consolidated IS"/>
      <sheetName val="MM BENEFITS (NO CALL)"/>
      <sheetName val="MM BENEFITS (CALL)"/>
      <sheetName val="Balance Sheet - Project"/>
      <sheetName val="Income Stmt - Project"/>
      <sheetName val="Depr &amp; Amort - Book"/>
      <sheetName val="HLBV (DELETE)"/>
      <sheetName val="HLBV (CAPPED)"/>
      <sheetName val="HLBV "/>
      <sheetName val="HLBV (RETURN OF CAPITAL)"/>
      <sheetName val="Clarity - Labour"/>
      <sheetName val="CurrentShowHide"/>
      <sheetName val="System Sizing and Output"/>
      <sheetName val="FIN'L STMTS-Annual_Backup"/>
      <sheetName val="Savings Summary Chart Data"/>
      <sheetName val="Consumption TOU"/>
      <sheetName val="Danielson"/>
      <sheetName val="Adams"/>
      <sheetName val="opex comparison"/>
      <sheetName val="sustaining capex same axis"/>
      <sheetName val="sustaining capex"/>
      <sheetName val="WC adjustment"/>
      <sheetName val="Year 1 OPEX Budget"/>
      <sheetName val="2018 Adams opex"/>
      <sheetName val="2018 Danielson opex"/>
      <sheetName val="CBED calc A2"/>
      <sheetName val="CBED calc D2"/>
      <sheetName val="SNL Price Forecast"/>
      <sheetName val="Wood Mackenzie Price Forecast"/>
      <sheetName val="-25bps interest"/>
      <sheetName val="+25bps interest"/>
      <sheetName val="Debt sensitvity"/>
      <sheetName val="CBED"/>
      <sheetName val="Menu Items"/>
      <sheetName val="EHN Opex"/>
      <sheetName val="Price Forecasts"/>
      <sheetName val="Capex_Opex"/>
      <sheetName val="Loss Carry Forwards"/>
      <sheetName val="Large CapDebt"/>
      <sheetName val="SustainingCapFinancing"/>
      <sheetName val="CRCE_IDC"/>
      <sheetName val="Detailed Model"/>
      <sheetName val="BAML Dash"/>
      <sheetName val="ABC Input"/>
      <sheetName val="ABC Check"/>
      <sheetName val="BAML Default"/>
      <sheetName val="Projects by Tranche"/>
      <sheetName val="Class B Member"/>
      <sheetName val="754"/>
      <sheetName val="Tranche A"/>
      <sheetName val="Tranche B"/>
      <sheetName val="Tranche C"/>
      <sheetName val="Tranche D"/>
      <sheetName val="Tranche E"/>
      <sheetName val="Tranche F"/>
      <sheetName val="Tranche G"/>
      <sheetName val="Tranche H"/>
      <sheetName val="Tranche I"/>
      <sheetName val="Tranche J"/>
      <sheetName val="Tranche K"/>
      <sheetName val="Tranche L"/>
      <sheetName val="Funding Detail"/>
      <sheetName val="Class B Quarterly Benefits"/>
      <sheetName val="Class B Annual Benefits"/>
      <sheetName val="Fund Annual Benefits"/>
      <sheetName val="Class B IRR"/>
      <sheetName val="Comparative Statistics"/>
      <sheetName val="Cash Position"/>
      <sheetName val="Combined CF"/>
      <sheetName val="Merger Analysis Assump"/>
      <sheetName val="Merger Summary"/>
      <sheetName val="MergerAnalysis"/>
      <sheetName val="Neptune Financials"/>
      <sheetName val="Empire IS"/>
      <sheetName val="Empire BS"/>
      <sheetName val="Empire CF"/>
      <sheetName val="AcqShares"/>
      <sheetName val="TgtShares"/>
      <sheetName val="Per Product Revenue"/>
      <sheetName val="For Sale Analysis"/>
      <sheetName val="WM"/>
      <sheetName val="Sempra Post-PPA Curve"/>
      <sheetName val="Input Index"/>
      <sheetName val="Yield Co. Analysis"/>
      <sheetName val="AQN - Presentation Slides"/>
      <sheetName val="AQN IRR &amp; Accretion"/>
      <sheetName val="CapEx &amp; CLoan"/>
      <sheetName val="AQN - Replacement Capex"/>
      <sheetName val="AQN - BOP Schedule of Values"/>
      <sheetName val="AQN - O&amp;M Expense"/>
      <sheetName val="AQN - GAAP Depreciation"/>
      <sheetName val="AQN - Monthly MCPs"/>
      <sheetName val="AQN - On vs. Off Peak"/>
      <sheetName val="AQN - Weekdays"/>
      <sheetName val="__snloffice"/>
      <sheetName val="Tower Comp Sheet"/>
      <sheetName val="Towers vs. Wireless"/>
      <sheetName val="Comps for MC"/>
      <sheetName val="Broadcast Deals"/>
      <sheetName val="Tower Deals1 (2)"/>
      <sheetName val="Tower Deals1"/>
      <sheetName val="Public Deal Comps"/>
      <sheetName val="Tower Deals 2"/>
      <sheetName val="Towers Comp Template"/>
      <sheetName val="DAS Deals"/>
      <sheetName val="Int'l Deals"/>
      <sheetName val="Int'l Deals tracker"/>
      <sheetName val="Int'l Deals Europe"/>
      <sheetName val="Tower Multiples"/>
      <sheetName val="Public Deal Comps 2005-2010"/>
      <sheetName val="Recent Capital"/>
      <sheetName val="Wireless"/>
      <sheetName val="ATT + TMo"/>
      <sheetName val="Individual Stock Price Graph"/>
      <sheetName val="Comparison1"/>
      <sheetName val="Comparison1 (2)"/>
      <sheetName val="CF &amp; EBITDA Growth"/>
      <sheetName val="Wireless Now vs. Then"/>
      <sheetName val="Tower Valuation"/>
      <sheetName val="LinkingMetadata"/>
      <sheetName val="Manual calcs"/>
      <sheetName val="Solar Comp Template"/>
      <sheetName val="Renewables"/>
      <sheetName val="Solar Debt Offerings"/>
      <sheetName val="Solar Comp Chart"/>
      <sheetName val="Tax Equity"/>
      <sheetName val="Terrform Comps"/>
      <sheetName val="MVP Questions"/>
      <sheetName val="Comparables Input"/>
      <sheetName val="Comparables Output"/>
      <sheetName val="Clarity - R&amp;M (2)"/>
      <sheetName val="Clarity - OPEX (2)"/>
      <sheetName val="Clarity-CAPEX (2)"/>
      <sheetName val="Clarity-WIP (2)"/>
      <sheetName val="Clarity - Labour (2)"/>
      <sheetName val="Draw Sched."/>
      <sheetName val="Depreciation &amp; Tax "/>
      <sheetName val="Clarity-CapEx"/>
      <sheetName val="Clarity-WIP"/>
      <sheetName val="Clarity - OPEX"/>
      <sheetName val="Clarity - R&amp;M"/>
      <sheetName val="Clarity-Revenue"/>
      <sheetName val="Clarity-Revenue (2)"/>
      <sheetName val="Model Audit Checklist"/>
      <sheetName val="EPS Calc"/>
      <sheetName val="PPA inflation"/>
      <sheetName val="Turbine Comp."/>
      <sheetName val="Delay COD Summary"/>
      <sheetName val="Capital Cost Budget Vs. Actual"/>
      <sheetName val="Turbine Comparison"/>
      <sheetName val="Nov 29 Investor Day "/>
      <sheetName val="WTG"/>
      <sheetName val="SCADA"/>
      <sheetName val="Transport"/>
      <sheetName val="BoP"/>
      <sheetName val="Erection"/>
      <sheetName val="Risks"/>
      <sheetName val="CashIn"/>
      <sheetName val="Service"/>
      <sheetName val="Consumables"/>
      <sheetName val="Spareparts"/>
      <sheetName val="Tools"/>
      <sheetName val="PreCalc"/>
      <sheetName val="Pship-CCA"/>
      <sheetName val="Annual-CCA"/>
      <sheetName val="HLBV_TaxCalcs"/>
      <sheetName val="HLBV_Google"/>
      <sheetName val="HLBV"/>
      <sheetName val="Fund FS - GAAP"/>
      <sheetName val="Impairment of Fund Assets"/>
      <sheetName val="Class A IRR"/>
      <sheetName val="754_scratch"/>
      <sheetName val="Class A Quarterly Benefits"/>
      <sheetName val="Class A Annual Benefits"/>
      <sheetName val="Class B Member Debt"/>
      <sheetName val="GAAP Index"/>
      <sheetName val="Yearly Investor FS - GAAP"/>
      <sheetName val="Quarterly Investor FS - GAAP"/>
      <sheetName val="Investor Target IRR"/>
      <sheetName val="Tax &amp; GAAP Income Recon"/>
      <sheetName val="Tax Provision"/>
      <sheetName val="Summary---&gt;"/>
      <sheetName val="Asset Models---&gt;"/>
      <sheetName val="Ferndale I"/>
      <sheetName val="Ferndale II"/>
      <sheetName val="Higgins Mtn"/>
      <sheetName val="Springhill"/>
      <sheetName val="Digby Neck"/>
      <sheetName val="Erie Shores"/>
      <sheetName val="Glen Dhu I"/>
      <sheetName val="Amherst"/>
      <sheetName val="SkyGen"/>
      <sheetName val="Ravenswood"/>
      <sheetName val="Proof Line I"/>
      <sheetName val="Skyway 8"/>
      <sheetName val="Ferndale"/>
      <sheetName val="Glace Bay"/>
      <sheetName val="1B Road"/>
      <sheetName val="Pt Caledonia"/>
      <sheetName val="Lingan I"/>
      <sheetName val="Lingan II"/>
      <sheetName val="Fitzpatrick"/>
      <sheetName val="Goulais"/>
      <sheetName val="St. Philemon"/>
      <sheetName val="Hydros"/>
      <sheetName val="Sechelt"/>
      <sheetName val="Hluey Lakes"/>
      <sheetName val="Dryden"/>
      <sheetName val="Wawatay"/>
      <sheetName val="Amherstburg"/>
      <sheetName val="Adv. Dev.---&gt;"/>
      <sheetName val="Settlers Landing"/>
      <sheetName val="Snowy Ridge"/>
      <sheetName val="Ganaraska"/>
      <sheetName val="Grey Highlands ZEP"/>
      <sheetName val="Grey Highlands Clean"/>
      <sheetName val="Riverhurst"/>
      <sheetName val="Non-Core---&gt;"/>
      <sheetName val="Cardinal"/>
      <sheetName val="Whitecourt"/>
      <sheetName val="Chapais"/>
      <sheetName val="Bristol (CAD)"/>
      <sheetName val="Bristol (GBP)"/>
      <sheetName val="Värmevärden (CAD)"/>
      <sheetName val="Värmevärden (SEK)"/>
      <sheetName val="Models--&gt;"/>
      <sheetName val="CSE Power OpCo"/>
      <sheetName val="CSE Power HoldCo"/>
      <sheetName val="Output---&gt;"/>
      <sheetName val="Asset Summary"/>
      <sheetName val="Bid Matrix (Power) "/>
      <sheetName val="S&amp;U 3"/>
      <sheetName val="NAV-Segment"/>
      <sheetName val="NAV-Asset"/>
      <sheetName val="CSE Adj-Segment"/>
      <sheetName val="S&amp;U 2"/>
      <sheetName val="Sensitivity (Core)"/>
      <sheetName val="Power - IRRs"/>
      <sheetName val="Bid Matrix"/>
      <sheetName val="Bid Continuum"/>
      <sheetName val="Bid Continuum (2)"/>
      <sheetName val="Bid Matrix - Non-Core"/>
      <sheetName val="Tx Structure"/>
      <sheetName val="CSE Core CAFD"/>
      <sheetName val="CSE Core Revenue"/>
      <sheetName val="CSE Adj-Asset"/>
      <sheetName val="O&amp;M_1yrP99"/>
      <sheetName val="APC Straw Man"/>
      <sheetName val="LogBook"/>
      <sheetName val="Tornado Chart"/>
      <sheetName val="Graph - CF vs IRR"/>
      <sheetName val="CCA 10"/>
      <sheetName val="CCA 43.2"/>
      <sheetName val="Summary Stmt of Comp Income"/>
      <sheetName val="Detailed Stmt of Comp Income"/>
      <sheetName val="HLBV_CCA"/>
      <sheetName val="HLBV Summary"/>
      <sheetName val="Vivint Solar Fund 24 Project Co"/>
      <sheetName val="EY UT Model--&gt;"/>
      <sheetName val="EY Caveats"/>
      <sheetName val="Error Check Summary"/>
      <sheetName val="C S|S&amp;U"/>
      <sheetName val="UT Partnership"/>
      <sheetName val="SunTrust Benefit Schedule (Mon)"/>
      <sheetName val="SunTrust Benefit Schedule (Q)"/>
      <sheetName val="SunTrust Benefit Schedule (A)"/>
      <sheetName val="WACC-ML"/>
      <sheetName val="G703"/>
      <sheetName val="10-26-04"/>
      <sheetName val="11-5-04"/>
      <sheetName val="11-12-04"/>
      <sheetName val="11-19-04"/>
      <sheetName val="11-22-04"/>
      <sheetName val="11-24-04"/>
      <sheetName val="Prt_Reports"/>
      <sheetName val="EXHIBIT M"/>
      <sheetName val="EXHIBIT L"/>
      <sheetName val="EXHIBIT K"/>
      <sheetName val="0. Sponsor Summary"/>
      <sheetName val="1. Inputs"/>
      <sheetName val="2. Depreciation"/>
      <sheetName val="2. Depr Summary"/>
      <sheetName val="3. Pro Forma"/>
      <sheetName val="4. Partnership Allocation"/>
      <sheetName val="5. Capital Accounts"/>
      <sheetName val="6. Sponsor Econ"/>
      <sheetName val="7. Investor Econ"/>
      <sheetName val="7. RBC Econ"/>
      <sheetName val="7. RBC Econ 10.31"/>
      <sheetName val="Annual_Portfolio_View"/>
      <sheetName val="Monthly_Portfolio_View"/>
      <sheetName val="Monthly_Portfolio_View (2)"/>
      <sheetName val="Monthly_Portfolio_View (3)"/>
      <sheetName val="Power Prices"/>
      <sheetName val="JPM Production"/>
      <sheetName val="Sponsor Tabs&gt;&gt;"/>
      <sheetName val="DataIn"/>
      <sheetName val="Line Loss"/>
      <sheetName val="MetData"/>
      <sheetName val="Landowner Royalties"/>
      <sheetName val="PIS Calculation"/>
      <sheetName val="Partnership"/>
      <sheetName val="RPAs"/>
      <sheetName val="Bid Price Formulation"/>
      <sheetName val="ok"/>
      <sheetName val="Anexo"/>
      <sheetName val="Hipot"/>
      <sheetName val="Dados "/>
      <sheetName val="Invest"/>
      <sheetName val="Custos"/>
      <sheetName val="Receitas"/>
      <sheetName val="Bandas"/>
      <sheetName val="Impostos"/>
      <sheetName val="FinanI"/>
      <sheetName val="FinanII"/>
      <sheetName val="Bonos"/>
      <sheetName val="PeG"/>
      <sheetName val="Moapf"/>
      <sheetName val="Racios"/>
      <sheetName val="Gráfico1"/>
      <sheetName val="Gráfico3"/>
      <sheetName val="Gráfico4"/>
      <sheetName val="Resumen"/>
      <sheetName val="Inputs-JG "/>
      <sheetName val="Table of Content"/>
      <sheetName val="Formatting Guide"/>
      <sheetName val="Model Change Log"/>
      <sheetName val="Error Checks"/>
      <sheetName val="Assumptions Import"/>
      <sheetName val="Assumptions Override Import"/>
      <sheetName val="Constants &amp; Global Inputs"/>
      <sheetName val="Platform-wide Inputs"/>
      <sheetName val="Scenario Inputs"/>
      <sheetName val="Post-PPA Analysis"/>
      <sheetName val="NRG Internal Const Debt Inputs"/>
      <sheetName val="Const Debt Data Consolidation"/>
      <sheetName val="Const Debt Dashboard"/>
      <sheetName val="Const Debt Facility Inputs"/>
      <sheetName val="Const Debt Project Inputs"/>
      <sheetName val="Const Debt Cash Strips"/>
      <sheetName val="Const Debt Project Calcs"/>
      <sheetName val="Const Debt Portfolio Data"/>
      <sheetName val="Const Debt Portfolio Calcs"/>
      <sheetName val="Draw Schedule Data"/>
      <sheetName val="Const Debt Annual Fin Stmt"/>
      <sheetName val="Const Debt Checks &amp; Logs"/>
      <sheetName val="Single"/>
      <sheetName val="Single Scaled"/>
      <sheetName val="Portfolio Data"/>
      <sheetName val="Active Case"/>
      <sheetName val="Depreciation &amp; ITC"/>
      <sheetName val="OpCo Data Export"/>
      <sheetName val="ConstCo Data Export"/>
      <sheetName val="Single Investor Dashboard"/>
      <sheetName val="Single Investor Pro Forma"/>
      <sheetName val="SI Annual Summary"/>
      <sheetName val="SI Annual Summary tentative"/>
      <sheetName val="Active Case Annual"/>
      <sheetName val="Diagnostic Charts Statements"/>
      <sheetName val="Assumptions-Results"/>
      <sheetName val="Residual Value"/>
      <sheetName val="IDC"/>
      <sheetName val="O &amp; M Budget 1 X 1"/>
      <sheetName val="Vendor Categories"/>
      <sheetName val="Cost Seg &amp; Tax Categories"/>
      <sheetName val="Scorecard"/>
      <sheetName val="Weather Impact"/>
      <sheetName val="Fixed Costs"/>
      <sheetName val="Dispatch"/>
      <sheetName val="Start-ups"/>
      <sheetName val="Escalation"/>
      <sheetName val="ESTIMATING"/>
      <sheetName val="PTAX_CA"/>
      <sheetName val="Output to PF"/>
      <sheetName val="MACRS_SL"/>
      <sheetName val="INTX"/>
      <sheetName val="Kingfisher"/>
      <sheetName val="2. Inputs"/>
      <sheetName val="Turbine results (2)"/>
      <sheetName val="Turbine results"/>
      <sheetName val="3. ProForma"/>
      <sheetName val="Bridge to GRDA"/>
      <sheetName val="Kingfisher (2)"/>
      <sheetName val="4. NCF-O&amp;M"/>
      <sheetName val="Capex roll-up"/>
      <sheetName val="Current capex"/>
      <sheetName val="Cnst"/>
      <sheetName val="Land Taxes"/>
      <sheetName val="KF 297.5 MW N100 1217"/>
      <sheetName val="NCF"/>
      <sheetName val="CF - Yearly"/>
      <sheetName val="Project Model"/>
      <sheetName val="Investor IRR"/>
      <sheetName val="Cost Seg"/>
      <sheetName val="ITC Basis"/>
      <sheetName val="Annex 3"/>
      <sheetName val="Hoku HECO - buyout 7-7-08"/>
      <sheetName val="% RENT NEW"/>
      <sheetName val="% Rent OLD"/>
      <sheetName val="Annual Bkpt"/>
      <sheetName val="SR.790.11 - Sales Download 24mt"/>
      <sheetName val="MVC96"/>
      <sheetName val="Husq."/>
      <sheetName val="Merchant Curve"/>
      <sheetName val="DCR_180_TRAINING_CraigF_AllProj"/>
      <sheetName val="MW"/>
      <sheetName val="Report1"/>
      <sheetName val="Report2"/>
      <sheetName val="ODC"/>
      <sheetName val="Class B Equity Returns"/>
      <sheetName val="Model Comp."/>
      <sheetName val="Rollup.C"/>
      <sheetName val="Rollup.D"/>
      <sheetName val="HoldCo"/>
      <sheetName val="Refi"/>
      <sheetName val="Updated Bridge"/>
      <sheetName val="Updated Bridge Old"/>
      <sheetName val="v434 Model Comps"/>
      <sheetName val="Valuation Sensitivities"/>
      <sheetName val="Pipeline IRR"/>
      <sheetName val="Generation Comp"/>
      <sheetName val="EBITDA Bridge (CIM)"/>
      <sheetName val="Model Comps"/>
      <sheetName val="Asset Model vs Ringo"/>
      <sheetName val="Comp."/>
      <sheetName val="Output Orej."/>
      <sheetName val="Output SM"/>
      <sheetName val="Output Ing."/>
      <sheetName val="Refi Outputs"/>
      <sheetName val="Mgt EBITDA"/>
      <sheetName val="Mgt Q2 Closing"/>
      <sheetName val="Contracted&gt;&gt;"/>
      <sheetName val="Reynosa"/>
      <sheetName val="Orejana"/>
      <sheetName val="Santa Maria"/>
      <sheetName val="Ingenio"/>
      <sheetName val="Support&gt;"/>
      <sheetName val="Gen.C"/>
      <sheetName val="AWS"/>
      <sheetName val="Curves.C"/>
      <sheetName val="Rey.Tax"/>
      <sheetName val="Orej.Tax"/>
      <sheetName val="SM.Tax"/>
      <sheetName val="Ing.Tax"/>
      <sheetName val="Development&gt;&gt;"/>
      <sheetName val="Gen.D"/>
      <sheetName val="Curves.D"/>
      <sheetName val="Jupiter"/>
      <sheetName val="Saturn"/>
      <sheetName val="Uranus"/>
      <sheetName val="Venus"/>
      <sheetName val="Contracted "/>
      <sheetName val="Q4 20 Bridge"/>
      <sheetName val="Q1 19 Bridge"/>
      <sheetName val="SPA - Financials"/>
      <sheetName val="CELs"/>
      <sheetName val="Monthly Expenses"/>
      <sheetName val="Ingenio O&amp;M "/>
      <sheetName val="Ingenio Monthly O&amp;M"/>
      <sheetName val="ZE- Reynosa"/>
      <sheetName val="ZE - Santa María"/>
      <sheetName val="ZE - Orejana"/>
      <sheetName val="ZE - Ingenio"/>
      <sheetName val="ZE - Revenue"/>
      <sheetName val="ZE - Debt Effect"/>
      <sheetName val="ZE - Disburs"/>
      <sheetName val="S Nino I"/>
      <sheetName val="S Nino II"/>
      <sheetName val="Chayito"/>
      <sheetName val="S Salvador I"/>
      <sheetName val="S Salvador II"/>
      <sheetName val="Einar I"/>
      <sheetName val="Einar II"/>
      <sheetName val="SPA Bridge"/>
      <sheetName val="Outputs - MP"/>
      <sheetName val="EBITDA - MP"/>
      <sheetName val="Reynosa Comp."/>
      <sheetName val="Mgt EBITDA Updated"/>
      <sheetName val="Q1'19"/>
      <sheetName val="1.6"/>
      <sheetName val="10.21"/>
      <sheetName val="Net Indebtedness"/>
      <sheetName val="Target Statement V.1"/>
      <sheetName val="Net Working Capital"/>
      <sheetName val="Shareholder Loans"/>
      <sheetName val="Economic Interest"/>
      <sheetName val="Target Statement"/>
      <sheetName val="Inputs&gt;&gt;"/>
      <sheetName val="Consolidado Q1-2019"/>
      <sheetName val="Consolidado Q1-2019 (2)"/>
      <sheetName val="Balance &amp; P&amp;L (2)"/>
      <sheetName val="Balance &amp; P&amp;L"/>
      <sheetName val="Mensual"/>
      <sheetName val="Semanal"/>
      <sheetName val="Creditos"/>
      <sheetName val="Dev Cash Costs"/>
      <sheetName val="Initial Cash"/>
      <sheetName val="Initial Cash D"/>
      <sheetName val="Hidalgo"/>
      <sheetName val="HBV Tx 2019"/>
      <sheetName val="HIH BV Tx 2019"/>
      <sheetName val="VALUACIONES"/>
      <sheetName val="Val Deuda"/>
      <sheetName val="presta"/>
      <sheetName val="Val Interes"/>
      <sheetName val="DEUDA ZEN"/>
      <sheetName val="tc 2017"/>
      <sheetName val="EUR "/>
      <sheetName val="TC2017"/>
      <sheetName val="Mijares"/>
      <sheetName val="Balanza"/>
      <sheetName val="CIFRAS"/>
      <sheetName val="DEDINV"/>
      <sheetName val="E-RES"/>
      <sheetName val="CONCIL"/>
      <sheetName val="CONCIETU"/>
      <sheetName val="DATOS"/>
      <sheetName val="ISR_IA"/>
      <sheetName val="IETU"/>
      <sheetName val="PTU"/>
      <sheetName val="Coef"/>
      <sheetName val="CVENTAS"/>
      <sheetName val="Caa"/>
      <sheetName val="Cufinre"/>
      <sheetName val="Cufin"/>
      <sheetName val="PERDIDAS"/>
      <sheetName val="Act_pérd"/>
      <sheetName val="DIC 10"/>
      <sheetName val="JUN 11"/>
      <sheetName val="SEP 11"/>
      <sheetName val="SEP 12"/>
      <sheetName val="ER"/>
      <sheetName val="FE"/>
      <sheetName val="EFE"/>
      <sheetName val="papel de trabajo anexo 4"/>
      <sheetName val="saldos 1er trimestre 2013"/>
      <sheetName val="saldos 1er trimestre 2012"/>
      <sheetName val="Operaciones ME USD 2do trim 13"/>
      <sheetName val="Operaciones ME USD 1er trim 12"/>
      <sheetName val="Operaciones ME EUR 2do trim 13"/>
      <sheetName val="CXC"/>
      <sheetName val="CXP"/>
      <sheetName val="Operaciones ME EUR 1er trim 12"/>
      <sheetName val="Saldos y transacciones"/>
      <sheetName val="EDO RES"/>
      <sheetName val="WINDPARK"/>
      <sheetName val="AI DEUDAS"/>
      <sheetName val="RES FISC"/>
      <sheetName val="DIFERIDO"/>
      <sheetName val="ETR"/>
      <sheetName val="JUN 13"/>
      <sheetName val="DIFERIDOS"/>
      <sheetName val="BANCOS USD"/>
      <sheetName val="BANCOS MX"/>
      <sheetName val="PROV"/>
      <sheetName val="ANT A PROV"/>
      <sheetName val="CRED PREF"/>
      <sheetName val="BANCOS US"/>
      <sheetName val="CLIPPER BS"/>
      <sheetName val="MXN 2016"/>
      <sheetName val="USD 2016"/>
      <sheetName val="FIS LUXEMBURG"/>
      <sheetName val="TC 2015"/>
      <sheetName val="TC 2016"/>
      <sheetName val="CREDITO PREFERENTE"/>
      <sheetName val="MAESSA"/>
      <sheetName val="RGRH"/>
      <sheetName val="P&amp;L 2018 "/>
      <sheetName val="BC Dic 2018 "/>
      <sheetName val="Bal Dic 18"/>
      <sheetName val="Capital Contable"/>
      <sheetName val="BC Oct 2018"/>
      <sheetName val="P&amp;L Oct 2018"/>
      <sheetName val="Construccion en proceso"/>
      <sheetName val="Edo Flujo"/>
      <sheetName val="TCN"/>
      <sheetName val="Yearly Budget"/>
      <sheetName val="Sindicalizado"/>
      <sheetName val="No Sindicalizado"/>
      <sheetName val="Initial Budget"/>
      <sheetName val="Budget Cashflow"/>
      <sheetName val="Budget P&amp;L"/>
      <sheetName val="Budget P&amp;LActuals and Forecast"/>
      <sheetName val="ImportHistory"/>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Discounted Cash Flow Model"/>
      <sheetName val="CSH"/>
      <sheetName val="Advances"/>
      <sheetName val="O-1 (277)"/>
      <sheetName val="O-1 (521)"/>
      <sheetName val="O-1 (626) "/>
      <sheetName val="entity"/>
      <sheetName val="Fin_Perf_"/>
      <sheetName val="Regional Simple Averages"/>
      <sheetName val="ERPs by country"/>
      <sheetName val="Legend"/>
      <sheetName val="List of TPEs"/>
      <sheetName val="4A Unit Costs"/>
      <sheetName val="CFL"/>
      <sheetName val="iAssumptions"/>
      <sheetName val="Expense Categories"/>
      <sheetName val="Dropdown list"/>
      <sheetName val="Iowa Source Data"/>
      <sheetName val="EnergyPricing"/>
      <sheetName val="Consolidated Actual v Budget"/>
      <sheetName val="CA Agincourt"/>
      <sheetName val="CA Marathon"/>
      <sheetName val="CO Alamosa"/>
      <sheetName val="NJ Cedar"/>
      <sheetName val="NJ Juniper"/>
      <sheetName val="NV Homestead"/>
      <sheetName val="VA Endeavor"/>
      <sheetName val="Down Loaded Transactions"/>
      <sheetName val="Tables "/>
      <sheetName val="Project Budget Template (8)"/>
      <sheetName val="Developer Budget Template (8)"/>
      <sheetName val="Project Budget Template (9)"/>
      <sheetName val="Developer Budget Template (9)"/>
      <sheetName val="Project Budget Template (10)"/>
      <sheetName val="Developer Budget Template (10)"/>
      <sheetName val="Project Budget Template (11)"/>
      <sheetName val="Developer Budget Template (11)"/>
      <sheetName val="Project Budget Template (12)"/>
      <sheetName val="Developer Budget Template (12)"/>
      <sheetName val="Project Budget Template (13)"/>
      <sheetName val="Developer Budget Template (13)"/>
      <sheetName val="CA Agincourt-Actual"/>
      <sheetName val="CA Marathon-Actual"/>
      <sheetName val="CO Alamosa-Actual"/>
      <sheetName val="NJ Cedar-Actual"/>
      <sheetName val="NJ Juniper-Actual"/>
      <sheetName val="NV Homestead-Actual"/>
      <sheetName val="VA Endeavor-Actual"/>
      <sheetName val="Proj. Prior Month Actual-Budget"/>
      <sheetName val="Proj. Current Actual-Budget Var"/>
      <sheetName val="Dermott"/>
      <sheetName val="Lockett"/>
      <sheetName val="WillowSprings"/>
      <sheetName val="Wayside"/>
      <sheetName val="Staked Plains"/>
      <sheetName val="Plum Creek"/>
      <sheetName val="St. Lawrence Solar"/>
      <sheetName val="Sandsage"/>
      <sheetName val="Rockwood"/>
      <sheetName val="Shawnee"/>
      <sheetName val="GasSummary"/>
      <sheetName val="LCE Transactions"/>
      <sheetName val="PTC_Qualification_Budget"/>
      <sheetName val="12-Month Summary"/>
      <sheetName val="Combined Monthly Forecast"/>
      <sheetName val="TX Windwood Wind"/>
      <sheetName val="VA Discovery Wind"/>
      <sheetName val="NC Atlas Wind"/>
      <sheetName val="OH Republic Wind"/>
      <sheetName val="NJ Sycamore Solar"/>
      <sheetName val="NJ Cedar Solar"/>
      <sheetName val="NJ Juniper Solar"/>
      <sheetName val="MD Enterprise"/>
      <sheetName val="TX Wolf Ridge"/>
      <sheetName val="TX West Solar"/>
      <sheetName val="FL Pebbledale Solar"/>
      <sheetName val="FL Alafia Solar"/>
      <sheetName val="Blank Schedule (2)"/>
      <sheetName val="AnnualSummary"/>
      <sheetName val="QuarterlyProForma"/>
      <sheetName val="ConstructionMonthly"/>
      <sheetName val="GenerationDiurnal"/>
      <sheetName val="PropertyTax"/>
      <sheetName val="EnergyPricingQuarterly"/>
      <sheetName val="FinancialInputs"/>
      <sheetName val="TaxEquity"/>
      <sheetName val="BackLeverage"/>
      <sheetName val="Cover_Instructions"/>
      <sheetName val="ChangeLog"/>
      <sheetName val="changelogdetail"/>
      <sheetName val="LCE Dashboard"/>
      <sheetName val="TaxEquity_Sensitivities"/>
      <sheetName val="TaxEquityCalcs"/>
      <sheetName val="IRRAdjust"/>
      <sheetName val="EquityReturns"/>
      <sheetName val="DashboardComp"/>
      <sheetName val="DevSlideSummary"/>
      <sheetName val="CorpModel"/>
      <sheetName val="Dashboard_v2"/>
      <sheetName val="TaxEquity2"/>
      <sheetName val="ICOMM_tables"/>
      <sheetName val="Energy_Pricing_Charts"/>
      <sheetName val="TSA_pmt_sched"/>
      <sheetName val="TaxEquity_HLBVM"/>
      <sheetName val="MonthlyProForma"/>
      <sheetName val="AnnualProForma_Informational"/>
      <sheetName val="Tracking Account"/>
      <sheetName val="MS Outputs"/>
      <sheetName val="MS Debt"/>
      <sheetName val="TaxEquityCalcsM"/>
      <sheetName val="Cost Seg Summary"/>
      <sheetName val="Wake Payment Schedule"/>
      <sheetName val="Wake"/>
      <sheetName val="CreditAgreement_BracketsBlanks"/>
      <sheetName val="Schedule5.1(a)(ii)"/>
      <sheetName val="Annex 1"/>
      <sheetName val="Schedule 1.1(B)"/>
      <sheetName val="Exhibit H"/>
      <sheetName val="Exhibit F-1"/>
      <sheetName val="Exhibit F-2 (Credit Agreement)"/>
      <sheetName val="Credit Agreement Annex II"/>
      <sheetName val="Schedule 3.3(d)_NA"/>
      <sheetName val="Term Loan - BL"/>
      <sheetName val="Term Loan - Inputs"/>
      <sheetName val="Transactions Detail"/>
      <sheetName val="Ecartacquplaquette"/>
      <sheetName val="Immincorpdétail."/>
      <sheetName val="Titres non conso"/>
      <sheetName val="Titres ME"/>
      <sheetName val="Stocks"/>
      <sheetName val="Créances"/>
      <sheetName val="Echéancier"/>
      <sheetName val="Trésorerie"/>
      <sheetName val="ANECARCO"/>
      <sheetName val="ANAMEE"/>
      <sheetName val="ANAIMPOT"/>
      <sheetName val="Cash-Monthly Budget"/>
      <sheetName val="Cash-Actual Transactions"/>
      <sheetName val="Monthly_VarianceDetail"/>
      <sheetName val="G&amp;A_Detail"/>
      <sheetName val="BLUE_ExpReimb"/>
      <sheetName val="Cash-MonthlyBudgetPriorPeriod"/>
      <sheetName val="PriorPeriod_Variance"/>
      <sheetName val="LCE_Tax_Calc"/>
      <sheetName val="BoardSlide"/>
      <sheetName val="LTX_Scenarios"/>
      <sheetName val="BLUE_TaxCalc"/>
      <sheetName val="Blue_CashBudget_12.01.15_Close"/>
      <sheetName val="Annual_Budget"/>
      <sheetName val="Annual_Budget_Variance"/>
      <sheetName val="G&amp;A_OtherLineItemDetail"/>
      <sheetName val="Actual_OtherDetail"/>
      <sheetName val="IS-Qrtly Budget-Actuals; EBITA"/>
      <sheetName val="IS-Mo. Budget-Actuals; EBITDA"/>
      <sheetName val="IS-Forecasted Transactions"/>
      <sheetName val="2013-2014 EBITDA Forecast"/>
      <sheetName val="Summary Budget"/>
      <sheetName val="Cash-Qrtly Budget-Actuals"/>
      <sheetName val="IS-Actual Transactions"/>
      <sheetName val="Cash-Monthly Actuals 2014"/>
      <sheetName val="NJ Oak 2014 Budget"/>
      <sheetName val="Tax Reconciliation"/>
      <sheetName val="2014 Consolidated TB"/>
      <sheetName val="TAX-Bonus Accrual"/>
      <sheetName val="TAX-Depreciation Schedule"/>
      <sheetName val="TAX-MACRS Schedule"/>
      <sheetName val="TAX-Amortization Schedule"/>
      <sheetName val="TAX-Rev. &amp; Int. Summary"/>
      <sheetName val="TAX-Rev. &amp; Int. Transactions"/>
      <sheetName val="TAX-PPA Revenue Schedule"/>
      <sheetName val="Signed Contracts - Waterfall"/>
      <sheetName val="HerefordI&amp;II+Windwood-Waterfall"/>
      <sheetName val="BILAN"/>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Summary Charts"/>
      <sheetName val="1A_Approved_Budget_July16"/>
      <sheetName val="2A_SG&amp;A&amp;PreFC_Forecast"/>
      <sheetName val="3A_Forecast_ToBudgVarianc"/>
      <sheetName val="4A_NTM_SGA&amp;PreFC_Forecast"/>
      <sheetName val="1_Approved_Budget_July16"/>
      <sheetName val="2_SG&amp;A&amp;PreFC_PTCForeca"/>
      <sheetName val="3_Forecast_ToBudgVarianc"/>
      <sheetName val="4_Actual_2Budget2Date"/>
      <sheetName val="Variance_April_2016"/>
      <sheetName val="5_NTM_SGA&amp;PreFC_Foreca_PTC"/>
      <sheetName val="5_2016Post FC Forecast_"/>
      <sheetName val="6_NTM Post-FC Forecast_"/>
      <sheetName val="6_Dermott Dashboard"/>
      <sheetName val="8_Dermott Forecast to COD"/>
      <sheetName val="8_Dermott to COD Breakout"/>
      <sheetName val="DER_Dashboard Pull"/>
      <sheetName val="Budget - Draft "/>
      <sheetName val="7_Dermott Forecast"/>
      <sheetName val="8_Willow Dashboard"/>
      <sheetName val="Willow Project to COD Breakout"/>
      <sheetName val="Willow Chart Pull"/>
      <sheetName val="9_WS Forecast to COD"/>
      <sheetName val="10_NTM Lockett"/>
      <sheetName val="11_NTM Wayside"/>
      <sheetName val="12_NTM Tahoka Wind"/>
      <sheetName val="13_NTM Antelope Flats"/>
      <sheetName val="14_NTM Sage Draw"/>
      <sheetName val="15_NTM Coyote Wind"/>
      <sheetName val="16_NTM Plum Creek"/>
      <sheetName val="17_NTM Sandsage"/>
      <sheetName val="18_NTM St Lawrence"/>
      <sheetName val="19_NTM Rockwood"/>
      <sheetName val="20_NTM Shawnee"/>
      <sheetName val="21_SPP Wind"/>
      <sheetName val="22_NTM Pactolus"/>
      <sheetName val="MISC_Projects_Actuals"/>
      <sheetName val="Tahoka Wind"/>
      <sheetName val="Coyote Wind"/>
      <sheetName val="Antelope Flats"/>
      <sheetName val="Sage Draw"/>
      <sheetName val="SPP Greenfield"/>
      <sheetName val="Stanorah"/>
      <sheetName val="WindWood"/>
      <sheetName val="Pactolus"/>
      <sheetName val="Payroll_Detail_November 2016"/>
      <sheetName val="G&amp;A_Detail_November 2016"/>
      <sheetName val="Business_Dev_November 2016"/>
      <sheetName val="Dec_2015_Budget"/>
      <sheetName val="תפריט ניווט"/>
      <sheetName val="בקרה תקציבית חטיבת חוויה"/>
      <sheetName val="השוואת ביצוע 2013 מול 2012"/>
      <sheetName val="השוואת ביצוע 2012 מול 2011"/>
      <sheetName val="בקרה תקציבית מטה"/>
      <sheetName val="בקרה תקציבית רסט"/>
      <sheetName val="בקרה תקציבית מתחתנים"/>
      <sheetName val="בקרה תקציבית איי לימודים"/>
      <sheetName val="בקרה תקציבית אדירה"/>
      <sheetName val="בקרה תקציבית וויקאנד"/>
      <sheetName val="בקרה תקציבית מודפס ואינטרנט"/>
      <sheetName val="ריכוז צפי ביצוע חודשי"/>
      <sheetName val="ריכוז נתוני בפועל חודשי"/>
      <sheetName val="קליטת מאזני בוחן מטה"/>
      <sheetName val="קליטת מאזני בוחן רסט"/>
      <sheetName val="קליטת מאזני בוחן מתחתנים"/>
      <sheetName val="קליטת מאזני בוחן איי לימודים"/>
      <sheetName val="קליטת מאזני בוחן אדירה"/>
      <sheetName val="קליטת מאזני בוחן וויקאנד"/>
      <sheetName val="קליטת מאזני בוחן מודפס ואינטרנט"/>
      <sheetName val="ריכוז תקציבים חודשי"/>
      <sheetName val="תקציב מטה"/>
      <sheetName val="תקציב רסט"/>
      <sheetName val="תקציב מתחתנים"/>
      <sheetName val="תקציב איי לימודים"/>
      <sheetName val="תקציב אדירה"/>
      <sheetName val="תקציב וויקאנד"/>
      <sheetName val="תקציב מודפס ואינטרנט"/>
      <sheetName val="אינדקס מאזני בוחן"/>
      <sheetName val="אינדקס פעילויות"/>
      <sheetName val="אינדקס סעיפי תקציב דפי זהב"/>
      <sheetName val="נתוני מטה לקובץ חישובים"/>
      <sheetName val="העברה לקובץ הקבוצה"/>
      <sheetName val="נתוני Setup כללי לקובץ"/>
      <sheetName val="נתוני 2011 בפורמט תקציב"/>
      <sheetName val="נתוני 2012 בפורמט תקציב"/>
      <sheetName val="קליטת נתונים מקובץ חישובים"/>
      <sheetName val="אינדקס סעיפי תקציב חדש"/>
      <sheetName val="אינדקס מחלקות חדש"/>
      <sheetName val="1-2013"/>
      <sheetName val="2-2013"/>
      <sheetName val="3-2013"/>
      <sheetName val="4-2013"/>
      <sheetName val="5-2013"/>
      <sheetName val="6-2013"/>
      <sheetName val="7-2013"/>
      <sheetName val="8-2013"/>
      <sheetName val="9-2013"/>
      <sheetName val="10-2013"/>
      <sheetName val="11-2013"/>
      <sheetName val="12-2013"/>
      <sheetName val="פורמט קליטה מאוראקל"/>
      <sheetName val="חילוץ 8-2012"/>
      <sheetName val="9-2012"/>
      <sheetName val="10-2012"/>
      <sheetName val="11-2012"/>
      <sheetName val="12-2012"/>
      <sheetName val="בקרה תקציבית חוויה - יוני 2013 "/>
      <sheetName val="project table"/>
      <sheetName val="customer"/>
      <sheetName val="100Farm8"/>
      <sheetName val="100Farm7"/>
      <sheetName val="100Farm6"/>
      <sheetName val="100Farm5"/>
      <sheetName val="100Farm4"/>
      <sheetName val="100Farm3"/>
      <sheetName val="100 Farm 2"/>
      <sheetName val="100 farms "/>
      <sheetName val="100FARM 1"/>
      <sheetName val="Bulog8"/>
      <sheetName val="Bulog7"/>
      <sheetName val="Bulog6"/>
      <sheetName val="Bulog5"/>
      <sheetName val="Bulog4"/>
      <sheetName val="Bulog"/>
      <sheetName val="Bulog3"/>
      <sheetName val="Bulog2"/>
      <sheetName val="Bulog1"/>
      <sheetName val="HOVEV AGRI"/>
      <sheetName val="Amairus"/>
      <sheetName val="current activity summary"/>
      <sheetName val="Decofresh"/>
      <sheetName val="Dezrebite8"/>
      <sheetName val="Dezrebite7"/>
      <sheetName val="Dezerbite6"/>
      <sheetName val="Dezerbite5"/>
      <sheetName val="Dezerbite4"/>
      <sheetName val="Deaerbite 3"/>
      <sheetName val="Dezerbite2"/>
      <sheetName val="Debrezite1"/>
      <sheetName val="group structure"/>
      <sheetName val="Neem8"/>
      <sheetName val="Neem7"/>
      <sheetName val="Neem6"/>
      <sheetName val="Neem5"/>
      <sheetName val="Neem4"/>
      <sheetName val="Neem3"/>
      <sheetName val="Neem2"/>
      <sheetName val="Neem1 "/>
      <sheetName val="progects status"/>
      <sheetName val="ecalyptuse etiopia)"/>
      <sheetName val="Neem Nigeria"/>
      <sheetName val="Debrezite"/>
      <sheetName val="Elrose Russia"/>
      <sheetName val="elrose8"/>
      <sheetName val="elrose7"/>
      <sheetName val="elrose6"/>
      <sheetName val="Elrose5"/>
      <sheetName val="elrose4"/>
      <sheetName val="elrose3"/>
      <sheetName val="elrose2"/>
      <sheetName val="elrose1"/>
      <sheetName val="QR"/>
      <sheetName val="QN"/>
      <sheetName val="MR"/>
      <sheetName val="MN"/>
      <sheetName val="PAPER"/>
      <sheetName val="DISTRIBUTION"/>
      <sheetName val="DIRECT_MAR"/>
      <sheetName val="INTERACTIVE"/>
      <sheetName val="GEN_ADMIN"/>
      <sheetName val="TOTAL_SEIF"/>
      <sheetName val="סעיף לפי מחלקה"/>
      <sheetName val="גידול סעיף"/>
      <sheetName val="גידול סעיף מעל אינפ"/>
      <sheetName val="מרכז מחלקות"/>
      <sheetName val="בדיקת תזרים"/>
      <sheetName val="תזרים תקבולים"/>
      <sheetName val="הגדרת מסכמים"/>
      <sheetName val="הגדרת חודשים"/>
      <sheetName val="גילוי עמודות למסכמים"/>
      <sheetName val="הסתרת עמודות לחודשים"/>
      <sheetName val="הסתרת שורות"/>
      <sheetName val="הפעלת מסכמים"/>
      <sheetName val="הפעלת חודשים"/>
      <sheetName val="ניסוי"/>
      <sheetName val="harasha bonus"/>
      <sheetName val="פקודות יומן רלוונטיות - כל שמחה"/>
      <sheetName val="תחשיב PPA לכל שמחה"/>
      <sheetName val="פירוט חישוב התמורה לכל שמחה"/>
      <sheetName val="אומדן שווי צבר הזמנות"/>
      <sheetName val="אומדן שווי קשרי לקוחות"/>
      <sheetName val="אומדן שווי הון אנושי"/>
      <sheetName val="הוצאות מראש - שעות תמיכה"/>
      <sheetName val="אומדן שווי זכויות שימוש בתוכנה"/>
      <sheetName val="PV Table"/>
      <sheetName val="INTR1"/>
      <sheetName val="200-Proj"/>
      <sheetName val="100-Proj"/>
      <sheetName val="490-Proj"/>
      <sheetName val="Proj List"/>
      <sheetName val="HFA"/>
      <sheetName val="Product Line Forecast"/>
      <sheetName val="Valuation Model"/>
      <sheetName val="Assembled Workforce"/>
      <sheetName val="CF Allocation"/>
      <sheetName val="FMV BS"/>
      <sheetName val="Non-Competes"/>
      <sheetName val="Front Cover"/>
      <sheetName val="Analyses"/>
      <sheetName val="QofE"/>
      <sheetName val="P&amp;L general"/>
      <sheetName val="P&amp;L cons "/>
      <sheetName val="Adjusted P&amp;L "/>
      <sheetName val="Revenue and margins"/>
      <sheetName val="Revenues by segment"/>
      <sheetName val="Revenues by customer"/>
      <sheetName val="P&amp;L breakdowns"/>
      <sheetName val="Direct and OPEX"/>
      <sheetName val="Top vendors "/>
      <sheetName val="P&amp;L Style river"/>
      <sheetName val="P&amp;L InviteMe "/>
      <sheetName val="Balance sheet breakdowns"/>
      <sheetName val="Other receivables"/>
      <sheetName val="Trade payables"/>
      <sheetName val="Other payables"/>
      <sheetName val="LT prepaid"/>
      <sheetName val="Appendices"/>
      <sheetName val="BS-SR bridge"/>
      <sheetName val="AR aging bridge"/>
      <sheetName val="שליחת נתונים למנהלי פעילויות"/>
      <sheetName val="סה&quot;כ חברה"/>
      <sheetName val="גרף הכנסות"/>
      <sheetName val="תקציב בורד"/>
      <sheetName val="תקציב קבוצה"/>
      <sheetName val="הכנסות בעמודות 2018"/>
      <sheetName val="הכנסות בעמודות 2017"/>
      <sheetName val="תקציב בעמודות"/>
      <sheetName val="מצבת לקוחות"/>
      <sheetName val="מכירות בעמודות"/>
      <sheetName val="תקינה"/>
      <sheetName val="תקציב מצבת לקוחות"/>
      <sheetName val="זאפ וסטייל ריבר"/>
      <sheetName val="זיכויים וגמ&quot;ח"/>
      <sheetName val="הכנסות מצטבר"/>
      <sheetName val="בדיקת שלמות הכנסה"/>
      <sheetName val="גיליון אינדקס"/>
      <sheetName val="אמינות כדאיות"/>
      <sheetName val="מומחיות"/>
      <sheetName val="בריאות"/>
      <sheetName val="משפטי"/>
      <sheetName val="מסעדות"/>
      <sheetName val="אירועים"/>
      <sheetName val="זאפ השוואת מחירים"/>
      <sheetName val="סטייל ריבר"/>
      <sheetName val="תקציב זאפ וסטייל"/>
      <sheetName val="סטייל ריבר נתונים"/>
      <sheetName val="נתונים לאילן"/>
      <sheetName val="הזמנות פתוחות-מקור"/>
      <sheetName val="הזמנות בעיבוד-מקור"/>
      <sheetName val="הזמנות פתוחות"/>
      <sheetName val="הזמנות בעיבוד"/>
      <sheetName val="קסלמן"/>
      <sheetName val="תהליך עבודה"/>
      <sheetName val="הזמנות בעיבוד GP"/>
      <sheetName val="הזמנות בעיבוד GPM"/>
      <sheetName val="גוגל+פייסבוק 9.16"/>
      <sheetName val="תקציב משנת 2016"/>
      <sheetName val="הכנסות משנת 2016"/>
      <sheetName val="חודשי 2017"/>
      <sheetName val="וורטיקלים חדש"/>
      <sheetName val="וורטיקלים איפקס"/>
      <sheetName val="גרפים עוגה מצטבר"/>
      <sheetName val="וורטיקלים"/>
      <sheetName val="גרפים עוגה חודשי"/>
      <sheetName val="תחומים חדש"/>
      <sheetName val="שקפים חדשים"/>
      <sheetName val="תחומים אייפקס"/>
      <sheetName val="נתונים לקרן"/>
      <sheetName val="גרף שקף 3"/>
      <sheetName val="גרף שקף  10"/>
      <sheetName val="תחומים D חדש"/>
      <sheetName val=" D תחומים "/>
      <sheetName val="זאפ 360 חדש"/>
      <sheetName val="זאפ 360"/>
      <sheetName val="וורטיקלים שינוי חודשי"/>
      <sheetName val="מגזינים וורטיקלים"/>
      <sheetName val="גרף וורטיקלים"/>
      <sheetName val="גרף תקציב 2017 מול ביצוע 2016-7"/>
      <sheetName val="תחומים"/>
      <sheetName val="ARPA תחומים"/>
      <sheetName val=" זאפ 360 לפי תחומים"/>
      <sheetName val="גרף תחומים"/>
      <sheetName val="פירוט תחומים - לא להצגה"/>
      <sheetName val="פיצול תחומים"/>
      <sheetName val="פירוט תחומים חדש"/>
      <sheetName val="פירוט תחומים חדש גרף"/>
      <sheetName val="פירוט תחומים חדש גרף עמודות"/>
      <sheetName val="2017 בחלוקה לחודשים "/>
      <sheetName val="וורטיקלים 2017 חודשי תקציב"/>
      <sheetName val="וורטיקלים 2017 חודשי תקציב בורד"/>
      <sheetName val="2016 בחלוקה לחודשים"/>
      <sheetName val="תחומים ברמת חודשים"/>
      <sheetName val="קליקים"/>
      <sheetName val="בידים"/>
      <sheetName val="רסט"/>
      <sheetName val="מתחתנים"/>
      <sheetName val="דוקטורס"/>
      <sheetName val="ארפא"/>
      <sheetName val="סטייל ריבר - לא להצגה"/>
      <sheetName val="תעריפים"/>
      <sheetName val="פירוט ש&quot;ע"/>
      <sheetName val=" פירוט הוצאות"/>
      <sheetName val="סיכום הוצאות"/>
      <sheetName val="סיכום ש&quot;ע"/>
      <sheetName val="EXPENSES ACCUMULATED 7-12.97"/>
      <sheetName val="HOURS ACCUMULATED 7-12.97"/>
      <sheetName val="תחזית 2020"/>
      <sheetName val="לקוחות ורטיקלים"/>
      <sheetName val="רווח והפסד- קבוצה ואייפקס"/>
      <sheetName val="נתונים לאייפקס"/>
      <sheetName val="חישוב performa"/>
      <sheetName val="השוואת גירסאות"/>
      <sheetName val="הכנסות לפי ורטיקל- ינואר יולי"/>
      <sheetName val="הכנסות יולי- חודשי ומצטבר"/>
      <sheetName val="הכנסות תחומים ורטיקלים "/>
      <sheetName val="מגמה חודשית - ורטיקלים"/>
      <sheetName val="מגמת חודשית - תחומים"/>
      <sheetName val="זאפ- טראפיק אורגני מול ממומן"/>
      <sheetName val="זיכויים"/>
      <sheetName val="פירוט מכירות"/>
      <sheetName val="חדשים - נוטשים לפי מדרגות "/>
      <sheetName val="פעילות 360 - יולי "/>
      <sheetName val="Cash EBITDA proforma"/>
      <sheetName val="cash EBITDA 2019 vs 2018"/>
      <sheetName val="גשר הכנסות והוצאות"/>
      <sheetName val="פערי הוצאות "/>
      <sheetName val="השקעות "/>
      <sheetName val="סופי - הקפאות ומצבת לקוחות (סהר"/>
      <sheetName val="המלצה לתקציב פירסום"/>
      <sheetName val="הקפאות "/>
      <sheetName val="הכנסות לפי ורטיקל- ינואר אוגוסט"/>
      <sheetName val="הכנסות אוגוסט- חודשי ומצטבר"/>
      <sheetName val="פעילות 360 - אוגוסט "/>
      <sheetName val="סיכום 2015"/>
      <sheetName val="דוח חשבוניות "/>
      <sheetName val="ת .משלוח 10-15"/>
      <sheetName val="הכנסות  נוספות 2015"/>
      <sheetName val="אמדן סיכום 2015  לתקציב 2016  "/>
      <sheetName val="עלות המכר 7-15"/>
      <sheetName val="מכירות "/>
      <sheetName val="סיכום 2014"/>
      <sheetName val="התאמה למעמ "/>
      <sheetName val="חשבונות עסקה "/>
      <sheetName val="חשבונות עסקה 2015"/>
      <sheetName val="סיכום 2013 (2)"/>
      <sheetName val="חשבוניות עסקה"/>
      <sheetName val=" חשבונות עסקה 6-15"/>
      <sheetName val="ת משלוח 7-15"/>
      <sheetName val="דוח חשבוניות לחודש - לחישוב עמל"/>
      <sheetName val="101.בדיקה של תעודות משלוח קדימה"/>
      <sheetName val="ת משלוח 9-15"/>
      <sheetName val="סקירה אנליטית "/>
      <sheetName val="ביאור מס תאורטי"/>
      <sheetName val="פיזור"/>
      <sheetName val="ביאורים רו&quot;ה"/>
      <sheetName val="madad"/>
      <sheetName val="dochot"/>
      <sheetName val="מאקרו"/>
      <sheetName val="Tabelle1"/>
      <sheetName val="Tabelle2"/>
      <sheetName val="Tabelle3"/>
      <sheetName val="Acq Multiple"/>
      <sheetName val="E&amp;Y Calcs"/>
      <sheetName val="Tax Shield"/>
      <sheetName val="SPV Debt"/>
      <sheetName val="Transaction Costs &amp; Dividend"/>
      <sheetName val="OpCo"/>
      <sheetName val="DivestCo"/>
      <sheetName val="PropCo"/>
      <sheetName val="Debt Package"/>
      <sheetName val="EBITDA Normalization 2006"/>
      <sheetName val="EBITDA 2006-2011"/>
      <sheetName val="CRITERIA12"/>
      <sheetName val="CRITERIA13"/>
      <sheetName val="CRITERIA14"/>
      <sheetName val="פקודת יומן "/>
      <sheetName val="מספר מוצר"/>
      <sheetName val="215002"/>
      <sheetName val="511010"/>
      <sheetName val="שאול"/>
      <sheetName val="513001-516001"/>
      <sheetName val="הוצאות  דצמבר"/>
      <sheetName val="ניתוח כרטיס 215002_12.12"/>
      <sheetName val="Existing Patents"/>
      <sheetName val="Existing Chart"/>
      <sheetName val="In Process Patents"/>
      <sheetName val="In Process Units, ASPs"/>
      <sheetName val="In Process"/>
      <sheetName val="In Proc Chart"/>
      <sheetName val="Total FEI"/>
      <sheetName val="Product Life Cycles"/>
      <sheetName val="OWC"/>
      <sheetName val="Valuation of Intangibles"/>
      <sheetName val="דו&quot;ח כספי מתואם"/>
      <sheetName val="ביאורים מתואם"/>
      <sheetName val="דו&quot;ח כספי מתואם (מודפס)"/>
      <sheetName val="ביאורים מתואם (מודפס)"/>
      <sheetName val="התאמת תקציב-איזיה"/>
      <sheetName val="דו&quot;ח כספי (אינטרנט)"/>
      <sheetName val="ביאורים אינטרנט)"/>
      <sheetName val="דו&quot;ח כספי (מודפס)"/>
      <sheetName val="ביאורים (מודפס)"/>
      <sheetName val="יצור "/>
      <sheetName val="יצור (ביאור)"/>
      <sheetName val="הפקה"/>
      <sheetName val="הפקה (ביאור) "/>
      <sheetName val="ניהול זירות"/>
      <sheetName val="מערכות מידע"/>
      <sheetName val="מערכות מידע (ביאור)"/>
      <sheetName val="מערכות מידע (מודפס)"/>
      <sheetName val="מערכות מידע מ (ביאור) "/>
      <sheetName val="מערכות מידע (אינטרנט)"/>
      <sheetName val="מערכות מידע א (ביאור) "/>
      <sheetName val="נייר דפוס הפצה"/>
      <sheetName val="הפצה"/>
      <sheetName val="הפצה (ביאור)"/>
      <sheetName val="מכירות (ביאור)"/>
      <sheetName val="מכירות (מודפס)"/>
      <sheetName val="מכירות (מודפס-ביאור)"/>
      <sheetName val="מכירות (אינטרנט)"/>
      <sheetName val="שיווק"/>
      <sheetName val="שיווק (מודפס) "/>
      <sheetName val="שיווק (מודפס-ביאור)  "/>
      <sheetName val="שיווק (אינטרנט) "/>
      <sheetName val="שיווק (אינטרנט-ביאור)  "/>
      <sheetName val="כספים"/>
      <sheetName val="כספים (ביאור)"/>
      <sheetName val="משאבי אנוש "/>
      <sheetName val="משאבי אנוש (ביאור) "/>
      <sheetName val="שרות לקוחות"/>
      <sheetName val="הנהלה"/>
      <sheetName val="הנהלה (ביאור)"/>
      <sheetName val="הנהלה (מודפס)"/>
      <sheetName val="הנהלה (מודפס- ביאור)"/>
      <sheetName val="הנהלה (אינטרנט)"/>
      <sheetName val="הנהלה (אינטרנט-ביאור)"/>
      <sheetName val="פיתוח"/>
      <sheetName val="השקעות (מודפס)"/>
      <sheetName val="השקעות (מודפס- ביאור)"/>
      <sheetName val="השקעות (אינטרנט)"/>
      <sheetName val="השקעות (אינטרנט- ביאור)"/>
      <sheetName val="סה&quot;כ"/>
      <sheetName val="עמלות"/>
      <sheetName val=" עמלות קיץ 2001"/>
      <sheetName val="עמלות חורף 2002 "/>
      <sheetName val="הגדרות"/>
      <sheetName val="Daten"/>
      <sheetName val="Bilanz"/>
      <sheetName val="Guv"/>
      <sheetName val="Anlagevermögen"/>
      <sheetName val="AYTD"/>
      <sheetName val="AYMO"/>
      <sheetName val="LYTD"/>
      <sheetName val="LYMO"/>
      <sheetName val="ALTM"/>
      <sheetName val="LYLTM "/>
      <sheetName val="BSFY"/>
      <sheetName val="BSLY"/>
      <sheetName val="FAFY"/>
      <sheetName val="FALY"/>
      <sheetName val="AFY"/>
      <sheetName val="AFY TG"/>
      <sheetName val="ALY"/>
      <sheetName val="ALY TG"/>
      <sheetName val="CF Budget"/>
      <sheetName val="BS Budget"/>
      <sheetName val="Sales Budget"/>
      <sheetName val="Budget Germany"/>
      <sheetName val="Budget Austria"/>
      <sheetName val="Budget Switzerland"/>
      <sheetName val="Budget Denmark"/>
      <sheetName val="Budget Sweden"/>
      <sheetName val="Budget Norway"/>
      <sheetName val="Budget Finland"/>
      <sheetName val="Budget Belgium"/>
      <sheetName val="Budget Netherlands"/>
      <sheetName val="Budget Italy"/>
      <sheetName val="Budget Portugal"/>
      <sheetName val="Budget Greece"/>
      <sheetName val="BudgetTurkey"/>
      <sheetName val="Budget Hungary"/>
      <sheetName val="Budget Poland"/>
      <sheetName val="Budget Australia"/>
      <sheetName val="Germany"/>
      <sheetName val="Austria"/>
      <sheetName val="Switzerland"/>
      <sheetName val="Denmark"/>
      <sheetName val="Sweden"/>
      <sheetName val="Norway"/>
      <sheetName val="Belgium"/>
      <sheetName val="Netherlands"/>
      <sheetName val="Italy"/>
      <sheetName val="Greece"/>
      <sheetName val="Cyprus"/>
      <sheetName val="Turkey"/>
      <sheetName val="Hungary"/>
      <sheetName val="Poland"/>
      <sheetName val="NewZealand"/>
      <sheetName val="Philippinen"/>
      <sheetName val="P&amp;L_PRINT"/>
      <sheetName val="CF Worksheet"/>
      <sheetName val="P&amp;L full year"/>
      <sheetName val="NORM"/>
      <sheetName val="SWING_ANALYSIS_NORM _MONTH"/>
      <sheetName val="SWING_ANALYSIS_NORM"/>
      <sheetName val="P&amp;L Countries by Month"/>
      <sheetName val="P&amp;L Countries YTD"/>
      <sheetName val="Cash-flow Group"/>
      <sheetName val="Cash-flow_PRINT"/>
      <sheetName val="Cash-flow Full Year"/>
      <sheetName val="Cash-flow full year_PRINT"/>
      <sheetName val="CASH-FLOW-BRIDGE-2007"/>
      <sheetName val="Cash-flow full year preview"/>
      <sheetName val="Consolidated Balance Sheet FY"/>
      <sheetName val="Working Capital Development"/>
      <sheetName val="Banking covenants forecast"/>
      <sheetName val="APAX MRF"/>
      <sheetName val="Cash-flow update_EBITDA "/>
      <sheetName val="Cash-flow update_EBITDA  YTD"/>
      <sheetName val="UploadTemplate.Actual"/>
      <sheetName val="השוואה מאזן"/>
      <sheetName val="השוואה רווח והפסד"/>
      <sheetName val="דוח תזרים מאוחד"/>
      <sheetName val="UploadTemplate.Budget"/>
      <sheetName val="UploadTemplate.Forecast"/>
      <sheetName val="אירועים חד פעמיים 2018"/>
      <sheetName val="Listen"/>
      <sheetName val="Financial Result"/>
      <sheetName val="Deckblatt"/>
      <sheetName val="Net Interest Expense"/>
      <sheetName val="Total Borrowings"/>
      <sheetName val="EBITDA Input Actual"/>
      <sheetName val="Interest Expense Input Act"/>
      <sheetName val="Total Borrowings Input act"/>
      <sheetName val="Working Capital Input act"/>
      <sheetName val="CAPEX Input act"/>
      <sheetName val="Cash Flow Input Act"/>
      <sheetName val="Debt Service Input act"/>
      <sheetName val="EBITDA Input Budget"/>
      <sheetName val="Interest Expense Input Bdg"/>
      <sheetName val="Total Borrowings Input bdg"/>
      <sheetName val="Working Capital Input bdg"/>
      <sheetName val="CAPEX Input Bdg"/>
      <sheetName val="Cash Flow Input Bdg"/>
      <sheetName val="Debt Service Input bdg"/>
      <sheetName val="InputVariables"/>
      <sheetName val="Value Indications"/>
      <sheetName val="BusinessEntValu"/>
      <sheetName val="RevenuesDetail"/>
      <sheetName val="COC Analysis"/>
      <sheetName val="Guideline Companies"/>
      <sheetName val="Guideline Transactions"/>
      <sheetName val="HFA Subject"/>
      <sheetName val="HFA GC1"/>
      <sheetName val="HFA GC2"/>
      <sheetName val="HFA GC3"/>
      <sheetName val="HFA GC4"/>
      <sheetName val="HFA GC5"/>
      <sheetName val="HFA GC6"/>
      <sheetName val="HFA GC7"/>
      <sheetName val="HFA GC8"/>
      <sheetName val="HFA GC9"/>
      <sheetName val="HFA GC10"/>
      <sheetName val="בעלי זכויות מוקפאות"/>
      <sheetName val="עובדים עם תכניות ללא סעיף 14"/>
      <sheetName val="עובדים פעילים 2006"/>
      <sheetName val="עובדים פעילים 2007"/>
      <sheetName val="אחוזי תקציבית 2006"/>
      <sheetName val="אחוזי תקציבית 2007"/>
      <sheetName val="נתונים מהמיכון 2006"/>
      <sheetName val="נתונים מהמיכון 2007"/>
      <sheetName val="גיליון3 (3)"/>
      <sheetName val="דו&quot;ח כספי"/>
      <sheetName val=" עמלות קיץ 2000"/>
      <sheetName val="עמלות חורף 2001 "/>
      <sheetName val="הכנסות רומניה"/>
      <sheetName val="PNSR1208"/>
      <sheetName val="12.08"/>
      <sheetName val="31.12.08"/>
      <sheetName val="31.3.09"/>
      <sheetName val="30.6.09"/>
      <sheetName val="מאזן פתיחה 1.1.09"/>
      <sheetName val="30.9.09"/>
      <sheetName val="תחזית-רווהפ"/>
      <sheetName val="הנחות מאזן"/>
      <sheetName val="מאזנים חזויים"/>
      <sheetName val="גרפים"/>
      <sheetName val="נתונים היסטורים "/>
      <sheetName val="עוזבים שקיבלו תשלום"/>
      <sheetName val="עוזבים שקיבלו תשלום (2)"/>
      <sheetName val="שמות"/>
      <sheetName val="ECN41800"/>
      <sheetName val="EGA49470"/>
      <sheetName val="ERA48110"/>
      <sheetName val="ESA49600"/>
      <sheetName val="FEF49205"/>
      <sheetName val="Investitionsplan08-09"/>
      <sheetName val="פעילים"/>
      <sheetName val="פנסיונרים"/>
      <sheetName val="יעודה"/>
      <sheetName val="אלפון אלמ"/>
      <sheetName val="אלפון אילת"/>
      <sheetName val="עתודה אלמ+אילת"/>
      <sheetName val="30.6.07"/>
      <sheetName val="הלוואה פסגה"/>
      <sheetName val="מבנה BS"/>
      <sheetName val="תזרים GPM  סולו Q1"/>
      <sheetName val="תזרים GPMQ3.2010 פמ לא סופי  "/>
      <sheetName val="השוואה  מאזן לא סופי"/>
      <sheetName val="איחוד GPM IFRS"/>
      <sheetName val="איחוד GPM 2009"/>
      <sheetName val="תזרים GPM מאוחד Q3.2010 פמ  (2)"/>
      <sheetName val="מעגלים ובדיקות לתזמ "/>
      <sheetName val="IFRS 9. 2010 "/>
      <sheetName val="השוואה  מאזן פרופורמה די בי "/>
      <sheetName val="השוואה  מאזן (2)"/>
      <sheetName val="השוואה רווה "/>
      <sheetName val="פירוט רווה על פי חברות"/>
      <sheetName val="ביאור רכוש קבוע לא סופי "/>
      <sheetName val="ביאור רכוש אחר לא סופי"/>
      <sheetName val="מוניטין ורכוש אחר לא סופי"/>
      <sheetName val="תזרים למצגת"/>
      <sheetName val="אחר הנהוכ"/>
      <sheetName val="אחר מכירה וישווק"/>
      <sheetName val="אחר עלות המכר"/>
      <sheetName val="IFRS 2009 "/>
      <sheetName val="די בי IFRS תזרים 1-9.10"/>
      <sheetName val="תזרים GPM מאוחד Q3.2010"/>
      <sheetName val="TM1 מיונים"/>
      <sheetName val="SUBS"/>
      <sheetName val="D GROUP"/>
      <sheetName val="DOCTORS"/>
      <sheetName val="GIL HAZHAV"/>
      <sheetName val="NETO"/>
      <sheetName val="Winhelp"/>
      <sheetName val="D&amp;B"/>
      <sheetName val="תזרים GPM  סולו Q4"/>
      <sheetName val="מבנה דוח"/>
      <sheetName val="פרופורמה מס_GPM"/>
      <sheetName val="תעודת מס דפ&quot;ז"/>
      <sheetName val="GPF"/>
      <sheetName val="gpm פקודות נוספות "/>
      <sheetName val="GPM פקודות מיון ו- IFRS"/>
      <sheetName val="gpm מפורט"/>
      <sheetName val="פקודות מיון ו-IFRS דפ&quot;ז"/>
      <sheetName val="פקודות נוספות GP "/>
      <sheetName val="מאזן בוחן מפורט דפז"/>
      <sheetName val="ביאור 6 חברות מאוחדות"/>
      <sheetName val="ביאור 7 מזומנים"/>
      <sheetName val="ביאור 9 לקוחות"/>
      <sheetName val="ביאור 9 חייבים"/>
      <sheetName val="ביאור 10 מלאי"/>
      <sheetName val="ביאור 13 נ.ב.מ"/>
      <sheetName val="ביאור 14 - הלוואות וחייבים לזמן"/>
      <sheetName val="ביאור 15 מסים "/>
      <sheetName val="ביאור 16 אשראי הלוואות והתחייבו"/>
      <sheetName val="ביארו 17 זכאים"/>
      <sheetName val="ביאור 19 הפרשות"/>
      <sheetName val="סיום יחסי עובד מעביד"/>
      <sheetName val="רוה הצגה "/>
      <sheetName val="הכנסות וע&quot;מ"/>
      <sheetName val="תזרים GPM מאוחד Q3.2010 פמ "/>
      <sheetName val="השוואה  מאזן"/>
      <sheetName val="ביאור רכוש קבוע "/>
      <sheetName val="ביאור רכוש אחר"/>
      <sheetName val="מוניטין ורכוש אחר"/>
      <sheetName val="מסכם"/>
      <sheetName val="יצור"/>
      <sheetName val="שירות"/>
      <sheetName val="מסכם רווחיות (ללא ג.יפית)"/>
      <sheetName val="מסכם רווחיות (כולל ג.יפית)"/>
      <sheetName val="ג.יפית לרענן"/>
      <sheetName val="רכישה וח&quot;פ"/>
      <sheetName val="תקנים שירות"/>
      <sheetName val="הנחות עבודה "/>
      <sheetName val="תקציב שיווק 2019"/>
      <sheetName val="הסבר צמיחה זאפ"/>
      <sheetName val="תקציב שיווק"/>
      <sheetName val="אפליקציה"/>
      <sheetName val="אבני דרך"/>
      <sheetName val="מודל- השוואת מחירים"/>
      <sheetName val="DB 360"/>
      <sheetName val="סיכום -הנחות יסוד טראפיק"/>
      <sheetName val="טראפיק"/>
      <sheetName val="2018 cash EBITDA מנורמל"/>
      <sheetName val="אירועים חד פעמיים 2019"/>
      <sheetName val="ריווחיות חודשית"/>
      <sheetName val="ריווחיות ינואר"/>
      <sheetName val="ריווחיות פברואר"/>
      <sheetName val="ריווחיות מרץ"/>
      <sheetName val="ריווחיות אפריל"/>
      <sheetName val="ריווחיות מאי"/>
      <sheetName val="ריווחיות יוני"/>
      <sheetName val="חציון 1+ תחזית ל- 2020"/>
      <sheetName val="תחזית תקנים"/>
      <sheetName val="תחזית הכנסות"/>
      <sheetName val="גרפים למצגת"/>
      <sheetName val="ריווחיות תחומים 2018-2019 "/>
      <sheetName val="רווח והפסד סגמנטים"/>
      <sheetName val="רווח והפסד zap group"/>
      <sheetName val="הוצאות פרסום"/>
      <sheetName val="לפורום הכנסות"/>
      <sheetName val="סיכום הכנסות תחום ורטיקל"/>
      <sheetName val="pivot הכנסות"/>
      <sheetName val="P&amp;L - שי"/>
      <sheetName val="הכנסות- שי"/>
      <sheetName val="מרס_2019 תקציב מול בפועל מצטבר"/>
      <sheetName val="מרס_ 2019 תקציב מול בפועל"/>
      <sheetName val="תקציב 2019"/>
      <sheetName val="cash flow_2019"/>
      <sheetName val="cash flow_3.19"/>
      <sheetName val="ניתוח פערים לאייפקס"/>
      <sheetName val="cash flow_2019 updated"/>
      <sheetName val="יוני_2019 תקציב מול בפועל מצטבר"/>
      <sheetName val="ספטמבר_2019 תקציב מול בפועל"/>
      <sheetName val="cash flow_6.19"/>
      <sheetName val="cash flow_9.19 מרכז"/>
      <sheetName val="Zap analysis"/>
      <sheetName val="תחזית 2018 ללא סטייל"/>
      <sheetName val="Zap 2017-2018"/>
      <sheetName val="Summary&gt;"/>
      <sheetName val="Capex allocation and one time"/>
      <sheetName val="ISR&gt;"/>
      <sheetName val="UploadTemplate.Actual2018"/>
      <sheetName val="UploadTemplate.Budget2018"/>
      <sheetName val="תחזית מתגלגלת- ספטמבר"/>
      <sheetName val="הכנסות ספטמבר- חודשי ומצטבר"/>
      <sheetName val="פירוט מכירות  "/>
      <sheetName val="פעילות 360 - ספטמבר "/>
      <sheetName val="ניתוח שכר ספטמבר מול אוגוסט"/>
      <sheetName val="תקציב  קבוצה 2018 גדוקס"/>
      <sheetName val="תקציב  בורד 2018 גדוקס לא סטייל"/>
      <sheetName val="תקציב  קבוצה 2018 גדוקס לא סטיי"/>
      <sheetName val="תקציב  בורד 2018 גדוקס עם סטייל"/>
      <sheetName val="אייפקס בורד מצטבר כולל סטייל"/>
      <sheetName val="אייפקס בורד חודשי"/>
      <sheetName val=" מפורט חודשי כולל סטייל"/>
      <sheetName val="אייפקס בורד מצטבר ללא סטייל"/>
      <sheetName val="אייפקס בורד ללא סטייל ראשוני"/>
      <sheetName val="אייפקס בורד מצטבר ללא סטייל חדש"/>
      <sheetName val="אייפקס בורד חודשי ללא סטייל "/>
      <sheetName val="אייפקס בורד חודשי ללא סטייל גדו"/>
      <sheetName val=" מפורט חודשי ללא סטייל"/>
      <sheetName val="חודשי ללא סטייל מול תחזית"/>
      <sheetName val="אייפקס בורד מצטבר ללא סטייל גדו"/>
      <sheetName val="אייפקס בורד חודשי ללא סטייל"/>
      <sheetName val=" מפורט חודשי ללא סטייל חדש"/>
      <sheetName val=" מפורט חודשי ללא סטייל חדש ערכי"/>
      <sheetName val="ניתוח דצמבר"/>
      <sheetName val="מפורט הכנסות"/>
      <sheetName val="רה ארגון 2019"/>
      <sheetName val="אירועים חד פעמיים"/>
      <sheetName val="EBITDA מפורט "/>
      <sheetName val="הרכשת לקוח -היוון"/>
      <sheetName val="נייר עבודה- זיכויים"/>
      <sheetName val="הרכשת לקוח, IFRFS ואקטואר בפועל"/>
      <sheetName val="חישוב קבלני משנה"/>
      <sheetName val="דוח הגעה למספרים "/>
      <sheetName val="בדיקת חודשי"/>
      <sheetName val=" מפורט חודשי ללא סטייל חדש 2018"/>
      <sheetName val="תקציב בורד 2019"/>
      <sheetName val="כולל סטייל 2017 "/>
      <sheetName val="ניתוח סעיפים"/>
      <sheetName val="S&amp;M G&amp;A"/>
      <sheetName val="DC profitability analysis"/>
      <sheetName val="הכנסות לפי תחומים וורטיקלים"/>
      <sheetName val="traffic"/>
      <sheetName val="Customers ARPU"/>
      <sheetName val="Revenue DC"/>
      <sheetName val="M&amp;A "/>
      <sheetName val="2020 Budget"/>
      <sheetName val="2019 monthly P&amp;L"/>
      <sheetName val="אירועים חד פעמיים 2018 "/>
      <sheetName val="מגמת הכנסות - ורטיקלים"/>
      <sheetName val="מגמת הכנסות - תחומים"/>
      <sheetName val="פעילות 360 - מרץ"/>
      <sheetName val="איחוד זאפ גרופ IFRS"/>
      <sheetName val="מזומן שעבר לסטייל"/>
      <sheetName val="תזרים לדוח כספי 2018"/>
      <sheetName val="תזרים לדוח כספי 2017"/>
      <sheetName val="תזרים זאפ גרופ מאוחד"/>
      <sheetName val="השוואה רווה  "/>
      <sheetName val="עיקרי המאזן ליום 30.6.18"/>
      <sheetName val="השוואה  מאזן "/>
      <sheetName val="אחר מכירה ושיווק"/>
      <sheetName val="הדירה V"/>
      <sheetName val="GIL HAZHAV V"/>
      <sheetName val="הפרשה למס והפסדים ממוזג"/>
      <sheetName val="deffered taxes זאפ גרופ"/>
      <sheetName val="פרפורמת מס זאפ גרופ ממוזגת"/>
      <sheetName val="GPF V"/>
      <sheetName val="פירוט פעילות מופסקת"/>
      <sheetName val="מאזן סטייל ריבר"/>
      <sheetName val="פ. מיון סטייל ריבר"/>
      <sheetName val="פ.נ סטייל ריבר"/>
      <sheetName val="זאפ גרופ"/>
      <sheetName val="מאזן בוחן מפורט זאפ V"/>
      <sheetName val="מאזן בוחן מפורט זאפ IFRS V"/>
      <sheetName val="פקודות מיון זאפ גרופ"/>
      <sheetName val="פקודות נוספות זאפ"/>
      <sheetName val="אקטואר"/>
      <sheetName val="ז.מיעוט אדירה"/>
      <sheetName val="התאמת בנקים V"/>
      <sheetName val="התאמת שטלג V"/>
      <sheetName val="התאמת כא V"/>
      <sheetName val="השוואה לכלכלה"/>
      <sheetName val="נתונים לבנק"/>
      <sheetName val="דוח מאזן ורווה לבנק"/>
      <sheetName val="אחר עלות המכר V"/>
      <sheetName val="אחר מכירה ושיווק V"/>
      <sheetName val="אחר הנהוכ V"/>
      <sheetName val="Winhelp V"/>
      <sheetName val="הפרשה למס והפסדים ממוזג V"/>
      <sheetName val="פרפורמת מס זאפ גרופ ממוזגת V"/>
      <sheetName val="deffered taxes זאפ גרופ V"/>
      <sheetName val="סטייל ריבר V"/>
      <sheetName val="מאזן סטייל ריבר V"/>
      <sheetName val="פ. מיון סטייל ריבר V"/>
      <sheetName val="פ.נ סטייל ריבר V"/>
      <sheetName val="פקודות מיון זאפ גרופ V"/>
      <sheetName val="אקטואר V"/>
      <sheetName val="ז.מיעוט אדירה V"/>
      <sheetName val="3.19"/>
      <sheetName val="2.19"/>
      <sheetName val="1.19"/>
      <sheetName val="תקציב 2019- לא סופי"/>
      <sheetName val=" נתוני 2018 חודשי "/>
      <sheetName val="תחשיב ימי ספקים "/>
      <sheetName val="מעגל הלוואות Q1_18"/>
      <sheetName val="תביעה ייצוגית"/>
      <sheetName val="חישוב ימי לקוחות "/>
      <sheetName val="חישוב ימי ספקים "/>
      <sheetName val="חוב נטו 2018"/>
      <sheetName val="חוב נטו"/>
      <sheetName val="תזרים סטייל ריבר מרס_2019"/>
      <sheetName val="תזרים סטייל ריבר מרס_2018"/>
      <sheetName val="תמצית נתונים סטייל ריבר"/>
      <sheetName val="תחזית סטייל ריבר"/>
      <sheetName val="הדירה"/>
      <sheetName val="מאזן בוחן מפורט זאפ "/>
      <sheetName val="מאזן בוחן מפורט זאפ IFRS"/>
      <sheetName val="פקודות נוספות זאפ "/>
      <sheetName val="התאמת בנקים"/>
      <sheetName val="התאמת שטלג"/>
      <sheetName val="התאמת כא"/>
      <sheetName val="חוב נטו התפתחות"/>
      <sheetName val="אומדן סיום 2018"/>
      <sheetName val="הון חוזר"/>
      <sheetName val="ימי ספקים ולקוחות"/>
      <sheetName val="הסבר לפער בEBITDA "/>
      <sheetName val="תקציב הכנסות 2019"/>
      <sheetName val="תזרים סטייל"/>
      <sheetName val="מיונים"/>
      <sheetName val="החזר מס הכנסה בגין 2012"/>
      <sheetName val="הפרשה בגין הוצאות מימון"/>
      <sheetName val="הפרשה בגין הוצאות גיבוש"/>
      <sheetName val="סגירת שומה 2013"/>
      <sheetName val="הרכב 2014"/>
      <sheetName val="2019"/>
      <sheetName val="מרכז יתרות יומי"/>
      <sheetName val="חוב נטו-מצומצם"/>
      <sheetName val="תרשים1"/>
      <sheetName val="תזרים יומי"/>
      <sheetName val="853023-97"/>
      <sheetName val="אינדקס דף חשבון"/>
      <sheetName val="דף חשבון"/>
      <sheetName val="606780"/>
      <sheetName val="פועלים GPM"/>
      <sheetName val="533300-30"/>
      <sheetName val="אדירה"/>
      <sheetName val="וייזביי"/>
      <sheetName val="אינוויט מי"/>
      <sheetName val="עתידי-טרם נפרע_בזאפ גרופ"/>
      <sheetName val="עתידי-טרם נפרע_GPM"/>
      <sheetName val="משמרת_2397"/>
      <sheetName val="פירעון הלוואות"/>
      <sheetName val="משמרת 6780"/>
      <sheetName val="בדיקה"/>
      <sheetName val="בדיקה_2"/>
      <sheetName val="הלוואה 50 מיליון"/>
      <sheetName val="הלוואה 25 מיליון"/>
      <sheetName val="הוצאות והכנסות חריגות"/>
      <sheetName val="מידע לתזרים"/>
      <sheetName val="וויקאנד"/>
      <sheetName val="תובענה ייצוגית"/>
      <sheetName val="הפקדות מזומן_1-6.16"/>
      <sheetName val="הפקדת מזומן חודשי"/>
      <sheetName val="הפקדת שיקים_חודשי"/>
      <sheetName val="העברות בנק' חודשי"/>
      <sheetName val="העברות בנק' מפורט"/>
      <sheetName val="הפקדת שיקים מפורט"/>
      <sheetName val="הפקדת מזומן מפורט"/>
      <sheetName val="שכר "/>
      <sheetName val="דגשים"/>
      <sheetName val="SSX"/>
      <sheetName val="SSX_Clone_Values"/>
      <sheetName val="הלוואה 50M לאומי"/>
      <sheetName val="251110-9.18"/>
      <sheetName val="251113-9.18"/>
      <sheetName val="4.19"/>
      <sheetName val="5.19"/>
      <sheetName val="6.19"/>
      <sheetName val="הסדר פשרה בגין ש.ק."/>
      <sheetName val="אפריל_2019 תקציב מול בפועל"/>
      <sheetName val="מאי_2019 תקציב מול בפועל"/>
      <sheetName val="יוני_2019 תקציב מול בפועל"/>
      <sheetName val="מעגל הלוואות"/>
      <sheetName val="הפרש הוצ שכר"/>
      <sheetName val="תזרים סטייל ריבר אפריל_2019"/>
      <sheetName val="תזרים סטייל ריבר אפריל_2018"/>
      <sheetName val="תזרים סטייל ריבר מאי_2019"/>
      <sheetName val="תזרים סטייל ריבר מאי_2018"/>
      <sheetName val="תזרים סטייל ריבר_2018"/>
      <sheetName val="SSX+ערכים"/>
      <sheetName val="7.19"/>
      <sheetName val="8.19"/>
      <sheetName val="ינואר_2019 תקציב מול בפועל"/>
      <sheetName val="פברואר_2019 תקציב מול בפועל"/>
      <sheetName val="אוגוסט_2019 תקציב מול בפועל"/>
      <sheetName val="יולי_2019 תקציב מול בפועל"/>
      <sheetName val="ווליובייס"/>
      <sheetName val="הלוואה 8 מיליון"/>
      <sheetName val="ריכוז תזרים"/>
      <sheetName val="בדיקת % היוונים"/>
      <sheetName val="תחזית מתגלגלת- יוני"/>
      <sheetName val="12.19"/>
      <sheetName val="שקף למצגת"/>
      <sheetName val="דצמבר_2019 תקציב מול בפועל"/>
      <sheetName val="נובמבר_2019 תקציב מול בפועל"/>
      <sheetName val="אוקטובר_2019 תקציב מול בפועל"/>
      <sheetName val="חישוב ימי ספקים ולקוחות רבעוני"/>
      <sheetName val="אירועים חד פעמיים "/>
      <sheetName val="הכנסות מרץ- חודשי ומצטבר"/>
      <sheetName val="פעילות 360 - מרץ "/>
      <sheetName val="11.19 "/>
      <sheetName val="3.20"/>
      <sheetName val="תקציב 2020"/>
      <sheetName val="תוצאות ינואר 2020"/>
      <sheetName val="תוצאות פברואר 2020"/>
      <sheetName val="תוצאות מרס 2020"/>
      <sheetName val="חישוב ימי ספקים ולקוחות בדוחות"/>
      <sheetName val="חישוב יתרת ספקים"/>
      <sheetName val="חישוב הוצאות לייחוס"/>
      <sheetName val="נטרול גוגל פייסבוק"/>
      <sheetName val="חישוב יתרת לקוחות"/>
      <sheetName val="חישוב הכנסות לייחוס"/>
      <sheetName val="תזרים שנתי"/>
      <sheetName val="תזרים חודשי"/>
      <sheetName val="עמידה באמות מידה פיננסיות"/>
      <sheetName val="שקף חוב נטו "/>
      <sheetName val="תשלום מס 2020"/>
      <sheetName val="מאזן בוחן הוצ.מראש 4.18"/>
      <sheetName val="מאזן בוחן הוצ.מראש 3.18"/>
      <sheetName val="מאזן בוחן הוצ.מראש 2.18"/>
      <sheetName val="מאזן בוחן הוצ.מראש 1.18"/>
      <sheetName val="מאזן בוחן הוצ.מראש 12.17"/>
      <sheetName val="מרכז 12.17 "/>
      <sheetName val="מאזן בוחן הוצ.מראש 12.18"/>
      <sheetName val="מאזן בוחן הוצ.מראש 11.18"/>
      <sheetName val="מאזן בוחן הוצ.מראש 10.18"/>
      <sheetName val="מאזן בוחן הוצ.מראש 9.18"/>
      <sheetName val="מאזן בוחן הוצ.מראש 8.18"/>
      <sheetName val="מאזן בוחן הוצ.מראש 6.18"/>
      <sheetName val="מאזן בוחן הוצ.מראש 5.18"/>
      <sheetName val="מרכז 12.18 "/>
      <sheetName val="מרכז 11.18 "/>
      <sheetName val="מרכז 9.18  "/>
      <sheetName val="מרכז 8.18 "/>
      <sheetName val="מרכז 7.18"/>
      <sheetName val="מרכז 6.18"/>
      <sheetName val="מרכז 5.18"/>
      <sheetName val="מרכז 4.18"/>
      <sheetName val="מרכז 3.18"/>
      <sheetName val="מרכז 2.18"/>
      <sheetName val="מרכז 1.18"/>
      <sheetName val="121718 3.18 זאפ גרופ"/>
      <sheetName val="דפ&quot;ז 12.17 "/>
      <sheetName val="זאפ גרופ 2.18 121718"/>
      <sheetName val="121718 1.18 זאפ גרופ"/>
      <sheetName val="121718 12.17 דפ&quot;ז"/>
      <sheetName val="שכירות 12.17"/>
      <sheetName val="שכירות 1.18"/>
      <sheetName val="ליסינג רכבים מראש 12.17"/>
      <sheetName val="ביטוחי רכבים 12.17"/>
      <sheetName val="שכירות 2.18"/>
      <sheetName val="ליסינג רכבים מראש 1.18"/>
      <sheetName val="ביטוחי רכבים 1.18"/>
      <sheetName val="מראש ביי מי 12.17"/>
      <sheetName val="שכירות 3.18"/>
      <sheetName val="ליסינג רכבים מראש 2.18"/>
      <sheetName val="ביטוחי רכבים 2.18"/>
      <sheetName val="מראש ביי מי 1.18"/>
      <sheetName val="מראש סלקום 12.17"/>
      <sheetName val="121718 זאפ גרופ 4.18"/>
      <sheetName val="שכירות 4.18"/>
      <sheetName val="ליסינג רכבים מראש 3.18"/>
      <sheetName val="ביטוחי רכבים 3.18"/>
      <sheetName val="ביי מי  2.18"/>
      <sheetName val="מראש סלקום 1.18"/>
      <sheetName val="מראש סלקום 2.18"/>
      <sheetName val="עמ.מדריכים 2.18"/>
      <sheetName val="אדירה 12.17"/>
      <sheetName val="אדירה 1.18"/>
      <sheetName val="סטייל ריבר 12.17"/>
      <sheetName val="סטייל ריבר 1.18"/>
      <sheetName val="ביי מי  3.18"/>
      <sheetName val="מראש סלקום 3.18"/>
      <sheetName val="121718 זאפ גרופ 5.18"/>
      <sheetName val="שכירות 5.18"/>
      <sheetName val="ליסינג רכבים מראש 4.18"/>
      <sheetName val="שכירות 8.18"/>
      <sheetName val="שכירות 10.18"/>
      <sheetName val="שכירות 9.18"/>
      <sheetName val="שכירות 11.18"/>
      <sheetName val="שכירות 12.18"/>
      <sheetName val="דפ&quot;ז 12.18"/>
      <sheetName val="121718 6.18 זאפ גרופ"/>
      <sheetName val="שכירות 6.18"/>
      <sheetName val="ליסינג רכבים מראש 5.18"/>
      <sheetName val="ביטוחי רכבים 4.18"/>
      <sheetName val="ביי מי  4.18"/>
      <sheetName val="מראש סלקום 4.18"/>
      <sheetName val="121718 10.18 זאפ גרופ"/>
      <sheetName val="121718 9.18 זאפ גרופ"/>
      <sheetName val="121718 8.18 זאפ גרופ"/>
      <sheetName val="121718 זאפ גרופ 7.18"/>
      <sheetName val="שכירות 7.18"/>
      <sheetName val="ליסינג רכבים מראש 6.18"/>
      <sheetName val="ביטוחי רכבים 5.18"/>
      <sheetName val="ביי מי 5.18"/>
      <sheetName val="ביטוחי רכבים 6.18 "/>
      <sheetName val="ליסינג רכבים מראש 7.18"/>
      <sheetName val="ליסינג רכבים מראש 8.18"/>
      <sheetName val="ביטוח רכבים 7.18"/>
      <sheetName val="ביי מי  6.18"/>
      <sheetName val="מראש סלקום 5.18"/>
      <sheetName val="ליסינג רכבים 10.18"/>
      <sheetName val="ליסינג רכבים 9.18"/>
      <sheetName val="ביטוח רכבים 8.18"/>
      <sheetName val="ביי מי 7.18"/>
      <sheetName val="מראש סלקום 6.18"/>
      <sheetName val="121718 12.18 זאפ גרופ"/>
      <sheetName val="121718 11.18 זאפ גרופ"/>
      <sheetName val="ליסינג רכבים 11.18"/>
      <sheetName val="ביטוח רכבים 10.18"/>
      <sheetName val="ביטוח רכבים 9.18"/>
      <sheetName val="ביי מי  8.18"/>
      <sheetName val="מראש סלקום 7.18"/>
      <sheetName val="ביי מי  9.18"/>
      <sheetName val="מראש סלקום 8.18"/>
      <sheetName val="ליסינג רכבים 12.18"/>
      <sheetName val="ביטוח רכבים 11.18"/>
      <sheetName val="ביי מי  10.18"/>
      <sheetName val="ביטוח רכבים 12.18"/>
      <sheetName val="ביי מי  11.18"/>
      <sheetName val="מראש סלקום 10.18"/>
      <sheetName val="מראש סלקום 9.18"/>
      <sheetName val="עמ.מדריכים 8.18 "/>
      <sheetName val="עמ.מדריכים 7.18"/>
      <sheetName val="עמ.מדריכים 3.18"/>
      <sheetName val="אדירה 2.18"/>
      <sheetName val="סטייל ריבר 2.18 "/>
      <sheetName val="אדירה 5.18"/>
      <sheetName val="אדירה 4.18"/>
      <sheetName val="סטייל ריבר "/>
      <sheetName val="סטייל ריבר  4.18"/>
      <sheetName val="סטייל ריבר 5.18"/>
      <sheetName val="אדירה 6.18"/>
      <sheetName val="אדירה 7.18"/>
      <sheetName val="סטייל ריבר  6.18"/>
      <sheetName val="סטייל ריבר 7.18"/>
      <sheetName val="סטייל ריבר 8.18"/>
      <sheetName val="אדירה 8.18"/>
      <sheetName val="אדירה 9.18"/>
      <sheetName val="סטייל ריבר 9.18"/>
      <sheetName val="ביי מי 12.18"/>
      <sheetName val="מראש סלקום 11.18"/>
      <sheetName val="סטייל ריבר  10.18"/>
      <sheetName val="כלמוביל"/>
      <sheetName val="אוויס"/>
      <sheetName val="פרי ירוחם-חברה לרכב"/>
      <sheetName val="אלבר"/>
      <sheetName val="אדירה 10.18"/>
      <sheetName val="מראש סלקום 12.18"/>
      <sheetName val="סטייל ריבר  11.18"/>
      <sheetName val="סטייל ריבר  12.18"/>
      <sheetName val="אדירה 11.18 "/>
      <sheetName val="אדירה 12.18"/>
      <sheetName val="כלמוביל "/>
      <sheetName val="אוויס "/>
      <sheetName val="פרי ירוחם-חברה לרכב "/>
      <sheetName val="אלבר "/>
      <sheetName val="מאזן בוחן הוצ.מראש 12.19"/>
      <sheetName val="מאזן בוחן הוצ.מראש 11.19"/>
      <sheetName val="מאזן בוחן הוצ.מראש 10.19"/>
      <sheetName val="מאזן בוחן הוצ.מראש 9.19"/>
      <sheetName val="מאזן בוחן הוצ.מראש 8.19"/>
      <sheetName val="מאזן בוחן הוצ.מראש 7.19"/>
      <sheetName val="מאזן בוחן הוצ.מראש 6.19"/>
      <sheetName val="מאזן בוחן הוצ.מראש 5.19"/>
      <sheetName val="מאזן בוחן הוצ.מראש 4.19"/>
      <sheetName val="מאזן בוחן הוצ.מראש 3.19"/>
      <sheetName val="מאזן בוחן הוצ.מראש 2.19"/>
      <sheetName val="מאזן בוחן הוצ.מראש 1.19"/>
      <sheetName val="מרכז 12.19"/>
      <sheetName val="מרכז 11.19"/>
      <sheetName val="מרכז 10.19"/>
      <sheetName val="מרכז 9.19 "/>
      <sheetName val="מרכז 8.19"/>
      <sheetName val="מרכז 7.19 "/>
      <sheetName val="מרכז 6.19 "/>
      <sheetName val="מרכז 5.19"/>
      <sheetName val="מרכז 4.19"/>
      <sheetName val="מרכז 3.19"/>
      <sheetName val="מרכז 2.19"/>
      <sheetName val="מרכז 1.19"/>
      <sheetName val="שכירות 1.19"/>
      <sheetName val="שכירות 2.19"/>
      <sheetName val="שכירות 3.19"/>
      <sheetName val="דפ&quot;ז 2.19"/>
      <sheetName val="דפ&quot;ז 1.19"/>
      <sheetName val="ליסינג רכבים 1.19"/>
      <sheetName val="121718 1.19 זאפ גרופ"/>
      <sheetName val="שכירות 4.19"/>
      <sheetName val="שכירות 5.19"/>
      <sheetName val="שכירות 6.19"/>
      <sheetName val="שכירות 7.19"/>
      <sheetName val="שכירות 8.19"/>
      <sheetName val="שכירות 9.19"/>
      <sheetName val="דפ&quot;ז 7.19  "/>
      <sheetName val="דפ&quot;ז 6.19  "/>
      <sheetName val="דפ&quot;ז 5.19 "/>
      <sheetName val="שכירות 10.19"/>
      <sheetName val="שכירות 11.19"/>
      <sheetName val="שכירות12.19 "/>
      <sheetName val="דפ&quot;ז 12.19 "/>
      <sheetName val="דפ&quot;ז 9.19"/>
      <sheetName val="121718 12.19 זאפ גרופ"/>
      <sheetName val="121718 11.19 זאפ גרופ"/>
      <sheetName val="121718 10.19 זאפ גרופ"/>
      <sheetName val="121718 9.19 זאפ גרופ"/>
      <sheetName val="זאפ גרופ 8.19 121718"/>
      <sheetName val="121718 7.19 זאפ גרופ"/>
      <sheetName val="121718 זאפ גרופ 6.19"/>
      <sheetName val="דפ&quot;ז 4.19"/>
      <sheetName val="דפ&quot;ז 3.19"/>
      <sheetName val="121718 2.19 זאפ גרופ "/>
      <sheetName val="ליסינג רכבים 2.19"/>
      <sheetName val="ביטוחי רכבים 1.19"/>
      <sheetName val="ביטוחי רכבים 2.19"/>
      <sheetName val="ביי מי 1.19"/>
      <sheetName val="121718 זאפ גרופ 5.19"/>
      <sheetName val="121718 זאפ גרופ 4.19"/>
      <sheetName val="121718 3.19 זאפ גרופ"/>
      <sheetName val="ליסינג רכבים 3.19"/>
      <sheetName val="ביטוחי רכבים 3.19"/>
      <sheetName val="ביי מי 2.19"/>
      <sheetName val="מראש סלקום 1.19"/>
      <sheetName val="סטיל ריבר 1.19"/>
      <sheetName val="ליסינג רכבים 4.19"/>
      <sheetName val="ליסינג רכבים 5.19"/>
      <sheetName val="ביטוחי רכבים 4.19"/>
      <sheetName val="ביי מי 3.19"/>
      <sheetName val="מראש סלקום 2.19"/>
      <sheetName val="ביטוחי רכבים 5.19"/>
      <sheetName val="ביי מי 4.19"/>
      <sheetName val="מראש סלקום 3.19"/>
      <sheetName val="סטייל ריבר 2.19"/>
      <sheetName val="אדירה 1.19"/>
      <sheetName val="ביי מי 5.19"/>
      <sheetName val="מראש סלקום 4.19"/>
      <sheetName val="סטייל ריבר 3.19 "/>
      <sheetName val="אדירה 3.19"/>
      <sheetName val="אדירה 4.19"/>
      <sheetName val="אדירה 2.19"/>
      <sheetName val="ליסינג רכבים 6.19"/>
      <sheetName val="ליסינג רכבים 7.19"/>
      <sheetName val="ביטוחי רכבים 6.19"/>
      <sheetName val="ביי מי 6.19"/>
      <sheetName val="מראש סלקום 5.19"/>
      <sheetName val="ביטוחי רכבים 7.19"/>
      <sheetName val="ליסינג רכבים 8.19"/>
      <sheetName val="ליסינג רכבים 9.19"/>
      <sheetName val="ביטוחי רכבים 8.19"/>
      <sheetName val="ביי מי 7.19"/>
      <sheetName val="מראש סלקום 6.19"/>
      <sheetName val="אדירה 5.19"/>
      <sheetName val="ליסינג רכבים 10.19"/>
      <sheetName val="ליסינג רכבים 11.19"/>
      <sheetName val="ביטוחי רכבים 9.19"/>
      <sheetName val="ביי מי 8.19"/>
      <sheetName val="מראש סלקום 7.19"/>
      <sheetName val="אדירה 6.19"/>
      <sheetName val="אדירה 7.19"/>
      <sheetName val="ביטוחי רכבים 10.19"/>
      <sheetName val="ביטוחי רכבים 11.19"/>
      <sheetName val="ביי מי 9.19"/>
      <sheetName val="מראש סלקום 8.19"/>
      <sheetName val="ביי מי 10.19"/>
      <sheetName val="מראש סלקום 9.19"/>
      <sheetName val="אדירה 8.19"/>
      <sheetName val="סטייל ריבר 8.19"/>
      <sheetName val="אדירה 9.19"/>
      <sheetName val="ליסינג רכבים 12.19"/>
      <sheetName val="ביטוחי רכבים 12.19"/>
      <sheetName val="ביי מי 11.19"/>
      <sheetName val="מראש סלקום 10.19"/>
      <sheetName val="ביי מי 12.19"/>
      <sheetName val="מראש סלקום 11.19"/>
      <sheetName val="מראש סלקום 12.19"/>
      <sheetName val="אדירה 10.19"/>
      <sheetName val="אדירה 11.19"/>
      <sheetName val="אדירה 12.19"/>
      <sheetName val="סטייל ריבר 12.19"/>
      <sheetName val="סטייל ריבר 11.19"/>
      <sheetName val="סטייל ריבר 10.19"/>
      <sheetName val="מאזן בוחן הוצ.מראש 9.20"/>
      <sheetName val="מאזן בוחן הוצ.מראש 8.20"/>
      <sheetName val="מאזן בוחן הוצ.מראש 7.20"/>
      <sheetName val="מאזן בוחן הוצ.מראש 6.20"/>
      <sheetName val="מאזן בוחן הוצ.מראש 5.20"/>
      <sheetName val="מאזן בוחן הוצ.מראש 4.20"/>
      <sheetName val="מאזן בוחן הוצ.מראש 3.20"/>
      <sheetName val="מאזן בוחן הוצ.מראש 2.20"/>
      <sheetName val="מאזן בוחן הוצ.מראש 1.20"/>
      <sheetName val="מרכז 9.20 "/>
      <sheetName val="מרכז 8.20"/>
      <sheetName val="מרכז 4.20"/>
      <sheetName val="מרכז 3.20"/>
      <sheetName val="מרכז 2.20"/>
      <sheetName val="מרכז 1.20"/>
      <sheetName val="שכירות1.20 "/>
      <sheetName val="שכירות 2.20"/>
      <sheetName val="שכירות 3.20"/>
      <sheetName val="דפ&quot;ז 1.20"/>
      <sheetName val="דפ&quot;ז 2.20"/>
      <sheetName val="שכירות 4.20"/>
      <sheetName val="דפ&quot;ז 3.20 "/>
      <sheetName val="שכירות 5.20"/>
      <sheetName val="שכירות 6.20"/>
      <sheetName val="שכירות 7.20"/>
      <sheetName val="שכירות 8.20"/>
      <sheetName val="שכירות 9.20"/>
      <sheetName val="דפ&quot;ז 9.20"/>
      <sheetName val="נס אט-רישיונות"/>
      <sheetName val="121718 6.20 זאפ גרופ"/>
      <sheetName val="121718 5.20 זאפ גרופ"/>
      <sheetName val="121718 זאפ גרופ 4.20"/>
      <sheetName val="121718 3.20 זאפ גרופ"/>
      <sheetName val="121718 זאפ גרופ 2.20"/>
      <sheetName val="121718 זאפ גרופ 1.20"/>
      <sheetName val="ליסינג רכבים 2.20"/>
      <sheetName val="ביטוחי רכבים 1.20"/>
      <sheetName val="ליסינג רכבים 3.20"/>
      <sheetName val="ביטוחי רכבים 2.20"/>
      <sheetName val="ביטוחי רכבים 3.20"/>
      <sheetName val="ביי מי 1.20"/>
      <sheetName val="ביי מי 2.20"/>
      <sheetName val="ליסינג רכבים 4.20"/>
      <sheetName val="ביטוחי רכבים 4.20"/>
      <sheetName val="ליסינג רכבים 5.20"/>
      <sheetName val="ליסינג רכבים 6.20"/>
      <sheetName val="121718 9.20 זאפ גרופ"/>
      <sheetName val="121718 8.20 זאפ גרופ"/>
      <sheetName val="121718 7.20 זאפ גרופ"/>
      <sheetName val="ליסינג רכבים 7.20"/>
      <sheetName val="ליסינג רכבים 8.20"/>
      <sheetName val="ליסינג רכבים 9.20"/>
      <sheetName val="ביטוחי רכבים 5.20"/>
      <sheetName val="ביטוחי רכבים 6.20"/>
      <sheetName val="ביטוחי רכבים 7.20"/>
      <sheetName val="ביטוחי רכבים 8.20"/>
      <sheetName val="ביטוחי רכבים 9.20"/>
      <sheetName val="ביי מי 3.20"/>
      <sheetName val="מראש סלקום 1.20"/>
      <sheetName val="מראש סלקום 2.20"/>
      <sheetName val="ביי מי 4.20"/>
      <sheetName val="ביי מי 5.20"/>
      <sheetName val="ביי מי 6.20"/>
      <sheetName val="מראש סלקום 3.20"/>
      <sheetName val="אדירה 1.20"/>
      <sheetName val="אדירה 2.20"/>
      <sheetName val="מראש סלקום 4.20"/>
      <sheetName val="מראש סלקום 5.20"/>
      <sheetName val="ביי מי 7.20"/>
      <sheetName val="ביי מי 8.20"/>
      <sheetName val="ביי מי 9.20"/>
      <sheetName val="מראש סלקום 6.20"/>
      <sheetName val="מראש סלקום 7.20"/>
      <sheetName val="מראש סלקום 8.20"/>
      <sheetName val="מראש סלקום 9.20"/>
      <sheetName val="אדירה 3.20"/>
      <sheetName val="אדירה 4.20"/>
      <sheetName val="אדירה 5.20"/>
      <sheetName val="אדירה 6.20"/>
      <sheetName val="אדירה 7.20"/>
      <sheetName val="אדירה 8.20"/>
      <sheetName val="אדירה 9.20"/>
      <sheetName val="סטייל ריבר 1.20"/>
      <sheetName val="סטייל ריבר 2.20"/>
      <sheetName val="סטייל ריבר 3.20"/>
      <sheetName val="סטייל ריבר 4.20"/>
      <sheetName val="סטייל ריבר 5.20"/>
      <sheetName val="סטייל ריבר 6.20"/>
      <sheetName val="סטייל ריבר 7.20"/>
      <sheetName val="סטייל ריבר 8.20"/>
      <sheetName val="סטייל ריבר 9.20"/>
      <sheetName val="פקודת יומן להפחתה "/>
      <sheetName val="פקודת יומן"/>
      <sheetName val="9.20"/>
      <sheetName val="שיפורים במושכר"/>
      <sheetName val="אייפקס בורד מצטבר "/>
      <sheetName val="אייפקס בורד חודשי "/>
      <sheetName val=" מפורט חודשי ללא סטייל 2019"/>
      <sheetName val="תקציב בורד 2020"/>
      <sheetName val="פיננסי"/>
      <sheetName val="מיסויי"/>
      <sheetName val="שאלון בדיקת נאותות"/>
      <sheetName val="דוחות הנהלה חודשי- 1.4"/>
      <sheetName val="פירוט לקוחות והכנסות- 1.5"/>
      <sheetName val="ניתוח ריווחיות ישירה -2.1"/>
      <sheetName val="מעגל לקוחות- 2.2"/>
      <sheetName val="פירוט הוצאות- 2.6"/>
      <sheetName val="זיכויים- 2.4"/>
      <sheetName val="מצבת עובדים-  2.9"/>
      <sheetName val="פירוט הוצאות חד פעמיות- 2.10"/>
      <sheetName val="תחזית 2020+ תקציב 2021- 6.1"/>
      <sheetName val="ביצוע מול תקציב- 6.2"/>
      <sheetName val="תקציב וביצוע 3 שנים אחרונות- 4א"/>
      <sheetName val="רשימת לקוחות עיקריים- 5.ג"/>
      <sheetName val="דוחות הנהלה- 4.ג"/>
      <sheetName val="מודל עמלות- 5.ז"/>
      <sheetName val="Attention"/>
      <sheetName val="Deadlines"/>
      <sheetName val="01"/>
      <sheetName val="02-1"/>
      <sheetName val="02-2"/>
      <sheetName val="03"/>
      <sheetName val="03-3"/>
      <sheetName val="03-4"/>
      <sheetName val="04-1"/>
      <sheetName val="04-2"/>
      <sheetName val="04-3"/>
      <sheetName val="04-4"/>
      <sheetName val="04-5(1)"/>
      <sheetName val="04-5(2)"/>
      <sheetName val="04-5(3)"/>
      <sheetName val="04-6"/>
      <sheetName val="05"/>
      <sheetName val="05(1)"/>
      <sheetName val="05-3"/>
      <sheetName val="05-6"/>
      <sheetName val="06-1"/>
      <sheetName val="06-1+"/>
      <sheetName val="06-2"/>
      <sheetName val="06-3"/>
      <sheetName val="07-1"/>
      <sheetName val="07-2"/>
      <sheetName val="07-3 (1)"/>
      <sheetName val="07-3(2)"/>
      <sheetName val="07-3(3)"/>
      <sheetName val="07-4"/>
      <sheetName val="07-5"/>
      <sheetName val="07-6"/>
      <sheetName val="08"/>
      <sheetName val="08+"/>
      <sheetName val="08-2"/>
      <sheetName val="08-3"/>
      <sheetName val="08-7"/>
      <sheetName val="code1"/>
      <sheetName val="VLVSheet"/>
      <sheetName val="Financial Statements &amp; Detail"/>
      <sheetName val="PROB_ADJ"/>
      <sheetName val="PROJ_PHASE_INPUT"/>
      <sheetName val="West-&gt;"/>
      <sheetName val="SDS"/>
      <sheetName val="VFO"/>
      <sheetName val="PRI"/>
      <sheetName val="SFPUC"/>
      <sheetName val="AZ-&gt;"/>
      <sheetName val="APS_BAGDAD"/>
      <sheetName val="APS_AJO"/>
      <sheetName val="APS_GILLESPIE_1"/>
      <sheetName val="APS_GILA_BEND"/>
      <sheetName val="APS_HASSAYAMPA_1"/>
      <sheetName val="APS_AGUILA_1"/>
      <sheetName val="AGUILA_2"/>
      <sheetName val="TONOPAH"/>
      <sheetName val="CA-&gt;"/>
      <sheetName val="PGE_OLDRIVER2"/>
      <sheetName val="PGE_OLDRIVER1"/>
      <sheetName val="PGE_BLACKWELL"/>
      <sheetName val="SCE_COLUMBIA1"/>
      <sheetName val="SCE_COLUMBIA2"/>
      <sheetName val="SCE_COLUMBIA3"/>
      <sheetName val="SCE_Del_Oro"/>
      <sheetName val="SCE_Desert_View"/>
      <sheetName val="SCE_CREST_Generic"/>
      <sheetName val="SCE_Rosamond1"/>
      <sheetName val="SCE_Tehachapi"/>
      <sheetName val="SCE_Rio_Grande_SC"/>
      <sheetName val="SCE_Rosamond2_SC"/>
      <sheetName val="SCE_Victor_Phelan_SC"/>
      <sheetName val="SCE_Ant"/>
      <sheetName val="SCE_110_2"/>
      <sheetName val="SCE_110_1"/>
      <sheetName val="SCE_Cypress"/>
      <sheetName val="SCE_Sierra2"/>
      <sheetName val="SCE_Sierra3"/>
      <sheetName val="SCE_Wspoon1_R"/>
      <sheetName val="SCE_WSpoon2_R"/>
      <sheetName val="SCE_Livingston3_R"/>
      <sheetName val="SCE_Livingston4_R"/>
      <sheetName val="SCE_YorbaA_R"/>
      <sheetName val="SCE_Yorba4_R"/>
      <sheetName val="SCE_Euc3_R"/>
      <sheetName val="SCE_MVC_R"/>
      <sheetName val="SCE_ArtLS_R"/>
      <sheetName val="SCE_Art2_R"/>
      <sheetName val="SCE_Art_R"/>
      <sheetName val="SCE_And12_R"/>
      <sheetName val="SCE_Carob_R"/>
      <sheetName val="SCE_DelAmo_R"/>
      <sheetName val="SCE_DelAmoF_R"/>
      <sheetName val="SCE_Fordyce_R"/>
      <sheetName val="SCE_Harpers_R"/>
      <sheetName val="SCE_Valencia_R"/>
      <sheetName val="SCE_Walnut_R"/>
      <sheetName val="SCE_SHEN_R"/>
      <sheetName val="SCE_Dominguez_R"/>
      <sheetName val="LADWP_BR"/>
      <sheetName val="SMUD_Bruce"/>
      <sheetName val="SMUD_Dillard"/>
      <sheetName val="SMUD_Kammer"/>
      <sheetName val="SMUD_McK"/>
      <sheetName val="Commercial-&gt;"/>
      <sheetName val="K_Otay"/>
      <sheetName val="K_Bellflower"/>
      <sheetName val="K_Cudahy"/>
      <sheetName val="K_DowneyIP"/>
      <sheetName val="K_Fontana"/>
      <sheetName val="K_Irvine"/>
      <sheetName val="K_LaMesa"/>
      <sheetName val="K_MV"/>
      <sheetName val="K_Ontario_Surgi"/>
      <sheetName val="K_SDMC"/>
      <sheetName val="K_Santa_Clara"/>
      <sheetName val="K_Vallejo_ES"/>
      <sheetName val="K_Livermore"/>
      <sheetName val="K_Vallejo"/>
      <sheetName val="K_Lancaster"/>
      <sheetName val="K_Whittier"/>
      <sheetName val="East-&gt;"/>
      <sheetName val="NC"/>
      <sheetName val="NJ_PLD_CBP5"/>
      <sheetName val="NJ_PLD_CBP6"/>
      <sheetName val="NJ_PLD_CBP7"/>
      <sheetName val="NJ_PLD_CBP8"/>
      <sheetName val="NJ_PLD_3"/>
      <sheetName val="Cuba"/>
      <sheetName val="ONT_PLD_M255_R"/>
      <sheetName val="ONT_PLD_M300_R"/>
      <sheetName val="ONT_PLD_M450_R"/>
      <sheetName val="ONT_PLD_M425_R"/>
      <sheetName val="ONT_PLD_M205_R"/>
      <sheetName val="ONT_SearsV_R"/>
      <sheetName val="ONT_SearsBell_R"/>
      <sheetName val="ONT_SearsK_R"/>
      <sheetName val="ONT_SSNash_R"/>
      <sheetName val="ONT_SSDixie_R"/>
      <sheetName val="ONT_SSApple_R"/>
      <sheetName val="ONT_SS4_R"/>
      <sheetName val="ONT_SS5_R"/>
      <sheetName val="ONT_SS6_R"/>
      <sheetName val="ONT_SS7_R"/>
      <sheetName val="ONT_Breen2"/>
      <sheetName val="ONT_Highbury"/>
      <sheetName val="ONT_Ingersoll1"/>
      <sheetName val="ONT_Ingersoll1a"/>
      <sheetName val="ONT_Ingersoll1b"/>
      <sheetName val="ONT_Midhurst2"/>
      <sheetName val="ONT_Midhurst3"/>
      <sheetName val="ONT_Midhurst4"/>
      <sheetName val="ONT_Orillia"/>
      <sheetName val="ONT_Orillia2"/>
      <sheetName val="ONT_Smith_Falls"/>
      <sheetName val="ONT_Smith_Falls2"/>
      <sheetName val="ONT_Waubaushene3"/>
      <sheetName val="ONT_Waubaushene5"/>
      <sheetName val="ONT_Adelaide1c"/>
      <sheetName val="ONT_Adelaide1d"/>
      <sheetName val="ONT_Smith_Falls3"/>
      <sheetName val="ONT_Waubaushene4"/>
      <sheetName val="ONT_Smith_Falls4"/>
      <sheetName val="ONT_Smith_Falls5"/>
      <sheetName val="ONT_Orillia3"/>
      <sheetName val="ONT_Smith_Falls6"/>
      <sheetName val="ONT_Midhurst6"/>
      <sheetName val="ONT_Waubaushene5a"/>
      <sheetName val="ONT_Waubaushene5b"/>
      <sheetName val="ONT_Adelaide1"/>
      <sheetName val="ONT_Adelaide1a"/>
      <sheetName val="ONT_Adelaide1b"/>
      <sheetName val="ONT_Smith_Falls3a"/>
      <sheetName val="ONT_Smith_Falls3b"/>
      <sheetName val="ONT_Smith_Falls3c"/>
      <sheetName val="ONT_Sunningdale1"/>
      <sheetName val="ONT_Wonderland1"/>
      <sheetName val="Ontario_2011"/>
      <sheetName val="CARFO_Rio_Bravo"/>
      <sheetName val="CARFO_Rosamond_I"/>
      <sheetName val="CARFO_Lancaster"/>
      <sheetName val="CA_20MW_2010"/>
      <sheetName val="CARFO_Victor_Phelan"/>
      <sheetName val="CARFO_Desert_View"/>
      <sheetName val="CARFO_Rosamond_II"/>
      <sheetName val="CA_5MW_2010"/>
      <sheetName val="Kaiser_Fontana"/>
      <sheetName val="Kaiser_San_Marcos"/>
      <sheetName val="CARFO_Deschutes"/>
      <sheetName val="Kaiser_Ontario"/>
      <sheetName val="NJ_PLD"/>
      <sheetName val="Kaiser_Otay_Mesa"/>
      <sheetName val="Kaiser_Lancaster"/>
      <sheetName val="Kaiser_Livermore"/>
      <sheetName val="Kaiser_La_Mesa"/>
      <sheetName val="CARFO_Old_River_II"/>
      <sheetName val="CARFO_Old_River_I"/>
      <sheetName val="CARFO_Columbia_II"/>
      <sheetName val="CARFO_Columbia"/>
      <sheetName val="CARFO_Blackwell"/>
      <sheetName val="CARFO_Acacia"/>
      <sheetName val="CARFO_Del_Oro"/>
      <sheetName val="CARFO_Tehachapi"/>
      <sheetName val="NA_Future"/>
      <sheetName val="APS_Bisbee"/>
      <sheetName val="Kaiser_Vallejo"/>
      <sheetName val="Ontario_2010"/>
      <sheetName val="ONTARIO_Rooftop"/>
      <sheetName val="PL_Inputs"/>
      <sheetName val="Ontario Land"/>
      <sheetName val="FIT Contract Table"/>
      <sheetName val="BOS CALC"/>
      <sheetName val="PROPERTY_TAX"/>
      <sheetName val="FORECASTS-&gt;"/>
      <sheetName val="ADELAIDE1"/>
      <sheetName val="BREEN2"/>
      <sheetName val="INGERSOLL1"/>
      <sheetName val="MIDHURST2"/>
      <sheetName val="MIDHURST3"/>
      <sheetName val="MIDHURST4"/>
      <sheetName val="MIDHURST6"/>
      <sheetName val="ORILLIA1"/>
      <sheetName val="ORILLIA2"/>
      <sheetName val="ORILLIA3"/>
      <sheetName val="SMITHSFALLS1"/>
      <sheetName val="SMITHSFALLS2"/>
      <sheetName val="SMITHSFALLS3"/>
      <sheetName val="SMITHSFALLS4"/>
      <sheetName val="SMITHSFALLS5"/>
      <sheetName val="SMITHSFALLS6"/>
      <sheetName val="SUNNINGDALE1"/>
      <sheetName val="WAUBAUSHENE3"/>
      <sheetName val="WAUBAUSHENE4"/>
      <sheetName val="WAUBAUSHENE5"/>
      <sheetName val="LINDSAY1"/>
      <sheetName val="Delta Summary Budget v. Actual"/>
      <sheetName val="PROJECT_INFO-&gt;"/>
      <sheetName val="PROJECT_INFO_ADELAIDE1"/>
      <sheetName val="PROJECT_INFO_BREEN2"/>
      <sheetName val="PROJECT_INFO_INGERSOLL1"/>
      <sheetName val="PROJECT_INFO_MIDHURST2"/>
      <sheetName val="PROJECT_INFO_MIDHURST3"/>
      <sheetName val="PROJECT_INFO_MIDHURST4"/>
      <sheetName val="PROJECT_INFO_MIDHURST6"/>
      <sheetName val="PROJECT_INFO_ORILLIA1"/>
      <sheetName val="PROJECT_INFO_ORILLIA2"/>
      <sheetName val="PROJECT_INFO_ORILLIA3"/>
      <sheetName val="PROJECT_INFO_SMITHSFALLS1"/>
      <sheetName val="PROJECT_INFO_SMITHSFALLS2"/>
      <sheetName val="PROJECT_INFO_SMITHSFALLS3"/>
      <sheetName val="PROJECT_INFO_SMITHSFALLS4"/>
      <sheetName val="PROJECT_INFO_SMITHSFALLS5"/>
      <sheetName val="PROJECT_INFO_SMITHSFALLS6"/>
      <sheetName val="PROJECT_INFO_SUNNINGDALE1"/>
      <sheetName val="PROJECT_INFO_WAUBAUSHENE3"/>
      <sheetName val="PROJECT_INFO_WAUBAUSHENE4"/>
      <sheetName val="PROJECT_INFO_WAUBAUSHENE5"/>
      <sheetName val="PROJECT_INFO_LINDSAY1"/>
      <sheetName val="INPUTS-&gt;"/>
      <sheetName val="INPUTS_ADELAIDE1"/>
      <sheetName val="INPUTS_BREEN2"/>
      <sheetName val="INPUTS_INGERSOLL1"/>
      <sheetName val="INPUTS_MIDHURST2"/>
      <sheetName val="INPUTS_MIDHURST3"/>
      <sheetName val="INPUTS_MIDHURST4"/>
      <sheetName val="INPUTS_MIDHURST6"/>
      <sheetName val="INPUTS_ORILLIA1"/>
      <sheetName val="INPUTS_ORILLIA2"/>
      <sheetName val="INPUTS_ORILLIA3"/>
      <sheetName val="INPUTS_SMITHSFALLS1"/>
      <sheetName val="INPUTS_SMITHSFALLS2"/>
      <sheetName val="INPUTS_SMITHSFALLS3"/>
      <sheetName val="INPUTS_SMITHSFALLS4"/>
      <sheetName val="INPUTS_SMITHSFALLS5"/>
      <sheetName val="INPUTS_SMITHSFALLS6"/>
      <sheetName val="INPUTS_SUNNINGDALE1"/>
      <sheetName val="INPUTS_WAUBAUSHENE3"/>
      <sheetName val="INPUTS_WAUBAUSHENE4"/>
      <sheetName val="INPUTS_WAUBAUSHENE5"/>
      <sheetName val="INPUTS_LINDSAY1"/>
      <sheetName val="MODELS-&gt;"/>
      <sheetName val="Portfolio IRR"/>
      <sheetName val="MODEL_ADELAIDE1"/>
      <sheetName val="MODEL_BREEN2"/>
      <sheetName val="MODEL_INGERSOLL1"/>
      <sheetName val="MODEL_MIDHURST2"/>
      <sheetName val="MODEL_MIDHURST3"/>
      <sheetName val="MODEL_MIDHURST4"/>
      <sheetName val="MODEL_MIDHURST6"/>
      <sheetName val="MODEL_ORILLIA1"/>
      <sheetName val="MODEL_ORILLIA2"/>
      <sheetName val="MODEL_ORILLIA3"/>
      <sheetName val="MODEL_SMITHSFALLS1"/>
      <sheetName val="MODEL_SMITHSFALLS2"/>
      <sheetName val="MODEL_SMITHSFALLS3"/>
      <sheetName val="MODEL_SMITHSFALLS4"/>
      <sheetName val="MODEL_SMITHSFALLS5"/>
      <sheetName val="MODEL_SMITHSFALLS6"/>
      <sheetName val="MODEL_SUNNINGDALE1"/>
      <sheetName val="MODEL_WAUBAUSHENE3"/>
      <sheetName val="MODEL_WAUBAUSHENE4"/>
      <sheetName val="MODEL_WAUBAUSHENE5"/>
      <sheetName val="MODEL_LINDSAY1"/>
      <sheetName val="BUDGETS-&gt;"/>
      <sheetName val="BUDGET_ADELAIDE1"/>
      <sheetName val="BUDGET_BREEN2"/>
      <sheetName val="BUDGET_INGERSOLL1"/>
      <sheetName val="BUDGET_MIDHURST2"/>
      <sheetName val="BUDGET_MIDHURST3"/>
      <sheetName val="BUDGET_MIDHURST4"/>
      <sheetName val="BUDGET_MIDHURST6"/>
      <sheetName val="BUDGET_ORILLIA1"/>
      <sheetName val="BUDGET_ORILLIA2"/>
      <sheetName val="BUDGET_ORILLIA3"/>
      <sheetName val="BUDGET_SMITHSFALLS1"/>
      <sheetName val="BUDGET_SMITHSFALLS2"/>
      <sheetName val="BUDGET_SMITHSFALLS3"/>
      <sheetName val="BUDGET_SMITHSFALLS4"/>
      <sheetName val="BUDGET_SMITHSFALLS5"/>
      <sheetName val="BUDGET_SMITHSFALLS6"/>
      <sheetName val="BUDGET_SUNNINGDALE1"/>
      <sheetName val="BUDGET_WAUBAUSHENE3"/>
      <sheetName val="BUDGET_WAUBAUSHENE4"/>
      <sheetName val="BUDGET_WAUBAUSHENE5"/>
      <sheetName val="BUDGET_LINDSAY1"/>
      <sheetName val="TOTAL FROZEN BUDGET SUMMARY"/>
      <sheetName val="BvA-&gt;"/>
      <sheetName val="BvA_ADELAIDE1"/>
      <sheetName val="BvA_BREEN2"/>
      <sheetName val="BvA_INGERSOLL1"/>
      <sheetName val="BvA_MIDHURST2"/>
      <sheetName val="BvA_MIDHURST3"/>
      <sheetName val="BvA_MIDHURST4"/>
      <sheetName val="BvA_MIDHURST6"/>
      <sheetName val="BvA_ORILLIA1"/>
      <sheetName val="BvA_ORILLIA2"/>
      <sheetName val="BvA_ORILLIA3"/>
      <sheetName val="BvA_SMITHSFALLS1"/>
      <sheetName val="BvA_SMITHSFALLS2"/>
      <sheetName val="BvA_SMITHSFALLS3"/>
      <sheetName val="BvA_SMITHSFALLS4"/>
      <sheetName val="BvA_SMITHSFALLS5"/>
      <sheetName val="BvA_SMITHSFALLS6"/>
      <sheetName val="BvA_SUNNINGDALE1"/>
      <sheetName val="BvA_WAUBAUSHENE3"/>
      <sheetName val="BvA_WAUBAUSHENE4"/>
      <sheetName val="BvA_WAUBAUSHENE5"/>
      <sheetName val="BvA_LINDSAY1"/>
      <sheetName val="5YearPlan"/>
      <sheetName val="Sources_&amp;_Uses"/>
      <sheetName val="Corporate_Income_Statement"/>
      <sheetName val="Global_Inputs"/>
      <sheetName val="Project_Details"/>
      <sheetName val="Terminal_Valuation"/>
      <sheetName val="Dev_Budget"/>
      <sheetName val="Project_Sales"/>
      <sheetName val="Project_Cash_Flows"/>
      <sheetName val="APS_2012"/>
      <sheetName val="PGE_2012"/>
      <sheetName val="APS_2013"/>
      <sheetName val="SCE_2013"/>
      <sheetName val="ONT_2013"/>
      <sheetName val="APS_2014"/>
      <sheetName val="APS2_2014"/>
      <sheetName val="SCE_2014"/>
      <sheetName val="SCE2_2014"/>
      <sheetName val="ONT_2014"/>
      <sheetName val="PGE_2015"/>
      <sheetName val="PGE2_2015"/>
      <sheetName val="PGE_2016"/>
      <sheetName val="PGE2_2016"/>
      <sheetName val="Project 98"/>
      <sheetName val="Capex G1"/>
      <sheetName val="Capex G2"/>
      <sheetName val="Capex G3"/>
      <sheetName val="Highbury"/>
      <sheetName val="Ingersoll 1"/>
      <sheetName val="Ingersoll 1a"/>
      <sheetName val="Ingersoll 1b"/>
      <sheetName val="Midhurst 2"/>
      <sheetName val="Midhurst 3"/>
      <sheetName val="Midhurst 4"/>
      <sheetName val="Orillia"/>
      <sheetName val="Orillia 2"/>
      <sheetName val="Smith Falls"/>
      <sheetName val="Smith Falls 2"/>
      <sheetName val="Waubaushene 3"/>
      <sheetName val="Waubaushene 5"/>
      <sheetName val="Waubaushene 5a"/>
      <sheetName val="Waubaushene 5b"/>
      <sheetName val="Adelaide 1"/>
      <sheetName val="Adelaide 1a"/>
      <sheetName val="Adelaide 1b"/>
      <sheetName val="Adelaide 1c"/>
      <sheetName val="Adelaide 1d"/>
      <sheetName val="Smith Falls 3"/>
      <sheetName val="Smith Falls 3a"/>
      <sheetName val="Smith Falls 3b"/>
      <sheetName val="Smith Falls 3c"/>
      <sheetName val="Waubaushene 4"/>
      <sheetName val="Smith Falls 4"/>
      <sheetName val="Smith Falls 5"/>
      <sheetName val="Orillia 3"/>
      <sheetName val="Smith Falls 6"/>
      <sheetName val="Sunningdale 1"/>
      <sheetName val="Wonderland 1"/>
      <sheetName val="Midhurst 6"/>
      <sheetName val="Adelaide 2"/>
      <sheetName val="Alliston"/>
      <sheetName val="Brant"/>
      <sheetName val="Brant 2"/>
      <sheetName val="Breen"/>
      <sheetName val="Highbury 2"/>
      <sheetName val="Highbury 3"/>
      <sheetName val="Ingersoll 2"/>
      <sheetName val="Wonderland 2"/>
      <sheetName val="Midhurst"/>
      <sheetName val="Midhurst 5"/>
      <sheetName val="Midhurst 7"/>
      <sheetName val="Waubaushene"/>
      <sheetName val="Rooftop PL_Inputs"/>
      <sheetName val="Projects-X"/>
      <sheetName val="GPS"/>
      <sheetName val="OnlineChecklist"/>
      <sheetName val="Dev"/>
      <sheetName val="Interconnx"/>
      <sheetName val="Milestones"/>
      <sheetName val="PIPELINE_INPUT"/>
      <sheetName val="PGE_ADAMS"/>
      <sheetName val="PGE_CONEJO"/>
      <sheetName val="PGE_GRANGEVILLE"/>
      <sheetName val="PGE_JAYNE"/>
      <sheetName val="PGE_KAMM"/>
      <sheetName val="PGE_S_Kansas"/>
      <sheetName val="PGE_Kansas"/>
      <sheetName val="PGE_Mustang"/>
      <sheetName val="PGE_TRANQUIL"/>
      <sheetName val="PGE_TRINITY"/>
      <sheetName val="SCE_40"/>
      <sheetName val="SCE_45"/>
      <sheetName val="SCE_105N"/>
      <sheetName val="SCE_110"/>
      <sheetName val="SCE_GL"/>
      <sheetName val="NC_Kelford"/>
      <sheetName val="ONT_Lindsay"/>
      <sheetName val="ONT_Lindsay1a"/>
      <sheetName val="ONT_Lindsay1b"/>
      <sheetName val="SF_ALL"/>
      <sheetName val="SF HQ"/>
      <sheetName val="Planning Country 1"/>
      <sheetName val="Country 5yr OH"/>
      <sheetName val="Australia 5yr OH"/>
      <sheetName val="Australia Travel"/>
      <sheetName val="MW Headcount--&gt;"/>
      <sheetName val="INTL ALL_MW Headcount"/>
      <sheetName val="MacabacusClipboard"/>
      <sheetName val="AUS Overhead Backup"/>
      <sheetName val="Australia_MW HC"/>
      <sheetName val="AUS 5yr OH (Output ONLY)"/>
      <sheetName val="India Overhead Backup"/>
      <sheetName val="India 5yr OH (Output ONLY)"/>
      <sheetName val="Cost Drivers"/>
      <sheetName val="India 5yr OH"/>
      <sheetName val="INTL Other_MW HC"/>
      <sheetName val="Headcount Detail--&gt;"/>
      <sheetName val="SF Headcount"/>
      <sheetName val="Australia HC"/>
      <sheetName val="Detailed Quote"/>
      <sheetName val="Duration"/>
      <sheetName val="Design"/>
      <sheetName val="Modules"/>
      <sheetName val="Module Support Structures"/>
      <sheetName val="Inverters"/>
      <sheetName val="Other Equipment"/>
      <sheetName val="Disconnects"/>
      <sheetName val="Transformers"/>
      <sheetName val="DataAcqSys"/>
      <sheetName val="StorageSitePrepTrenching"/>
      <sheetName val="EquipmentPads"/>
      <sheetName val="Location Factors"/>
      <sheetName val="Module Installation"/>
      <sheetName val="Electrical"/>
      <sheetName val="Lines to Connection"/>
      <sheetName val="General Requirements"/>
      <sheetName val="Sales Tax"/>
      <sheetName val="BINARY RISKS"/>
      <sheetName val="WORKPLAN"/>
      <sheetName val="STP-Track"/>
      <sheetName val="DEF"/>
      <sheetName val="Bruceville"/>
      <sheetName val="CAD-GL DATE"/>
      <sheetName val="US-GL DATE"/>
      <sheetName val="US-PA DATE"/>
      <sheetName val="Sheet 1"/>
      <sheetName val="VERSIONS"/>
      <sheetName val="SITES"/>
      <sheetName val="PROJECT BUDGET"/>
      <sheetName val="PROJECT SERVICES"/>
      <sheetName val="MATCHED FUNDS"/>
      <sheetName val="Baldwin"/>
      <sheetName val="Risk Sensitivities"/>
      <sheetName val="NON WHOLESALE"/>
      <sheetName val="Entity TB 3-30-15 to 6-30-15"/>
      <sheetName val="Jun HARD CODES"/>
      <sheetName val="Misc ==&gt;"/>
      <sheetName val="All Accounts - 7-14-15"/>
      <sheetName val="All Entities 7-14-15"/>
      <sheetName val="Tax Entities 7-14-15"/>
      <sheetName val="Entity TB 3-30-15 to 7-30-15"/>
      <sheetName val="Sponsors Case"/>
      <sheetName val="Merchant Period"/>
      <sheetName val="Investment Highlights"/>
      <sheetName val="HST"/>
      <sheetName val="Revised Equity Investment"/>
      <sheetName val="Engagement Costs "/>
      <sheetName val="Project Delay"/>
      <sheetName val="LD Performance"/>
      <sheetName val="LD COD Delay "/>
      <sheetName val="Output for Credit Agreement"/>
      <sheetName val="Calc of AMPs COD Fee"/>
      <sheetName val="Debt Amortization Schedule"/>
      <sheetName val="Debt Draw Schedule"/>
      <sheetName val="Flow of Funds"/>
      <sheetName val="Exhibit A &amp; B"/>
      <sheetName val="Appendix 1 - Summary of Costs"/>
      <sheetName val="Construction Cash Flows"/>
      <sheetName val="Pro Forma 2"/>
      <sheetName val="Project Cost Inputs"/>
      <sheetName val="Rate Inputs &amp; Princ Amort"/>
      <sheetName val="Solve Macros"/>
      <sheetName val="Cluster Sum"/>
      <sheetName val="Cluster Sum - Annual"/>
      <sheetName val="P1 - Inp"/>
      <sheetName val="P1 - Ops"/>
      <sheetName val="P1 - Debt"/>
      <sheetName val="P1 - Constr"/>
      <sheetName val="P1 - NS Equity"/>
      <sheetName val="P2 - Inp"/>
      <sheetName val="P2 - Ops"/>
      <sheetName val="P2 - Debt"/>
      <sheetName val="P2 - Constr"/>
      <sheetName val="P2 - NS Equity"/>
      <sheetName val="P3 - Inp"/>
      <sheetName val="P3 - Ops"/>
      <sheetName val="P3 - Debt"/>
      <sheetName val="P3 - Constr"/>
      <sheetName val="P3 - NS Equity"/>
      <sheetName val="P4 - Inp"/>
      <sheetName val="P4 - Ops"/>
      <sheetName val="P4 - Debt"/>
      <sheetName val="P4 - Constr"/>
      <sheetName val="P4 - NS Equity"/>
      <sheetName val="Q1 15 - reviewed"/>
      <sheetName val="Q1 15 - audited"/>
      <sheetName val="Q2 15 - post election"/>
      <sheetName val="H2 15"/>
      <sheetName val="Feb 15"/>
      <sheetName val="Feb high level"/>
      <sheetName val="Generic Timetable"/>
      <sheetName val="MC_Cons"/>
      <sheetName val="YRLY_POSTED_GAS"/>
      <sheetName val="Inputs Fixed"/>
      <sheetName val="Handover List"/>
      <sheetName val="Quarterly_Rollup"/>
      <sheetName val="HSC vs Waha"/>
      <sheetName val="File Mgmt"/>
      <sheetName val="Grand Ridge Splits"/>
      <sheetName val="2020 Budget Details"/>
      <sheetName val="2016 Actual"/>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Closed"/>
      <sheetName val="Inputs Summary"/>
      <sheetName val="Support (Don't Delete)"/>
      <sheetName val="Forward Prices"/>
      <sheetName val="REINS PAYABLE (ACC 42)"/>
      <sheetName val="CostSeg"/>
      <sheetName val="QBA"/>
      <sheetName val="AuxPower"/>
      <sheetName val="Prop Tax"/>
      <sheetName val="Senario Analysis Suggestion"/>
      <sheetName val="Battery"/>
      <sheetName val="Merchant"/>
      <sheetName val="CATL 280Ah"/>
      <sheetName val="PPA Security"/>
      <sheetName val="Land Sale-Leaseback"/>
      <sheetName val="Purchase Price Schedule"/>
      <sheetName val="Project Cost Summary"/>
      <sheetName val="Property Taxes"/>
      <sheetName val="Change Tracker"/>
      <sheetName val="Switchboard &amp; FF"/>
      <sheetName val="SOTP Output"/>
      <sheetName val="Table Output"/>
      <sheetName val="Admiral Output"/>
      <sheetName val="Custom Data"/>
      <sheetName val="Proj&gt;&gt;"/>
      <sheetName val="&lt;&lt;Proj"/>
      <sheetName val="Rollup"/>
      <sheetName val="Admiral"/>
      <sheetName val="CO Bar Solar"/>
      <sheetName val="Fallon"/>
      <sheetName val="Rustic HIlls"/>
      <sheetName val="Wright Battery"/>
      <sheetName val="Switchboard &amp; Output"/>
      <sheetName val="SOTP OpCo Output"/>
      <sheetName val="SOTP DevCo"/>
      <sheetName val="Payment Structuring"/>
      <sheetName val="Purchase Return"/>
      <sheetName val="MW Forecast"/>
      <sheetName val="Barilla Actuals"/>
      <sheetName val="Asset Purchase Information"/>
      <sheetName val="Novo Analysis"/>
      <sheetName val="Operating Actuals"/>
      <sheetName val="HLBV_AES"/>
      <sheetName val="PPA Schedule"/>
      <sheetName val="Merchant Graphs (Reference)"/>
      <sheetName val="PF Summ"/>
      <sheetName val="TE Summ"/>
      <sheetName val="Sponsor Summ"/>
      <sheetName val="Waterfall Summ"/>
      <sheetName val="Outside Basis"/>
      <sheetName val="DevCost"/>
      <sheetName val="Proj Cost"/>
      <sheetName val="MM Ret"/>
      <sheetName val="IM Ret"/>
      <sheetName val="IM Summary"/>
      <sheetName val="MM Summary"/>
      <sheetName val="Proj (Mth) P50"/>
      <sheetName val="Proj (Mth) P99"/>
      <sheetName val="BL (M)"/>
      <sheetName val="Curves"/>
      <sheetName val="Scenarios Input"/>
      <sheetName val="Project Input"/>
      <sheetName val="Prop Tax Input"/>
      <sheetName val="BESS Input"/>
      <sheetName val="Back Leverage Input"/>
      <sheetName val="Tax Equity Input"/>
      <sheetName val="Depr FMV"/>
      <sheetName val="Depr Cost"/>
      <sheetName val="Model Output (Annual)"/>
      <sheetName val="P&amp;L Output (Annual)"/>
      <sheetName val="Back Leverage Output (Annual)"/>
      <sheetName val="P&amp;L Output (Quarterly)"/>
      <sheetName val="TE P&amp;L Output (Quarterly)"/>
      <sheetName val="TE P&amp;L Output (Annual)"/>
      <sheetName val="Cash Flow (Annual)"/>
      <sheetName val="Cash Flow (Quarterly)"/>
      <sheetName val="IntegrityChecks"/>
      <sheetName val="Aux Load"/>
      <sheetName val="Q - CSE"/>
      <sheetName val="Q - AVSE II"/>
      <sheetName val="PropTax-Original"/>
      <sheetName val="PropTax-from Jared M."/>
      <sheetName val="Property Tax - BH"/>
      <sheetName val="Energy Storage"/>
      <sheetName val="Global Model Assumptions"/>
      <sheetName val="CSI Profit Comparison_3-20-2017"/>
      <sheetName val="Hf"/>
      <sheetName val="Overhead G&amp;A"/>
      <sheetName val="Consol P&amp;L"/>
      <sheetName val="About"/>
      <sheetName val="Rev&amp;Exp"/>
      <sheetName val="Draws"/>
      <sheetName val="Dep-Tax-WC"/>
      <sheetName val="WebOps"/>
      <sheetName val="Dispatch_100MW|1Hr"/>
      <sheetName val="Dispatch_100MW|4Hr"/>
      <sheetName val="Forecasting Notes"/>
      <sheetName val="Merchant Graphs"/>
      <sheetName val="Solar Portfolio Summary"/>
      <sheetName val="Start&gt;&gt;&gt;"/>
      <sheetName val="GFS_Proj Valuation"/>
      <sheetName val="SBS_Proj Valuation"/>
      <sheetName val="PPS_Proj Valuation"/>
      <sheetName val="&lt;&lt;&lt;End"/>
      <sheetName val="Proj Inputs"/>
      <sheetName val="Instr."/>
      <sheetName val="Btus"/>
      <sheetName val="Kerosene"/>
      <sheetName val="Oil #4"/>
      <sheetName val="Oil #6"/>
      <sheetName val="Water"/>
      <sheetName val="Gas Bill"/>
      <sheetName val="BTUChart"/>
      <sheetName val="open deg"/>
      <sheetName val="Oil #2"/>
      <sheetName val="Gas (2)"/>
      <sheetName val="Gas (3)"/>
      <sheetName val="Gas (4)"/>
      <sheetName val="Temp"/>
      <sheetName val="Puna"/>
      <sheetName val="DP3A 30 MW"/>
      <sheetName val="Rating Agency Analysis"/>
      <sheetName val="cov2"/>
      <sheetName val="Assumptions_paste"/>
      <sheetName val="IPO A$ Balance Sheet"/>
      <sheetName val="Dec YE BS"/>
      <sheetName val="Balance Sheet_Quarterly"/>
      <sheetName val="Dec YE P&amp;L"/>
      <sheetName val="Profit &amp; Loss_Quarterly"/>
      <sheetName val="Asset Schedule"/>
      <sheetName val="Brigadoon%20Wind%20Financial%20"/>
      <sheetName val="SingleProjectFlows"/>
      <sheetName val="ALLProjectFlows"/>
      <sheetName val="14 - Depreciation"/>
      <sheetName val="Fuels and EA Prices Work"/>
      <sheetName val="S&amp;U_SUM_SHEET"/>
      <sheetName val="SUM_SHEET_(2)"/>
      <sheetName val="SUM_SHEET"/>
      <sheetName val="JC_IRR"/>
      <sheetName val="CKH_IRR"/>
      <sheetName val="CKH_IRR_12_31"/>
      <sheetName val="EQ__IRR"/>
      <sheetName val="NEW_EQ__IRR"/>
      <sheetName val="IRR_Analysis"/>
      <sheetName val="New_IRR_Analysis"/>
      <sheetName val="New_CapEx_&amp;_Depreciation"/>
      <sheetName val="DIV_INC"/>
      <sheetName val="GW_Amort"/>
      <sheetName val="Depreciation&amp;_CapEx"/>
      <sheetName val="S&amp;U_and_Cap_Table"/>
      <sheetName val="S&amp;U_no_disc_nts"/>
      <sheetName val="PF_Cap_Sum"/>
      <sheetName val="PF_Cap_Sum_no_disc_nts"/>
      <sheetName val="LBO_Analysis"/>
      <sheetName val="Fee_Amort_"/>
      <sheetName val="DIV_SUM"/>
      <sheetName val="DCF_Data"/>
      <sheetName val="CREDIT_STATS"/>
      <sheetName val="Developer_Notes"/>
      <sheetName val="Pre_Acq__Depr_"/>
      <sheetName val="Purchase_Accounting"/>
      <sheetName val="EPS_Adj_"/>
      <sheetName val="Trans__Inputs"/>
      <sheetName val="Co__Inputs"/>
      <sheetName val="Trans__OV"/>
      <sheetName val="Prem_"/>
      <sheetName val="Contrib_"/>
      <sheetName val="Prem__Sens_"/>
      <sheetName val="Consid__Sens_"/>
      <sheetName val="Sum__Comparison"/>
      <sheetName val="Comp__Stat_"/>
      <sheetName val="Relative_Trading_Mult_"/>
      <sheetName val="Run_Series_Macro"/>
      <sheetName val="Fuels_and_EA_Prices_Work"/>
      <sheetName val="S&amp;U_SUM_SHEET1"/>
      <sheetName val="SUM_SHEET_(2)1"/>
      <sheetName val="SUM_SHEET1"/>
      <sheetName val="JC_IRR1"/>
      <sheetName val="CKH_IRR1"/>
      <sheetName val="CKH_IRR_12_311"/>
      <sheetName val="EQ__IRR1"/>
      <sheetName val="NEW_EQ__IRR1"/>
      <sheetName val="IRR_Analysis1"/>
      <sheetName val="New_IRR_Analysis1"/>
      <sheetName val="New_CapEx_&amp;_Depreciation1"/>
      <sheetName val="DIV_INC1"/>
      <sheetName val="GW_Amort1"/>
      <sheetName val="Depreciation&amp;_CapEx1"/>
      <sheetName val="S&amp;U_and_Cap_Table1"/>
      <sheetName val="S&amp;U_no_disc_nts1"/>
      <sheetName val="PF_Cap_Sum1"/>
      <sheetName val="PF_Cap_Sum_no_disc_nts1"/>
      <sheetName val="LBO_Analysis1"/>
      <sheetName val="Fee_Amort_1"/>
      <sheetName val="DIV_SUM1"/>
      <sheetName val="DCF_Data1"/>
      <sheetName val="CREDIT_STATS1"/>
      <sheetName val="Developer_Notes1"/>
      <sheetName val="Pre_Acq__Depr_1"/>
      <sheetName val="Purchase_Accounting1"/>
      <sheetName val="EPS_Adj_1"/>
      <sheetName val="Trans__Inputs1"/>
      <sheetName val="Co__Inputs1"/>
      <sheetName val="Trans__OV1"/>
      <sheetName val="Prem_1"/>
      <sheetName val="Contrib_1"/>
      <sheetName val="Prem__Sens_1"/>
      <sheetName val="Consid__Sens_1"/>
      <sheetName val="Sum__Comparison1"/>
      <sheetName val="Comp__Stat_1"/>
      <sheetName val="Relative_Trading_Mult_1"/>
      <sheetName val="Run_Series_Macro1"/>
      <sheetName val="Fuels_and_EA_Prices_Work1"/>
      <sheetName val="S&amp;U_SUM_SHEET2"/>
      <sheetName val="SUM_SHEET_(2)2"/>
      <sheetName val="SUM_SHEET2"/>
      <sheetName val="JC_IRR2"/>
      <sheetName val="CKH_IRR2"/>
      <sheetName val="CKH_IRR_12_312"/>
      <sheetName val="EQ__IRR2"/>
      <sheetName val="NEW_EQ__IRR2"/>
      <sheetName val="IRR_Analysis2"/>
      <sheetName val="New_IRR_Analysis2"/>
      <sheetName val="New_CapEx_&amp;_Depreciation2"/>
      <sheetName val="DIV_INC2"/>
      <sheetName val="GW_Amort2"/>
      <sheetName val="Depreciation&amp;_CapEx2"/>
      <sheetName val="S&amp;U_and_Cap_Table2"/>
      <sheetName val="S&amp;U_no_disc_nts2"/>
      <sheetName val="PF_Cap_Sum2"/>
      <sheetName val="PF_Cap_Sum_no_disc_nts2"/>
      <sheetName val="LBO_Analysis2"/>
      <sheetName val="Fee_Amort_2"/>
      <sheetName val="DIV_SUM2"/>
      <sheetName val="DCF_Data2"/>
      <sheetName val="CREDIT_STATS2"/>
      <sheetName val="Developer_Notes2"/>
      <sheetName val="Pre_Acq__Depr_2"/>
      <sheetName val="Purchase_Accounting2"/>
      <sheetName val="EPS_Adj_2"/>
      <sheetName val="Trans__Inputs2"/>
      <sheetName val="Co__Inputs2"/>
      <sheetName val="Trans__OV2"/>
      <sheetName val="Prem_2"/>
      <sheetName val="Contrib_2"/>
      <sheetName val="Prem__Sens_2"/>
      <sheetName val="Consid__Sens_2"/>
      <sheetName val="Sum__Comparison2"/>
      <sheetName val="Comp__Stat_2"/>
      <sheetName val="Relative_Trading_Mult_2"/>
      <sheetName val="Run_Series_Macro2"/>
      <sheetName val="Fuels_and_EA_Prices_Work2"/>
      <sheetName val="S&amp;U_SUM_SHEET3"/>
      <sheetName val="SUM_SHEET_(2)3"/>
      <sheetName val="SUM_SHEET3"/>
      <sheetName val="JC_IRR3"/>
      <sheetName val="CKH_IRR3"/>
      <sheetName val="CKH_IRR_12_313"/>
      <sheetName val="EQ__IRR3"/>
      <sheetName val="NEW_EQ__IRR3"/>
      <sheetName val="IRR_Analysis3"/>
      <sheetName val="New_IRR_Analysis3"/>
      <sheetName val="New_CapEx_&amp;_Depreciation3"/>
      <sheetName val="DIV_INC3"/>
      <sheetName val="GW_Amort3"/>
      <sheetName val="Depreciation&amp;_CapEx3"/>
      <sheetName val="S&amp;U_and_Cap_Table3"/>
      <sheetName val="S&amp;U_no_disc_nts3"/>
      <sheetName val="PF_Cap_Sum3"/>
      <sheetName val="PF_Cap_Sum_no_disc_nts3"/>
      <sheetName val="LBO_Analysis3"/>
      <sheetName val="Fee_Amort_3"/>
      <sheetName val="DIV_SUM3"/>
      <sheetName val="DCF_Data3"/>
      <sheetName val="CREDIT_STATS3"/>
      <sheetName val="Developer_Notes3"/>
      <sheetName val="Pre_Acq__Depr_3"/>
      <sheetName val="Purchase_Accounting3"/>
      <sheetName val="EPS_Adj_3"/>
      <sheetName val="Trans__Inputs3"/>
      <sheetName val="Co__Inputs3"/>
      <sheetName val="Trans__OV3"/>
      <sheetName val="Prem_3"/>
      <sheetName val="Contrib_3"/>
      <sheetName val="Prem__Sens_3"/>
      <sheetName val="Consid__Sens_3"/>
      <sheetName val="Sum__Comparison3"/>
      <sheetName val="Comp__Stat_3"/>
      <sheetName val="Relative_Trading_Mult_3"/>
      <sheetName val="Run_Series_Macro3"/>
      <sheetName val="Fuels_and_EA_Prices_Work3"/>
      <sheetName val="S&amp;U_SUM_SHEET4"/>
      <sheetName val="SUM_SHEET_(2)4"/>
      <sheetName val="SUM_SHEET4"/>
      <sheetName val="JC_IRR4"/>
      <sheetName val="CKH_IRR4"/>
      <sheetName val="CKH_IRR_12_314"/>
      <sheetName val="EQ__IRR4"/>
      <sheetName val="NEW_EQ__IRR4"/>
      <sheetName val="IRR_Analysis4"/>
      <sheetName val="New_IRR_Analysis4"/>
      <sheetName val="New_CapEx_&amp;_Depreciation4"/>
      <sheetName val="DIV_INC4"/>
      <sheetName val="GW_Amort4"/>
      <sheetName val="Depreciation&amp;_CapEx4"/>
      <sheetName val="S&amp;U_and_Cap_Table4"/>
      <sheetName val="S&amp;U_no_disc_nts4"/>
      <sheetName val="PF_Cap_Sum4"/>
      <sheetName val="PF_Cap_Sum_no_disc_nts4"/>
      <sheetName val="LBO_Analysis4"/>
      <sheetName val="Fee_Amort_4"/>
      <sheetName val="DIV_SUM4"/>
      <sheetName val="DCF_Data4"/>
      <sheetName val="CREDIT_STATS4"/>
      <sheetName val="Developer_Notes4"/>
      <sheetName val="Pre_Acq__Depr_4"/>
      <sheetName val="Purchase_Accounting4"/>
      <sheetName val="EPS_Adj_4"/>
      <sheetName val="Trans__Inputs4"/>
      <sheetName val="Co__Inputs4"/>
      <sheetName val="Trans__OV4"/>
      <sheetName val="Prem_4"/>
      <sheetName val="Contrib_4"/>
      <sheetName val="Prem__Sens_4"/>
      <sheetName val="Consid__Sens_4"/>
      <sheetName val="Sum__Comparison4"/>
      <sheetName val="Comp__Stat_4"/>
      <sheetName val="Relative_Trading_Mult_4"/>
      <sheetName val="Run_Series_Macro4"/>
      <sheetName val="Fuels_and_EA_Prices_Work4"/>
      <sheetName val="3.JE SUMMARY"/>
      <sheetName val="1.post cutoff detail"/>
      <sheetName val="2.In Service Summary"/>
      <sheetName val="ITD count"/>
      <sheetName val="Post Cutoff"/>
      <sheetName val="Pending leases not booked"/>
      <sheetName val="MAR SMS not booked as of April"/>
      <sheetName val="Pivot Watts"/>
      <sheetName val="Project Sales Summary"/>
      <sheetName val="PROGRESS RATES"/>
      <sheetName val="B_S table"/>
      <sheetName val="Combined-1st"/>
      <sheetName val="Exhibit1"/>
      <sheetName val="BARBACF"/>
      <sheetName val="Exhibit 5 RSalComps "/>
      <sheetName val="Exhibit 6 offers"/>
      <sheetName val="Exhibit VII rent roll"/>
      <sheetName val="Exhibit VIII Lease expiration"/>
      <sheetName val="inplace vs mkt"/>
      <sheetName val="7%AMT"/>
      <sheetName val="7.5AMT ("/>
      <sheetName val="EXHIBIT III A 7.5% lev "/>
      <sheetName val="EXHIBIT III A 7% lev"/>
      <sheetName val="Exhibit VIII LiqAnaly"/>
      <sheetName val="MBAYPREF"/>
      <sheetName val="MBD VAL ADJ Cell Values"/>
      <sheetName val="Main Tab Reference Data"/>
      <sheetName val="Income LTD"/>
      <sheetName val="InfoPage"/>
      <sheetName val="Ess Eqty Inc"/>
      <sheetName val="EssHREFV"/>
      <sheetName val="Ess100%"/>
      <sheetName val="EssJV"/>
      <sheetName val="EssApprec"/>
      <sheetName val="Apprec"/>
      <sheetName val="PIS"/>
      <sheetName val="SumInvSold"/>
      <sheetName val="FSGroup"/>
      <sheetName val="StmtNetAssets"/>
      <sheetName val="CF support"/>
      <sheetName val="2003 Joint Ventures"/>
      <sheetName val="2002 Joint Ventures"/>
      <sheetName val="ChEquityYTD"/>
      <sheetName val="ChEquityCQ"/>
      <sheetName val="ChEquityPriorQ-YTD"/>
      <sheetName val="Income YTD"/>
      <sheetName val="Income CQ"/>
      <sheetName val="Income Prior Q-YTD"/>
      <sheetName val="Ch Net Assets YTD"/>
      <sheetName val="Ch Net Assets CQ"/>
      <sheetName val="Ch Net Assets Prior Q-YTD"/>
      <sheetName val="EssProrata"/>
      <sheetName val="Prorata BS"/>
      <sheetName val="DistSummary"/>
      <sheetName val="real ii"/>
      <sheetName val="unreal ii"/>
      <sheetName val="sales (2)"/>
      <sheetName val="Dir Data"/>
      <sheetName val="sum-port"/>
      <sheetName val="Email"/>
      <sheetName val="3.31.01ending"/>
      <sheetName val="P5"/>
      <sheetName val="Dom Data"/>
      <sheetName val="Off Data"/>
      <sheetName val="BCP III Values"/>
      <sheetName val="BCP III Transfers 2001 "/>
      <sheetName val="Investment footnotes"/>
      <sheetName val="LiveWire"/>
      <sheetName val="BCPIII"/>
      <sheetName val="BOCPIII"/>
      <sheetName val="CCC"/>
      <sheetName val="KC"/>
      <sheetName val="TWF-2"/>
      <sheetName val="1200urv"/>
      <sheetName val="12.31.00ending"/>
      <sheetName val="Pro Forma Assumptions"/>
      <sheetName val="3_31_01ending"/>
      <sheetName val="Exhibit_A"/>
      <sheetName val="Dom_Data"/>
      <sheetName val="Off_Data"/>
      <sheetName val="BCP_III_Values"/>
      <sheetName val="BCP_III_Transfers_2001_"/>
      <sheetName val="Investment_footnotes"/>
      <sheetName val="12_31_00ending"/>
      <sheetName val="Pro_Forma_Assumptions"/>
      <sheetName val="PARTCAP"/>
      <sheetName val="Confirm A"/>
      <sheetName val="WATERTOWN"/>
      <sheetName val="PIVOTOLD"/>
      <sheetName val="Dom."/>
      <sheetName val="Off."/>
      <sheetName val="MB 6-4-03"/>
      <sheetName val="BCP II Values 6-30-03"/>
      <sheetName val="12-31-02  Ending values"/>
      <sheetName val="12.31.01 Domestic end"/>
      <sheetName val="MBTO 12-5-02"/>
      <sheetName val="12.31.01 Offshore End"/>
      <sheetName val="BCP II Values 930"/>
      <sheetName val="BCP II Values 630"/>
      <sheetName val="BCP II Values"/>
      <sheetName val="Page 4 for Credit Lyonnais"/>
      <sheetName val="BCP II Values (2)"/>
      <sheetName val="BCP II Transfers 2002"/>
      <sheetName val="BOCPII"/>
      <sheetName val="BCPII"/>
      <sheetName val="BCP II Transfers 2001"/>
      <sheetName val="LASALLEUCARUSRADIO"/>
      <sheetName val="Ritvik"/>
      <sheetName val="12.31.98 urv"/>
      <sheetName val="Ending Balance 12.31.01"/>
      <sheetName val="TWF"/>
      <sheetName val="CommNet"/>
      <sheetName val="RoseHills"/>
      <sheetName val="US Radio"/>
      <sheetName val="LaSalle, CGC"/>
      <sheetName val="Remaining"/>
      <sheetName val="Dmstc PrntMcro"/>
      <sheetName val="Offshr PrntMcro"/>
      <sheetName val="Utilicom Projection 2005"/>
      <sheetName val="Dom_"/>
      <sheetName val="Off_"/>
      <sheetName val="MB_6-4-03"/>
      <sheetName val="BCP_II_Values_6-30-03"/>
      <sheetName val="12-31-02__Ending_values"/>
      <sheetName val="12_31_01_Domestic_end"/>
      <sheetName val="MBTO_12-5-02"/>
      <sheetName val="12_31_01_Offshore_End"/>
      <sheetName val="BCP_II_Values_930"/>
      <sheetName val="BCP_II_Values_630"/>
      <sheetName val="BCP_II_Values"/>
      <sheetName val="Page_4_for_Credit_Lyonnais"/>
      <sheetName val="BCP_II_Values_(2)"/>
      <sheetName val="BCP_II_Transfers_2002"/>
      <sheetName val="BCP_II_Transfers_2001"/>
      <sheetName val="12_31_98_urv"/>
      <sheetName val="Ending_Balance_12_31_01"/>
      <sheetName val="US_Radio"/>
      <sheetName val="LaSalle,_CGC"/>
      <sheetName val="Dmstc_PrntMcro"/>
      <sheetName val="Offshr_PrntMcro"/>
      <sheetName val="Schedule_A_-_REIT_III"/>
      <sheetName val="Utilicom_Projection_2005"/>
      <sheetName val="12-00"/>
      <sheetName val="LC Summary"/>
      <sheetName val="Conv LC Summary"/>
      <sheetName val="US Summary"/>
      <sheetName val="Cell Reference"/>
      <sheetName val="Policy Input"/>
      <sheetName val="BB &amp; Strats&gt;"/>
      <sheetName val="B Base WF Standard"/>
      <sheetName val="B Base"/>
      <sheetName val="Financials 12.31.17"/>
      <sheetName val="BQR"/>
      <sheetName val="BB Pro-Rata 3.19"/>
      <sheetName val="Fronting"/>
      <sheetName val="SI&amp;SPV Chart"/>
      <sheetName val="Investor Transfers"/>
      <sheetName val="BB Summary"/>
      <sheetName val="DI Strat"/>
      <sheetName val="Memo Charts&gt;"/>
      <sheetName val="Exposure"/>
      <sheetName val="LP Analysis - 5%, 10% Summary"/>
      <sheetName val="Voting Rights"/>
      <sheetName val="Exhibits&gt;"/>
      <sheetName val="Ext. Agg."/>
      <sheetName val="Ref. Files&gt;"/>
      <sheetName val="Risk Point Map"/>
      <sheetName val="BQR Grid"/>
      <sheetName val="AQR Grid"/>
      <sheetName val="Cover GRid"/>
      <sheetName val="Policy Output"/>
      <sheetName val="Policy Input (v2)"/>
      <sheetName val="BB Structure Charts"/>
      <sheetName val="Historical Performance"/>
      <sheetName val="Bank Group and Reimb. Risk"/>
      <sheetName val="Bank Group"/>
      <sheetName val="Outstandings"/>
      <sheetName val="LoanActivities"/>
      <sheetName val="Investments (3)"/>
      <sheetName val="SteelRiver"/>
      <sheetName val="SteelRiver (2)"/>
      <sheetName val="Commitment &amp; OS"/>
      <sheetName val="Collateral Type &amp; Advance Rates"/>
      <sheetName val="Leverage"/>
      <sheetName val="START Working"/>
      <sheetName val="RR Summary"/>
      <sheetName val="Roll Charts"/>
      <sheetName val="Inc &amp; Exp"/>
      <sheetName val="Source Argus Rent Roll"/>
      <sheetName val="Market Rates"/>
      <sheetName val="Lease Rollover"/>
      <sheetName val="Recent Lease"/>
      <sheetName val="RL Summary"/>
      <sheetName val="Pro-Ject Link"/>
      <sheetName val="Apt Cash Flow (2)"/>
      <sheetName val="Apt Cash Flow"/>
      <sheetName val="COSTDET"/>
      <sheetName val="Prod 1"/>
      <sheetName val="Prod 2"/>
      <sheetName val="Prod 3"/>
      <sheetName val="Prod 4"/>
      <sheetName val="PARTIC"/>
      <sheetName val="Sch of Investments"/>
      <sheetName val="IS "/>
      <sheetName val="St of Changes "/>
      <sheetName val="Cashflow "/>
      <sheetName val="Balance Sheet 2007"/>
      <sheetName val="Profit and Loss"/>
      <sheetName val="Partner Capital"/>
      <sheetName val="TB 2007"/>
      <sheetName val="Journals 2007"/>
      <sheetName val="Main Entity Numbers"/>
      <sheetName val="Inv - Wire"/>
      <sheetName val="Inv - Checks"/>
      <sheetName val="Inv - Invoice Only"/>
      <sheetName val="Inv - Disbursement"/>
      <sheetName val="Inv - Wire - Blocker Specific"/>
      <sheetName val="Inv - Checks - Blocker  Spec"/>
      <sheetName val="Inv - Single Ptm"/>
      <sheetName val="123107 part cap"/>
      <sheetName val="Partner Descriptive Info"/>
      <sheetName val="Detail - Line 17c"/>
      <sheetName val="CY Sch K Shadow"/>
      <sheetName val="GSIA Checklist"/>
      <sheetName val="K-1 Line Item Allocation"/>
      <sheetName val="Detail - Required"/>
      <sheetName val="Detail - Line 17d"/>
      <sheetName val="Detail - Line 17e Paid"/>
      <sheetName val="Detail - Line 17e Accd"/>
      <sheetName val="Detail - Line 17e WH"/>
      <sheetName val="Taxable Income Rec"/>
      <sheetName val="Detail - Custom"/>
      <sheetName val="Historical K &amp; K1"/>
      <sheetName val="Historical Mgmt Fee"/>
      <sheetName val="Fed. Data Register"/>
      <sheetName val="PAM - Whitehall IX -- 02"/>
      <sheetName val="Configuration"/>
      <sheetName val="VaR history data"/>
      <sheetName val="Swaption DV01"/>
      <sheetName val="Product % contributions"/>
      <sheetName val="from REPIA"/>
      <sheetName val="AdvanceConcentration"/>
      <sheetName val="Policy"/>
      <sheetName val="CRR"/>
      <sheetName val="Fund Rating"/>
      <sheetName val="Version"/>
      <sheetName val="Cholesky Zerlegung"/>
      <sheetName val="pd-table"/>
      <sheetName val="Result"/>
      <sheetName val="4Q96"/>
      <sheetName val="Co-Inv"/>
      <sheetName val="Simpson"/>
      <sheetName val="Colorado"/>
      <sheetName val="GSIC"/>
      <sheetName val="CapCom"/>
      <sheetName val="REIT"/>
      <sheetName val="Non REIT"/>
      <sheetName val="Junk"/>
      <sheetName val="TIsum"/>
      <sheetName val="BREP III"/>
      <sheetName val="BCP III GROSS"/>
      <sheetName val="BCP II NET"/>
      <sheetName val="BCP III NET (Audit)"/>
      <sheetName val="BCP IV NET (Audit)"/>
      <sheetName val="Charter CF (Use Me)"/>
      <sheetName val="BCP IV Values"/>
      <sheetName val="Fixed Data"/>
      <sheetName val="Advisory"/>
      <sheetName val="PIVOT_TOOL"/>
      <sheetName val="Actual (Locked)"/>
      <sheetName val="SDG"/>
      <sheetName val="GUCCI $$"/>
      <sheetName val="Earnings"/>
      <sheetName val="Non_REIT"/>
      <sheetName val="BREP_III"/>
      <sheetName val="BCP_III_GROSS"/>
      <sheetName val="BCP_II_NET"/>
      <sheetName val="BCP_III_NET_(Audit)"/>
      <sheetName val="BCP_IV_NET_(Audit)"/>
      <sheetName val="Charter_CF_(Use_Me)"/>
      <sheetName val="BCP_IV_Values"/>
      <sheetName val="Control_Download"/>
      <sheetName val="GL_Links"/>
      <sheetName val="Fixed_Data"/>
      <sheetName val="Sales_Summary"/>
      <sheetName val="NOTES_"/>
      <sheetName val="Actual_(Locked)"/>
      <sheetName val="Trans_Assump"/>
      <sheetName val="Deal_Summary"/>
      <sheetName val="GUCCI_$$"/>
      <sheetName val="Profit&amp;Loss"/>
      <sheetName val="Unidentified Contracts-NLX"/>
      <sheetName val="data-1999"/>
      <sheetName val="Non 塅䕃⹌塅"/>
      <sheetName val="Look Up Tables"/>
      <sheetName val="guideline"/>
      <sheetName val="hdata"/>
      <sheetName val="sbs"/>
      <sheetName val="SUPPL INFO"/>
      <sheetName val="Blackstone_Equity"/>
      <sheetName val="SUPPL_INFO"/>
      <sheetName val="Old_Model"/>
      <sheetName val="Composite Total Tab 1"/>
      <sheetName val="4. Summary Trial Balance"/>
      <sheetName val="1. Package Details"/>
      <sheetName val="Translation"/>
      <sheetName val="1A. Drop Down Lists"/>
      <sheetName val="Data Inputs"/>
      <sheetName val="CMS Adj. Lease Coverage"/>
      <sheetName val="Valuation Assumptions"/>
      <sheetName val="Lease Payments"/>
      <sheetName val="Property Coverages"/>
      <sheetName val="EGC II Cen (old operating stmt)"/>
      <sheetName val="CapStatements"/>
      <sheetName val="Schedule A - REIT"/>
      <sheetName val="Village Output"/>
      <sheetName val="Mark"/>
      <sheetName val="FUBAR"/>
      <sheetName val="RET Proration"/>
      <sheetName val="Centex-Claremont"/>
      <sheetName val="Rent Proration"/>
      <sheetName val="Mariner"/>
      <sheetName val="STMT OF INC"/>
      <sheetName val="Final CI"/>
      <sheetName val="Discounted Cash Flow"/>
      <sheetName val="Non_REIT1"/>
      <sheetName val="Route_1"/>
      <sheetName val="NOTES_1"/>
      <sheetName val="BREP_III1"/>
      <sheetName val="BCP_III_GROSS1"/>
      <sheetName val="BCP_II_NET1"/>
      <sheetName val="BCP_III_NET_(Audit)1"/>
      <sheetName val="BCP_IV_NET_(Audit)1"/>
      <sheetName val="Charter_CF_(Use_Me)1"/>
      <sheetName val="BCP_II_Values1"/>
      <sheetName val="BCP_IV_Values1"/>
      <sheetName val="Control_Download1"/>
      <sheetName val="GL_Links1"/>
      <sheetName val="Fixed_Data1"/>
      <sheetName val="Sales_Summary1"/>
      <sheetName val="Actual_(Locked)1"/>
      <sheetName val="Trans_Assump1"/>
      <sheetName val="Deal_Summary1"/>
      <sheetName val="GUCCI_$$1"/>
      <sheetName val="Composite_Total_Tab_1"/>
      <sheetName val="Non_塅䕃⹌塅"/>
      <sheetName val="Look_Up_Tables"/>
      <sheetName val="4__Summary_Trial_Balance"/>
      <sheetName val="1__Package_Details"/>
      <sheetName val="1A__Drop_Down_Lists"/>
      <sheetName val="Unidentified_Contracts-NLX"/>
      <sheetName val="Blackstone_Equity1"/>
      <sheetName val="SUPPL_INFO1"/>
      <sheetName val="Old_Model1"/>
      <sheetName val="STMT_OF_INC"/>
      <sheetName val="Final_CI"/>
      <sheetName val="Bloomberg_Download"/>
      <sheetName val="Discounted_Cash_Flow"/>
      <sheetName val="Investment Returns"/>
      <sheetName val="SALT Worksheet"/>
      <sheetName val="CA K-1 (565)"/>
      <sheetName val="CA K-1 (568)"/>
      <sheetName val="노무비"/>
      <sheetName val="FS Rollforward"/>
      <sheetName val="Merged Capital Call"/>
      <sheetName val="Thiabendazole"/>
      <sheetName val="Capa"/>
      <sheetName val="TRIAL US GAAP"/>
      <sheetName val="Asst Mgmt Form"/>
      <sheetName val="SystemData"/>
      <sheetName val="Loan Sizing"/>
      <sheetName val="Tenants"/>
      <sheetName val="Cashflow Reconciliation"/>
      <sheetName val="Cashflow Summary"/>
      <sheetName val="DEAL SIZER"/>
      <sheetName val="Source_1"/>
      <sheetName val="Leverage (3)"/>
      <sheetName val="Fund Financial"/>
      <sheetName val="Debt Financial_1"/>
      <sheetName val="BQR_1"/>
      <sheetName val="Bbase (Original_2)"/>
      <sheetName val="Bbase_Orig"/>
      <sheetName val="Bbase_Prop (U 15%)"/>
      <sheetName val="Bbase_Prop (U 25%)"/>
      <sheetName val="Bbase_Prop 2nd Tranche"/>
      <sheetName val="Bbase overview_2"/>
      <sheetName val="CRV"/>
      <sheetName val="Agg Exposure_MW"/>
      <sheetName val="MW Exposure"/>
      <sheetName val="Investor OC"/>
      <sheetName val="Bbase overview_1"/>
      <sheetName val="Bbase_Overcall"/>
      <sheetName val="Bbase_Overcall (2)"/>
      <sheetName val="Bbase_Overcall (3)"/>
      <sheetName val="Bbase_1_Overcall"/>
      <sheetName val="Bbase_Pro Rata"/>
      <sheetName val="Bbase overview_1 (2)"/>
      <sheetName val="Bbase_1 (2)"/>
      <sheetName val="Bbase_2 (2)"/>
      <sheetName val="Bbase overview_2 (2)"/>
      <sheetName val="New LPs"/>
      <sheetName val="Lenders_1"/>
      <sheetName val="Source_2"/>
      <sheetName val="BQR_2"/>
      <sheetName val="Investment Chart_1"/>
      <sheetName val="LP Enhancement"/>
      <sheetName val="Bbase Scenarios"/>
      <sheetName val="Bbase Scenarios (2)"/>
      <sheetName val="Fees_2"/>
      <sheetName val="Fund Financial_2"/>
      <sheetName val="Debt Financial_2"/>
      <sheetName val="Investment Chart_2"/>
      <sheetName val="Agg Exposure_2"/>
      <sheetName val="ARs"/>
      <sheetName val="Leverage (2)"/>
      <sheetName val="SFG Exposure"/>
      <sheetName val="Key Dates"/>
      <sheetName val="Open vs. Close"/>
      <sheetName val="Hurdle Conditions"/>
      <sheetName val="Investment Limits"/>
      <sheetName val="Upfront Calc"/>
      <sheetName val="NAV_FMV"/>
      <sheetName val="Syndicate"/>
      <sheetName val="Insurance Grid"/>
      <sheetName val="Investor Exposure  (2)"/>
      <sheetName val="Onshore"/>
      <sheetName val="Offshore"/>
      <sheetName val="RECLASS INVESTMENTs"/>
      <sheetName val="Collateral CF"/>
      <sheetName val="Bbase"/>
      <sheetName val="Banking ratios"/>
      <sheetName val="operating assump"/>
      <sheetName val="Refinancing"/>
      <sheetName val="DCF model &amp; IRR"/>
      <sheetName val="Cash 4q"/>
      <sheetName val="Revised BaseCasescenarioV5"/>
      <sheetName val="PFIC DATA"/>
      <sheetName val="K-1 Data MERGE"/>
      <sheetName val="Own (2)"/>
      <sheetName val="Gross IRR Calc"/>
      <sheetName val="BCOM Values"/>
      <sheetName val="Daten f. Charts"/>
      <sheetName val="Personal"/>
      <sheetName val="Eckzahlen"/>
      <sheetName val="p.4 NPC Response"/>
      <sheetName val="Own_(2)"/>
      <sheetName val="BCP_IV_Gross"/>
      <sheetName val="Gross_IRR_Calc"/>
      <sheetName val="BCOM_Values"/>
      <sheetName val="Schedule_A_-_REIT"/>
      <sheetName val="Daten_f__Charts"/>
      <sheetName val="1. Package Instructions"/>
      <sheetName val="1B. Drop Down Lists"/>
      <sheetName val="Upload Template"/>
      <sheetName val="PIVOT TABLES"/>
      <sheetName val="BCP IV Carried 2006"/>
      <sheetName val="BMEZZ Carried 2006"/>
      <sheetName val="BREP Carried 2006"/>
      <sheetName val="DDS 01.01.06"/>
      <sheetName val="Placement Fund 01.01.06"/>
      <sheetName val="BCOM Initial"/>
      <sheetName val="BCP IV Initial"/>
      <sheetName val="BCP IV STUB"/>
      <sheetName val="BMEZ Initial"/>
      <sheetName val="BMEZ STUB"/>
      <sheetName val="BREP Intl 2004 Additional"/>
      <sheetName val="BREP Intl Initial"/>
      <sheetName val="BREP Intl STUB"/>
      <sheetName val="BREP IV 2004 Additional"/>
      <sheetName val="BREP IV Initial"/>
      <sheetName val="BREP IV STUB"/>
      <sheetName val="Own_(2)1"/>
      <sheetName val="BCP_III_Values1"/>
      <sheetName val="BCP_IV_Gross1"/>
      <sheetName val="Gross_IRR_Calc1"/>
      <sheetName val="BCOM_Values1"/>
      <sheetName val="Schedule_A_-_REIT_III1"/>
      <sheetName val="Schedule_A_-_REIT1"/>
      <sheetName val="Daten_f__Charts1"/>
      <sheetName val="p_4_NPC_Response"/>
      <sheetName val="1__Package_Instructions"/>
      <sheetName val="1B__Drop_Down_Lists"/>
      <sheetName val="Upload_Template"/>
      <sheetName val="PIVOT_TABLES"/>
      <sheetName val="BCP_IV_Carried_2006"/>
      <sheetName val="BMEZZ_Carried_2006"/>
      <sheetName val="BREP_Carried_2006"/>
      <sheetName val="DDS_01_01_06"/>
      <sheetName val="Placement_Fund_01_01_06"/>
      <sheetName val="BCOM_Initial"/>
      <sheetName val="BCP_IV_Initial"/>
      <sheetName val="BCP_IV_STUB"/>
      <sheetName val="BMEZ_Initial"/>
      <sheetName val="BMEZ_STUB"/>
      <sheetName val="BREP_Intl_2004_Additional"/>
      <sheetName val="BREP_Intl_Initial"/>
      <sheetName val="BREP_Intl_STUB"/>
      <sheetName val="BREP_IV_2004_Additional"/>
      <sheetName val="BREP_IV_Initial"/>
      <sheetName val="BREP_IV_STUB"/>
      <sheetName val="Attribution_Analysis_Area"/>
      <sheetName val="Track_Record_Attributes_Summary"/>
      <sheetName val="Track_Record_Attributes"/>
      <sheetName val="Consolidated_CFs"/>
      <sheetName val="DIALOG CODE"/>
      <sheetName val="CAP DRIVER"/>
      <sheetName val="PCSTMTS"/>
      <sheetName val="Paste in-CAPSTMTS finstat file"/>
      <sheetName val="State St. Dupont 2000 TRANSFER"/>
      <sheetName val="Wilmington Final Stmnt"/>
      <sheetName val="Erving Wolff"/>
      <sheetName val="ellen foster"/>
      <sheetName val="Citibank"/>
      <sheetName val="Hewlett-Packard"/>
      <sheetName val="1st, 2nd, 3rd Qtr Distributions"/>
      <sheetName val="Rent Roll (MF)"/>
      <sheetName val="Product Mix (MF)"/>
      <sheetName val="Rent Roll (MHC)"/>
      <sheetName val="Product Mix (MHC)"/>
      <sheetName val="Rent Roll (SS)"/>
      <sheetName val="Product Mix (Hotel)"/>
      <sheetName val="TI &amp; LC Calc"/>
      <sheetName val="Sales &amp; Recoveries"/>
      <sheetName val="Borrower Op Stmt Hotel"/>
      <sheetName val="Borrower Op Stmt"/>
      <sheetName val="CMSA Roll Up"/>
      <sheetName val="Cash Flow (NOI)"/>
      <sheetName val="Cash Flow (NOI) Hotel"/>
      <sheetName val="Pricing &amp; Sizing"/>
      <sheetName val="CF Footnotes (Non-Coml)"/>
      <sheetName val="Residual Analysis"/>
      <sheetName val="CF Footnotes (Coml)"/>
      <sheetName val="Drop Down Info"/>
      <sheetName val="Data Fields"/>
      <sheetName val="ROC"/>
      <sheetName val="d&amp;t"/>
      <sheetName val="d&amp;t (2)"/>
      <sheetName val="d&amp;t with inc"/>
      <sheetName val="BREP II entries"/>
      <sheetName val="TE.1 entries"/>
      <sheetName val="TE.2 entries"/>
      <sheetName val="TE.3 entries"/>
      <sheetName val="A-Non Reit"/>
      <sheetName val="A-Non Reit - Singapore"/>
      <sheetName val="A-Reit"/>
      <sheetName val="A - Reit - Singapore"/>
      <sheetName val="D - Non REIT"/>
      <sheetName val="D-Reit"/>
      <sheetName val="F-R"/>
      <sheetName val="F-NR"/>
      <sheetName val="Schr"/>
      <sheetName val="Schedule A - Reit - Singapore"/>
      <sheetName val="Schedule B - REIT"/>
      <sheetName val="Schedule A - Non Reit"/>
      <sheetName val="Schedule A - Non Reit - Singap"/>
      <sheetName val="Schedule B - Non Reit"/>
      <sheetName val="BOBCASH"/>
      <sheetName val="Quest"/>
      <sheetName val="Consultores"/>
      <sheetName val="Audit Journal Entries"/>
      <sheetName val="BNG"/>
      <sheetName val="BS &amp; I"/>
      <sheetName val="JPY "/>
      <sheetName val="ANUM Lookup"/>
      <sheetName val="INCOME-EXPENSE"/>
      <sheetName val="Spread Sheet"/>
      <sheetName val="Option Sum"/>
      <sheetName val="BCP V"/>
      <sheetName val="GL Download"/>
      <sheetName val="d&amp;t_(2)"/>
      <sheetName val="d&amp;t_with_inc"/>
      <sheetName val="BREP_II_entries"/>
      <sheetName val="TE_1_entries"/>
      <sheetName val="TE_2_entries"/>
      <sheetName val="TE_3_entries"/>
      <sheetName val="A-Non_Reit"/>
      <sheetName val="A-Non_Reit_-_Singapore"/>
      <sheetName val="A_-_Reit_-_Singapore"/>
      <sheetName val="D_-_Non_REIT"/>
      <sheetName val="Schedule_A_-_Reit_-_Singapore"/>
      <sheetName val="Schedule_B_-_REIT"/>
      <sheetName val="Schedule_A_-_Non_Reit"/>
      <sheetName val="Schedule_A_-_Non_Reit_-_Singap"/>
      <sheetName val="Schedule_B_-_Non_Reit"/>
      <sheetName val="Inv_Analysis"/>
      <sheetName val="Audit_Journal_Entries"/>
      <sheetName val="BS_&amp;_I"/>
      <sheetName val="JPY_"/>
      <sheetName val="ANUM_Lookup"/>
      <sheetName val="Spread_Sheet"/>
      <sheetName val="Option_Sum"/>
      <sheetName val="BCP_V"/>
      <sheetName val="A-NR"/>
      <sheetName val="A-NR Sing"/>
      <sheetName val="A-R Sing"/>
      <sheetName val="D-R"/>
      <sheetName val="D-NR"/>
      <sheetName val="A-NR_Sing"/>
      <sheetName val="A-R_Sing"/>
      <sheetName val="1999 NMP CI &amp; SBS Realized Gain"/>
      <sheetName val="2000 NMP CI &amp; SBS Realized Gain"/>
      <sheetName val="2001 NMP CI &amp; SBS Realized Gain"/>
      <sheetName val="2002 NMP CI &amp; SBS Realized Gain"/>
      <sheetName val="Schedule A - REIT III-33 NM"/>
      <sheetName val="23 Wall"/>
      <sheetName val="Adecco UK"/>
      <sheetName val="Adia"/>
      <sheetName val="AIG"/>
      <sheetName val="Alliance"/>
      <sheetName val="AMJ"/>
      <sheetName val="Americredit"/>
      <sheetName val="Amresco"/>
      <sheetName val="Associates"/>
      <sheetName val="Auto Rentals Inc"/>
      <sheetName val="AutoNation (Floor Plan)"/>
      <sheetName val="AutoNation (Loans)"/>
      <sheetName val="AVIS"/>
      <sheetName val="Baker Hughes"/>
      <sheetName val="Bammel"/>
      <sheetName val="Banamex"/>
      <sheetName val="Banorte"/>
      <sheetName val="Belk"/>
      <sheetName val="Bombardier"/>
      <sheetName val="Cable &amp; Wireless"/>
      <sheetName val="Carlyle"/>
      <sheetName val="CarMax"/>
      <sheetName val="CCMT 99-1"/>
      <sheetName val="Circuit City MT"/>
      <sheetName val="Citgo"/>
      <sheetName val="Clayton"/>
      <sheetName val="Colonial"/>
      <sheetName val="CompuCredit"/>
      <sheetName val="Conning"/>
      <sheetName val="Copelco"/>
      <sheetName val="Countrywide"/>
      <sheetName val="Cunningham (Sempra)"/>
      <sheetName val="Dana Credit"/>
      <sheetName val="Deutche"/>
      <sheetName val="Dole"/>
      <sheetName val="Emery"/>
      <sheetName val="Felco"/>
      <sheetName val="FIARC"/>
      <sheetName val="Finanbank"/>
      <sheetName val="Financial Pacific"/>
      <sheetName val="Fingerhut"/>
      <sheetName val="First City"/>
      <sheetName val="FNANB"/>
      <sheetName val="FNANB (C)"/>
      <sheetName val="FNANB (D)"/>
      <sheetName val="Fleet Bus Credit"/>
      <sheetName val="FNBO"/>
      <sheetName val="Forke"/>
      <sheetName val="Galaxy CLO"/>
      <sheetName val="Goal Funding"/>
      <sheetName val="Green Tree-Consumer"/>
      <sheetName val="Green Tree-Leases"/>
      <sheetName val="Homeside"/>
      <sheetName val="Horsham (GMAC)"/>
      <sheetName val="Household A&amp;B"/>
      <sheetName val="IndyMac"/>
      <sheetName val="ISP"/>
      <sheetName val="IFC"/>
      <sheetName val="KM"/>
      <sheetName val="Komatsu Funding (Retail)"/>
      <sheetName val="Komatsu Funding (Wholesale)"/>
      <sheetName val="Lift Truck"/>
      <sheetName val="LRS Funding Corp (ORIX)"/>
      <sheetName val="MacSaver"/>
      <sheetName val="Mail Well"/>
      <sheetName val="Mass Mutual"/>
      <sheetName val="MBNA"/>
      <sheetName val="MCI WorldCom"/>
      <sheetName val="Metris-GE"/>
      <sheetName val="Metris-Mercantile"/>
      <sheetName val="Metris-PNC"/>
      <sheetName val="Metris-Warehouse"/>
      <sheetName val="Mid-State III"/>
      <sheetName val="Mid-State V"/>
      <sheetName val="MLCBO"/>
      <sheetName val="FCAR OWNER TRUST"/>
      <sheetName val="Fleet"/>
      <sheetName val="Auto Lease Finance"/>
      <sheetName val="Provident Bank"/>
      <sheetName val="Summit #3"/>
      <sheetName val="Zions"/>
      <sheetName val="Backup of Vol 1 - A-M REV"/>
      <sheetName val="due diligence"/>
      <sheetName val="Spiegel"/>
      <sheetName val="ParityRatio"/>
      <sheetName val="PortStats"/>
      <sheetName val="ExcessSpread"/>
      <sheetName val="Investor Report"/>
      <sheetName val="Nordstrom"/>
      <sheetName val="Backup of Vol 2 - N-Z REV"/>
      <sheetName val="Julie 0500 PortStats"/>
      <sheetName val="Western Auto"/>
      <sheetName val="Capital One Auto Class A"/>
      <sheetName val="Servicer's Report"/>
      <sheetName val="Servicer's Certificate"/>
      <sheetName val="BA"/>
      <sheetName val="23_Wall"/>
      <sheetName val="Adecco_UK"/>
      <sheetName val="Auto_Rentals_Inc"/>
      <sheetName val="AutoNation_(Floor_Plan)"/>
      <sheetName val="AutoNation_(Loans)"/>
      <sheetName val="Baker_Hughes"/>
      <sheetName val="Cable_&amp;_Wireless"/>
      <sheetName val="CCMT_99-1"/>
      <sheetName val="Circuit_City_MT"/>
      <sheetName val="Cunningham_(Sempra)"/>
      <sheetName val="Dana_Credit"/>
      <sheetName val="Financial_Pacific"/>
      <sheetName val="First_City"/>
      <sheetName val="FNANB_(C)"/>
      <sheetName val="FNANB_(D)"/>
      <sheetName val="Fleet_Bus_Credit"/>
      <sheetName val="Galaxy_CLO"/>
      <sheetName val="Goal_Funding"/>
      <sheetName val="Green_Tree-Consumer"/>
      <sheetName val="Green_Tree-Leases"/>
      <sheetName val="Horsham_(GMAC)"/>
      <sheetName val="Household_A&amp;B"/>
      <sheetName val="Komatsu_Funding_(Retail)"/>
      <sheetName val="Komatsu_Funding_(Wholesale)"/>
      <sheetName val="Lift_Truck"/>
      <sheetName val="LRS_Funding_Corp_(ORIX)"/>
      <sheetName val="Mail_Well"/>
      <sheetName val="Mass_Mutual"/>
      <sheetName val="MCI_WorldCom"/>
      <sheetName val="Mid-State_III"/>
      <sheetName val="Mid-State_V"/>
      <sheetName val="FCAR_OWNER_TRUST"/>
      <sheetName val="Auto_Lease_Finance"/>
      <sheetName val="Provident_Bank"/>
      <sheetName val="Summit_#3"/>
      <sheetName val="Backup_of_Vol_1_-_A-M_REV"/>
      <sheetName val="due_diligence"/>
      <sheetName val="Investor_Report"/>
      <sheetName val="Backup_of_Vol_2_-_N-Z_REV"/>
      <sheetName val="Julie_0500_PortStats"/>
      <sheetName val="Western_Auto"/>
      <sheetName val="Capital_One_Auto_Class_A"/>
      <sheetName val="Servicer's_Report"/>
      <sheetName val="Servicer's_Certificate"/>
      <sheetName val="Summary Accounts"/>
      <sheetName val="Lead Schedules Group"/>
      <sheetName val="Lead Schedules Entity"/>
      <sheetName val="TB "/>
      <sheetName val="Reval Reserve"/>
      <sheetName val="Extended TB"/>
      <sheetName val="Distributions by quarter"/>
      <sheetName val="ConsolAnalysis of distributions"/>
      <sheetName val="Fixed Assets new format"/>
      <sheetName val="FA from SUN"/>
      <sheetName val="vat (B3)"/>
      <sheetName val="Sundry Dr (B4)"/>
      <sheetName val="Refin Dr (B5)"/>
      <sheetName val="(B8)"/>
      <sheetName val="Ten rec (B8)"/>
      <sheetName val="Ins recov (B8)"/>
      <sheetName val="Tenant Debtor (B8)"/>
      <sheetName val="Ches recov mgmt (B8)"/>
      <sheetName val="(D4)"/>
      <sheetName val="Inc pending (D4)"/>
      <sheetName val="sale of props (f2)"/>
      <sheetName val="(G2) Rugby"/>
      <sheetName val="(G2)"/>
      <sheetName val="Rent Inc (G2)"/>
      <sheetName val="Rent summary"/>
      <sheetName val="(G3)"/>
      <sheetName val="Int Income (G3)"/>
      <sheetName val="(G4)"/>
      <sheetName val="Prop exps (G4)"/>
      <sheetName val="(G5)"/>
      <sheetName val="Admin exps (G5)"/>
      <sheetName val="Set up costs (G6)"/>
      <sheetName val="(G7)"/>
      <sheetName val="G7 calc"/>
      <sheetName val="Int payable (G7)"/>
      <sheetName val="UNIT RENT"/>
      <sheetName val="2Assumptions"/>
      <sheetName val="GSCP"/>
      <sheetName val="Public Market Values_Currency"/>
      <sheetName val="Total Values"/>
      <sheetName val="GSCP II"/>
      <sheetName val="GSMP"/>
      <sheetName val="GSCP III"/>
      <sheetName val="GS Values "/>
      <sheetName val="AMF"/>
      <sheetName val="Applied"/>
      <sheetName val="Arisco"/>
      <sheetName val="Biofield"/>
      <sheetName val="Berkshire Hathaway"/>
      <sheetName val="Bran &amp; Luebbe"/>
      <sheetName val="Cardima"/>
      <sheetName val="CitySearch"/>
      <sheetName val="Client_Server"/>
      <sheetName val="Creo"/>
      <sheetName val="ECCP New"/>
      <sheetName val="ECCP Hedge"/>
      <sheetName val="Edify"/>
      <sheetName val="Elis"/>
      <sheetName val="Empe"/>
      <sheetName val="Endgate"/>
      <sheetName val="Eng_Welsh"/>
      <sheetName val="Great Plains"/>
      <sheetName val="IDBH"/>
      <sheetName val="IDBH Hedge"/>
      <sheetName val="Indochina Building "/>
      <sheetName val="Insilco"/>
      <sheetName val="iXOS (2)"/>
      <sheetName val="Mack"/>
      <sheetName val="Maine "/>
      <sheetName val="MBM"/>
      <sheetName val="MONY"/>
      <sheetName val="NDTV "/>
      <sheetName val="Netia Holdings"/>
      <sheetName val="Neuromedical"/>
      <sheetName val="Physicians Quality Care"/>
      <sheetName val="Ping An"/>
      <sheetName val="PT Widya"/>
      <sheetName val="Public_Asian_Invs"/>
      <sheetName val="Asian Hedges"/>
      <sheetName val="Recovery "/>
      <sheetName val="Regional Independent Media"/>
      <sheetName val="Reg Ind Media Hedge"/>
      <sheetName val="Rhiag"/>
      <sheetName val="RSP"/>
      <sheetName val="Stirling Cooke"/>
      <sheetName val="Sublifin"/>
      <sheetName val="Tarkett_Remaining_Val"/>
      <sheetName val="Thai Telecom "/>
      <sheetName val="TM Group"/>
      <sheetName val="Triangle"/>
      <sheetName val="Viking"/>
      <sheetName val="WWCA"/>
      <sheetName val="Starwood"/>
      <sheetName val="Summ_Harvested"/>
      <sheetName val="Pou Chen Override "/>
      <sheetName val="Asia - Partial Public Harvests"/>
      <sheetName val="Override Sched."/>
      <sheetName val="Unrec &amp; Unreal - old"/>
      <sheetName val="Unrec &amp; Unreal 98"/>
      <sheetName val="Tarkett"/>
      <sheetName val="ECCP"/>
      <sheetName val="iXOS"/>
      <sheetName val="Bran &amp; Luebbe (2)"/>
      <sheetName val="DETLBAL1"/>
      <sheetName val="Distribution By Investment"/>
      <sheetName val="Counterparties  &amp; Credit Terms"/>
      <sheetName val="CAPCALL SPREAD"/>
      <sheetName val="MGMT FEE SPREAD"/>
      <sheetName val=" Summary by investor"/>
      <sheetName val="CAPHIST 3Q98"/>
      <sheetName val="Return calc"/>
      <sheetName val="Output consolidated BS"/>
      <sheetName val="Output consolidated CF"/>
      <sheetName val="Return output"/>
      <sheetName val="Deal structure &amp; Exit input"/>
      <sheetName val="Modèle micro"/>
      <sheetName val="BP Internet"/>
      <sheetName val="Cannibalization analysis"/>
      <sheetName val="Réseau"/>
      <sheetName val="Centrale"/>
      <sheetName val="Consolidé"/>
      <sheetName val="B2C"/>
      <sheetName val="Sales perimeter"/>
      <sheetName val="Detailed IT costs analysis"/>
      <sheetName val="Detailed IT costs an. amort."/>
      <sheetName val="Electronic effect analysis"/>
      <sheetName val="Modèle BCP"/>
      <sheetName val="Hypothèses BCP"/>
      <sheetName val="P&amp;L Ind."/>
      <sheetName val="Utilisateurs Ind."/>
      <sheetName val="Revenus Ind."/>
      <sheetName val="Coûts Ind."/>
      <sheetName val="Casto Fin"/>
      <sheetName val="Modèle Internet 18102"/>
      <sheetName val="Exemption Status"/>
      <sheetName val="State Info"/>
      <sheetName val="Sizing Sheet"/>
      <sheetName val="hs"/>
      <sheetName val="shs"/>
      <sheetName val="bgh"/>
      <sheetName val="shsum"/>
      <sheetName val="burl"/>
      <sheetName val="ci"/>
      <sheetName val="burl2"/>
      <sheetName val="camb"/>
      <sheetName val="amel"/>
      <sheetName val="l1"/>
      <sheetName val="l2"/>
      <sheetName val="l3"/>
      <sheetName val="burl3"/>
      <sheetName val="hs2"/>
      <sheetName val="stb1"/>
      <sheetName val="stb2"/>
      <sheetName val="stb3"/>
      <sheetName val="bost"/>
      <sheetName val="jc"/>
      <sheetName val="ind2"/>
      <sheetName val="AB"/>
      <sheetName val="AC"/>
      <sheetName val="Data Input Month"/>
      <sheetName val="Data Input Year"/>
      <sheetName val="Data Manual Input"/>
      <sheetName val="Data_Input_Month"/>
      <sheetName val="Data_Input_Year"/>
      <sheetName val="Data_Manual_Input"/>
      <sheetName val="STMT_OF_INC1"/>
      <sheetName val="Data_Input_Month1"/>
      <sheetName val="Data_Input_Year1"/>
      <sheetName val="Data_Manual_Input1"/>
      <sheetName val="Colour_Hierarchy1"/>
      <sheetName val="SUPPL_INFO2"/>
      <sheetName val="STMT_OF_INC2"/>
      <sheetName val="Data_Input_Month2"/>
      <sheetName val="Data_Input_Year2"/>
      <sheetName val="Data_Manual_Input2"/>
      <sheetName val="Blackstone_Equity2"/>
      <sheetName val="Colour_Hierarchy2"/>
      <sheetName val="SUPPL_INFO3"/>
      <sheetName val="STMT_OF_INC3"/>
      <sheetName val="Data_Input_Month3"/>
      <sheetName val="Data_Input_Year3"/>
      <sheetName val="Data_Manual_Input3"/>
      <sheetName val="Blackstone_Equity3"/>
      <sheetName val="Colour_Hierarchy3"/>
      <sheetName val="Data_Input_Month4"/>
      <sheetName val="STMT_OF_INC4"/>
      <sheetName val="SUPPL_INFO4"/>
      <sheetName val="Data_Input_Year4"/>
      <sheetName val="Data_Manual_Input4"/>
      <sheetName val="Blackstone_Equity4"/>
      <sheetName val="Colour_Hierarchy4"/>
      <sheetName val="Data_Input_Month5"/>
      <sheetName val="STMT_OF_INC5"/>
      <sheetName val="SUPPL_INFO5"/>
      <sheetName val="Data_Input_Year5"/>
      <sheetName val="Data_Manual_Input5"/>
      <sheetName val="Blackstone_Equity5"/>
      <sheetName val="Colour_Hierarchy5"/>
      <sheetName val="Data_Input_Month6"/>
      <sheetName val="STMT_OF_INC6"/>
      <sheetName val="SUPPL_INFO6"/>
      <sheetName val="Data_Input_Year6"/>
      <sheetName val="Data_Manual_Input6"/>
      <sheetName val="Blackstone_Equity6"/>
      <sheetName val="Colour_Hierarchy6"/>
      <sheetName val="SUPPL_INFO7"/>
      <sheetName val="STMT_OF_INC7"/>
      <sheetName val="Data_Input_Month7"/>
      <sheetName val="Data_Input_Year7"/>
      <sheetName val="Data_Manual_Input7"/>
      <sheetName val="Blackstone_Equity7"/>
      <sheetName val="Colour_Hierarchy7"/>
      <sheetName val="Lead Sheet"/>
      <sheetName val="HMTV17"/>
      <sheetName val="Investment Dates"/>
      <sheetName val=" GL"/>
      <sheetName val="Christ"/>
      <sheetName val="NPC Pricing (p.3)"/>
      <sheetName val="SUPPL_INFO8"/>
      <sheetName val="STMT_OF_INC8"/>
      <sheetName val="Data_Input_Month8"/>
      <sheetName val="Data_Input_Year8"/>
      <sheetName val="Data_Manual_Input8"/>
      <sheetName val="Blackstone_Equity8"/>
      <sheetName val="Colour_Hierarchy8"/>
      <sheetName val="TIMELINE_CHECK"/>
      <sheetName val="Lead_Sheet"/>
      <sheetName val="Investment_Dates"/>
      <sheetName val="_GL"/>
      <sheetName val="NPC_Pricing_(p_3)"/>
      <sheetName val="1Summary"/>
      <sheetName val="NHM_INV1"/>
      <sheetName val="Conventions"/>
      <sheetName val="    "/>
      <sheetName val="Mandates"/>
      <sheetName val="  "/>
      <sheetName val="Summary USI"/>
      <sheetName val="Summary MPC"/>
      <sheetName val="RRR Report"/>
      <sheetName val="Summary PM"/>
      <sheetName val="RRR NS Ch Prod"/>
      <sheetName val="RRR Ch Prod"/>
      <sheetName val="   "/>
      <sheetName val="1) Vehicle"/>
      <sheetName val="2) Product"/>
      <sheetName val="2b) Channel"/>
      <sheetName val="3) SAs &amp; other"/>
      <sheetName val="4) offshore"/>
      <sheetName val="5) MARS"/>
      <sheetName val="6) WNF"/>
      <sheetName val="7) Partnerships"/>
      <sheetName val="7a) PEP"/>
      <sheetName val="7b) Direct HF"/>
      <sheetName val="7c) Hedge FoF"/>
      <sheetName val="8) PEARL"/>
      <sheetName val="9) T&amp;E"/>
      <sheetName val="10) Budget"/>
      <sheetName val="Lookup Tables"/>
      <sheetName val="Schreiber"/>
      <sheetName val="BRECCP-NR"/>
      <sheetName val="BRECCP-R"/>
      <sheetName val="A-R"/>
      <sheetName val="Schedule A - REIT (2)"/>
      <sheetName val="Schedule A - Non Reit III"/>
      <sheetName val="Schedule A - Non Reit (2)"/>
      <sheetName val="BREP Share Working"/>
      <sheetName val="Subtractive"/>
      <sheetName val="Additive"/>
      <sheetName val="Schedule_A_-_REIT_(2)"/>
      <sheetName val="Schedule_A_-_Non_Reit_III"/>
      <sheetName val="Schedule_A_-_Non_Reit_(2)"/>
      <sheetName val="BREP_Share_Working"/>
      <sheetName val="MERGER_XLS"/>
      <sheetName val="Confirm_A"/>
      <sheetName val="Cons_Model"/>
      <sheetName val="2006 Top Off PSP's"/>
      <sheetName val="BDV"/>
      <sheetName val="Correspondent Bank Fees"/>
      <sheetName val="BrazilRisk"/>
      <sheetName val="Schedule_A_-_REIT_(2)1"/>
      <sheetName val="Schedule_B_-_REIT1"/>
      <sheetName val="Schedule_A_-_Non_Reit_III1"/>
      <sheetName val="Schedule_A_-_Non_Reit_(2)1"/>
      <sheetName val="Schedule_B_-_Non_Reit1"/>
      <sheetName val="BREP_Share_Working1"/>
      <sheetName val="Option_Sum1"/>
      <sheetName val="BCP_V1"/>
      <sheetName val="MERGER_XLS1"/>
      <sheetName val="Confirm_A1"/>
      <sheetName val="Cons_Model1"/>
      <sheetName val="2006_Top_Off_PSP's"/>
      <sheetName val="Actual Operations"/>
      <sheetName val="Capital Budget"/>
      <sheetName val="Cash Flows (Monthly)"/>
      <sheetName val="Cash Flows (Quarterly)"/>
      <sheetName val="JV Waterfall Tier 1"/>
      <sheetName val="JV Waterfall Tier 2"/>
      <sheetName val="JV Waterfall Tier 3"/>
      <sheetName val="JV Waterfall Results"/>
      <sheetName val="Property Info"/>
      <sheetName val="Basis Transfer Sheet 1"/>
      <sheetName val="Year End Holdings"/>
      <sheetName val="FOOTNOTE LABELS"/>
      <sheetName val="System Realized GL"/>
      <sheetName val="Internal BB Template"/>
      <sheetName val="Borrowing Base &amp; Charts&gt;"/>
      <sheetName val="Deal CRV"/>
      <sheetName val="Borrowing Base (Closed)"/>
      <sheetName val="Borrowing Base (DEC Close)"/>
      <sheetName val="Borrowing Base (JAN CLOSE)"/>
      <sheetName val="Borrowing Base (Pro Forma)"/>
      <sheetName val="Borrowing Base (Final Close)"/>
      <sheetName val="Comparison Chart"/>
      <sheetName val="Summary Input from Policy BB"/>
      <sheetName val="Sovereign Investor Chart"/>
      <sheetName val="Investor Base Chart"/>
      <sheetName val="COR Analysis"/>
      <sheetName val="DI Strat Chart"/>
      <sheetName val="BB Summary Charts"/>
      <sheetName val="Credit Memo Charts&gt;"/>
      <sheetName val="Credit Memo Charts"/>
      <sheetName val="RM Exposure Chart"/>
      <sheetName val="Non-Tear Sheet Investor Charts"/>
      <sheetName val="Investments Chart Template"/>
      <sheetName val="Voting Rights Chart"/>
      <sheetName val="G9 Investment Strategy"/>
      <sheetName val="G8 Performance"/>
      <sheetName val="NHREF Platform Performance"/>
      <sheetName val="Allianz Investors"/>
      <sheetName val="MS Exposure "/>
      <sheetName val="Danish Pension CRV (TS)"/>
      <sheetName val="Danish Pension CRV"/>
      <sheetName val="Danish Pension CRV (Reform TS)"/>
      <sheetName val="Danish Pension CRV (Reformat)"/>
      <sheetName val="Exhibit Charts&gt;"/>
      <sheetName val="Extended Aggregation"/>
      <sheetName val="Reference Files&gt;"/>
      <sheetName val="LC Fronting Calc"/>
      <sheetName val="Facility Borrowing Base"/>
      <sheetName val="Transfers"/>
      <sheetName val="Facility Borrowing Base_PF"/>
      <sheetName val="Historic Valuations"/>
      <sheetName val="Trans IV - Valuation Summary"/>
      <sheetName val="LP - NAV perf"/>
      <sheetName val="Unit Price history"/>
      <sheetName val="Investors history"/>
      <sheetName val="Dividend for marketing"/>
      <sheetName val="Dividend Forecast"/>
      <sheetName val="Property Dividend"/>
      <sheetName val="Output Marketing"/>
      <sheetName val="vacancies"/>
      <sheetName val="Lease expiry data EX CIRCLE"/>
      <sheetName val="Cash Use Forecast (2)"/>
      <sheetName val="Sales analysis"/>
      <sheetName val="Pie charts 1"/>
      <sheetName val="Fund Profile Working II"/>
      <sheetName val="Historical Valuation"/>
      <sheetName val="IAC Values 0308"/>
      <sheetName val="Valuation Method"/>
      <sheetName val="Performance Forecast"/>
      <sheetName val="Asset Classes"/>
      <sheetName val="2007 shopping list"/>
      <sheetName val="Pledge &amp; Queue"/>
      <sheetName val="Fund Investor"/>
      <sheetName val="Fund Investors Pie Chart"/>
      <sheetName val="Fund Investors Pie Chart II"/>
      <sheetName val="Fund Investors by Nation"/>
      <sheetName val="Data Analysis"/>
      <sheetName val="Valuation Table for IAC"/>
      <sheetName val="Lot Size"/>
      <sheetName val="Fee Calculation"/>
      <sheetName val="Rockspring Structure"/>
      <sheetName val="Summary US LOC"/>
      <sheetName val="Report Summary"/>
      <sheetName val="Line of Credit Detail"/>
      <sheetName val="Letter of credit Summary"/>
      <sheetName val="Letter of credit detail"/>
      <sheetName val="Letter of credit billing info"/>
      <sheetName val="line and letter of credit repor"/>
      <sheetName val="BCP IV PPM (Currency Effect)"/>
      <sheetName val="Summary_US_LOC"/>
      <sheetName val="Report_Summary"/>
      <sheetName val="Line_of_credit_Summary"/>
      <sheetName val="Line_of_Credit_Detail"/>
      <sheetName val="Letter_of_credit_Summary"/>
      <sheetName val="Letter_of_credit_detail"/>
      <sheetName val="Letter_of_credit_billing_info"/>
      <sheetName val="line_and_letter_of_credit_repor"/>
      <sheetName val="Summary_US_LOC1"/>
      <sheetName val="Report_Summary1"/>
      <sheetName val="Line_of_credit_Summary1"/>
      <sheetName val="Line_of_Credit_Detail1"/>
      <sheetName val="Letter_of_credit_Summary1"/>
      <sheetName val="Letter_of_credit_detail1"/>
      <sheetName val="Letter_of_credit_billing_info1"/>
      <sheetName val="Inv_Analysis1"/>
      <sheetName val="line_and_letter_of_credit_repo1"/>
      <sheetName val="Summary_US_LOC2"/>
      <sheetName val="Report_Summary2"/>
      <sheetName val="Line_of_credit_Summary2"/>
      <sheetName val="Line_of_Credit_Detail2"/>
      <sheetName val="Letter_of_credit_Summary2"/>
      <sheetName val="Letter_of_credit_detail2"/>
      <sheetName val="Letter_of_credit_billing_info2"/>
      <sheetName val="Inv_Analysis2"/>
      <sheetName val="line_and_letter_of_credit_repo2"/>
      <sheetName val="Summary_US_LOC3"/>
      <sheetName val="Report_Summary3"/>
      <sheetName val="Line_of_credit_Summary3"/>
      <sheetName val="Line_of_Credit_Detail3"/>
      <sheetName val="Letter_of_credit_Summary3"/>
      <sheetName val="Letter_of_credit_detail3"/>
      <sheetName val="Letter_of_credit_billing_info3"/>
      <sheetName val="Inv_Analysis3"/>
      <sheetName val="line_and_letter_of_credit_repo3"/>
      <sheetName val="Summary_US_LOC4"/>
      <sheetName val="Report_Summary4"/>
      <sheetName val="Line_of_credit_Summary4"/>
      <sheetName val="Line_of_Credit_Detail4"/>
      <sheetName val="Letter_of_credit_Summary4"/>
      <sheetName val="Letter_of_credit_detail4"/>
      <sheetName val="Letter_of_credit_billing_info4"/>
      <sheetName val="Inv_Analysis4"/>
      <sheetName val="line_and_letter_of_credit_repo4"/>
      <sheetName val="Summary_US_LOC5"/>
      <sheetName val="Report_Summary5"/>
      <sheetName val="Line_of_credit_Summary5"/>
      <sheetName val="Line_of_Credit_Detail5"/>
      <sheetName val="Letter_of_credit_Summary5"/>
      <sheetName val="Letter_of_credit_detail5"/>
      <sheetName val="Letter_of_credit_billing_info5"/>
      <sheetName val="Inv_Analysis5"/>
      <sheetName val="line_and_letter_of_credit_repo5"/>
      <sheetName val="Election Responses"/>
      <sheetName val="Agent statement"/>
      <sheetName val="Data Lists"/>
      <sheetName val="Data_Lists"/>
      <sheetName val="Directions"/>
      <sheetName val="Current funds"/>
      <sheetName val="Historic funds"/>
      <sheetName val="All Funds"/>
      <sheetName val="Domicile Chart"/>
      <sheetName val="All data"/>
      <sheetName val="Retail +"/>
      <sheetName val="Hanover"/>
      <sheetName val="TIT"/>
      <sheetName val="Chesh CC"/>
      <sheetName val="GRBF"/>
      <sheetName val="RP3"/>
      <sheetName val="Orange"/>
      <sheetName val="REALIZED-UNREALIZED LEAD-LINK"/>
      <sheetName val="OLD PIVOT TABLE FOR INVEST FILE"/>
      <sheetName val="4. TRADER PL"/>
      <sheetName val="FX RATES"/>
      <sheetName val="Investor List"/>
      <sheetName val="Policy B Base"/>
      <sheetName val="B Base at Close"/>
      <sheetName val="Final Close Investor Chart"/>
      <sheetName val="Fins"/>
      <sheetName val="BVK Facilities"/>
      <sheetName val="Investment Strat"/>
      <sheetName val="Anchorage Platform"/>
      <sheetName val="Historical Fund"/>
      <sheetName val="Ranking"/>
      <sheetName val="Investor names"/>
      <sheetName val="All investor data"/>
      <sheetName val="IP2"/>
      <sheetName val="SD"/>
      <sheetName val="Cash REC"/>
      <sheetName val="Cash Categories"/>
      <sheetName val="BREP V"/>
      <sheetName val="BREP V TE.1"/>
      <sheetName val="BREP V TE.2"/>
      <sheetName val="BREP V F"/>
      <sheetName val="BREH V"/>
      <sheetName val="BREP V (AIV)"/>
      <sheetName val="BREP V (Offshore)"/>
      <sheetName val="BREP V F (Offshore)"/>
      <sheetName val="BREP V TE.1 (Offshore)"/>
      <sheetName val="BREH V (Offshore)"/>
      <sheetName val="TE.2 (Offshore) REC"/>
      <sheetName val="BREP V TE.2 (Offshore)"/>
      <sheetName val="TE.2 Alberta Feeder (Offshore)"/>
      <sheetName val="TE.1 Alberta Feeder (Offshore)"/>
      <sheetName val="BREA Model IBC"/>
      <sheetName val="Cash_REC"/>
      <sheetName val="Cash_Categories"/>
      <sheetName val="BREP_V"/>
      <sheetName val="BREP_V_TE_1"/>
      <sheetName val="BREP_V_TE_2"/>
      <sheetName val="BREP_V_F"/>
      <sheetName val="BREH_V"/>
      <sheetName val="BREP_V_(AIV)"/>
      <sheetName val="BREP_V_(Offshore)"/>
      <sheetName val="BREP_V_F_(Offshore)"/>
      <sheetName val="BREP_V_TE_1_(Offshore)"/>
      <sheetName val="BREH_V_(Offshore)"/>
      <sheetName val="TE_2_(Offshore)_REC"/>
      <sheetName val="BREP_V_TE_2_(Offshore)"/>
      <sheetName val="TE_2_Alberta_Feeder_(Offshore)"/>
      <sheetName val="TE_1_Alberta_Feeder_(Offshore)"/>
      <sheetName val="1999_NMP_CI_&amp;_SBS_Realized_Gain"/>
      <sheetName val="2000_NMP_CI_&amp;_SBS_Realized_Gain"/>
      <sheetName val="2001_NMP_CI_&amp;_SBS_Realized_Gain"/>
      <sheetName val="2002_NMP_CI_&amp;_SBS_Realized_Gain"/>
      <sheetName val="GL_Download"/>
      <sheetName val="Total Rollforward partners cap"/>
      <sheetName val="Realized Costs"/>
      <sheetName val="Writedowns"/>
      <sheetName val="Income Allocations 2009"/>
      <sheetName val="Inc Alloc since inception"/>
      <sheetName val="Income breakdown detail"/>
      <sheetName val="Drawdowns"/>
      <sheetName val="Cost Basis"/>
      <sheetName val="Facility-by-facility"/>
      <sheetName val="Marmande"/>
      <sheetName val="SUMMARY(2)"/>
      <sheetName val="Alencon"/>
      <sheetName val="Stains"/>
      <sheetName val="Paris Montsouris"/>
      <sheetName val="Viry-Chatillon"/>
      <sheetName val="Le Vallon"/>
      <sheetName val="Peronne"/>
      <sheetName val="St Remy"/>
      <sheetName val="Saujon"/>
      <sheetName val="Lyon 5e Favorite"/>
      <sheetName val="Lyon 4e C. Rousse"/>
      <sheetName val="Lyon Gambetta"/>
      <sheetName val="Angouleme"/>
      <sheetName val="Aurillac"/>
      <sheetName val="Brive La Gaillarde"/>
      <sheetName val="Cahors"/>
      <sheetName val="Caux"/>
      <sheetName val="Nerac"/>
      <sheetName val="Riom-Mozac"/>
      <sheetName val="Royat"/>
      <sheetName val="Villeneuve sur Lot"/>
      <sheetName val="Savigny"/>
      <sheetName val="Schiltigheim"/>
      <sheetName val="Troyes"/>
      <sheetName val="Villers Allerand"/>
      <sheetName val="Bosguerard"/>
      <sheetName val="Caen"/>
      <sheetName val="La Couture Boussey"/>
      <sheetName val="Le Mans"/>
      <sheetName val="Vannes"/>
      <sheetName val="Paris 13eme RPA"/>
      <sheetName val="Poigny la Foret"/>
      <sheetName val="Vaux sur Seine"/>
      <sheetName val="Balbigny"/>
      <sheetName val="Granges les Valences"/>
      <sheetName val="La Talaudiere"/>
      <sheetName val="Moulins"/>
      <sheetName val="St. Etienne"/>
      <sheetName val="St. Just - St. Rambert"/>
      <sheetName val="St. Priest en Jarez"/>
      <sheetName val="Vichy Bellerive"/>
      <sheetName val="Beaurevoir"/>
      <sheetName val="Chateau Thierry"/>
      <sheetName val="Fere en Tardenois"/>
      <sheetName val="Hirson"/>
      <sheetName val="Noyon"/>
      <sheetName val="Reims"/>
      <sheetName val="Soissons"/>
      <sheetName val="St.Quentin"/>
      <sheetName val="Tergnier"/>
      <sheetName val="1997!"/>
      <sheetName val="1998!"/>
      <sheetName val="Table Prep"/>
      <sheetName val="MTM "/>
      <sheetName val="MEZZ 3 PORT"/>
      <sheetName val="KPI-Mark"/>
      <sheetName val="KPI-For BSC"/>
      <sheetName val="BSC-Volume"/>
      <sheetName val="New Template"/>
      <sheetName val="Spelling - Fuzia"/>
      <sheetName val="Spelling-Greta"/>
      <sheetName val="Spelling-Olga"/>
      <sheetName val="C2C Power LP Consolidated"/>
      <sheetName val="C2C Power LP"/>
      <sheetName val="C2C1"/>
      <sheetName val="West Cape"/>
      <sheetName val="Plateau"/>
      <sheetName val="C2C2"/>
      <sheetName val="Caribou"/>
      <sheetName val="East Lake"/>
      <sheetName val="C2C3"/>
      <sheetName val="Erieau"/>
      <sheetName val="Cape Scott"/>
      <sheetName val="Brockville"/>
      <sheetName val="Beckwith"/>
      <sheetName val="SOP "/>
      <sheetName val="Harrow"/>
      <sheetName val="Wind Speed"/>
      <sheetName val="Wind Index"/>
      <sheetName val="Capacity factor-Wind "/>
      <sheetName val="Availability-Wind"/>
      <sheetName val="Commercial availability"/>
      <sheetName val="Reliability"/>
      <sheetName val="Report Data"/>
      <sheetName val="Report Info"/>
      <sheetName val="Summary Tables"/>
      <sheetName val="Ref Tables"/>
      <sheetName val="Meter Data"/>
      <sheetName val="MOR"/>
      <sheetName val="PTC Calcs"/>
      <sheetName val="Invoices"/>
      <sheetName val="Hourly Data"/>
      <sheetName val="EOY Summary PnL"/>
      <sheetName val="EOY Detailed PnL"/>
      <sheetName val="YTD Summary PnL"/>
      <sheetName val="YTD Detailed PnL"/>
    </sheetNames>
    <sheetDataSet>
      <sheetData sheetId="0" refreshError="1"/>
      <sheetData sheetId="1">
        <row r="1">
          <cell r="A1">
            <v>1318106000</v>
          </cell>
        </row>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 sheetId="2"/>
      <sheetData sheetId="3"/>
      <sheetData sheetId="4"/>
      <sheetData sheetId="5"/>
      <sheetData sheetId="6">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7"/>
      <sheetData sheetId="8"/>
      <sheetData sheetId="9"/>
      <sheetData sheetId="10"/>
      <sheetData sheetId="11"/>
      <sheetData sheetId="12"/>
      <sheetData sheetId="13"/>
      <sheetData sheetId="14"/>
      <sheetData sheetId="15">
        <row r="14">
          <cell r="H14">
            <v>6.2848648648648656E-2</v>
          </cell>
        </row>
      </sheetData>
      <sheetData sheetId="16"/>
      <sheetData sheetId="17" refreshError="1"/>
      <sheetData sheetId="18"/>
      <sheetData sheetId="19" refreshError="1">
        <row r="4">
          <cell r="C4">
            <v>0</v>
          </cell>
        </row>
        <row r="14">
          <cell r="H14">
            <v>6.2848648648648656E-2</v>
          </cell>
        </row>
        <row r="15">
          <cell r="H15">
            <v>0</v>
          </cell>
        </row>
        <row r="21">
          <cell r="E21">
            <v>37438</v>
          </cell>
        </row>
        <row r="22">
          <cell r="E22">
            <v>37681</v>
          </cell>
        </row>
        <row r="28">
          <cell r="E28">
            <v>38718</v>
          </cell>
        </row>
        <row r="29">
          <cell r="E29">
            <v>38718</v>
          </cell>
        </row>
        <row r="33">
          <cell r="E33" t="str">
            <v>Broker</v>
          </cell>
        </row>
        <row r="36">
          <cell r="E36">
            <v>1</v>
          </cell>
        </row>
        <row r="38">
          <cell r="E38">
            <v>0</v>
          </cell>
        </row>
        <row r="52">
          <cell r="E52">
            <v>1.6906170752324599</v>
          </cell>
        </row>
        <row r="58">
          <cell r="E58" t="str">
            <v>Yes</v>
          </cell>
        </row>
        <row r="59">
          <cell r="E59">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18">
          <cell r="F18">
            <v>3.2199999999999999E-2</v>
          </cell>
        </row>
      </sheetData>
      <sheetData sheetId="77">
        <row r="5">
          <cell r="F5">
            <v>12</v>
          </cell>
        </row>
      </sheetData>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row r="25">
          <cell r="B25">
            <v>787229</v>
          </cell>
          <cell r="C25">
            <v>712747</v>
          </cell>
          <cell r="D25">
            <v>43772</v>
          </cell>
          <cell r="E25">
            <v>30710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1">
          <cell r="C1" t="str">
            <v>Project Pinnacle</v>
          </cell>
        </row>
      </sheetData>
      <sheetData sheetId="101"/>
      <sheetData sheetId="102">
        <row r="1">
          <cell r="A1" t="str">
            <v>Card Name</v>
          </cell>
        </row>
      </sheetData>
      <sheetData sheetId="103">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113" refreshError="1"/>
      <sheetData sheetId="114" refreshError="1"/>
      <sheetData sheetId="115" refreshError="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116" refreshError="1">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117">
        <row r="28">
          <cell r="B28" t="str">
            <v>STARTING</v>
          </cell>
        </row>
      </sheetData>
      <sheetData sheetId="118" refreshError="1">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119">
        <row r="18">
          <cell r="F18">
            <v>3.2199999999999999E-2</v>
          </cell>
        </row>
      </sheetData>
      <sheetData sheetId="120"/>
      <sheetData sheetId="121"/>
      <sheetData sheetId="122"/>
      <sheetData sheetId="123"/>
      <sheetData sheetId="124"/>
      <sheetData sheetId="125"/>
      <sheetData sheetId="126"/>
      <sheetData sheetId="127"/>
      <sheetData sheetId="128"/>
      <sheetData sheetId="129"/>
      <sheetData sheetId="130" refreshError="1">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131"/>
      <sheetData sheetId="132"/>
      <sheetData sheetId="133"/>
      <sheetData sheetId="134"/>
      <sheetData sheetId="135"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36" refreshError="1"/>
      <sheetData sheetId="137" refreshError="1"/>
      <sheetData sheetId="138">
        <row r="1">
          <cell r="B1">
            <v>39083</v>
          </cell>
        </row>
        <row r="3">
          <cell r="B3">
            <v>8.2500000000000004E-2</v>
          </cell>
        </row>
        <row r="4">
          <cell r="B4">
            <v>4.4999999999999998E-2</v>
          </cell>
        </row>
        <row r="17">
          <cell r="C17">
            <v>2002</v>
          </cell>
        </row>
      </sheetData>
      <sheetData sheetId="139"/>
      <sheetData sheetId="140"/>
      <sheetData sheetId="141"/>
      <sheetData sheetId="142"/>
      <sheetData sheetId="143"/>
      <sheetData sheetId="144"/>
      <sheetData sheetId="145"/>
      <sheetData sheetId="146"/>
      <sheetData sheetId="147"/>
      <sheetData sheetId="148"/>
      <sheetData sheetId="149"/>
      <sheetData sheetId="150" refreshError="1">
        <row r="5">
          <cell r="C5" t="str">
            <v>The Franklin Corporation</v>
          </cell>
        </row>
        <row r="23">
          <cell r="M23">
            <v>0</v>
          </cell>
        </row>
        <row r="24">
          <cell r="M24">
            <v>0.3</v>
          </cell>
        </row>
        <row r="25">
          <cell r="M25">
            <v>0.4</v>
          </cell>
        </row>
        <row r="26">
          <cell r="M26">
            <v>0.2</v>
          </cell>
        </row>
      </sheetData>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sheetData sheetId="162">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ow r="31">
          <cell r="E31">
            <v>21827621.52</v>
          </cell>
        </row>
      </sheetData>
      <sheetData sheetId="199" refreshError="1"/>
      <sheetData sheetId="200"/>
      <sheetData sheetId="201" refreshError="1"/>
      <sheetData sheetId="202"/>
      <sheetData sheetId="203" refreshError="1"/>
      <sheetData sheetId="204" refreshError="1"/>
      <sheetData sheetId="205" refreshError="1"/>
      <sheetData sheetId="206" refreshError="1"/>
      <sheetData sheetId="207" refreshError="1">
        <row r="2">
          <cell r="A2">
            <v>190</v>
          </cell>
        </row>
        <row r="3">
          <cell r="A3">
            <v>282</v>
          </cell>
        </row>
        <row r="4">
          <cell r="A4">
            <v>283</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A5" t="str">
            <v>ACCT</v>
          </cell>
        </row>
      </sheetData>
      <sheetData sheetId="271">
        <row r="5">
          <cell r="A5" t="str">
            <v>ACCT</v>
          </cell>
          <cell r="B5" t="str">
            <v>AREA_NO</v>
          </cell>
        </row>
        <row r="6">
          <cell r="A6" t="str">
            <v>?303*</v>
          </cell>
          <cell r="B6">
            <v>910</v>
          </cell>
        </row>
      </sheetData>
      <sheetData sheetId="272"/>
      <sheetData sheetId="273"/>
      <sheetData sheetId="274"/>
      <sheetData sheetId="275"/>
      <sheetData sheetId="276">
        <row r="39">
          <cell r="B39">
            <v>8.1723282774619987E-2</v>
          </cell>
          <cell r="C39">
            <v>8.1640793532299583E-2</v>
          </cell>
        </row>
      </sheetData>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288"/>
      <sheetData sheetId="289"/>
      <sheetData sheetId="290"/>
      <sheetData sheetId="291"/>
      <sheetData sheetId="292"/>
      <sheetData sheetId="293"/>
      <sheetData sheetId="294">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 sheetId="405"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ow r="1">
          <cell r="A1" t="str">
            <v>DDO</v>
          </cell>
        </row>
      </sheetData>
      <sheetData sheetId="462"/>
      <sheetData sheetId="463"/>
      <sheetData sheetId="464"/>
      <sheetData sheetId="465"/>
      <sheetData sheetId="466">
        <row r="43">
          <cell r="I43">
            <v>7671.6392455535824</v>
          </cell>
        </row>
      </sheetData>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sheetData sheetId="477">
        <row r="4">
          <cell r="A4" t="str">
            <v>100004</v>
          </cell>
        </row>
      </sheetData>
      <sheetData sheetId="478">
        <row r="3">
          <cell r="S3">
            <v>-6.84</v>
          </cell>
        </row>
      </sheetData>
      <sheetData sheetId="479" refreshError="1"/>
      <sheetData sheetId="480" refreshError="1"/>
      <sheetData sheetId="481">
        <row r="1">
          <cell r="A1" t="str">
            <v>AFE #</v>
          </cell>
        </row>
      </sheetData>
      <sheetData sheetId="482"/>
      <sheetData sheetId="483">
        <row r="1">
          <cell r="A1" t="str">
            <v>Canceled - Expense bill 100% to APC Entity</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row r="2">
          <cell r="A2" t="str">
            <v>S03100802CA IncMaintenance</v>
          </cell>
        </row>
      </sheetData>
      <sheetData sheetId="499"/>
      <sheetData sheetId="500"/>
      <sheetData sheetId="501"/>
      <sheetData sheetId="502">
        <row r="4371">
          <cell r="D4371">
            <v>43252</v>
          </cell>
        </row>
      </sheetData>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2">
          <cell r="A2" t="str">
            <v>00007</v>
          </cell>
        </row>
      </sheetData>
      <sheetData sheetId="522" refreshError="1"/>
      <sheetData sheetId="523"/>
      <sheetData sheetId="524">
        <row r="3">
          <cell r="B3" t="str">
            <v>00007</v>
          </cell>
        </row>
      </sheetData>
      <sheetData sheetId="525">
        <row r="3">
          <cell r="B3" t="str">
            <v>19274</v>
          </cell>
        </row>
      </sheetData>
      <sheetData sheetId="526">
        <row r="3">
          <cell r="B3" t="str">
            <v>18873</v>
          </cell>
        </row>
      </sheetData>
      <sheetData sheetId="527">
        <row r="2">
          <cell r="A2" t="str">
            <v>04336</v>
          </cell>
        </row>
      </sheetData>
      <sheetData sheetId="528" refreshError="1"/>
      <sheetData sheetId="529" refreshError="1"/>
      <sheetData sheetId="530" refreshError="1"/>
      <sheetData sheetId="531"/>
      <sheetData sheetId="532"/>
      <sheetData sheetId="533"/>
      <sheetData sheetId="534">
        <row r="1">
          <cell r="B1" t="str">
            <v>Agreement Number</v>
          </cell>
        </row>
      </sheetData>
      <sheetData sheetId="535"/>
      <sheetData sheetId="536"/>
      <sheetData sheetId="537"/>
      <sheetData sheetId="538"/>
      <sheetData sheetId="539">
        <row r="1">
          <cell r="A1" t="str">
            <v>Depth Rank</v>
          </cell>
        </row>
      </sheetData>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ow r="2">
          <cell r="A2">
            <v>1282226000</v>
          </cell>
        </row>
      </sheetData>
      <sheetData sheetId="557"/>
      <sheetData sheetId="558"/>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ow r="29">
          <cell r="E29">
            <v>136538.74513376897</v>
          </cell>
        </row>
      </sheetData>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sheetData sheetId="849"/>
      <sheetData sheetId="850"/>
      <sheetData sheetId="851"/>
      <sheetData sheetId="852">
        <row r="52">
          <cell r="Q52">
            <v>599541.39289110049</v>
          </cell>
        </row>
      </sheetData>
      <sheetData sheetId="853">
        <row r="7">
          <cell r="C7">
            <v>2322.17</v>
          </cell>
        </row>
      </sheetData>
      <sheetData sheetId="854">
        <row r="7">
          <cell r="F7">
            <v>353.5</v>
          </cell>
        </row>
      </sheetData>
      <sheetData sheetId="855"/>
      <sheetData sheetId="856"/>
      <sheetData sheetId="857">
        <row r="4">
          <cell r="E4" t="str">
            <v>Ace Valley CBD</v>
          </cell>
        </row>
      </sheetData>
      <sheetData sheetId="858"/>
      <sheetData sheetId="859"/>
      <sheetData sheetId="860"/>
      <sheetData sheetId="861"/>
      <sheetData sheetId="862"/>
      <sheetData sheetId="863" refreshError="1"/>
      <sheetData sheetId="864">
        <row r="5">
          <cell r="D5">
            <v>0</v>
          </cell>
        </row>
      </sheetData>
      <sheetData sheetId="865">
        <row r="16">
          <cell r="F16">
            <v>219536.98666666666</v>
          </cell>
        </row>
      </sheetData>
      <sheetData sheetId="866">
        <row r="5">
          <cell r="D5">
            <v>0</v>
          </cell>
        </row>
      </sheetData>
      <sheetData sheetId="867">
        <row r="5">
          <cell r="D5">
            <v>0</v>
          </cell>
        </row>
      </sheetData>
      <sheetData sheetId="868">
        <row r="5">
          <cell r="D5">
            <v>0</v>
          </cell>
        </row>
      </sheetData>
      <sheetData sheetId="869">
        <row r="5">
          <cell r="D5">
            <v>0</v>
          </cell>
        </row>
      </sheetData>
      <sheetData sheetId="870">
        <row r="5">
          <cell r="D5">
            <v>0</v>
          </cell>
        </row>
      </sheetData>
      <sheetData sheetId="871">
        <row r="5">
          <cell r="D5">
            <v>0</v>
          </cell>
        </row>
      </sheetData>
      <sheetData sheetId="872">
        <row r="5">
          <cell r="D5">
            <v>0</v>
          </cell>
        </row>
      </sheetData>
      <sheetData sheetId="873">
        <row r="5">
          <cell r="D5">
            <v>0</v>
          </cell>
        </row>
      </sheetData>
      <sheetData sheetId="874">
        <row r="5">
          <cell r="D5">
            <v>0</v>
          </cell>
        </row>
      </sheetData>
      <sheetData sheetId="875"/>
      <sheetData sheetId="876"/>
      <sheetData sheetId="877">
        <row r="16">
          <cell r="F16">
            <v>225000</v>
          </cell>
        </row>
      </sheetData>
      <sheetData sheetId="878"/>
      <sheetData sheetId="879">
        <row r="12">
          <cell r="E12">
            <v>0</v>
          </cell>
        </row>
      </sheetData>
      <sheetData sheetId="880">
        <row r="24">
          <cell r="E24">
            <v>9548060.6699999999</v>
          </cell>
        </row>
      </sheetData>
      <sheetData sheetId="881">
        <row r="3">
          <cell r="A3" t="str">
            <v>מספר קבוצה</v>
          </cell>
        </row>
      </sheetData>
      <sheetData sheetId="882">
        <row r="2">
          <cell r="B2" t="str">
            <v>מספר קבוצה</v>
          </cell>
        </row>
      </sheetData>
      <sheetData sheetId="883">
        <row r="1">
          <cell r="C1">
            <v>0</v>
          </cell>
        </row>
      </sheetData>
      <sheetData sheetId="884">
        <row r="24">
          <cell r="U24">
            <v>3589961.1388700474</v>
          </cell>
        </row>
      </sheetData>
      <sheetData sheetId="885"/>
      <sheetData sheetId="886">
        <row r="1">
          <cell r="N1" t="str">
            <v>סה"כ</v>
          </cell>
        </row>
      </sheetData>
      <sheetData sheetId="887"/>
      <sheetData sheetId="888"/>
      <sheetData sheetId="889"/>
      <sheetData sheetId="890"/>
      <sheetData sheetId="891"/>
      <sheetData sheetId="892"/>
      <sheetData sheetId="893">
        <row r="11">
          <cell r="B11">
            <v>1053827.7</v>
          </cell>
        </row>
      </sheetData>
      <sheetData sheetId="894"/>
      <sheetData sheetId="895"/>
      <sheetData sheetId="896"/>
      <sheetData sheetId="897">
        <row r="5">
          <cell r="F5">
            <v>0</v>
          </cell>
        </row>
      </sheetData>
      <sheetData sheetId="898">
        <row r="5">
          <cell r="F5">
            <v>0</v>
          </cell>
        </row>
      </sheetData>
      <sheetData sheetId="899">
        <row r="5">
          <cell r="F5">
            <v>0</v>
          </cell>
        </row>
      </sheetData>
      <sheetData sheetId="900">
        <row r="5">
          <cell r="F5">
            <v>0</v>
          </cell>
        </row>
      </sheetData>
      <sheetData sheetId="901">
        <row r="2">
          <cell r="B2">
            <v>0</v>
          </cell>
        </row>
      </sheetData>
      <sheetData sheetId="902"/>
      <sheetData sheetId="903"/>
      <sheetData sheetId="904"/>
      <sheetData sheetId="905">
        <row r="5">
          <cell r="F5">
            <v>0</v>
          </cell>
        </row>
      </sheetData>
      <sheetData sheetId="906">
        <row r="5">
          <cell r="F5">
            <v>0</v>
          </cell>
        </row>
      </sheetData>
      <sheetData sheetId="907">
        <row r="5">
          <cell r="F5">
            <v>0</v>
          </cell>
        </row>
      </sheetData>
      <sheetData sheetId="908">
        <row r="5">
          <cell r="F5">
            <v>0</v>
          </cell>
        </row>
      </sheetData>
      <sheetData sheetId="909">
        <row r="5">
          <cell r="F5">
            <v>0</v>
          </cell>
        </row>
      </sheetData>
      <sheetData sheetId="910"/>
      <sheetData sheetId="911">
        <row r="2">
          <cell r="A2" t="str">
            <v>LOB</v>
          </cell>
        </row>
      </sheetData>
      <sheetData sheetId="912"/>
      <sheetData sheetId="913" refreshError="1"/>
      <sheetData sheetId="914"/>
      <sheetData sheetId="915"/>
      <sheetData sheetId="916" refreshError="1"/>
      <sheetData sheetId="917"/>
      <sheetData sheetId="918">
        <row r="22">
          <cell r="D22">
            <v>11110551</v>
          </cell>
        </row>
      </sheetData>
      <sheetData sheetId="919">
        <row r="26">
          <cell r="I26">
            <v>11110551</v>
          </cell>
        </row>
      </sheetData>
      <sheetData sheetId="920"/>
      <sheetData sheetId="921"/>
      <sheetData sheetId="922"/>
      <sheetData sheetId="923"/>
      <sheetData sheetId="924"/>
      <sheetData sheetId="925"/>
      <sheetData sheetId="926"/>
      <sheetData sheetId="927"/>
      <sheetData sheetId="928">
        <row r="19">
          <cell r="F19">
            <v>4</v>
          </cell>
        </row>
      </sheetData>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row r="31">
          <cell r="D31">
            <v>2250000</v>
          </cell>
        </row>
      </sheetData>
      <sheetData sheetId="954"/>
      <sheetData sheetId="955"/>
      <sheetData sheetId="956">
        <row r="4">
          <cell r="Q4">
            <v>4.0616000000000003</v>
          </cell>
        </row>
      </sheetData>
      <sheetData sheetId="957">
        <row r="5">
          <cell r="AQ5">
            <v>195000</v>
          </cell>
        </row>
      </sheetData>
      <sheetData sheetId="958"/>
      <sheetData sheetId="959"/>
      <sheetData sheetId="960"/>
      <sheetData sheetId="961">
        <row r="5">
          <cell r="F5">
            <v>0</v>
          </cell>
        </row>
      </sheetData>
      <sheetData sheetId="962" refreshError="1"/>
      <sheetData sheetId="963"/>
      <sheetData sheetId="964"/>
      <sheetData sheetId="965">
        <row r="10">
          <cell r="B10">
            <v>493.92</v>
          </cell>
        </row>
      </sheetData>
      <sheetData sheetId="966">
        <row r="10">
          <cell r="B10">
            <v>165.2</v>
          </cell>
        </row>
      </sheetData>
      <sheetData sheetId="967">
        <row r="10">
          <cell r="B10">
            <v>206.49999999999997</v>
          </cell>
        </row>
      </sheetData>
      <sheetData sheetId="968"/>
      <sheetData sheetId="969"/>
      <sheetData sheetId="970"/>
      <sheetData sheetId="971"/>
      <sheetData sheetId="972"/>
      <sheetData sheetId="973"/>
      <sheetData sheetId="974"/>
      <sheetData sheetId="975"/>
      <sheetData sheetId="976"/>
      <sheetData sheetId="977"/>
      <sheetData sheetId="978">
        <row r="10">
          <cell r="A10" t="str">
            <v>מזומנים ושווי מזומנים</v>
          </cell>
        </row>
      </sheetData>
      <sheetData sheetId="979"/>
      <sheetData sheetId="980">
        <row r="250">
          <cell r="A250" t="str">
            <v>630101</v>
          </cell>
        </row>
      </sheetData>
      <sheetData sheetId="981"/>
      <sheetData sheetId="982"/>
      <sheetData sheetId="983"/>
      <sheetData sheetId="984"/>
      <sheetData sheetId="985"/>
      <sheetData sheetId="986"/>
      <sheetData sheetId="987"/>
      <sheetData sheetId="988"/>
      <sheetData sheetId="989">
        <row r="1">
          <cell r="N1" t="str">
            <v>TTI Team Telecom International Ltd.</v>
          </cell>
        </row>
      </sheetData>
      <sheetData sheetId="990"/>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ow r="3">
          <cell r="A3" t="str">
            <v>VAS 1 SpamDefender, MailDefender</v>
          </cell>
        </row>
      </sheetData>
      <sheetData sheetId="1000" refreshError="1"/>
      <sheetData sheetId="1001" refreshError="1"/>
      <sheetData sheetId="1002" refreshError="1"/>
      <sheetData sheetId="1003">
        <row r="3">
          <cell r="B3">
            <v>117.3</v>
          </cell>
        </row>
      </sheetData>
      <sheetData sheetId="1004" refreshError="1"/>
      <sheetData sheetId="1005" refreshError="1"/>
      <sheetData sheetId="1006"/>
      <sheetData sheetId="1007"/>
      <sheetData sheetId="1008"/>
      <sheetData sheetId="1009"/>
      <sheetData sheetId="1010"/>
      <sheetData sheetId="1011"/>
      <sheetData sheetId="1012"/>
      <sheetData sheetId="1013">
        <row r="7">
          <cell r="I7">
            <v>571.97421848097349</v>
          </cell>
        </row>
      </sheetData>
      <sheetData sheetId="1014">
        <row r="102">
          <cell r="H102">
            <v>-425.19787928571429</v>
          </cell>
        </row>
      </sheetData>
      <sheetData sheetId="1015"/>
      <sheetData sheetId="1016">
        <row r="1">
          <cell r="C1">
            <v>3.6</v>
          </cell>
        </row>
      </sheetData>
      <sheetData sheetId="1017"/>
      <sheetData sheetId="1018"/>
      <sheetData sheetId="1019"/>
      <sheetData sheetId="1020"/>
      <sheetData sheetId="1021"/>
      <sheetData sheetId="1022"/>
      <sheetData sheetId="1023"/>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sheetData sheetId="1041">
        <row r="10">
          <cell r="Q10">
            <v>156.5</v>
          </cell>
        </row>
      </sheetData>
      <sheetData sheetId="1042"/>
      <sheetData sheetId="1043"/>
      <sheetData sheetId="1044"/>
      <sheetData sheetId="1045"/>
      <sheetData sheetId="1046"/>
      <sheetData sheetId="1047"/>
      <sheetData sheetId="1048"/>
      <sheetData sheetId="1049"/>
      <sheetData sheetId="1050"/>
      <sheetData sheetId="1051"/>
      <sheetData sheetId="1052">
        <row r="9">
          <cell r="C9" t="str">
            <v>Recap</v>
          </cell>
        </row>
      </sheetData>
      <sheetData sheetId="1053"/>
      <sheetData sheetId="1054"/>
      <sheetData sheetId="1055"/>
      <sheetData sheetId="1056"/>
      <sheetData sheetId="1057"/>
      <sheetData sheetId="1058"/>
      <sheetData sheetId="1059"/>
      <sheetData sheetId="1060">
        <row r="5">
          <cell r="F5">
            <v>0</v>
          </cell>
        </row>
      </sheetData>
      <sheetData sheetId="1061">
        <row r="10">
          <cell r="F10">
            <v>51984000</v>
          </cell>
        </row>
      </sheetData>
      <sheetData sheetId="1062">
        <row r="5">
          <cell r="F5">
            <v>0</v>
          </cell>
        </row>
      </sheetData>
      <sheetData sheetId="1063">
        <row r="5">
          <cell r="F5">
            <v>0</v>
          </cell>
        </row>
      </sheetData>
      <sheetData sheetId="1064" refreshError="1"/>
      <sheetData sheetId="1065" refreshError="1"/>
      <sheetData sheetId="1066">
        <row r="1">
          <cell r="A1" t="str">
            <v>Proj Id</v>
          </cell>
        </row>
      </sheetData>
      <sheetData sheetId="1067"/>
      <sheetData sheetId="1068"/>
      <sheetData sheetId="1069"/>
      <sheetData sheetId="1070">
        <row r="6">
          <cell r="J6">
            <v>4535779</v>
          </cell>
        </row>
      </sheetData>
      <sheetData sheetId="1071"/>
      <sheetData sheetId="1072" refreshError="1"/>
      <sheetData sheetId="1073" refreshError="1"/>
      <sheetData sheetId="1074" refreshError="1"/>
      <sheetData sheetId="1075" refreshError="1"/>
      <sheetData sheetId="1076"/>
      <sheetData sheetId="1077">
        <row r="3">
          <cell r="B3">
            <v>0.03</v>
          </cell>
        </row>
      </sheetData>
      <sheetData sheetId="1078"/>
      <sheetData sheetId="1079"/>
      <sheetData sheetId="1080"/>
      <sheetData sheetId="1081"/>
      <sheetData sheetId="1082"/>
      <sheetData sheetId="1083"/>
      <sheetData sheetId="1084"/>
      <sheetData sheetId="1085"/>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ow r="102">
          <cell r="E102" t="str">
            <v>ACT</v>
          </cell>
        </row>
      </sheetData>
      <sheetData sheetId="1096">
        <row r="2">
          <cell r="E2" t="str">
            <v>ACT</v>
          </cell>
        </row>
      </sheetData>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row r="2">
          <cell r="A2" t="str">
            <v>Administration/Support/Service</v>
          </cell>
        </row>
      </sheetData>
      <sheetData sheetId="1122"/>
      <sheetData sheetId="1123"/>
      <sheetData sheetId="1124"/>
      <sheetData sheetId="1125"/>
      <sheetData sheetId="1126">
        <row r="10">
          <cell r="CR10">
            <v>105</v>
          </cell>
        </row>
      </sheetData>
      <sheetData sheetId="1127"/>
      <sheetData sheetId="1128">
        <row r="2">
          <cell r="R2" t="str">
            <v>Organizational and Employee Development</v>
          </cell>
        </row>
      </sheetData>
      <sheetData sheetId="1129"/>
      <sheetData sheetId="1130">
        <row r="12">
          <cell r="AF12">
            <v>5.22</v>
          </cell>
        </row>
      </sheetData>
      <sheetData sheetId="1131"/>
      <sheetData sheetId="1132"/>
      <sheetData sheetId="1133"/>
      <sheetData sheetId="1134"/>
      <sheetData sheetId="1135"/>
      <sheetData sheetId="1136"/>
      <sheetData sheetId="1137"/>
      <sheetData sheetId="1138"/>
      <sheetData sheetId="1139"/>
      <sheetData sheetId="1140"/>
      <sheetData sheetId="1141"/>
      <sheetData sheetId="1142">
        <row r="1">
          <cell r="A1" t="str">
            <v>LaCrosse ID</v>
          </cell>
        </row>
      </sheetData>
      <sheetData sheetId="1143">
        <row r="42">
          <cell r="R42" t="str">
            <v>Weighted Average</v>
          </cell>
        </row>
      </sheetData>
      <sheetData sheetId="1144"/>
      <sheetData sheetId="1145"/>
      <sheetData sheetId="1146"/>
      <sheetData sheetId="1147"/>
      <sheetData sheetId="1148"/>
      <sheetData sheetId="1149"/>
      <sheetData sheetId="1150"/>
      <sheetData sheetId="1151">
        <row r="3">
          <cell r="C3">
            <v>0.75187969924812026</v>
          </cell>
        </row>
      </sheetData>
      <sheetData sheetId="1152"/>
      <sheetData sheetId="1153"/>
      <sheetData sheetId="1154"/>
      <sheetData sheetId="1155"/>
      <sheetData sheetId="1156"/>
      <sheetData sheetId="1157"/>
      <sheetData sheetId="1158"/>
      <sheetData sheetId="1159"/>
      <sheetData sheetId="1160"/>
      <sheetData sheetId="1161"/>
      <sheetData sheetId="1162">
        <row r="378">
          <cell r="AB378">
            <v>380755.44036631833</v>
          </cell>
        </row>
      </sheetData>
      <sheetData sheetId="1163"/>
      <sheetData sheetId="1164"/>
      <sheetData sheetId="1165">
        <row r="1">
          <cell r="A1" t="str">
            <v>HORSLEY BRIDGE FUND III, L.P.</v>
          </cell>
        </row>
      </sheetData>
      <sheetData sheetId="1166"/>
      <sheetData sheetId="1167"/>
      <sheetData sheetId="1168"/>
      <sheetData sheetId="1169"/>
      <sheetData sheetId="1170"/>
      <sheetData sheetId="1171"/>
      <sheetData sheetId="1172"/>
      <sheetData sheetId="1173">
        <row r="170">
          <cell r="CM170">
            <v>7799.186999999999</v>
          </cell>
        </row>
      </sheetData>
      <sheetData sheetId="1174">
        <row r="1">
          <cell r="O1">
            <v>43159</v>
          </cell>
        </row>
      </sheetData>
      <sheetData sheetId="1175">
        <row r="198">
          <cell r="H198">
            <v>0</v>
          </cell>
        </row>
      </sheetData>
      <sheetData sheetId="1176">
        <row r="1">
          <cell r="S1">
            <v>18</v>
          </cell>
        </row>
      </sheetData>
      <sheetData sheetId="1177"/>
      <sheetData sheetId="1178"/>
      <sheetData sheetId="1179"/>
      <sheetData sheetId="1180"/>
      <sheetData sheetId="1181"/>
      <sheetData sheetId="1182"/>
      <sheetData sheetId="1183"/>
      <sheetData sheetId="1184">
        <row r="2">
          <cell r="B2" t="str">
            <v>1-Planing</v>
          </cell>
        </row>
      </sheetData>
      <sheetData sheetId="1185"/>
      <sheetData sheetId="1186"/>
      <sheetData sheetId="1187"/>
      <sheetData sheetId="1188"/>
      <sheetData sheetId="1189"/>
      <sheetData sheetId="1190"/>
      <sheetData sheetId="1191"/>
      <sheetData sheetId="1192"/>
      <sheetData sheetId="1193">
        <row r="5">
          <cell r="C5">
            <v>29.5</v>
          </cell>
        </row>
      </sheetData>
      <sheetData sheetId="1194"/>
      <sheetData sheetId="1195"/>
      <sheetData sheetId="1196"/>
      <sheetData sheetId="1197" refreshError="1"/>
      <sheetData sheetId="1198" refreshError="1"/>
      <sheetData sheetId="1199" refreshError="1"/>
      <sheetData sheetId="1200" refreshError="1"/>
      <sheetData sheetId="1201">
        <row r="1">
          <cell r="D1">
            <v>43496</v>
          </cell>
        </row>
      </sheetData>
      <sheetData sheetId="1202">
        <row r="491">
          <cell r="A491">
            <v>43102</v>
          </cell>
        </row>
      </sheetData>
      <sheetData sheetId="1203"/>
      <sheetData sheetId="1204">
        <row r="14">
          <cell r="AF14">
            <v>-1987615.4146467759</v>
          </cell>
        </row>
      </sheetData>
      <sheetData sheetId="1205"/>
      <sheetData sheetId="1206"/>
      <sheetData sheetId="1207"/>
      <sheetData sheetId="1208"/>
      <sheetData sheetId="1209"/>
      <sheetData sheetId="1210"/>
      <sheetData sheetId="1211"/>
      <sheetData sheetId="1212"/>
      <sheetData sheetId="1213">
        <row r="165">
          <cell r="D165">
            <v>-3552114.3200000003</v>
          </cell>
        </row>
      </sheetData>
      <sheetData sheetId="1214"/>
      <sheetData sheetId="1215"/>
      <sheetData sheetId="1216"/>
      <sheetData sheetId="1217"/>
      <sheetData sheetId="1218"/>
      <sheetData sheetId="1219"/>
      <sheetData sheetId="1220"/>
      <sheetData sheetId="1221"/>
      <sheetData sheetId="1222">
        <row r="1">
          <cell r="E1">
            <v>3.383320290595293E-10</v>
          </cell>
        </row>
      </sheetData>
      <sheetData sheetId="1223">
        <row r="1">
          <cell r="L1">
            <v>0</v>
          </cell>
        </row>
      </sheetData>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ow r="36">
          <cell r="F36">
            <v>-757022</v>
          </cell>
        </row>
      </sheetData>
      <sheetData sheetId="1238">
        <row r="29">
          <cell r="C29">
            <v>10346376.184264231</v>
          </cell>
        </row>
      </sheetData>
      <sheetData sheetId="1239"/>
      <sheetData sheetId="1240">
        <row r="7">
          <cell r="L7">
            <v>0</v>
          </cell>
        </row>
      </sheetData>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sheetData sheetId="1250"/>
      <sheetData sheetId="1251">
        <row r="29">
          <cell r="Z29">
            <v>-8869570.8999999985</v>
          </cell>
        </row>
      </sheetData>
      <sheetData sheetId="1252"/>
      <sheetData sheetId="1253">
        <row r="35">
          <cell r="Z35">
            <v>-26738960.120000001</v>
          </cell>
        </row>
      </sheetData>
      <sheetData sheetId="1254">
        <row r="31">
          <cell r="X31">
            <v>-2229537.9000000004</v>
          </cell>
        </row>
      </sheetData>
      <sheetData sheetId="1255"/>
      <sheetData sheetId="1256">
        <row r="3">
          <cell r="D3">
            <v>1858897.66</v>
          </cell>
        </row>
      </sheetData>
      <sheetData sheetId="1257">
        <row r="136">
          <cell r="K136">
            <v>2385616.7999999998</v>
          </cell>
        </row>
      </sheetData>
      <sheetData sheetId="1258">
        <row r="23">
          <cell r="J23">
            <v>11660</v>
          </cell>
        </row>
      </sheetData>
      <sheetData sheetId="1259">
        <row r="28">
          <cell r="I28">
            <v>25459.83</v>
          </cell>
        </row>
      </sheetData>
      <sheetData sheetId="1260">
        <row r="301">
          <cell r="I301">
            <v>4069575.54</v>
          </cell>
        </row>
      </sheetData>
      <sheetData sheetId="1261">
        <row r="172">
          <cell r="H172">
            <v>936071.43</v>
          </cell>
        </row>
      </sheetData>
      <sheetData sheetId="1262">
        <row r="39">
          <cell r="H39">
            <v>0</v>
          </cell>
        </row>
      </sheetData>
      <sheetData sheetId="1263">
        <row r="27">
          <cell r="G27">
            <v>7200</v>
          </cell>
        </row>
      </sheetData>
      <sheetData sheetId="1264">
        <row r="65">
          <cell r="B65">
            <v>3.5950338983050854</v>
          </cell>
        </row>
      </sheetData>
      <sheetData sheetId="1265">
        <row r="80">
          <cell r="A80">
            <v>10213881.18</v>
          </cell>
        </row>
      </sheetData>
      <sheetData sheetId="1266"/>
      <sheetData sheetId="1267">
        <row r="127">
          <cell r="A127">
            <v>2481551.48</v>
          </cell>
        </row>
      </sheetData>
      <sheetData sheetId="1268">
        <row r="218">
          <cell r="A218">
            <v>15844792.550000001</v>
          </cell>
        </row>
      </sheetData>
      <sheetData sheetId="1269">
        <row r="25">
          <cell r="A25">
            <v>137635.91</v>
          </cell>
        </row>
      </sheetData>
      <sheetData sheetId="1270">
        <row r="22">
          <cell r="A22">
            <v>118600</v>
          </cell>
        </row>
      </sheetData>
      <sheetData sheetId="1271">
        <row r="2">
          <cell r="F2" t="str">
            <v>Preliminary</v>
          </cell>
        </row>
      </sheetData>
      <sheetData sheetId="1272">
        <row r="55">
          <cell r="C55">
            <v>0.26415154590653056</v>
          </cell>
        </row>
      </sheetData>
      <sheetData sheetId="1273">
        <row r="4">
          <cell r="C4">
            <v>3.5950333333333333</v>
          </cell>
        </row>
      </sheetData>
      <sheetData sheetId="1274"/>
      <sheetData sheetId="1275"/>
      <sheetData sheetId="1276">
        <row r="31">
          <cell r="C31">
            <v>4112464.017511345</v>
          </cell>
        </row>
      </sheetData>
      <sheetData sheetId="1277">
        <row r="9">
          <cell r="K9">
            <v>0.31907799563284889</v>
          </cell>
        </row>
      </sheetData>
      <sheetData sheetId="1278"/>
      <sheetData sheetId="1279">
        <row r="241">
          <cell r="F241">
            <v>3886165.9299999997</v>
          </cell>
        </row>
      </sheetData>
      <sheetData sheetId="1280"/>
      <sheetData sheetId="1281">
        <row r="88">
          <cell r="I88">
            <v>1840056</v>
          </cell>
        </row>
      </sheetData>
      <sheetData sheetId="1282">
        <row r="242">
          <cell r="D242">
            <v>1084575</v>
          </cell>
        </row>
      </sheetData>
      <sheetData sheetId="1283"/>
      <sheetData sheetId="1284">
        <row r="23">
          <cell r="C23">
            <v>25594051.631999999</v>
          </cell>
        </row>
      </sheetData>
      <sheetData sheetId="1285"/>
      <sheetData sheetId="1286">
        <row r="5">
          <cell r="F5">
            <v>-975724.56998551846</v>
          </cell>
        </row>
      </sheetData>
      <sheetData sheetId="1287"/>
      <sheetData sheetId="1288"/>
      <sheetData sheetId="1289">
        <row r="8">
          <cell r="J8">
            <v>0.11820061198205645</v>
          </cell>
        </row>
      </sheetData>
      <sheetData sheetId="1290">
        <row r="7">
          <cell r="K7">
            <v>0.31935551383039606</v>
          </cell>
        </row>
      </sheetData>
      <sheetData sheetId="1291">
        <row r="111">
          <cell r="E111">
            <v>-489181.16</v>
          </cell>
        </row>
      </sheetData>
      <sheetData sheetId="1292"/>
      <sheetData sheetId="1293"/>
      <sheetData sheetId="1294"/>
      <sheetData sheetId="1295"/>
      <sheetData sheetId="1296"/>
      <sheetData sheetId="1297" refreshError="1"/>
      <sheetData sheetId="1298" refreshError="1"/>
      <sheetData sheetId="1299" refreshError="1"/>
      <sheetData sheetId="1300"/>
      <sheetData sheetId="1301" refreshError="1"/>
      <sheetData sheetId="1302" refreshError="1"/>
      <sheetData sheetId="1303" refreshError="1"/>
      <sheetData sheetId="1304" refreshError="1"/>
      <sheetData sheetId="1305"/>
      <sheetData sheetId="1306"/>
      <sheetData sheetId="1307"/>
      <sheetData sheetId="1308"/>
      <sheetData sheetId="1309"/>
      <sheetData sheetId="1310" refreshError="1"/>
      <sheetData sheetId="1311" refreshError="1"/>
      <sheetData sheetId="1312"/>
      <sheetData sheetId="1313"/>
      <sheetData sheetId="1314"/>
      <sheetData sheetId="1315"/>
      <sheetData sheetId="1316"/>
      <sheetData sheetId="1317"/>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ow r="23">
          <cell r="M23">
            <v>40344.230769230766</v>
          </cell>
        </row>
      </sheetData>
      <sheetData sheetId="1327" refreshError="1"/>
      <sheetData sheetId="1328">
        <row r="89">
          <cell r="V89">
            <v>0.60383386581469645</v>
          </cell>
        </row>
      </sheetData>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ow r="22">
          <cell r="AD22">
            <v>1195243.032488734</v>
          </cell>
        </row>
      </sheetData>
      <sheetData sheetId="1341" refreshError="1"/>
      <sheetData sheetId="1342">
        <row r="19">
          <cell r="G19">
            <v>781751.42837910331</v>
          </cell>
        </row>
      </sheetData>
      <sheetData sheetId="1343">
        <row r="6">
          <cell r="N6">
            <v>3195954</v>
          </cell>
        </row>
      </sheetData>
      <sheetData sheetId="1344"/>
      <sheetData sheetId="1345"/>
      <sheetData sheetId="1346"/>
      <sheetData sheetId="1347"/>
      <sheetData sheetId="1348" refreshError="1"/>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efreshError="1"/>
      <sheetData sheetId="1370" refreshError="1"/>
      <sheetData sheetId="1371" refreshError="1"/>
      <sheetData sheetId="1372" refreshError="1"/>
      <sheetData sheetId="1373"/>
      <sheetData sheetId="1374" refreshError="1"/>
      <sheetData sheetId="1375" refreshError="1"/>
      <sheetData sheetId="1376"/>
      <sheetData sheetId="1377" refreshError="1"/>
      <sheetData sheetId="1378">
        <row r="1">
          <cell r="A1">
            <v>1998</v>
          </cell>
        </row>
      </sheetData>
      <sheetData sheetId="1379" refreshError="1"/>
      <sheetData sheetId="1380"/>
      <sheetData sheetId="1381" refreshError="1"/>
      <sheetData sheetId="1382" refreshError="1"/>
      <sheetData sheetId="1383" refreshError="1"/>
      <sheetData sheetId="1384" refreshError="1"/>
      <sheetData sheetId="1385"/>
      <sheetData sheetId="1386"/>
      <sheetData sheetId="1387"/>
      <sheetData sheetId="1388"/>
      <sheetData sheetId="1389"/>
      <sheetData sheetId="1390" refreshError="1"/>
      <sheetData sheetId="1391">
        <row r="7">
          <cell r="B7">
            <v>670030100</v>
          </cell>
        </row>
      </sheetData>
      <sheetData sheetId="1392"/>
      <sheetData sheetId="1393">
        <row r="10">
          <cell r="Q10">
            <v>156.5</v>
          </cell>
        </row>
      </sheetData>
      <sheetData sheetId="1394" refreshError="1"/>
      <sheetData sheetId="1395"/>
      <sheetData sheetId="1396"/>
      <sheetData sheetId="1397"/>
      <sheetData sheetId="1398"/>
      <sheetData sheetId="1399"/>
      <sheetData sheetId="1400"/>
      <sheetData sheetId="1401"/>
      <sheetData sheetId="1402"/>
      <sheetData sheetId="1403"/>
      <sheetData sheetId="1404">
        <row r="1">
          <cell r="A1" t="str">
            <v>נס מטח</v>
          </cell>
        </row>
      </sheetData>
      <sheetData sheetId="1405" refreshError="1"/>
      <sheetData sheetId="1406" refreshError="1"/>
      <sheetData sheetId="1407" refreshError="1"/>
      <sheetData sheetId="1408" refreshError="1"/>
      <sheetData sheetId="1409" refreshError="1"/>
      <sheetData sheetId="1410" refreshError="1"/>
      <sheetData sheetId="1411"/>
      <sheetData sheetId="1412"/>
      <sheetData sheetId="1413"/>
      <sheetData sheetId="1414"/>
      <sheetData sheetId="1415"/>
      <sheetData sheetId="1416"/>
      <sheetData sheetId="1417"/>
      <sheetData sheetId="1418"/>
      <sheetData sheetId="1419"/>
      <sheetData sheetId="1420"/>
      <sheetData sheetId="1421"/>
      <sheetData sheetId="1422" refreshError="1"/>
      <sheetData sheetId="1423"/>
      <sheetData sheetId="1424"/>
      <sheetData sheetId="1425"/>
      <sheetData sheetId="1426"/>
      <sheetData sheetId="1427"/>
      <sheetData sheetId="1428"/>
      <sheetData sheetId="1429"/>
      <sheetData sheetId="1430"/>
      <sheetData sheetId="1431">
        <row r="8">
          <cell r="G8">
            <v>3.6669999999999998</v>
          </cell>
        </row>
      </sheetData>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row r="5">
          <cell r="C5">
            <v>759</v>
          </cell>
        </row>
      </sheetData>
      <sheetData sheetId="1453"/>
      <sheetData sheetId="1454" refreshError="1"/>
      <sheetData sheetId="1455"/>
      <sheetData sheetId="1456" refreshError="1"/>
      <sheetData sheetId="1457">
        <row r="10">
          <cell r="L10">
            <v>1.1777078965758212</v>
          </cell>
        </row>
      </sheetData>
      <sheetData sheetId="1458" refreshError="1"/>
      <sheetData sheetId="1459">
        <row r="1">
          <cell r="F1">
            <v>1.0404964075767473</v>
          </cell>
        </row>
      </sheetData>
      <sheetData sheetId="1460" refreshError="1"/>
      <sheetData sheetId="1461" refreshError="1"/>
      <sheetData sheetId="1462" refreshError="1"/>
      <sheetData sheetId="1463"/>
      <sheetData sheetId="1464">
        <row r="25">
          <cell r="C25">
            <v>269.503106060606</v>
          </cell>
        </row>
      </sheetData>
      <sheetData sheetId="1465"/>
      <sheetData sheetId="1466" refreshError="1"/>
      <sheetData sheetId="1467"/>
      <sheetData sheetId="1468"/>
      <sheetData sheetId="1469" refreshError="1"/>
      <sheetData sheetId="1470">
        <row r="3">
          <cell r="E3">
            <v>830000</v>
          </cell>
        </row>
      </sheetData>
      <sheetData sheetId="1471"/>
      <sheetData sheetId="1472" refreshError="1"/>
      <sheetData sheetId="1473" refreshError="1"/>
      <sheetData sheetId="1474"/>
      <sheetData sheetId="1475"/>
      <sheetData sheetId="1476"/>
      <sheetData sheetId="1477"/>
      <sheetData sheetId="1478"/>
      <sheetData sheetId="1479" refreshError="1"/>
      <sheetData sheetId="1480" refreshError="1"/>
      <sheetData sheetId="1481"/>
      <sheetData sheetId="1482"/>
      <sheetData sheetId="1483"/>
      <sheetData sheetId="1484"/>
      <sheetData sheetId="1485" refreshError="1"/>
      <sheetData sheetId="1486"/>
      <sheetData sheetId="1487" refreshError="1"/>
      <sheetData sheetId="1488" refreshError="1"/>
      <sheetData sheetId="1489" refreshError="1"/>
      <sheetData sheetId="1490" refreshError="1"/>
      <sheetData sheetId="1491" refreshError="1"/>
      <sheetData sheetId="1492" refreshError="1"/>
      <sheetData sheetId="1493" refreshError="1"/>
      <sheetData sheetId="1494">
        <row r="1">
          <cell r="N1" t="str">
            <v>TTI Team Telecom International Ltd.</v>
          </cell>
        </row>
      </sheetData>
      <sheetData sheetId="1495" refreshError="1"/>
      <sheetData sheetId="1496"/>
      <sheetData sheetId="1497" refreshError="1"/>
      <sheetData sheetId="1498" refreshError="1"/>
      <sheetData sheetId="1499" refreshError="1"/>
      <sheetData sheetId="1500" refreshError="1"/>
      <sheetData sheetId="1501" refreshError="1"/>
      <sheetData sheetId="1502">
        <row r="9">
          <cell r="AN9">
            <v>0</v>
          </cell>
        </row>
      </sheetData>
      <sheetData sheetId="1503" refreshError="1"/>
      <sheetData sheetId="1504"/>
      <sheetData sheetId="1505">
        <row r="9">
          <cell r="AN9">
            <v>0</v>
          </cell>
        </row>
      </sheetData>
      <sheetData sheetId="1506">
        <row r="9">
          <cell r="O9" t="str">
            <v>משרדי</v>
          </cell>
        </row>
      </sheetData>
      <sheetData sheetId="1507">
        <row r="9">
          <cell r="O9" t="str">
            <v>משרדי</v>
          </cell>
        </row>
      </sheetData>
      <sheetData sheetId="1508">
        <row r="9">
          <cell r="O9" t="str">
            <v>משרדי</v>
          </cell>
        </row>
      </sheetData>
      <sheetData sheetId="1509">
        <row r="9">
          <cell r="R9" t="str">
            <v>31 בדצמבר</v>
          </cell>
        </row>
      </sheetData>
      <sheetData sheetId="1510" refreshError="1"/>
      <sheetData sheetId="1511" refreshError="1"/>
      <sheetData sheetId="1512" refreshError="1"/>
      <sheetData sheetId="1513" refreshError="1"/>
      <sheetData sheetId="1514" refreshError="1"/>
      <sheetData sheetId="1515"/>
      <sheetData sheetId="1516"/>
      <sheetData sheetId="1517">
        <row r="9">
          <cell r="O9" t="str">
            <v>משרדי</v>
          </cell>
        </row>
      </sheetData>
      <sheetData sheetId="1518">
        <row r="9">
          <cell r="O9" t="str">
            <v>משרדי</v>
          </cell>
        </row>
      </sheetData>
      <sheetData sheetId="1519">
        <row r="9">
          <cell r="R9" t="str">
            <v>31 בדצמבר</v>
          </cell>
        </row>
      </sheetData>
      <sheetData sheetId="1520"/>
      <sheetData sheetId="1521"/>
      <sheetData sheetId="1522">
        <row r="9">
          <cell r="O9" t="str">
            <v>משרדי</v>
          </cell>
        </row>
      </sheetData>
      <sheetData sheetId="1523">
        <row r="9">
          <cell r="O9" t="str">
            <v>משרדי</v>
          </cell>
        </row>
      </sheetData>
      <sheetData sheetId="1524">
        <row r="9">
          <cell r="R9" t="str">
            <v>31 בדצמבר</v>
          </cell>
        </row>
      </sheetData>
      <sheetData sheetId="1525"/>
      <sheetData sheetId="1526"/>
      <sheetData sheetId="1527">
        <row r="9">
          <cell r="O9" t="str">
            <v>משרדי</v>
          </cell>
        </row>
      </sheetData>
      <sheetData sheetId="1528">
        <row r="9">
          <cell r="O9" t="str">
            <v>משרדי</v>
          </cell>
        </row>
      </sheetData>
      <sheetData sheetId="1529">
        <row r="9">
          <cell r="R9" t="str">
            <v>31 בדצמבר</v>
          </cell>
        </row>
      </sheetData>
      <sheetData sheetId="1530"/>
      <sheetData sheetId="1531"/>
      <sheetData sheetId="1532">
        <row r="9">
          <cell r="O9" t="str">
            <v>משרדי</v>
          </cell>
        </row>
      </sheetData>
      <sheetData sheetId="1533">
        <row r="9">
          <cell r="O9" t="str">
            <v>משרדי</v>
          </cell>
        </row>
      </sheetData>
      <sheetData sheetId="1534">
        <row r="9">
          <cell r="R9" t="str">
            <v>31 בדצמבר</v>
          </cell>
        </row>
      </sheetData>
      <sheetData sheetId="1535"/>
      <sheetData sheetId="1536"/>
      <sheetData sheetId="1537">
        <row r="9">
          <cell r="O9" t="str">
            <v>משרדי</v>
          </cell>
        </row>
      </sheetData>
      <sheetData sheetId="1538">
        <row r="9">
          <cell r="O9" t="str">
            <v>משרדי</v>
          </cell>
        </row>
      </sheetData>
      <sheetData sheetId="1539">
        <row r="9">
          <cell r="R9" t="str">
            <v>31 בדצמבר</v>
          </cell>
        </row>
      </sheetData>
      <sheetData sheetId="1540"/>
      <sheetData sheetId="1541"/>
      <sheetData sheetId="1542">
        <row r="9">
          <cell r="O9" t="str">
            <v>משרדי</v>
          </cell>
        </row>
      </sheetData>
      <sheetData sheetId="1543">
        <row r="9">
          <cell r="O9" t="str">
            <v>משרדי</v>
          </cell>
        </row>
      </sheetData>
      <sheetData sheetId="1544">
        <row r="9">
          <cell r="R9" t="str">
            <v>31 בדצמבר</v>
          </cell>
        </row>
      </sheetData>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sheetData sheetId="1570" refreshError="1"/>
      <sheetData sheetId="1571" refreshError="1"/>
      <sheetData sheetId="1572"/>
      <sheetData sheetId="1573">
        <row r="6">
          <cell r="C6">
            <v>404</v>
          </cell>
        </row>
      </sheetData>
      <sheetData sheetId="1574">
        <row r="1">
          <cell r="A1" t="str">
            <v>שם החברה</v>
          </cell>
        </row>
      </sheetData>
      <sheetData sheetId="1575"/>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ow r="2">
          <cell r="C2" t="str">
            <v>Yes</v>
          </cell>
        </row>
      </sheetData>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ow r="1">
          <cell r="B1" t="str">
            <v>Open</v>
          </cell>
        </row>
      </sheetData>
      <sheetData sheetId="1644" refreshError="1"/>
      <sheetData sheetId="1645"/>
      <sheetData sheetId="1646"/>
      <sheetData sheetId="1647"/>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ow r="1">
          <cell r="B1">
            <v>14</v>
          </cell>
        </row>
      </sheetData>
      <sheetData sheetId="1674">
        <row r="1">
          <cell r="B1">
            <v>14</v>
          </cell>
        </row>
      </sheetData>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ow r="1">
          <cell r="B1">
            <v>31</v>
          </cell>
        </row>
      </sheetData>
      <sheetData sheetId="1686">
        <row r="1">
          <cell r="B1">
            <v>31</v>
          </cell>
        </row>
      </sheetData>
      <sheetData sheetId="1687">
        <row r="1">
          <cell r="B1">
            <v>31</v>
          </cell>
        </row>
      </sheetData>
      <sheetData sheetId="1688">
        <row r="1">
          <cell r="B1">
            <v>31</v>
          </cell>
        </row>
      </sheetData>
      <sheetData sheetId="1689" refreshError="1"/>
      <sheetData sheetId="1690" refreshError="1"/>
      <sheetData sheetId="1691">
        <row r="1">
          <cell r="B1">
            <v>31</v>
          </cell>
        </row>
      </sheetData>
      <sheetData sheetId="1692">
        <row r="1">
          <cell r="B1">
            <v>31</v>
          </cell>
        </row>
      </sheetData>
      <sheetData sheetId="1693" refreshError="1"/>
      <sheetData sheetId="1694" refreshError="1"/>
      <sheetData sheetId="1695">
        <row r="1">
          <cell r="B1">
            <v>31</v>
          </cell>
        </row>
      </sheetData>
      <sheetData sheetId="1696" refreshError="1"/>
      <sheetData sheetId="1697" refreshError="1"/>
      <sheetData sheetId="1698"/>
      <sheetData sheetId="1699">
        <row r="1">
          <cell r="B1">
            <v>31</v>
          </cell>
        </row>
      </sheetData>
      <sheetData sheetId="1700" refreshError="1"/>
      <sheetData sheetId="1701">
        <row r="1">
          <cell r="B1">
            <v>31</v>
          </cell>
        </row>
      </sheetData>
      <sheetData sheetId="1702" refreshError="1"/>
      <sheetData sheetId="1703" refreshError="1"/>
      <sheetData sheetId="1704" refreshError="1"/>
      <sheetData sheetId="1705" refreshError="1"/>
      <sheetData sheetId="1706"/>
      <sheetData sheetId="1707"/>
      <sheetData sheetId="1708"/>
      <sheetData sheetId="1709" refreshError="1"/>
      <sheetData sheetId="1710"/>
      <sheetData sheetId="1711" refreshError="1"/>
      <sheetData sheetId="1712" refreshError="1"/>
      <sheetData sheetId="1713"/>
      <sheetData sheetId="1714"/>
      <sheetData sheetId="1715"/>
      <sheetData sheetId="1716">
        <row r="1">
          <cell r="A1" t="str">
            <v>HW</v>
          </cell>
        </row>
      </sheetData>
      <sheetData sheetId="1717">
        <row r="11">
          <cell r="S11">
            <v>40</v>
          </cell>
        </row>
      </sheetData>
      <sheetData sheetId="1718">
        <row r="2">
          <cell r="B2" t="str">
            <v>TELEGATE LTD.</v>
          </cell>
        </row>
      </sheetData>
      <sheetData sheetId="1719">
        <row r="15">
          <cell r="AW15">
            <v>447000</v>
          </cell>
        </row>
      </sheetData>
      <sheetData sheetId="1720"/>
      <sheetData sheetId="1721">
        <row r="12">
          <cell r="E12">
            <v>1434550</v>
          </cell>
        </row>
      </sheetData>
      <sheetData sheetId="1722"/>
      <sheetData sheetId="1723"/>
      <sheetData sheetId="1724"/>
      <sheetData sheetId="1725"/>
      <sheetData sheetId="1726"/>
      <sheetData sheetId="1727"/>
      <sheetData sheetId="1728">
        <row r="2">
          <cell r="L2">
            <v>7</v>
          </cell>
        </row>
      </sheetData>
      <sheetData sheetId="1729"/>
      <sheetData sheetId="1730"/>
      <sheetData sheetId="1731"/>
      <sheetData sheetId="1732" refreshError="1"/>
      <sheetData sheetId="1733"/>
      <sheetData sheetId="1734"/>
      <sheetData sheetId="1735"/>
      <sheetData sheetId="1736"/>
      <sheetData sheetId="1737"/>
      <sheetData sheetId="1738">
        <row r="6">
          <cell r="G6">
            <v>7119777.6409361502</v>
          </cell>
        </row>
      </sheetData>
      <sheetData sheetId="1739">
        <row r="3">
          <cell r="A3" t="str">
            <v>INVESTMENT BUDGET FOR PERIOD 1-4/01 (K$)</v>
          </cell>
        </row>
      </sheetData>
      <sheetData sheetId="1740"/>
      <sheetData sheetId="1741"/>
      <sheetData sheetId="1742">
        <row r="4">
          <cell r="AK4">
            <v>6</v>
          </cell>
        </row>
      </sheetData>
      <sheetData sheetId="1743"/>
      <sheetData sheetId="1744"/>
      <sheetData sheetId="1745"/>
      <sheetData sheetId="1746"/>
      <sheetData sheetId="1747"/>
      <sheetData sheetId="1748"/>
      <sheetData sheetId="1749"/>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sheetData sheetId="1767" refreshError="1"/>
      <sheetData sheetId="1768"/>
      <sheetData sheetId="1769" refreshError="1"/>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refreshError="1"/>
      <sheetData sheetId="1783"/>
      <sheetData sheetId="1784"/>
      <sheetData sheetId="1785" refreshError="1"/>
      <sheetData sheetId="1786">
        <row r="2">
          <cell r="A2" t="str">
            <v>טלגייט בע"מ</v>
          </cell>
        </row>
      </sheetData>
      <sheetData sheetId="1787"/>
      <sheetData sheetId="1788"/>
      <sheetData sheetId="1789">
        <row r="3">
          <cell r="I3" t="str">
            <v>ביאור הצמדה</v>
          </cell>
        </row>
      </sheetData>
      <sheetData sheetId="1790"/>
      <sheetData sheetId="1791"/>
      <sheetData sheetId="1792"/>
      <sheetData sheetId="1793"/>
      <sheetData sheetId="1794"/>
      <sheetData sheetId="1795">
        <row r="11">
          <cell r="L11">
            <v>326912</v>
          </cell>
        </row>
      </sheetData>
      <sheetData sheetId="1796"/>
      <sheetData sheetId="1797"/>
      <sheetData sheetId="1798"/>
      <sheetData sheetId="1799"/>
      <sheetData sheetId="1800"/>
      <sheetData sheetId="1801"/>
      <sheetData sheetId="1802" refreshError="1"/>
      <sheetData sheetId="1803" refreshError="1"/>
      <sheetData sheetId="1804" refreshError="1"/>
      <sheetData sheetId="1805"/>
      <sheetData sheetId="1806"/>
      <sheetData sheetId="1807"/>
      <sheetData sheetId="1808"/>
      <sheetData sheetId="1809"/>
      <sheetData sheetId="1810">
        <row r="1">
          <cell r="B1" t="str">
            <v>גרדיאן און בורד בע"מ</v>
          </cell>
        </row>
      </sheetData>
      <sheetData sheetId="1811" refreshError="1"/>
      <sheetData sheetId="1812" refreshError="1"/>
      <sheetData sheetId="1813" refreshError="1"/>
      <sheetData sheetId="1814">
        <row r="4">
          <cell r="L4">
            <v>1.6998</v>
          </cell>
        </row>
      </sheetData>
      <sheetData sheetId="1815"/>
      <sheetData sheetId="1816" refreshError="1"/>
      <sheetData sheetId="1817" refreshError="1"/>
      <sheetData sheetId="1818" refreshError="1"/>
      <sheetData sheetId="1819" refreshError="1"/>
      <sheetData sheetId="1820" refreshError="1"/>
      <sheetData sheetId="1821" refreshError="1"/>
      <sheetData sheetId="1822" refreshError="1"/>
      <sheetData sheetId="1823"/>
      <sheetData sheetId="1824"/>
      <sheetData sheetId="1825"/>
      <sheetData sheetId="1826"/>
      <sheetData sheetId="1827">
        <row r="2">
          <cell r="B2" t="str">
            <v>U S DOLLARS</v>
          </cell>
        </row>
      </sheetData>
      <sheetData sheetId="1828" refreshError="1"/>
      <sheetData sheetId="1829" refreshError="1"/>
      <sheetData sheetId="1830">
        <row r="12">
          <cell r="A12">
            <v>100000</v>
          </cell>
        </row>
      </sheetData>
      <sheetData sheetId="1831"/>
      <sheetData sheetId="1832">
        <row r="5">
          <cell r="C5">
            <v>3.65</v>
          </cell>
        </row>
      </sheetData>
      <sheetData sheetId="1833" refreshError="1"/>
      <sheetData sheetId="1834" refreshError="1"/>
      <sheetData sheetId="1835" refreshError="1"/>
      <sheetData sheetId="1836" refreshError="1"/>
      <sheetData sheetId="1837"/>
      <sheetData sheetId="1838" refreshError="1"/>
      <sheetData sheetId="1839" refreshError="1"/>
      <sheetData sheetId="1840"/>
      <sheetData sheetId="1841"/>
      <sheetData sheetId="1842">
        <row r="211">
          <cell r="J211" t="str">
            <v>Europe</v>
          </cell>
        </row>
      </sheetData>
      <sheetData sheetId="1843">
        <row r="3">
          <cell r="B3" t="str">
            <v>CellEra Inc.</v>
          </cell>
        </row>
      </sheetData>
      <sheetData sheetId="1844" refreshError="1"/>
      <sheetData sheetId="1845"/>
      <sheetData sheetId="1846"/>
      <sheetData sheetId="1847"/>
      <sheetData sheetId="1848"/>
      <sheetData sheetId="1849"/>
      <sheetData sheetId="1850" refreshError="1"/>
      <sheetData sheetId="1851" refreshError="1"/>
      <sheetData sheetId="1852"/>
      <sheetData sheetId="1853"/>
      <sheetData sheetId="1854"/>
      <sheetData sheetId="1855"/>
      <sheetData sheetId="1856"/>
      <sheetData sheetId="1857"/>
      <sheetData sheetId="1858" refreshError="1"/>
      <sheetData sheetId="1859" refreshError="1"/>
      <sheetData sheetId="1860" refreshError="1"/>
      <sheetData sheetId="1861" refreshError="1"/>
      <sheetData sheetId="1862" refreshError="1"/>
      <sheetData sheetId="1863" refreshError="1"/>
      <sheetData sheetId="1864"/>
      <sheetData sheetId="1865"/>
      <sheetData sheetId="1866"/>
      <sheetData sheetId="1867"/>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row r="12">
          <cell r="H12">
            <v>1.1548175153520366</v>
          </cell>
        </row>
      </sheetData>
      <sheetData sheetId="1907" refreshError="1"/>
      <sheetData sheetId="1908" refreshError="1"/>
      <sheetData sheetId="1909" refreshError="1"/>
      <sheetData sheetId="1910"/>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sheetData sheetId="1927"/>
      <sheetData sheetId="1928"/>
      <sheetData sheetId="1929"/>
      <sheetData sheetId="1930"/>
      <sheetData sheetId="1931" refreshError="1"/>
      <sheetData sheetId="1932"/>
      <sheetData sheetId="1933"/>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sheetData sheetId="1982"/>
      <sheetData sheetId="1983" refreshError="1"/>
      <sheetData sheetId="1984"/>
      <sheetData sheetId="1985"/>
      <sheetData sheetId="1986"/>
      <sheetData sheetId="1987"/>
      <sheetData sheetId="1988" refreshError="1"/>
      <sheetData sheetId="1989"/>
      <sheetData sheetId="1990" refreshError="1"/>
      <sheetData sheetId="1991"/>
      <sheetData sheetId="1992"/>
      <sheetData sheetId="1993" refreshError="1"/>
      <sheetData sheetId="1994"/>
      <sheetData sheetId="1995"/>
      <sheetData sheetId="1996"/>
      <sheetData sheetId="1997"/>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ow r="1">
          <cell r="A1" t="str">
            <v>חשבון</v>
          </cell>
        </row>
      </sheetData>
      <sheetData sheetId="2018"/>
      <sheetData sheetId="2019">
        <row r="1">
          <cell r="F1" t="str">
            <v>מספר רכב</v>
          </cell>
        </row>
      </sheetData>
      <sheetData sheetId="2020">
        <row r="1">
          <cell r="A1" t="str">
            <v>חשבון</v>
          </cell>
        </row>
      </sheetData>
      <sheetData sheetId="2021"/>
      <sheetData sheetId="2022"/>
      <sheetData sheetId="2023"/>
      <sheetData sheetId="2024"/>
      <sheetData sheetId="2025"/>
      <sheetData sheetId="2026" refreshError="1"/>
      <sheetData sheetId="2027"/>
      <sheetData sheetId="2028"/>
      <sheetData sheetId="2029"/>
      <sheetData sheetId="2030"/>
      <sheetData sheetId="2031"/>
      <sheetData sheetId="2032" refreshError="1"/>
      <sheetData sheetId="2033"/>
      <sheetData sheetId="2034"/>
      <sheetData sheetId="2035"/>
      <sheetData sheetId="2036">
        <row r="18">
          <cell r="E18">
            <v>0.05</v>
          </cell>
        </row>
      </sheetData>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sheetData sheetId="2056"/>
      <sheetData sheetId="2057"/>
      <sheetData sheetId="2058"/>
      <sheetData sheetId="2059" refreshError="1"/>
      <sheetData sheetId="2060" refreshError="1"/>
      <sheetData sheetId="2061" refreshError="1"/>
      <sheetData sheetId="2062"/>
      <sheetData sheetId="2063"/>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ow r="4">
          <cell r="B4" t="str">
            <v>טלגייט בע"מ</v>
          </cell>
        </row>
      </sheetData>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sheetData sheetId="2093" refreshError="1"/>
      <sheetData sheetId="2094" refreshError="1"/>
      <sheetData sheetId="2095"/>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sheetData sheetId="2114"/>
      <sheetData sheetId="2115"/>
      <sheetData sheetId="2116"/>
      <sheetData sheetId="2117"/>
      <sheetData sheetId="2118"/>
      <sheetData sheetId="2119"/>
      <sheetData sheetId="2120" refreshError="1"/>
      <sheetData sheetId="2121"/>
      <sheetData sheetId="2122" refreshError="1"/>
      <sheetData sheetId="2123"/>
      <sheetData sheetId="2124"/>
      <sheetData sheetId="2125"/>
      <sheetData sheetId="2126" refreshError="1"/>
      <sheetData sheetId="2127"/>
      <sheetData sheetId="2128"/>
      <sheetData sheetId="2129"/>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refreshError="1"/>
      <sheetData sheetId="2141">
        <row r="2">
          <cell r="B2" t="str">
            <v>TELEGATE LTD.</v>
          </cell>
        </row>
      </sheetData>
      <sheetData sheetId="2142">
        <row r="7">
          <cell r="D7">
            <v>4.4160000000000004</v>
          </cell>
        </row>
      </sheetData>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efreshError="1"/>
      <sheetData sheetId="2158" refreshError="1"/>
      <sheetData sheetId="2159"/>
      <sheetData sheetId="2160"/>
      <sheetData sheetId="2161">
        <row r="5">
          <cell r="C5">
            <v>8459</v>
          </cell>
        </row>
      </sheetData>
      <sheetData sheetId="2162">
        <row r="5">
          <cell r="C5">
            <v>112</v>
          </cell>
        </row>
      </sheetData>
      <sheetData sheetId="2163" refreshError="1"/>
      <sheetData sheetId="2164" refreshError="1"/>
      <sheetData sheetId="2165" refreshError="1"/>
      <sheetData sheetId="2166" refreshError="1"/>
      <sheetData sheetId="2167">
        <row r="11">
          <cell r="L11">
            <v>326912</v>
          </cell>
        </row>
      </sheetData>
      <sheetData sheetId="2168"/>
      <sheetData sheetId="2169">
        <row r="8">
          <cell r="F8">
            <v>1248857</v>
          </cell>
        </row>
      </sheetData>
      <sheetData sheetId="2170">
        <row r="11">
          <cell r="L11">
            <v>326912</v>
          </cell>
        </row>
      </sheetData>
      <sheetData sheetId="2171"/>
      <sheetData sheetId="2172"/>
      <sheetData sheetId="2173">
        <row r="8">
          <cell r="F8">
            <v>1248857</v>
          </cell>
        </row>
      </sheetData>
      <sheetData sheetId="2174">
        <row r="8">
          <cell r="F8">
            <v>1248857</v>
          </cell>
        </row>
      </sheetData>
      <sheetData sheetId="2175" refreshError="1"/>
      <sheetData sheetId="2176" refreshError="1"/>
      <sheetData sheetId="2177" refreshError="1"/>
      <sheetData sheetId="2178" refreshError="1"/>
      <sheetData sheetId="2179" refreshError="1"/>
      <sheetData sheetId="2180" refreshError="1"/>
      <sheetData sheetId="2181" refreshError="1"/>
      <sheetData sheetId="2182"/>
      <sheetData sheetId="2183" refreshError="1"/>
      <sheetData sheetId="2184" refreshError="1"/>
      <sheetData sheetId="2185">
        <row r="8">
          <cell r="F8">
            <v>1248857</v>
          </cell>
        </row>
      </sheetData>
      <sheetData sheetId="2186">
        <row r="11">
          <cell r="L11">
            <v>326912</v>
          </cell>
        </row>
      </sheetData>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row r="11">
          <cell r="L11">
            <v>326912</v>
          </cell>
        </row>
      </sheetData>
      <sheetData sheetId="2227"/>
      <sheetData sheetId="2228"/>
      <sheetData sheetId="2229">
        <row r="6">
          <cell r="R6">
            <v>314.9043017672376</v>
          </cell>
        </row>
      </sheetData>
      <sheetData sheetId="2230">
        <row r="6">
          <cell r="C6" t="str">
            <v>G&amp;A</v>
          </cell>
        </row>
      </sheetData>
      <sheetData sheetId="2231" refreshError="1"/>
      <sheetData sheetId="2232">
        <row r="4">
          <cell r="E4" t="str">
            <v>R&amp;D</v>
          </cell>
        </row>
      </sheetData>
      <sheetData sheetId="2233"/>
      <sheetData sheetId="2234" refreshError="1"/>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refreshError="1"/>
      <sheetData sheetId="2272">
        <row r="2">
          <cell r="B2">
            <v>3.536</v>
          </cell>
        </row>
      </sheetData>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sheetData sheetId="2285" refreshError="1"/>
      <sheetData sheetId="2286" refreshError="1"/>
      <sheetData sheetId="2287"/>
      <sheetData sheetId="2288" refreshError="1"/>
      <sheetData sheetId="2289"/>
      <sheetData sheetId="2290"/>
      <sheetData sheetId="2291">
        <row r="12">
          <cell r="C12">
            <v>27</v>
          </cell>
        </row>
      </sheetData>
      <sheetData sheetId="2292"/>
      <sheetData sheetId="2293"/>
      <sheetData sheetId="2294"/>
      <sheetData sheetId="2295"/>
      <sheetData sheetId="2296"/>
      <sheetData sheetId="2297"/>
      <sheetData sheetId="2298"/>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sheetData sheetId="2308"/>
      <sheetData sheetId="2309"/>
      <sheetData sheetId="2310"/>
      <sheetData sheetId="2311"/>
      <sheetData sheetId="2312" refreshError="1"/>
      <sheetData sheetId="2313" refreshError="1"/>
      <sheetData sheetId="2314" refreshError="1"/>
      <sheetData sheetId="2315" refreshError="1"/>
      <sheetData sheetId="2316" refreshError="1"/>
      <sheetData sheetId="2317" refreshError="1"/>
      <sheetData sheetId="2318"/>
      <sheetData sheetId="2319"/>
      <sheetData sheetId="2320">
        <row r="3">
          <cell r="I3" t="str">
            <v>Isted            PK Mr</v>
          </cell>
        </row>
      </sheetData>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refreshError="1"/>
      <sheetData sheetId="2362"/>
      <sheetData sheetId="2363"/>
      <sheetData sheetId="2364"/>
      <sheetData sheetId="2365"/>
      <sheetData sheetId="2366"/>
      <sheetData sheetId="2367"/>
      <sheetData sheetId="2368"/>
      <sheetData sheetId="2369"/>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sheetData sheetId="2434" refreshError="1"/>
      <sheetData sheetId="2435" refreshError="1"/>
      <sheetData sheetId="2436" refreshError="1"/>
      <sheetData sheetId="2437"/>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ow r="1">
          <cell r="F1" t="str">
            <v>Preliminary</v>
          </cell>
        </row>
      </sheetData>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sheetData sheetId="2544"/>
      <sheetData sheetId="2545"/>
      <sheetData sheetId="2546"/>
      <sheetData sheetId="2547"/>
      <sheetData sheetId="2548"/>
      <sheetData sheetId="2549"/>
      <sheetData sheetId="2550"/>
      <sheetData sheetId="2551"/>
      <sheetData sheetId="2552"/>
      <sheetData sheetId="2553" refreshError="1"/>
      <sheetData sheetId="2554">
        <row r="1">
          <cell r="B1" t="str">
            <v>שופרסל בע"מ</v>
          </cell>
        </row>
      </sheetData>
      <sheetData sheetId="2555"/>
      <sheetData sheetId="2556"/>
      <sheetData sheetId="2557"/>
      <sheetData sheetId="2558"/>
      <sheetData sheetId="2559">
        <row r="4">
          <cell r="B4" t="str">
            <v>טלגייט בע"מ</v>
          </cell>
        </row>
      </sheetData>
      <sheetData sheetId="2560"/>
      <sheetData sheetId="2561"/>
      <sheetData sheetId="2562"/>
      <sheetData sheetId="2563"/>
      <sheetData sheetId="2564"/>
      <sheetData sheetId="2565"/>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ow r="1">
          <cell r="D1" t="str">
            <v>תוכנית אופציות טריוונט בע"מ</v>
          </cell>
        </row>
      </sheetData>
      <sheetData sheetId="2673" refreshError="1"/>
      <sheetData sheetId="2674" refreshError="1"/>
      <sheetData sheetId="2675" refreshError="1"/>
      <sheetData sheetId="2676">
        <row r="46">
          <cell r="B46" t="str">
            <v>טלגייט בע"מ</v>
          </cell>
        </row>
      </sheetData>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sheetData sheetId="2752">
        <row r="49">
          <cell r="C49">
            <v>1091491.1100000001</v>
          </cell>
        </row>
      </sheetData>
      <sheetData sheetId="2753">
        <row r="1">
          <cell r="B1" t="str">
            <v xml:space="preserve">Issued </v>
          </cell>
        </row>
      </sheetData>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sheetData sheetId="2883"/>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ow r="3">
          <cell r="A3" t="str">
            <v>מס' חשבון</v>
          </cell>
        </row>
      </sheetData>
      <sheetData sheetId="2911"/>
      <sheetData sheetId="2912"/>
      <sheetData sheetId="2913"/>
      <sheetData sheetId="2914" refreshError="1"/>
      <sheetData sheetId="2915"/>
      <sheetData sheetId="2916"/>
      <sheetData sheetId="2917" refreshError="1"/>
      <sheetData sheetId="2918"/>
      <sheetData sheetId="2919" refreshError="1"/>
      <sheetData sheetId="2920" refreshError="1"/>
      <sheetData sheetId="2921" refreshError="1"/>
      <sheetData sheetId="2922"/>
      <sheetData sheetId="2923" refreshError="1"/>
      <sheetData sheetId="2924" refreshError="1"/>
      <sheetData sheetId="2925" refreshError="1"/>
      <sheetData sheetId="2926" refreshError="1"/>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refreshError="1"/>
      <sheetData sheetId="2941" refreshError="1"/>
      <sheetData sheetId="2942" refreshError="1"/>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refreshError="1"/>
      <sheetData sheetId="2957"/>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sheetData sheetId="3000"/>
      <sheetData sheetId="3001">
        <row r="31">
          <cell r="C31">
            <v>1.0518104675064568</v>
          </cell>
        </row>
      </sheetData>
      <sheetData sheetId="3002"/>
      <sheetData sheetId="3003"/>
      <sheetData sheetId="3004"/>
      <sheetData sheetId="3005">
        <row r="1">
          <cell r="N1" t="str">
            <v>TTI Team Telecom International Ltd.</v>
          </cell>
        </row>
      </sheetData>
      <sheetData sheetId="3006"/>
      <sheetData sheetId="3007"/>
      <sheetData sheetId="3008"/>
      <sheetData sheetId="3009"/>
      <sheetData sheetId="3010">
        <row r="1">
          <cell r="N1" t="str">
            <v>TTI Team Telecom International Ltd.</v>
          </cell>
        </row>
      </sheetData>
      <sheetData sheetId="3011"/>
      <sheetData sheetId="3012"/>
      <sheetData sheetId="3013"/>
      <sheetData sheetId="3014"/>
      <sheetData sheetId="3015"/>
      <sheetData sheetId="3016"/>
      <sheetData sheetId="3017"/>
      <sheetData sheetId="3018"/>
      <sheetData sheetId="3019"/>
      <sheetData sheetId="3020"/>
      <sheetData sheetId="3021">
        <row r="8">
          <cell r="G8">
            <v>3.6669999999999998</v>
          </cell>
        </row>
      </sheetData>
      <sheetData sheetId="3022"/>
      <sheetData sheetId="3023">
        <row r="4">
          <cell r="B4" t="str">
            <v>טלגייט בע"מ</v>
          </cell>
        </row>
      </sheetData>
      <sheetData sheetId="3024"/>
      <sheetData sheetId="3025"/>
      <sheetData sheetId="3026" refreshError="1"/>
      <sheetData sheetId="3027"/>
      <sheetData sheetId="3028"/>
      <sheetData sheetId="3029">
        <row r="2">
          <cell r="B2" t="str">
            <v>TELEGATE LTD.</v>
          </cell>
        </row>
      </sheetData>
      <sheetData sheetId="3030">
        <row r="2">
          <cell r="B2" t="str">
            <v>TELEGATE LTD.</v>
          </cell>
        </row>
      </sheetData>
      <sheetData sheetId="3031"/>
      <sheetData sheetId="3032">
        <row r="2">
          <cell r="B2" t="str">
            <v>TELEGATE LTD.</v>
          </cell>
        </row>
      </sheetData>
      <sheetData sheetId="3033">
        <row r="2">
          <cell r="B2" t="str">
            <v>TELEGATE LTD.</v>
          </cell>
        </row>
      </sheetData>
      <sheetData sheetId="3034"/>
      <sheetData sheetId="3035" refreshError="1"/>
      <sheetData sheetId="3036"/>
      <sheetData sheetId="3037"/>
      <sheetData sheetId="3038">
        <row r="8">
          <cell r="A8" t="str">
            <v>מזומנים ושווי מזומנים</v>
          </cell>
        </row>
      </sheetData>
      <sheetData sheetId="3039"/>
      <sheetData sheetId="3040"/>
      <sheetData sheetId="3041"/>
      <sheetData sheetId="3042"/>
      <sheetData sheetId="3043" refreshError="1"/>
      <sheetData sheetId="3044"/>
      <sheetData sheetId="3045" refreshError="1"/>
      <sheetData sheetId="3046" refreshError="1"/>
      <sheetData sheetId="3047"/>
      <sheetData sheetId="3048" refreshError="1"/>
      <sheetData sheetId="3049" refreshError="1"/>
      <sheetData sheetId="3050"/>
      <sheetData sheetId="3051"/>
      <sheetData sheetId="3052"/>
      <sheetData sheetId="3053" refreshError="1"/>
      <sheetData sheetId="3054">
        <row r="2">
          <cell r="A2" t="str">
            <v>Englewood CliffsS03100809111000</v>
          </cell>
        </row>
      </sheetData>
      <sheetData sheetId="3055" refreshError="1"/>
      <sheetData sheetId="3056" refreshError="1"/>
      <sheetData sheetId="3057"/>
      <sheetData sheetId="3058"/>
      <sheetData sheetId="3059"/>
      <sheetData sheetId="3060" refreshError="1"/>
      <sheetData sheetId="3061" refreshError="1"/>
      <sheetData sheetId="3062"/>
      <sheetData sheetId="3063"/>
      <sheetData sheetId="3064"/>
      <sheetData sheetId="3065" refreshError="1"/>
      <sheetData sheetId="3066">
        <row r="3">
          <cell r="B3" t="str">
            <v>Refi Output</v>
          </cell>
        </row>
      </sheetData>
      <sheetData sheetId="3067" refreshError="1"/>
      <sheetData sheetId="3068"/>
      <sheetData sheetId="3069" refreshError="1"/>
      <sheetData sheetId="3070"/>
      <sheetData sheetId="3071" refreshError="1"/>
      <sheetData sheetId="3072" refreshError="1"/>
      <sheetData sheetId="3073" refreshError="1"/>
      <sheetData sheetId="3074" refreshError="1"/>
      <sheetData sheetId="3075"/>
      <sheetData sheetId="3076" refreshError="1"/>
      <sheetData sheetId="3077" refreshError="1"/>
      <sheetData sheetId="3078"/>
      <sheetData sheetId="3079"/>
      <sheetData sheetId="3080" refreshError="1"/>
      <sheetData sheetId="3081" refreshError="1"/>
      <sheetData sheetId="3082"/>
      <sheetData sheetId="3083"/>
      <sheetData sheetId="3084" refreshError="1"/>
      <sheetData sheetId="3085"/>
      <sheetData sheetId="3086" refreshError="1"/>
      <sheetData sheetId="3087"/>
      <sheetData sheetId="3088"/>
      <sheetData sheetId="3089"/>
      <sheetData sheetId="3090"/>
      <sheetData sheetId="3091"/>
      <sheetData sheetId="3092"/>
      <sheetData sheetId="3093"/>
      <sheetData sheetId="3094"/>
      <sheetData sheetId="3095"/>
      <sheetData sheetId="3096"/>
      <sheetData sheetId="3097"/>
      <sheetData sheetId="3098" refreshError="1"/>
      <sheetData sheetId="3099"/>
      <sheetData sheetId="3100"/>
      <sheetData sheetId="3101"/>
      <sheetData sheetId="3102"/>
      <sheetData sheetId="3103"/>
      <sheetData sheetId="3104">
        <row r="71">
          <cell r="C71">
            <v>1</v>
          </cell>
        </row>
      </sheetData>
      <sheetData sheetId="3105"/>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sheetData sheetId="3119" refreshError="1"/>
      <sheetData sheetId="3120" refreshError="1"/>
      <sheetData sheetId="3121" refreshError="1"/>
      <sheetData sheetId="3122"/>
      <sheetData sheetId="3123" refreshError="1"/>
      <sheetData sheetId="3124" refreshError="1"/>
      <sheetData sheetId="3125" refreshError="1"/>
      <sheetData sheetId="3126" refreshError="1"/>
      <sheetData sheetId="3127"/>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ow r="1">
          <cell r="C1" t="str">
            <v>סעיף;</v>
          </cell>
        </row>
      </sheetData>
      <sheetData sheetId="3146" refreshError="1"/>
      <sheetData sheetId="3147" refreshError="1"/>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ow r="11">
          <cell r="H11">
            <v>112</v>
          </cell>
        </row>
      </sheetData>
      <sheetData sheetId="3177">
        <row r="1">
          <cell r="N1" t="str">
            <v>TTI Team Telecom International Ltd.</v>
          </cell>
        </row>
      </sheetData>
      <sheetData sheetId="3178">
        <row r="1">
          <cell r="N1" t="str">
            <v>TTI Team Telecom International Ltd.</v>
          </cell>
        </row>
      </sheetData>
      <sheetData sheetId="3179">
        <row r="1">
          <cell r="N1" t="str">
            <v>TTI Team Telecom International Ltd.</v>
          </cell>
        </row>
      </sheetData>
      <sheetData sheetId="3180"/>
      <sheetData sheetId="3181"/>
      <sheetData sheetId="3182"/>
      <sheetData sheetId="3183"/>
      <sheetData sheetId="3184"/>
      <sheetData sheetId="3185"/>
      <sheetData sheetId="3186"/>
      <sheetData sheetId="3187"/>
      <sheetData sheetId="3188"/>
      <sheetData sheetId="3189" refreshError="1"/>
      <sheetData sheetId="3190"/>
      <sheetData sheetId="3191"/>
      <sheetData sheetId="3192" refreshError="1"/>
      <sheetData sheetId="3193" refreshError="1"/>
      <sheetData sheetId="3194">
        <row r="1">
          <cell r="D1" t="str">
            <v xml:space="preserve">סעיף ראשי </v>
          </cell>
        </row>
      </sheetData>
      <sheetData sheetId="3195" refreshError="1"/>
      <sheetData sheetId="3196" refreshError="1"/>
      <sheetData sheetId="3197" refreshError="1"/>
      <sheetData sheetId="3198" refreshError="1"/>
      <sheetData sheetId="3199">
        <row r="5">
          <cell r="C5">
            <v>112</v>
          </cell>
        </row>
      </sheetData>
      <sheetData sheetId="3200" refreshError="1"/>
      <sheetData sheetId="3201">
        <row r="4">
          <cell r="D4">
            <v>0</v>
          </cell>
        </row>
      </sheetData>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refreshError="1"/>
      <sheetData sheetId="3227" refreshError="1"/>
      <sheetData sheetId="3228" refreshError="1"/>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refreshError="1"/>
      <sheetData sheetId="3251" refreshError="1"/>
      <sheetData sheetId="3252" refreshError="1"/>
      <sheetData sheetId="3253" refreshError="1"/>
      <sheetData sheetId="3254" refreshError="1"/>
      <sheetData sheetId="3255"/>
      <sheetData sheetId="3256"/>
      <sheetData sheetId="3257"/>
      <sheetData sheetId="3258"/>
      <sheetData sheetId="3259"/>
      <sheetData sheetId="3260"/>
      <sheetData sheetId="3261" refreshError="1"/>
      <sheetData sheetId="3262"/>
      <sheetData sheetId="3263"/>
      <sheetData sheetId="3264"/>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sheetData sheetId="3275">
        <row r="60">
          <cell r="F60">
            <v>-101010.58</v>
          </cell>
        </row>
      </sheetData>
      <sheetData sheetId="3276">
        <row r="4">
          <cell r="H4">
            <v>1600.61</v>
          </cell>
        </row>
      </sheetData>
      <sheetData sheetId="3277"/>
      <sheetData sheetId="3278">
        <row r="41">
          <cell r="L41">
            <v>-4351368.3654569183</v>
          </cell>
        </row>
      </sheetData>
      <sheetData sheetId="3279"/>
      <sheetData sheetId="3280"/>
      <sheetData sheetId="3281">
        <row r="6">
          <cell r="K6">
            <v>12527710.359999999</v>
          </cell>
        </row>
      </sheetData>
      <sheetData sheetId="3282"/>
      <sheetData sheetId="3283"/>
      <sheetData sheetId="3284"/>
      <sheetData sheetId="3285"/>
      <sheetData sheetId="3286"/>
      <sheetData sheetId="3287"/>
      <sheetData sheetId="3288">
        <row r="34">
          <cell r="U34">
            <v>391957.91520092264</v>
          </cell>
        </row>
      </sheetData>
      <sheetData sheetId="3289">
        <row r="29">
          <cell r="B29">
            <v>518410</v>
          </cell>
        </row>
      </sheetData>
      <sheetData sheetId="3290">
        <row r="31">
          <cell r="D31">
            <v>12450</v>
          </cell>
        </row>
      </sheetData>
      <sheetData sheetId="3291">
        <row r="36">
          <cell r="D36">
            <v>5332.5</v>
          </cell>
        </row>
      </sheetData>
      <sheetData sheetId="3292">
        <row r="17">
          <cell r="F17">
            <v>8596.85</v>
          </cell>
        </row>
      </sheetData>
      <sheetData sheetId="3293">
        <row r="30">
          <cell r="M30">
            <v>1.3466797764183425</v>
          </cell>
        </row>
      </sheetData>
      <sheetData sheetId="3294">
        <row r="33">
          <cell r="U33">
            <v>927698.20801707648</v>
          </cell>
        </row>
      </sheetData>
      <sheetData sheetId="3295"/>
      <sheetData sheetId="3296"/>
      <sheetData sheetId="3297"/>
      <sheetData sheetId="3298">
        <row r="21">
          <cell r="F21">
            <v>39.428970292044305</v>
          </cell>
        </row>
      </sheetData>
      <sheetData sheetId="3299">
        <row r="11">
          <cell r="E11">
            <v>1095829</v>
          </cell>
        </row>
      </sheetData>
      <sheetData sheetId="3300"/>
      <sheetData sheetId="330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sheetData sheetId="3312"/>
      <sheetData sheetId="3313" refreshError="1"/>
      <sheetData sheetId="3314"/>
      <sheetData sheetId="3315"/>
      <sheetData sheetId="3316" refreshError="1"/>
      <sheetData sheetId="3317" refreshError="1"/>
      <sheetData sheetId="3318" refreshError="1"/>
      <sheetData sheetId="3319" refreshError="1"/>
      <sheetData sheetId="3320" refreshError="1"/>
      <sheetData sheetId="3321"/>
      <sheetData sheetId="3322">
        <row r="1">
          <cell r="A1" t="str">
            <v>חשבון</v>
          </cell>
        </row>
      </sheetData>
      <sheetData sheetId="3323" refreshError="1"/>
      <sheetData sheetId="3324"/>
      <sheetData sheetId="3325" refreshError="1"/>
      <sheetData sheetId="3326" refreshError="1"/>
      <sheetData sheetId="3327" refreshError="1"/>
      <sheetData sheetId="3328"/>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sheetData sheetId="3378"/>
      <sheetData sheetId="3379"/>
      <sheetData sheetId="3380"/>
      <sheetData sheetId="3381"/>
      <sheetData sheetId="3382"/>
      <sheetData sheetId="3383"/>
      <sheetData sheetId="3384"/>
      <sheetData sheetId="3385" refreshError="1"/>
      <sheetData sheetId="3386"/>
      <sheetData sheetId="3387"/>
      <sheetData sheetId="3388" refreshError="1"/>
      <sheetData sheetId="3389" refreshError="1"/>
      <sheetData sheetId="3390" refreshError="1"/>
      <sheetData sheetId="3391"/>
      <sheetData sheetId="3392"/>
      <sheetData sheetId="3393" refreshError="1"/>
      <sheetData sheetId="3394" refreshError="1"/>
      <sheetData sheetId="3395" refreshError="1"/>
      <sheetData sheetId="3396" refreshError="1"/>
      <sheetData sheetId="3397" refreshError="1"/>
      <sheetData sheetId="3398"/>
      <sheetData sheetId="3399" refreshError="1"/>
      <sheetData sheetId="3400" refreshError="1"/>
      <sheetData sheetId="3401"/>
      <sheetData sheetId="3402">
        <row r="68">
          <cell r="Q68">
            <v>20065537.027042057</v>
          </cell>
        </row>
      </sheetData>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row r="10">
          <cell r="Q10">
            <v>156.5</v>
          </cell>
        </row>
      </sheetData>
      <sheetData sheetId="3419">
        <row r="10">
          <cell r="Q10">
            <v>156.5</v>
          </cell>
        </row>
      </sheetData>
      <sheetData sheetId="3420" refreshError="1"/>
      <sheetData sheetId="3421"/>
      <sheetData sheetId="3422"/>
      <sheetData sheetId="3423"/>
      <sheetData sheetId="3424" refreshError="1"/>
      <sheetData sheetId="3425"/>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ow r="17">
          <cell r="B17">
            <v>34669</v>
          </cell>
        </row>
      </sheetData>
      <sheetData sheetId="3450"/>
      <sheetData sheetId="3451" refreshError="1"/>
      <sheetData sheetId="3452"/>
      <sheetData sheetId="3453"/>
      <sheetData sheetId="3454"/>
      <sheetData sheetId="3455"/>
      <sheetData sheetId="3456"/>
      <sheetData sheetId="3457"/>
      <sheetData sheetId="3458"/>
      <sheetData sheetId="3459"/>
      <sheetData sheetId="3460" refreshError="1"/>
      <sheetData sheetId="3461" refreshError="1"/>
      <sheetData sheetId="3462" refreshError="1"/>
      <sheetData sheetId="3463" refreshError="1"/>
      <sheetData sheetId="3464" refreshError="1"/>
      <sheetData sheetId="3465"/>
      <sheetData sheetId="3466"/>
      <sheetData sheetId="3467"/>
      <sheetData sheetId="3468"/>
      <sheetData sheetId="3469"/>
      <sheetData sheetId="3470"/>
      <sheetData sheetId="3471"/>
      <sheetData sheetId="3472" refreshError="1"/>
      <sheetData sheetId="3473" refreshError="1"/>
      <sheetData sheetId="3474" refreshError="1"/>
      <sheetData sheetId="3475" refreshError="1"/>
      <sheetData sheetId="3476" refreshError="1"/>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sheetData sheetId="3512"/>
      <sheetData sheetId="3513"/>
      <sheetData sheetId="3514"/>
      <sheetData sheetId="3515"/>
      <sheetData sheetId="3516" refreshError="1"/>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refreshError="1"/>
      <sheetData sheetId="3544" refreshError="1"/>
      <sheetData sheetId="3545" refreshError="1"/>
      <sheetData sheetId="3546" refreshError="1"/>
      <sheetData sheetId="3547" refreshError="1"/>
      <sheetData sheetId="3548" refreshError="1"/>
      <sheetData sheetId="3549" refreshError="1"/>
      <sheetData sheetId="3550">
        <row r="3">
          <cell r="D3">
            <v>37437</v>
          </cell>
        </row>
      </sheetData>
      <sheetData sheetId="3551"/>
      <sheetData sheetId="3552">
        <row r="5">
          <cell r="B5" t="str">
            <v>VIRYANET LTD.</v>
          </cell>
        </row>
      </sheetData>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refreshError="1"/>
      <sheetData sheetId="3640" refreshError="1"/>
      <sheetData sheetId="3641" refreshError="1"/>
      <sheetData sheetId="3642" refreshError="1"/>
      <sheetData sheetId="3643" refreshError="1"/>
      <sheetData sheetId="3644" refreshError="1"/>
      <sheetData sheetId="3645"/>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sheetData sheetId="3656"/>
      <sheetData sheetId="3657"/>
      <sheetData sheetId="3658"/>
      <sheetData sheetId="3659"/>
      <sheetData sheetId="3660"/>
      <sheetData sheetId="3661"/>
      <sheetData sheetId="3662"/>
      <sheetData sheetId="3663"/>
      <sheetData sheetId="3664"/>
      <sheetData sheetId="3665"/>
      <sheetData sheetId="3666">
        <row r="33">
          <cell r="F33">
            <v>54864.1</v>
          </cell>
        </row>
      </sheetData>
      <sheetData sheetId="3667">
        <row r="9">
          <cell r="N9">
            <v>331500</v>
          </cell>
        </row>
      </sheetData>
      <sheetData sheetId="3668">
        <row r="37">
          <cell r="Q37">
            <v>453859.35</v>
          </cell>
        </row>
      </sheetData>
      <sheetData sheetId="3669">
        <row r="31">
          <cell r="X31">
            <v>16806036.43</v>
          </cell>
        </row>
      </sheetData>
      <sheetData sheetId="3670">
        <row r="29">
          <cell r="Y29">
            <v>1321042.2100000009</v>
          </cell>
        </row>
      </sheetData>
      <sheetData sheetId="3671">
        <row r="31">
          <cell r="Q31">
            <v>140084</v>
          </cell>
        </row>
      </sheetData>
      <sheetData sheetId="3672"/>
      <sheetData sheetId="3673">
        <row r="37">
          <cell r="Q37">
            <v>8824766.7899999991</v>
          </cell>
        </row>
      </sheetData>
      <sheetData sheetId="3674"/>
      <sheetData sheetId="3675"/>
      <sheetData sheetId="3676"/>
      <sheetData sheetId="3677"/>
      <sheetData sheetId="3678"/>
      <sheetData sheetId="3679"/>
      <sheetData sheetId="3680"/>
      <sheetData sheetId="3681"/>
      <sheetData sheetId="3682"/>
      <sheetData sheetId="3683">
        <row r="206">
          <cell r="I206">
            <v>18279.43</v>
          </cell>
        </row>
      </sheetData>
      <sheetData sheetId="3684">
        <row r="4">
          <cell r="C4">
            <v>-10000000</v>
          </cell>
        </row>
      </sheetData>
      <sheetData sheetId="3685"/>
      <sheetData sheetId="3686"/>
      <sheetData sheetId="3687"/>
      <sheetData sheetId="3688">
        <row r="1">
          <cell r="B1" t="str">
            <v>Q1'18</v>
          </cell>
        </row>
      </sheetData>
      <sheetData sheetId="3689"/>
      <sheetData sheetId="3690"/>
      <sheetData sheetId="3691">
        <row r="1">
          <cell r="B1" t="str">
            <v>Q1'18</v>
          </cell>
        </row>
      </sheetData>
      <sheetData sheetId="3692"/>
      <sheetData sheetId="3693"/>
      <sheetData sheetId="3694"/>
      <sheetData sheetId="3695">
        <row r="1">
          <cell r="B1" t="str">
            <v>Q1'18</v>
          </cell>
        </row>
      </sheetData>
      <sheetData sheetId="3696"/>
      <sheetData sheetId="3697"/>
      <sheetData sheetId="3698"/>
      <sheetData sheetId="3699"/>
      <sheetData sheetId="3700"/>
      <sheetData sheetId="3701"/>
      <sheetData sheetId="3702"/>
      <sheetData sheetId="3703"/>
      <sheetData sheetId="3704"/>
      <sheetData sheetId="3705"/>
      <sheetData sheetId="3706" refreshError="1"/>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refreshError="1"/>
      <sheetData sheetId="3755" refreshError="1"/>
      <sheetData sheetId="3756" refreshError="1"/>
      <sheetData sheetId="3757">
        <row r="2">
          <cell r="B2" t="str">
            <v>שם העובד</v>
          </cell>
        </row>
      </sheetData>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refreshError="1"/>
      <sheetData sheetId="3801" refreshError="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refreshError="1"/>
      <sheetData sheetId="3828" refreshError="1"/>
      <sheetData sheetId="3829" refreshError="1"/>
      <sheetData sheetId="3830" refreshError="1"/>
      <sheetData sheetId="3831" refreshError="1"/>
      <sheetData sheetId="3832"/>
      <sheetData sheetId="3833"/>
      <sheetData sheetId="3834"/>
      <sheetData sheetId="3835"/>
      <sheetData sheetId="3836"/>
      <sheetData sheetId="3837"/>
      <sheetData sheetId="3838"/>
      <sheetData sheetId="3839"/>
      <sheetData sheetId="3840"/>
      <sheetData sheetId="3841"/>
      <sheetData sheetId="3842">
        <row r="15">
          <cell r="B15" t="str">
            <v>תאריכי חתך ברבעון</v>
          </cell>
        </row>
      </sheetData>
      <sheetData sheetId="3843">
        <row r="30">
          <cell r="C30">
            <v>102731</v>
          </cell>
        </row>
      </sheetData>
      <sheetData sheetId="3844"/>
      <sheetData sheetId="3845">
        <row r="15">
          <cell r="B15" t="str">
            <v>תאריכי חתך ברבעון</v>
          </cell>
        </row>
      </sheetData>
      <sheetData sheetId="3846">
        <row r="54">
          <cell r="E54" t="str">
            <v>2. the first recognition</v>
          </cell>
        </row>
      </sheetData>
      <sheetData sheetId="3847" refreshError="1"/>
      <sheetData sheetId="3848" refreshError="1"/>
      <sheetData sheetId="3849" refreshError="1"/>
      <sheetData sheetId="3850" refreshError="1"/>
      <sheetData sheetId="3851"/>
      <sheetData sheetId="3852"/>
      <sheetData sheetId="3853"/>
      <sheetData sheetId="3854">
        <row r="894">
          <cell r="K894" t="str">
            <v>הת</v>
          </cell>
        </row>
      </sheetData>
      <sheetData sheetId="3855"/>
      <sheetData sheetId="3856">
        <row r="4">
          <cell r="G4">
            <v>1034</v>
          </cell>
        </row>
      </sheetData>
      <sheetData sheetId="3857"/>
      <sheetData sheetId="3858">
        <row r="4">
          <cell r="G4">
            <v>183</v>
          </cell>
        </row>
      </sheetData>
      <sheetData sheetId="3859"/>
      <sheetData sheetId="3860"/>
      <sheetData sheetId="3861"/>
      <sheetData sheetId="3862"/>
      <sheetData sheetId="3863">
        <row r="22">
          <cell r="D22">
            <v>5422154.5388936168</v>
          </cell>
        </row>
      </sheetData>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ow r="54">
          <cell r="P54">
            <v>29824</v>
          </cell>
        </row>
      </sheetData>
      <sheetData sheetId="3874" refreshError="1"/>
      <sheetData sheetId="3875" refreshError="1"/>
      <sheetData sheetId="3876" refreshError="1"/>
      <sheetData sheetId="3877" refreshError="1"/>
      <sheetData sheetId="3878">
        <row r="4">
          <cell r="A4" t="str">
            <v>Sum of עלות עובד סה"כ שנתי</v>
          </cell>
        </row>
      </sheetData>
      <sheetData sheetId="3879" refreshError="1"/>
      <sheetData sheetId="3880" refreshError="1"/>
      <sheetData sheetId="3881" refreshError="1"/>
      <sheetData sheetId="3882" refreshError="1"/>
      <sheetData sheetId="3883" refreshError="1"/>
      <sheetData sheetId="3884" refreshError="1"/>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refreshError="1"/>
      <sheetData sheetId="3898"/>
      <sheetData sheetId="3899"/>
      <sheetData sheetId="3900"/>
      <sheetData sheetId="390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sheetData sheetId="3911" refreshError="1"/>
      <sheetData sheetId="3912" refreshError="1"/>
      <sheetData sheetId="3913" refreshError="1"/>
      <sheetData sheetId="3914" refreshError="1"/>
      <sheetData sheetId="3915"/>
      <sheetData sheetId="3916" refreshError="1"/>
      <sheetData sheetId="3917" refreshError="1"/>
      <sheetData sheetId="3918"/>
      <sheetData sheetId="3919"/>
      <sheetData sheetId="3920"/>
      <sheetData sheetId="3921"/>
      <sheetData sheetId="3922"/>
      <sheetData sheetId="3923"/>
      <sheetData sheetId="3924"/>
      <sheetData sheetId="3925"/>
      <sheetData sheetId="3926"/>
      <sheetData sheetId="3927"/>
      <sheetData sheetId="3928" refreshError="1"/>
      <sheetData sheetId="3929"/>
      <sheetData sheetId="3930"/>
      <sheetData sheetId="3931"/>
      <sheetData sheetId="3932"/>
      <sheetData sheetId="3933"/>
      <sheetData sheetId="3934"/>
      <sheetData sheetId="3935"/>
      <sheetData sheetId="3936">
        <row r="3">
          <cell r="D3"/>
        </row>
      </sheetData>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row r="39">
          <cell r="YC39">
            <v>7.9443892750750145E-3</v>
          </cell>
        </row>
      </sheetData>
      <sheetData sheetId="3965"/>
      <sheetData sheetId="3966">
        <row r="5">
          <cell r="B5">
            <v>12</v>
          </cell>
        </row>
      </sheetData>
      <sheetData sheetId="3967"/>
      <sheetData sheetId="3968"/>
      <sheetData sheetId="3969"/>
      <sheetData sheetId="3970"/>
      <sheetData sheetId="3971"/>
      <sheetData sheetId="3972">
        <row r="5">
          <cell r="A5" t="str">
            <v>Shareholder</v>
          </cell>
        </row>
      </sheetData>
      <sheetData sheetId="3973"/>
      <sheetData sheetId="3974"/>
      <sheetData sheetId="3975" refreshError="1"/>
      <sheetData sheetId="3976"/>
      <sheetData sheetId="3977"/>
      <sheetData sheetId="3978"/>
      <sheetData sheetId="3979"/>
      <sheetData sheetId="3980"/>
      <sheetData sheetId="3981" refreshError="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refreshError="1"/>
      <sheetData sheetId="3995"/>
      <sheetData sheetId="3996" refreshError="1"/>
      <sheetData sheetId="3997"/>
      <sheetData sheetId="3998" refreshError="1"/>
      <sheetData sheetId="3999" refreshError="1"/>
      <sheetData sheetId="4000" refreshError="1"/>
      <sheetData sheetId="400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ow r="1">
          <cell r="A1">
            <v>1001</v>
          </cell>
        </row>
      </sheetData>
      <sheetData sheetId="4014" refreshError="1"/>
      <sheetData sheetId="4015" refreshError="1"/>
      <sheetData sheetId="4016">
        <row r="4">
          <cell r="H4" t="str">
            <v>סכום</v>
          </cell>
        </row>
      </sheetData>
      <sheetData sheetId="4017" refreshError="1"/>
      <sheetData sheetId="4018" refreshError="1"/>
      <sheetData sheetId="4019">
        <row r="7">
          <cell r="A7">
            <v>1310</v>
          </cell>
        </row>
      </sheetData>
      <sheetData sheetId="4020" refreshError="1"/>
      <sheetData sheetId="4021" refreshError="1"/>
      <sheetData sheetId="4022" refreshError="1"/>
      <sheetData sheetId="4023" refreshError="1"/>
      <sheetData sheetId="4024" refreshError="1"/>
      <sheetData sheetId="4025" refreshError="1"/>
      <sheetData sheetId="4026" refreshError="1"/>
      <sheetData sheetId="4027">
        <row r="6">
          <cell r="D6">
            <v>2008</v>
          </cell>
        </row>
      </sheetData>
      <sheetData sheetId="4028" refreshError="1"/>
      <sheetData sheetId="4029" refreshError="1"/>
      <sheetData sheetId="4030" refreshError="1"/>
      <sheetData sheetId="4031" refreshError="1"/>
      <sheetData sheetId="4032" refreshError="1"/>
      <sheetData sheetId="4033" refreshError="1"/>
      <sheetData sheetId="4034">
        <row r="8">
          <cell r="A8">
            <v>2210</v>
          </cell>
        </row>
      </sheetData>
      <sheetData sheetId="4035">
        <row r="8">
          <cell r="A8">
            <v>2410</v>
          </cell>
        </row>
      </sheetData>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refreshError="1"/>
      <sheetData sheetId="4057" refreshError="1"/>
      <sheetData sheetId="4058" refreshError="1"/>
      <sheetData sheetId="4059" refreshError="1"/>
      <sheetData sheetId="4060" refreshError="1"/>
      <sheetData sheetId="4061" refreshError="1"/>
      <sheetData sheetId="4062"/>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ow r="3">
          <cell r="D3">
            <v>15000</v>
          </cell>
        </row>
      </sheetData>
      <sheetData sheetId="4085" refreshError="1"/>
      <sheetData sheetId="4086" refreshError="1"/>
      <sheetData sheetId="4087" refreshError="1"/>
      <sheetData sheetId="4088"/>
      <sheetData sheetId="4089" refreshError="1"/>
      <sheetData sheetId="4090" refreshError="1"/>
      <sheetData sheetId="4091"/>
      <sheetData sheetId="4092" refreshError="1"/>
      <sheetData sheetId="4093"/>
      <sheetData sheetId="4094"/>
      <sheetData sheetId="4095"/>
      <sheetData sheetId="4096" refreshError="1"/>
      <sheetData sheetId="4097" refreshError="1"/>
      <sheetData sheetId="4098"/>
      <sheetData sheetId="4099"/>
      <sheetData sheetId="4100"/>
      <sheetData sheetId="4101"/>
      <sheetData sheetId="4102" refreshError="1"/>
      <sheetData sheetId="4103"/>
      <sheetData sheetId="4104"/>
      <sheetData sheetId="4105" refreshError="1"/>
      <sheetData sheetId="4106" refreshError="1"/>
      <sheetData sheetId="4107" refreshError="1"/>
      <sheetData sheetId="4108" refreshError="1"/>
      <sheetData sheetId="4109" refreshError="1"/>
      <sheetData sheetId="4110" refreshError="1"/>
      <sheetData sheetId="4111"/>
      <sheetData sheetId="4112" refreshError="1"/>
      <sheetData sheetId="4113" refreshError="1"/>
      <sheetData sheetId="4114" refreshError="1"/>
      <sheetData sheetId="4115">
        <row r="18">
          <cell r="B18" t="str">
            <v>Q2'99</v>
          </cell>
        </row>
      </sheetData>
      <sheetData sheetId="4116">
        <row r="17">
          <cell r="B17" t="str">
            <v>Q2'99</v>
          </cell>
        </row>
      </sheetData>
      <sheetData sheetId="4117">
        <row r="4">
          <cell r="C4" t="str">
            <v>Q2'98</v>
          </cell>
        </row>
      </sheetData>
      <sheetData sheetId="4118">
        <row r="2">
          <cell r="B2" t="str">
            <v>Q2’99</v>
          </cell>
        </row>
      </sheetData>
      <sheetData sheetId="4119" refreshError="1"/>
      <sheetData sheetId="4120" refreshError="1"/>
      <sheetData sheetId="4121"/>
      <sheetData sheetId="4122"/>
      <sheetData sheetId="4123"/>
      <sheetData sheetId="4124" refreshError="1"/>
      <sheetData sheetId="4125" refreshError="1"/>
      <sheetData sheetId="4126" refreshError="1"/>
      <sheetData sheetId="4127" refreshError="1"/>
      <sheetData sheetId="4128"/>
      <sheetData sheetId="4129" refreshError="1"/>
      <sheetData sheetId="4130" refreshError="1"/>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refreshError="1"/>
      <sheetData sheetId="4146"/>
      <sheetData sheetId="4147"/>
      <sheetData sheetId="4148"/>
      <sheetData sheetId="4149"/>
      <sheetData sheetId="4150"/>
      <sheetData sheetId="4151" refreshError="1"/>
      <sheetData sheetId="4152"/>
      <sheetData sheetId="4153" refreshError="1"/>
      <sheetData sheetId="4154" refreshError="1"/>
      <sheetData sheetId="4155"/>
      <sheetData sheetId="4156"/>
      <sheetData sheetId="4157" refreshError="1"/>
      <sheetData sheetId="4158" refreshError="1"/>
      <sheetData sheetId="4159" refreshError="1"/>
      <sheetData sheetId="4160" refreshError="1"/>
      <sheetData sheetId="4161"/>
      <sheetData sheetId="4162"/>
      <sheetData sheetId="4163" refreshError="1"/>
      <sheetData sheetId="4164"/>
      <sheetData sheetId="4165"/>
      <sheetData sheetId="4166">
        <row r="9">
          <cell r="E9">
            <v>15</v>
          </cell>
        </row>
      </sheetData>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row r="13">
          <cell r="F13">
            <v>50000000</v>
          </cell>
        </row>
      </sheetData>
      <sheetData sheetId="4184"/>
      <sheetData sheetId="4185" refreshError="1"/>
      <sheetData sheetId="4186"/>
      <sheetData sheetId="4187"/>
      <sheetData sheetId="4188"/>
      <sheetData sheetId="4189"/>
      <sheetData sheetId="4190" refreshError="1"/>
      <sheetData sheetId="4191"/>
      <sheetData sheetId="4192"/>
      <sheetData sheetId="4193" refreshError="1"/>
      <sheetData sheetId="4194"/>
      <sheetData sheetId="4195"/>
      <sheetData sheetId="4196"/>
      <sheetData sheetId="4197"/>
      <sheetData sheetId="4198"/>
      <sheetData sheetId="4199"/>
      <sheetData sheetId="4200"/>
      <sheetData sheetId="4201">
        <row r="3">
          <cell r="A3">
            <v>681110</v>
          </cell>
        </row>
      </sheetData>
      <sheetData sheetId="4202"/>
      <sheetData sheetId="4203"/>
      <sheetData sheetId="4204" refreshError="1"/>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refreshError="1"/>
      <sheetData sheetId="4234" refreshError="1"/>
      <sheetData sheetId="4235" refreshError="1"/>
      <sheetData sheetId="4236" refreshError="1"/>
      <sheetData sheetId="4237" refreshError="1"/>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refreshError="1"/>
      <sheetData sheetId="4256"/>
      <sheetData sheetId="4257">
        <row r="180">
          <cell r="N180">
            <v>-322443</v>
          </cell>
        </row>
      </sheetData>
      <sheetData sheetId="4258"/>
      <sheetData sheetId="4259"/>
      <sheetData sheetId="4260" refreshError="1"/>
      <sheetData sheetId="4261"/>
      <sheetData sheetId="4262"/>
      <sheetData sheetId="4263"/>
      <sheetData sheetId="4264"/>
      <sheetData sheetId="4265"/>
      <sheetData sheetId="4266"/>
      <sheetData sheetId="4267"/>
      <sheetData sheetId="4268" refreshError="1"/>
      <sheetData sheetId="4269" refreshError="1"/>
      <sheetData sheetId="4270" refreshError="1"/>
      <sheetData sheetId="4271" refreshError="1"/>
      <sheetData sheetId="4272" refreshError="1"/>
      <sheetData sheetId="4273" refreshError="1"/>
      <sheetData sheetId="4274" refreshError="1"/>
      <sheetData sheetId="4275"/>
      <sheetData sheetId="4276" refreshError="1"/>
      <sheetData sheetId="4277" refreshError="1"/>
      <sheetData sheetId="4278" refreshError="1"/>
      <sheetData sheetId="4279" refreshError="1"/>
      <sheetData sheetId="4280" refreshError="1"/>
      <sheetData sheetId="4281" refreshError="1"/>
      <sheetData sheetId="4282" refreshError="1"/>
      <sheetData sheetId="4283"/>
      <sheetData sheetId="4284"/>
      <sheetData sheetId="4285"/>
      <sheetData sheetId="4286" refreshError="1"/>
      <sheetData sheetId="4287" refreshError="1"/>
      <sheetData sheetId="4288" refreshError="1"/>
      <sheetData sheetId="4289"/>
      <sheetData sheetId="4290"/>
      <sheetData sheetId="4291" refreshError="1"/>
      <sheetData sheetId="4292"/>
      <sheetData sheetId="4293" refreshError="1"/>
      <sheetData sheetId="4294" refreshError="1"/>
      <sheetData sheetId="4295" refreshError="1"/>
      <sheetData sheetId="4296" refreshError="1"/>
      <sheetData sheetId="4297"/>
      <sheetData sheetId="4298"/>
      <sheetData sheetId="4299"/>
      <sheetData sheetId="4300">
        <row r="2">
          <cell r="B2" t="str">
            <v>Consolidated P&amp;L</v>
          </cell>
        </row>
      </sheetData>
      <sheetData sheetId="4301"/>
      <sheetData sheetId="4302"/>
      <sheetData sheetId="4303"/>
      <sheetData sheetId="4304">
        <row r="10">
          <cell r="B10">
            <v>900001</v>
          </cell>
        </row>
      </sheetData>
      <sheetData sheetId="4305"/>
      <sheetData sheetId="4306" refreshError="1"/>
      <sheetData sheetId="4307" refreshError="1"/>
      <sheetData sheetId="4308" refreshError="1"/>
      <sheetData sheetId="4309" refreshError="1"/>
      <sheetData sheetId="4310" refreshError="1"/>
      <sheetData sheetId="4311" refreshError="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refreshError="1"/>
      <sheetData sheetId="4332" refreshError="1"/>
      <sheetData sheetId="4333" refreshError="1"/>
      <sheetData sheetId="4334" refreshError="1"/>
      <sheetData sheetId="4335" refreshError="1"/>
      <sheetData sheetId="4336"/>
      <sheetData sheetId="4337" refreshError="1"/>
      <sheetData sheetId="4338"/>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ow r="6">
          <cell r="D6" t="str">
            <v>Ophthalix Inc.</v>
          </cell>
        </row>
      </sheetData>
      <sheetData sheetId="4353"/>
      <sheetData sheetId="4354"/>
      <sheetData sheetId="4355" refreshError="1"/>
      <sheetData sheetId="4356" refreshError="1"/>
      <sheetData sheetId="4357"/>
      <sheetData sheetId="4358"/>
      <sheetData sheetId="4359"/>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sheetData sheetId="4422"/>
      <sheetData sheetId="4423"/>
      <sheetData sheetId="4424" refreshError="1"/>
      <sheetData sheetId="4425" refreshError="1"/>
      <sheetData sheetId="4426"/>
      <sheetData sheetId="4427"/>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sheetData sheetId="4443"/>
      <sheetData sheetId="4444" refreshError="1"/>
      <sheetData sheetId="4445" refreshError="1"/>
      <sheetData sheetId="4446"/>
      <sheetData sheetId="4447"/>
      <sheetData sheetId="4448"/>
      <sheetData sheetId="4449"/>
      <sheetData sheetId="4450"/>
      <sheetData sheetId="4451"/>
      <sheetData sheetId="4452"/>
      <sheetData sheetId="4453"/>
      <sheetData sheetId="4454"/>
      <sheetData sheetId="4455"/>
      <sheetData sheetId="4456"/>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sheetData sheetId="4472"/>
      <sheetData sheetId="4473"/>
      <sheetData sheetId="4474"/>
      <sheetData sheetId="4475"/>
      <sheetData sheetId="4476" refreshError="1"/>
      <sheetData sheetId="4477" refreshError="1"/>
      <sheetData sheetId="4478" refreshError="1"/>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row r="5">
          <cell r="A5" t="str">
            <v>Marché</v>
          </cell>
        </row>
      </sheetData>
      <sheetData sheetId="4498"/>
      <sheetData sheetId="4499"/>
      <sheetData sheetId="4500" refreshError="1"/>
      <sheetData sheetId="4501"/>
      <sheetData sheetId="4502"/>
      <sheetData sheetId="4503"/>
      <sheetData sheetId="4504"/>
      <sheetData sheetId="4505" refreshError="1"/>
      <sheetData sheetId="4506">
        <row r="2">
          <cell r="A2" t="str">
            <v>ROL</v>
          </cell>
        </row>
      </sheetData>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refreshError="1"/>
      <sheetData sheetId="4693" refreshError="1"/>
      <sheetData sheetId="4694" refreshError="1"/>
      <sheetData sheetId="4695" refreshError="1"/>
      <sheetData sheetId="4696" refreshError="1"/>
      <sheetData sheetId="4697" refreshError="1"/>
      <sheetData sheetId="4698"/>
      <sheetData sheetId="4699"/>
      <sheetData sheetId="4700"/>
      <sheetData sheetId="4701" refreshError="1"/>
      <sheetData sheetId="4702" refreshError="1"/>
      <sheetData sheetId="4703">
        <row r="88">
          <cell r="B88">
            <v>6.3</v>
          </cell>
        </row>
      </sheetData>
      <sheetData sheetId="4704"/>
      <sheetData sheetId="4705"/>
      <sheetData sheetId="4706"/>
      <sheetData sheetId="4707"/>
      <sheetData sheetId="4708"/>
      <sheetData sheetId="4709" refreshError="1"/>
      <sheetData sheetId="4710" refreshError="1"/>
      <sheetData sheetId="4711" refreshError="1"/>
      <sheetData sheetId="4712" refreshError="1"/>
      <sheetData sheetId="4713" refreshError="1"/>
      <sheetData sheetId="4714"/>
      <sheetData sheetId="4715"/>
      <sheetData sheetId="4716"/>
      <sheetData sheetId="4717"/>
      <sheetData sheetId="4718"/>
      <sheetData sheetId="4719"/>
      <sheetData sheetId="4720"/>
      <sheetData sheetId="4721"/>
      <sheetData sheetId="4722">
        <row r="5">
          <cell r="K5" t="str">
            <v>Capital Expenditures - Photocopying machine</v>
          </cell>
        </row>
      </sheetData>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sheetData sheetId="4754"/>
      <sheetData sheetId="4755"/>
      <sheetData sheetId="4756"/>
      <sheetData sheetId="4757"/>
      <sheetData sheetId="4758"/>
      <sheetData sheetId="4759"/>
      <sheetData sheetId="4760"/>
      <sheetData sheetId="4761"/>
      <sheetData sheetId="4762"/>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refreshError="1"/>
      <sheetData sheetId="4797" refreshError="1"/>
      <sheetData sheetId="4798" refreshError="1"/>
      <sheetData sheetId="4799" refreshError="1"/>
      <sheetData sheetId="4800"/>
      <sheetData sheetId="4801" refreshError="1"/>
      <sheetData sheetId="4802" refreshError="1"/>
      <sheetData sheetId="4803" refreshError="1"/>
      <sheetData sheetId="4804" refreshError="1"/>
      <sheetData sheetId="4805" refreshError="1"/>
      <sheetData sheetId="4806" refreshError="1"/>
      <sheetData sheetId="4807" refreshError="1"/>
      <sheetData sheetId="4808"/>
      <sheetData sheetId="4809"/>
      <sheetData sheetId="4810"/>
      <sheetData sheetId="481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ow r="39">
          <cell r="M39">
            <v>1.3019535422525537</v>
          </cell>
        </row>
      </sheetData>
      <sheetData sheetId="4839" refreshError="1"/>
      <sheetData sheetId="4840" refreshError="1"/>
      <sheetData sheetId="4841" refreshError="1"/>
      <sheetData sheetId="4842" refreshError="1"/>
      <sheetData sheetId="4843" refreshError="1"/>
      <sheetData sheetId="4844" refreshError="1"/>
      <sheetData sheetId="4845"/>
      <sheetData sheetId="4846" refreshError="1"/>
      <sheetData sheetId="4847" refreshError="1"/>
      <sheetData sheetId="4848" refreshError="1"/>
      <sheetData sheetId="4849" refreshError="1"/>
      <sheetData sheetId="4850"/>
      <sheetData sheetId="4851" refreshError="1"/>
      <sheetData sheetId="4852"/>
      <sheetData sheetId="4853"/>
      <sheetData sheetId="4854"/>
      <sheetData sheetId="4855"/>
      <sheetData sheetId="4856"/>
      <sheetData sheetId="4857" refreshError="1"/>
      <sheetData sheetId="4858" refreshError="1"/>
      <sheetData sheetId="4859" refreshError="1"/>
      <sheetData sheetId="4860" refreshError="1"/>
      <sheetData sheetId="4861"/>
      <sheetData sheetId="4862" refreshError="1"/>
      <sheetData sheetId="4863" refreshError="1"/>
      <sheetData sheetId="4864">
        <row r="2">
          <cell r="A2" t="str">
            <v>Type of analytic…</v>
          </cell>
        </row>
      </sheetData>
      <sheetData sheetId="4865" refreshError="1"/>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refreshError="1"/>
      <sheetData sheetId="4880"/>
      <sheetData sheetId="4881" refreshError="1"/>
      <sheetData sheetId="4882" refreshError="1"/>
      <sheetData sheetId="4883" refreshError="1"/>
      <sheetData sheetId="4884" refreshError="1"/>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row r="4">
          <cell r="AB4" t="str">
            <v>nom</v>
          </cell>
        </row>
      </sheetData>
      <sheetData sheetId="4918" refreshError="1"/>
      <sheetData sheetId="4919"/>
      <sheetData sheetId="4920" refreshError="1"/>
      <sheetData sheetId="4921" refreshError="1"/>
      <sheetData sheetId="4922" refreshError="1"/>
      <sheetData sheetId="4923" refreshError="1"/>
      <sheetData sheetId="4924" refreshError="1"/>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refreshError="1"/>
      <sheetData sheetId="4939" refreshError="1"/>
      <sheetData sheetId="4940" refreshError="1"/>
      <sheetData sheetId="4941" refreshError="1"/>
      <sheetData sheetId="4942" refreshError="1"/>
      <sheetData sheetId="4943"/>
      <sheetData sheetId="4944"/>
      <sheetData sheetId="4945"/>
      <sheetData sheetId="4946"/>
      <sheetData sheetId="4947" refreshError="1"/>
      <sheetData sheetId="4948">
        <row r="45">
          <cell r="M45">
            <v>371.86559999999997</v>
          </cell>
        </row>
      </sheetData>
      <sheetData sheetId="4949" refreshError="1"/>
      <sheetData sheetId="4950"/>
      <sheetData sheetId="4951"/>
      <sheetData sheetId="4952"/>
      <sheetData sheetId="4953">
        <row r="19">
          <cell r="E19" t="e">
            <v>#DIV/0!</v>
          </cell>
        </row>
      </sheetData>
      <sheetData sheetId="4954"/>
      <sheetData sheetId="4955">
        <row r="8">
          <cell r="A8" t="str">
            <v>Adjusted Total Simmons Company</v>
          </cell>
        </row>
      </sheetData>
      <sheetData sheetId="4956"/>
      <sheetData sheetId="4957"/>
      <sheetData sheetId="4958"/>
      <sheetData sheetId="4959"/>
      <sheetData sheetId="4960"/>
      <sheetData sheetId="4961">
        <row r="29">
          <cell r="I29">
            <v>27.3</v>
          </cell>
        </row>
      </sheetData>
      <sheetData sheetId="4962">
        <row r="1">
          <cell r="A1" t="str">
            <v>Material</v>
          </cell>
        </row>
      </sheetData>
      <sheetData sheetId="4963"/>
      <sheetData sheetId="4964"/>
      <sheetData sheetId="4965"/>
      <sheetData sheetId="4966"/>
      <sheetData sheetId="4967"/>
      <sheetData sheetId="4968">
        <row r="50">
          <cell r="C50" t="str">
            <v xml:space="preserve">   ?</v>
          </cell>
        </row>
      </sheetData>
      <sheetData sheetId="4969"/>
      <sheetData sheetId="4970"/>
      <sheetData sheetId="4971"/>
      <sheetData sheetId="4972"/>
      <sheetData sheetId="4973"/>
      <sheetData sheetId="4974"/>
      <sheetData sheetId="4975"/>
      <sheetData sheetId="4976"/>
      <sheetData sheetId="4977"/>
      <sheetData sheetId="4978"/>
      <sheetData sheetId="4979" refreshError="1"/>
      <sheetData sheetId="4980" refreshError="1"/>
      <sheetData sheetId="4981" refreshError="1"/>
      <sheetData sheetId="4982"/>
      <sheetData sheetId="4983" refreshError="1"/>
      <sheetData sheetId="4984" refreshError="1"/>
      <sheetData sheetId="4985" refreshError="1"/>
      <sheetData sheetId="4986"/>
      <sheetData sheetId="4987"/>
      <sheetData sheetId="4988"/>
      <sheetData sheetId="4989"/>
      <sheetData sheetId="4990"/>
      <sheetData sheetId="4991"/>
      <sheetData sheetId="4992"/>
      <sheetData sheetId="4993"/>
      <sheetData sheetId="4994"/>
      <sheetData sheetId="4995"/>
      <sheetData sheetId="4996" refreshError="1"/>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refreshError="1"/>
      <sheetData sheetId="5017" refreshError="1"/>
      <sheetData sheetId="5018" refreshError="1"/>
      <sheetData sheetId="5019"/>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sheetData sheetId="5031"/>
      <sheetData sheetId="5032"/>
      <sheetData sheetId="5033"/>
      <sheetData sheetId="5034"/>
      <sheetData sheetId="5035"/>
      <sheetData sheetId="5036"/>
      <sheetData sheetId="5037"/>
      <sheetData sheetId="5038"/>
      <sheetData sheetId="5039" refreshError="1"/>
      <sheetData sheetId="5040" refreshError="1"/>
      <sheetData sheetId="5041" refreshError="1"/>
      <sheetData sheetId="5042" refreshError="1"/>
      <sheetData sheetId="5043" refreshError="1"/>
      <sheetData sheetId="5044" refreshError="1"/>
      <sheetData sheetId="5045">
        <row r="4">
          <cell r="AA4">
            <v>2</v>
          </cell>
        </row>
      </sheetData>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efreshError="1"/>
      <sheetData sheetId="5093" refreshError="1"/>
      <sheetData sheetId="5094"/>
      <sheetData sheetId="5095" refreshError="1"/>
      <sheetData sheetId="5096"/>
      <sheetData sheetId="5097" refreshError="1"/>
      <sheetData sheetId="5098" refreshError="1"/>
      <sheetData sheetId="5099" refreshError="1"/>
      <sheetData sheetId="5100"/>
      <sheetData sheetId="5101"/>
      <sheetData sheetId="5102"/>
      <sheetData sheetId="5103"/>
      <sheetData sheetId="5104">
        <row r="1">
          <cell r="B1" t="str">
            <v>שם</v>
          </cell>
        </row>
      </sheetData>
      <sheetData sheetId="5105"/>
      <sheetData sheetId="5106"/>
      <sheetData sheetId="5107">
        <row r="3">
          <cell r="B3" t="str">
            <v>$</v>
          </cell>
        </row>
      </sheetData>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refreshError="1"/>
      <sheetData sheetId="5142" refreshError="1"/>
      <sheetData sheetId="5143" refreshError="1"/>
      <sheetData sheetId="5144" refreshError="1"/>
      <sheetData sheetId="5145" refreshError="1"/>
      <sheetData sheetId="5146"/>
      <sheetData sheetId="5147"/>
      <sheetData sheetId="5148"/>
      <sheetData sheetId="5149"/>
      <sheetData sheetId="5150">
        <row r="7">
          <cell r="F7">
            <v>2927.6942675159235</v>
          </cell>
        </row>
      </sheetData>
      <sheetData sheetId="5151"/>
      <sheetData sheetId="5152">
        <row r="6">
          <cell r="C6" t="str">
            <v>הפסדי אקוויטי</v>
          </cell>
        </row>
      </sheetData>
      <sheetData sheetId="5153"/>
      <sheetData sheetId="5154"/>
      <sheetData sheetId="5155"/>
      <sheetData sheetId="5156"/>
      <sheetData sheetId="5157"/>
      <sheetData sheetId="5158"/>
      <sheetData sheetId="5159"/>
      <sheetData sheetId="5160" refreshError="1"/>
      <sheetData sheetId="5161" refreshError="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refreshError="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sheetData sheetId="5226" refreshError="1"/>
      <sheetData sheetId="5227"/>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sheetData sheetId="5237" refreshError="1"/>
      <sheetData sheetId="5238"/>
      <sheetData sheetId="5239"/>
      <sheetData sheetId="5240"/>
      <sheetData sheetId="5241" refreshError="1"/>
      <sheetData sheetId="5242" refreshError="1"/>
      <sheetData sheetId="5243" refreshError="1"/>
      <sheetData sheetId="5244" refreshError="1"/>
      <sheetData sheetId="5245"/>
      <sheetData sheetId="5246" refreshError="1"/>
      <sheetData sheetId="5247"/>
      <sheetData sheetId="5248"/>
      <sheetData sheetId="5249"/>
      <sheetData sheetId="5250"/>
      <sheetData sheetId="5251"/>
      <sheetData sheetId="5252"/>
      <sheetData sheetId="5253"/>
      <sheetData sheetId="5254"/>
      <sheetData sheetId="5255" refreshError="1"/>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refreshError="1"/>
      <sheetData sheetId="5278" refreshError="1"/>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refreshError="1"/>
      <sheetData sheetId="5295"/>
      <sheetData sheetId="5296" refreshError="1"/>
      <sheetData sheetId="5297"/>
      <sheetData sheetId="5298" refreshError="1"/>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refreshError="1"/>
      <sheetData sheetId="5315" refreshError="1"/>
      <sheetData sheetId="5316"/>
      <sheetData sheetId="5317" refreshError="1"/>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refreshError="1"/>
      <sheetData sheetId="5339" refreshError="1"/>
      <sheetData sheetId="5340" refreshError="1"/>
      <sheetData sheetId="5341"/>
      <sheetData sheetId="5342"/>
      <sheetData sheetId="5343"/>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sheetData sheetId="5363"/>
      <sheetData sheetId="5364" refreshError="1"/>
      <sheetData sheetId="5365" refreshError="1"/>
      <sheetData sheetId="5366" refreshError="1"/>
      <sheetData sheetId="5367" refreshError="1"/>
      <sheetData sheetId="5368" refreshError="1"/>
      <sheetData sheetId="5369" refreshError="1"/>
      <sheetData sheetId="5370" refreshError="1"/>
      <sheetData sheetId="5371"/>
      <sheetData sheetId="5372"/>
      <sheetData sheetId="5373"/>
      <sheetData sheetId="5374"/>
      <sheetData sheetId="5375"/>
      <sheetData sheetId="5376"/>
      <sheetData sheetId="5377"/>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sheetData sheetId="5390" refreshError="1"/>
      <sheetData sheetId="5391" refreshError="1"/>
      <sheetData sheetId="5392"/>
      <sheetData sheetId="5393"/>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refreshError="1"/>
      <sheetData sheetId="5428" refreshError="1"/>
      <sheetData sheetId="5429" refreshError="1"/>
      <sheetData sheetId="5430" refreshError="1"/>
      <sheetData sheetId="543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ow r="1">
          <cell r="B1">
            <v>0</v>
          </cell>
        </row>
      </sheetData>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row r="1">
          <cell r="A1" t="str">
            <v>סעיף מאזני</v>
          </cell>
        </row>
      </sheetData>
      <sheetData sheetId="5496"/>
      <sheetData sheetId="5497" refreshError="1"/>
      <sheetData sheetId="5498" refreshError="1"/>
      <sheetData sheetId="5499" refreshError="1"/>
      <sheetData sheetId="5500" refreshError="1"/>
      <sheetData sheetId="5501" refreshError="1"/>
      <sheetData sheetId="5502" refreshError="1"/>
      <sheetData sheetId="5503">
        <row r="56">
          <cell r="M56">
            <v>1.6117698780876428</v>
          </cell>
        </row>
      </sheetData>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sheetData sheetId="5513">
        <row r="1">
          <cell r="A1" t="str">
            <v>סוג תנועה</v>
          </cell>
        </row>
      </sheetData>
      <sheetData sheetId="5514"/>
      <sheetData sheetId="5515"/>
      <sheetData sheetId="5516" refreshError="1"/>
      <sheetData sheetId="5517" refreshError="1"/>
      <sheetData sheetId="5518"/>
      <sheetData sheetId="5519"/>
      <sheetData sheetId="5520"/>
      <sheetData sheetId="5521"/>
      <sheetData sheetId="5522"/>
      <sheetData sheetId="5523">
        <row r="7">
          <cell r="T7">
            <v>20085801</v>
          </cell>
        </row>
      </sheetData>
      <sheetData sheetId="5524">
        <row r="4">
          <cell r="B4" t="str">
            <v>USD</v>
          </cell>
        </row>
      </sheetData>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refreshError="1"/>
      <sheetData sheetId="5659" refreshError="1"/>
      <sheetData sheetId="5660">
        <row r="8">
          <cell r="H8">
            <v>21487078.989999998</v>
          </cell>
        </row>
      </sheetData>
      <sheetData sheetId="5661"/>
      <sheetData sheetId="5662">
        <row r="1">
          <cell r="N1" t="str">
            <v>Yes</v>
          </cell>
        </row>
      </sheetData>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ow r="50">
          <cell r="B50">
            <v>2</v>
          </cell>
        </row>
      </sheetData>
      <sheetData sheetId="5673" refreshError="1"/>
      <sheetData sheetId="5674" refreshError="1"/>
      <sheetData sheetId="5675">
        <row r="4">
          <cell r="BL4">
            <v>1</v>
          </cell>
        </row>
      </sheetData>
      <sheetData sheetId="5676" refreshError="1"/>
      <sheetData sheetId="5677" refreshError="1"/>
      <sheetData sheetId="5678" refreshError="1"/>
      <sheetData sheetId="5679" refreshError="1"/>
      <sheetData sheetId="5680" refreshError="1"/>
      <sheetData sheetId="5681">
        <row r="33">
          <cell r="J33">
            <v>0.23757051077343361</v>
          </cell>
        </row>
      </sheetData>
      <sheetData sheetId="5682" refreshError="1"/>
      <sheetData sheetId="5683" refreshError="1"/>
      <sheetData sheetId="5684">
        <row r="9">
          <cell r="O9">
            <v>0.2</v>
          </cell>
        </row>
      </sheetData>
      <sheetData sheetId="5685">
        <row r="9">
          <cell r="BV9">
            <v>0.23415691046661924</v>
          </cell>
        </row>
      </sheetData>
      <sheetData sheetId="5686">
        <row r="45">
          <cell r="D45">
            <v>0.47126728077526631</v>
          </cell>
        </row>
      </sheetData>
      <sheetData sheetId="5687" refreshError="1"/>
      <sheetData sheetId="5688">
        <row r="66">
          <cell r="L66">
            <v>50420.620312499996</v>
          </cell>
        </row>
      </sheetData>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ow r="3">
          <cell r="E3" t="str">
            <v>12 months</v>
          </cell>
        </row>
      </sheetData>
      <sheetData sheetId="5726"/>
      <sheetData sheetId="5727"/>
      <sheetData sheetId="5728" refreshError="1"/>
      <sheetData sheetId="5729">
        <row r="1">
          <cell r="B1" t="str">
            <v>September 30,</v>
          </cell>
        </row>
      </sheetData>
      <sheetData sheetId="5730">
        <row r="1">
          <cell r="B1" t="str">
            <v>12 Months Ended December 31,</v>
          </cell>
        </row>
      </sheetData>
      <sheetData sheetId="5731"/>
      <sheetData sheetId="5732"/>
      <sheetData sheetId="5733" refreshError="1"/>
      <sheetData sheetId="5734" refreshError="1"/>
      <sheetData sheetId="5735"/>
      <sheetData sheetId="5736"/>
      <sheetData sheetId="5737">
        <row r="4">
          <cell r="A4" t="str">
            <v>Inventory - Flooring</v>
          </cell>
        </row>
      </sheetData>
      <sheetData sheetId="5738">
        <row r="4">
          <cell r="A4" t="str">
            <v>Trim Division - Work station set up, Labor and Mats</v>
          </cell>
        </row>
      </sheetData>
      <sheetData sheetId="5739"/>
      <sheetData sheetId="5740"/>
      <sheetData sheetId="5741"/>
      <sheetData sheetId="5742"/>
      <sheetData sheetId="5743"/>
      <sheetData sheetId="5744"/>
      <sheetData sheetId="5745"/>
      <sheetData sheetId="5746"/>
      <sheetData sheetId="5747"/>
      <sheetData sheetId="5748"/>
      <sheetData sheetId="5749" refreshError="1"/>
      <sheetData sheetId="5750"/>
      <sheetData sheetId="575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sheetData sheetId="5761"/>
      <sheetData sheetId="5762"/>
      <sheetData sheetId="5763"/>
      <sheetData sheetId="5764">
        <row r="1">
          <cell r="B1" t="str">
            <v>12 Months Ended</v>
          </cell>
        </row>
      </sheetData>
      <sheetData sheetId="5765">
        <row r="1">
          <cell r="B1" t="str">
            <v>Useful</v>
          </cell>
        </row>
      </sheetData>
      <sheetData sheetId="5766" refreshError="1"/>
      <sheetData sheetId="5767">
        <row r="4">
          <cell r="B4" t="str">
            <v>Inspection</v>
          </cell>
        </row>
      </sheetData>
      <sheetData sheetId="5768"/>
      <sheetData sheetId="5769" refreshError="1"/>
      <sheetData sheetId="5770"/>
      <sheetData sheetId="5771"/>
      <sheetData sheetId="5772">
        <row r="1">
          <cell r="B1" t="str">
            <v>9 months to</v>
          </cell>
        </row>
      </sheetData>
      <sheetData sheetId="5773">
        <row r="1">
          <cell r="B1" t="str">
            <v>9 months to</v>
          </cell>
        </row>
      </sheetData>
      <sheetData sheetId="5774">
        <row r="34">
          <cell r="L34" t="str">
            <v>Current</v>
          </cell>
        </row>
      </sheetData>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refreshError="1"/>
      <sheetData sheetId="5789"/>
      <sheetData sheetId="5790"/>
      <sheetData sheetId="5791"/>
      <sheetData sheetId="5792">
        <row r="6">
          <cell r="L6" t="str">
            <v>Accounts Receivable Dilution Calculation</v>
          </cell>
        </row>
      </sheetData>
      <sheetData sheetId="5793"/>
      <sheetData sheetId="5794"/>
      <sheetData sheetId="5795"/>
      <sheetData sheetId="5796"/>
      <sheetData sheetId="5797"/>
      <sheetData sheetId="5798"/>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sheetData sheetId="5808" refreshError="1"/>
      <sheetData sheetId="5809" refreshError="1"/>
      <sheetData sheetId="5810"/>
      <sheetData sheetId="5811"/>
      <sheetData sheetId="5812"/>
      <sheetData sheetId="5813"/>
      <sheetData sheetId="5814" refreshError="1"/>
      <sheetData sheetId="5815"/>
      <sheetData sheetId="5816"/>
      <sheetData sheetId="5817"/>
      <sheetData sheetId="5818" refreshError="1"/>
      <sheetData sheetId="5819" refreshError="1"/>
      <sheetData sheetId="5820" refreshError="1"/>
      <sheetData sheetId="5821"/>
      <sheetData sheetId="5822"/>
      <sheetData sheetId="5823"/>
      <sheetData sheetId="5824"/>
      <sheetData sheetId="5825"/>
      <sheetData sheetId="5826" refreshError="1"/>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refreshError="1"/>
      <sheetData sheetId="5843"/>
      <sheetData sheetId="5844"/>
      <sheetData sheetId="5845" refreshError="1"/>
      <sheetData sheetId="5846"/>
      <sheetData sheetId="5847"/>
      <sheetData sheetId="5848"/>
      <sheetData sheetId="5849"/>
      <sheetData sheetId="5850"/>
      <sheetData sheetId="5851"/>
      <sheetData sheetId="5852" refreshError="1"/>
      <sheetData sheetId="5853" refreshError="1"/>
      <sheetData sheetId="5854" refreshError="1"/>
      <sheetData sheetId="5855" refreshError="1"/>
      <sheetData sheetId="5856"/>
      <sheetData sheetId="5857"/>
      <sheetData sheetId="5858"/>
      <sheetData sheetId="5859"/>
      <sheetData sheetId="5860"/>
      <sheetData sheetId="5861"/>
      <sheetData sheetId="5862"/>
      <sheetData sheetId="5863"/>
      <sheetData sheetId="5864"/>
      <sheetData sheetId="5865"/>
      <sheetData sheetId="5866" refreshError="1"/>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row r="103">
          <cell r="C103">
            <v>0</v>
          </cell>
        </row>
      </sheetData>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refreshError="1"/>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refreshError="1"/>
      <sheetData sheetId="5913" refreshError="1"/>
      <sheetData sheetId="5914"/>
      <sheetData sheetId="5915"/>
      <sheetData sheetId="5916"/>
      <sheetData sheetId="5917"/>
      <sheetData sheetId="5918"/>
      <sheetData sheetId="5919" refreshError="1"/>
      <sheetData sheetId="5920" refreshError="1"/>
      <sheetData sheetId="5921"/>
      <sheetData sheetId="5922"/>
      <sheetData sheetId="5923"/>
      <sheetData sheetId="5924"/>
      <sheetData sheetId="5925"/>
      <sheetData sheetId="5926"/>
      <sheetData sheetId="5927"/>
      <sheetData sheetId="5928" refreshError="1"/>
      <sheetData sheetId="5929" refreshError="1"/>
      <sheetData sheetId="5930" refreshError="1"/>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refreshError="1"/>
      <sheetData sheetId="5956"/>
      <sheetData sheetId="5957"/>
      <sheetData sheetId="5958"/>
      <sheetData sheetId="5959" refreshError="1"/>
      <sheetData sheetId="5960"/>
      <sheetData sheetId="5961"/>
      <sheetData sheetId="5962"/>
      <sheetData sheetId="5963" refreshError="1"/>
      <sheetData sheetId="5964"/>
      <sheetData sheetId="5965"/>
      <sheetData sheetId="5966"/>
      <sheetData sheetId="5967"/>
      <sheetData sheetId="5968"/>
      <sheetData sheetId="5969"/>
      <sheetData sheetId="5970"/>
      <sheetData sheetId="5971"/>
      <sheetData sheetId="5972"/>
      <sheetData sheetId="5973" refreshError="1"/>
      <sheetData sheetId="5974" refreshError="1"/>
      <sheetData sheetId="5975" refreshError="1"/>
      <sheetData sheetId="5976"/>
      <sheetData sheetId="5977"/>
      <sheetData sheetId="5978"/>
      <sheetData sheetId="5979"/>
      <sheetData sheetId="5980"/>
      <sheetData sheetId="5981"/>
      <sheetData sheetId="5982"/>
      <sheetData sheetId="5983" refreshError="1"/>
      <sheetData sheetId="5984" refreshError="1"/>
      <sheetData sheetId="5985" refreshError="1"/>
      <sheetData sheetId="5986" refreshError="1"/>
      <sheetData sheetId="5987"/>
      <sheetData sheetId="5988"/>
      <sheetData sheetId="5989"/>
      <sheetData sheetId="5990" refreshError="1"/>
      <sheetData sheetId="5991"/>
      <sheetData sheetId="5992"/>
      <sheetData sheetId="5993" refreshError="1"/>
      <sheetData sheetId="5994" refreshError="1"/>
      <sheetData sheetId="5995" refreshError="1"/>
      <sheetData sheetId="5996" refreshError="1"/>
      <sheetData sheetId="5997"/>
      <sheetData sheetId="5998" refreshError="1"/>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refreshError="1"/>
      <sheetData sheetId="6015" refreshError="1"/>
      <sheetData sheetId="6016"/>
      <sheetData sheetId="6017"/>
      <sheetData sheetId="6018"/>
      <sheetData sheetId="6019" refreshError="1"/>
      <sheetData sheetId="6020" refreshError="1"/>
      <sheetData sheetId="6021" refreshError="1"/>
      <sheetData sheetId="6022" refreshError="1"/>
      <sheetData sheetId="6023" refreshError="1"/>
      <sheetData sheetId="6024" refreshError="1"/>
      <sheetData sheetId="6025" refreshError="1"/>
      <sheetData sheetId="6026"/>
      <sheetData sheetId="6027"/>
      <sheetData sheetId="6028"/>
      <sheetData sheetId="6029" refreshError="1"/>
      <sheetData sheetId="6030"/>
      <sheetData sheetId="6031"/>
      <sheetData sheetId="6032"/>
      <sheetData sheetId="6033"/>
      <sheetData sheetId="6034"/>
      <sheetData sheetId="6035" refreshError="1"/>
      <sheetData sheetId="6036" refreshError="1"/>
      <sheetData sheetId="6037" refreshError="1"/>
      <sheetData sheetId="6038" refreshError="1"/>
      <sheetData sheetId="6039" refreshError="1"/>
      <sheetData sheetId="6040"/>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sheetData sheetId="6052"/>
      <sheetData sheetId="6053"/>
      <sheetData sheetId="6054"/>
      <sheetData sheetId="6055"/>
      <sheetData sheetId="6056"/>
      <sheetData sheetId="6057"/>
      <sheetData sheetId="6058"/>
      <sheetData sheetId="6059"/>
      <sheetData sheetId="6060"/>
      <sheetData sheetId="6061"/>
      <sheetData sheetId="6062" refreshError="1"/>
      <sheetData sheetId="6063"/>
      <sheetData sheetId="6064">
        <row r="128">
          <cell r="BF128">
            <v>0.11685</v>
          </cell>
        </row>
      </sheetData>
      <sheetData sheetId="6065"/>
      <sheetData sheetId="6066"/>
      <sheetData sheetId="6067"/>
      <sheetData sheetId="6068"/>
      <sheetData sheetId="6069" refreshError="1"/>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sheetData sheetId="6102"/>
      <sheetData sheetId="6103"/>
      <sheetData sheetId="6104" refreshError="1"/>
      <sheetData sheetId="6105" refreshError="1"/>
      <sheetData sheetId="6106" refreshError="1"/>
      <sheetData sheetId="6107" refreshError="1"/>
      <sheetData sheetId="6108"/>
      <sheetData sheetId="6109"/>
      <sheetData sheetId="6110"/>
      <sheetData sheetId="6111" refreshError="1"/>
      <sheetData sheetId="6112" refreshError="1"/>
      <sheetData sheetId="6113" refreshError="1"/>
      <sheetData sheetId="6114"/>
      <sheetData sheetId="6115"/>
      <sheetData sheetId="6116"/>
      <sheetData sheetId="6117"/>
      <sheetData sheetId="6118"/>
      <sheetData sheetId="6119"/>
      <sheetData sheetId="6120" refreshError="1"/>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row r="1">
          <cell r="A1" t="str">
            <v>Vendor Name</v>
          </cell>
        </row>
      </sheetData>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row r="5">
          <cell r="A5" t="str">
            <v>C8A041020</v>
          </cell>
        </row>
      </sheetData>
      <sheetData sheetId="6162"/>
      <sheetData sheetId="6163" refreshError="1"/>
      <sheetData sheetId="6164" refreshError="1"/>
      <sheetData sheetId="6165"/>
      <sheetData sheetId="6166" refreshError="1"/>
      <sheetData sheetId="6167" refreshError="1"/>
      <sheetData sheetId="6168" refreshError="1"/>
      <sheetData sheetId="6169" refreshError="1"/>
      <sheetData sheetId="6170"/>
      <sheetData sheetId="6171">
        <row r="5">
          <cell r="C5" t="str">
            <v>GLV US HOLDING INC.</v>
          </cell>
        </row>
      </sheetData>
      <sheetData sheetId="6172"/>
      <sheetData sheetId="6173"/>
      <sheetData sheetId="6174" refreshError="1"/>
      <sheetData sheetId="6175"/>
      <sheetData sheetId="6176"/>
      <sheetData sheetId="6177"/>
      <sheetData sheetId="6178" refreshError="1"/>
      <sheetData sheetId="6179"/>
      <sheetData sheetId="6180"/>
      <sheetData sheetId="6181"/>
      <sheetData sheetId="6182"/>
      <sheetData sheetId="6183">
        <row r="36">
          <cell r="F36">
            <v>0</v>
          </cell>
        </row>
      </sheetData>
      <sheetData sheetId="6184"/>
      <sheetData sheetId="6185"/>
      <sheetData sheetId="6186"/>
      <sheetData sheetId="6187"/>
      <sheetData sheetId="6188"/>
      <sheetData sheetId="6189">
        <row r="32">
          <cell r="D32">
            <v>0</v>
          </cell>
        </row>
      </sheetData>
      <sheetData sheetId="6190"/>
      <sheetData sheetId="6191"/>
      <sheetData sheetId="6192"/>
      <sheetData sheetId="6193"/>
      <sheetData sheetId="6194"/>
      <sheetData sheetId="6195"/>
      <sheetData sheetId="6196"/>
      <sheetData sheetId="6197">
        <row r="27">
          <cell r="E27">
            <v>0</v>
          </cell>
        </row>
      </sheetData>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row r="1">
          <cell r="A1" t="str">
            <v>M1Listing</v>
          </cell>
        </row>
      </sheetData>
      <sheetData sheetId="6227">
        <row r="2">
          <cell r="B2" t="str">
            <v>B13.0</v>
          </cell>
        </row>
      </sheetData>
      <sheetData sheetId="6228" refreshError="1"/>
      <sheetData sheetId="6229" refreshError="1"/>
      <sheetData sheetId="6230" refreshError="1"/>
      <sheetData sheetId="6231" refreshError="1"/>
      <sheetData sheetId="6232"/>
      <sheetData sheetId="6233" refreshError="1"/>
      <sheetData sheetId="6234" refreshError="1"/>
      <sheetData sheetId="6235" refreshError="1"/>
      <sheetData sheetId="6236" refreshError="1"/>
      <sheetData sheetId="6237"/>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refreshError="1"/>
      <sheetData sheetId="6250" refreshError="1"/>
      <sheetData sheetId="6251" refreshError="1"/>
      <sheetData sheetId="6252" refreshError="1"/>
      <sheetData sheetId="6253"/>
      <sheetData sheetId="6254" refreshError="1"/>
      <sheetData sheetId="6255" refreshError="1"/>
      <sheetData sheetId="6256" refreshError="1"/>
      <sheetData sheetId="6257" refreshError="1"/>
      <sheetData sheetId="6258" refreshError="1"/>
      <sheetData sheetId="6259" refreshError="1"/>
      <sheetData sheetId="6260"/>
      <sheetData sheetId="6261" refreshError="1"/>
      <sheetData sheetId="6262" refreshError="1"/>
      <sheetData sheetId="6263" refreshError="1"/>
      <sheetData sheetId="6264"/>
      <sheetData sheetId="6265"/>
      <sheetData sheetId="6266" refreshError="1"/>
      <sheetData sheetId="6267" refreshError="1"/>
      <sheetData sheetId="6268"/>
      <sheetData sheetId="6269" refreshError="1"/>
      <sheetData sheetId="6270"/>
      <sheetData sheetId="6271" refreshError="1"/>
      <sheetData sheetId="6272" refreshError="1"/>
      <sheetData sheetId="6273" refreshError="1"/>
      <sheetData sheetId="6274" refreshError="1"/>
      <sheetData sheetId="6275">
        <row r="30">
          <cell r="C30">
            <v>178512.17</v>
          </cell>
        </row>
      </sheetData>
      <sheetData sheetId="6276">
        <row r="4">
          <cell r="B4" t="str">
            <v>Partner</v>
          </cell>
        </row>
      </sheetData>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refreshError="1"/>
      <sheetData sheetId="6337" refreshError="1"/>
      <sheetData sheetId="6338" refreshError="1"/>
      <sheetData sheetId="6339" refreshError="1"/>
      <sheetData sheetId="6340" refreshError="1"/>
      <sheetData sheetId="634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sheetData sheetId="6351"/>
      <sheetData sheetId="6352">
        <row r="179">
          <cell r="L179">
            <v>13250.452600000001</v>
          </cell>
        </row>
      </sheetData>
      <sheetData sheetId="6353">
        <row r="12">
          <cell r="FE12">
            <v>0</v>
          </cell>
        </row>
      </sheetData>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refreshError="1"/>
      <sheetData sheetId="6382" refreshError="1"/>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refreshError="1"/>
      <sheetData sheetId="6410" refreshError="1"/>
      <sheetData sheetId="6411" refreshError="1"/>
      <sheetData sheetId="6412"/>
      <sheetData sheetId="6413"/>
      <sheetData sheetId="6414" refreshError="1"/>
      <sheetData sheetId="6415" refreshError="1"/>
      <sheetData sheetId="6416">
        <row r="1">
          <cell r="AA1" t="str">
            <v>DDList</v>
          </cell>
        </row>
      </sheetData>
      <sheetData sheetId="6417" refreshError="1"/>
      <sheetData sheetId="6418" refreshError="1"/>
      <sheetData sheetId="6419" refreshError="1"/>
      <sheetData sheetId="6420">
        <row r="21">
          <cell r="V21">
            <v>1</v>
          </cell>
        </row>
      </sheetData>
      <sheetData sheetId="6421">
        <row r="21">
          <cell r="V21">
            <v>1</v>
          </cell>
        </row>
      </sheetData>
      <sheetData sheetId="6422"/>
      <sheetData sheetId="6423" refreshError="1"/>
      <sheetData sheetId="6424"/>
      <sheetData sheetId="6425">
        <row r="17">
          <cell r="C17" t="str">
            <v>X</v>
          </cell>
        </row>
      </sheetData>
      <sheetData sheetId="6426">
        <row r="17">
          <cell r="C17" t="str">
            <v>X</v>
          </cell>
        </row>
      </sheetData>
      <sheetData sheetId="6427">
        <row r="17">
          <cell r="C17" t="str">
            <v>X</v>
          </cell>
        </row>
      </sheetData>
      <sheetData sheetId="6428">
        <row r="4">
          <cell r="C4">
            <v>2624</v>
          </cell>
        </row>
      </sheetData>
      <sheetData sheetId="6429">
        <row r="4">
          <cell r="C4">
            <v>8071025</v>
          </cell>
        </row>
      </sheetData>
      <sheetData sheetId="6430">
        <row r="1">
          <cell r="A1" t="str">
            <v>MRC</v>
          </cell>
        </row>
      </sheetData>
      <sheetData sheetId="6431">
        <row r="1">
          <cell r="A1" t="str">
            <v>MRC</v>
          </cell>
        </row>
      </sheetData>
      <sheetData sheetId="6432">
        <row r="1">
          <cell r="A1" t="str">
            <v>MRC</v>
          </cell>
        </row>
      </sheetData>
      <sheetData sheetId="6433">
        <row r="1">
          <cell r="Q1">
            <v>2</v>
          </cell>
        </row>
      </sheetData>
      <sheetData sheetId="6434">
        <row r="1">
          <cell r="G1" t="str">
            <v>48</v>
          </cell>
        </row>
      </sheetData>
      <sheetData sheetId="6435">
        <row r="1">
          <cell r="G1" t="str">
            <v>48</v>
          </cell>
        </row>
      </sheetData>
      <sheetData sheetId="6436">
        <row r="1">
          <cell r="G1" t="str">
            <v>46</v>
          </cell>
        </row>
      </sheetData>
      <sheetData sheetId="6437">
        <row r="1">
          <cell r="G1" t="str">
            <v>48</v>
          </cell>
        </row>
      </sheetData>
      <sheetData sheetId="6438"/>
      <sheetData sheetId="6439">
        <row r="25">
          <cell r="G25" t="str">
            <v>RI</v>
          </cell>
        </row>
      </sheetData>
      <sheetData sheetId="6440">
        <row r="25">
          <cell r="G25" t="str">
            <v>RI</v>
          </cell>
        </row>
      </sheetData>
      <sheetData sheetId="6441">
        <row r="30">
          <cell r="G30" t="str">
            <v>MF</v>
          </cell>
        </row>
      </sheetData>
      <sheetData sheetId="6442">
        <row r="24">
          <cell r="G24" t="str">
            <v>IA</v>
          </cell>
        </row>
      </sheetData>
      <sheetData sheetId="6443">
        <row r="24">
          <cell r="G24" t="str">
            <v>IA</v>
          </cell>
        </row>
      </sheetData>
      <sheetData sheetId="6444">
        <row r="30">
          <cell r="G30" t="str">
            <v>MF</v>
          </cell>
        </row>
      </sheetData>
      <sheetData sheetId="6445">
        <row r="24">
          <cell r="G24" t="str">
            <v>IA</v>
          </cell>
        </row>
      </sheetData>
      <sheetData sheetId="6446"/>
      <sheetData sheetId="6447"/>
      <sheetData sheetId="6448">
        <row r="6">
          <cell r="D6">
            <v>1</v>
          </cell>
        </row>
      </sheetData>
      <sheetData sheetId="6449">
        <row r="6">
          <cell r="D6">
            <v>1</v>
          </cell>
        </row>
      </sheetData>
      <sheetData sheetId="6450">
        <row r="6">
          <cell r="D6">
            <v>1</v>
          </cell>
        </row>
      </sheetData>
      <sheetData sheetId="6451">
        <row r="6">
          <cell r="D6">
            <v>1</v>
          </cell>
        </row>
      </sheetData>
      <sheetData sheetId="6452" refreshError="1"/>
      <sheetData sheetId="6453" refreshError="1"/>
      <sheetData sheetId="6454"/>
      <sheetData sheetId="6455"/>
      <sheetData sheetId="6456"/>
      <sheetData sheetId="6457"/>
      <sheetData sheetId="6458" refreshError="1"/>
      <sheetData sheetId="6459">
        <row r="110">
          <cell r="H110">
            <v>0</v>
          </cell>
        </row>
      </sheetData>
      <sheetData sheetId="6460">
        <row r="110">
          <cell r="H110">
            <v>0</v>
          </cell>
        </row>
      </sheetData>
      <sheetData sheetId="6461">
        <row r="112">
          <cell r="B112" t="str">
            <v/>
          </cell>
        </row>
      </sheetData>
      <sheetData sheetId="6462"/>
      <sheetData sheetId="6463"/>
      <sheetData sheetId="6464"/>
      <sheetData sheetId="6465" refreshError="1"/>
      <sheetData sheetId="6466" refreshError="1"/>
      <sheetData sheetId="6467">
        <row r="7">
          <cell r="D7" t="str">
            <v>Partner #</v>
          </cell>
        </row>
      </sheetData>
      <sheetData sheetId="6468">
        <row r="1">
          <cell r="C1" t="str">
            <v>Special Allocation Information</v>
          </cell>
        </row>
      </sheetData>
      <sheetData sheetId="6469">
        <row r="7">
          <cell r="D7" t="str">
            <v>Partner #</v>
          </cell>
        </row>
      </sheetData>
      <sheetData sheetId="6470">
        <row r="1">
          <cell r="C1" t="str">
            <v>Special Allocation Information</v>
          </cell>
        </row>
      </sheetData>
      <sheetData sheetId="6471">
        <row r="7">
          <cell r="D7" t="str">
            <v>Partner #</v>
          </cell>
        </row>
      </sheetData>
      <sheetData sheetId="6472">
        <row r="1">
          <cell r="C1" t="str">
            <v>Special Allocation Information</v>
          </cell>
        </row>
      </sheetData>
      <sheetData sheetId="6473"/>
      <sheetData sheetId="6474">
        <row r="5">
          <cell r="E5" t="str">
            <v>12-31-2007</v>
          </cell>
        </row>
      </sheetData>
      <sheetData sheetId="6475"/>
      <sheetData sheetId="6476"/>
      <sheetData sheetId="6477"/>
      <sheetData sheetId="6478"/>
      <sheetData sheetId="6479"/>
      <sheetData sheetId="6480"/>
      <sheetData sheetId="6481">
        <row r="107">
          <cell r="A107" t="str">
            <v>Organizer | Informational Forms | Asset Acquisition Statement | [name of party]</v>
          </cell>
        </row>
      </sheetData>
      <sheetData sheetId="6482" refreshError="1"/>
      <sheetData sheetId="6483">
        <row r="107">
          <cell r="A107" t="str">
            <v>Organizer | Informational Forms | Asset Acquisition Statement | [name of party]</v>
          </cell>
        </row>
      </sheetData>
      <sheetData sheetId="6484" refreshError="1"/>
      <sheetData sheetId="6485" refreshError="1"/>
      <sheetData sheetId="6486"/>
      <sheetData sheetId="6487">
        <row r="107">
          <cell r="A107" t="str">
            <v>Organizer | Informational Forms | Asset Acquisition Statement | [name of party]</v>
          </cell>
        </row>
      </sheetData>
      <sheetData sheetId="6488"/>
      <sheetData sheetId="6489"/>
      <sheetData sheetId="6490" refreshError="1"/>
      <sheetData sheetId="6491"/>
      <sheetData sheetId="6492" refreshError="1"/>
      <sheetData sheetId="6493" refreshError="1"/>
      <sheetData sheetId="6494" refreshError="1"/>
      <sheetData sheetId="6495">
        <row r="3">
          <cell r="K3" t="str">
            <v xml:space="preserve">From </v>
          </cell>
        </row>
      </sheetData>
      <sheetData sheetId="6496" refreshError="1"/>
      <sheetData sheetId="6497" refreshError="1"/>
      <sheetData sheetId="6498" refreshError="1"/>
      <sheetData sheetId="6499" refreshError="1"/>
      <sheetData sheetId="6500"/>
      <sheetData sheetId="6501">
        <row r="3">
          <cell r="K3" t="str">
            <v xml:space="preserve">From </v>
          </cell>
        </row>
      </sheetData>
      <sheetData sheetId="6502"/>
      <sheetData sheetId="6503">
        <row r="107">
          <cell r="A107" t="str">
            <v>Organizer:  Information Returns | Asset Acquition | (Name of Other Party)</v>
          </cell>
        </row>
      </sheetData>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row r="4">
          <cell r="C4">
            <v>8071025</v>
          </cell>
        </row>
      </sheetData>
      <sheetData sheetId="6531">
        <row r="1">
          <cell r="A1" t="str">
            <v>MRC</v>
          </cell>
        </row>
      </sheetData>
      <sheetData sheetId="6532">
        <row r="1">
          <cell r="A1" t="str">
            <v>MRC</v>
          </cell>
        </row>
      </sheetData>
      <sheetData sheetId="6533">
        <row r="20">
          <cell r="E20" t="str">
            <v>JW</v>
          </cell>
        </row>
      </sheetData>
      <sheetData sheetId="6534">
        <row r="1">
          <cell r="C1" t="str">
            <v>Special Allocation Information</v>
          </cell>
        </row>
      </sheetData>
      <sheetData sheetId="6535">
        <row r="73">
          <cell r="A73">
            <v>0</v>
          </cell>
        </row>
      </sheetData>
      <sheetData sheetId="6536" refreshError="1"/>
      <sheetData sheetId="6537" refreshError="1"/>
      <sheetData sheetId="6538"/>
      <sheetData sheetId="6539"/>
      <sheetData sheetId="6540"/>
      <sheetData sheetId="6541"/>
      <sheetData sheetId="6542"/>
      <sheetData sheetId="6543"/>
      <sheetData sheetId="6544">
        <row r="4">
          <cell r="J4">
            <v>2003</v>
          </cell>
        </row>
      </sheetData>
      <sheetData sheetId="6545" refreshError="1"/>
      <sheetData sheetId="6546"/>
      <sheetData sheetId="6547"/>
      <sheetData sheetId="6548"/>
      <sheetData sheetId="6549">
        <row r="7">
          <cell r="K7" t="str">
            <v>FY 2003</v>
          </cell>
        </row>
      </sheetData>
      <sheetData sheetId="6550">
        <row r="9">
          <cell r="D9" t="str">
            <v>Direct NWA PA - Large Plant</v>
          </cell>
        </row>
      </sheetData>
      <sheetData sheetId="6551">
        <row r="12">
          <cell r="K12">
            <v>0</v>
          </cell>
        </row>
      </sheetData>
      <sheetData sheetId="6552"/>
      <sheetData sheetId="6553"/>
      <sheetData sheetId="6554"/>
      <sheetData sheetId="6555"/>
      <sheetData sheetId="6556"/>
      <sheetData sheetId="6557"/>
      <sheetData sheetId="6558"/>
      <sheetData sheetId="6559"/>
      <sheetData sheetId="6560"/>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refreshError="1"/>
      <sheetData sheetId="6600" refreshError="1"/>
      <sheetData sheetId="6601" refreshError="1"/>
      <sheetData sheetId="6602" refreshError="1"/>
      <sheetData sheetId="6603"/>
      <sheetData sheetId="6604"/>
      <sheetData sheetId="6605"/>
      <sheetData sheetId="6606"/>
      <sheetData sheetId="6607"/>
      <sheetData sheetId="6608"/>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sheetData sheetId="6621"/>
      <sheetData sheetId="6622"/>
      <sheetData sheetId="6623"/>
      <sheetData sheetId="6624"/>
      <sheetData sheetId="6625"/>
      <sheetData sheetId="6626"/>
      <sheetData sheetId="6627"/>
      <sheetData sheetId="6628"/>
      <sheetData sheetId="6629"/>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sheetData sheetId="6642"/>
      <sheetData sheetId="6643"/>
      <sheetData sheetId="6644"/>
      <sheetData sheetId="6645"/>
      <sheetData sheetId="6646"/>
      <sheetData sheetId="6647"/>
      <sheetData sheetId="6648"/>
      <sheetData sheetId="6649"/>
      <sheetData sheetId="6650" refreshError="1"/>
      <sheetData sheetId="6651" refreshError="1"/>
      <sheetData sheetId="6652" refreshError="1"/>
      <sheetData sheetId="6653" refreshError="1"/>
      <sheetData sheetId="6654" refreshError="1"/>
      <sheetData sheetId="6655" refreshError="1"/>
      <sheetData sheetId="6656" refreshError="1"/>
      <sheetData sheetId="6657"/>
      <sheetData sheetId="6658" refreshError="1"/>
      <sheetData sheetId="6659">
        <row r="1">
          <cell r="A1" t="str">
            <v>Reconciliation of Book to Taxable Income</v>
          </cell>
        </row>
      </sheetData>
      <sheetData sheetId="6660"/>
      <sheetData sheetId="6661"/>
      <sheetData sheetId="6662"/>
      <sheetData sheetId="6663"/>
      <sheetData sheetId="6664"/>
      <sheetData sheetId="6665"/>
      <sheetData sheetId="6666"/>
      <sheetData sheetId="6667"/>
      <sheetData sheetId="6668"/>
      <sheetData sheetId="6669"/>
      <sheetData sheetId="6670" refreshError="1"/>
      <sheetData sheetId="6671"/>
      <sheetData sheetId="6672"/>
      <sheetData sheetId="6673"/>
      <sheetData sheetId="6674"/>
      <sheetData sheetId="6675"/>
      <sheetData sheetId="6676"/>
      <sheetData sheetId="6677"/>
      <sheetData sheetId="6678"/>
      <sheetData sheetId="6679"/>
      <sheetData sheetId="6680" refreshError="1"/>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refreshError="1"/>
      <sheetData sheetId="6706"/>
      <sheetData sheetId="6707"/>
      <sheetData sheetId="6708"/>
      <sheetData sheetId="6709"/>
      <sheetData sheetId="6710"/>
      <sheetData sheetId="6711" refreshError="1"/>
      <sheetData sheetId="6712" refreshError="1"/>
      <sheetData sheetId="6713"/>
      <sheetData sheetId="6714"/>
      <sheetData sheetId="6715"/>
      <sheetData sheetId="6716"/>
      <sheetData sheetId="6717"/>
      <sheetData sheetId="6718"/>
      <sheetData sheetId="6719"/>
      <sheetData sheetId="6720"/>
      <sheetData sheetId="672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ow r="4">
          <cell r="A4" t="str">
            <v>Australia</v>
          </cell>
        </row>
      </sheetData>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sheetData sheetId="6762" refreshError="1"/>
      <sheetData sheetId="6763" refreshError="1"/>
      <sheetData sheetId="6764">
        <row r="10">
          <cell r="B10" t="str">
            <v>Product1</v>
          </cell>
        </row>
      </sheetData>
      <sheetData sheetId="6765" refreshError="1"/>
      <sheetData sheetId="6766"/>
      <sheetData sheetId="6767" refreshError="1"/>
      <sheetData sheetId="6768" refreshError="1"/>
      <sheetData sheetId="6769"/>
      <sheetData sheetId="6770" refreshError="1"/>
      <sheetData sheetId="6771"/>
      <sheetData sheetId="6772"/>
      <sheetData sheetId="6773" refreshError="1"/>
      <sheetData sheetId="6774"/>
      <sheetData sheetId="6775" refreshError="1"/>
      <sheetData sheetId="6776"/>
      <sheetData sheetId="6777"/>
      <sheetData sheetId="6778"/>
      <sheetData sheetId="6779" refreshError="1"/>
      <sheetData sheetId="6780">
        <row r="26">
          <cell r="E26">
            <v>0</v>
          </cell>
        </row>
      </sheetData>
      <sheetData sheetId="6781" refreshError="1"/>
      <sheetData sheetId="6782"/>
      <sheetData sheetId="6783">
        <row r="45">
          <cell r="F45">
            <v>11397</v>
          </cell>
        </row>
      </sheetData>
      <sheetData sheetId="6784"/>
      <sheetData sheetId="6785"/>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ow r="1">
          <cell r="C1">
            <v>0.21413276231263384</v>
          </cell>
        </row>
      </sheetData>
      <sheetData sheetId="6819"/>
      <sheetData sheetId="6820">
        <row r="95">
          <cell r="AX95">
            <v>147238734.09</v>
          </cell>
        </row>
      </sheetData>
      <sheetData sheetId="6821"/>
      <sheetData sheetId="6822">
        <row r="72">
          <cell r="U72">
            <v>690000</v>
          </cell>
        </row>
      </sheetData>
      <sheetData sheetId="6823"/>
      <sheetData sheetId="6824"/>
      <sheetData sheetId="6825"/>
      <sheetData sheetId="6826"/>
      <sheetData sheetId="6827">
        <row r="46">
          <cell r="BD46">
            <v>1.2315018367157732E-2</v>
          </cell>
        </row>
      </sheetData>
      <sheetData sheetId="6828">
        <row r="5">
          <cell r="H5">
            <v>0.33333333333333331</v>
          </cell>
        </row>
      </sheetData>
      <sheetData sheetId="6829" refreshError="1"/>
      <sheetData sheetId="6830" refreshError="1"/>
      <sheetData sheetId="6831" refreshError="1"/>
      <sheetData sheetId="6832" refreshError="1"/>
      <sheetData sheetId="6833"/>
      <sheetData sheetId="6834"/>
      <sheetData sheetId="6835" refreshError="1"/>
      <sheetData sheetId="6836"/>
      <sheetData sheetId="6837" refreshError="1"/>
      <sheetData sheetId="6838" refreshError="1"/>
      <sheetData sheetId="6839"/>
      <sheetData sheetId="6840"/>
      <sheetData sheetId="6841" refreshError="1"/>
      <sheetData sheetId="6842" refreshError="1"/>
      <sheetData sheetId="6843"/>
      <sheetData sheetId="6844"/>
      <sheetData sheetId="6845"/>
      <sheetData sheetId="6846" refreshError="1"/>
      <sheetData sheetId="6847"/>
      <sheetData sheetId="6848"/>
      <sheetData sheetId="6849"/>
      <sheetData sheetId="6850"/>
      <sheetData sheetId="6851"/>
      <sheetData sheetId="6852"/>
      <sheetData sheetId="6853">
        <row r="3">
          <cell r="E3" t="str">
            <v>116500.8-PPEF XIII</v>
          </cell>
        </row>
      </sheetData>
      <sheetData sheetId="6854">
        <row r="3">
          <cell r="E3" t="str">
            <v>116500.8-PPEF XIII</v>
          </cell>
        </row>
      </sheetData>
      <sheetData sheetId="6855"/>
      <sheetData sheetId="6856">
        <row r="7">
          <cell r="B7">
            <v>100</v>
          </cell>
        </row>
      </sheetData>
      <sheetData sheetId="6857">
        <row r="4">
          <cell r="B4" t="str">
            <v>Calendar</v>
          </cell>
        </row>
      </sheetData>
      <sheetData sheetId="6858">
        <row r="3">
          <cell r="E3" t="str">
            <v>116500.8-PPEF XIII</v>
          </cell>
        </row>
      </sheetData>
      <sheetData sheetId="6859">
        <row r="3">
          <cell r="B3" t="str">
            <v>FOF</v>
          </cell>
        </row>
      </sheetData>
      <sheetData sheetId="6860">
        <row r="3">
          <cell r="M3" t="str">
            <v>$891  from underlying PFIC Tekni - Plex not picked up on CY return.  Filing $0 on 8621 to match return, true up in 2010.</v>
          </cell>
        </row>
      </sheetData>
      <sheetData sheetId="6861">
        <row r="2">
          <cell r="B2" t="str">
            <v>Other 1 - IP Comments</v>
          </cell>
        </row>
      </sheetData>
      <sheetData sheetId="6862" refreshError="1"/>
      <sheetData sheetId="6863">
        <row r="1">
          <cell r="B1">
            <v>0</v>
          </cell>
        </row>
      </sheetData>
      <sheetData sheetId="6864">
        <row r="2">
          <cell r="B2" t="str">
            <v>Other 1 - IP Comments</v>
          </cell>
        </row>
      </sheetData>
      <sheetData sheetId="6865">
        <row r="3">
          <cell r="B3" t="str">
            <v>Form 8886 Input - VALID Dropdown Choices</v>
          </cell>
        </row>
      </sheetData>
      <sheetData sheetId="6866">
        <row r="3">
          <cell r="E3" t="str">
            <v>116500.8-PPEF XIII</v>
          </cell>
        </row>
      </sheetData>
      <sheetData sheetId="6867" refreshError="1"/>
      <sheetData sheetId="6868"/>
      <sheetData sheetId="6869"/>
      <sheetData sheetId="6870" refreshError="1"/>
      <sheetData sheetId="6871"/>
      <sheetData sheetId="6872"/>
      <sheetData sheetId="6873" refreshError="1"/>
      <sheetData sheetId="6874"/>
      <sheetData sheetId="6875" refreshError="1"/>
      <sheetData sheetId="6876" refreshError="1"/>
      <sheetData sheetId="6877">
        <row r="1">
          <cell r="B1" t="str">
            <v>VALID Dropdown Choices</v>
          </cell>
        </row>
      </sheetData>
      <sheetData sheetId="6878" refreshError="1"/>
      <sheetData sheetId="6879" refreshError="1"/>
      <sheetData sheetId="6880" refreshError="1"/>
      <sheetData sheetId="6881" refreshError="1"/>
      <sheetData sheetId="6882" refreshError="1"/>
      <sheetData sheetId="6883">
        <row r="6">
          <cell r="A6" t="str">
            <v xml:space="preserve">Balance Brought Forward </v>
          </cell>
        </row>
      </sheetData>
      <sheetData sheetId="6884">
        <row r="1">
          <cell r="A1" t="str">
            <v>Joe Aiello</v>
          </cell>
        </row>
      </sheetData>
      <sheetData sheetId="6885">
        <row r="1">
          <cell r="A1" t="str">
            <v>Linda Anderson</v>
          </cell>
        </row>
      </sheetData>
      <sheetData sheetId="6886" refreshError="1"/>
      <sheetData sheetId="6887">
        <row r="1">
          <cell r="A1" t="str">
            <v>Ron Astin</v>
          </cell>
        </row>
      </sheetData>
      <sheetData sheetId="6888">
        <row r="1">
          <cell r="A1" t="str">
            <v>Robert Baird</v>
          </cell>
        </row>
      </sheetData>
      <sheetData sheetId="6889">
        <row r="1">
          <cell r="A1" t="str">
            <v>Tim Batts</v>
          </cell>
        </row>
      </sheetData>
      <sheetData sheetId="6890" refreshError="1"/>
      <sheetData sheetId="6891" refreshError="1"/>
      <sheetData sheetId="6892" refreshError="1"/>
      <sheetData sheetId="6893">
        <row r="1">
          <cell r="A1" t="str">
            <v>Larry Calame</v>
          </cell>
        </row>
      </sheetData>
      <sheetData sheetId="6894">
        <row r="6">
          <cell r="A6" t="str">
            <v xml:space="preserve">Balance Brought Forward </v>
          </cell>
        </row>
      </sheetData>
      <sheetData sheetId="6895">
        <row r="1">
          <cell r="A1" t="str">
            <v>Debbie Caldwell</v>
          </cell>
        </row>
      </sheetData>
      <sheetData sheetId="6896">
        <row r="1">
          <cell r="A1" t="str">
            <v>Chris Cameron</v>
          </cell>
        </row>
      </sheetData>
      <sheetData sheetId="6897">
        <row r="1">
          <cell r="A1" t="str">
            <v>Bill Carlson</v>
          </cell>
        </row>
      </sheetData>
      <sheetData sheetId="6898" refreshError="1"/>
      <sheetData sheetId="6899" refreshError="1"/>
      <sheetData sheetId="6900">
        <row r="1">
          <cell r="A1" t="str">
            <v>Trevor Clark</v>
          </cell>
        </row>
      </sheetData>
      <sheetData sheetId="6901" refreshError="1"/>
      <sheetData sheetId="6902">
        <row r="1">
          <cell r="A1" t="str">
            <v>Jim Cook</v>
          </cell>
        </row>
      </sheetData>
      <sheetData sheetId="6903">
        <row r="1">
          <cell r="A1" t="str">
            <v>Norma Cook</v>
          </cell>
        </row>
      </sheetData>
      <sheetData sheetId="6904" refreshError="1"/>
      <sheetData sheetId="6905">
        <row r="1">
          <cell r="A1" t="str">
            <v>John Corey</v>
          </cell>
        </row>
      </sheetData>
      <sheetData sheetId="6906"/>
      <sheetData sheetId="6907">
        <row r="1">
          <cell r="A1" t="str">
            <v>Todd Cruz</v>
          </cell>
        </row>
      </sheetData>
      <sheetData sheetId="6908">
        <row r="1">
          <cell r="A1" t="str">
            <v>April Danbury</v>
          </cell>
        </row>
      </sheetData>
      <sheetData sheetId="6909">
        <row r="1">
          <cell r="A1" t="str">
            <v>David de Looze</v>
          </cell>
        </row>
      </sheetData>
      <sheetData sheetId="6910" refreshError="1"/>
      <sheetData sheetId="6911">
        <row r="1">
          <cell r="A1" t="str">
            <v>Prashant Dubey</v>
          </cell>
        </row>
      </sheetData>
      <sheetData sheetId="6912">
        <row r="1">
          <cell r="A1" t="str">
            <v>Greg Duke</v>
          </cell>
        </row>
      </sheetData>
      <sheetData sheetId="6913">
        <row r="1">
          <cell r="A1" t="str">
            <v>Richard Dukes</v>
          </cell>
        </row>
      </sheetData>
      <sheetData sheetId="6914">
        <row r="1">
          <cell r="A1" t="str">
            <v>Jon Eldridge</v>
          </cell>
        </row>
      </sheetData>
      <sheetData sheetId="6915" refreshError="1"/>
      <sheetData sheetId="6916"/>
      <sheetData sheetId="6917">
        <row r="1">
          <cell r="A1" t="str">
            <v>Todd Findlay</v>
          </cell>
        </row>
      </sheetData>
      <sheetData sheetId="6918" refreshError="1"/>
      <sheetData sheetId="6919">
        <row r="1">
          <cell r="A1" t="str">
            <v>Thilo Freeman</v>
          </cell>
        </row>
      </sheetData>
      <sheetData sheetId="6920">
        <row r="1">
          <cell r="A1" t="str">
            <v>Patrick Gibson</v>
          </cell>
        </row>
      </sheetData>
      <sheetData sheetId="6921"/>
      <sheetData sheetId="6922">
        <row r="1">
          <cell r="A1" t="str">
            <v>Winston Goodbody</v>
          </cell>
        </row>
      </sheetData>
      <sheetData sheetId="6923"/>
      <sheetData sheetId="6924"/>
      <sheetData sheetId="6925">
        <row r="1">
          <cell r="A1" t="str">
            <v>Brad Gragert</v>
          </cell>
        </row>
      </sheetData>
      <sheetData sheetId="6926">
        <row r="1">
          <cell r="A1" t="str">
            <v>Tim Griffiths</v>
          </cell>
        </row>
      </sheetData>
      <sheetData sheetId="6927">
        <row r="1">
          <cell r="A1" t="str">
            <v>Loren Guthrie</v>
          </cell>
        </row>
      </sheetData>
      <sheetData sheetId="6928">
        <row r="1">
          <cell r="A1" t="str">
            <v>Tho Han</v>
          </cell>
        </row>
      </sheetData>
      <sheetData sheetId="6929">
        <row r="1">
          <cell r="A1" t="str">
            <v>Brad Harris</v>
          </cell>
        </row>
      </sheetData>
      <sheetData sheetId="6930" refreshError="1"/>
      <sheetData sheetId="6931" refreshError="1"/>
      <sheetData sheetId="6932"/>
      <sheetData sheetId="6933">
        <row r="1">
          <cell r="A1" t="str">
            <v>Brett Howard</v>
          </cell>
        </row>
      </sheetData>
      <sheetData sheetId="6934">
        <row r="1">
          <cell r="A1" t="str">
            <v>Nicole Jenkins</v>
          </cell>
        </row>
      </sheetData>
      <sheetData sheetId="6935" refreshError="1"/>
      <sheetData sheetId="6936" refreshError="1"/>
      <sheetData sheetId="6937">
        <row r="1">
          <cell r="A1" t="str">
            <v>Dwayne Johnson</v>
          </cell>
        </row>
      </sheetData>
      <sheetData sheetId="6938">
        <row r="1">
          <cell r="A1" t="str">
            <v>Kalah Kahl</v>
          </cell>
        </row>
      </sheetData>
      <sheetData sheetId="6939">
        <row r="1">
          <cell r="A1" t="str">
            <v>Doug Kaminski</v>
          </cell>
        </row>
      </sheetData>
      <sheetData sheetId="6940" refreshError="1"/>
      <sheetData sheetId="6941">
        <row r="1">
          <cell r="A1" t="str">
            <v>Damon Knight</v>
          </cell>
        </row>
      </sheetData>
      <sheetData sheetId="6942"/>
      <sheetData sheetId="6943">
        <row r="1">
          <cell r="A1" t="str">
            <v>Kate Kockler</v>
          </cell>
        </row>
      </sheetData>
      <sheetData sheetId="6944" refreshError="1"/>
      <sheetData sheetId="6945"/>
      <sheetData sheetId="6946">
        <row r="1">
          <cell r="A1" t="str">
            <v>Employee Name</v>
          </cell>
        </row>
      </sheetData>
      <sheetData sheetId="6947">
        <row r="1">
          <cell r="A1" t="str">
            <v>Rob Lekowski</v>
          </cell>
        </row>
      </sheetData>
      <sheetData sheetId="6948">
        <row r="1">
          <cell r="A1" t="str">
            <v>Deborah Libby</v>
          </cell>
        </row>
      </sheetData>
      <sheetData sheetId="6949">
        <row r="1">
          <cell r="A1" t="str">
            <v>Marc Litchfield</v>
          </cell>
        </row>
      </sheetData>
      <sheetData sheetId="6950" refreshError="1"/>
      <sheetData sheetId="6951">
        <row r="6">
          <cell r="A6" t="str">
            <v xml:space="preserve">Balance Brought Forward </v>
          </cell>
        </row>
      </sheetData>
      <sheetData sheetId="6952">
        <row r="1">
          <cell r="A1" t="str">
            <v xml:space="preserve">Mary Mack </v>
          </cell>
        </row>
      </sheetData>
      <sheetData sheetId="6953">
        <row r="1">
          <cell r="A1" t="str">
            <v>Dee Madden</v>
          </cell>
        </row>
      </sheetData>
      <sheetData sheetId="6954" refreshError="1"/>
      <sheetData sheetId="6955" refreshError="1"/>
      <sheetData sheetId="6956"/>
      <sheetData sheetId="6957">
        <row r="1">
          <cell r="A1" t="str">
            <v>Gerald Massey</v>
          </cell>
        </row>
      </sheetData>
      <sheetData sheetId="6958">
        <row r="1">
          <cell r="A1" t="str">
            <v>Chris May</v>
          </cell>
        </row>
      </sheetData>
      <sheetData sheetId="6959">
        <row r="1">
          <cell r="A1" t="str">
            <v>Peter McLaughlin</v>
          </cell>
        </row>
      </sheetData>
      <sheetData sheetId="6960">
        <row r="1">
          <cell r="A1" t="str">
            <v>Sherron Meinert</v>
          </cell>
        </row>
      </sheetData>
      <sheetData sheetId="6961" refreshError="1"/>
      <sheetData sheetId="6962" refreshError="1"/>
      <sheetData sheetId="6963" refreshError="1"/>
      <sheetData sheetId="6964">
        <row r="1">
          <cell r="A1" t="str">
            <v>Kathy Murray</v>
          </cell>
        </row>
      </sheetData>
      <sheetData sheetId="6965" refreshError="1"/>
      <sheetData sheetId="6966">
        <row r="1">
          <cell r="A1" t="str">
            <v>Jason Olson</v>
          </cell>
        </row>
      </sheetData>
      <sheetData sheetId="6967" refreshError="1"/>
      <sheetData sheetId="6968"/>
      <sheetData sheetId="6969">
        <row r="1">
          <cell r="A1" t="str">
            <v>Dan Pelc</v>
          </cell>
        </row>
      </sheetData>
      <sheetData sheetId="6970">
        <row r="1">
          <cell r="A1" t="str">
            <v>Bonita Jo Poindexter</v>
          </cell>
        </row>
      </sheetData>
      <sheetData sheetId="6971">
        <row r="1">
          <cell r="A1" t="str">
            <v xml:space="preserve">Lyman Potts </v>
          </cell>
        </row>
      </sheetData>
      <sheetData sheetId="6972"/>
      <sheetData sheetId="6973" refreshError="1"/>
      <sheetData sheetId="6974">
        <row r="1">
          <cell r="A1" t="str">
            <v>Jason Ray</v>
          </cell>
        </row>
      </sheetData>
      <sheetData sheetId="6975">
        <row r="1">
          <cell r="A1" t="str">
            <v>Mark Reber</v>
          </cell>
        </row>
      </sheetData>
      <sheetData sheetId="6976">
        <row r="1">
          <cell r="A1" t="str">
            <v>Colleen Roe</v>
          </cell>
        </row>
      </sheetData>
      <sheetData sheetId="6977">
        <row r="1">
          <cell r="A1" t="str">
            <v>Rose, Brian</v>
          </cell>
        </row>
      </sheetData>
      <sheetData sheetId="6978">
        <row r="1">
          <cell r="A1" t="str">
            <v>Zigmund Rosinski</v>
          </cell>
        </row>
      </sheetData>
      <sheetData sheetId="6979">
        <row r="1">
          <cell r="A1" t="str">
            <v>Adam Rubinger</v>
          </cell>
        </row>
      </sheetData>
      <sheetData sheetId="6980"/>
      <sheetData sheetId="6981">
        <row r="1">
          <cell r="A1" t="str">
            <v>Belinda Runkle</v>
          </cell>
        </row>
      </sheetData>
      <sheetData sheetId="6982">
        <row r="1">
          <cell r="A1" t="str">
            <v>John Rutledge</v>
          </cell>
        </row>
      </sheetData>
      <sheetData sheetId="6983">
        <row r="1">
          <cell r="A1" t="str">
            <v>Nicholas Scheer</v>
          </cell>
        </row>
      </sheetData>
      <sheetData sheetId="6984"/>
      <sheetData sheetId="6985"/>
      <sheetData sheetId="6986" refreshError="1"/>
      <sheetData sheetId="6987" refreshError="1"/>
      <sheetData sheetId="6988">
        <row r="1">
          <cell r="A1" t="str">
            <v>Ken Smiley</v>
          </cell>
        </row>
      </sheetData>
      <sheetData sheetId="6989" refreshError="1"/>
      <sheetData sheetId="6990">
        <row r="1">
          <cell r="A1" t="str">
            <v>Beth Stehno</v>
          </cell>
        </row>
      </sheetData>
      <sheetData sheetId="6991"/>
      <sheetData sheetId="6992" refreshError="1"/>
      <sheetData sheetId="6993">
        <row r="1">
          <cell r="A1" t="str">
            <v>William Strye</v>
          </cell>
        </row>
      </sheetData>
      <sheetData sheetId="6994">
        <row r="1">
          <cell r="A1" t="str">
            <v>Lisa Surber</v>
          </cell>
        </row>
      </sheetData>
      <sheetData sheetId="6995" refreshError="1"/>
      <sheetData sheetId="6996">
        <row r="6">
          <cell r="A6" t="str">
            <v xml:space="preserve">Balance Brought Forward </v>
          </cell>
        </row>
      </sheetData>
      <sheetData sheetId="6997" refreshError="1"/>
      <sheetData sheetId="6998">
        <row r="1">
          <cell r="A1" t="str">
            <v>Casey Tercek</v>
          </cell>
        </row>
      </sheetData>
      <sheetData sheetId="6999">
        <row r="1">
          <cell r="A1" t="str">
            <v>Michael Terry</v>
          </cell>
        </row>
      </sheetData>
      <sheetData sheetId="7000" refreshError="1"/>
      <sheetData sheetId="7001" refreshError="1"/>
      <sheetData sheetId="7002">
        <row r="1">
          <cell r="A1" t="str">
            <v>Dragomir Todorov</v>
          </cell>
        </row>
      </sheetData>
      <sheetData sheetId="7003">
        <row r="1">
          <cell r="A1" t="str">
            <v>Andrew Trabilsy</v>
          </cell>
        </row>
      </sheetData>
      <sheetData sheetId="7004" refreshError="1"/>
      <sheetData sheetId="7005">
        <row r="1">
          <cell r="A1" t="str">
            <v>Todd Trzcinski</v>
          </cell>
        </row>
      </sheetData>
      <sheetData sheetId="7006">
        <row r="1">
          <cell r="A1" t="str">
            <v>Kevin Unger</v>
          </cell>
        </row>
      </sheetData>
      <sheetData sheetId="7007" refreshError="1"/>
      <sheetData sheetId="7008">
        <row r="1">
          <cell r="A1" t="str">
            <v>David Weber</v>
          </cell>
        </row>
      </sheetData>
      <sheetData sheetId="7009" refreshError="1"/>
      <sheetData sheetId="7010" refreshError="1"/>
      <sheetData sheetId="7011">
        <row r="1">
          <cell r="A1" t="str">
            <v>Aaron Wiley</v>
          </cell>
        </row>
      </sheetData>
      <sheetData sheetId="7012" refreshError="1"/>
      <sheetData sheetId="7013"/>
      <sheetData sheetId="7014">
        <row r="1">
          <cell r="A1" t="str">
            <v>Julia Wotipka</v>
          </cell>
        </row>
      </sheetData>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sheetData sheetId="7031"/>
      <sheetData sheetId="7032">
        <row r="2">
          <cell r="B2" t="str">
            <v>K-1 Code</v>
          </cell>
        </row>
      </sheetData>
      <sheetData sheetId="7033"/>
      <sheetData sheetId="7034"/>
      <sheetData sheetId="7035"/>
      <sheetData sheetId="7036"/>
      <sheetData sheetId="7037"/>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sheetData sheetId="7072" refreshError="1"/>
      <sheetData sheetId="7073" refreshError="1"/>
      <sheetData sheetId="7074" refreshError="1"/>
      <sheetData sheetId="7075" refreshError="1"/>
      <sheetData sheetId="7076" refreshError="1"/>
      <sheetData sheetId="7077" refreshError="1"/>
      <sheetData sheetId="7078"/>
      <sheetData sheetId="7079" refreshError="1"/>
      <sheetData sheetId="7080" refreshError="1"/>
      <sheetData sheetId="708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row r="31">
          <cell r="K31">
            <v>0</v>
          </cell>
        </row>
      </sheetData>
      <sheetData sheetId="7111"/>
      <sheetData sheetId="7112"/>
      <sheetData sheetId="7113"/>
      <sheetData sheetId="7114"/>
      <sheetData sheetId="7115"/>
      <sheetData sheetId="7116"/>
      <sheetData sheetId="7117"/>
      <sheetData sheetId="7118" refreshError="1"/>
      <sheetData sheetId="7119"/>
      <sheetData sheetId="7120"/>
      <sheetData sheetId="7121"/>
      <sheetData sheetId="7122"/>
      <sheetData sheetId="7123"/>
      <sheetData sheetId="7124" refreshError="1"/>
      <sheetData sheetId="7125" refreshError="1"/>
      <sheetData sheetId="7126"/>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ow r="1">
          <cell r="A1" t="str">
            <v>KPMG WP Reference</v>
          </cell>
        </row>
      </sheetData>
      <sheetData sheetId="7151" refreshError="1"/>
      <sheetData sheetId="7152"/>
      <sheetData sheetId="7153" refreshError="1"/>
      <sheetData sheetId="7154"/>
      <sheetData sheetId="7155"/>
      <sheetData sheetId="7156"/>
      <sheetData sheetId="7157" refreshError="1"/>
      <sheetData sheetId="7158"/>
      <sheetData sheetId="7159" refreshError="1"/>
      <sheetData sheetId="7160"/>
      <sheetData sheetId="7161" refreshError="1"/>
      <sheetData sheetId="7162"/>
      <sheetData sheetId="7163"/>
      <sheetData sheetId="7164"/>
      <sheetData sheetId="7165"/>
      <sheetData sheetId="7166"/>
      <sheetData sheetId="7167" refreshError="1"/>
      <sheetData sheetId="7168"/>
      <sheetData sheetId="7169"/>
      <sheetData sheetId="7170" refreshError="1"/>
      <sheetData sheetId="7171" refreshError="1"/>
      <sheetData sheetId="7172"/>
      <sheetData sheetId="7173"/>
      <sheetData sheetId="7174"/>
      <sheetData sheetId="7175"/>
      <sheetData sheetId="7176"/>
      <sheetData sheetId="7177"/>
      <sheetData sheetId="7178"/>
      <sheetData sheetId="7179"/>
      <sheetData sheetId="7180"/>
      <sheetData sheetId="7181" refreshError="1"/>
      <sheetData sheetId="7182" refreshError="1"/>
      <sheetData sheetId="7183"/>
      <sheetData sheetId="7184"/>
      <sheetData sheetId="7185"/>
      <sheetData sheetId="7186">
        <row r="16">
          <cell r="Q16">
            <v>4991441</v>
          </cell>
        </row>
      </sheetData>
      <sheetData sheetId="7187"/>
      <sheetData sheetId="7188" refreshError="1"/>
      <sheetData sheetId="7189" refreshError="1"/>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sheetData sheetId="7213"/>
      <sheetData sheetId="7214" refreshError="1"/>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refreshError="1"/>
      <sheetData sheetId="7230" refreshError="1"/>
      <sheetData sheetId="7231" refreshError="1"/>
      <sheetData sheetId="7232" refreshError="1"/>
      <sheetData sheetId="7233" refreshError="1"/>
      <sheetData sheetId="7234"/>
      <sheetData sheetId="7235"/>
      <sheetData sheetId="7236"/>
      <sheetData sheetId="7237" refreshError="1"/>
      <sheetData sheetId="7238" refreshError="1"/>
      <sheetData sheetId="7239" refreshError="1"/>
      <sheetData sheetId="7240" refreshError="1"/>
      <sheetData sheetId="7241" refreshError="1"/>
      <sheetData sheetId="7242" refreshError="1"/>
      <sheetData sheetId="7243" refreshError="1"/>
      <sheetData sheetId="7244"/>
      <sheetData sheetId="7245"/>
      <sheetData sheetId="7246"/>
      <sheetData sheetId="7247" refreshError="1"/>
      <sheetData sheetId="7248" refreshError="1"/>
      <sheetData sheetId="7249" refreshError="1"/>
      <sheetData sheetId="7250" refreshError="1"/>
      <sheetData sheetId="7251" refreshError="1"/>
      <sheetData sheetId="7252" refreshError="1"/>
      <sheetData sheetId="7253" refreshError="1"/>
      <sheetData sheetId="7254"/>
      <sheetData sheetId="7255" refreshError="1"/>
      <sheetData sheetId="7256"/>
      <sheetData sheetId="7257" refreshError="1"/>
      <sheetData sheetId="7258"/>
      <sheetData sheetId="7259"/>
      <sheetData sheetId="7260"/>
      <sheetData sheetId="7261"/>
      <sheetData sheetId="7262"/>
      <sheetData sheetId="7263"/>
      <sheetData sheetId="7264"/>
      <sheetData sheetId="7265"/>
      <sheetData sheetId="7266" refreshError="1"/>
      <sheetData sheetId="7267" refreshError="1"/>
      <sheetData sheetId="7268"/>
      <sheetData sheetId="7269"/>
      <sheetData sheetId="7270"/>
      <sheetData sheetId="7271" refreshError="1"/>
      <sheetData sheetId="7272">
        <row r="4">
          <cell r="B4" t="str">
            <v>029108</v>
          </cell>
        </row>
      </sheetData>
      <sheetData sheetId="7273"/>
      <sheetData sheetId="7274"/>
      <sheetData sheetId="7275" refreshError="1"/>
      <sheetData sheetId="7276"/>
      <sheetData sheetId="7277"/>
      <sheetData sheetId="7278" refreshError="1"/>
      <sheetData sheetId="7279" refreshError="1"/>
      <sheetData sheetId="7280" refreshError="1"/>
      <sheetData sheetId="7281"/>
      <sheetData sheetId="7282"/>
      <sheetData sheetId="7283" refreshError="1"/>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refreshError="1"/>
      <sheetData sheetId="7302" refreshError="1"/>
      <sheetData sheetId="7303" refreshError="1"/>
      <sheetData sheetId="7304"/>
      <sheetData sheetId="7305"/>
      <sheetData sheetId="7306" refreshError="1"/>
      <sheetData sheetId="7307"/>
      <sheetData sheetId="7308"/>
      <sheetData sheetId="7309"/>
      <sheetData sheetId="7310"/>
      <sheetData sheetId="7311"/>
      <sheetData sheetId="7312" refreshError="1"/>
      <sheetData sheetId="7313" refreshError="1"/>
      <sheetData sheetId="7314"/>
      <sheetData sheetId="7315" refreshError="1"/>
      <sheetData sheetId="7316"/>
      <sheetData sheetId="7317"/>
      <sheetData sheetId="7318"/>
      <sheetData sheetId="7319" refreshError="1"/>
      <sheetData sheetId="7320"/>
      <sheetData sheetId="7321"/>
      <sheetData sheetId="7322"/>
      <sheetData sheetId="7323"/>
      <sheetData sheetId="7324"/>
      <sheetData sheetId="7325" refreshError="1"/>
      <sheetData sheetId="7326" refreshError="1"/>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refreshError="1"/>
      <sheetData sheetId="7347" refreshError="1"/>
      <sheetData sheetId="7348" refreshError="1"/>
      <sheetData sheetId="7349">
        <row r="99">
          <cell r="D99">
            <v>0.99999899999999997</v>
          </cell>
        </row>
      </sheetData>
      <sheetData sheetId="7350"/>
      <sheetData sheetId="7351"/>
      <sheetData sheetId="7352"/>
      <sheetData sheetId="7353"/>
      <sheetData sheetId="7354" refreshError="1"/>
      <sheetData sheetId="7355"/>
      <sheetData sheetId="7356" refreshError="1"/>
      <sheetData sheetId="7357"/>
      <sheetData sheetId="7358" refreshError="1"/>
      <sheetData sheetId="7359" refreshError="1"/>
      <sheetData sheetId="7360" refreshError="1"/>
      <sheetData sheetId="7361"/>
      <sheetData sheetId="7362"/>
      <sheetData sheetId="7363"/>
      <sheetData sheetId="7364"/>
      <sheetData sheetId="7365"/>
      <sheetData sheetId="7366"/>
      <sheetData sheetId="7367"/>
      <sheetData sheetId="7368"/>
      <sheetData sheetId="7369"/>
      <sheetData sheetId="7370"/>
      <sheetData sheetId="7371"/>
      <sheetData sheetId="7372" refreshError="1"/>
      <sheetData sheetId="7373" refreshError="1"/>
      <sheetData sheetId="7374"/>
      <sheetData sheetId="7375">
        <row r="1">
          <cell r="C1">
            <v>0.21413276231263384</v>
          </cell>
        </row>
      </sheetData>
      <sheetData sheetId="7376" refreshError="1"/>
      <sheetData sheetId="7377" refreshError="1"/>
      <sheetData sheetId="7378" refreshError="1"/>
      <sheetData sheetId="7379">
        <row r="15">
          <cell r="E15" t="b">
            <v>0</v>
          </cell>
        </row>
      </sheetData>
      <sheetData sheetId="7380"/>
      <sheetData sheetId="7381"/>
      <sheetData sheetId="7382"/>
      <sheetData sheetId="7383"/>
      <sheetData sheetId="7384"/>
      <sheetData sheetId="7385"/>
      <sheetData sheetId="7386">
        <row r="11">
          <cell r="A11" t="str">
            <v>C2-1</v>
          </cell>
        </row>
      </sheetData>
      <sheetData sheetId="7387"/>
      <sheetData sheetId="7388"/>
      <sheetData sheetId="7389"/>
      <sheetData sheetId="7390" refreshError="1"/>
      <sheetData sheetId="7391"/>
      <sheetData sheetId="7392"/>
      <sheetData sheetId="7393"/>
      <sheetData sheetId="7394"/>
      <sheetData sheetId="7395"/>
      <sheetData sheetId="7396"/>
      <sheetData sheetId="7397"/>
      <sheetData sheetId="7398">
        <row r="11">
          <cell r="G11">
            <v>-8798332</v>
          </cell>
        </row>
      </sheetData>
      <sheetData sheetId="7399"/>
      <sheetData sheetId="7400"/>
      <sheetData sheetId="7401"/>
      <sheetData sheetId="7402"/>
      <sheetData sheetId="7403"/>
      <sheetData sheetId="7404"/>
      <sheetData sheetId="7405"/>
      <sheetData sheetId="7406"/>
      <sheetData sheetId="7407"/>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sheetData sheetId="7468"/>
      <sheetData sheetId="7469"/>
      <sheetData sheetId="7470"/>
      <sheetData sheetId="7471"/>
      <sheetData sheetId="7472"/>
      <sheetData sheetId="7473"/>
      <sheetData sheetId="7474"/>
      <sheetData sheetId="7475"/>
      <sheetData sheetId="7476" refreshError="1"/>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refreshError="1"/>
      <sheetData sheetId="7537"/>
      <sheetData sheetId="7538"/>
      <sheetData sheetId="7539"/>
      <sheetData sheetId="7540"/>
      <sheetData sheetId="7541" refreshError="1"/>
      <sheetData sheetId="7542"/>
      <sheetData sheetId="7543"/>
      <sheetData sheetId="7544" refreshError="1"/>
      <sheetData sheetId="7545"/>
      <sheetData sheetId="7546"/>
      <sheetData sheetId="7547"/>
      <sheetData sheetId="7548"/>
      <sheetData sheetId="7549"/>
      <sheetData sheetId="7550"/>
      <sheetData sheetId="7551"/>
      <sheetData sheetId="7552"/>
      <sheetData sheetId="7553"/>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sheetData sheetId="7563"/>
      <sheetData sheetId="7564"/>
      <sheetData sheetId="7565"/>
      <sheetData sheetId="7566"/>
      <sheetData sheetId="7567"/>
      <sheetData sheetId="7568" refreshError="1"/>
      <sheetData sheetId="7569"/>
      <sheetData sheetId="7570" refreshError="1"/>
      <sheetData sheetId="7571"/>
      <sheetData sheetId="7572"/>
      <sheetData sheetId="7573"/>
      <sheetData sheetId="7574"/>
      <sheetData sheetId="7575"/>
      <sheetData sheetId="7576" refreshError="1"/>
      <sheetData sheetId="7577" refreshError="1"/>
      <sheetData sheetId="7578" refreshError="1"/>
      <sheetData sheetId="7579"/>
      <sheetData sheetId="7580" refreshError="1"/>
      <sheetData sheetId="7581" refreshError="1"/>
      <sheetData sheetId="7582" refreshError="1"/>
      <sheetData sheetId="7583" refreshError="1"/>
      <sheetData sheetId="7584" refreshError="1"/>
      <sheetData sheetId="7585" refreshError="1"/>
      <sheetData sheetId="7586"/>
      <sheetData sheetId="7587"/>
      <sheetData sheetId="7588"/>
      <sheetData sheetId="7589"/>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sheetData sheetId="7606" refreshError="1"/>
      <sheetData sheetId="7607" refreshError="1"/>
      <sheetData sheetId="7608" refreshError="1"/>
      <sheetData sheetId="7609" refreshError="1"/>
      <sheetData sheetId="7610" refreshError="1"/>
      <sheetData sheetId="7611" refreshError="1"/>
      <sheetData sheetId="7612" refreshError="1"/>
      <sheetData sheetId="7613"/>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sheetData sheetId="7642"/>
      <sheetData sheetId="7643">
        <row r="49">
          <cell r="B49" t="str">
            <v>ATD - Dal Vict</v>
          </cell>
        </row>
      </sheetData>
      <sheetData sheetId="7644">
        <row r="49">
          <cell r="B49" t="str">
            <v>ATD - Dal Vict</v>
          </cell>
        </row>
      </sheetData>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sheetData sheetId="7682"/>
      <sheetData sheetId="7683" refreshError="1"/>
      <sheetData sheetId="7684" refreshError="1"/>
      <sheetData sheetId="7685" refreshError="1"/>
      <sheetData sheetId="7686" refreshError="1"/>
      <sheetData sheetId="7687" refreshError="1"/>
      <sheetData sheetId="7688"/>
      <sheetData sheetId="7689"/>
      <sheetData sheetId="7690"/>
      <sheetData sheetId="7691" refreshError="1"/>
      <sheetData sheetId="7692" refreshError="1"/>
      <sheetData sheetId="7693" refreshError="1"/>
      <sheetData sheetId="7694" refreshError="1"/>
      <sheetData sheetId="7695" refreshError="1"/>
      <sheetData sheetId="7696" refreshError="1"/>
      <sheetData sheetId="7697"/>
      <sheetData sheetId="7698"/>
      <sheetData sheetId="7699"/>
      <sheetData sheetId="7700" refreshError="1"/>
      <sheetData sheetId="7701" refreshError="1"/>
      <sheetData sheetId="7702" refreshError="1"/>
      <sheetData sheetId="7703" refreshError="1"/>
      <sheetData sheetId="7704"/>
      <sheetData sheetId="7705" refreshError="1"/>
      <sheetData sheetId="7706" refreshError="1"/>
      <sheetData sheetId="7707"/>
      <sheetData sheetId="7708" refreshError="1"/>
      <sheetData sheetId="7709" refreshError="1"/>
      <sheetData sheetId="7710" refreshError="1"/>
      <sheetData sheetId="7711"/>
      <sheetData sheetId="7712" refreshError="1"/>
      <sheetData sheetId="7713" refreshError="1"/>
      <sheetData sheetId="7714"/>
      <sheetData sheetId="7715" refreshError="1"/>
      <sheetData sheetId="7716"/>
      <sheetData sheetId="7717"/>
      <sheetData sheetId="7718"/>
      <sheetData sheetId="7719"/>
      <sheetData sheetId="7720" refreshError="1"/>
      <sheetData sheetId="7721"/>
      <sheetData sheetId="7722"/>
      <sheetData sheetId="7723"/>
      <sheetData sheetId="7724"/>
      <sheetData sheetId="7725">
        <row r="7">
          <cell r="B7" t="str">
            <v>AN</v>
          </cell>
        </row>
      </sheetData>
      <sheetData sheetId="7726" refreshError="1"/>
      <sheetData sheetId="7727"/>
      <sheetData sheetId="7728" refreshError="1"/>
      <sheetData sheetId="7729" refreshError="1"/>
      <sheetData sheetId="7730" refreshError="1"/>
      <sheetData sheetId="7731" refreshError="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refreshError="1"/>
      <sheetData sheetId="7748"/>
      <sheetData sheetId="7749"/>
      <sheetData sheetId="7750"/>
      <sheetData sheetId="7751"/>
      <sheetData sheetId="7752"/>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sheetData sheetId="7790">
        <row r="3">
          <cell r="A3" t="str">
            <v>Administration2012</v>
          </cell>
        </row>
      </sheetData>
      <sheetData sheetId="7791" refreshError="1"/>
      <sheetData sheetId="7792" refreshError="1"/>
      <sheetData sheetId="7793" refreshError="1"/>
      <sheetData sheetId="7794"/>
      <sheetData sheetId="7795"/>
      <sheetData sheetId="7796"/>
      <sheetData sheetId="7797"/>
      <sheetData sheetId="7798"/>
      <sheetData sheetId="7799"/>
      <sheetData sheetId="7800"/>
      <sheetData sheetId="7801"/>
      <sheetData sheetId="7802"/>
      <sheetData sheetId="7803"/>
      <sheetData sheetId="7804" refreshError="1"/>
      <sheetData sheetId="7805"/>
      <sheetData sheetId="7806"/>
      <sheetData sheetId="7807"/>
      <sheetData sheetId="7808"/>
      <sheetData sheetId="7809"/>
      <sheetData sheetId="7810" refreshError="1"/>
      <sheetData sheetId="7811"/>
      <sheetData sheetId="7812"/>
      <sheetData sheetId="7813"/>
      <sheetData sheetId="7814"/>
      <sheetData sheetId="7815"/>
      <sheetData sheetId="7816"/>
      <sheetData sheetId="7817" refreshError="1"/>
      <sheetData sheetId="7818" refreshError="1"/>
      <sheetData sheetId="7819"/>
      <sheetData sheetId="7820"/>
      <sheetData sheetId="7821"/>
      <sheetData sheetId="7822"/>
      <sheetData sheetId="7823"/>
      <sheetData sheetId="7824"/>
      <sheetData sheetId="7825"/>
      <sheetData sheetId="7826"/>
      <sheetData sheetId="7827"/>
      <sheetData sheetId="7828" refreshError="1"/>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refreshError="1"/>
      <sheetData sheetId="7848"/>
      <sheetData sheetId="7849" refreshError="1"/>
      <sheetData sheetId="7850" refreshError="1"/>
      <sheetData sheetId="7851" refreshError="1"/>
      <sheetData sheetId="7852" refreshError="1"/>
      <sheetData sheetId="7853">
        <row r="2">
          <cell r="A2">
            <v>10001</v>
          </cell>
        </row>
      </sheetData>
      <sheetData sheetId="7854"/>
      <sheetData sheetId="7855"/>
      <sheetData sheetId="7856"/>
      <sheetData sheetId="7857"/>
      <sheetData sheetId="7858"/>
      <sheetData sheetId="7859"/>
      <sheetData sheetId="7860"/>
      <sheetData sheetId="7861" refreshError="1"/>
      <sheetData sheetId="7862" refreshError="1"/>
      <sheetData sheetId="7863"/>
      <sheetData sheetId="7864"/>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refreshError="1"/>
      <sheetData sheetId="7914"/>
      <sheetData sheetId="7915"/>
      <sheetData sheetId="7916"/>
      <sheetData sheetId="7917"/>
      <sheetData sheetId="7918"/>
      <sheetData sheetId="7919"/>
      <sheetData sheetId="7920" refreshError="1"/>
      <sheetData sheetId="7921" refreshError="1"/>
      <sheetData sheetId="7922"/>
      <sheetData sheetId="7923"/>
      <sheetData sheetId="7924" refreshError="1"/>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ow r="103">
          <cell r="E103">
            <v>0.99</v>
          </cell>
        </row>
      </sheetData>
      <sheetData sheetId="7958"/>
      <sheetData sheetId="7959"/>
      <sheetData sheetId="7960"/>
      <sheetData sheetId="7961"/>
      <sheetData sheetId="7962" refreshError="1"/>
      <sheetData sheetId="7963" refreshError="1"/>
      <sheetData sheetId="7964" refreshError="1"/>
      <sheetData sheetId="7965" refreshError="1"/>
      <sheetData sheetId="7966"/>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refreshError="1"/>
      <sheetData sheetId="8066"/>
      <sheetData sheetId="8067"/>
      <sheetData sheetId="8068" refreshError="1"/>
      <sheetData sheetId="8069" refreshError="1"/>
      <sheetData sheetId="8070"/>
      <sheetData sheetId="8071">
        <row r="2">
          <cell r="A2" t="str">
            <v>2009 K-1 Code (Per Master List)(Formula)</v>
          </cell>
        </row>
      </sheetData>
      <sheetData sheetId="8072">
        <row r="9">
          <cell r="B9" t="str">
            <v>29 LISTOPADA SP. Z.O.O</v>
          </cell>
        </row>
      </sheetData>
      <sheetData sheetId="8073">
        <row r="2">
          <cell r="B2">
            <v>1</v>
          </cell>
        </row>
      </sheetData>
      <sheetData sheetId="8074"/>
      <sheetData sheetId="8075">
        <row r="4">
          <cell r="B4" t="str">
            <v>001</v>
          </cell>
        </row>
      </sheetData>
      <sheetData sheetId="8076">
        <row r="3">
          <cell r="B3" t="str">
            <v>FOF</v>
          </cell>
        </row>
      </sheetData>
      <sheetData sheetId="8077"/>
      <sheetData sheetId="8078"/>
      <sheetData sheetId="8079"/>
      <sheetData sheetId="8080"/>
      <sheetData sheetId="8081" refreshError="1"/>
      <sheetData sheetId="8082" refreshError="1"/>
      <sheetData sheetId="8083" refreshError="1"/>
      <sheetData sheetId="8084" refreshError="1"/>
      <sheetData sheetId="8085" refreshError="1"/>
      <sheetData sheetId="8086"/>
      <sheetData sheetId="8087"/>
      <sheetData sheetId="8088" refreshError="1"/>
      <sheetData sheetId="8089" refreshError="1"/>
      <sheetData sheetId="8090" refreshError="1"/>
      <sheetData sheetId="8091" refreshError="1"/>
      <sheetData sheetId="8092"/>
      <sheetData sheetId="8093"/>
      <sheetData sheetId="8094"/>
      <sheetData sheetId="8095"/>
      <sheetData sheetId="8096"/>
      <sheetData sheetId="8097"/>
      <sheetData sheetId="8098"/>
      <sheetData sheetId="8099"/>
      <sheetData sheetId="8100"/>
      <sheetData sheetId="8101" refreshError="1"/>
      <sheetData sheetId="8102" refreshError="1"/>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row r="2">
          <cell r="A2" t="str">
            <v>AG CAPITAL RECOVERY PARTNERS IV (E), LP</v>
          </cell>
        </row>
      </sheetData>
      <sheetData sheetId="8141" refreshError="1"/>
      <sheetData sheetId="8142">
        <row r="1">
          <cell r="B1" t="str">
            <v>VALID Dropdown Choices</v>
          </cell>
        </row>
      </sheetData>
      <sheetData sheetId="8143">
        <row r="1">
          <cell r="B1" t="str">
            <v>VALID Dropdown Choices</v>
          </cell>
        </row>
      </sheetData>
      <sheetData sheetId="8144">
        <row r="1">
          <cell r="B1" t="str">
            <v>VALID Dropdown Choices</v>
          </cell>
        </row>
      </sheetData>
      <sheetData sheetId="8145" refreshError="1"/>
      <sheetData sheetId="8146">
        <row r="1">
          <cell r="B1" t="str">
            <v>VALID Dropdown Choices</v>
          </cell>
        </row>
      </sheetData>
      <sheetData sheetId="8147">
        <row r="1">
          <cell r="B1" t="str">
            <v>VALID Dropdown Choices</v>
          </cell>
        </row>
      </sheetData>
      <sheetData sheetId="8148" refreshError="1"/>
      <sheetData sheetId="8149"/>
      <sheetData sheetId="8150"/>
      <sheetData sheetId="8151" refreshError="1"/>
      <sheetData sheetId="8152" refreshError="1"/>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row r="6">
          <cell r="D6" t="str">
            <v>2000 Market Street</v>
          </cell>
        </row>
      </sheetData>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refreshError="1"/>
      <sheetData sheetId="8205" refreshError="1"/>
      <sheetData sheetId="8206"/>
      <sheetData sheetId="8207"/>
      <sheetData sheetId="8208"/>
      <sheetData sheetId="8209" refreshError="1"/>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refreshError="1"/>
      <sheetData sheetId="8225" refreshError="1"/>
      <sheetData sheetId="8226"/>
      <sheetData sheetId="8227"/>
      <sheetData sheetId="8228"/>
      <sheetData sheetId="8229"/>
      <sheetData sheetId="8230"/>
      <sheetData sheetId="8231" refreshError="1"/>
      <sheetData sheetId="8232"/>
      <sheetData sheetId="8233"/>
      <sheetData sheetId="8234"/>
      <sheetData sheetId="8235" refreshError="1"/>
      <sheetData sheetId="8236"/>
      <sheetData sheetId="8237" refreshError="1"/>
      <sheetData sheetId="8238"/>
      <sheetData sheetId="8239" refreshError="1"/>
      <sheetData sheetId="8240" refreshError="1"/>
      <sheetData sheetId="8241" refreshError="1"/>
      <sheetData sheetId="8242" refreshError="1"/>
      <sheetData sheetId="8243" refreshError="1"/>
      <sheetData sheetId="8244" refreshError="1"/>
      <sheetData sheetId="8245"/>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ow r="1">
          <cell r="A1" t="str">
            <v>As at December 31st</v>
          </cell>
        </row>
      </sheetData>
      <sheetData sheetId="8256" refreshError="1"/>
      <sheetData sheetId="8257" refreshError="1"/>
      <sheetData sheetId="8258"/>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sheetData sheetId="8270"/>
      <sheetData sheetId="8271"/>
      <sheetData sheetId="8272"/>
      <sheetData sheetId="8273">
        <row r="14">
          <cell r="AW14" t="str">
            <v>27-4132630</v>
          </cell>
        </row>
      </sheetData>
      <sheetData sheetId="8274"/>
      <sheetData sheetId="8275" refreshError="1"/>
      <sheetData sheetId="8276"/>
      <sheetData sheetId="8277"/>
      <sheetData sheetId="8278"/>
      <sheetData sheetId="8279"/>
      <sheetData sheetId="8280"/>
      <sheetData sheetId="8281" refreshError="1"/>
      <sheetData sheetId="8282"/>
      <sheetData sheetId="8283"/>
      <sheetData sheetId="8284"/>
      <sheetData sheetId="8285" refreshError="1"/>
      <sheetData sheetId="8286"/>
      <sheetData sheetId="8287"/>
      <sheetData sheetId="8288"/>
      <sheetData sheetId="8289"/>
      <sheetData sheetId="8290" refreshError="1"/>
      <sheetData sheetId="8291" refreshError="1"/>
      <sheetData sheetId="8292" refreshError="1"/>
      <sheetData sheetId="8293" refreshError="1"/>
      <sheetData sheetId="8294" refreshError="1"/>
      <sheetData sheetId="8295" refreshError="1"/>
      <sheetData sheetId="8296"/>
      <sheetData sheetId="8297"/>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sheetData sheetId="8314"/>
      <sheetData sheetId="8315">
        <row r="3">
          <cell r="E3" t="str">
            <v>116500.8-PPEF XIII</v>
          </cell>
        </row>
      </sheetData>
      <sheetData sheetId="8316">
        <row r="7">
          <cell r="B7">
            <v>100500</v>
          </cell>
        </row>
      </sheetData>
      <sheetData sheetId="8317">
        <row r="3">
          <cell r="E3" t="str">
            <v>116500.8-PPEF XIII</v>
          </cell>
        </row>
      </sheetData>
      <sheetData sheetId="8318">
        <row r="3">
          <cell r="E3" t="str">
            <v>116500.8-PPEF XIII</v>
          </cell>
        </row>
      </sheetData>
      <sheetData sheetId="8319">
        <row r="3">
          <cell r="E3" t="str">
            <v>116500.8-PPEF XIII</v>
          </cell>
        </row>
      </sheetData>
      <sheetData sheetId="8320">
        <row r="3">
          <cell r="E3" t="str">
            <v>116500.8-PPEF XIII</v>
          </cell>
        </row>
      </sheetData>
      <sheetData sheetId="8321">
        <row r="4">
          <cell r="B4" t="str">
            <v>DAF</v>
          </cell>
        </row>
      </sheetData>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ow r="3">
          <cell r="E3" t="str">
            <v>116500.8-PPEF XIII</v>
          </cell>
        </row>
      </sheetData>
      <sheetData sheetId="8338" refreshError="1"/>
      <sheetData sheetId="8339">
        <row r="9">
          <cell r="B9" t="str">
            <v>TI OTOMOTIVE SANAYIVE TICARET LIMITED SIRKETI</v>
          </cell>
        </row>
      </sheetData>
      <sheetData sheetId="8340" refreshError="1"/>
      <sheetData sheetId="8341" refreshError="1"/>
      <sheetData sheetId="8342"/>
      <sheetData sheetId="8343"/>
      <sheetData sheetId="8344">
        <row r="3">
          <cell r="B3" t="str">
            <v>6922767 Holding (Cayman) Inc.</v>
          </cell>
        </row>
      </sheetData>
      <sheetData sheetId="8345">
        <row r="3">
          <cell r="B3" t="str">
            <v>3P Learning Pty Limited</v>
          </cell>
        </row>
      </sheetData>
      <sheetData sheetId="8346">
        <row r="4">
          <cell r="C4" t="str">
            <v>PPEF AR</v>
          </cell>
        </row>
      </sheetData>
      <sheetData sheetId="8347" refreshError="1"/>
      <sheetData sheetId="8348" refreshError="1"/>
      <sheetData sheetId="8349" refreshError="1"/>
      <sheetData sheetId="8350" refreshError="1"/>
      <sheetData sheetId="835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refreshError="1"/>
      <sheetData sheetId="8373" refreshError="1"/>
      <sheetData sheetId="8374"/>
      <sheetData sheetId="8375"/>
      <sheetData sheetId="8376"/>
      <sheetData sheetId="8377"/>
      <sheetData sheetId="8378"/>
      <sheetData sheetId="8379"/>
      <sheetData sheetId="8380"/>
      <sheetData sheetId="8381"/>
      <sheetData sheetId="8382"/>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ow r="38">
          <cell r="AN38">
            <v>943227082.68532753</v>
          </cell>
        </row>
      </sheetData>
      <sheetData sheetId="8392" refreshError="1"/>
      <sheetData sheetId="8393">
        <row r="13">
          <cell r="F13">
            <v>0</v>
          </cell>
        </row>
      </sheetData>
      <sheetData sheetId="8394" refreshError="1"/>
      <sheetData sheetId="8395" refreshError="1"/>
      <sheetData sheetId="8396" refreshError="1"/>
      <sheetData sheetId="8397"/>
      <sheetData sheetId="8398"/>
      <sheetData sheetId="8399"/>
      <sheetData sheetId="8400"/>
      <sheetData sheetId="8401"/>
      <sheetData sheetId="8402" refreshError="1"/>
      <sheetData sheetId="8403">
        <row r="7">
          <cell r="B7">
            <v>100</v>
          </cell>
        </row>
      </sheetData>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sheetData sheetId="8445"/>
      <sheetData sheetId="8446"/>
      <sheetData sheetId="8447"/>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sheetData sheetId="8481"/>
      <sheetData sheetId="8482"/>
      <sheetData sheetId="8483" refreshError="1"/>
      <sheetData sheetId="8484"/>
      <sheetData sheetId="8485"/>
      <sheetData sheetId="8486"/>
      <sheetData sheetId="8487" refreshError="1"/>
      <sheetData sheetId="8488"/>
      <sheetData sheetId="8489"/>
      <sheetData sheetId="8490"/>
      <sheetData sheetId="8491"/>
      <sheetData sheetId="8492" refreshError="1"/>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refreshError="1"/>
      <sheetData sheetId="8512"/>
      <sheetData sheetId="8513"/>
      <sheetData sheetId="8514" refreshError="1"/>
      <sheetData sheetId="8515" refreshError="1"/>
      <sheetData sheetId="8516"/>
      <sheetData sheetId="8517"/>
      <sheetData sheetId="8518"/>
      <sheetData sheetId="8519" refreshError="1"/>
      <sheetData sheetId="8520" refreshError="1"/>
      <sheetData sheetId="8521" refreshError="1"/>
      <sheetData sheetId="8522" refreshError="1"/>
      <sheetData sheetId="8523" refreshError="1"/>
      <sheetData sheetId="8524"/>
      <sheetData sheetId="8525"/>
      <sheetData sheetId="8526"/>
      <sheetData sheetId="8527" refreshError="1"/>
      <sheetData sheetId="8528" refreshError="1"/>
      <sheetData sheetId="8529" refreshError="1"/>
      <sheetData sheetId="8530" refreshError="1"/>
      <sheetData sheetId="853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row r="2">
          <cell r="A2" t="str">
            <v>Initial</v>
          </cell>
        </row>
      </sheetData>
      <sheetData sheetId="8570"/>
      <sheetData sheetId="8571"/>
      <sheetData sheetId="8572"/>
      <sheetData sheetId="8573"/>
      <sheetData sheetId="8574"/>
      <sheetData sheetId="8575"/>
      <sheetData sheetId="8576"/>
      <sheetData sheetId="8577" refreshError="1"/>
      <sheetData sheetId="8578">
        <row r="5">
          <cell r="AJ5">
            <v>1</v>
          </cell>
        </row>
      </sheetData>
      <sheetData sheetId="8579" refreshError="1"/>
      <sheetData sheetId="8580" refreshError="1"/>
      <sheetData sheetId="8581" refreshError="1"/>
      <sheetData sheetId="8582">
        <row r="3">
          <cell r="E3" t="str">
            <v>116500.8-PPEF XIII</v>
          </cell>
        </row>
      </sheetData>
      <sheetData sheetId="8583">
        <row r="3">
          <cell r="E3" t="str">
            <v>116500.8-PPEF XIII</v>
          </cell>
        </row>
      </sheetData>
      <sheetData sheetId="8584" refreshError="1"/>
      <sheetData sheetId="8585">
        <row r="3">
          <cell r="E3" t="str">
            <v>116500.8-PPEF XIII</v>
          </cell>
        </row>
      </sheetData>
      <sheetData sheetId="8586">
        <row r="3">
          <cell r="E3" t="str">
            <v>116500.8-PPEF XIII</v>
          </cell>
        </row>
      </sheetData>
      <sheetData sheetId="8587">
        <row r="3">
          <cell r="E3" t="str">
            <v>116500.8-PPEF XIII</v>
          </cell>
        </row>
      </sheetData>
      <sheetData sheetId="8588">
        <row r="3">
          <cell r="E3" t="str">
            <v>116500.8-PPEF XIII</v>
          </cell>
        </row>
      </sheetData>
      <sheetData sheetId="8589" refreshError="1"/>
      <sheetData sheetId="8590" refreshError="1"/>
      <sheetData sheetId="8591">
        <row r="3">
          <cell r="E3" t="str">
            <v>116500.8-PPEF XIII</v>
          </cell>
        </row>
      </sheetData>
      <sheetData sheetId="8592">
        <row r="3">
          <cell r="E3" t="str">
            <v>116500.8-PPEF XIII</v>
          </cell>
        </row>
      </sheetData>
      <sheetData sheetId="8593" refreshError="1"/>
      <sheetData sheetId="8594"/>
      <sheetData sheetId="8595" refreshError="1"/>
      <sheetData sheetId="8596" refreshError="1"/>
      <sheetData sheetId="8597" refreshError="1"/>
      <sheetData sheetId="8598"/>
      <sheetData sheetId="8599">
        <row r="3">
          <cell r="E3" t="str">
            <v>116500.8-PPEF XIII</v>
          </cell>
        </row>
      </sheetData>
      <sheetData sheetId="8600" refreshError="1"/>
      <sheetData sheetId="8601" refreshError="1"/>
      <sheetData sheetId="8602" refreshError="1"/>
      <sheetData sheetId="8603" refreshError="1"/>
      <sheetData sheetId="8604" refreshError="1"/>
      <sheetData sheetId="8605" refreshError="1"/>
      <sheetData sheetId="8606"/>
      <sheetData sheetId="8607" refreshError="1"/>
      <sheetData sheetId="8608" refreshError="1"/>
      <sheetData sheetId="8609">
        <row r="3">
          <cell r="B3" t="str">
            <v>29 LISTOPADA SP. Z.O.O.</v>
          </cell>
        </row>
      </sheetData>
      <sheetData sheetId="8610"/>
      <sheetData sheetId="8611" refreshError="1"/>
      <sheetData sheetId="8612" refreshError="1"/>
      <sheetData sheetId="8613"/>
      <sheetData sheetId="8614"/>
      <sheetData sheetId="8615"/>
      <sheetData sheetId="8616"/>
      <sheetData sheetId="8617" refreshError="1"/>
      <sheetData sheetId="8618" refreshError="1"/>
      <sheetData sheetId="8619" refreshError="1"/>
      <sheetData sheetId="8620" refreshError="1"/>
      <sheetData sheetId="8621" refreshError="1"/>
      <sheetData sheetId="8622" refreshError="1"/>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row r="11">
          <cell r="K11">
            <v>4750000</v>
          </cell>
        </row>
      </sheetData>
      <sheetData sheetId="8652"/>
      <sheetData sheetId="8653"/>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sheetData sheetId="8679"/>
      <sheetData sheetId="8680" refreshError="1"/>
      <sheetData sheetId="8681" refreshError="1"/>
      <sheetData sheetId="8682" refreshError="1"/>
      <sheetData sheetId="8683" refreshError="1"/>
      <sheetData sheetId="8684"/>
      <sheetData sheetId="8685" refreshError="1"/>
      <sheetData sheetId="8686" refreshError="1"/>
      <sheetData sheetId="8687" refreshError="1"/>
      <sheetData sheetId="8688" refreshError="1"/>
      <sheetData sheetId="8689" refreshError="1"/>
      <sheetData sheetId="8690" refreshError="1"/>
      <sheetData sheetId="8691"/>
      <sheetData sheetId="8692"/>
      <sheetData sheetId="8693"/>
      <sheetData sheetId="8694" refreshError="1"/>
      <sheetData sheetId="8695" refreshError="1"/>
      <sheetData sheetId="8696" refreshError="1"/>
      <sheetData sheetId="8697" refreshError="1"/>
      <sheetData sheetId="8698"/>
      <sheetData sheetId="8699" refreshError="1"/>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refreshError="1"/>
      <sheetData sheetId="8758"/>
      <sheetData sheetId="8759">
        <row r="4">
          <cell r="A4" t="str">
            <v>Foreign Partner's Name</v>
          </cell>
        </row>
      </sheetData>
      <sheetData sheetId="8760" refreshError="1"/>
      <sheetData sheetId="8761" refreshError="1"/>
      <sheetData sheetId="8762" refreshError="1"/>
      <sheetData sheetId="8763">
        <row r="5">
          <cell r="F5" t="str">
            <v>Mail Tax Return to:</v>
          </cell>
        </row>
      </sheetData>
      <sheetData sheetId="8764" refreshError="1"/>
      <sheetData sheetId="8765" refreshError="1"/>
      <sheetData sheetId="8766" refreshError="1"/>
      <sheetData sheetId="8767" refreshError="1"/>
      <sheetData sheetId="8768" refreshError="1"/>
      <sheetData sheetId="8769"/>
      <sheetData sheetId="8770"/>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refreshError="1"/>
      <sheetData sheetId="8900">
        <row r="1">
          <cell r="AL1">
            <v>1</v>
          </cell>
        </row>
      </sheetData>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sheetData sheetId="8962"/>
      <sheetData sheetId="8963" refreshError="1"/>
      <sheetData sheetId="8964"/>
      <sheetData sheetId="8965"/>
      <sheetData sheetId="8966" refreshError="1"/>
      <sheetData sheetId="8967" refreshError="1"/>
      <sheetData sheetId="8968"/>
      <sheetData sheetId="8969" refreshError="1"/>
      <sheetData sheetId="8970" refreshError="1"/>
      <sheetData sheetId="8971" refreshError="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refreshError="1"/>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refreshError="1"/>
      <sheetData sheetId="9026"/>
      <sheetData sheetId="9027"/>
      <sheetData sheetId="9028"/>
      <sheetData sheetId="9029"/>
      <sheetData sheetId="9030"/>
      <sheetData sheetId="9031"/>
      <sheetData sheetId="9032"/>
      <sheetData sheetId="9033"/>
      <sheetData sheetId="9034"/>
      <sheetData sheetId="9035"/>
      <sheetData sheetId="9036"/>
      <sheetData sheetId="9037">
        <row r="12">
          <cell r="C12" t="str">
            <v>March 31, 2008</v>
          </cell>
        </row>
      </sheetData>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refreshError="1"/>
      <sheetData sheetId="9071"/>
      <sheetData sheetId="9072" refreshError="1"/>
      <sheetData sheetId="9073"/>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sheetData sheetId="9090"/>
      <sheetData sheetId="9091" refreshError="1"/>
      <sheetData sheetId="9092"/>
      <sheetData sheetId="9093" refreshError="1"/>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refreshError="1"/>
      <sheetData sheetId="9131">
        <row r="11">
          <cell r="J11">
            <v>-127417523.96000001</v>
          </cell>
        </row>
      </sheetData>
      <sheetData sheetId="9132">
        <row r="13">
          <cell r="C13">
            <v>12744248</v>
          </cell>
        </row>
      </sheetData>
      <sheetData sheetId="9133"/>
      <sheetData sheetId="9134"/>
      <sheetData sheetId="9135">
        <row r="29">
          <cell r="K29">
            <v>109810467</v>
          </cell>
        </row>
      </sheetData>
      <sheetData sheetId="9136">
        <row r="11">
          <cell r="H11">
            <v>27518369</v>
          </cell>
        </row>
      </sheetData>
      <sheetData sheetId="9137">
        <row r="4">
          <cell r="G4">
            <v>9821570</v>
          </cell>
        </row>
      </sheetData>
      <sheetData sheetId="9138">
        <row r="5">
          <cell r="K5">
            <v>1729358</v>
          </cell>
        </row>
      </sheetData>
      <sheetData sheetId="9139">
        <row r="122">
          <cell r="C122">
            <v>-146445.92314172618</v>
          </cell>
        </row>
      </sheetData>
      <sheetData sheetId="9140">
        <row r="6">
          <cell r="A6" t="str">
            <v>Teacher Retirement System of Texas</v>
          </cell>
        </row>
      </sheetData>
      <sheetData sheetId="9141"/>
      <sheetData sheetId="9142"/>
      <sheetData sheetId="9143"/>
      <sheetData sheetId="9144"/>
      <sheetData sheetId="9145">
        <row r="571">
          <cell r="P571">
            <v>118816</v>
          </cell>
        </row>
      </sheetData>
      <sheetData sheetId="9146"/>
      <sheetData sheetId="9147"/>
      <sheetData sheetId="9148"/>
      <sheetData sheetId="9149"/>
      <sheetData sheetId="9150"/>
      <sheetData sheetId="9151" refreshError="1"/>
      <sheetData sheetId="9152"/>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sheetData sheetId="9181"/>
      <sheetData sheetId="9182"/>
      <sheetData sheetId="9183" refreshError="1"/>
      <sheetData sheetId="9184"/>
      <sheetData sheetId="9185"/>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sheetData sheetId="9196" refreshError="1"/>
      <sheetData sheetId="9197" refreshError="1"/>
      <sheetData sheetId="9198" refreshError="1"/>
      <sheetData sheetId="9199" refreshError="1"/>
      <sheetData sheetId="9200" refreshError="1"/>
      <sheetData sheetId="920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sheetData sheetId="9224" refreshError="1"/>
      <sheetData sheetId="9225" refreshError="1"/>
      <sheetData sheetId="9226" refreshError="1"/>
      <sheetData sheetId="9227"/>
      <sheetData sheetId="9228"/>
      <sheetData sheetId="9229"/>
      <sheetData sheetId="9230"/>
      <sheetData sheetId="9231"/>
      <sheetData sheetId="9232"/>
      <sheetData sheetId="9233"/>
      <sheetData sheetId="9234" refreshError="1"/>
      <sheetData sheetId="9235" refreshError="1"/>
      <sheetData sheetId="9236" refreshError="1"/>
      <sheetData sheetId="9237" refreshError="1"/>
      <sheetData sheetId="9238"/>
      <sheetData sheetId="9239"/>
      <sheetData sheetId="9240"/>
      <sheetData sheetId="9241"/>
      <sheetData sheetId="9242"/>
      <sheetData sheetId="9243"/>
      <sheetData sheetId="9244"/>
      <sheetData sheetId="9245"/>
      <sheetData sheetId="9246"/>
      <sheetData sheetId="9247">
        <row r="4">
          <cell r="M4">
            <v>41729</v>
          </cell>
        </row>
      </sheetData>
      <sheetData sheetId="9248"/>
      <sheetData sheetId="9249"/>
      <sheetData sheetId="9250"/>
      <sheetData sheetId="9251" refreshError="1"/>
      <sheetData sheetId="9252" refreshError="1"/>
      <sheetData sheetId="9253"/>
      <sheetData sheetId="9254"/>
      <sheetData sheetId="9255"/>
      <sheetData sheetId="9256"/>
      <sheetData sheetId="9257"/>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sheetData sheetId="9386">
        <row r="3">
          <cell r="B3">
            <v>2015</v>
          </cell>
        </row>
      </sheetData>
      <sheetData sheetId="9387">
        <row r="2">
          <cell r="F2">
            <v>0.1</v>
          </cell>
        </row>
      </sheetData>
      <sheetData sheetId="9388">
        <row r="4">
          <cell r="B4" t="str">
            <v>DB</v>
          </cell>
        </row>
      </sheetData>
      <sheetData sheetId="9389" refreshError="1"/>
      <sheetData sheetId="9390"/>
      <sheetData sheetId="9391"/>
      <sheetData sheetId="9392"/>
      <sheetData sheetId="9393"/>
      <sheetData sheetId="9394"/>
      <sheetData sheetId="9395"/>
      <sheetData sheetId="9396"/>
      <sheetData sheetId="9397"/>
      <sheetData sheetId="9398"/>
      <sheetData sheetId="9399"/>
      <sheetData sheetId="9400"/>
      <sheetData sheetId="9401">
        <row r="7">
          <cell r="V7" t="str">
            <v>HIDE</v>
          </cell>
        </row>
      </sheetData>
      <sheetData sheetId="9402"/>
      <sheetData sheetId="9403"/>
      <sheetData sheetId="9404"/>
      <sheetData sheetId="9405"/>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sheetData sheetId="9418" refreshError="1"/>
      <sheetData sheetId="9419" refreshError="1"/>
      <sheetData sheetId="9420" refreshError="1"/>
      <sheetData sheetId="9421" refreshError="1"/>
      <sheetData sheetId="9422"/>
      <sheetData sheetId="9423"/>
      <sheetData sheetId="9424"/>
      <sheetData sheetId="9425">
        <row r="5">
          <cell r="AO5">
            <v>1</v>
          </cell>
        </row>
      </sheetData>
      <sheetData sheetId="9426" refreshError="1"/>
      <sheetData sheetId="9427"/>
      <sheetData sheetId="9428" refreshError="1"/>
      <sheetData sheetId="9429">
        <row r="2">
          <cell r="B2" t="str">
            <v>Form 8621</v>
          </cell>
        </row>
      </sheetData>
      <sheetData sheetId="9430" refreshError="1"/>
      <sheetData sheetId="9431" refreshError="1"/>
      <sheetData sheetId="9432" refreshError="1"/>
      <sheetData sheetId="9433" refreshError="1"/>
      <sheetData sheetId="9434"/>
      <sheetData sheetId="9435" refreshError="1"/>
      <sheetData sheetId="9436" refreshError="1"/>
      <sheetData sheetId="9437" refreshError="1"/>
      <sheetData sheetId="9438"/>
      <sheetData sheetId="9439"/>
      <sheetData sheetId="9440"/>
      <sheetData sheetId="9441"/>
      <sheetData sheetId="9442"/>
      <sheetData sheetId="9443"/>
      <sheetData sheetId="9444" refreshError="1"/>
      <sheetData sheetId="9445" refreshError="1"/>
      <sheetData sheetId="9446" refreshError="1"/>
      <sheetData sheetId="9447" refreshError="1"/>
      <sheetData sheetId="9448"/>
      <sheetData sheetId="9449"/>
      <sheetData sheetId="9450"/>
      <sheetData sheetId="9451"/>
      <sheetData sheetId="9452"/>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sheetData sheetId="9700"/>
      <sheetData sheetId="9701" refreshError="1"/>
      <sheetData sheetId="9702"/>
      <sheetData sheetId="9703"/>
      <sheetData sheetId="9704" refreshError="1"/>
      <sheetData sheetId="9705" refreshError="1"/>
      <sheetData sheetId="9706" refreshError="1"/>
      <sheetData sheetId="9707" refreshError="1"/>
      <sheetData sheetId="9708" refreshError="1"/>
      <sheetData sheetId="9709">
        <row r="5">
          <cell r="A5">
            <v>700011000</v>
          </cell>
        </row>
      </sheetData>
      <sheetData sheetId="9710"/>
      <sheetData sheetId="9711"/>
      <sheetData sheetId="9712"/>
      <sheetData sheetId="9713"/>
      <sheetData sheetId="9714"/>
      <sheetData sheetId="9715" refreshError="1"/>
      <sheetData sheetId="9716"/>
      <sheetData sheetId="9717"/>
      <sheetData sheetId="9718" refreshError="1"/>
      <sheetData sheetId="9719" refreshError="1"/>
      <sheetData sheetId="9720" refreshError="1"/>
      <sheetData sheetId="9721" refreshError="1"/>
      <sheetData sheetId="9722" refreshError="1"/>
      <sheetData sheetId="9723" refreshError="1"/>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refreshError="1"/>
      <sheetData sheetId="9788" refreshError="1"/>
      <sheetData sheetId="9789" refreshError="1"/>
      <sheetData sheetId="9790" refreshError="1"/>
      <sheetData sheetId="9791" refreshError="1"/>
      <sheetData sheetId="9792" refreshError="1"/>
      <sheetData sheetId="9793"/>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sheetData sheetId="9872"/>
      <sheetData sheetId="9873"/>
      <sheetData sheetId="9874" refreshError="1"/>
      <sheetData sheetId="9875"/>
      <sheetData sheetId="9876" refreshError="1"/>
      <sheetData sheetId="9877" refreshError="1"/>
      <sheetData sheetId="9878" refreshError="1"/>
      <sheetData sheetId="9879"/>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ow r="3">
          <cell r="A3" t="str">
            <v>Tollway Plaza (s6us131)</v>
          </cell>
        </row>
      </sheetData>
      <sheetData sheetId="9908"/>
      <sheetData sheetId="9909"/>
      <sheetData sheetId="9910"/>
      <sheetData sheetId="9911"/>
      <sheetData sheetId="9912"/>
      <sheetData sheetId="9913"/>
      <sheetData sheetId="9914" refreshError="1"/>
      <sheetData sheetId="9915"/>
      <sheetData sheetId="9916" refreshError="1"/>
      <sheetData sheetId="9917" refreshError="1"/>
      <sheetData sheetId="9918" refreshError="1"/>
      <sheetData sheetId="9919"/>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refreshError="1"/>
      <sheetData sheetId="10062">
        <row r="6">
          <cell r="C6" t="str">
            <v>Edward Gould</v>
          </cell>
        </row>
      </sheetData>
      <sheetData sheetId="10063"/>
      <sheetData sheetId="10064" refreshError="1"/>
      <sheetData sheetId="10065"/>
      <sheetData sheetId="10066"/>
      <sheetData sheetId="10067"/>
      <sheetData sheetId="10068"/>
      <sheetData sheetId="10069"/>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sheetData sheetId="10085"/>
      <sheetData sheetId="10086"/>
      <sheetData sheetId="10087"/>
      <sheetData sheetId="10088"/>
      <sheetData sheetId="10089"/>
      <sheetData sheetId="10090"/>
      <sheetData sheetId="10091"/>
      <sheetData sheetId="10092" refreshError="1"/>
      <sheetData sheetId="10093"/>
      <sheetData sheetId="10094"/>
      <sheetData sheetId="10095"/>
      <sheetData sheetId="10096"/>
      <sheetData sheetId="10097"/>
      <sheetData sheetId="10098"/>
      <sheetData sheetId="10099"/>
      <sheetData sheetId="10100"/>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refreshError="1"/>
      <sheetData sheetId="10134" refreshError="1"/>
      <sheetData sheetId="10135"/>
      <sheetData sheetId="10136">
        <row r="3">
          <cell r="E3" t="str">
            <v>Yes</v>
          </cell>
        </row>
      </sheetData>
      <sheetData sheetId="10137">
        <row r="4">
          <cell r="E4" t="str">
            <v>N/A</v>
          </cell>
        </row>
      </sheetData>
      <sheetData sheetId="10138">
        <row r="3">
          <cell r="G3" t="str">
            <v>Yes</v>
          </cell>
        </row>
      </sheetData>
      <sheetData sheetId="10139">
        <row r="51">
          <cell r="H51" t="str">
            <v>N/A</v>
          </cell>
        </row>
      </sheetData>
      <sheetData sheetId="10140">
        <row r="36">
          <cell r="F36" t="str">
            <v>N/A</v>
          </cell>
        </row>
      </sheetData>
      <sheetData sheetId="10141"/>
      <sheetData sheetId="10142">
        <row r="22">
          <cell r="F22" t="str">
            <v>Yes</v>
          </cell>
        </row>
      </sheetData>
      <sheetData sheetId="10143">
        <row r="3">
          <cell r="E3" t="str">
            <v>Insufficient Data</v>
          </cell>
        </row>
      </sheetData>
      <sheetData sheetId="10144"/>
      <sheetData sheetId="10145"/>
      <sheetData sheetId="10146">
        <row r="68">
          <cell r="G68" t="str">
            <v>No</v>
          </cell>
        </row>
      </sheetData>
      <sheetData sheetId="10147"/>
      <sheetData sheetId="10148"/>
      <sheetData sheetId="10149"/>
      <sheetData sheetId="10150"/>
      <sheetData sheetId="10151" refreshError="1"/>
      <sheetData sheetId="10152" refreshError="1"/>
      <sheetData sheetId="10153" refreshError="1"/>
      <sheetData sheetId="10154"/>
      <sheetData sheetId="10155" refreshError="1"/>
      <sheetData sheetId="10156" refreshError="1"/>
      <sheetData sheetId="10157" refreshError="1"/>
      <sheetData sheetId="10158" refreshError="1"/>
      <sheetData sheetId="10159"/>
      <sheetData sheetId="10160" refreshError="1"/>
      <sheetData sheetId="10161"/>
      <sheetData sheetId="10162"/>
      <sheetData sheetId="10163"/>
      <sheetData sheetId="10164"/>
      <sheetData sheetId="10165" refreshError="1"/>
      <sheetData sheetId="10166" refreshError="1"/>
      <sheetData sheetId="10167" refreshError="1"/>
      <sheetData sheetId="10168" refreshError="1"/>
      <sheetData sheetId="10169"/>
      <sheetData sheetId="10170">
        <row r="36">
          <cell r="N36">
            <v>0</v>
          </cell>
        </row>
      </sheetData>
      <sheetData sheetId="10171"/>
      <sheetData sheetId="10172" refreshError="1"/>
      <sheetData sheetId="10173"/>
      <sheetData sheetId="10174"/>
      <sheetData sheetId="10175"/>
      <sheetData sheetId="10176"/>
      <sheetData sheetId="10177">
        <row r="48">
          <cell r="P48">
            <v>0</v>
          </cell>
        </row>
      </sheetData>
      <sheetData sheetId="10178"/>
      <sheetData sheetId="10179"/>
      <sheetData sheetId="10180" refreshError="1"/>
      <sheetData sheetId="10181" refreshError="1"/>
      <sheetData sheetId="10182" refreshError="1"/>
      <sheetData sheetId="10183"/>
      <sheetData sheetId="10184"/>
      <sheetData sheetId="10185"/>
      <sheetData sheetId="10186"/>
      <sheetData sheetId="10187"/>
      <sheetData sheetId="10188"/>
      <sheetData sheetId="10189"/>
      <sheetData sheetId="10190"/>
      <sheetData sheetId="10191"/>
      <sheetData sheetId="10192"/>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ow r="23">
          <cell r="AE23">
            <v>2.4165546988980062</v>
          </cell>
        </row>
      </sheetData>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sheetData sheetId="10215"/>
      <sheetData sheetId="10216" refreshError="1"/>
      <sheetData sheetId="10217" refreshError="1"/>
      <sheetData sheetId="10218" refreshError="1"/>
      <sheetData sheetId="10219" refreshError="1"/>
      <sheetData sheetId="10220"/>
      <sheetData sheetId="10221"/>
      <sheetData sheetId="10222"/>
      <sheetData sheetId="10223"/>
      <sheetData sheetId="10224"/>
      <sheetData sheetId="10225"/>
      <sheetData sheetId="10226" refreshError="1"/>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sheetData sheetId="10266"/>
      <sheetData sheetId="10267">
        <row r="6">
          <cell r="I6" t="str">
            <v>+\-</v>
          </cell>
        </row>
      </sheetData>
      <sheetData sheetId="10268"/>
      <sheetData sheetId="10269"/>
      <sheetData sheetId="10270"/>
      <sheetData sheetId="10271"/>
      <sheetData sheetId="10272"/>
      <sheetData sheetId="10273"/>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ow r="1">
          <cell r="A1" t="str">
            <v>MARSH SUPERMARKETS</v>
          </cell>
        </row>
      </sheetData>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refreshError="1"/>
      <sheetData sheetId="10331" refreshError="1"/>
      <sheetData sheetId="10332">
        <row r="15">
          <cell r="A15" t="str">
            <v>($000s)</v>
          </cell>
        </row>
      </sheetData>
      <sheetData sheetId="10333" refreshError="1"/>
      <sheetData sheetId="10334" refreshError="1"/>
      <sheetData sheetId="10335"/>
      <sheetData sheetId="10336" refreshError="1"/>
      <sheetData sheetId="10337" refreshError="1"/>
      <sheetData sheetId="10338" refreshError="1"/>
      <sheetData sheetId="10339" refreshError="1"/>
      <sheetData sheetId="10340" refreshError="1"/>
      <sheetData sheetId="10341" refreshError="1"/>
      <sheetData sheetId="10342">
        <row r="71">
          <cell r="BA71">
            <v>0</v>
          </cell>
        </row>
      </sheetData>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sheetData sheetId="10362"/>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sheetData sheetId="10438"/>
      <sheetData sheetId="10439"/>
      <sheetData sheetId="10440"/>
      <sheetData sheetId="10441"/>
      <sheetData sheetId="10442"/>
      <sheetData sheetId="10443"/>
      <sheetData sheetId="10444"/>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sheetData sheetId="10454"/>
      <sheetData sheetId="10455"/>
      <sheetData sheetId="10456"/>
      <sheetData sheetId="10457"/>
      <sheetData sheetId="10458"/>
      <sheetData sheetId="10459"/>
      <sheetData sheetId="10460"/>
      <sheetData sheetId="1046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sheetData sheetId="10470"/>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sheetData sheetId="10484" refreshError="1"/>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row r="7">
          <cell r="AE7">
            <v>0</v>
          </cell>
        </row>
      </sheetData>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row r="2">
          <cell r="A2" t="str">
            <v>Trends and Forecasts</v>
          </cell>
        </row>
      </sheetData>
      <sheetData sheetId="10533"/>
      <sheetData sheetId="10534">
        <row r="1">
          <cell r="D1">
            <v>290</v>
          </cell>
        </row>
      </sheetData>
      <sheetData sheetId="10535">
        <row r="3">
          <cell r="C3" t="str">
            <v>Summary Financials</v>
          </cell>
        </row>
      </sheetData>
      <sheetData sheetId="10536"/>
      <sheetData sheetId="10537"/>
      <sheetData sheetId="10538">
        <row r="3">
          <cell r="C3" t="str">
            <v>Summary Financials</v>
          </cell>
        </row>
      </sheetData>
      <sheetData sheetId="10539">
        <row r="1">
          <cell r="A1" t="str">
            <v>Offer Price</v>
          </cell>
        </row>
      </sheetData>
      <sheetData sheetId="10540"/>
      <sheetData sheetId="10541">
        <row r="3">
          <cell r="C3" t="str">
            <v>Summary Financials</v>
          </cell>
        </row>
      </sheetData>
      <sheetData sheetId="10542">
        <row r="1">
          <cell r="A1" t="str">
            <v>Offer Price</v>
          </cell>
        </row>
      </sheetData>
      <sheetData sheetId="10543"/>
      <sheetData sheetId="10544">
        <row r="3">
          <cell r="C3" t="str">
            <v>Summary Financials</v>
          </cell>
        </row>
      </sheetData>
      <sheetData sheetId="10545">
        <row r="1">
          <cell r="A1" t="str">
            <v>Offer Price</v>
          </cell>
        </row>
      </sheetData>
      <sheetData sheetId="10546"/>
      <sheetData sheetId="10547">
        <row r="7">
          <cell r="C7" t="str">
            <v>Basic Charts</v>
          </cell>
        </row>
      </sheetData>
      <sheetData sheetId="10548" refreshError="1"/>
      <sheetData sheetId="10549" refreshError="1"/>
      <sheetData sheetId="10550" refreshError="1"/>
      <sheetData sheetId="10551" refreshError="1"/>
      <sheetData sheetId="10552" refreshError="1"/>
      <sheetData sheetId="10553" refreshError="1"/>
      <sheetData sheetId="10554">
        <row r="1">
          <cell r="A1" t="str">
            <v>Date</v>
          </cell>
        </row>
      </sheetData>
      <sheetData sheetId="10555">
        <row r="1">
          <cell r="B1" t="str">
            <v>License Revenue</v>
          </cell>
        </row>
      </sheetData>
      <sheetData sheetId="10556">
        <row r="1">
          <cell r="A1" t="str">
            <v>Note: Edit this data only</v>
          </cell>
        </row>
      </sheetData>
      <sheetData sheetId="10557">
        <row r="2">
          <cell r="A2" t="str">
            <v>Note: Edit this data only</v>
          </cell>
        </row>
      </sheetData>
      <sheetData sheetId="10558">
        <row r="1">
          <cell r="B1" t="str">
            <v>2004A Revenue Mix</v>
          </cell>
        </row>
      </sheetData>
      <sheetData sheetId="10559">
        <row r="1">
          <cell r="B1" t="str">
            <v>Revenue</v>
          </cell>
        </row>
      </sheetData>
      <sheetData sheetId="10560">
        <row r="1">
          <cell r="B1" t="str">
            <v>series</v>
          </cell>
        </row>
      </sheetData>
      <sheetData sheetId="10561">
        <row r="1">
          <cell r="C1" t="str">
            <v>TEV/2006E EBITDAP</v>
          </cell>
        </row>
      </sheetData>
      <sheetData sheetId="10562">
        <row r="1">
          <cell r="B1" t="str">
            <v>VCI</v>
          </cell>
        </row>
      </sheetData>
      <sheetData sheetId="10563">
        <row r="43">
          <cell r="D43" t="str">
            <v>R-G-B Colors</v>
          </cell>
        </row>
      </sheetData>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ow r="1">
          <cell r="A1" t="e">
            <v>#REF!</v>
          </cell>
        </row>
      </sheetData>
      <sheetData sheetId="10576" refreshError="1"/>
      <sheetData sheetId="10577" refreshError="1"/>
      <sheetData sheetId="10578">
        <row r="1">
          <cell r="K1" t="str">
            <v>Preliminary Draft - Confidential</v>
          </cell>
        </row>
      </sheetData>
      <sheetData sheetId="10579" refreshError="1"/>
      <sheetData sheetId="10580" refreshError="1"/>
      <sheetData sheetId="10581"/>
      <sheetData sheetId="10582">
        <row r="3">
          <cell r="D3" t="str">
            <v>Inflation</v>
          </cell>
        </row>
      </sheetData>
      <sheetData sheetId="10583">
        <row r="1">
          <cell r="B1" t="str">
            <v>Oklahoma</v>
          </cell>
        </row>
      </sheetData>
      <sheetData sheetId="10584"/>
      <sheetData sheetId="10585"/>
      <sheetData sheetId="10586">
        <row r="5">
          <cell r="B5" t="str">
            <v>Ticker</v>
          </cell>
        </row>
      </sheetData>
      <sheetData sheetId="10587">
        <row r="2">
          <cell r="B2" t="str">
            <v>Ticker</v>
          </cell>
        </row>
      </sheetData>
      <sheetData sheetId="10588"/>
      <sheetData sheetId="10589">
        <row r="3">
          <cell r="C3" t="str">
            <v>In Service</v>
          </cell>
        </row>
      </sheetData>
      <sheetData sheetId="10590">
        <row r="5">
          <cell r="B5" t="str">
            <v>Month-to-Month</v>
          </cell>
        </row>
      </sheetData>
      <sheetData sheetId="10591">
        <row r="4">
          <cell r="D4" t="str">
            <v>2005</v>
          </cell>
        </row>
      </sheetData>
      <sheetData sheetId="10592">
        <row r="2">
          <cell r="C2" t="str">
            <v>2009E</v>
          </cell>
        </row>
      </sheetData>
      <sheetData sheetId="10593">
        <row r="2">
          <cell r="C2" t="str">
            <v>2009E</v>
          </cell>
        </row>
      </sheetData>
      <sheetData sheetId="10594">
        <row r="1">
          <cell r="C1" t="str">
            <v>CLOSE</v>
          </cell>
        </row>
      </sheetData>
      <sheetData sheetId="10595">
        <row r="1">
          <cell r="B1" t="str">
            <v>Averate Estimated EPS</v>
          </cell>
        </row>
      </sheetData>
      <sheetData sheetId="10596" refreshError="1"/>
      <sheetData sheetId="10597">
        <row r="1">
          <cell r="D1">
            <v>2</v>
          </cell>
        </row>
      </sheetData>
      <sheetData sheetId="10598"/>
      <sheetData sheetId="10599">
        <row r="1">
          <cell r="A1" t="str">
            <v>Market Cap</v>
          </cell>
        </row>
      </sheetData>
      <sheetData sheetId="10600">
        <row r="1">
          <cell r="F1">
            <v>39370</v>
          </cell>
        </row>
      </sheetData>
      <sheetData sheetId="10601">
        <row r="2">
          <cell r="C2" t="str">
            <v>Evercore Partners</v>
          </cell>
        </row>
      </sheetData>
      <sheetData sheetId="10602"/>
      <sheetData sheetId="10603">
        <row r="1">
          <cell r="G1">
            <v>39472</v>
          </cell>
        </row>
      </sheetData>
      <sheetData sheetId="10604"/>
      <sheetData sheetId="10605"/>
      <sheetData sheetId="10606"/>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sheetData sheetId="10617">
        <row r="2">
          <cell r="D2" t="str">
            <v>Month</v>
          </cell>
        </row>
      </sheetData>
      <sheetData sheetId="10618"/>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sheetData sheetId="10630"/>
      <sheetData sheetId="10631">
        <row r="1">
          <cell r="A1" t="str">
            <v>Single Well Decline Forecast</v>
          </cell>
        </row>
      </sheetData>
      <sheetData sheetId="10632"/>
      <sheetData sheetId="10633"/>
      <sheetData sheetId="10634"/>
      <sheetData sheetId="10635">
        <row r="1">
          <cell r="A1" t="str">
            <v>Historical Financials</v>
          </cell>
        </row>
      </sheetData>
      <sheetData sheetId="10636">
        <row r="1">
          <cell r="A1" t="str">
            <v>Historical Financials</v>
          </cell>
        </row>
      </sheetData>
      <sheetData sheetId="10637"/>
      <sheetData sheetId="10638"/>
      <sheetData sheetId="10639"/>
      <sheetData sheetId="10640"/>
      <sheetData sheetId="10641"/>
      <sheetData sheetId="10642"/>
      <sheetData sheetId="10643"/>
      <sheetData sheetId="10644"/>
      <sheetData sheetId="10645">
        <row r="8">
          <cell r="A8" t="str">
            <v xml:space="preserve"> AutEx/BlockDATA - Security Report  </v>
          </cell>
        </row>
      </sheetData>
      <sheetData sheetId="10646" refreshError="1"/>
      <sheetData sheetId="10647"/>
      <sheetData sheetId="10648">
        <row r="1">
          <cell r="A1" t="str">
            <v>Lubrizol</v>
          </cell>
        </row>
      </sheetData>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row r="57">
          <cell r="F57">
            <v>39172</v>
          </cell>
        </row>
      </sheetData>
      <sheetData sheetId="10669"/>
      <sheetData sheetId="10670"/>
      <sheetData sheetId="10671"/>
      <sheetData sheetId="10672">
        <row r="1">
          <cell r="S1" t="str">
            <v>Transfers</v>
          </cell>
        </row>
      </sheetData>
      <sheetData sheetId="10673" refreshError="1"/>
      <sheetData sheetId="10674" refreshError="1"/>
      <sheetData sheetId="10675">
        <row r="1">
          <cell r="B1" t="str">
            <v>Key:</v>
          </cell>
        </row>
      </sheetData>
      <sheetData sheetId="10676">
        <row r="3">
          <cell r="F3" t="str">
            <v>Total # of wells</v>
          </cell>
        </row>
      </sheetData>
      <sheetData sheetId="10677">
        <row r="2">
          <cell r="B2" t="str">
            <v>NET ASSET VALUE ASSUMPTIONS AND SUMMARY</v>
          </cell>
        </row>
      </sheetData>
      <sheetData sheetId="10678" refreshError="1"/>
      <sheetData sheetId="10679">
        <row r="2">
          <cell r="B2" t="str">
            <v>Outputs</v>
          </cell>
        </row>
      </sheetData>
      <sheetData sheetId="10680" refreshError="1"/>
      <sheetData sheetId="10681" refreshError="1"/>
      <sheetData sheetId="10682" refreshError="1"/>
      <sheetData sheetId="10683" refreshError="1"/>
      <sheetData sheetId="10684" refreshError="1"/>
      <sheetData sheetId="10685">
        <row r="4">
          <cell r="B4" t="str">
            <v>Net asset value summary</v>
          </cell>
        </row>
      </sheetData>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sheetData sheetId="10694"/>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sheetData sheetId="10722" refreshError="1"/>
      <sheetData sheetId="10723"/>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sheetData sheetId="10737"/>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sheetData sheetId="10806"/>
      <sheetData sheetId="10807"/>
      <sheetData sheetId="10808"/>
      <sheetData sheetId="10809"/>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sheetData sheetId="10826">
        <row r="113">
          <cell r="A113">
            <v>37784</v>
          </cell>
        </row>
      </sheetData>
      <sheetData sheetId="10827">
        <row r="113">
          <cell r="A113">
            <v>37784</v>
          </cell>
        </row>
      </sheetData>
      <sheetData sheetId="10828"/>
      <sheetData sheetId="10829"/>
      <sheetData sheetId="10830"/>
      <sheetData sheetId="10831"/>
      <sheetData sheetId="10832"/>
      <sheetData sheetId="10833">
        <row r="12">
          <cell r="C12">
            <v>2</v>
          </cell>
        </row>
      </sheetData>
      <sheetData sheetId="10834">
        <row r="24">
          <cell r="A24" t="str">
            <v>RESULTS</v>
          </cell>
        </row>
      </sheetData>
      <sheetData sheetId="10835"/>
      <sheetData sheetId="10836" refreshError="1"/>
      <sheetData sheetId="10837"/>
      <sheetData sheetId="10838" refreshError="1"/>
      <sheetData sheetId="10839"/>
      <sheetData sheetId="10840" refreshError="1"/>
      <sheetData sheetId="10841" refreshError="1"/>
      <sheetData sheetId="10842" refreshError="1"/>
      <sheetData sheetId="10843" refreshError="1"/>
      <sheetData sheetId="10844">
        <row r="3">
          <cell r="C3" t="str">
            <v>Object</v>
          </cell>
        </row>
      </sheetData>
      <sheetData sheetId="10845" refreshError="1"/>
      <sheetData sheetId="10846" refreshError="1"/>
      <sheetData sheetId="10847" refreshError="1"/>
      <sheetData sheetId="10848"/>
      <sheetData sheetId="10849"/>
      <sheetData sheetId="10850"/>
      <sheetData sheetId="10851" refreshError="1"/>
      <sheetData sheetId="10852"/>
      <sheetData sheetId="10853"/>
      <sheetData sheetId="10854"/>
      <sheetData sheetId="10855"/>
      <sheetData sheetId="10856"/>
      <sheetData sheetId="10857"/>
      <sheetData sheetId="10858"/>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ow r="210">
          <cell r="A210" t="str">
            <v>E01</v>
          </cell>
        </row>
      </sheetData>
      <sheetData sheetId="10959" refreshError="1"/>
      <sheetData sheetId="10960">
        <row r="3">
          <cell r="D3" t="str">
            <v>Object</v>
          </cell>
        </row>
      </sheetData>
      <sheetData sheetId="10961"/>
      <sheetData sheetId="10962"/>
      <sheetData sheetId="10963"/>
      <sheetData sheetId="10964" refreshError="1"/>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refreshError="1"/>
      <sheetData sheetId="10989"/>
      <sheetData sheetId="10990" refreshError="1"/>
      <sheetData sheetId="10991" refreshError="1"/>
      <sheetData sheetId="10992">
        <row r="4">
          <cell r="C4">
            <v>1</v>
          </cell>
        </row>
      </sheetData>
      <sheetData sheetId="10993">
        <row r="5">
          <cell r="D5">
            <v>39447</v>
          </cell>
        </row>
      </sheetData>
      <sheetData sheetId="10994">
        <row r="6">
          <cell r="C6" t="str">
            <v>Sum Of</v>
          </cell>
        </row>
      </sheetData>
      <sheetData sheetId="10995">
        <row r="4">
          <cell r="D4" t="str">
            <v>A</v>
          </cell>
        </row>
      </sheetData>
      <sheetData sheetId="10996">
        <row r="5">
          <cell r="C5" t="str">
            <v>Dt</v>
          </cell>
        </row>
      </sheetData>
      <sheetData sheetId="10997" refreshError="1"/>
      <sheetData sheetId="10998"/>
      <sheetData sheetId="10999" refreshError="1"/>
      <sheetData sheetId="11000"/>
      <sheetData sheetId="11001" refreshError="1"/>
      <sheetData sheetId="11002" refreshError="1"/>
      <sheetData sheetId="11003" refreshError="1"/>
      <sheetData sheetId="11004" refreshError="1"/>
      <sheetData sheetId="11005">
        <row r="20">
          <cell r="E20">
            <v>-8314</v>
          </cell>
        </row>
      </sheetData>
      <sheetData sheetId="11006"/>
      <sheetData sheetId="11007" refreshError="1"/>
      <sheetData sheetId="11008" refreshError="1"/>
      <sheetData sheetId="11009" refreshError="1"/>
      <sheetData sheetId="11010" refreshError="1"/>
      <sheetData sheetId="11011"/>
      <sheetData sheetId="11012"/>
      <sheetData sheetId="11013"/>
      <sheetData sheetId="11014"/>
      <sheetData sheetId="11015"/>
      <sheetData sheetId="11016"/>
      <sheetData sheetId="11017" refreshError="1"/>
      <sheetData sheetId="11018" refreshError="1"/>
      <sheetData sheetId="11019" refreshError="1"/>
      <sheetData sheetId="11020" refreshError="1"/>
      <sheetData sheetId="11021"/>
      <sheetData sheetId="11022" refreshError="1"/>
      <sheetData sheetId="11023" refreshError="1"/>
      <sheetData sheetId="11024"/>
      <sheetData sheetId="11025" refreshError="1"/>
      <sheetData sheetId="11026" refreshError="1"/>
      <sheetData sheetId="11027" refreshError="1"/>
      <sheetData sheetId="11028">
        <row r="23">
          <cell r="C23" t="str">
            <v>Cabot Oil &amp; Gas</v>
          </cell>
        </row>
      </sheetData>
      <sheetData sheetId="11029"/>
      <sheetData sheetId="11030"/>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sheetData sheetId="11046"/>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sheetData sheetId="11062" refreshError="1"/>
      <sheetData sheetId="11063"/>
      <sheetData sheetId="11064">
        <row r="12">
          <cell r="F12">
            <v>124785630.85999997</v>
          </cell>
        </row>
      </sheetData>
      <sheetData sheetId="11065">
        <row r="24">
          <cell r="C24">
            <v>15947.256197141041</v>
          </cell>
        </row>
      </sheetData>
      <sheetData sheetId="11066">
        <row r="24">
          <cell r="C24">
            <v>31317.353016070319</v>
          </cell>
        </row>
      </sheetData>
      <sheetData sheetId="11067">
        <row r="24">
          <cell r="C24">
            <v>36010.753924270735</v>
          </cell>
        </row>
      </sheetData>
      <sheetData sheetId="11068">
        <row r="24">
          <cell r="C24">
            <v>0</v>
          </cell>
        </row>
      </sheetData>
      <sheetData sheetId="11069">
        <row r="24">
          <cell r="C24">
            <v>0</v>
          </cell>
        </row>
      </sheetData>
      <sheetData sheetId="11070"/>
      <sheetData sheetId="11071"/>
      <sheetData sheetId="11072"/>
      <sheetData sheetId="11073">
        <row r="447">
          <cell r="DZ447">
            <v>52572183.859999999</v>
          </cell>
        </row>
      </sheetData>
      <sheetData sheetId="11074"/>
      <sheetData sheetId="11075" refreshError="1"/>
      <sheetData sheetId="11076"/>
      <sheetData sheetId="11077"/>
      <sheetData sheetId="11078"/>
      <sheetData sheetId="11079"/>
      <sheetData sheetId="11080">
        <row r="6">
          <cell r="A6" t="str">
            <v>id / name</v>
          </cell>
        </row>
      </sheetData>
      <sheetData sheetId="11081">
        <row r="11">
          <cell r="B11">
            <v>37802</v>
          </cell>
        </row>
      </sheetData>
      <sheetData sheetId="11082">
        <row r="113">
          <cell r="A113">
            <v>37785</v>
          </cell>
        </row>
      </sheetData>
      <sheetData sheetId="11083">
        <row r="6">
          <cell r="A6">
            <v>35431</v>
          </cell>
        </row>
      </sheetData>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sheetData sheetId="11106"/>
      <sheetData sheetId="11107" refreshError="1"/>
      <sheetData sheetId="11108"/>
      <sheetData sheetId="11109"/>
      <sheetData sheetId="11110"/>
      <sheetData sheetId="11111"/>
      <sheetData sheetId="11112"/>
      <sheetData sheetId="11113"/>
      <sheetData sheetId="11114"/>
      <sheetData sheetId="11115"/>
      <sheetData sheetId="11116"/>
      <sheetData sheetId="11117" refreshError="1"/>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refreshError="1"/>
      <sheetData sheetId="11482"/>
      <sheetData sheetId="11483"/>
      <sheetData sheetId="11484" refreshError="1"/>
      <sheetData sheetId="11485"/>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sheetData sheetId="11501" refreshError="1"/>
      <sheetData sheetId="11502"/>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sheetData sheetId="11526" refreshError="1"/>
      <sheetData sheetId="11527"/>
      <sheetData sheetId="11528"/>
      <sheetData sheetId="11529" refreshError="1"/>
      <sheetData sheetId="11530"/>
      <sheetData sheetId="11531" refreshError="1"/>
      <sheetData sheetId="11532" refreshError="1"/>
      <sheetData sheetId="11533"/>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sheetData sheetId="11585" refreshError="1"/>
      <sheetData sheetId="11586"/>
      <sheetData sheetId="11587" refreshError="1"/>
      <sheetData sheetId="11588"/>
      <sheetData sheetId="11589" refreshError="1"/>
      <sheetData sheetId="11590"/>
      <sheetData sheetId="11591" refreshError="1"/>
      <sheetData sheetId="11592"/>
      <sheetData sheetId="11593"/>
      <sheetData sheetId="11594"/>
      <sheetData sheetId="11595" refreshError="1"/>
      <sheetData sheetId="11596" refreshError="1"/>
      <sheetData sheetId="11597" refreshError="1"/>
      <sheetData sheetId="11598" refreshError="1"/>
      <sheetData sheetId="11599"/>
      <sheetData sheetId="11600" refreshError="1"/>
      <sheetData sheetId="1160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sheetData sheetId="11612"/>
      <sheetData sheetId="11613"/>
      <sheetData sheetId="11614"/>
      <sheetData sheetId="11615"/>
      <sheetData sheetId="11616" refreshError="1"/>
      <sheetData sheetId="11617"/>
      <sheetData sheetId="11618" refreshError="1"/>
      <sheetData sheetId="11619"/>
      <sheetData sheetId="11620"/>
      <sheetData sheetId="11621"/>
      <sheetData sheetId="11622"/>
      <sheetData sheetId="11623"/>
      <sheetData sheetId="11624"/>
      <sheetData sheetId="11625"/>
      <sheetData sheetId="11626"/>
      <sheetData sheetId="11627"/>
      <sheetData sheetId="11628">
        <row r="1">
          <cell r="A1" t="str">
            <v>LaCrosse ID</v>
          </cell>
        </row>
      </sheetData>
      <sheetData sheetId="11629"/>
      <sheetData sheetId="11630"/>
      <sheetData sheetId="11631"/>
      <sheetData sheetId="11632"/>
      <sheetData sheetId="11633"/>
      <sheetData sheetId="11634"/>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sheetData sheetId="11680" refreshError="1"/>
      <sheetData sheetId="11681" refreshError="1"/>
      <sheetData sheetId="11682">
        <row r="7">
          <cell r="R7">
            <v>-14371728.1</v>
          </cell>
        </row>
      </sheetData>
      <sheetData sheetId="11683" refreshError="1"/>
      <sheetData sheetId="11684" refreshError="1"/>
      <sheetData sheetId="11685" refreshError="1"/>
      <sheetData sheetId="11686" refreshError="1"/>
      <sheetData sheetId="11687" refreshError="1"/>
      <sheetData sheetId="11688" refreshError="1"/>
      <sheetData sheetId="11689">
        <row r="51">
          <cell r="A51" t="str">
            <v>TELE-DIRECT (SERVICES) INC.</v>
          </cell>
        </row>
      </sheetData>
      <sheetData sheetId="11690"/>
      <sheetData sheetId="11691"/>
      <sheetData sheetId="11692"/>
      <sheetData sheetId="11693"/>
      <sheetData sheetId="11694" refreshError="1"/>
      <sheetData sheetId="11695" refreshError="1"/>
      <sheetData sheetId="11696" refreshError="1"/>
      <sheetData sheetId="11697" refreshError="1"/>
      <sheetData sheetId="11698" refreshError="1"/>
      <sheetData sheetId="11699" refreshError="1"/>
      <sheetData sheetId="11700"/>
      <sheetData sheetId="11701" refreshError="1"/>
      <sheetData sheetId="11702" refreshError="1"/>
      <sheetData sheetId="11703"/>
      <sheetData sheetId="11704"/>
      <sheetData sheetId="11705" refreshError="1"/>
      <sheetData sheetId="11706"/>
      <sheetData sheetId="11707"/>
      <sheetData sheetId="11708"/>
      <sheetData sheetId="11709"/>
      <sheetData sheetId="11710"/>
      <sheetData sheetId="11711"/>
      <sheetData sheetId="11712"/>
      <sheetData sheetId="11713"/>
      <sheetData sheetId="11714"/>
      <sheetData sheetId="11715"/>
      <sheetData sheetId="11716"/>
      <sheetData sheetId="11717" refreshError="1"/>
      <sheetData sheetId="11718" refreshError="1"/>
      <sheetData sheetId="11719"/>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sheetData sheetId="11735"/>
      <sheetData sheetId="11736"/>
      <sheetData sheetId="11737"/>
      <sheetData sheetId="11738"/>
      <sheetData sheetId="11739"/>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sheetData sheetId="11769" refreshError="1"/>
      <sheetData sheetId="11770" refreshError="1"/>
      <sheetData sheetId="11771" refreshError="1"/>
      <sheetData sheetId="11772" refreshError="1"/>
      <sheetData sheetId="11773" refreshError="1"/>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sheetData sheetId="11810">
        <row r="33">
          <cell r="C33" t="str">
            <v>::Yearly::</v>
          </cell>
        </row>
      </sheetData>
      <sheetData sheetId="11811"/>
      <sheetData sheetId="11812"/>
      <sheetData sheetId="11813" refreshError="1"/>
      <sheetData sheetId="11814"/>
      <sheetData sheetId="11815">
        <row r="3">
          <cell r="BE3">
            <v>0</v>
          </cell>
        </row>
      </sheetData>
      <sheetData sheetId="11816" refreshError="1"/>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refreshError="1"/>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sheetData sheetId="11903" refreshError="1"/>
      <sheetData sheetId="11904" refreshError="1"/>
      <sheetData sheetId="11905" refreshError="1"/>
      <sheetData sheetId="11906" refreshError="1"/>
      <sheetData sheetId="11907"/>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sheetData sheetId="1192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refreshError="1"/>
      <sheetData sheetId="11933" refreshError="1"/>
      <sheetData sheetId="11934" refreshError="1"/>
      <sheetData sheetId="11935" refreshError="1"/>
      <sheetData sheetId="11936" refreshError="1"/>
      <sheetData sheetId="11937" refreshError="1"/>
      <sheetData sheetId="11938" refreshError="1"/>
      <sheetData sheetId="11939" refreshError="1"/>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ow r="14">
          <cell r="C14" t="str">
            <v>TELE-DIRECT ATLANTIC</v>
          </cell>
        </row>
      </sheetData>
      <sheetData sheetId="11948"/>
      <sheetData sheetId="11949"/>
      <sheetData sheetId="11950"/>
      <sheetData sheetId="11951"/>
      <sheetData sheetId="11952"/>
      <sheetData sheetId="11953"/>
      <sheetData sheetId="11954" refreshError="1"/>
      <sheetData sheetId="11955" refreshError="1"/>
      <sheetData sheetId="11956" refreshError="1"/>
      <sheetData sheetId="11957" refreshError="1"/>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ow r="1">
          <cell r="A1" t="str">
            <v>COMPANY:_Bombardier Recreational Products_______________________</v>
          </cell>
        </row>
      </sheetData>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refreshError="1"/>
      <sheetData sheetId="12015"/>
      <sheetData sheetId="12016" refreshError="1"/>
      <sheetData sheetId="12017"/>
      <sheetData sheetId="12018" refreshError="1"/>
      <sheetData sheetId="12019" refreshError="1"/>
      <sheetData sheetId="12020" refreshError="1"/>
      <sheetData sheetId="12021">
        <row r="10">
          <cell r="H10">
            <v>3.4842902123668522E-2</v>
          </cell>
        </row>
      </sheetData>
      <sheetData sheetId="12022" refreshError="1"/>
      <sheetData sheetId="12023" refreshError="1"/>
      <sheetData sheetId="12024" refreshError="1"/>
      <sheetData sheetId="12025" refreshError="1"/>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row r="1">
          <cell r="V1" t="str">
            <v>Fortis</v>
          </cell>
        </row>
      </sheetData>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refreshError="1"/>
      <sheetData sheetId="12076" refreshError="1"/>
      <sheetData sheetId="12077" refreshError="1"/>
      <sheetData sheetId="12078" refreshError="1"/>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refreshError="1"/>
      <sheetData sheetId="12116" refreshError="1"/>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refreshError="1"/>
      <sheetData sheetId="12192" refreshError="1"/>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refreshError="1"/>
      <sheetData sheetId="12209" refreshError="1"/>
      <sheetData sheetId="12210" refreshError="1"/>
      <sheetData sheetId="12211" refreshError="1"/>
      <sheetData sheetId="12212" refreshError="1"/>
      <sheetData sheetId="12213" refreshError="1"/>
      <sheetData sheetId="12214" refreshError="1"/>
      <sheetData sheetId="12215" refreshError="1"/>
      <sheetData sheetId="12216" refreshError="1"/>
      <sheetData sheetId="12217" refreshError="1"/>
      <sheetData sheetId="12218" refreshError="1"/>
      <sheetData sheetId="12219" refreshError="1"/>
      <sheetData sheetId="12220" refreshError="1"/>
      <sheetData sheetId="12221" refreshError="1"/>
      <sheetData sheetId="12222" refreshError="1"/>
      <sheetData sheetId="12223" refreshError="1"/>
      <sheetData sheetId="12224" refreshError="1"/>
      <sheetData sheetId="12225" refreshError="1"/>
      <sheetData sheetId="12226" refreshError="1"/>
      <sheetData sheetId="12227" refreshError="1"/>
      <sheetData sheetId="12228" refreshError="1"/>
      <sheetData sheetId="12229" refreshError="1"/>
      <sheetData sheetId="12230" refreshError="1"/>
      <sheetData sheetId="12231" refreshError="1"/>
      <sheetData sheetId="12232" refreshError="1"/>
      <sheetData sheetId="12233" refreshError="1"/>
      <sheetData sheetId="12234" refreshError="1"/>
      <sheetData sheetId="12235"/>
      <sheetData sheetId="12236"/>
      <sheetData sheetId="12237"/>
      <sheetData sheetId="12238"/>
      <sheetData sheetId="12239" refreshError="1"/>
      <sheetData sheetId="12240"/>
      <sheetData sheetId="12241"/>
      <sheetData sheetId="12242"/>
      <sheetData sheetId="12243"/>
      <sheetData sheetId="12244"/>
      <sheetData sheetId="12245">
        <row r="12">
          <cell r="Q12">
            <v>41564.841666666667</v>
          </cell>
        </row>
      </sheetData>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refreshError="1"/>
      <sheetData sheetId="12271" refreshError="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row r="10">
          <cell r="C10" t="str">
            <v>CF</v>
          </cell>
        </row>
      </sheetData>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row r="7">
          <cell r="D7">
            <v>2501.059999999994</v>
          </cell>
        </row>
      </sheetData>
      <sheetData sheetId="12385"/>
      <sheetData sheetId="12386"/>
      <sheetData sheetId="12387"/>
      <sheetData sheetId="12388"/>
      <sheetData sheetId="12389"/>
      <sheetData sheetId="12390"/>
      <sheetData sheetId="12391"/>
      <sheetData sheetId="12392"/>
      <sheetData sheetId="12393"/>
      <sheetData sheetId="12394"/>
      <sheetData sheetId="12395">
        <row r="1">
          <cell r="A1" t="str">
            <v>HW</v>
          </cell>
        </row>
      </sheetData>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row r="19">
          <cell r="D19">
            <v>0</v>
          </cell>
        </row>
      </sheetData>
      <sheetData sheetId="12586"/>
      <sheetData sheetId="12587"/>
      <sheetData sheetId="12588"/>
      <sheetData sheetId="12589">
        <row r="1">
          <cell r="D1">
            <v>42510</v>
          </cell>
        </row>
      </sheetData>
      <sheetData sheetId="12590" refreshError="1"/>
      <sheetData sheetId="12591"/>
      <sheetData sheetId="12592"/>
      <sheetData sheetId="12593"/>
      <sheetData sheetId="12594"/>
      <sheetData sheetId="12595">
        <row r="8">
          <cell r="D8">
            <v>40581</v>
          </cell>
        </row>
      </sheetData>
      <sheetData sheetId="12596"/>
      <sheetData sheetId="12597"/>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sheetData sheetId="12634"/>
      <sheetData sheetId="12635">
        <row r="2">
          <cell r="C2" t="str">
            <v>Labor Burden</v>
          </cell>
        </row>
      </sheetData>
      <sheetData sheetId="12636" refreshError="1"/>
      <sheetData sheetId="12637"/>
      <sheetData sheetId="12638"/>
      <sheetData sheetId="12639"/>
      <sheetData sheetId="12640"/>
      <sheetData sheetId="12641"/>
      <sheetData sheetId="12642"/>
      <sheetData sheetId="12643"/>
      <sheetData sheetId="12644"/>
      <sheetData sheetId="12645"/>
      <sheetData sheetId="12646">
        <row r="5">
          <cell r="F5">
            <v>44018</v>
          </cell>
        </row>
      </sheetData>
      <sheetData sheetId="12647">
        <row r="5">
          <cell r="F5">
            <v>62482</v>
          </cell>
        </row>
      </sheetData>
      <sheetData sheetId="12648">
        <row r="12">
          <cell r="A12" t="str">
            <v>AL</v>
          </cell>
        </row>
      </sheetData>
      <sheetData sheetId="12649"/>
      <sheetData sheetId="12650"/>
      <sheetData sheetId="12651"/>
      <sheetData sheetId="12652">
        <row r="8">
          <cell r="D8">
            <v>-997</v>
          </cell>
        </row>
      </sheetData>
      <sheetData sheetId="12653">
        <row r="6">
          <cell r="R6" t="str">
            <v>Allocated Management fees</v>
          </cell>
        </row>
      </sheetData>
      <sheetData sheetId="12654"/>
      <sheetData sheetId="12655">
        <row r="6">
          <cell r="R6" t="str">
            <v>Allocated Management fees</v>
          </cell>
        </row>
      </sheetData>
      <sheetData sheetId="12656">
        <row r="6">
          <cell r="R6" t="str">
            <v>Allocated Management fees</v>
          </cell>
        </row>
      </sheetData>
      <sheetData sheetId="12657">
        <row r="6">
          <cell r="R6" t="str">
            <v>Allocated Management fees</v>
          </cell>
        </row>
      </sheetData>
      <sheetData sheetId="12658"/>
      <sheetData sheetId="12659">
        <row r="6">
          <cell r="R6" t="str">
            <v>Allocated Management fees</v>
          </cell>
        </row>
      </sheetData>
      <sheetData sheetId="12660">
        <row r="15">
          <cell r="H15">
            <v>3601</v>
          </cell>
        </row>
      </sheetData>
      <sheetData sheetId="12661">
        <row r="15">
          <cell r="G15">
            <v>30085</v>
          </cell>
        </row>
      </sheetData>
      <sheetData sheetId="12662">
        <row r="15">
          <cell r="G15">
            <v>15294</v>
          </cell>
        </row>
      </sheetData>
      <sheetData sheetId="12663"/>
      <sheetData sheetId="12664">
        <row r="15">
          <cell r="G15">
            <v>780</v>
          </cell>
        </row>
      </sheetData>
      <sheetData sheetId="12665">
        <row r="15">
          <cell r="G15">
            <v>239</v>
          </cell>
        </row>
      </sheetData>
      <sheetData sheetId="12666">
        <row r="15">
          <cell r="G15">
            <v>2097</v>
          </cell>
        </row>
      </sheetData>
      <sheetData sheetId="12667"/>
      <sheetData sheetId="12668"/>
      <sheetData sheetId="12669"/>
      <sheetData sheetId="12670"/>
      <sheetData sheetId="12671"/>
      <sheetData sheetId="12672"/>
      <sheetData sheetId="12673"/>
      <sheetData sheetId="12674"/>
      <sheetData sheetId="12675"/>
      <sheetData sheetId="12676">
        <row r="12">
          <cell r="H12">
            <v>665</v>
          </cell>
        </row>
      </sheetData>
      <sheetData sheetId="12677"/>
      <sheetData sheetId="12678"/>
      <sheetData sheetId="12679">
        <row r="12">
          <cell r="G12">
            <v>33280</v>
          </cell>
        </row>
      </sheetData>
      <sheetData sheetId="12680"/>
      <sheetData sheetId="12681"/>
      <sheetData sheetId="12682"/>
      <sheetData sheetId="12683"/>
      <sheetData sheetId="12684">
        <row r="34">
          <cell r="G34">
            <v>126</v>
          </cell>
        </row>
      </sheetData>
      <sheetData sheetId="12685">
        <row r="12">
          <cell r="G12">
            <v>28</v>
          </cell>
        </row>
      </sheetData>
      <sheetData sheetId="12686">
        <row r="12">
          <cell r="G12">
            <v>1</v>
          </cell>
        </row>
      </sheetData>
      <sheetData sheetId="12687"/>
      <sheetData sheetId="12688">
        <row r="25">
          <cell r="G25">
            <v>5</v>
          </cell>
        </row>
      </sheetData>
      <sheetData sheetId="12689"/>
      <sheetData sheetId="12690">
        <row r="8">
          <cell r="G8">
            <v>3</v>
          </cell>
        </row>
      </sheetData>
      <sheetData sheetId="12691"/>
      <sheetData sheetId="12692"/>
      <sheetData sheetId="12693"/>
      <sheetData sheetId="12694"/>
      <sheetData sheetId="12695">
        <row r="8">
          <cell r="G8">
            <v>2</v>
          </cell>
        </row>
      </sheetData>
      <sheetData sheetId="12696">
        <row r="8">
          <cell r="G8">
            <v>2</v>
          </cell>
        </row>
      </sheetData>
      <sheetData sheetId="12697">
        <row r="8">
          <cell r="G8">
            <v>4</v>
          </cell>
        </row>
      </sheetData>
      <sheetData sheetId="12698"/>
      <sheetData sheetId="12699">
        <row r="10">
          <cell r="G10">
            <v>2</v>
          </cell>
        </row>
      </sheetData>
      <sheetData sheetId="12700"/>
      <sheetData sheetId="12701"/>
      <sheetData sheetId="12702">
        <row r="12">
          <cell r="A12" t="str">
            <v>Alabama</v>
          </cell>
        </row>
      </sheetData>
      <sheetData sheetId="12703">
        <row r="2">
          <cell r="A2">
            <v>64000005</v>
          </cell>
        </row>
      </sheetData>
      <sheetData sheetId="12704" refreshError="1"/>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refreshError="1"/>
      <sheetData sheetId="13010" refreshError="1"/>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efreshError="1"/>
      <sheetData sheetId="13022" refreshError="1"/>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row r="326">
          <cell r="DK326" t="str">
            <v>Comparable Company Analysis</v>
          </cell>
        </row>
      </sheetData>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row r="326">
          <cell r="DK326" t="str">
            <v>Comparable Company Analysis</v>
          </cell>
        </row>
      </sheetData>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ow r="1">
          <cell r="N1" t="str">
            <v>Delay Categories</v>
          </cell>
        </row>
      </sheetData>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refreshError="1"/>
      <sheetData sheetId="13813" refreshError="1"/>
      <sheetData sheetId="13814" refreshError="1"/>
      <sheetData sheetId="13815" refreshError="1"/>
      <sheetData sheetId="13816" refreshError="1"/>
      <sheetData sheetId="13817" refreshError="1"/>
      <sheetData sheetId="13818">
        <row r="2">
          <cell r="B2" t="str">
            <v>AFC P&amp;L - F3</v>
          </cell>
        </row>
      </sheetData>
      <sheetData sheetId="13819">
        <row r="2">
          <cell r="B2" t="str">
            <v>AFC P&amp;L - F3</v>
          </cell>
        </row>
      </sheetData>
      <sheetData sheetId="13820"/>
      <sheetData sheetId="13821"/>
      <sheetData sheetId="13822"/>
      <sheetData sheetId="13823"/>
      <sheetData sheetId="13824"/>
      <sheetData sheetId="13825">
        <row r="2">
          <cell r="B2" t="str">
            <v>AFC P&amp;L</v>
          </cell>
        </row>
      </sheetData>
      <sheetData sheetId="13826">
        <row r="2">
          <cell r="B2" t="str">
            <v>ASC P&amp;L</v>
          </cell>
        </row>
      </sheetData>
      <sheetData sheetId="13827">
        <row r="2">
          <cell r="B2" t="str">
            <v>Detailed P&amp;L</v>
          </cell>
        </row>
      </sheetData>
      <sheetData sheetId="13828" refreshError="1"/>
      <sheetData sheetId="13829"/>
      <sheetData sheetId="13830">
        <row r="2">
          <cell r="B2" t="str">
            <v>AFC P&amp;L</v>
          </cell>
        </row>
      </sheetData>
      <sheetData sheetId="13831">
        <row r="2">
          <cell r="B2" t="str">
            <v>ASC P&amp;L</v>
          </cell>
        </row>
      </sheetData>
      <sheetData sheetId="13832">
        <row r="2">
          <cell r="B2" t="str">
            <v>Consolidated P&amp;L</v>
          </cell>
        </row>
      </sheetData>
      <sheetData sheetId="13833">
        <row r="2">
          <cell r="B2" t="str">
            <v>Detailed P&amp;L</v>
          </cell>
        </row>
      </sheetData>
      <sheetData sheetId="13834"/>
      <sheetData sheetId="13835">
        <row r="1">
          <cell r="C1" t="str">
            <v>Utah Operations Model</v>
          </cell>
        </row>
      </sheetData>
      <sheetData sheetId="13836"/>
      <sheetData sheetId="13837">
        <row r="1">
          <cell r="C1" t="str">
            <v>H.I.G. Case WholeCo Model</v>
          </cell>
        </row>
      </sheetData>
      <sheetData sheetId="13838">
        <row r="2">
          <cell r="B2" t="str">
            <v>($ in millions)</v>
          </cell>
        </row>
      </sheetData>
      <sheetData sheetId="13839">
        <row r="4">
          <cell r="B4" t="str">
            <v>($ in millions)</v>
          </cell>
        </row>
      </sheetData>
      <sheetData sheetId="13840">
        <row r="1">
          <cell r="D1" t="str">
            <v>Corp</v>
          </cell>
        </row>
      </sheetData>
      <sheetData sheetId="13841">
        <row r="2">
          <cell r="A2" t="str">
            <v>ASC Sale Occurs September 30, 2015, AFC Recap on March 31, 2015</v>
          </cell>
        </row>
      </sheetData>
      <sheetData sheetId="13842">
        <row r="2">
          <cell r="D2" t="str">
            <v>Early Sale Scenario</v>
          </cell>
        </row>
      </sheetData>
      <sheetData sheetId="13843">
        <row r="3">
          <cell r="C3">
            <v>0</v>
          </cell>
        </row>
      </sheetData>
      <sheetData sheetId="13844">
        <row r="3">
          <cell r="D3">
            <v>0</v>
          </cell>
        </row>
      </sheetData>
      <sheetData sheetId="13845">
        <row r="3">
          <cell r="D3">
            <v>0</v>
          </cell>
        </row>
      </sheetData>
      <sheetData sheetId="13846"/>
      <sheetData sheetId="13847"/>
      <sheetData sheetId="13848"/>
      <sheetData sheetId="13849"/>
      <sheetData sheetId="13850"/>
      <sheetData sheetId="13851"/>
      <sheetData sheetId="13852"/>
      <sheetData sheetId="13853"/>
      <sheetData sheetId="13854"/>
      <sheetData sheetId="13855"/>
      <sheetData sheetId="13856" refreshError="1"/>
      <sheetData sheetId="13857"/>
      <sheetData sheetId="13858">
        <row r="108">
          <cell r="V108">
            <v>-0.25</v>
          </cell>
        </row>
      </sheetData>
      <sheetData sheetId="13859"/>
      <sheetData sheetId="13860">
        <row r="13">
          <cell r="H13">
            <v>795</v>
          </cell>
        </row>
      </sheetData>
      <sheetData sheetId="13861"/>
      <sheetData sheetId="13862">
        <row r="4">
          <cell r="B4" t="str">
            <v>Assume 2017, Atlas of Concern, given ULA still has enough RD-180 engines until 2016 ish</v>
          </cell>
        </row>
      </sheetData>
      <sheetData sheetId="13863" refreshError="1"/>
      <sheetData sheetId="13864"/>
      <sheetData sheetId="13865" refreshError="1"/>
      <sheetData sheetId="13866" refreshError="1"/>
      <sheetData sheetId="13867"/>
      <sheetData sheetId="13868">
        <row r="1">
          <cell r="H1">
            <v>0</v>
          </cell>
        </row>
      </sheetData>
      <sheetData sheetId="13869" refreshError="1"/>
      <sheetData sheetId="13870"/>
      <sheetData sheetId="13871" refreshError="1"/>
      <sheetData sheetId="13872"/>
      <sheetData sheetId="13873" refreshError="1"/>
      <sheetData sheetId="13874"/>
      <sheetData sheetId="13875"/>
      <sheetData sheetId="13876"/>
      <sheetData sheetId="13877"/>
      <sheetData sheetId="13878"/>
      <sheetData sheetId="13879"/>
      <sheetData sheetId="13880"/>
      <sheetData sheetId="13881"/>
      <sheetData sheetId="13882"/>
      <sheetData sheetId="13883" refreshError="1"/>
      <sheetData sheetId="13884" refreshError="1"/>
      <sheetData sheetId="13885" refreshError="1"/>
      <sheetData sheetId="13886">
        <row r="6">
          <cell r="E6" t="str">
            <v>2011A</v>
          </cell>
        </row>
      </sheetData>
      <sheetData sheetId="13887"/>
      <sheetData sheetId="13888"/>
      <sheetData sheetId="13889"/>
      <sheetData sheetId="13890" refreshError="1"/>
      <sheetData sheetId="13891"/>
      <sheetData sheetId="13892">
        <row r="4">
          <cell r="Y4" t="str">
            <v>Patent Expiration Year</v>
          </cell>
        </row>
      </sheetData>
      <sheetData sheetId="13893"/>
      <sheetData sheetId="13894"/>
      <sheetData sheetId="13895"/>
      <sheetData sheetId="13896"/>
      <sheetData sheetId="13897"/>
      <sheetData sheetId="13898"/>
      <sheetData sheetId="13899"/>
      <sheetData sheetId="13900"/>
      <sheetData sheetId="13901"/>
      <sheetData sheetId="13902"/>
      <sheetData sheetId="13903"/>
      <sheetData sheetId="13904"/>
      <sheetData sheetId="13905"/>
      <sheetData sheetId="13906" refreshError="1"/>
      <sheetData sheetId="13907"/>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ow r="1">
          <cell r="A1" t="str">
            <v>Detailed Transaction Fees Schedule</v>
          </cell>
        </row>
      </sheetData>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ow r="80">
          <cell r="AQ80">
            <v>11311445</v>
          </cell>
        </row>
      </sheetData>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sheetData sheetId="14056">
        <row r="2">
          <cell r="B2" t="str">
            <v>Sources &amp; Uses</v>
          </cell>
        </row>
      </sheetData>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sheetData sheetId="14118" refreshError="1"/>
      <sheetData sheetId="14119" refreshError="1"/>
      <sheetData sheetId="14120" refreshError="1"/>
      <sheetData sheetId="14121" refreshError="1"/>
      <sheetData sheetId="14122" refreshError="1"/>
      <sheetData sheetId="14123">
        <row r="2">
          <cell r="B2" t="str">
            <v>EBITDA Adjustments</v>
          </cell>
        </row>
      </sheetData>
      <sheetData sheetId="14124">
        <row r="2">
          <cell r="B2" t="str">
            <v>Detailed AFC Financials</v>
          </cell>
        </row>
      </sheetData>
      <sheetData sheetId="14125" refreshError="1"/>
      <sheetData sheetId="14126"/>
      <sheetData sheetId="14127"/>
      <sheetData sheetId="14128"/>
      <sheetData sheetId="14129"/>
      <sheetData sheetId="14130"/>
      <sheetData sheetId="14131"/>
      <sheetData sheetId="14132">
        <row r="2">
          <cell r="B2" t="str">
            <v>EBITDA Adjustments</v>
          </cell>
        </row>
      </sheetData>
      <sheetData sheetId="14133"/>
      <sheetData sheetId="14134"/>
      <sheetData sheetId="14135">
        <row r="2">
          <cell r="B2" t="str">
            <v>Quarterly Income Statement</v>
          </cell>
        </row>
      </sheetData>
      <sheetData sheetId="14136" refreshError="1"/>
      <sheetData sheetId="14137"/>
      <sheetData sheetId="14138"/>
      <sheetData sheetId="14139"/>
      <sheetData sheetId="14140"/>
      <sheetData sheetId="14141">
        <row r="2">
          <cell r="B2" t="str">
            <v>Detailed AFC Financials</v>
          </cell>
        </row>
      </sheetData>
      <sheetData sheetId="14142"/>
      <sheetData sheetId="14143"/>
      <sheetData sheetId="14144" refreshError="1"/>
      <sheetData sheetId="14145">
        <row r="24">
          <cell r="Q24">
            <v>1.5417179999999999</v>
          </cell>
        </row>
      </sheetData>
      <sheetData sheetId="14146">
        <row r="2">
          <cell r="B2" t="str">
            <v>Fine Chemicals Financials</v>
          </cell>
        </row>
      </sheetData>
      <sheetData sheetId="14147"/>
      <sheetData sheetId="14148"/>
      <sheetData sheetId="14149"/>
      <sheetData sheetId="14150"/>
      <sheetData sheetId="14151"/>
      <sheetData sheetId="14152"/>
      <sheetData sheetId="14153"/>
      <sheetData sheetId="14154"/>
      <sheetData sheetId="14155"/>
      <sheetData sheetId="14156"/>
      <sheetData sheetId="14157"/>
      <sheetData sheetId="14158"/>
      <sheetData sheetId="14159"/>
      <sheetData sheetId="14160"/>
      <sheetData sheetId="14161"/>
      <sheetData sheetId="14162"/>
      <sheetData sheetId="14163">
        <row r="3">
          <cell r="C3" t="str">
            <v>2012 Revenue</v>
          </cell>
        </row>
      </sheetData>
      <sheetData sheetId="14164"/>
      <sheetData sheetId="14165"/>
      <sheetData sheetId="14166"/>
      <sheetData sheetId="14167"/>
      <sheetData sheetId="14168"/>
      <sheetData sheetId="14169"/>
      <sheetData sheetId="14170"/>
      <sheetData sheetId="14171"/>
      <sheetData sheetId="14172"/>
      <sheetData sheetId="14173"/>
      <sheetData sheetId="14174"/>
      <sheetData sheetId="14175"/>
      <sheetData sheetId="14176"/>
      <sheetData sheetId="14177"/>
      <sheetData sheetId="14178"/>
      <sheetData sheetId="14179"/>
      <sheetData sheetId="14180"/>
      <sheetData sheetId="14181"/>
      <sheetData sheetId="14182"/>
      <sheetData sheetId="14183"/>
      <sheetData sheetId="14184"/>
      <sheetData sheetId="14185"/>
      <sheetData sheetId="14186"/>
      <sheetData sheetId="14187"/>
      <sheetData sheetId="14188">
        <row r="49">
          <cell r="E49">
            <v>3.9999999999999801E-3</v>
          </cell>
        </row>
      </sheetData>
      <sheetData sheetId="14189"/>
      <sheetData sheetId="14190"/>
      <sheetData sheetId="14191"/>
      <sheetData sheetId="14192"/>
      <sheetData sheetId="14193">
        <row r="2">
          <cell r="B2" t="str">
            <v>Consolidated P&amp;L</v>
          </cell>
        </row>
      </sheetData>
      <sheetData sheetId="14194"/>
      <sheetData sheetId="14195"/>
      <sheetData sheetId="14196"/>
      <sheetData sheetId="14197">
        <row r="2">
          <cell r="B2" t="str">
            <v>Transaction Summary</v>
          </cell>
        </row>
      </sheetData>
      <sheetData sheetId="14198"/>
      <sheetData sheetId="14199"/>
      <sheetData sheetId="14200"/>
      <sheetData sheetId="14201"/>
      <sheetData sheetId="14202">
        <row r="2">
          <cell r="B2" t="str">
            <v>AFC EBITDA Adjustments</v>
          </cell>
        </row>
      </sheetData>
      <sheetData sheetId="14203"/>
      <sheetData sheetId="14204">
        <row r="2">
          <cell r="B2" t="str">
            <v>EBITDA Adjustments</v>
          </cell>
        </row>
      </sheetData>
      <sheetData sheetId="14205">
        <row r="2">
          <cell r="B2" t="str">
            <v>Capex</v>
          </cell>
        </row>
      </sheetData>
      <sheetData sheetId="14206"/>
      <sheetData sheetId="14207">
        <row r="2">
          <cell r="B2" t="str">
            <v>AFC Quarterly Cash Flow Analysis &amp; Covenant Analysis</v>
          </cell>
        </row>
      </sheetData>
      <sheetData sheetId="14208"/>
      <sheetData sheetId="14209">
        <row r="2">
          <cell r="B2" t="str">
            <v>Detailed AFC Financials</v>
          </cell>
        </row>
      </sheetData>
      <sheetData sheetId="14210"/>
      <sheetData sheetId="14211"/>
      <sheetData sheetId="14212"/>
      <sheetData sheetId="14213"/>
      <sheetData sheetId="14214"/>
      <sheetData sheetId="14215"/>
      <sheetData sheetId="14216"/>
      <sheetData sheetId="14217"/>
      <sheetData sheetId="14218">
        <row r="8">
          <cell r="D8">
            <v>4292.4417199999998</v>
          </cell>
        </row>
      </sheetData>
      <sheetData sheetId="14219"/>
      <sheetData sheetId="14220"/>
      <sheetData sheetId="14221"/>
      <sheetData sheetId="14222"/>
      <sheetData sheetId="14223"/>
      <sheetData sheetId="14224"/>
      <sheetData sheetId="14225"/>
      <sheetData sheetId="14226"/>
      <sheetData sheetId="14227"/>
      <sheetData sheetId="14228">
        <row r="3">
          <cell r="B3" t="str">
            <v>Consolidated Sources &amp; Uses</v>
          </cell>
        </row>
      </sheetData>
      <sheetData sheetId="14229"/>
      <sheetData sheetId="14230"/>
      <sheetData sheetId="14231"/>
      <sheetData sheetId="14232"/>
      <sheetData sheetId="14233"/>
      <sheetData sheetId="14234"/>
      <sheetData sheetId="14235"/>
      <sheetData sheetId="14236"/>
      <sheetData sheetId="14237"/>
      <sheetData sheetId="14238"/>
      <sheetData sheetId="14239"/>
      <sheetData sheetId="14240"/>
      <sheetData sheetId="14241"/>
      <sheetData sheetId="14242"/>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row r="97">
          <cell r="J97">
            <v>-184</v>
          </cell>
        </row>
      </sheetData>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row r="1">
          <cell r="H1">
            <v>0</v>
          </cell>
        </row>
      </sheetData>
      <sheetData sheetId="14301" refreshError="1"/>
      <sheetData sheetId="14302">
        <row r="4">
          <cell r="C4">
            <v>2008</v>
          </cell>
        </row>
      </sheetData>
      <sheetData sheetId="14303"/>
      <sheetData sheetId="14304">
        <row r="1">
          <cell r="A1" t="str">
            <v>Case</v>
          </cell>
        </row>
      </sheetData>
      <sheetData sheetId="14305"/>
      <sheetData sheetId="14306">
        <row r="2">
          <cell r="A2">
            <v>0</v>
          </cell>
        </row>
      </sheetData>
      <sheetData sheetId="14307">
        <row r="4">
          <cell r="C4" t="str">
            <v>AP1 Total Volume (000's)</v>
          </cell>
        </row>
      </sheetData>
      <sheetData sheetId="14308"/>
      <sheetData sheetId="14309"/>
      <sheetData sheetId="14310"/>
      <sheetData sheetId="14311">
        <row r="24">
          <cell r="G24">
            <v>13.3460151896947</v>
          </cell>
        </row>
      </sheetData>
      <sheetData sheetId="14312"/>
      <sheetData sheetId="14313"/>
      <sheetData sheetId="14314"/>
      <sheetData sheetId="14315"/>
      <sheetData sheetId="14316"/>
      <sheetData sheetId="14317"/>
      <sheetData sheetId="14318"/>
      <sheetData sheetId="14319"/>
      <sheetData sheetId="14320">
        <row r="1">
          <cell r="A1" t="str">
            <v>Specialty Chemicals Segment</v>
          </cell>
        </row>
      </sheetData>
      <sheetData sheetId="14321">
        <row r="23">
          <cell r="B23" t="str">
            <v>Interstate Bakeries</v>
          </cell>
        </row>
      </sheetData>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ow r="2">
          <cell r="B2" t="str">
            <v>ACC #</v>
          </cell>
        </row>
      </sheetData>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ow r="5">
          <cell r="AI5">
            <v>-0.377</v>
          </cell>
        </row>
      </sheetData>
      <sheetData sheetId="14360" refreshError="1"/>
      <sheetData sheetId="14361">
        <row r="17">
          <cell r="C17">
            <v>127818.93330999999</v>
          </cell>
        </row>
      </sheetData>
      <sheetData sheetId="14362" refreshError="1"/>
      <sheetData sheetId="14363" refreshError="1"/>
      <sheetData sheetId="14364"/>
      <sheetData sheetId="14365"/>
      <sheetData sheetId="14366" refreshError="1"/>
      <sheetData sheetId="14367" refreshError="1"/>
      <sheetData sheetId="14368" refreshError="1"/>
      <sheetData sheetId="14369" refreshError="1"/>
      <sheetData sheetId="14370"/>
      <sheetData sheetId="14371" refreshError="1"/>
      <sheetData sheetId="14372" refreshError="1"/>
      <sheetData sheetId="14373" refreshError="1"/>
      <sheetData sheetId="14374" refreshError="1"/>
      <sheetData sheetId="14375" refreshError="1"/>
      <sheetData sheetId="14376"/>
      <sheetData sheetId="14377" refreshError="1"/>
      <sheetData sheetId="14378" refreshError="1"/>
      <sheetData sheetId="14379" refreshError="1"/>
      <sheetData sheetId="14380" refreshError="1"/>
      <sheetData sheetId="14381" refreshError="1"/>
      <sheetData sheetId="14382"/>
      <sheetData sheetId="14383" refreshError="1"/>
      <sheetData sheetId="14384"/>
      <sheetData sheetId="14385"/>
      <sheetData sheetId="14386" refreshError="1"/>
      <sheetData sheetId="14387" refreshError="1"/>
      <sheetData sheetId="14388"/>
      <sheetData sheetId="14389" refreshError="1"/>
      <sheetData sheetId="14390" refreshError="1"/>
      <sheetData sheetId="14391" refreshError="1"/>
      <sheetData sheetId="14392" refreshError="1"/>
      <sheetData sheetId="14393" refreshError="1"/>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refreshError="1"/>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refreshError="1"/>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row r="7">
          <cell r="B7" t="str">
            <v>Working Capital Surplus</v>
          </cell>
        </row>
      </sheetData>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refreshError="1"/>
      <sheetData sheetId="14606" refreshError="1"/>
      <sheetData sheetId="14607"/>
      <sheetData sheetId="14608" refreshError="1"/>
      <sheetData sheetId="14609" refreshError="1"/>
      <sheetData sheetId="14610" refreshError="1"/>
      <sheetData sheetId="14611" refreshError="1"/>
      <sheetData sheetId="14612" refreshError="1"/>
      <sheetData sheetId="14613"/>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sheetData sheetId="14632" refreshError="1"/>
      <sheetData sheetId="14633" refreshError="1"/>
      <sheetData sheetId="14634" refreshError="1"/>
      <sheetData sheetId="14635"/>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sheetData sheetId="14652"/>
      <sheetData sheetId="14653"/>
      <sheetData sheetId="14654"/>
      <sheetData sheetId="14655">
        <row r="37">
          <cell r="U37">
            <v>4.7222999999999997</v>
          </cell>
        </row>
      </sheetData>
      <sheetData sheetId="14656"/>
      <sheetData sheetId="14657"/>
      <sheetData sheetId="14658"/>
      <sheetData sheetId="14659"/>
      <sheetData sheetId="14660"/>
      <sheetData sheetId="14661"/>
      <sheetData sheetId="14662"/>
      <sheetData sheetId="14663"/>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refreshError="1"/>
      <sheetData sheetId="14708"/>
      <sheetData sheetId="14709"/>
      <sheetData sheetId="14710"/>
      <sheetData sheetId="14711"/>
      <sheetData sheetId="14712"/>
      <sheetData sheetId="14713"/>
      <sheetData sheetId="14714"/>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ow r="5">
          <cell r="A5">
            <v>21141</v>
          </cell>
        </row>
      </sheetData>
      <sheetData sheetId="14725" refreshError="1"/>
      <sheetData sheetId="14726" refreshError="1"/>
      <sheetData sheetId="14727"/>
      <sheetData sheetId="14728"/>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sheetData sheetId="14742">
        <row r="23">
          <cell r="B23" t="str">
            <v>Interstate Bakeries</v>
          </cell>
        </row>
      </sheetData>
      <sheetData sheetId="14743"/>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ow r="10">
          <cell r="E10">
            <v>206</v>
          </cell>
        </row>
      </sheetData>
      <sheetData sheetId="14755" refreshError="1"/>
      <sheetData sheetId="14756" refreshError="1"/>
      <sheetData sheetId="14757">
        <row r="26">
          <cell r="AH26">
            <v>11</v>
          </cell>
        </row>
      </sheetData>
      <sheetData sheetId="14758" refreshError="1"/>
      <sheetData sheetId="14759" refreshError="1"/>
      <sheetData sheetId="14760">
        <row r="3">
          <cell r="F3" t="str">
            <v>Durable Medical Equipment</v>
          </cell>
        </row>
      </sheetData>
      <sheetData sheetId="14761" refreshError="1"/>
      <sheetData sheetId="14762" refreshError="1"/>
      <sheetData sheetId="14763">
        <row r="4">
          <cell r="Y4">
            <v>3</v>
          </cell>
        </row>
      </sheetData>
      <sheetData sheetId="14764" refreshError="1"/>
      <sheetData sheetId="14765" refreshError="1"/>
      <sheetData sheetId="14766" refreshError="1"/>
      <sheetData sheetId="14767"/>
      <sheetData sheetId="14768"/>
      <sheetData sheetId="14769"/>
      <sheetData sheetId="14770"/>
      <sheetData sheetId="14771"/>
      <sheetData sheetId="14772"/>
      <sheetData sheetId="14773"/>
      <sheetData sheetId="14774"/>
      <sheetData sheetId="14775"/>
      <sheetData sheetId="14776"/>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sheetData sheetId="14801"/>
      <sheetData sheetId="14802"/>
      <sheetData sheetId="14803">
        <row r="44">
          <cell r="B44">
            <v>0</v>
          </cell>
        </row>
      </sheetData>
      <sheetData sheetId="14804"/>
      <sheetData sheetId="14805"/>
      <sheetData sheetId="14806"/>
      <sheetData sheetId="14807"/>
      <sheetData sheetId="14808"/>
      <sheetData sheetId="14809">
        <row r="1">
          <cell r="A1" t="str">
            <v>Bill To #</v>
          </cell>
        </row>
      </sheetData>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ow r="2">
          <cell r="A2" t="str">
            <v>Risk management</v>
          </cell>
        </row>
      </sheetData>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sheetData sheetId="14872"/>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ow r="42">
          <cell r="N42">
            <v>2</v>
          </cell>
        </row>
      </sheetData>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row r="47">
          <cell r="M47">
            <v>0</v>
          </cell>
        </row>
      </sheetData>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row r="10">
          <cell r="F10">
            <v>2013</v>
          </cell>
        </row>
      </sheetData>
      <sheetData sheetId="14941"/>
      <sheetData sheetId="14942"/>
      <sheetData sheetId="14943"/>
      <sheetData sheetId="14944"/>
      <sheetData sheetId="14945"/>
      <sheetData sheetId="14946">
        <row r="43">
          <cell r="E43">
            <v>2013</v>
          </cell>
        </row>
      </sheetData>
      <sheetData sheetId="14947"/>
      <sheetData sheetId="14948"/>
      <sheetData sheetId="14949"/>
      <sheetData sheetId="14950"/>
      <sheetData sheetId="14951" refreshError="1"/>
      <sheetData sheetId="14952" refreshError="1"/>
      <sheetData sheetId="14953" refreshError="1"/>
      <sheetData sheetId="14954" refreshError="1"/>
      <sheetData sheetId="14955" refreshError="1"/>
      <sheetData sheetId="14956"/>
      <sheetData sheetId="14957"/>
      <sheetData sheetId="14958"/>
      <sheetData sheetId="14959"/>
      <sheetData sheetId="14960"/>
      <sheetData sheetId="14961"/>
      <sheetData sheetId="14962"/>
      <sheetData sheetId="14963"/>
      <sheetData sheetId="14964"/>
      <sheetData sheetId="14965"/>
      <sheetData sheetId="14966"/>
      <sheetData sheetId="14967" refreshError="1"/>
      <sheetData sheetId="14968" refreshError="1"/>
      <sheetData sheetId="14969"/>
      <sheetData sheetId="14970" refreshError="1"/>
      <sheetData sheetId="14971" refreshError="1"/>
      <sheetData sheetId="14972" refreshError="1"/>
      <sheetData sheetId="14973"/>
      <sheetData sheetId="14974"/>
      <sheetData sheetId="14975"/>
      <sheetData sheetId="14976"/>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sheetData sheetId="15036"/>
      <sheetData sheetId="15037"/>
      <sheetData sheetId="15038"/>
      <sheetData sheetId="15039"/>
      <sheetData sheetId="15040">
        <row r="5">
          <cell r="B5" t="str">
            <v>July</v>
          </cell>
        </row>
      </sheetData>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sheetData sheetId="15049" refreshError="1"/>
      <sheetData sheetId="15050"/>
      <sheetData sheetId="15051"/>
      <sheetData sheetId="15052" refreshError="1"/>
      <sheetData sheetId="15053"/>
      <sheetData sheetId="15054" refreshError="1"/>
      <sheetData sheetId="15055" refreshError="1"/>
      <sheetData sheetId="15056"/>
      <sheetData sheetId="15057" refreshError="1"/>
      <sheetData sheetId="15058" refreshError="1"/>
      <sheetData sheetId="15059"/>
      <sheetData sheetId="15060" refreshError="1"/>
      <sheetData sheetId="15061" refreshError="1"/>
      <sheetData sheetId="15062" refreshError="1"/>
      <sheetData sheetId="15063"/>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ow r="40">
          <cell r="E40" t="str">
            <v>Low</v>
          </cell>
        </row>
      </sheetData>
      <sheetData sheetId="15072"/>
      <sheetData sheetId="15073"/>
      <sheetData sheetId="15074" refreshError="1"/>
      <sheetData sheetId="15075"/>
      <sheetData sheetId="15076" refreshError="1"/>
      <sheetData sheetId="15077" refreshError="1"/>
      <sheetData sheetId="15078" refreshError="1"/>
      <sheetData sheetId="15079" refreshError="1"/>
      <sheetData sheetId="15080"/>
      <sheetData sheetId="15081"/>
      <sheetData sheetId="15082"/>
      <sheetData sheetId="15083"/>
      <sheetData sheetId="15084"/>
      <sheetData sheetId="15085"/>
      <sheetData sheetId="15086" refreshError="1"/>
      <sheetData sheetId="15087" refreshError="1"/>
      <sheetData sheetId="15088" refreshError="1"/>
      <sheetData sheetId="15089" refreshError="1"/>
      <sheetData sheetId="15090" refreshError="1"/>
      <sheetData sheetId="15091" refreshError="1"/>
      <sheetData sheetId="15092"/>
      <sheetData sheetId="15093" refreshError="1"/>
      <sheetData sheetId="15094"/>
      <sheetData sheetId="15095"/>
      <sheetData sheetId="15096" refreshError="1"/>
      <sheetData sheetId="15097" refreshError="1"/>
      <sheetData sheetId="15098" refreshError="1"/>
      <sheetData sheetId="15099"/>
      <sheetData sheetId="15100"/>
      <sheetData sheetId="15101" refreshError="1"/>
      <sheetData sheetId="15102" refreshError="1"/>
      <sheetData sheetId="15103" refreshError="1"/>
      <sheetData sheetId="15104"/>
      <sheetData sheetId="15105" refreshError="1"/>
      <sheetData sheetId="15106" refreshError="1"/>
      <sheetData sheetId="15107" refreshError="1"/>
      <sheetData sheetId="15108"/>
      <sheetData sheetId="15109" refreshError="1"/>
      <sheetData sheetId="15110" refreshError="1"/>
      <sheetData sheetId="15111" refreshError="1"/>
      <sheetData sheetId="15112"/>
      <sheetData sheetId="15113" refreshError="1"/>
      <sheetData sheetId="15114" refreshError="1"/>
      <sheetData sheetId="15115" refreshError="1"/>
      <sheetData sheetId="15116"/>
      <sheetData sheetId="15117"/>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sheetData sheetId="15203"/>
      <sheetData sheetId="15204"/>
      <sheetData sheetId="15205"/>
      <sheetData sheetId="15206"/>
      <sheetData sheetId="15207">
        <row r="8">
          <cell r="G8">
            <v>0.5</v>
          </cell>
        </row>
      </sheetData>
      <sheetData sheetId="15208" refreshError="1"/>
      <sheetData sheetId="15209"/>
      <sheetData sheetId="15210"/>
      <sheetData sheetId="15211"/>
      <sheetData sheetId="15212"/>
      <sheetData sheetId="15213"/>
      <sheetData sheetId="15214"/>
      <sheetData sheetId="15215"/>
      <sheetData sheetId="15216"/>
      <sheetData sheetId="15217"/>
      <sheetData sheetId="15218" refreshError="1"/>
      <sheetData sheetId="15219" refreshError="1"/>
      <sheetData sheetId="15220"/>
      <sheetData sheetId="15221" refreshError="1"/>
      <sheetData sheetId="15222">
        <row r="11">
          <cell r="B11">
            <v>13325.991189427299</v>
          </cell>
        </row>
      </sheetData>
      <sheetData sheetId="15223" refreshError="1"/>
      <sheetData sheetId="15224" refreshError="1"/>
      <sheetData sheetId="15225" refreshError="1"/>
      <sheetData sheetId="15226"/>
      <sheetData sheetId="15227"/>
      <sheetData sheetId="15228"/>
      <sheetData sheetId="15229"/>
      <sheetData sheetId="15230"/>
      <sheetData sheetId="15231"/>
      <sheetData sheetId="15232"/>
      <sheetData sheetId="15233"/>
      <sheetData sheetId="15234"/>
      <sheetData sheetId="15235"/>
      <sheetData sheetId="15236"/>
      <sheetData sheetId="15237">
        <row r="254">
          <cell r="B254" t="str">
            <v>Dispensary 4</v>
          </cell>
        </row>
      </sheetData>
      <sheetData sheetId="15238"/>
      <sheetData sheetId="15239"/>
      <sheetData sheetId="15240"/>
      <sheetData sheetId="15241">
        <row r="2">
          <cell r="A2" t="str">
            <v>Key West Cobbler</v>
          </cell>
        </row>
      </sheetData>
      <sheetData sheetId="15242"/>
      <sheetData sheetId="15243"/>
      <sheetData sheetId="15244"/>
      <sheetData sheetId="15245"/>
      <sheetData sheetId="15246">
        <row r="4">
          <cell r="B4">
            <v>1</v>
          </cell>
        </row>
      </sheetData>
      <sheetData sheetId="15247"/>
      <sheetData sheetId="15248"/>
      <sheetData sheetId="15249"/>
      <sheetData sheetId="15250"/>
      <sheetData sheetId="15251"/>
      <sheetData sheetId="15252"/>
      <sheetData sheetId="15253"/>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ow r="423">
          <cell r="C423" t="str">
            <v>IQTR208513207</v>
          </cell>
        </row>
      </sheetData>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ow r="5">
          <cell r="B5">
            <v>43038</v>
          </cell>
        </row>
      </sheetData>
      <sheetData sheetId="15292">
        <row r="5">
          <cell r="B5">
            <v>43038</v>
          </cell>
        </row>
      </sheetData>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sheetData sheetId="15302" refreshError="1"/>
      <sheetData sheetId="15303" refreshError="1"/>
      <sheetData sheetId="15304"/>
      <sheetData sheetId="15305" refreshError="1"/>
      <sheetData sheetId="15306"/>
      <sheetData sheetId="15307" refreshError="1"/>
      <sheetData sheetId="15308">
        <row r="62">
          <cell r="C62" t="str">
            <v>IQTR134297744</v>
          </cell>
        </row>
      </sheetData>
      <sheetData sheetId="15309" refreshError="1"/>
      <sheetData sheetId="15310"/>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sheetData sheetId="15903"/>
      <sheetData sheetId="15904"/>
      <sheetData sheetId="15905"/>
      <sheetData sheetId="15906">
        <row r="3">
          <cell r="F3" t="str">
            <v>Per Management</v>
          </cell>
        </row>
      </sheetData>
      <sheetData sheetId="15907">
        <row r="3">
          <cell r="D3" t="str">
            <v>Per Management</v>
          </cell>
        </row>
      </sheetData>
      <sheetData sheetId="15908"/>
      <sheetData sheetId="15909">
        <row r="3">
          <cell r="C3" t="str">
            <v>Per Trial Balances</v>
          </cell>
        </row>
      </sheetData>
      <sheetData sheetId="15910">
        <row r="3">
          <cell r="B3" t="str">
            <v>$ in 000's</v>
          </cell>
        </row>
      </sheetData>
      <sheetData sheetId="15911"/>
      <sheetData sheetId="15912">
        <row r="7">
          <cell r="D7" t="str">
            <v>Revenue</v>
          </cell>
        </row>
      </sheetData>
      <sheetData sheetId="15913"/>
      <sheetData sheetId="15914"/>
      <sheetData sheetId="15915">
        <row r="2">
          <cell r="F2" t="str">
            <v>A</v>
          </cell>
        </row>
      </sheetData>
      <sheetData sheetId="15916"/>
      <sheetData sheetId="15917">
        <row r="3">
          <cell r="B3" t="str">
            <v>$ in 000's</v>
          </cell>
        </row>
      </sheetData>
      <sheetData sheetId="15918"/>
      <sheetData sheetId="15919"/>
      <sheetData sheetId="15920"/>
      <sheetData sheetId="15921"/>
      <sheetData sheetId="15922">
        <row r="3">
          <cell r="B3" t="str">
            <v>$ in 000's</v>
          </cell>
        </row>
      </sheetData>
      <sheetData sheetId="15923">
        <row r="3">
          <cell r="D3" t="str">
            <v>Old</v>
          </cell>
        </row>
      </sheetData>
      <sheetData sheetId="15924"/>
      <sheetData sheetId="15925"/>
      <sheetData sheetId="15926"/>
      <sheetData sheetId="15927">
        <row r="3">
          <cell r="B3" t="str">
            <v>$ in 000's</v>
          </cell>
        </row>
      </sheetData>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row r="2">
          <cell r="B2" t="str">
            <v>British Airways - Fuel Surcharge per Leg</v>
          </cell>
        </row>
      </sheetData>
      <sheetData sheetId="15942">
        <row r="19">
          <cell r="D19">
            <v>0.11845236427678696</v>
          </cell>
        </row>
      </sheetData>
      <sheetData sheetId="15943"/>
      <sheetData sheetId="15944"/>
      <sheetData sheetId="15945"/>
      <sheetData sheetId="15946"/>
      <sheetData sheetId="15947"/>
      <sheetData sheetId="15948">
        <row r="2">
          <cell r="U2">
            <v>14</v>
          </cell>
        </row>
      </sheetData>
      <sheetData sheetId="15949"/>
      <sheetData sheetId="15950"/>
      <sheetData sheetId="15951"/>
      <sheetData sheetId="15952">
        <row r="10">
          <cell r="Z10">
            <v>4</v>
          </cell>
        </row>
      </sheetData>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row r="2">
          <cell r="A2" t="str">
            <v>LOB</v>
          </cell>
        </row>
      </sheetData>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refreshError="1"/>
      <sheetData sheetId="15994"/>
      <sheetData sheetId="15995"/>
      <sheetData sheetId="15996"/>
      <sheetData sheetId="15997"/>
      <sheetData sheetId="15998"/>
      <sheetData sheetId="15999"/>
      <sheetData sheetId="16000"/>
      <sheetData sheetId="16001">
        <row r="37">
          <cell r="H37">
            <v>1.7001728790239716</v>
          </cell>
        </row>
      </sheetData>
      <sheetData sheetId="16002"/>
      <sheetData sheetId="16003" refreshError="1"/>
      <sheetData sheetId="16004" refreshError="1"/>
      <sheetData sheetId="16005">
        <row r="8">
          <cell r="C8" t="str">
            <v>MAS</v>
          </cell>
        </row>
      </sheetData>
      <sheetData sheetId="16006">
        <row r="8">
          <cell r="E8">
            <v>0.48</v>
          </cell>
        </row>
      </sheetData>
      <sheetData sheetId="16007" refreshError="1"/>
      <sheetData sheetId="16008" refreshError="1"/>
      <sheetData sheetId="16009"/>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sheetData sheetId="16027"/>
      <sheetData sheetId="16028"/>
      <sheetData sheetId="16029"/>
      <sheetData sheetId="16030" refreshError="1"/>
      <sheetData sheetId="16031" refreshError="1"/>
      <sheetData sheetId="16032">
        <row r="40">
          <cell r="H40" t="e">
            <v>#DIV/0!</v>
          </cell>
        </row>
      </sheetData>
      <sheetData sheetId="16033" refreshError="1"/>
      <sheetData sheetId="16034" refreshError="1"/>
      <sheetData sheetId="16035" refreshError="1"/>
      <sheetData sheetId="16036">
        <row r="47">
          <cell r="Q47">
            <v>2.8388390000000001</v>
          </cell>
        </row>
      </sheetData>
      <sheetData sheetId="16037" refreshError="1"/>
      <sheetData sheetId="16038" refreshError="1"/>
      <sheetData sheetId="16039" refreshError="1"/>
      <sheetData sheetId="16040" refreshError="1"/>
      <sheetData sheetId="16041">
        <row r="5">
          <cell r="J5">
            <v>140</v>
          </cell>
        </row>
      </sheetData>
      <sheetData sheetId="16042" refreshError="1"/>
      <sheetData sheetId="16043">
        <row r="2">
          <cell r="AJ2">
            <v>1</v>
          </cell>
        </row>
      </sheetData>
      <sheetData sheetId="16044"/>
      <sheetData sheetId="16045" refreshError="1"/>
      <sheetData sheetId="16046">
        <row r="1">
          <cell r="A1" t="str">
            <v>Company Abb</v>
          </cell>
        </row>
      </sheetData>
      <sheetData sheetId="16047">
        <row r="2">
          <cell r="N2">
            <v>16</v>
          </cell>
        </row>
      </sheetData>
      <sheetData sheetId="16048">
        <row r="2">
          <cell r="J2">
            <v>19</v>
          </cell>
        </row>
      </sheetData>
      <sheetData sheetId="16049">
        <row r="1">
          <cell r="O1" t="str">
            <v>Comparables Snapshot</v>
          </cell>
        </row>
      </sheetData>
      <sheetData sheetId="16050">
        <row r="2">
          <cell r="M2">
            <v>19</v>
          </cell>
        </row>
      </sheetData>
      <sheetData sheetId="16051">
        <row r="2">
          <cell r="J2">
            <v>42</v>
          </cell>
        </row>
      </sheetData>
      <sheetData sheetId="16052">
        <row r="109">
          <cell r="A109">
            <v>2004</v>
          </cell>
        </row>
      </sheetData>
      <sheetData sheetId="16053"/>
      <sheetData sheetId="16054">
        <row r="2">
          <cell r="G2">
            <v>43</v>
          </cell>
        </row>
      </sheetData>
      <sheetData sheetId="16055" refreshError="1"/>
      <sheetData sheetId="16056" refreshError="1"/>
      <sheetData sheetId="16057" refreshError="1"/>
      <sheetData sheetId="16058">
        <row r="11">
          <cell r="C11">
            <v>0</v>
          </cell>
        </row>
      </sheetData>
      <sheetData sheetId="16059" refreshError="1"/>
      <sheetData sheetId="16060" refreshError="1"/>
      <sheetData sheetId="16061"/>
      <sheetData sheetId="16062">
        <row r="1055">
          <cell r="D1055" t="str">
            <v>NA</v>
          </cell>
        </row>
      </sheetData>
      <sheetData sheetId="16063"/>
      <sheetData sheetId="16064"/>
      <sheetData sheetId="16065"/>
      <sheetData sheetId="16066"/>
      <sheetData sheetId="16067"/>
      <sheetData sheetId="16068"/>
      <sheetData sheetId="16069"/>
      <sheetData sheetId="16070"/>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ow r="6">
          <cell r="B6">
            <v>540997824</v>
          </cell>
        </row>
      </sheetData>
      <sheetData sheetId="16087">
        <row r="50">
          <cell r="J50">
            <v>1</v>
          </cell>
        </row>
      </sheetData>
      <sheetData sheetId="16088">
        <row r="50">
          <cell r="L50">
            <v>1</v>
          </cell>
        </row>
      </sheetData>
      <sheetData sheetId="16089">
        <row r="50">
          <cell r="N50">
            <v>1</v>
          </cell>
        </row>
      </sheetData>
      <sheetData sheetId="16090">
        <row r="50">
          <cell r="P50">
            <v>1</v>
          </cell>
        </row>
      </sheetData>
      <sheetData sheetId="16091">
        <row r="50">
          <cell r="R50">
            <v>1</v>
          </cell>
        </row>
      </sheetData>
      <sheetData sheetId="16092"/>
      <sheetData sheetId="16093"/>
      <sheetData sheetId="16094"/>
      <sheetData sheetId="16095"/>
      <sheetData sheetId="16096"/>
      <sheetData sheetId="16097">
        <row r="6">
          <cell r="C6">
            <v>67843.170700000002</v>
          </cell>
        </row>
      </sheetData>
      <sheetData sheetId="16098"/>
      <sheetData sheetId="16099">
        <row r="9">
          <cell r="F9">
            <v>89.97</v>
          </cell>
        </row>
      </sheetData>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refreshError="1"/>
      <sheetData sheetId="16186" refreshError="1"/>
      <sheetData sheetId="16187" refreshError="1"/>
      <sheetData sheetId="16188" refreshError="1"/>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refreshError="1"/>
      <sheetData sheetId="16204" refreshError="1"/>
      <sheetData sheetId="16205" refreshError="1"/>
      <sheetData sheetId="16206" refreshError="1"/>
      <sheetData sheetId="16207" refreshError="1"/>
      <sheetData sheetId="16208"/>
      <sheetData sheetId="16209" refreshError="1"/>
      <sheetData sheetId="16210" refreshError="1"/>
      <sheetData sheetId="16211" refreshError="1"/>
      <sheetData sheetId="16212" refreshError="1"/>
      <sheetData sheetId="16213" refreshError="1"/>
      <sheetData sheetId="16214" refreshError="1"/>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refreshError="1"/>
      <sheetData sheetId="16259" refreshError="1"/>
      <sheetData sheetId="16260"/>
      <sheetData sheetId="16261">
        <row r="59">
          <cell r="AK59">
            <v>50.549239365731218</v>
          </cell>
        </row>
      </sheetData>
      <sheetData sheetId="16262" refreshError="1"/>
      <sheetData sheetId="16263" refreshError="1"/>
      <sheetData sheetId="16264" refreshError="1"/>
      <sheetData sheetId="16265" refreshError="1"/>
      <sheetData sheetId="16266" refreshError="1"/>
      <sheetData sheetId="16267" refreshError="1"/>
      <sheetData sheetId="16268">
        <row r="7">
          <cell r="U7">
            <v>75</v>
          </cell>
        </row>
      </sheetData>
      <sheetData sheetId="16269">
        <row r="17">
          <cell r="A17" t="str">
            <v>John Larson</v>
          </cell>
        </row>
      </sheetData>
      <sheetData sheetId="16270" refreshError="1"/>
      <sheetData sheetId="16271" refreshError="1"/>
      <sheetData sheetId="16272" refreshError="1"/>
      <sheetData sheetId="16273">
        <row r="17">
          <cell r="N17">
            <v>149.43077920892765</v>
          </cell>
        </row>
      </sheetData>
      <sheetData sheetId="16274">
        <row r="9">
          <cell r="E9">
            <v>4877027.5770575758</v>
          </cell>
        </row>
      </sheetData>
      <sheetData sheetId="16275"/>
      <sheetData sheetId="16276"/>
      <sheetData sheetId="16277"/>
      <sheetData sheetId="16278"/>
      <sheetData sheetId="16279"/>
      <sheetData sheetId="16280">
        <row r="11">
          <cell r="F11">
            <v>50008761.389999896</v>
          </cell>
        </row>
      </sheetData>
      <sheetData sheetId="16281"/>
      <sheetData sheetId="16282"/>
      <sheetData sheetId="16283"/>
      <sheetData sheetId="16284"/>
      <sheetData sheetId="16285"/>
      <sheetData sheetId="16286"/>
      <sheetData sheetId="16287"/>
      <sheetData sheetId="16288"/>
      <sheetData sheetId="16289"/>
      <sheetData sheetId="16290">
        <row r="10">
          <cell r="L10" t="str">
            <v>0(blank)</v>
          </cell>
        </row>
      </sheetData>
      <sheetData sheetId="16291">
        <row r="10">
          <cell r="M10" t="str">
            <v>0(blank)</v>
          </cell>
        </row>
      </sheetData>
      <sheetData sheetId="16292">
        <row r="10">
          <cell r="M10" t="str">
            <v>0(blank)</v>
          </cell>
        </row>
      </sheetData>
      <sheetData sheetId="16293"/>
      <sheetData sheetId="16294"/>
      <sheetData sheetId="16295">
        <row r="13">
          <cell r="A13" t="str">
            <v>American Beacon</v>
          </cell>
        </row>
      </sheetData>
      <sheetData sheetId="16296"/>
      <sheetData sheetId="16297"/>
      <sheetData sheetId="16298"/>
      <sheetData sheetId="16299"/>
      <sheetData sheetId="16300"/>
      <sheetData sheetId="16301"/>
      <sheetData sheetId="16302"/>
      <sheetData sheetId="16303" refreshError="1"/>
      <sheetData sheetId="16304" refreshError="1"/>
      <sheetData sheetId="16305"/>
      <sheetData sheetId="16306"/>
      <sheetData sheetId="16307"/>
      <sheetData sheetId="16308"/>
      <sheetData sheetId="16309"/>
      <sheetData sheetId="16310"/>
      <sheetData sheetId="16311"/>
      <sheetData sheetId="16312"/>
      <sheetData sheetId="16313"/>
      <sheetData sheetId="16314"/>
      <sheetData sheetId="16315" refreshError="1"/>
      <sheetData sheetId="16316"/>
      <sheetData sheetId="16317"/>
      <sheetData sheetId="16318"/>
      <sheetData sheetId="16319"/>
      <sheetData sheetId="16320"/>
      <sheetData sheetId="16321"/>
      <sheetData sheetId="16322"/>
      <sheetData sheetId="16323"/>
      <sheetData sheetId="16324" refreshError="1"/>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refreshError="1"/>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refreshError="1"/>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row r="1">
          <cell r="F1" t="str">
            <v>Q1'06</v>
          </cell>
        </row>
      </sheetData>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row r="60">
          <cell r="C60">
            <v>11638</v>
          </cell>
        </row>
      </sheetData>
      <sheetData sheetId="16493">
        <row r="60">
          <cell r="C60">
            <v>26144</v>
          </cell>
        </row>
      </sheetData>
      <sheetData sheetId="16494">
        <row r="60">
          <cell r="C60">
            <v>23728.807880509714</v>
          </cell>
        </row>
      </sheetData>
      <sheetData sheetId="16495">
        <row r="60">
          <cell r="C60">
            <v>5290.0000000000473</v>
          </cell>
        </row>
      </sheetData>
      <sheetData sheetId="16496">
        <row r="60">
          <cell r="C60">
            <v>13822.54</v>
          </cell>
        </row>
      </sheetData>
      <sheetData sheetId="16497">
        <row r="60">
          <cell r="C60">
            <v>1839.0246297424721</v>
          </cell>
        </row>
      </sheetData>
      <sheetData sheetId="16498"/>
      <sheetData sheetId="16499"/>
      <sheetData sheetId="16500">
        <row r="60">
          <cell r="C60">
            <v>44288.760000000031</v>
          </cell>
        </row>
      </sheetData>
      <sheetData sheetId="16501"/>
      <sheetData sheetId="16502"/>
      <sheetData sheetId="16503"/>
      <sheetData sheetId="16504"/>
      <sheetData sheetId="16505" refreshError="1"/>
      <sheetData sheetId="16506" refreshError="1"/>
      <sheetData sheetId="16507" refreshError="1"/>
      <sheetData sheetId="16508" refreshError="1"/>
      <sheetData sheetId="16509" refreshError="1"/>
      <sheetData sheetId="16510" refreshError="1"/>
      <sheetData sheetId="16511" refreshError="1"/>
      <sheetData sheetId="16512" refreshError="1"/>
      <sheetData sheetId="16513" refreshError="1"/>
      <sheetData sheetId="16514" refreshError="1"/>
      <sheetData sheetId="16515" refreshError="1"/>
      <sheetData sheetId="16516" refreshError="1"/>
      <sheetData sheetId="16517" refreshError="1"/>
      <sheetData sheetId="16518" refreshError="1"/>
      <sheetData sheetId="16519" refreshError="1"/>
      <sheetData sheetId="16520" refreshError="1"/>
      <sheetData sheetId="16521" refreshError="1"/>
      <sheetData sheetId="16522" refreshError="1"/>
      <sheetData sheetId="16523" refreshError="1"/>
      <sheetData sheetId="16524" refreshError="1"/>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efreshError="1"/>
      <sheetData sheetId="16534" refreshError="1"/>
      <sheetData sheetId="16535" refreshError="1"/>
      <sheetData sheetId="16536"/>
      <sheetData sheetId="16537"/>
      <sheetData sheetId="16538"/>
      <sheetData sheetId="16539"/>
      <sheetData sheetId="16540"/>
      <sheetData sheetId="16541"/>
      <sheetData sheetId="16542"/>
      <sheetData sheetId="16543"/>
      <sheetData sheetId="16544"/>
      <sheetData sheetId="16545"/>
      <sheetData sheetId="16546">
        <row r="1">
          <cell r="B1" t="str">
            <v xml:space="preserve">PreFlight Airport BWI </v>
          </cell>
        </row>
      </sheetData>
      <sheetData sheetId="16547" refreshError="1"/>
      <sheetData sheetId="16548">
        <row r="126">
          <cell r="A126" t="str">
            <v>please select from list below</v>
          </cell>
        </row>
      </sheetData>
      <sheetData sheetId="16549">
        <row r="176">
          <cell r="A176" t="str">
            <v>please select from list below</v>
          </cell>
        </row>
      </sheetData>
      <sheetData sheetId="16550"/>
      <sheetData sheetId="16551"/>
      <sheetData sheetId="16552"/>
      <sheetData sheetId="16553"/>
      <sheetData sheetId="16554"/>
      <sheetData sheetId="16555"/>
      <sheetData sheetId="16556"/>
      <sheetData sheetId="16557"/>
      <sheetData sheetId="16558"/>
      <sheetData sheetId="16559"/>
      <sheetData sheetId="16560">
        <row r="6">
          <cell r="A6" t="str">
            <v>Business Unit</v>
          </cell>
        </row>
      </sheetData>
      <sheetData sheetId="16561"/>
      <sheetData sheetId="16562"/>
      <sheetData sheetId="16563">
        <row r="1">
          <cell r="B1" t="str">
            <v>PRODUCT_GROUP_CD</v>
          </cell>
        </row>
      </sheetData>
      <sheetData sheetId="16564" refreshError="1"/>
      <sheetData sheetId="16565" refreshError="1"/>
      <sheetData sheetId="16566" refreshError="1"/>
      <sheetData sheetId="16567" refreshError="1"/>
      <sheetData sheetId="16568" refreshError="1"/>
      <sheetData sheetId="16569" refreshError="1"/>
      <sheetData sheetId="16570" refreshError="1"/>
      <sheetData sheetId="16571" refreshError="1"/>
      <sheetData sheetId="16572" refreshError="1"/>
      <sheetData sheetId="16573" refreshError="1"/>
      <sheetData sheetId="16574" refreshError="1"/>
      <sheetData sheetId="16575" refreshError="1"/>
      <sheetData sheetId="16576" refreshError="1"/>
      <sheetData sheetId="16577" refreshError="1"/>
      <sheetData sheetId="16578" refreshError="1"/>
      <sheetData sheetId="16579" refreshError="1"/>
      <sheetData sheetId="16580" refreshError="1"/>
      <sheetData sheetId="16581" refreshError="1"/>
      <sheetData sheetId="16582" refreshError="1"/>
      <sheetData sheetId="16583" refreshError="1"/>
      <sheetData sheetId="16584" refreshError="1"/>
      <sheetData sheetId="16585" refreshError="1"/>
      <sheetData sheetId="16586" refreshError="1"/>
      <sheetData sheetId="16587"/>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refreshError="1"/>
      <sheetData sheetId="16597" refreshError="1"/>
      <sheetData sheetId="16598" refreshError="1"/>
      <sheetData sheetId="16599" refreshError="1"/>
      <sheetData sheetId="16600" refreshError="1"/>
      <sheetData sheetId="16601" refreshError="1"/>
      <sheetData sheetId="16602" refreshError="1"/>
      <sheetData sheetId="16603"/>
      <sheetData sheetId="16604"/>
      <sheetData sheetId="16605"/>
      <sheetData sheetId="16606"/>
      <sheetData sheetId="16607"/>
      <sheetData sheetId="16608"/>
      <sheetData sheetId="16609"/>
      <sheetData sheetId="16610"/>
      <sheetData sheetId="16611" refreshError="1"/>
      <sheetData sheetId="16612" refreshError="1"/>
      <sheetData sheetId="16613" refreshError="1"/>
      <sheetData sheetId="16614" refreshError="1"/>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refreshError="1"/>
      <sheetData sheetId="16632" refreshError="1"/>
      <sheetData sheetId="16633" refreshError="1"/>
      <sheetData sheetId="16634" refreshError="1"/>
      <sheetData sheetId="16635" refreshError="1"/>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refreshError="1"/>
      <sheetData sheetId="16682" refreshError="1"/>
      <sheetData sheetId="16683">
        <row r="5">
          <cell r="W5">
            <v>13040343.389999995</v>
          </cell>
        </row>
      </sheetData>
      <sheetData sheetId="16684">
        <row r="5">
          <cell r="U5">
            <v>143</v>
          </cell>
        </row>
      </sheetData>
      <sheetData sheetId="16685" refreshError="1"/>
      <sheetData sheetId="16686">
        <row r="5">
          <cell r="S5">
            <v>879017.12</v>
          </cell>
        </row>
      </sheetData>
      <sheetData sheetId="16687">
        <row r="5">
          <cell r="S5">
            <v>879017.12</v>
          </cell>
        </row>
      </sheetData>
      <sheetData sheetId="16688"/>
      <sheetData sheetId="16689"/>
      <sheetData sheetId="16690"/>
      <sheetData sheetId="16691" refreshError="1"/>
      <sheetData sheetId="16692"/>
      <sheetData sheetId="16693" refreshError="1"/>
      <sheetData sheetId="16694"/>
      <sheetData sheetId="16695" refreshError="1"/>
      <sheetData sheetId="16696"/>
      <sheetData sheetId="16697" refreshError="1"/>
      <sheetData sheetId="16698"/>
      <sheetData sheetId="16699"/>
      <sheetData sheetId="16700"/>
      <sheetData sheetId="16701"/>
      <sheetData sheetId="16702" refreshError="1"/>
      <sheetData sheetId="16703" refreshError="1"/>
      <sheetData sheetId="16704" refreshError="1"/>
      <sheetData sheetId="16705" refreshError="1"/>
      <sheetData sheetId="16706" refreshError="1"/>
      <sheetData sheetId="16707" refreshError="1"/>
      <sheetData sheetId="16708">
        <row r="2">
          <cell r="B2" t="str">
            <v>Exhibit 1: Comparison of Security Systems According to Installation Type</v>
          </cell>
        </row>
      </sheetData>
      <sheetData sheetId="16709">
        <row r="2">
          <cell r="B2" t="str">
            <v>Exhibit 2: Protect America's Business Model vs. Traditional Business Model</v>
          </cell>
        </row>
      </sheetData>
      <sheetData sheetId="16710">
        <row r="2">
          <cell r="B2" t="str">
            <v>Exhibit 3: RMR per Full-Time Employee</v>
          </cell>
        </row>
      </sheetData>
      <sheetData sheetId="16711">
        <row r="2">
          <cell r="B2" t="str">
            <v>Exhibit 4: Alarm Monitoring and Service Revenue</v>
          </cell>
        </row>
      </sheetData>
      <sheetData sheetId="16712">
        <row r="2">
          <cell r="B2" t="str">
            <v>Exhibit 4: Alarm Penetration in Households</v>
          </cell>
        </row>
      </sheetData>
      <sheetData sheetId="16713">
        <row r="2">
          <cell r="B2" t="str">
            <v>Exhibit 5: Historical Financial Overview</v>
          </cell>
        </row>
      </sheetData>
      <sheetData sheetId="16714">
        <row r="2">
          <cell r="B2" t="str">
            <v>Exhibit 6: Projected Financial Overview</v>
          </cell>
        </row>
      </sheetData>
      <sheetData sheetId="16715">
        <row r="2">
          <cell r="B2" t="str">
            <v>Exhibit 25: Projected Financial Overview - Enhanced Case</v>
          </cell>
        </row>
      </sheetData>
      <sheetData sheetId="16716" refreshError="1"/>
      <sheetData sheetId="16717" refreshError="1"/>
      <sheetData sheetId="16718">
        <row r="2">
          <cell r="B2" t="str">
            <v>Exhibit 7: Revenue Growth (1)</v>
          </cell>
        </row>
      </sheetData>
      <sheetData sheetId="16719">
        <row r="2">
          <cell r="B2" t="str">
            <v>Exhibit 8: Protect America's Business Model vs. Traditional Business Model</v>
          </cell>
        </row>
      </sheetData>
      <sheetData sheetId="16720">
        <row r="2">
          <cell r="B2" t="str">
            <v>Exhibit 9: RMR per Full-Time Employee</v>
          </cell>
        </row>
      </sheetData>
      <sheetData sheetId="16721">
        <row r="2">
          <cell r="B2" t="str">
            <v>Exhibit 10: Direct Costs per Contract</v>
          </cell>
        </row>
      </sheetData>
      <sheetData sheetId="16722">
        <row r="2">
          <cell r="B2" t="str">
            <v>Exhibit 11: Historical Average RMR and Creation Costs per Contract (1)</v>
          </cell>
        </row>
      </sheetData>
      <sheetData sheetId="16723">
        <row r="2">
          <cell r="B2" t="str">
            <v>Exhibit 12: Historical RMR and Number of Employees (1)</v>
          </cell>
        </row>
      </sheetData>
      <sheetData sheetId="16724">
        <row r="2">
          <cell r="B2" t="str">
            <v>Exhibit 13: Accounts by Year (1)</v>
          </cell>
        </row>
      </sheetData>
      <sheetData sheetId="16725">
        <row r="2">
          <cell r="B2" t="str">
            <v>Exhibit 14: Customer Characteristics</v>
          </cell>
        </row>
      </sheetData>
      <sheetData sheetId="16726">
        <row r="2">
          <cell r="B2" t="str">
            <v>Exhibit 15: Portfolio Beacon Scores</v>
          </cell>
        </row>
      </sheetData>
      <sheetData sheetId="16727">
        <row r="2">
          <cell r="B2" t="str">
            <v>Exhibit 16: Customer Geography</v>
          </cell>
        </row>
      </sheetData>
      <sheetData sheetId="16728">
        <row r="2">
          <cell r="B2" t="str">
            <v>Exhibit 17: End of Year 2008 Portfolio Accounts by Year of Origination</v>
          </cell>
        </row>
      </sheetData>
      <sheetData sheetId="16729">
        <row r="2">
          <cell r="B2" t="str">
            <v>Exhibit 18: End of Year 2008 Portfolio Accounts by Pool Classification</v>
          </cell>
        </row>
      </sheetData>
      <sheetData sheetId="16730">
        <row r="2">
          <cell r="B2" t="str">
            <v>Exhibit 22: Wireless Security Packages</v>
          </cell>
        </row>
      </sheetData>
      <sheetData sheetId="16731">
        <row r="2">
          <cell r="B2" t="str">
            <v>Exhibit 23: Overview of Competitors' Products and Services</v>
          </cell>
        </row>
      </sheetData>
      <sheetData sheetId="16732">
        <row r="2">
          <cell r="B2" t="str">
            <v>Exhibit 26: Protect America Organizational Chart</v>
          </cell>
        </row>
      </sheetData>
      <sheetData sheetId="16733">
        <row r="2">
          <cell r="B2" t="str">
            <v>Exhibit 27: Functional Area Employee Count, 12/31/2008</v>
          </cell>
        </row>
      </sheetData>
      <sheetData sheetId="16734">
        <row r="2">
          <cell r="B2" t="str">
            <v>Exhibit 28: Shareholder Table</v>
          </cell>
        </row>
      </sheetData>
      <sheetData sheetId="16735">
        <row r="2">
          <cell r="B2" t="str">
            <v>Exhibit 29: Total Alarm Industry Revenue</v>
          </cell>
        </row>
      </sheetData>
      <sheetData sheetId="16736">
        <row r="2">
          <cell r="B2" t="str">
            <v>Exhibit 30: Alarm Monitoring and Service Revenue</v>
          </cell>
        </row>
      </sheetData>
      <sheetData sheetId="16737">
        <row r="2">
          <cell r="B2" t="str">
            <v>Exhibit 31: Alarm Penetration in Households</v>
          </cell>
        </row>
      </sheetData>
      <sheetData sheetId="16738">
        <row r="2">
          <cell r="B2" t="str">
            <v>Exhibit 32: Total Initial Sales of Security Systems</v>
          </cell>
        </row>
      </sheetData>
      <sheetData sheetId="16739">
        <row r="2">
          <cell r="B2" t="str">
            <v>Exhibit 33: Homes Replacing Existing Security Systems</v>
          </cell>
        </row>
      </sheetData>
      <sheetData sheetId="16740">
        <row r="2">
          <cell r="B2" t="str">
            <v>Exhibit 34: Comparison of Security Systems According to Installation Type</v>
          </cell>
        </row>
      </sheetData>
      <sheetData sheetId="16741">
        <row r="2">
          <cell r="B2" t="str">
            <v>Exhibit 31: End of Year 2006 Security System Penetration by Category</v>
          </cell>
        </row>
      </sheetData>
      <sheetData sheetId="16742">
        <row r="2">
          <cell r="B2" t="str">
            <v>Exhibit 35: Initial Sales of Security Systems by Category</v>
          </cell>
        </row>
      </sheetData>
      <sheetData sheetId="16743">
        <row r="2">
          <cell r="B2" t="str">
            <v>Exhibit 36: Violent Crime in the United States, 1983-2007</v>
          </cell>
        </row>
      </sheetData>
      <sheetData sheetId="16744">
        <row r="2">
          <cell r="B2" t="str">
            <v>Exhibit 37: Total Established Single-Family Housing by Home Value</v>
          </cell>
        </row>
      </sheetData>
      <sheetData sheetId="16745">
        <row r="2">
          <cell r="B2" t="str">
            <v>Exhibit 38: Total Established U.S. Households</v>
          </cell>
        </row>
      </sheetData>
      <sheetData sheetId="16746">
        <row r="2">
          <cell r="B2" t="str">
            <v>Exhibit 39: Reasons for Residential Customer Cancellations</v>
          </cell>
        </row>
      </sheetData>
      <sheetData sheetId="16747" refreshError="1"/>
      <sheetData sheetId="16748">
        <row r="2">
          <cell r="B2" t="str">
            <v>Exhibit 40: Rank by Number of Subscribers as of 12/31/08</v>
          </cell>
        </row>
      </sheetData>
      <sheetData sheetId="16749">
        <row r="2">
          <cell r="B2" t="str">
            <v>Exhibit 39: Top Residential Security Alarm Companies' Target Market Focus</v>
          </cell>
        </row>
      </sheetData>
      <sheetData sheetId="16750">
        <row r="2">
          <cell r="B2" t="str">
            <v>Exhibit 41: Historical Income Statement</v>
          </cell>
        </row>
      </sheetData>
      <sheetData sheetId="16751">
        <row r="2">
          <cell r="B2" t="str">
            <v>Exhibit 42: Historical Balance Sheet</v>
          </cell>
        </row>
      </sheetData>
      <sheetData sheetId="16752">
        <row r="2">
          <cell r="B2" t="str">
            <v>Exhibit 43: Historical Statement of Cash Flows</v>
          </cell>
        </row>
      </sheetData>
      <sheetData sheetId="16753">
        <row r="2">
          <cell r="B2" t="str">
            <v>Exhibit 44: Income Statement</v>
          </cell>
        </row>
      </sheetData>
      <sheetData sheetId="16754">
        <row r="2">
          <cell r="B2" t="str">
            <v>Exhibit 45: Historical Balance Sheet</v>
          </cell>
        </row>
      </sheetData>
      <sheetData sheetId="16755">
        <row r="2">
          <cell r="B2" t="str">
            <v>Exhibit 46: Summary of Current Credit Facilities</v>
          </cell>
        </row>
      </sheetData>
      <sheetData sheetId="16756">
        <row r="2">
          <cell r="B2" t="str">
            <v>Exhibit 47: "Steady State" Net Operating Cash Flow Analysis</v>
          </cell>
        </row>
      </sheetData>
      <sheetData sheetId="16757"/>
      <sheetData sheetId="16758" refreshError="1"/>
      <sheetData sheetId="16759">
        <row r="4">
          <cell r="C4" t="str">
            <v>Appendix A: Historical Average Monthly Attrition</v>
          </cell>
        </row>
      </sheetData>
      <sheetData sheetId="16760">
        <row r="4">
          <cell r="C4" t="str">
            <v>Exhibit [  ]: Historical Cumulative Monthly Attrition</v>
          </cell>
        </row>
      </sheetData>
      <sheetData sheetId="16761">
        <row r="4">
          <cell r="C4" t="str">
            <v>Appendix A: Average Yearly Attrition per Annual Pool</v>
          </cell>
        </row>
      </sheetData>
      <sheetData sheetId="16762">
        <row r="4">
          <cell r="C4" t="str">
            <v>Exhibit [  ]: Historical Average Annual Attrition</v>
          </cell>
        </row>
      </sheetData>
      <sheetData sheetId="16763"/>
      <sheetData sheetId="16764" refreshError="1"/>
      <sheetData sheetId="16765"/>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sheetData sheetId="16832" refreshError="1"/>
      <sheetData sheetId="16833"/>
      <sheetData sheetId="16834"/>
      <sheetData sheetId="16835"/>
      <sheetData sheetId="16836"/>
      <sheetData sheetId="16837"/>
      <sheetData sheetId="16838"/>
      <sheetData sheetId="16839"/>
      <sheetData sheetId="16840" refreshError="1"/>
      <sheetData sheetId="16841" refreshError="1"/>
      <sheetData sheetId="16842"/>
      <sheetData sheetId="16843"/>
      <sheetData sheetId="16844"/>
      <sheetData sheetId="16845"/>
      <sheetData sheetId="16846" refreshError="1"/>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refreshError="1"/>
      <sheetData sheetId="16870" refreshError="1"/>
      <sheetData sheetId="16871" refreshError="1"/>
      <sheetData sheetId="16872">
        <row r="9">
          <cell r="E9" t="str">
            <v>bioKinetics</v>
          </cell>
        </row>
      </sheetData>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sheetData sheetId="16881"/>
      <sheetData sheetId="16882"/>
      <sheetData sheetId="16883"/>
      <sheetData sheetId="16884"/>
      <sheetData sheetId="16885"/>
      <sheetData sheetId="16886" refreshError="1"/>
      <sheetData sheetId="16887" refreshError="1"/>
      <sheetData sheetId="16888" refreshError="1"/>
      <sheetData sheetId="16889" refreshError="1"/>
      <sheetData sheetId="16890" refreshError="1"/>
      <sheetData sheetId="16891"/>
      <sheetData sheetId="16892"/>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ow r="10">
          <cell r="C10" t="str">
            <v>Date</v>
          </cell>
        </row>
      </sheetData>
      <sheetData sheetId="16926" refreshError="1"/>
      <sheetData sheetId="16927" refreshError="1"/>
      <sheetData sheetId="16928"/>
      <sheetData sheetId="16929"/>
      <sheetData sheetId="16930"/>
      <sheetData sheetId="16931"/>
      <sheetData sheetId="16932" refreshError="1"/>
      <sheetData sheetId="16933"/>
      <sheetData sheetId="16934"/>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refreshError="1"/>
      <sheetData sheetId="16960"/>
      <sheetData sheetId="16961"/>
      <sheetData sheetId="16962"/>
      <sheetData sheetId="16963"/>
      <sheetData sheetId="16964"/>
      <sheetData sheetId="16965"/>
      <sheetData sheetId="16966"/>
      <sheetData sheetId="16967" refreshError="1"/>
      <sheetData sheetId="16968"/>
      <sheetData sheetId="16969"/>
      <sheetData sheetId="16970"/>
      <sheetData sheetId="16971"/>
      <sheetData sheetId="16972"/>
      <sheetData sheetId="16973"/>
      <sheetData sheetId="16974"/>
      <sheetData sheetId="16975"/>
      <sheetData sheetId="16976" refreshError="1"/>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refreshError="1"/>
      <sheetData sheetId="17001" refreshError="1"/>
      <sheetData sheetId="17002"/>
      <sheetData sheetId="17003"/>
      <sheetData sheetId="17004"/>
      <sheetData sheetId="17005"/>
      <sheetData sheetId="17006"/>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sheetData sheetId="17015" refreshError="1"/>
      <sheetData sheetId="17016"/>
      <sheetData sheetId="17017" refreshError="1"/>
      <sheetData sheetId="17018"/>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sheetData sheetId="17053" refreshError="1"/>
      <sheetData sheetId="17054" refreshError="1"/>
      <sheetData sheetId="17055"/>
      <sheetData sheetId="17056"/>
      <sheetData sheetId="17057"/>
      <sheetData sheetId="17058"/>
      <sheetData sheetId="17059"/>
      <sheetData sheetId="17060"/>
      <sheetData sheetId="17061"/>
      <sheetData sheetId="17062"/>
      <sheetData sheetId="17063"/>
      <sheetData sheetId="17064"/>
      <sheetData sheetId="17065"/>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ow r="4">
          <cell r="A4">
            <v>-1</v>
          </cell>
        </row>
      </sheetData>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refreshError="1"/>
      <sheetData sheetId="17141" refreshError="1"/>
      <sheetData sheetId="17142" refreshError="1"/>
      <sheetData sheetId="17143" refreshError="1"/>
      <sheetData sheetId="17144" refreshError="1"/>
      <sheetData sheetId="17145" refreshError="1"/>
      <sheetData sheetId="17146"/>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sheetData sheetId="17161" refreshError="1"/>
      <sheetData sheetId="17162" refreshError="1"/>
      <sheetData sheetId="17163" refreshError="1"/>
      <sheetData sheetId="17164" refreshError="1"/>
      <sheetData sheetId="17165"/>
      <sheetData sheetId="17166" refreshError="1"/>
      <sheetData sheetId="17167" refreshError="1"/>
      <sheetData sheetId="17168" refreshError="1"/>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refreshError="1"/>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sheetData sheetId="17255"/>
      <sheetData sheetId="17256"/>
      <sheetData sheetId="17257"/>
      <sheetData sheetId="17258"/>
      <sheetData sheetId="17259"/>
      <sheetData sheetId="17260"/>
      <sheetData sheetId="17261"/>
      <sheetData sheetId="17262"/>
      <sheetData sheetId="17263"/>
      <sheetData sheetId="17264"/>
      <sheetData sheetId="17265" refreshError="1"/>
      <sheetData sheetId="17266"/>
      <sheetData sheetId="17267"/>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sheetData sheetId="17276"/>
      <sheetData sheetId="17277"/>
      <sheetData sheetId="17278"/>
      <sheetData sheetId="17279"/>
      <sheetData sheetId="17280"/>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sheetData sheetId="17319"/>
      <sheetData sheetId="17320"/>
      <sheetData sheetId="17321"/>
      <sheetData sheetId="17322"/>
      <sheetData sheetId="17323"/>
      <sheetData sheetId="17324" refreshError="1"/>
      <sheetData sheetId="17325" refreshError="1"/>
      <sheetData sheetId="17326"/>
      <sheetData sheetId="17327" refreshError="1"/>
      <sheetData sheetId="17328" refreshError="1"/>
      <sheetData sheetId="17329" refreshError="1"/>
      <sheetData sheetId="17330" refreshError="1"/>
      <sheetData sheetId="17331" refreshError="1"/>
      <sheetData sheetId="17332" refreshError="1"/>
      <sheetData sheetId="17333"/>
      <sheetData sheetId="17334"/>
      <sheetData sheetId="17335"/>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refreshError="1"/>
      <sheetData sheetId="17468" refreshError="1"/>
      <sheetData sheetId="17469" refreshError="1"/>
      <sheetData sheetId="17470" refreshError="1"/>
      <sheetData sheetId="17471" refreshError="1"/>
      <sheetData sheetId="17472" refreshError="1"/>
      <sheetData sheetId="17473" refreshError="1"/>
      <sheetData sheetId="17474" refreshError="1"/>
      <sheetData sheetId="17475" refreshError="1"/>
      <sheetData sheetId="17476" refreshError="1"/>
      <sheetData sheetId="17477" refreshError="1"/>
      <sheetData sheetId="17478">
        <row r="38">
          <cell r="C38">
            <v>0.39929109641298205</v>
          </cell>
        </row>
      </sheetData>
      <sheetData sheetId="17479" refreshError="1"/>
      <sheetData sheetId="17480" refreshError="1"/>
      <sheetData sheetId="17481" refreshError="1"/>
      <sheetData sheetId="17482" refreshError="1"/>
      <sheetData sheetId="17483" refreshError="1"/>
      <sheetData sheetId="17484" refreshError="1"/>
      <sheetData sheetId="17485" refreshError="1"/>
      <sheetData sheetId="17486" refreshError="1"/>
      <sheetData sheetId="17487" refreshError="1"/>
      <sheetData sheetId="17488" refreshError="1"/>
      <sheetData sheetId="17489" refreshError="1"/>
      <sheetData sheetId="17490" refreshError="1"/>
      <sheetData sheetId="17491" refreshError="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refreshError="1"/>
      <sheetData sheetId="17501" refreshError="1"/>
      <sheetData sheetId="17502" refreshError="1"/>
      <sheetData sheetId="17503" refreshError="1"/>
      <sheetData sheetId="17504" refreshError="1"/>
      <sheetData sheetId="17505" refreshError="1"/>
      <sheetData sheetId="17506" refreshError="1"/>
      <sheetData sheetId="17507" refreshError="1"/>
      <sheetData sheetId="17508" refreshError="1"/>
      <sheetData sheetId="17509" refreshError="1"/>
      <sheetData sheetId="17510" refreshError="1"/>
      <sheetData sheetId="17511" refreshError="1"/>
      <sheetData sheetId="17512" refreshError="1"/>
      <sheetData sheetId="17513" refreshError="1"/>
      <sheetData sheetId="17514" refreshError="1"/>
      <sheetData sheetId="17515" refreshError="1"/>
      <sheetData sheetId="17516" refreshError="1"/>
      <sheetData sheetId="17517" refreshError="1"/>
      <sheetData sheetId="17518" refreshError="1"/>
      <sheetData sheetId="17519" refreshError="1"/>
      <sheetData sheetId="17520" refreshError="1"/>
      <sheetData sheetId="17521" refreshError="1"/>
      <sheetData sheetId="17522" refreshError="1"/>
      <sheetData sheetId="17523" refreshError="1"/>
      <sheetData sheetId="17524" refreshError="1"/>
      <sheetData sheetId="17525" refreshError="1"/>
      <sheetData sheetId="17526" refreshError="1"/>
      <sheetData sheetId="17527" refreshError="1"/>
      <sheetData sheetId="17528"/>
      <sheetData sheetId="17529"/>
      <sheetData sheetId="17530"/>
      <sheetData sheetId="17531"/>
      <sheetData sheetId="17532" refreshError="1"/>
      <sheetData sheetId="17533" refreshError="1"/>
      <sheetData sheetId="17534" refreshError="1"/>
      <sheetData sheetId="17535" refreshError="1"/>
      <sheetData sheetId="17536" refreshError="1"/>
      <sheetData sheetId="17537" refreshError="1"/>
      <sheetData sheetId="17538" refreshError="1"/>
      <sheetData sheetId="17539" refreshError="1"/>
      <sheetData sheetId="17540" refreshError="1"/>
      <sheetData sheetId="17541" refreshError="1"/>
      <sheetData sheetId="17542" refreshError="1"/>
      <sheetData sheetId="17543" refreshError="1"/>
      <sheetData sheetId="17544" refreshError="1"/>
      <sheetData sheetId="17545" refreshError="1"/>
      <sheetData sheetId="17546" refreshError="1"/>
      <sheetData sheetId="17547" refreshError="1"/>
      <sheetData sheetId="17548" refreshError="1"/>
      <sheetData sheetId="17549" refreshError="1"/>
      <sheetData sheetId="17550" refreshError="1"/>
      <sheetData sheetId="17551"/>
      <sheetData sheetId="17552"/>
      <sheetData sheetId="17553" refreshError="1"/>
      <sheetData sheetId="17554" refreshError="1"/>
      <sheetData sheetId="17555" refreshError="1"/>
      <sheetData sheetId="17556" refreshError="1"/>
      <sheetData sheetId="17557"/>
      <sheetData sheetId="17558" refreshError="1"/>
      <sheetData sheetId="17559" refreshError="1"/>
      <sheetData sheetId="17560" refreshError="1"/>
      <sheetData sheetId="17561" refreshError="1"/>
      <sheetData sheetId="17562" refreshError="1"/>
      <sheetData sheetId="17563"/>
      <sheetData sheetId="17564" refreshError="1"/>
      <sheetData sheetId="17565"/>
      <sheetData sheetId="17566"/>
      <sheetData sheetId="17567" refreshError="1"/>
      <sheetData sheetId="17568" refreshError="1"/>
      <sheetData sheetId="17569" refreshError="1"/>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refreshError="1"/>
      <sheetData sheetId="17637"/>
      <sheetData sheetId="17638"/>
      <sheetData sheetId="17639"/>
      <sheetData sheetId="17640"/>
      <sheetData sheetId="17641"/>
      <sheetData sheetId="17642" refreshError="1"/>
      <sheetData sheetId="17643" refreshError="1"/>
      <sheetData sheetId="17644" refreshError="1"/>
      <sheetData sheetId="17645" refreshError="1"/>
      <sheetData sheetId="17646" refreshError="1"/>
      <sheetData sheetId="17647" refreshError="1"/>
      <sheetData sheetId="17648"/>
      <sheetData sheetId="17649"/>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ow r="1">
          <cell r="A1" t="str">
            <v>HW</v>
          </cell>
        </row>
      </sheetData>
      <sheetData sheetId="17660" refreshError="1"/>
      <sheetData sheetId="17661" refreshError="1"/>
      <sheetData sheetId="17662" refreshError="1"/>
      <sheetData sheetId="17663"/>
      <sheetData sheetId="17664" refreshError="1"/>
      <sheetData sheetId="17665" refreshError="1"/>
      <sheetData sheetId="17666" refreshError="1"/>
      <sheetData sheetId="17667" refreshError="1"/>
      <sheetData sheetId="17668" refreshError="1"/>
      <sheetData sheetId="17669"/>
      <sheetData sheetId="17670"/>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sheetData sheetId="17683"/>
      <sheetData sheetId="17684" refreshError="1"/>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refreshError="1"/>
      <sheetData sheetId="17716" refreshError="1"/>
      <sheetData sheetId="17717" refreshError="1"/>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sheetData sheetId="17737"/>
      <sheetData sheetId="17738"/>
      <sheetData sheetId="17739"/>
      <sheetData sheetId="17740" refreshError="1"/>
      <sheetData sheetId="17741" refreshError="1"/>
      <sheetData sheetId="17742" refreshError="1"/>
      <sheetData sheetId="17743" refreshError="1"/>
      <sheetData sheetId="17744" refreshError="1"/>
      <sheetData sheetId="17745" refreshError="1"/>
      <sheetData sheetId="17746" refreshError="1"/>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refreshError="1"/>
      <sheetData sheetId="17756" refreshError="1"/>
      <sheetData sheetId="17757" refreshError="1"/>
      <sheetData sheetId="17758" refreshError="1"/>
      <sheetData sheetId="17759" refreshError="1"/>
      <sheetData sheetId="17760" refreshError="1"/>
      <sheetData sheetId="17761" refreshError="1"/>
      <sheetData sheetId="17762" refreshError="1"/>
      <sheetData sheetId="17763" refreshError="1"/>
      <sheetData sheetId="17764" refreshError="1"/>
      <sheetData sheetId="17765" refreshError="1"/>
      <sheetData sheetId="17766" refreshError="1"/>
      <sheetData sheetId="17767" refreshError="1"/>
      <sheetData sheetId="17768" refreshError="1"/>
      <sheetData sheetId="17769" refreshError="1"/>
      <sheetData sheetId="17770" refreshError="1"/>
      <sheetData sheetId="17771" refreshError="1"/>
      <sheetData sheetId="17772" refreshError="1"/>
      <sheetData sheetId="17773" refreshError="1"/>
      <sheetData sheetId="17774" refreshError="1"/>
      <sheetData sheetId="17775" refreshError="1"/>
      <sheetData sheetId="17776" refreshError="1"/>
      <sheetData sheetId="17777" refreshError="1"/>
      <sheetData sheetId="17778" refreshError="1"/>
      <sheetData sheetId="17779" refreshError="1"/>
      <sheetData sheetId="17780" refreshError="1"/>
      <sheetData sheetId="17781" refreshError="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efreshError="1"/>
      <sheetData sheetId="17792" refreshError="1"/>
      <sheetData sheetId="17793" refreshError="1"/>
      <sheetData sheetId="17794" refreshError="1"/>
      <sheetData sheetId="17795" refreshError="1"/>
      <sheetData sheetId="17796" refreshError="1"/>
      <sheetData sheetId="17797" refreshError="1"/>
      <sheetData sheetId="17798" refreshError="1"/>
      <sheetData sheetId="17799" refreshError="1"/>
      <sheetData sheetId="17800" refreshError="1"/>
      <sheetData sheetId="17801" refreshError="1"/>
      <sheetData sheetId="17802" refreshError="1"/>
      <sheetData sheetId="17803" refreshError="1"/>
      <sheetData sheetId="17804" refreshError="1"/>
      <sheetData sheetId="17805" refreshError="1"/>
      <sheetData sheetId="17806" refreshError="1"/>
      <sheetData sheetId="17807" refreshError="1"/>
      <sheetData sheetId="17808" refreshError="1"/>
      <sheetData sheetId="17809">
        <row r="109">
          <cell r="A109" t="str">
            <v>PBS Before New Plants</v>
          </cell>
        </row>
      </sheetData>
      <sheetData sheetId="17810" refreshError="1"/>
      <sheetData sheetId="17811" refreshError="1"/>
      <sheetData sheetId="17812" refreshError="1"/>
      <sheetData sheetId="17813" refreshError="1"/>
      <sheetData sheetId="17814" refreshError="1"/>
      <sheetData sheetId="17815" refreshError="1"/>
      <sheetData sheetId="17816" refreshError="1"/>
      <sheetData sheetId="17817" refreshError="1"/>
      <sheetData sheetId="17818" refreshError="1"/>
      <sheetData sheetId="17819" refreshError="1"/>
      <sheetData sheetId="17820" refreshError="1"/>
      <sheetData sheetId="17821" refreshError="1"/>
      <sheetData sheetId="17822" refreshError="1"/>
      <sheetData sheetId="17823" refreshError="1"/>
      <sheetData sheetId="17824" refreshError="1"/>
      <sheetData sheetId="17825" refreshError="1"/>
      <sheetData sheetId="17826" refreshError="1"/>
      <sheetData sheetId="17827" refreshError="1"/>
      <sheetData sheetId="17828" refreshError="1"/>
      <sheetData sheetId="17829" refreshError="1"/>
      <sheetData sheetId="17830" refreshError="1"/>
      <sheetData sheetId="17831" refreshError="1"/>
      <sheetData sheetId="17832" refreshError="1"/>
      <sheetData sheetId="17833" refreshError="1"/>
      <sheetData sheetId="17834" refreshError="1"/>
      <sheetData sheetId="17835" refreshError="1"/>
      <sheetData sheetId="17836" refreshError="1"/>
      <sheetData sheetId="17837">
        <row r="14">
          <cell r="D14">
            <v>51.073059000000001</v>
          </cell>
        </row>
      </sheetData>
      <sheetData sheetId="17838" refreshError="1"/>
      <sheetData sheetId="17839" refreshError="1"/>
      <sheetData sheetId="17840" refreshError="1"/>
      <sheetData sheetId="17841" refreshError="1"/>
      <sheetData sheetId="17842" refreshError="1"/>
      <sheetData sheetId="17843" refreshError="1"/>
      <sheetData sheetId="17844" refreshError="1"/>
      <sheetData sheetId="17845" refreshError="1"/>
      <sheetData sheetId="17846" refreshError="1"/>
      <sheetData sheetId="17847" refreshError="1"/>
      <sheetData sheetId="17848" refreshError="1"/>
      <sheetData sheetId="17849" refreshError="1"/>
      <sheetData sheetId="17850" refreshError="1"/>
      <sheetData sheetId="17851" refreshError="1"/>
      <sheetData sheetId="17852" refreshError="1"/>
      <sheetData sheetId="17853" refreshError="1"/>
      <sheetData sheetId="17854" refreshError="1"/>
      <sheetData sheetId="17855" refreshError="1"/>
      <sheetData sheetId="17856" refreshError="1"/>
      <sheetData sheetId="17857" refreshError="1"/>
      <sheetData sheetId="17858" refreshError="1"/>
      <sheetData sheetId="17859" refreshError="1"/>
      <sheetData sheetId="17860" refreshError="1"/>
      <sheetData sheetId="17861" refreshError="1"/>
      <sheetData sheetId="17862" refreshError="1"/>
      <sheetData sheetId="17863" refreshError="1"/>
      <sheetData sheetId="17864" refreshError="1"/>
      <sheetData sheetId="17865" refreshError="1"/>
      <sheetData sheetId="17866" refreshError="1"/>
      <sheetData sheetId="17867" refreshError="1"/>
      <sheetData sheetId="17868" refreshError="1"/>
      <sheetData sheetId="17869"/>
      <sheetData sheetId="17870" refreshError="1"/>
      <sheetData sheetId="17871" refreshError="1"/>
      <sheetData sheetId="17872" refreshError="1"/>
      <sheetData sheetId="17873" refreshError="1"/>
      <sheetData sheetId="17874" refreshError="1"/>
      <sheetData sheetId="17875" refreshError="1"/>
      <sheetData sheetId="17876" refreshError="1"/>
      <sheetData sheetId="17877" refreshError="1"/>
      <sheetData sheetId="17878" refreshError="1"/>
      <sheetData sheetId="17879" refreshError="1"/>
      <sheetData sheetId="17880" refreshError="1"/>
      <sheetData sheetId="17881" refreshError="1"/>
      <sheetData sheetId="17882" refreshError="1"/>
      <sheetData sheetId="17883" refreshError="1"/>
      <sheetData sheetId="17884" refreshError="1"/>
      <sheetData sheetId="17885" refreshError="1"/>
      <sheetData sheetId="17886" refreshError="1"/>
      <sheetData sheetId="17887"/>
      <sheetData sheetId="17888"/>
      <sheetData sheetId="17889" refreshError="1"/>
      <sheetData sheetId="17890" refreshError="1"/>
      <sheetData sheetId="17891"/>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sheetData sheetId="17910" refreshError="1"/>
      <sheetData sheetId="17911" refreshError="1"/>
      <sheetData sheetId="17912"/>
      <sheetData sheetId="17913" refreshError="1"/>
      <sheetData sheetId="17914" refreshError="1"/>
      <sheetData sheetId="17915"/>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efreshError="1"/>
      <sheetData sheetId="17933" refreshError="1"/>
      <sheetData sheetId="17934" refreshError="1"/>
      <sheetData sheetId="17935" refreshError="1"/>
      <sheetData sheetId="17936" refreshError="1"/>
      <sheetData sheetId="17937"/>
      <sheetData sheetId="17938"/>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refreshError="1"/>
      <sheetData sheetId="17973">
        <row r="12">
          <cell r="A12">
            <v>1</v>
          </cell>
        </row>
      </sheetData>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efreshError="1"/>
      <sheetData sheetId="18002" refreshError="1"/>
      <sheetData sheetId="18003" refreshError="1"/>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sheetData sheetId="18028"/>
      <sheetData sheetId="18029"/>
      <sheetData sheetId="18030"/>
      <sheetData sheetId="18031"/>
      <sheetData sheetId="18032">
        <row r="6">
          <cell r="CG6" t="str">
            <v>Q1 2006</v>
          </cell>
        </row>
      </sheetData>
      <sheetData sheetId="18033">
        <row r="6">
          <cell r="CG6" t="str">
            <v>Q1 2006</v>
          </cell>
        </row>
      </sheetData>
      <sheetData sheetId="18034"/>
      <sheetData sheetId="18035"/>
      <sheetData sheetId="18036"/>
      <sheetData sheetId="18037">
        <row r="3">
          <cell r="A3" t="str">
            <v>USA</v>
          </cell>
        </row>
      </sheetData>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efreshError="1"/>
      <sheetData sheetId="18083" refreshError="1"/>
      <sheetData sheetId="18084" refreshError="1"/>
      <sheetData sheetId="18085" refreshError="1"/>
      <sheetData sheetId="18086" refreshError="1"/>
      <sheetData sheetId="18087" refreshError="1"/>
      <sheetData sheetId="18088" refreshError="1"/>
      <sheetData sheetId="18089" refreshError="1"/>
      <sheetData sheetId="18090" refreshError="1"/>
      <sheetData sheetId="18091" refreshError="1"/>
      <sheetData sheetId="18092" refreshError="1"/>
      <sheetData sheetId="18093" refreshError="1"/>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ow r="1">
          <cell r="B1" t="str">
            <v>Wachovia Securities M&amp;A / Leveraged Finance</v>
          </cell>
        </row>
      </sheetData>
      <sheetData sheetId="18119">
        <row r="1">
          <cell r="B1" t="str">
            <v>Wachovia Securities M&amp;A / Leveraged Finance</v>
          </cell>
        </row>
      </sheetData>
      <sheetData sheetId="18120">
        <row r="2">
          <cell r="H2" t="str">
            <v>* Toggle "Include Acquiror" to OFF from Inputs tab for correct output</v>
          </cell>
        </row>
      </sheetData>
      <sheetData sheetId="18121">
        <row r="2">
          <cell r="A2" t="str">
            <v>x</v>
          </cell>
        </row>
      </sheetData>
      <sheetData sheetId="18122">
        <row r="2">
          <cell r="A2" t="str">
            <v>x</v>
          </cell>
        </row>
      </sheetData>
      <sheetData sheetId="18123" refreshError="1"/>
      <sheetData sheetId="18124" refreshError="1"/>
      <sheetData sheetId="18125" refreshError="1"/>
      <sheetData sheetId="18126" refreshError="1"/>
      <sheetData sheetId="18127" refreshError="1"/>
      <sheetData sheetId="18128"/>
      <sheetData sheetId="18129" refreshError="1"/>
      <sheetData sheetId="18130" refreshError="1"/>
      <sheetData sheetId="18131" refreshError="1"/>
      <sheetData sheetId="18132" refreshError="1"/>
      <sheetData sheetId="18133" refreshError="1"/>
      <sheetData sheetId="18134"/>
      <sheetData sheetId="18135" refreshError="1"/>
      <sheetData sheetId="18136" refreshError="1"/>
      <sheetData sheetId="18137" refreshError="1"/>
      <sheetData sheetId="18138" refreshError="1"/>
      <sheetData sheetId="18139"/>
      <sheetData sheetId="18140" refreshError="1"/>
      <sheetData sheetId="1814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ow r="102">
          <cell r="F102">
            <v>133239.66314070969</v>
          </cell>
        </row>
      </sheetData>
      <sheetData sheetId="18173" refreshError="1"/>
      <sheetData sheetId="18174" refreshError="1"/>
      <sheetData sheetId="18175"/>
      <sheetData sheetId="18176" refreshError="1"/>
      <sheetData sheetId="18177"/>
      <sheetData sheetId="18178" refreshError="1"/>
      <sheetData sheetId="18179" refreshError="1"/>
      <sheetData sheetId="18180" refreshError="1"/>
      <sheetData sheetId="18181" refreshError="1"/>
      <sheetData sheetId="18182"/>
      <sheetData sheetId="18183"/>
      <sheetData sheetId="18184" refreshError="1"/>
      <sheetData sheetId="18185" refreshError="1"/>
      <sheetData sheetId="18186" refreshError="1"/>
      <sheetData sheetId="18187" refreshError="1"/>
      <sheetData sheetId="18188" refreshError="1"/>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sheetData sheetId="18213"/>
      <sheetData sheetId="18214"/>
      <sheetData sheetId="18215"/>
      <sheetData sheetId="18216"/>
      <sheetData sheetId="18217"/>
      <sheetData sheetId="18218"/>
      <sheetData sheetId="18219"/>
      <sheetData sheetId="18220"/>
      <sheetData sheetId="18221"/>
      <sheetData sheetId="18222">
        <row r="6">
          <cell r="D6">
            <v>3</v>
          </cell>
        </row>
      </sheetData>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refreshError="1"/>
      <sheetData sheetId="18252" refreshError="1"/>
      <sheetData sheetId="18253" refreshError="1"/>
      <sheetData sheetId="18254">
        <row r="1">
          <cell r="B1" t="str">
            <v>3M</v>
          </cell>
        </row>
      </sheetData>
      <sheetData sheetId="18255" refreshError="1"/>
      <sheetData sheetId="18256" refreshError="1"/>
      <sheetData sheetId="18257"/>
      <sheetData sheetId="18258" refreshError="1"/>
      <sheetData sheetId="18259" refreshError="1"/>
      <sheetData sheetId="18260" refreshError="1"/>
      <sheetData sheetId="18261" refreshError="1"/>
      <sheetData sheetId="18262"/>
      <sheetData sheetId="18263"/>
      <sheetData sheetId="18264"/>
      <sheetData sheetId="18265" refreshError="1"/>
      <sheetData sheetId="18266"/>
      <sheetData sheetId="18267"/>
      <sheetData sheetId="18268"/>
      <sheetData sheetId="18269" refreshError="1"/>
      <sheetData sheetId="18270" refreshError="1"/>
      <sheetData sheetId="18271"/>
      <sheetData sheetId="18272"/>
      <sheetData sheetId="18273"/>
      <sheetData sheetId="18274"/>
      <sheetData sheetId="18275" refreshError="1"/>
      <sheetData sheetId="18276"/>
      <sheetData sheetId="18277"/>
      <sheetData sheetId="18278"/>
      <sheetData sheetId="18279"/>
      <sheetData sheetId="18280"/>
      <sheetData sheetId="18281"/>
      <sheetData sheetId="18282"/>
      <sheetData sheetId="18283"/>
      <sheetData sheetId="18284">
        <row r="11">
          <cell r="J11">
            <v>27506.315060360932</v>
          </cell>
        </row>
      </sheetData>
      <sheetData sheetId="18285"/>
      <sheetData sheetId="18286">
        <row r="10">
          <cell r="H10">
            <v>5219117.1863770885</v>
          </cell>
        </row>
      </sheetData>
      <sheetData sheetId="18287"/>
      <sheetData sheetId="18288"/>
      <sheetData sheetId="18289"/>
      <sheetData sheetId="18290"/>
      <sheetData sheetId="18291">
        <row r="63">
          <cell r="F63">
            <v>2999174.3789985729</v>
          </cell>
        </row>
      </sheetData>
      <sheetData sheetId="18292"/>
      <sheetData sheetId="18293"/>
      <sheetData sheetId="18294"/>
      <sheetData sheetId="18295"/>
      <sheetData sheetId="18296"/>
      <sheetData sheetId="18297"/>
      <sheetData sheetId="18298"/>
      <sheetData sheetId="18299"/>
      <sheetData sheetId="18300"/>
      <sheetData sheetId="18301">
        <row r="3">
          <cell r="A3" t="str">
            <v>Sum of SAAG_RevenuePerClick</v>
          </cell>
        </row>
      </sheetData>
      <sheetData sheetId="18302"/>
      <sheetData sheetId="18303"/>
      <sheetData sheetId="18304"/>
      <sheetData sheetId="18305"/>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sheetData sheetId="18328"/>
      <sheetData sheetId="18329"/>
      <sheetData sheetId="18330"/>
      <sheetData sheetId="18331"/>
      <sheetData sheetId="18332"/>
      <sheetData sheetId="18333"/>
      <sheetData sheetId="18334"/>
      <sheetData sheetId="18335"/>
      <sheetData sheetId="18336"/>
      <sheetData sheetId="18337">
        <row r="1">
          <cell r="A1" t="str">
            <v>BPO</v>
          </cell>
        </row>
      </sheetData>
      <sheetData sheetId="18338"/>
      <sheetData sheetId="18339"/>
      <sheetData sheetId="18340"/>
      <sheetData sheetId="18341"/>
      <sheetData sheetId="18342" refreshError="1"/>
      <sheetData sheetId="18343" refreshError="1"/>
      <sheetData sheetId="18344" refreshError="1"/>
      <sheetData sheetId="18345" refreshError="1"/>
      <sheetData sheetId="18346">
        <row r="3">
          <cell r="B3" t="str">
            <v>Department Feature</v>
          </cell>
        </row>
      </sheetData>
      <sheetData sheetId="18347" refreshError="1"/>
      <sheetData sheetId="18348" refreshError="1"/>
      <sheetData sheetId="18349" refreshError="1"/>
      <sheetData sheetId="18350" refreshError="1"/>
      <sheetData sheetId="18351" refreshError="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refreshError="1"/>
      <sheetData sheetId="18366" refreshError="1"/>
      <sheetData sheetId="18367"/>
      <sheetData sheetId="18368"/>
      <sheetData sheetId="18369"/>
      <sheetData sheetId="18370"/>
      <sheetData sheetId="18371"/>
      <sheetData sheetId="18372"/>
      <sheetData sheetId="18373" refreshError="1"/>
      <sheetData sheetId="18374" refreshError="1"/>
      <sheetData sheetId="18375" refreshError="1"/>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refreshError="1"/>
      <sheetData sheetId="18409" refreshError="1"/>
      <sheetData sheetId="18410"/>
      <sheetData sheetId="18411"/>
      <sheetData sheetId="18412"/>
      <sheetData sheetId="18413" refreshError="1"/>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refreshError="1"/>
      <sheetData sheetId="18461" refreshError="1"/>
      <sheetData sheetId="18462" refreshError="1"/>
      <sheetData sheetId="18463" refreshError="1"/>
      <sheetData sheetId="18464" refreshError="1"/>
      <sheetData sheetId="18465" refreshError="1"/>
      <sheetData sheetId="18466" refreshError="1"/>
      <sheetData sheetId="18467" refreshError="1"/>
      <sheetData sheetId="18468" refreshError="1"/>
      <sheetData sheetId="18469" refreshError="1"/>
      <sheetData sheetId="18470" refreshError="1"/>
      <sheetData sheetId="18471" refreshError="1"/>
      <sheetData sheetId="18472" refreshError="1"/>
      <sheetData sheetId="18473" refreshError="1"/>
      <sheetData sheetId="18474" refreshError="1"/>
      <sheetData sheetId="18475" refreshError="1"/>
      <sheetData sheetId="18476" refreshError="1"/>
      <sheetData sheetId="18477" refreshError="1"/>
      <sheetData sheetId="18478" refreshError="1"/>
      <sheetData sheetId="18479" refreshError="1"/>
      <sheetData sheetId="18480" refreshError="1"/>
      <sheetData sheetId="18481" refreshError="1"/>
      <sheetData sheetId="18482" refreshError="1"/>
      <sheetData sheetId="18483" refreshError="1"/>
      <sheetData sheetId="18484" refreshError="1"/>
      <sheetData sheetId="18485" refreshError="1"/>
      <sheetData sheetId="18486" refreshError="1"/>
      <sheetData sheetId="18487" refreshError="1"/>
      <sheetData sheetId="18488" refreshError="1"/>
      <sheetData sheetId="18489" refreshError="1"/>
      <sheetData sheetId="18490" refreshError="1"/>
      <sheetData sheetId="18491" refreshError="1"/>
      <sheetData sheetId="18492" refreshError="1"/>
      <sheetData sheetId="18493" refreshError="1"/>
      <sheetData sheetId="18494" refreshError="1"/>
      <sheetData sheetId="18495" refreshError="1"/>
      <sheetData sheetId="18496" refreshError="1"/>
      <sheetData sheetId="18497" refreshError="1"/>
      <sheetData sheetId="18498" refreshError="1"/>
      <sheetData sheetId="18499" refreshError="1"/>
      <sheetData sheetId="18500" refreshError="1"/>
      <sheetData sheetId="18501" refreshError="1"/>
      <sheetData sheetId="18502" refreshError="1"/>
      <sheetData sheetId="18503" refreshError="1"/>
      <sheetData sheetId="18504" refreshError="1"/>
      <sheetData sheetId="18505" refreshError="1"/>
      <sheetData sheetId="18506" refreshError="1"/>
      <sheetData sheetId="18507" refreshError="1"/>
      <sheetData sheetId="18508" refreshError="1"/>
      <sheetData sheetId="18509" refreshError="1"/>
      <sheetData sheetId="18510" refreshError="1"/>
      <sheetData sheetId="18511" refreshError="1"/>
      <sheetData sheetId="18512" refreshError="1"/>
      <sheetData sheetId="18513" refreshError="1"/>
      <sheetData sheetId="18514" refreshError="1"/>
      <sheetData sheetId="18515" refreshError="1"/>
      <sheetData sheetId="18516" refreshError="1"/>
      <sheetData sheetId="18517" refreshError="1"/>
      <sheetData sheetId="18518" refreshError="1"/>
      <sheetData sheetId="18519" refreshError="1"/>
      <sheetData sheetId="18520" refreshError="1"/>
      <sheetData sheetId="18521" refreshError="1"/>
      <sheetData sheetId="18522" refreshError="1"/>
      <sheetData sheetId="18523" refreshError="1"/>
      <sheetData sheetId="18524" refreshError="1"/>
      <sheetData sheetId="18525" refreshError="1"/>
      <sheetData sheetId="18526" refreshError="1"/>
      <sheetData sheetId="18527" refreshError="1"/>
      <sheetData sheetId="18528" refreshError="1"/>
      <sheetData sheetId="18529" refreshError="1"/>
      <sheetData sheetId="18530" refreshError="1"/>
      <sheetData sheetId="18531" refreshError="1"/>
      <sheetData sheetId="18532" refreshError="1"/>
      <sheetData sheetId="18533" refreshError="1"/>
      <sheetData sheetId="18534" refreshError="1"/>
      <sheetData sheetId="18535" refreshError="1"/>
      <sheetData sheetId="18536" refreshError="1"/>
      <sheetData sheetId="18537" refreshError="1"/>
      <sheetData sheetId="18538" refreshError="1"/>
      <sheetData sheetId="18539" refreshError="1"/>
      <sheetData sheetId="18540" refreshError="1"/>
      <sheetData sheetId="18541" refreshError="1"/>
      <sheetData sheetId="18542" refreshError="1"/>
      <sheetData sheetId="18543" refreshError="1"/>
      <sheetData sheetId="18544" refreshError="1"/>
      <sheetData sheetId="18545" refreshError="1"/>
      <sheetData sheetId="18546" refreshError="1"/>
      <sheetData sheetId="18547" refreshError="1"/>
      <sheetData sheetId="18548" refreshError="1"/>
      <sheetData sheetId="18549" refreshError="1"/>
      <sheetData sheetId="18550" refreshError="1"/>
      <sheetData sheetId="18551" refreshError="1"/>
      <sheetData sheetId="18552" refreshError="1"/>
      <sheetData sheetId="18553" refreshError="1"/>
      <sheetData sheetId="18554" refreshError="1"/>
      <sheetData sheetId="18555" refreshError="1"/>
      <sheetData sheetId="18556" refreshError="1"/>
      <sheetData sheetId="18557" refreshError="1"/>
      <sheetData sheetId="18558" refreshError="1"/>
      <sheetData sheetId="18559" refreshError="1"/>
      <sheetData sheetId="18560" refreshError="1"/>
      <sheetData sheetId="18561" refreshError="1"/>
      <sheetData sheetId="18562" refreshError="1"/>
      <sheetData sheetId="18563" refreshError="1"/>
      <sheetData sheetId="18564" refreshError="1"/>
      <sheetData sheetId="18565" refreshError="1"/>
      <sheetData sheetId="18566" refreshError="1"/>
      <sheetData sheetId="18567" refreshError="1"/>
      <sheetData sheetId="18568" refreshError="1"/>
      <sheetData sheetId="18569" refreshError="1"/>
      <sheetData sheetId="18570" refreshError="1"/>
      <sheetData sheetId="18571" refreshError="1"/>
      <sheetData sheetId="18572" refreshError="1"/>
      <sheetData sheetId="18573" refreshError="1"/>
      <sheetData sheetId="18574" refreshError="1"/>
      <sheetData sheetId="18575" refreshError="1"/>
      <sheetData sheetId="18576" refreshError="1"/>
      <sheetData sheetId="18577" refreshError="1"/>
      <sheetData sheetId="18578" refreshError="1"/>
      <sheetData sheetId="18579" refreshError="1"/>
      <sheetData sheetId="18580" refreshError="1"/>
      <sheetData sheetId="18581" refreshError="1"/>
      <sheetData sheetId="18582" refreshError="1"/>
      <sheetData sheetId="18583" refreshError="1"/>
      <sheetData sheetId="18584" refreshError="1"/>
      <sheetData sheetId="18585" refreshError="1"/>
      <sheetData sheetId="18586" refreshError="1"/>
      <sheetData sheetId="18587" refreshError="1"/>
      <sheetData sheetId="18588" refreshError="1"/>
      <sheetData sheetId="18589" refreshError="1"/>
      <sheetData sheetId="18590" refreshError="1"/>
      <sheetData sheetId="18591" refreshError="1"/>
      <sheetData sheetId="18592" refreshError="1"/>
      <sheetData sheetId="18593" refreshError="1"/>
      <sheetData sheetId="18594" refreshError="1"/>
      <sheetData sheetId="18595" refreshError="1"/>
      <sheetData sheetId="18596" refreshError="1"/>
      <sheetData sheetId="18597" refreshError="1"/>
      <sheetData sheetId="18598" refreshError="1"/>
      <sheetData sheetId="18599" refreshError="1"/>
      <sheetData sheetId="18600" refreshError="1"/>
      <sheetData sheetId="18601" refreshError="1"/>
      <sheetData sheetId="18602" refreshError="1"/>
      <sheetData sheetId="18603" refreshError="1"/>
      <sheetData sheetId="18604" refreshError="1"/>
      <sheetData sheetId="18605" refreshError="1"/>
      <sheetData sheetId="18606" refreshError="1"/>
      <sheetData sheetId="18607" refreshError="1"/>
      <sheetData sheetId="18608" refreshError="1"/>
      <sheetData sheetId="18609" refreshError="1"/>
      <sheetData sheetId="18610" refreshError="1"/>
      <sheetData sheetId="18611" refreshError="1"/>
      <sheetData sheetId="18612" refreshError="1"/>
      <sheetData sheetId="18613" refreshError="1"/>
      <sheetData sheetId="18614" refreshError="1"/>
      <sheetData sheetId="18615" refreshError="1"/>
      <sheetData sheetId="18616" refreshError="1"/>
      <sheetData sheetId="18617" refreshError="1"/>
      <sheetData sheetId="18618" refreshError="1"/>
      <sheetData sheetId="18619" refreshError="1"/>
      <sheetData sheetId="18620" refreshError="1"/>
      <sheetData sheetId="18621" refreshError="1"/>
      <sheetData sheetId="18622" refreshError="1"/>
      <sheetData sheetId="18623" refreshError="1"/>
      <sheetData sheetId="18624" refreshError="1"/>
      <sheetData sheetId="18625" refreshError="1"/>
      <sheetData sheetId="18626" refreshError="1"/>
      <sheetData sheetId="18627" refreshError="1"/>
      <sheetData sheetId="18628" refreshError="1"/>
      <sheetData sheetId="18629" refreshError="1"/>
      <sheetData sheetId="18630" refreshError="1"/>
      <sheetData sheetId="18631" refreshError="1"/>
      <sheetData sheetId="18632" refreshError="1"/>
      <sheetData sheetId="18633" refreshError="1"/>
      <sheetData sheetId="18634" refreshError="1"/>
      <sheetData sheetId="18635" refreshError="1"/>
      <sheetData sheetId="18636" refreshError="1"/>
      <sheetData sheetId="18637" refreshError="1"/>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refreshError="1"/>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refreshError="1"/>
      <sheetData sheetId="18866" refreshError="1"/>
      <sheetData sheetId="18867" refreshError="1"/>
      <sheetData sheetId="18868" refreshError="1"/>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refreshError="1"/>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refreshError="1"/>
      <sheetData sheetId="18892" refreshError="1"/>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refreshError="1"/>
      <sheetData sheetId="19117" refreshError="1"/>
      <sheetData sheetId="19118" refreshError="1"/>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refreshError="1"/>
      <sheetData sheetId="19151" refreshError="1"/>
      <sheetData sheetId="19152" refreshError="1"/>
      <sheetData sheetId="19153" refreshError="1"/>
      <sheetData sheetId="19154" refreshError="1"/>
      <sheetData sheetId="19155" refreshError="1"/>
      <sheetData sheetId="19156" refreshError="1"/>
      <sheetData sheetId="19157" refreshError="1"/>
      <sheetData sheetId="19158" refreshError="1"/>
      <sheetData sheetId="19159" refreshError="1"/>
      <sheetData sheetId="19160" refreshError="1"/>
      <sheetData sheetId="19161" refreshError="1"/>
      <sheetData sheetId="19162" refreshError="1"/>
      <sheetData sheetId="19163" refreshError="1"/>
      <sheetData sheetId="19164" refreshError="1"/>
      <sheetData sheetId="19165" refreshError="1"/>
      <sheetData sheetId="19166" refreshError="1"/>
      <sheetData sheetId="19167" refreshError="1"/>
      <sheetData sheetId="19168" refreshError="1"/>
      <sheetData sheetId="19169" refreshError="1"/>
      <sheetData sheetId="19170" refreshError="1"/>
      <sheetData sheetId="19171" refreshError="1"/>
      <sheetData sheetId="19172" refreshError="1"/>
      <sheetData sheetId="19173" refreshError="1"/>
      <sheetData sheetId="19174" refreshError="1"/>
      <sheetData sheetId="19175" refreshError="1"/>
      <sheetData sheetId="19176" refreshError="1"/>
      <sheetData sheetId="19177" refreshError="1"/>
      <sheetData sheetId="19178" refreshError="1"/>
      <sheetData sheetId="19179" refreshError="1"/>
      <sheetData sheetId="19180" refreshError="1"/>
      <sheetData sheetId="19181" refreshError="1"/>
      <sheetData sheetId="19182" refreshError="1"/>
      <sheetData sheetId="19183" refreshError="1"/>
      <sheetData sheetId="19184" refreshError="1"/>
      <sheetData sheetId="19185" refreshError="1"/>
      <sheetData sheetId="19186" refreshError="1"/>
      <sheetData sheetId="19187" refreshError="1"/>
      <sheetData sheetId="19188" refreshError="1"/>
      <sheetData sheetId="19189" refreshError="1"/>
      <sheetData sheetId="19190" refreshError="1"/>
      <sheetData sheetId="19191" refreshError="1"/>
      <sheetData sheetId="19192" refreshError="1"/>
      <sheetData sheetId="19193" refreshError="1"/>
      <sheetData sheetId="19194" refreshError="1"/>
      <sheetData sheetId="19195" refreshError="1"/>
      <sheetData sheetId="19196" refreshError="1"/>
      <sheetData sheetId="19197" refreshError="1"/>
      <sheetData sheetId="19198" refreshError="1"/>
      <sheetData sheetId="19199" refreshError="1"/>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refreshError="1"/>
      <sheetData sheetId="19208" refreshError="1"/>
      <sheetData sheetId="19209" refreshError="1"/>
      <sheetData sheetId="19210" refreshError="1"/>
      <sheetData sheetId="19211" refreshError="1"/>
      <sheetData sheetId="19212" refreshError="1"/>
      <sheetData sheetId="19213" refreshError="1"/>
      <sheetData sheetId="19214" refreshError="1"/>
      <sheetData sheetId="19215" refreshError="1"/>
      <sheetData sheetId="19216" refreshError="1"/>
      <sheetData sheetId="19217" refreshError="1"/>
      <sheetData sheetId="19218" refreshError="1"/>
      <sheetData sheetId="19219" refreshError="1"/>
      <sheetData sheetId="19220" refreshError="1"/>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refreshError="1"/>
      <sheetData sheetId="19229" refreshError="1"/>
      <sheetData sheetId="19230" refreshError="1"/>
      <sheetData sheetId="19231" refreshError="1"/>
      <sheetData sheetId="19232" refreshError="1"/>
      <sheetData sheetId="19233" refreshError="1"/>
      <sheetData sheetId="19234" refreshError="1"/>
      <sheetData sheetId="19235" refreshError="1"/>
      <sheetData sheetId="19236" refreshError="1"/>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refreshError="1"/>
      <sheetData sheetId="19423" refreshError="1"/>
      <sheetData sheetId="19424" refreshError="1"/>
      <sheetData sheetId="19425" refreshError="1"/>
      <sheetData sheetId="19426" refreshError="1"/>
      <sheetData sheetId="19427" refreshError="1"/>
      <sheetData sheetId="19428" refreshError="1"/>
      <sheetData sheetId="19429" refreshError="1"/>
      <sheetData sheetId="19430" refreshError="1"/>
      <sheetData sheetId="19431" refreshError="1"/>
      <sheetData sheetId="19432" refreshError="1"/>
      <sheetData sheetId="19433" refreshError="1"/>
      <sheetData sheetId="19434" refreshError="1"/>
      <sheetData sheetId="19435" refreshError="1"/>
      <sheetData sheetId="19436" refreshError="1"/>
      <sheetData sheetId="19437" refreshError="1"/>
      <sheetData sheetId="19438" refreshError="1"/>
      <sheetData sheetId="19439" refreshError="1"/>
      <sheetData sheetId="19440" refreshError="1"/>
      <sheetData sheetId="19441" refreshError="1"/>
      <sheetData sheetId="19442" refreshError="1"/>
      <sheetData sheetId="19443" refreshError="1"/>
      <sheetData sheetId="19444" refreshError="1"/>
      <sheetData sheetId="19445" refreshError="1"/>
      <sheetData sheetId="19446" refreshError="1"/>
      <sheetData sheetId="19447" refreshError="1"/>
      <sheetData sheetId="19448" refreshError="1"/>
      <sheetData sheetId="19449" refreshError="1"/>
      <sheetData sheetId="19450" refreshError="1"/>
      <sheetData sheetId="19451" refreshError="1"/>
      <sheetData sheetId="19452" refreshError="1"/>
      <sheetData sheetId="19453" refreshError="1"/>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refreshError="1"/>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refreshError="1"/>
      <sheetData sheetId="19492" refreshError="1"/>
      <sheetData sheetId="19493" refreshError="1"/>
      <sheetData sheetId="19494" refreshError="1"/>
      <sheetData sheetId="19495" refreshError="1"/>
      <sheetData sheetId="19496" refreshError="1"/>
      <sheetData sheetId="19497" refreshError="1"/>
      <sheetData sheetId="19498" refreshError="1"/>
      <sheetData sheetId="19499" refreshError="1"/>
      <sheetData sheetId="19500" refreshError="1"/>
      <sheetData sheetId="19501" refreshError="1"/>
      <sheetData sheetId="19502" refreshError="1"/>
      <sheetData sheetId="19503" refreshError="1"/>
      <sheetData sheetId="19504" refreshError="1"/>
      <sheetData sheetId="19505" refreshError="1"/>
      <sheetData sheetId="19506" refreshError="1"/>
      <sheetData sheetId="19507" refreshError="1"/>
      <sheetData sheetId="19508" refreshError="1"/>
      <sheetData sheetId="19509" refreshError="1"/>
      <sheetData sheetId="19510" refreshError="1"/>
      <sheetData sheetId="19511" refreshError="1"/>
      <sheetData sheetId="19512" refreshError="1"/>
      <sheetData sheetId="19513" refreshError="1"/>
      <sheetData sheetId="19514" refreshError="1"/>
      <sheetData sheetId="19515" refreshError="1"/>
      <sheetData sheetId="19516" refreshError="1"/>
      <sheetData sheetId="19517" refreshError="1"/>
      <sheetData sheetId="19518" refreshError="1"/>
      <sheetData sheetId="19519" refreshError="1"/>
      <sheetData sheetId="19520" refreshError="1"/>
      <sheetData sheetId="19521" refreshError="1"/>
      <sheetData sheetId="19522" refreshError="1"/>
      <sheetData sheetId="19523" refreshError="1"/>
      <sheetData sheetId="19524" refreshError="1"/>
      <sheetData sheetId="19525" refreshError="1"/>
      <sheetData sheetId="19526" refreshError="1"/>
      <sheetData sheetId="19527" refreshError="1"/>
      <sheetData sheetId="19528" refreshError="1"/>
      <sheetData sheetId="19529" refreshError="1"/>
      <sheetData sheetId="19530" refreshError="1"/>
      <sheetData sheetId="19531" refreshError="1"/>
      <sheetData sheetId="19532" refreshError="1"/>
      <sheetData sheetId="19533" refreshError="1"/>
      <sheetData sheetId="19534" refreshError="1"/>
      <sheetData sheetId="19535" refreshError="1"/>
      <sheetData sheetId="19536" refreshError="1"/>
      <sheetData sheetId="19537" refreshError="1"/>
      <sheetData sheetId="19538" refreshError="1"/>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refreshError="1"/>
      <sheetData sheetId="19555" refreshError="1"/>
      <sheetData sheetId="19556" refreshError="1"/>
      <sheetData sheetId="19557" refreshError="1"/>
      <sheetData sheetId="19558" refreshError="1"/>
      <sheetData sheetId="19559" refreshError="1"/>
      <sheetData sheetId="19560" refreshError="1"/>
      <sheetData sheetId="19561" refreshError="1"/>
      <sheetData sheetId="19562" refreshError="1"/>
      <sheetData sheetId="19563" refreshError="1"/>
      <sheetData sheetId="19564" refreshError="1"/>
      <sheetData sheetId="19565" refreshError="1"/>
      <sheetData sheetId="19566" refreshError="1"/>
      <sheetData sheetId="19567" refreshError="1"/>
      <sheetData sheetId="19568" refreshError="1"/>
      <sheetData sheetId="19569" refreshError="1"/>
      <sheetData sheetId="19570" refreshError="1"/>
      <sheetData sheetId="19571" refreshError="1"/>
      <sheetData sheetId="19572" refreshError="1"/>
      <sheetData sheetId="19573" refreshError="1"/>
      <sheetData sheetId="19574" refreshError="1"/>
      <sheetData sheetId="19575" refreshError="1"/>
      <sheetData sheetId="19576" refreshError="1"/>
      <sheetData sheetId="19577" refreshError="1"/>
      <sheetData sheetId="19578" refreshError="1"/>
      <sheetData sheetId="19579" refreshError="1"/>
      <sheetData sheetId="19580" refreshError="1"/>
      <sheetData sheetId="19581" refreshError="1"/>
      <sheetData sheetId="19582" refreshError="1"/>
      <sheetData sheetId="19583" refreshError="1"/>
      <sheetData sheetId="19584" refreshError="1"/>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refreshError="1"/>
      <sheetData sheetId="19596" refreshError="1"/>
      <sheetData sheetId="19597" refreshError="1"/>
      <sheetData sheetId="19598" refreshError="1"/>
      <sheetData sheetId="19599" refreshError="1"/>
      <sheetData sheetId="19600" refreshError="1"/>
      <sheetData sheetId="19601" refreshError="1"/>
      <sheetData sheetId="19602" refreshError="1"/>
      <sheetData sheetId="19603" refreshError="1"/>
      <sheetData sheetId="19604" refreshError="1"/>
      <sheetData sheetId="19605" refreshError="1"/>
      <sheetData sheetId="19606" refreshError="1"/>
      <sheetData sheetId="19607" refreshError="1"/>
      <sheetData sheetId="19608" refreshError="1"/>
      <sheetData sheetId="19609" refreshError="1"/>
      <sheetData sheetId="19610" refreshError="1"/>
      <sheetData sheetId="19611" refreshError="1"/>
      <sheetData sheetId="19612" refreshError="1"/>
      <sheetData sheetId="19613" refreshError="1"/>
      <sheetData sheetId="19614" refreshError="1"/>
      <sheetData sheetId="19615" refreshError="1"/>
      <sheetData sheetId="19616" refreshError="1"/>
      <sheetData sheetId="19617" refreshError="1"/>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refreshError="1"/>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refreshError="1"/>
      <sheetData sheetId="19675" refreshError="1"/>
      <sheetData sheetId="19676" refreshError="1"/>
      <sheetData sheetId="19677" refreshError="1"/>
      <sheetData sheetId="19678" refreshError="1"/>
      <sheetData sheetId="19679" refreshError="1"/>
      <sheetData sheetId="19680" refreshError="1"/>
      <sheetData sheetId="19681" refreshError="1"/>
      <sheetData sheetId="19682" refreshError="1"/>
      <sheetData sheetId="19683" refreshError="1"/>
      <sheetData sheetId="19684" refreshError="1"/>
      <sheetData sheetId="19685" refreshError="1"/>
      <sheetData sheetId="19686" refreshError="1"/>
      <sheetData sheetId="19687" refreshError="1"/>
      <sheetData sheetId="19688" refreshError="1"/>
      <sheetData sheetId="19689" refreshError="1"/>
      <sheetData sheetId="19690" refreshError="1"/>
      <sheetData sheetId="19691" refreshError="1"/>
      <sheetData sheetId="19692" refreshError="1"/>
      <sheetData sheetId="19693" refreshError="1"/>
      <sheetData sheetId="19694" refreshError="1"/>
      <sheetData sheetId="19695" refreshError="1"/>
      <sheetData sheetId="19696" refreshError="1"/>
      <sheetData sheetId="19697" refreshError="1"/>
      <sheetData sheetId="19698" refreshError="1"/>
      <sheetData sheetId="19699" refreshError="1"/>
      <sheetData sheetId="19700" refreshError="1"/>
      <sheetData sheetId="19701" refreshError="1"/>
      <sheetData sheetId="19702" refreshError="1"/>
      <sheetData sheetId="19703" refreshError="1"/>
      <sheetData sheetId="19704" refreshError="1"/>
      <sheetData sheetId="19705" refreshError="1"/>
      <sheetData sheetId="19706" refreshError="1"/>
      <sheetData sheetId="19707" refreshError="1"/>
      <sheetData sheetId="19708" refreshError="1"/>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refreshError="1"/>
      <sheetData sheetId="19739" refreshError="1"/>
      <sheetData sheetId="19740" refreshError="1"/>
      <sheetData sheetId="19741" refreshError="1"/>
      <sheetData sheetId="19742" refreshError="1"/>
      <sheetData sheetId="19743" refreshError="1"/>
      <sheetData sheetId="19744" refreshError="1"/>
      <sheetData sheetId="19745" refreshError="1"/>
      <sheetData sheetId="19746" refreshError="1"/>
      <sheetData sheetId="19747" refreshError="1"/>
      <sheetData sheetId="19748" refreshError="1"/>
      <sheetData sheetId="19749" refreshError="1"/>
      <sheetData sheetId="19750" refreshError="1"/>
      <sheetData sheetId="19751" refreshError="1"/>
      <sheetData sheetId="19752" refreshError="1"/>
      <sheetData sheetId="19753" refreshError="1"/>
      <sheetData sheetId="19754" refreshError="1"/>
      <sheetData sheetId="19755" refreshError="1"/>
      <sheetData sheetId="19756" refreshError="1"/>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efreshError="1"/>
      <sheetData sheetId="19784" refreshError="1"/>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efreshError="1"/>
      <sheetData sheetId="19817" refreshError="1"/>
      <sheetData sheetId="19818" refreshError="1"/>
      <sheetData sheetId="19819" refreshError="1"/>
      <sheetData sheetId="19820" refreshError="1"/>
      <sheetData sheetId="19821" refreshError="1"/>
      <sheetData sheetId="19822" refreshError="1"/>
      <sheetData sheetId="19823" refreshError="1"/>
      <sheetData sheetId="19824" refreshError="1"/>
      <sheetData sheetId="19825" refreshError="1"/>
      <sheetData sheetId="19826" refreshError="1"/>
      <sheetData sheetId="19827" refreshError="1"/>
      <sheetData sheetId="19828" refreshError="1"/>
      <sheetData sheetId="19829" refreshError="1"/>
      <sheetData sheetId="19830" refreshError="1"/>
      <sheetData sheetId="19831" refreshError="1"/>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efreshError="1"/>
      <sheetData sheetId="19850" refreshError="1"/>
      <sheetData sheetId="19851" refreshError="1"/>
      <sheetData sheetId="19852" refreshError="1"/>
      <sheetData sheetId="19853" refreshError="1"/>
      <sheetData sheetId="19854" refreshError="1"/>
      <sheetData sheetId="19855" refreshError="1"/>
      <sheetData sheetId="19856" refreshError="1"/>
      <sheetData sheetId="19857" refreshError="1"/>
      <sheetData sheetId="19858" refreshError="1"/>
      <sheetData sheetId="19859" refreshError="1"/>
      <sheetData sheetId="19860" refreshError="1"/>
      <sheetData sheetId="19861" refreshError="1"/>
      <sheetData sheetId="19862" refreshError="1"/>
      <sheetData sheetId="19863" refreshError="1"/>
      <sheetData sheetId="19864" refreshError="1"/>
      <sheetData sheetId="19865" refreshError="1"/>
      <sheetData sheetId="19866" refreshError="1"/>
      <sheetData sheetId="19867" refreshError="1"/>
      <sheetData sheetId="19868" refreshError="1"/>
      <sheetData sheetId="19869" refreshError="1"/>
      <sheetData sheetId="19870" refreshError="1"/>
      <sheetData sheetId="19871" refreshError="1"/>
      <sheetData sheetId="19872" refreshError="1"/>
      <sheetData sheetId="19873" refreshError="1"/>
      <sheetData sheetId="19874" refreshError="1"/>
      <sheetData sheetId="19875" refreshError="1"/>
      <sheetData sheetId="19876" refreshError="1"/>
      <sheetData sheetId="19877" refreshError="1"/>
      <sheetData sheetId="19878" refreshError="1"/>
      <sheetData sheetId="19879" refreshError="1"/>
      <sheetData sheetId="19880" refreshError="1"/>
      <sheetData sheetId="19881" refreshError="1"/>
      <sheetData sheetId="19882" refreshError="1"/>
      <sheetData sheetId="19883" refreshError="1"/>
      <sheetData sheetId="19884" refreshError="1"/>
      <sheetData sheetId="19885" refreshError="1"/>
      <sheetData sheetId="19886" refreshError="1"/>
      <sheetData sheetId="19887" refreshError="1"/>
      <sheetData sheetId="19888" refreshError="1"/>
      <sheetData sheetId="19889" refreshError="1"/>
      <sheetData sheetId="19890" refreshError="1"/>
      <sheetData sheetId="19891" refreshError="1"/>
      <sheetData sheetId="19892" refreshError="1"/>
      <sheetData sheetId="19893" refreshError="1"/>
      <sheetData sheetId="19894" refreshError="1"/>
      <sheetData sheetId="19895" refreshError="1"/>
      <sheetData sheetId="19896" refreshError="1"/>
      <sheetData sheetId="19897" refreshError="1"/>
      <sheetData sheetId="19898" refreshError="1"/>
      <sheetData sheetId="19899" refreshError="1"/>
      <sheetData sheetId="19900" refreshError="1"/>
      <sheetData sheetId="19901" refreshError="1"/>
      <sheetData sheetId="19902" refreshError="1"/>
      <sheetData sheetId="19903" refreshError="1"/>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efreshError="1"/>
      <sheetData sheetId="19913" refreshError="1"/>
      <sheetData sheetId="19914" refreshError="1"/>
      <sheetData sheetId="19915" refreshError="1"/>
      <sheetData sheetId="19916" refreshError="1"/>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efreshError="1"/>
      <sheetData sheetId="19944" refreshError="1"/>
      <sheetData sheetId="19945" refreshError="1"/>
      <sheetData sheetId="19946" refreshError="1"/>
      <sheetData sheetId="19947" refreshError="1"/>
      <sheetData sheetId="19948" refreshError="1"/>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efreshError="1"/>
      <sheetData sheetId="19963" refreshError="1"/>
      <sheetData sheetId="19964" refreshError="1"/>
      <sheetData sheetId="19965" refreshError="1"/>
      <sheetData sheetId="19966" refreshError="1"/>
      <sheetData sheetId="19967" refreshError="1"/>
      <sheetData sheetId="19968" refreshError="1"/>
      <sheetData sheetId="19969" refreshError="1"/>
      <sheetData sheetId="19970" refreshError="1"/>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efreshError="1"/>
      <sheetData sheetId="19992" refreshError="1"/>
      <sheetData sheetId="19993" refreshError="1"/>
      <sheetData sheetId="19994" refreshError="1"/>
      <sheetData sheetId="19995" refreshError="1"/>
      <sheetData sheetId="19996" refreshError="1"/>
      <sheetData sheetId="19997" refreshError="1"/>
      <sheetData sheetId="19998" refreshError="1"/>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refreshError="1"/>
      <sheetData sheetId="20153" refreshError="1"/>
      <sheetData sheetId="20154" refreshError="1"/>
      <sheetData sheetId="20155" refreshError="1"/>
      <sheetData sheetId="20156" refreshError="1"/>
      <sheetData sheetId="20157" refreshError="1"/>
      <sheetData sheetId="20158" refreshError="1"/>
      <sheetData sheetId="20159" refreshError="1"/>
      <sheetData sheetId="20160" refreshError="1"/>
      <sheetData sheetId="20161" refreshError="1"/>
      <sheetData sheetId="20162" refreshError="1"/>
      <sheetData sheetId="20163" refreshError="1"/>
      <sheetData sheetId="20164" refreshError="1"/>
      <sheetData sheetId="20165" refreshError="1"/>
      <sheetData sheetId="20166" refreshError="1"/>
      <sheetData sheetId="20167" refreshError="1"/>
      <sheetData sheetId="20168" refreshError="1"/>
      <sheetData sheetId="20169" refreshError="1"/>
      <sheetData sheetId="20170" refreshError="1"/>
      <sheetData sheetId="20171" refreshError="1"/>
      <sheetData sheetId="20172" refreshError="1"/>
      <sheetData sheetId="20173" refreshError="1"/>
      <sheetData sheetId="20174" refreshError="1"/>
      <sheetData sheetId="20175" refreshError="1"/>
      <sheetData sheetId="20176" refreshError="1"/>
      <sheetData sheetId="20177" refreshError="1"/>
      <sheetData sheetId="20178" refreshError="1"/>
      <sheetData sheetId="20179" refreshError="1"/>
      <sheetData sheetId="20180" refreshError="1"/>
      <sheetData sheetId="20181" refreshError="1"/>
      <sheetData sheetId="20182" refreshError="1"/>
      <sheetData sheetId="20183" refreshError="1"/>
      <sheetData sheetId="20184" refreshError="1"/>
      <sheetData sheetId="20185" refreshError="1"/>
      <sheetData sheetId="20186" refreshError="1"/>
      <sheetData sheetId="20187" refreshError="1"/>
      <sheetData sheetId="20188" refreshError="1"/>
      <sheetData sheetId="20189" refreshError="1"/>
      <sheetData sheetId="20190" refreshError="1"/>
      <sheetData sheetId="20191" refreshError="1"/>
      <sheetData sheetId="20192" refreshError="1"/>
      <sheetData sheetId="20193" refreshError="1"/>
      <sheetData sheetId="20194" refreshError="1"/>
      <sheetData sheetId="20195" refreshError="1"/>
      <sheetData sheetId="20196" refreshError="1"/>
      <sheetData sheetId="20197" refreshError="1"/>
      <sheetData sheetId="20198" refreshError="1"/>
      <sheetData sheetId="20199" refreshError="1"/>
      <sheetData sheetId="20200" refreshError="1"/>
      <sheetData sheetId="20201" refreshError="1"/>
      <sheetData sheetId="20202" refreshError="1"/>
      <sheetData sheetId="20203" refreshError="1"/>
      <sheetData sheetId="20204" refreshError="1"/>
      <sheetData sheetId="20205" refreshError="1"/>
      <sheetData sheetId="20206" refreshError="1"/>
      <sheetData sheetId="20207" refreshError="1"/>
      <sheetData sheetId="20208" refreshError="1"/>
      <sheetData sheetId="20209" refreshError="1"/>
      <sheetData sheetId="20210" refreshError="1"/>
      <sheetData sheetId="20211" refreshError="1"/>
      <sheetData sheetId="20212" refreshError="1"/>
      <sheetData sheetId="20213" refreshError="1"/>
      <sheetData sheetId="20214" refreshError="1"/>
      <sheetData sheetId="20215" refreshError="1"/>
      <sheetData sheetId="20216" refreshError="1"/>
      <sheetData sheetId="20217" refreshError="1"/>
      <sheetData sheetId="20218" refreshError="1"/>
      <sheetData sheetId="20219" refreshError="1"/>
      <sheetData sheetId="20220" refreshError="1"/>
      <sheetData sheetId="20221" refreshError="1"/>
      <sheetData sheetId="20222" refreshError="1"/>
      <sheetData sheetId="20223" refreshError="1"/>
      <sheetData sheetId="20224" refreshError="1"/>
      <sheetData sheetId="20225" refreshError="1"/>
      <sheetData sheetId="20226" refreshError="1"/>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refreshError="1"/>
      <sheetData sheetId="20236" refreshError="1"/>
      <sheetData sheetId="20237" refreshError="1"/>
      <sheetData sheetId="20238" refreshError="1"/>
      <sheetData sheetId="20239" refreshError="1"/>
      <sheetData sheetId="20240" refreshError="1"/>
      <sheetData sheetId="20241" refreshError="1"/>
      <sheetData sheetId="20242" refreshError="1"/>
      <sheetData sheetId="20243" refreshError="1"/>
      <sheetData sheetId="20244" refreshError="1"/>
      <sheetData sheetId="20245" refreshError="1"/>
      <sheetData sheetId="20246" refreshError="1"/>
      <sheetData sheetId="20247" refreshError="1"/>
      <sheetData sheetId="20248" refreshError="1"/>
      <sheetData sheetId="20249" refreshError="1"/>
      <sheetData sheetId="20250" refreshError="1"/>
      <sheetData sheetId="20251" refreshError="1"/>
      <sheetData sheetId="20252" refreshError="1"/>
      <sheetData sheetId="20253" refreshError="1"/>
      <sheetData sheetId="20254" refreshError="1"/>
      <sheetData sheetId="20255" refreshError="1"/>
      <sheetData sheetId="20256" refreshError="1"/>
      <sheetData sheetId="20257" refreshError="1"/>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refreshError="1"/>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refreshError="1"/>
      <sheetData sheetId="21018" refreshError="1"/>
      <sheetData sheetId="21019" refreshError="1"/>
      <sheetData sheetId="21020" refreshError="1"/>
      <sheetData sheetId="21021" refreshError="1"/>
      <sheetData sheetId="21022" refreshError="1"/>
      <sheetData sheetId="21023" refreshError="1"/>
      <sheetData sheetId="21024" refreshError="1"/>
      <sheetData sheetId="21025" refreshError="1"/>
      <sheetData sheetId="21026" refreshError="1"/>
      <sheetData sheetId="21027" refreshError="1"/>
      <sheetData sheetId="21028" refreshError="1"/>
      <sheetData sheetId="21029" refreshError="1"/>
      <sheetData sheetId="21030" refreshError="1"/>
      <sheetData sheetId="21031" refreshError="1"/>
      <sheetData sheetId="21032" refreshError="1"/>
      <sheetData sheetId="21033" refreshError="1"/>
      <sheetData sheetId="21034" refreshError="1"/>
      <sheetData sheetId="21035" refreshError="1"/>
      <sheetData sheetId="21036" refreshError="1"/>
      <sheetData sheetId="21037" refreshError="1"/>
      <sheetData sheetId="21038" refreshError="1"/>
      <sheetData sheetId="21039" refreshError="1"/>
      <sheetData sheetId="21040" refreshError="1"/>
      <sheetData sheetId="21041" refreshError="1"/>
      <sheetData sheetId="21042" refreshError="1"/>
      <sheetData sheetId="21043" refreshError="1"/>
      <sheetData sheetId="21044" refreshError="1"/>
      <sheetData sheetId="21045" refreshError="1"/>
      <sheetData sheetId="21046" refreshError="1"/>
      <sheetData sheetId="21047" refreshError="1"/>
      <sheetData sheetId="21048" refreshError="1"/>
      <sheetData sheetId="21049" refreshError="1"/>
      <sheetData sheetId="21050" refreshError="1"/>
      <sheetData sheetId="21051" refreshError="1"/>
      <sheetData sheetId="21052" refreshError="1"/>
      <sheetData sheetId="21053" refreshError="1"/>
      <sheetData sheetId="21054" refreshError="1"/>
      <sheetData sheetId="21055" refreshError="1"/>
      <sheetData sheetId="21056" refreshError="1"/>
      <sheetData sheetId="21057" refreshError="1"/>
      <sheetData sheetId="21058" refreshError="1"/>
      <sheetData sheetId="21059" refreshError="1"/>
      <sheetData sheetId="21060" refreshError="1"/>
      <sheetData sheetId="21061" refreshError="1"/>
      <sheetData sheetId="21062" refreshError="1"/>
      <sheetData sheetId="21063" refreshError="1"/>
      <sheetData sheetId="21064" refreshError="1"/>
      <sheetData sheetId="21065" refreshError="1"/>
      <sheetData sheetId="21066" refreshError="1"/>
      <sheetData sheetId="21067" refreshError="1"/>
      <sheetData sheetId="21068" refreshError="1"/>
      <sheetData sheetId="21069" refreshError="1"/>
      <sheetData sheetId="21070" refreshError="1"/>
      <sheetData sheetId="21071" refreshError="1"/>
      <sheetData sheetId="21072" refreshError="1"/>
      <sheetData sheetId="21073" refreshError="1"/>
      <sheetData sheetId="21074" refreshError="1"/>
      <sheetData sheetId="21075" refreshError="1"/>
      <sheetData sheetId="21076" refreshError="1"/>
      <sheetData sheetId="21077" refreshError="1"/>
      <sheetData sheetId="21078" refreshError="1"/>
      <sheetData sheetId="21079" refreshError="1"/>
      <sheetData sheetId="21080" refreshError="1"/>
      <sheetData sheetId="21081" refreshError="1"/>
      <sheetData sheetId="21082" refreshError="1"/>
      <sheetData sheetId="21083" refreshError="1"/>
      <sheetData sheetId="21084" refreshError="1"/>
      <sheetData sheetId="21085" refreshError="1"/>
      <sheetData sheetId="21086" refreshError="1"/>
      <sheetData sheetId="21087" refreshError="1"/>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refreshError="1"/>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refreshError="1"/>
      <sheetData sheetId="21181" refreshError="1"/>
      <sheetData sheetId="21182" refreshError="1"/>
      <sheetData sheetId="21183" refreshError="1"/>
      <sheetData sheetId="21184" refreshError="1"/>
      <sheetData sheetId="21185" refreshError="1"/>
      <sheetData sheetId="21186" refreshError="1"/>
      <sheetData sheetId="21187" refreshError="1"/>
      <sheetData sheetId="21188" refreshError="1"/>
      <sheetData sheetId="21189" refreshError="1"/>
      <sheetData sheetId="21190" refreshError="1"/>
      <sheetData sheetId="21191" refreshError="1"/>
      <sheetData sheetId="21192" refreshError="1"/>
      <sheetData sheetId="21193" refreshError="1"/>
      <sheetData sheetId="21194" refreshError="1"/>
      <sheetData sheetId="21195" refreshError="1"/>
      <sheetData sheetId="21196" refreshError="1"/>
      <sheetData sheetId="21197" refreshError="1"/>
      <sheetData sheetId="21198" refreshError="1"/>
      <sheetData sheetId="21199" refreshError="1"/>
      <sheetData sheetId="21200" refreshError="1"/>
      <sheetData sheetId="21201" refreshError="1"/>
      <sheetData sheetId="21202" refreshError="1"/>
      <sheetData sheetId="21203" refreshError="1"/>
      <sheetData sheetId="21204" refreshError="1"/>
      <sheetData sheetId="21205" refreshError="1"/>
      <sheetData sheetId="21206" refreshError="1"/>
      <sheetData sheetId="21207" refreshError="1"/>
      <sheetData sheetId="21208" refreshError="1"/>
      <sheetData sheetId="21209" refreshError="1"/>
      <sheetData sheetId="21210" refreshError="1"/>
      <sheetData sheetId="21211" refreshError="1"/>
      <sheetData sheetId="21212" refreshError="1"/>
      <sheetData sheetId="21213" refreshError="1"/>
      <sheetData sheetId="21214" refreshError="1"/>
      <sheetData sheetId="21215" refreshError="1"/>
      <sheetData sheetId="21216" refreshError="1"/>
      <sheetData sheetId="21217" refreshError="1"/>
      <sheetData sheetId="21218" refreshError="1"/>
      <sheetData sheetId="21219" refreshError="1"/>
      <sheetData sheetId="21220" refreshError="1"/>
      <sheetData sheetId="21221" refreshError="1"/>
      <sheetData sheetId="21222" refreshError="1"/>
      <sheetData sheetId="21223" refreshError="1"/>
      <sheetData sheetId="21224" refreshError="1"/>
      <sheetData sheetId="21225" refreshError="1"/>
      <sheetData sheetId="21226" refreshError="1"/>
      <sheetData sheetId="21227" refreshError="1"/>
      <sheetData sheetId="21228" refreshError="1"/>
      <sheetData sheetId="21229" refreshError="1"/>
      <sheetData sheetId="21230" refreshError="1"/>
      <sheetData sheetId="21231" refreshError="1"/>
      <sheetData sheetId="21232" refreshError="1"/>
      <sheetData sheetId="21233" refreshError="1"/>
      <sheetData sheetId="21234" refreshError="1"/>
      <sheetData sheetId="21235" refreshError="1"/>
      <sheetData sheetId="21236" refreshError="1"/>
      <sheetData sheetId="21237" refreshError="1"/>
      <sheetData sheetId="21238" refreshError="1"/>
      <sheetData sheetId="21239" refreshError="1"/>
      <sheetData sheetId="21240" refreshError="1"/>
      <sheetData sheetId="21241" refreshError="1"/>
      <sheetData sheetId="21242" refreshError="1"/>
      <sheetData sheetId="21243" refreshError="1"/>
      <sheetData sheetId="21244" refreshError="1"/>
      <sheetData sheetId="21245" refreshError="1"/>
      <sheetData sheetId="21246" refreshError="1"/>
      <sheetData sheetId="21247" refreshError="1"/>
      <sheetData sheetId="21248" refreshError="1"/>
      <sheetData sheetId="21249" refreshError="1"/>
      <sheetData sheetId="21250" refreshError="1"/>
      <sheetData sheetId="21251" refreshError="1"/>
      <sheetData sheetId="21252" refreshError="1"/>
      <sheetData sheetId="21253" refreshError="1"/>
      <sheetData sheetId="21254" refreshError="1"/>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refreshError="1"/>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refreshError="1"/>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refreshError="1"/>
      <sheetData sheetId="21352" refreshError="1"/>
      <sheetData sheetId="21353" refreshError="1"/>
      <sheetData sheetId="21354" refreshError="1"/>
      <sheetData sheetId="21355" refreshError="1"/>
      <sheetData sheetId="21356" refreshError="1"/>
      <sheetData sheetId="21357" refreshError="1"/>
      <sheetData sheetId="21358" refreshError="1"/>
      <sheetData sheetId="21359" refreshError="1"/>
      <sheetData sheetId="21360" refreshError="1"/>
      <sheetData sheetId="21361" refreshError="1"/>
      <sheetData sheetId="21362" refreshError="1"/>
      <sheetData sheetId="21363" refreshError="1"/>
      <sheetData sheetId="21364" refreshError="1"/>
      <sheetData sheetId="21365" refreshError="1"/>
      <sheetData sheetId="21366" refreshError="1"/>
      <sheetData sheetId="21367" refreshError="1"/>
      <sheetData sheetId="21368" refreshError="1"/>
      <sheetData sheetId="21369" refreshError="1"/>
      <sheetData sheetId="21370" refreshError="1"/>
      <sheetData sheetId="21371" refreshError="1"/>
      <sheetData sheetId="21372" refreshError="1"/>
      <sheetData sheetId="21373" refreshError="1"/>
      <sheetData sheetId="21374" refreshError="1"/>
      <sheetData sheetId="21375" refreshError="1"/>
      <sheetData sheetId="21376" refreshError="1"/>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efreshError="1"/>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refreshError="1"/>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refreshError="1"/>
      <sheetData sheetId="21438" refreshError="1"/>
      <sheetData sheetId="21439" refreshError="1"/>
      <sheetData sheetId="21440" refreshError="1"/>
      <sheetData sheetId="21441" refreshError="1"/>
      <sheetData sheetId="21442" refreshError="1"/>
      <sheetData sheetId="21443" refreshError="1"/>
      <sheetData sheetId="21444" refreshError="1"/>
      <sheetData sheetId="21445" refreshError="1"/>
      <sheetData sheetId="21446" refreshError="1"/>
      <sheetData sheetId="21447" refreshError="1"/>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refreshError="1"/>
      <sheetData sheetId="21470" refreshError="1"/>
      <sheetData sheetId="21471" refreshError="1"/>
      <sheetData sheetId="21472" refreshError="1"/>
      <sheetData sheetId="21473" refreshError="1"/>
      <sheetData sheetId="21474" refreshError="1"/>
      <sheetData sheetId="21475" refreshError="1"/>
      <sheetData sheetId="21476" refreshError="1"/>
      <sheetData sheetId="21477" refreshError="1"/>
      <sheetData sheetId="21478" refreshError="1"/>
      <sheetData sheetId="21479" refreshError="1"/>
      <sheetData sheetId="21480" refreshError="1"/>
      <sheetData sheetId="21481" refreshError="1"/>
      <sheetData sheetId="21482" refreshError="1"/>
      <sheetData sheetId="21483" refreshError="1"/>
      <sheetData sheetId="21484" refreshError="1"/>
      <sheetData sheetId="21485" refreshError="1"/>
      <sheetData sheetId="21486" refreshError="1"/>
      <sheetData sheetId="21487" refreshError="1"/>
      <sheetData sheetId="21488" refreshError="1"/>
      <sheetData sheetId="21489" refreshError="1"/>
      <sheetData sheetId="21490" refreshError="1"/>
      <sheetData sheetId="21491" refreshError="1"/>
      <sheetData sheetId="21492" refreshError="1"/>
      <sheetData sheetId="21493" refreshError="1"/>
      <sheetData sheetId="21494" refreshError="1"/>
      <sheetData sheetId="21495" refreshError="1"/>
      <sheetData sheetId="21496" refreshError="1"/>
      <sheetData sheetId="21497" refreshError="1"/>
      <sheetData sheetId="21498" refreshError="1"/>
      <sheetData sheetId="21499" refreshError="1"/>
      <sheetData sheetId="21500" refreshError="1"/>
      <sheetData sheetId="21501" refreshError="1"/>
      <sheetData sheetId="21502" refreshError="1"/>
      <sheetData sheetId="21503" refreshError="1"/>
      <sheetData sheetId="21504" refreshError="1"/>
      <sheetData sheetId="21505" refreshError="1"/>
      <sheetData sheetId="21506" refreshError="1"/>
      <sheetData sheetId="21507" refreshError="1"/>
      <sheetData sheetId="21508" refreshError="1"/>
      <sheetData sheetId="21509" refreshError="1"/>
      <sheetData sheetId="21510" refreshError="1"/>
      <sheetData sheetId="21511" refreshError="1"/>
      <sheetData sheetId="21512" refreshError="1"/>
      <sheetData sheetId="21513" refreshError="1"/>
      <sheetData sheetId="21514" refreshError="1"/>
      <sheetData sheetId="21515" refreshError="1"/>
      <sheetData sheetId="21516" refreshError="1"/>
      <sheetData sheetId="21517" refreshError="1"/>
      <sheetData sheetId="21518" refreshError="1"/>
      <sheetData sheetId="21519" refreshError="1"/>
      <sheetData sheetId="21520" refreshError="1"/>
      <sheetData sheetId="21521" refreshError="1"/>
      <sheetData sheetId="21522" refreshError="1"/>
      <sheetData sheetId="21523" refreshError="1"/>
      <sheetData sheetId="21524" refreshError="1"/>
      <sheetData sheetId="21525" refreshError="1"/>
      <sheetData sheetId="21526" refreshError="1"/>
      <sheetData sheetId="21527" refreshError="1"/>
      <sheetData sheetId="21528" refreshError="1"/>
      <sheetData sheetId="21529" refreshError="1"/>
      <sheetData sheetId="21530" refreshError="1"/>
      <sheetData sheetId="21531" refreshError="1"/>
      <sheetData sheetId="21532" refreshError="1"/>
      <sheetData sheetId="21533" refreshError="1"/>
      <sheetData sheetId="21534" refreshError="1"/>
      <sheetData sheetId="21535" refreshError="1"/>
      <sheetData sheetId="21536" refreshError="1"/>
      <sheetData sheetId="21537" refreshError="1"/>
      <sheetData sheetId="21538" refreshError="1"/>
      <sheetData sheetId="21539" refreshError="1"/>
      <sheetData sheetId="21540" refreshError="1"/>
      <sheetData sheetId="21541" refreshError="1"/>
      <sheetData sheetId="21542" refreshError="1"/>
      <sheetData sheetId="21543" refreshError="1"/>
      <sheetData sheetId="21544" refreshError="1"/>
      <sheetData sheetId="21545" refreshError="1"/>
      <sheetData sheetId="21546" refreshError="1"/>
      <sheetData sheetId="21547" refreshError="1"/>
      <sheetData sheetId="21548" refreshError="1"/>
      <sheetData sheetId="21549" refreshError="1"/>
      <sheetData sheetId="21550" refreshError="1"/>
      <sheetData sheetId="21551" refreshError="1"/>
      <sheetData sheetId="21552" refreshError="1"/>
      <sheetData sheetId="21553" refreshError="1"/>
      <sheetData sheetId="21554" refreshError="1"/>
      <sheetData sheetId="21555" refreshError="1"/>
      <sheetData sheetId="21556" refreshError="1"/>
      <sheetData sheetId="21557" refreshError="1"/>
      <sheetData sheetId="21558" refreshError="1"/>
      <sheetData sheetId="21559" refreshError="1"/>
      <sheetData sheetId="21560" refreshError="1"/>
      <sheetData sheetId="21561" refreshError="1"/>
      <sheetData sheetId="21562" refreshError="1"/>
      <sheetData sheetId="21563" refreshError="1"/>
      <sheetData sheetId="21564" refreshError="1"/>
      <sheetData sheetId="21565" refreshError="1"/>
      <sheetData sheetId="21566" refreshError="1"/>
      <sheetData sheetId="21567" refreshError="1"/>
      <sheetData sheetId="21568" refreshError="1"/>
      <sheetData sheetId="21569" refreshError="1"/>
      <sheetData sheetId="21570" refreshError="1"/>
      <sheetData sheetId="21571" refreshError="1"/>
      <sheetData sheetId="21572" refreshError="1"/>
      <sheetData sheetId="21573" refreshError="1"/>
      <sheetData sheetId="21574" refreshError="1"/>
      <sheetData sheetId="21575" refreshError="1"/>
      <sheetData sheetId="21576" refreshError="1"/>
      <sheetData sheetId="21577" refreshError="1"/>
      <sheetData sheetId="21578" refreshError="1"/>
      <sheetData sheetId="21579" refreshError="1"/>
      <sheetData sheetId="21580" refreshError="1"/>
      <sheetData sheetId="21581" refreshError="1"/>
      <sheetData sheetId="21582" refreshError="1"/>
      <sheetData sheetId="21583" refreshError="1"/>
      <sheetData sheetId="21584" refreshError="1"/>
      <sheetData sheetId="21585" refreshError="1"/>
      <sheetData sheetId="21586" refreshError="1"/>
      <sheetData sheetId="21587" refreshError="1"/>
      <sheetData sheetId="21588" refreshError="1"/>
      <sheetData sheetId="21589" refreshError="1"/>
      <sheetData sheetId="21590" refreshError="1"/>
      <sheetData sheetId="21591" refreshError="1"/>
      <sheetData sheetId="21592" refreshError="1"/>
      <sheetData sheetId="21593" refreshError="1"/>
      <sheetData sheetId="21594" refreshError="1"/>
      <sheetData sheetId="21595" refreshError="1"/>
      <sheetData sheetId="21596" refreshError="1"/>
      <sheetData sheetId="21597" refreshError="1"/>
      <sheetData sheetId="21598" refreshError="1"/>
      <sheetData sheetId="21599" refreshError="1"/>
      <sheetData sheetId="21600" refreshError="1"/>
      <sheetData sheetId="21601" refreshError="1"/>
      <sheetData sheetId="21602" refreshError="1"/>
      <sheetData sheetId="21603" refreshError="1"/>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refreshError="1"/>
      <sheetData sheetId="21638" refreshError="1"/>
      <sheetData sheetId="21639" refreshError="1"/>
      <sheetData sheetId="21640" refreshError="1"/>
      <sheetData sheetId="21641" refreshError="1"/>
      <sheetData sheetId="21642" refreshError="1"/>
      <sheetData sheetId="21643" refreshError="1"/>
      <sheetData sheetId="21644" refreshError="1"/>
      <sheetData sheetId="21645" refreshError="1"/>
      <sheetData sheetId="21646" refreshError="1"/>
      <sheetData sheetId="21647" refreshError="1"/>
      <sheetData sheetId="21648" refreshError="1"/>
      <sheetData sheetId="21649" refreshError="1"/>
      <sheetData sheetId="21650" refreshError="1"/>
      <sheetData sheetId="21651" refreshError="1"/>
      <sheetData sheetId="21652" refreshError="1"/>
      <sheetData sheetId="21653" refreshError="1"/>
      <sheetData sheetId="21654" refreshError="1"/>
      <sheetData sheetId="21655" refreshError="1"/>
      <sheetData sheetId="21656" refreshError="1"/>
      <sheetData sheetId="21657" refreshError="1"/>
      <sheetData sheetId="21658" refreshError="1"/>
      <sheetData sheetId="21659" refreshError="1"/>
      <sheetData sheetId="21660" refreshError="1"/>
      <sheetData sheetId="21661" refreshError="1"/>
      <sheetData sheetId="21662" refreshError="1"/>
      <sheetData sheetId="21663" refreshError="1"/>
      <sheetData sheetId="21664" refreshError="1"/>
      <sheetData sheetId="21665" refreshError="1"/>
      <sheetData sheetId="21666" refreshError="1"/>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refreshError="1"/>
      <sheetData sheetId="21732" refreshError="1"/>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efreshError="1"/>
      <sheetData sheetId="21770" refreshError="1"/>
      <sheetData sheetId="21771" refreshError="1"/>
      <sheetData sheetId="21772" refreshError="1"/>
      <sheetData sheetId="21773" refreshError="1"/>
      <sheetData sheetId="21774" refreshError="1"/>
      <sheetData sheetId="21775" refreshError="1"/>
      <sheetData sheetId="21776" refreshError="1"/>
      <sheetData sheetId="21777" refreshError="1"/>
      <sheetData sheetId="21778" refreshError="1"/>
      <sheetData sheetId="21779" refreshError="1"/>
      <sheetData sheetId="21780" refreshError="1"/>
      <sheetData sheetId="21781" refreshError="1"/>
      <sheetData sheetId="21782" refreshError="1"/>
      <sheetData sheetId="21783" refreshError="1"/>
      <sheetData sheetId="21784" refreshError="1"/>
      <sheetData sheetId="21785" refreshError="1"/>
      <sheetData sheetId="21786" refreshError="1"/>
      <sheetData sheetId="21787" refreshError="1"/>
      <sheetData sheetId="21788" refreshError="1"/>
      <sheetData sheetId="21789" refreshError="1"/>
      <sheetData sheetId="21790" refreshError="1"/>
      <sheetData sheetId="21791" refreshError="1"/>
      <sheetData sheetId="21792" refreshError="1"/>
      <sheetData sheetId="21793" refreshError="1"/>
      <sheetData sheetId="21794" refreshError="1"/>
      <sheetData sheetId="21795" refreshError="1"/>
      <sheetData sheetId="21796" refreshError="1"/>
      <sheetData sheetId="21797" refreshError="1"/>
      <sheetData sheetId="21798" refreshError="1"/>
      <sheetData sheetId="21799" refreshError="1"/>
      <sheetData sheetId="21800" refreshError="1"/>
      <sheetData sheetId="21801" refreshError="1"/>
      <sheetData sheetId="21802" refreshError="1"/>
      <sheetData sheetId="21803" refreshError="1"/>
      <sheetData sheetId="21804" refreshError="1"/>
      <sheetData sheetId="21805" refreshError="1"/>
      <sheetData sheetId="21806" refreshError="1"/>
      <sheetData sheetId="21807" refreshError="1"/>
      <sheetData sheetId="21808" refreshError="1"/>
      <sheetData sheetId="21809" refreshError="1"/>
      <sheetData sheetId="21810" refreshError="1"/>
      <sheetData sheetId="21811" refreshError="1"/>
      <sheetData sheetId="21812" refreshError="1"/>
      <sheetData sheetId="21813" refreshError="1"/>
      <sheetData sheetId="21814" refreshError="1"/>
      <sheetData sheetId="21815" refreshError="1"/>
      <sheetData sheetId="21816" refreshError="1"/>
      <sheetData sheetId="21817" refreshError="1"/>
      <sheetData sheetId="21818" refreshError="1"/>
      <sheetData sheetId="21819" refreshError="1"/>
      <sheetData sheetId="21820" refreshError="1"/>
      <sheetData sheetId="21821" refreshError="1"/>
      <sheetData sheetId="21822" refreshError="1"/>
      <sheetData sheetId="21823" refreshError="1"/>
      <sheetData sheetId="21824" refreshError="1"/>
      <sheetData sheetId="21825" refreshError="1"/>
      <sheetData sheetId="21826" refreshError="1"/>
      <sheetData sheetId="21827" refreshError="1"/>
      <sheetData sheetId="21828" refreshError="1"/>
      <sheetData sheetId="21829" refreshError="1"/>
      <sheetData sheetId="21830" refreshError="1"/>
      <sheetData sheetId="21831" refreshError="1"/>
      <sheetData sheetId="21832" refreshError="1"/>
      <sheetData sheetId="21833" refreshError="1"/>
      <sheetData sheetId="21834" refreshError="1"/>
      <sheetData sheetId="21835" refreshError="1"/>
      <sheetData sheetId="21836" refreshError="1"/>
      <sheetData sheetId="21837" refreshError="1"/>
      <sheetData sheetId="21838" refreshError="1"/>
      <sheetData sheetId="21839" refreshError="1"/>
      <sheetData sheetId="21840" refreshError="1"/>
      <sheetData sheetId="21841" refreshError="1"/>
      <sheetData sheetId="21842" refreshError="1"/>
      <sheetData sheetId="21843" refreshError="1"/>
      <sheetData sheetId="21844" refreshError="1"/>
      <sheetData sheetId="21845" refreshError="1"/>
      <sheetData sheetId="21846" refreshError="1"/>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refreshError="1"/>
      <sheetData sheetId="21878" refreshError="1"/>
      <sheetData sheetId="21879" refreshError="1"/>
      <sheetData sheetId="21880" refreshError="1"/>
      <sheetData sheetId="21881" refreshError="1"/>
      <sheetData sheetId="21882" refreshError="1"/>
      <sheetData sheetId="21883" refreshError="1"/>
      <sheetData sheetId="21884" refreshError="1"/>
      <sheetData sheetId="21885" refreshError="1"/>
      <sheetData sheetId="21886" refreshError="1"/>
      <sheetData sheetId="21887" refreshError="1"/>
      <sheetData sheetId="21888" refreshError="1"/>
      <sheetData sheetId="21889" refreshError="1"/>
      <sheetData sheetId="21890" refreshError="1"/>
      <sheetData sheetId="21891" refreshError="1"/>
      <sheetData sheetId="21892" refreshError="1"/>
      <sheetData sheetId="21893" refreshError="1"/>
      <sheetData sheetId="21894" refreshError="1"/>
      <sheetData sheetId="21895"/>
      <sheetData sheetId="21896"/>
      <sheetData sheetId="21897"/>
      <sheetData sheetId="21898"/>
      <sheetData sheetId="21899"/>
      <sheetData sheetId="21900"/>
      <sheetData sheetId="21901"/>
      <sheetData sheetId="21902"/>
      <sheetData sheetId="21903"/>
      <sheetData sheetId="21904"/>
      <sheetData sheetId="21905" refreshError="1"/>
      <sheetData sheetId="21906" refreshError="1"/>
      <sheetData sheetId="21907" refreshError="1"/>
      <sheetData sheetId="21908" refreshError="1"/>
      <sheetData sheetId="21909" refreshError="1"/>
      <sheetData sheetId="21910" refreshError="1"/>
      <sheetData sheetId="21911" refreshError="1"/>
      <sheetData sheetId="21912" refreshError="1"/>
      <sheetData sheetId="21913" refreshError="1"/>
      <sheetData sheetId="21914" refreshError="1"/>
      <sheetData sheetId="21915" refreshError="1"/>
      <sheetData sheetId="21916" refreshError="1"/>
      <sheetData sheetId="21917" refreshError="1"/>
      <sheetData sheetId="21918"/>
      <sheetData sheetId="21919"/>
      <sheetData sheetId="21920"/>
      <sheetData sheetId="21921"/>
      <sheetData sheetId="21922"/>
      <sheetData sheetId="21923" refreshError="1"/>
      <sheetData sheetId="21924" refreshError="1"/>
      <sheetData sheetId="21925" refreshError="1"/>
      <sheetData sheetId="21926" refreshError="1"/>
      <sheetData sheetId="21927"/>
      <sheetData sheetId="21928"/>
      <sheetData sheetId="21929"/>
      <sheetData sheetId="21930" refreshError="1"/>
      <sheetData sheetId="21931" refreshError="1"/>
      <sheetData sheetId="21932"/>
      <sheetData sheetId="21933" refreshError="1"/>
      <sheetData sheetId="21934" refreshError="1"/>
      <sheetData sheetId="21935" refreshError="1"/>
      <sheetData sheetId="21936" refreshError="1"/>
      <sheetData sheetId="21937" refreshError="1"/>
      <sheetData sheetId="21938" refreshError="1"/>
      <sheetData sheetId="21939" refreshError="1"/>
      <sheetData sheetId="21940" refreshError="1"/>
      <sheetData sheetId="21941" refreshError="1"/>
      <sheetData sheetId="21942" refreshError="1"/>
      <sheetData sheetId="21943" refreshError="1"/>
      <sheetData sheetId="21944" refreshError="1"/>
      <sheetData sheetId="21945" refreshError="1"/>
      <sheetData sheetId="21946" refreshError="1"/>
      <sheetData sheetId="21947" refreshError="1"/>
      <sheetData sheetId="21948" refreshError="1"/>
      <sheetData sheetId="21949"/>
      <sheetData sheetId="21950"/>
      <sheetData sheetId="21951"/>
      <sheetData sheetId="21952"/>
      <sheetData sheetId="21953"/>
      <sheetData sheetId="21954"/>
      <sheetData sheetId="21955"/>
      <sheetData sheetId="21956">
        <row r="6">
          <cell r="B6">
            <v>199601</v>
          </cell>
        </row>
      </sheetData>
      <sheetData sheetId="21957"/>
      <sheetData sheetId="21958"/>
      <sheetData sheetId="21959"/>
      <sheetData sheetId="21960"/>
      <sheetData sheetId="21961" refreshError="1"/>
      <sheetData sheetId="21962" refreshError="1"/>
      <sheetData sheetId="21963" refreshError="1"/>
      <sheetData sheetId="21964" refreshError="1"/>
      <sheetData sheetId="21965" refreshError="1"/>
      <sheetData sheetId="21966" refreshError="1"/>
      <sheetData sheetId="21967" refreshError="1"/>
      <sheetData sheetId="21968" refreshError="1"/>
      <sheetData sheetId="21969" refreshError="1"/>
      <sheetData sheetId="21970" refreshError="1"/>
      <sheetData sheetId="21971" refreshError="1"/>
      <sheetData sheetId="21972" refreshError="1"/>
      <sheetData sheetId="21973" refreshError="1"/>
      <sheetData sheetId="21974" refreshError="1"/>
      <sheetData sheetId="21975" refreshError="1"/>
      <sheetData sheetId="21976"/>
      <sheetData sheetId="21977"/>
      <sheetData sheetId="21978" refreshError="1"/>
      <sheetData sheetId="21979" refreshError="1"/>
      <sheetData sheetId="21980" refreshError="1"/>
      <sheetData sheetId="21981" refreshError="1"/>
      <sheetData sheetId="21982" refreshError="1"/>
      <sheetData sheetId="21983" refreshError="1"/>
      <sheetData sheetId="21984" refreshError="1"/>
      <sheetData sheetId="21985" refreshError="1"/>
      <sheetData sheetId="21986" refreshError="1"/>
      <sheetData sheetId="21987" refreshError="1"/>
      <sheetData sheetId="21988" refreshError="1"/>
      <sheetData sheetId="21989" refreshError="1"/>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sheetData sheetId="22003"/>
      <sheetData sheetId="22004"/>
      <sheetData sheetId="22005" refreshError="1"/>
      <sheetData sheetId="22006"/>
      <sheetData sheetId="22007"/>
      <sheetData sheetId="22008"/>
      <sheetData sheetId="22009"/>
      <sheetData sheetId="22010" refreshError="1"/>
      <sheetData sheetId="22011"/>
      <sheetData sheetId="22012"/>
      <sheetData sheetId="22013"/>
      <sheetData sheetId="22014"/>
      <sheetData sheetId="22015"/>
      <sheetData sheetId="22016"/>
      <sheetData sheetId="22017"/>
      <sheetData sheetId="22018" refreshError="1"/>
      <sheetData sheetId="22019" refreshError="1"/>
      <sheetData sheetId="22020" refreshError="1"/>
      <sheetData sheetId="22021" refreshError="1"/>
      <sheetData sheetId="22022"/>
      <sheetData sheetId="22023"/>
      <sheetData sheetId="22024" refreshError="1"/>
      <sheetData sheetId="22025" refreshError="1"/>
      <sheetData sheetId="22026" refreshError="1"/>
      <sheetData sheetId="22027" refreshError="1"/>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refreshError="1"/>
      <sheetData sheetId="22073" refreshError="1"/>
      <sheetData sheetId="22074" refreshError="1"/>
      <sheetData sheetId="22075" refreshError="1"/>
      <sheetData sheetId="22076" refreshError="1"/>
      <sheetData sheetId="22077" refreshError="1"/>
      <sheetData sheetId="22078" refreshError="1"/>
      <sheetData sheetId="22079" refreshError="1"/>
      <sheetData sheetId="22080" refreshError="1"/>
      <sheetData sheetId="22081" refreshError="1"/>
      <sheetData sheetId="22082" refreshError="1"/>
      <sheetData sheetId="22083" refreshError="1"/>
      <sheetData sheetId="22084" refreshError="1"/>
      <sheetData sheetId="22085" refreshError="1"/>
      <sheetData sheetId="22086" refreshError="1"/>
      <sheetData sheetId="22087" refreshError="1"/>
      <sheetData sheetId="22088" refreshError="1"/>
      <sheetData sheetId="22089" refreshError="1"/>
      <sheetData sheetId="22090" refreshError="1"/>
      <sheetData sheetId="22091" refreshError="1"/>
      <sheetData sheetId="22092" refreshError="1"/>
      <sheetData sheetId="22093" refreshError="1"/>
      <sheetData sheetId="22094" refreshError="1"/>
      <sheetData sheetId="22095" refreshError="1"/>
      <sheetData sheetId="22096" refreshError="1"/>
      <sheetData sheetId="22097" refreshError="1"/>
      <sheetData sheetId="22098" refreshError="1"/>
      <sheetData sheetId="22099" refreshError="1"/>
      <sheetData sheetId="22100" refreshError="1"/>
      <sheetData sheetId="22101" refreshError="1"/>
      <sheetData sheetId="22102" refreshError="1"/>
      <sheetData sheetId="22103" refreshError="1"/>
      <sheetData sheetId="22104" refreshError="1"/>
      <sheetData sheetId="22105" refreshError="1"/>
      <sheetData sheetId="22106" refreshError="1"/>
      <sheetData sheetId="22107" refreshError="1"/>
      <sheetData sheetId="22108" refreshError="1"/>
      <sheetData sheetId="22109" refreshError="1"/>
      <sheetData sheetId="22110" refreshError="1"/>
      <sheetData sheetId="22111" refreshError="1"/>
      <sheetData sheetId="22112" refreshError="1"/>
      <sheetData sheetId="22113" refreshError="1"/>
      <sheetData sheetId="22114"/>
      <sheetData sheetId="22115"/>
      <sheetData sheetId="22116">
        <row r="7">
          <cell r="G7">
            <v>1</v>
          </cell>
        </row>
      </sheetData>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row r="8">
          <cell r="A8" t="str">
            <v>FAIR MARKET VALUE OF NET CASH FLOW</v>
          </cell>
        </row>
      </sheetData>
      <sheetData sheetId="22133"/>
      <sheetData sheetId="22134"/>
      <sheetData sheetId="22135"/>
      <sheetData sheetId="22136"/>
      <sheetData sheetId="22137"/>
      <sheetData sheetId="22138"/>
      <sheetData sheetId="22139"/>
      <sheetData sheetId="22140"/>
      <sheetData sheetId="22141" refreshError="1"/>
      <sheetData sheetId="22142" refreshError="1"/>
      <sheetData sheetId="22143" refreshError="1"/>
      <sheetData sheetId="22144" refreshError="1"/>
      <sheetData sheetId="22145" refreshError="1"/>
      <sheetData sheetId="22146" refreshError="1"/>
      <sheetData sheetId="22147" refreshError="1"/>
      <sheetData sheetId="22148" refreshError="1"/>
      <sheetData sheetId="22149" refreshError="1"/>
      <sheetData sheetId="22150" refreshError="1"/>
      <sheetData sheetId="22151" refreshError="1"/>
      <sheetData sheetId="22152" refreshError="1"/>
      <sheetData sheetId="22153" refreshError="1"/>
      <sheetData sheetId="22154" refreshError="1"/>
      <sheetData sheetId="22155" refreshError="1"/>
      <sheetData sheetId="22156" refreshError="1"/>
      <sheetData sheetId="22157" refreshError="1"/>
      <sheetData sheetId="22158" refreshError="1"/>
      <sheetData sheetId="22159" refreshError="1"/>
      <sheetData sheetId="22160" refreshError="1"/>
      <sheetData sheetId="22161" refreshError="1"/>
      <sheetData sheetId="22162" refreshError="1"/>
      <sheetData sheetId="22163" refreshError="1"/>
      <sheetData sheetId="22164" refreshError="1"/>
      <sheetData sheetId="22165" refreshError="1"/>
      <sheetData sheetId="22166" refreshError="1"/>
      <sheetData sheetId="22167" refreshError="1"/>
      <sheetData sheetId="22168" refreshError="1"/>
      <sheetData sheetId="22169" refreshError="1"/>
      <sheetData sheetId="22170" refreshError="1"/>
      <sheetData sheetId="22171" refreshError="1"/>
      <sheetData sheetId="22172" refreshError="1"/>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efreshError="1"/>
      <sheetData sheetId="22183" refreshError="1"/>
      <sheetData sheetId="22184" refreshError="1"/>
      <sheetData sheetId="22185" refreshError="1"/>
      <sheetData sheetId="22186" refreshError="1"/>
      <sheetData sheetId="22187" refreshError="1"/>
      <sheetData sheetId="22188" refreshError="1"/>
      <sheetData sheetId="22189" refreshError="1"/>
      <sheetData sheetId="22190" refreshError="1"/>
      <sheetData sheetId="22191" refreshError="1"/>
      <sheetData sheetId="22192" refreshError="1"/>
      <sheetData sheetId="22193" refreshError="1"/>
      <sheetData sheetId="22194" refreshError="1"/>
      <sheetData sheetId="22195" refreshError="1"/>
      <sheetData sheetId="22196" refreshError="1"/>
      <sheetData sheetId="22197" refreshError="1"/>
      <sheetData sheetId="22198" refreshError="1"/>
      <sheetData sheetId="22199" refreshError="1"/>
      <sheetData sheetId="22200" refreshError="1"/>
      <sheetData sheetId="22201" refreshError="1"/>
      <sheetData sheetId="22202" refreshError="1"/>
      <sheetData sheetId="22203" refreshError="1"/>
      <sheetData sheetId="22204" refreshError="1"/>
      <sheetData sheetId="22205" refreshError="1"/>
      <sheetData sheetId="22206" refreshError="1"/>
      <sheetData sheetId="22207" refreshError="1"/>
      <sheetData sheetId="22208" refreshError="1"/>
      <sheetData sheetId="22209" refreshError="1"/>
      <sheetData sheetId="22210" refreshError="1"/>
      <sheetData sheetId="22211" refreshError="1"/>
      <sheetData sheetId="22212" refreshError="1"/>
      <sheetData sheetId="22213" refreshError="1"/>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efreshError="1"/>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efreshError="1"/>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efreshError="1"/>
      <sheetData sheetId="22260" refreshError="1"/>
      <sheetData sheetId="22261" refreshError="1"/>
      <sheetData sheetId="22262" refreshError="1"/>
      <sheetData sheetId="22263" refreshError="1"/>
      <sheetData sheetId="22264" refreshError="1"/>
      <sheetData sheetId="22265" refreshError="1"/>
      <sheetData sheetId="22266" refreshError="1"/>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efreshError="1"/>
      <sheetData sheetId="22298" refreshError="1"/>
      <sheetData sheetId="22299" refreshError="1"/>
      <sheetData sheetId="22300" refreshError="1"/>
      <sheetData sheetId="22301" refreshError="1"/>
      <sheetData sheetId="22302" refreshError="1"/>
      <sheetData sheetId="22303" refreshError="1"/>
      <sheetData sheetId="22304" refreshError="1"/>
      <sheetData sheetId="22305" refreshError="1"/>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sheetData sheetId="22338" refreshError="1"/>
      <sheetData sheetId="22339" refreshError="1"/>
      <sheetData sheetId="22340" refreshError="1"/>
      <sheetData sheetId="22341" refreshError="1"/>
      <sheetData sheetId="22342" refreshError="1"/>
      <sheetData sheetId="22343" refreshError="1"/>
      <sheetData sheetId="22344" refreshError="1"/>
      <sheetData sheetId="22345" refreshError="1"/>
      <sheetData sheetId="22346" refreshError="1"/>
      <sheetData sheetId="22347" refreshError="1"/>
      <sheetData sheetId="22348" refreshError="1"/>
      <sheetData sheetId="22349" refreshError="1"/>
      <sheetData sheetId="22350" refreshError="1"/>
      <sheetData sheetId="22351" refreshError="1"/>
      <sheetData sheetId="22352" refreshError="1"/>
      <sheetData sheetId="22353" refreshError="1"/>
      <sheetData sheetId="22354"/>
      <sheetData sheetId="22355" refreshError="1"/>
      <sheetData sheetId="22356" refreshError="1"/>
      <sheetData sheetId="22357" refreshError="1"/>
      <sheetData sheetId="22358" refreshError="1"/>
      <sheetData sheetId="22359" refreshError="1"/>
      <sheetData sheetId="22360" refreshError="1"/>
      <sheetData sheetId="22361" refreshError="1"/>
      <sheetData sheetId="22362" refreshError="1"/>
      <sheetData sheetId="22363" refreshError="1"/>
      <sheetData sheetId="22364" refreshError="1"/>
      <sheetData sheetId="22365" refreshError="1"/>
      <sheetData sheetId="22366" refreshError="1"/>
      <sheetData sheetId="22367" refreshError="1"/>
      <sheetData sheetId="22368" refreshError="1"/>
      <sheetData sheetId="22369" refreshError="1"/>
      <sheetData sheetId="22370" refreshError="1"/>
      <sheetData sheetId="22371" refreshError="1"/>
      <sheetData sheetId="22372" refreshError="1"/>
      <sheetData sheetId="22373" refreshError="1"/>
      <sheetData sheetId="22374" refreshError="1"/>
      <sheetData sheetId="22375" refreshError="1"/>
      <sheetData sheetId="22376" refreshError="1"/>
      <sheetData sheetId="22377" refreshError="1"/>
      <sheetData sheetId="22378" refreshError="1"/>
      <sheetData sheetId="22379" refreshError="1"/>
      <sheetData sheetId="22380" refreshError="1"/>
      <sheetData sheetId="22381" refreshError="1"/>
      <sheetData sheetId="22382" refreshError="1"/>
      <sheetData sheetId="22383" refreshError="1"/>
      <sheetData sheetId="22384" refreshError="1"/>
      <sheetData sheetId="22385" refreshError="1"/>
      <sheetData sheetId="22386" refreshError="1"/>
      <sheetData sheetId="22387" refreshError="1"/>
      <sheetData sheetId="22388" refreshError="1"/>
      <sheetData sheetId="22389" refreshError="1"/>
      <sheetData sheetId="22390" refreshError="1"/>
      <sheetData sheetId="22391" refreshError="1"/>
      <sheetData sheetId="22392" refreshError="1"/>
      <sheetData sheetId="22393" refreshError="1"/>
      <sheetData sheetId="22394" refreshError="1"/>
      <sheetData sheetId="22395" refreshError="1"/>
      <sheetData sheetId="22396" refreshError="1"/>
      <sheetData sheetId="22397" refreshError="1"/>
      <sheetData sheetId="22398" refreshError="1"/>
      <sheetData sheetId="22399" refreshError="1"/>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efreshError="1"/>
      <sheetData sheetId="22418" refreshError="1"/>
      <sheetData sheetId="22419" refreshError="1"/>
      <sheetData sheetId="22420" refreshError="1"/>
      <sheetData sheetId="22421" refreshError="1"/>
      <sheetData sheetId="22422" refreshError="1"/>
      <sheetData sheetId="22423" refreshError="1"/>
      <sheetData sheetId="22424" refreshError="1"/>
      <sheetData sheetId="22425" refreshError="1"/>
      <sheetData sheetId="22426" refreshError="1"/>
      <sheetData sheetId="22427" refreshError="1"/>
      <sheetData sheetId="22428" refreshError="1"/>
      <sheetData sheetId="22429"/>
      <sheetData sheetId="22430"/>
      <sheetData sheetId="22431"/>
      <sheetData sheetId="22432"/>
      <sheetData sheetId="22433">
        <row r="65">
          <cell r="K65">
            <v>1.7967</v>
          </cell>
        </row>
      </sheetData>
      <sheetData sheetId="22434"/>
      <sheetData sheetId="22435"/>
      <sheetData sheetId="22436"/>
      <sheetData sheetId="22437"/>
      <sheetData sheetId="22438" refreshError="1"/>
      <sheetData sheetId="22439" refreshError="1"/>
      <sheetData sheetId="22440" refreshError="1"/>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refreshError="1"/>
      <sheetData sheetId="22455" refreshError="1"/>
      <sheetData sheetId="22456" refreshError="1"/>
      <sheetData sheetId="22457" refreshError="1"/>
      <sheetData sheetId="22458" refreshError="1"/>
      <sheetData sheetId="22459" refreshError="1"/>
      <sheetData sheetId="22460" refreshError="1"/>
      <sheetData sheetId="22461" refreshError="1"/>
      <sheetData sheetId="22462" refreshError="1"/>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refreshError="1"/>
      <sheetData sheetId="22482" refreshError="1"/>
      <sheetData sheetId="22483" refreshError="1"/>
      <sheetData sheetId="22484" refreshError="1"/>
      <sheetData sheetId="22485" refreshError="1"/>
      <sheetData sheetId="22486" refreshError="1"/>
      <sheetData sheetId="22487" refreshError="1"/>
      <sheetData sheetId="22488" refreshError="1"/>
      <sheetData sheetId="22489" refreshError="1"/>
      <sheetData sheetId="22490" refreshError="1"/>
      <sheetData sheetId="22491" refreshError="1"/>
      <sheetData sheetId="22492" refreshError="1"/>
      <sheetData sheetId="22493" refreshError="1"/>
      <sheetData sheetId="22494" refreshError="1"/>
      <sheetData sheetId="22495" refreshError="1"/>
      <sheetData sheetId="22496" refreshError="1"/>
      <sheetData sheetId="22497" refreshError="1"/>
      <sheetData sheetId="22498" refreshError="1"/>
      <sheetData sheetId="22499" refreshError="1"/>
      <sheetData sheetId="22500" refreshError="1"/>
      <sheetData sheetId="22501" refreshError="1"/>
      <sheetData sheetId="22502" refreshError="1"/>
      <sheetData sheetId="22503" refreshError="1"/>
      <sheetData sheetId="22504" refreshError="1"/>
      <sheetData sheetId="22505" refreshError="1"/>
      <sheetData sheetId="22506" refreshError="1"/>
      <sheetData sheetId="22507" refreshError="1"/>
      <sheetData sheetId="22508" refreshError="1"/>
      <sheetData sheetId="22509" refreshError="1"/>
      <sheetData sheetId="22510" refreshError="1"/>
      <sheetData sheetId="22511" refreshError="1"/>
      <sheetData sheetId="22512" refreshError="1"/>
      <sheetData sheetId="22513"/>
      <sheetData sheetId="22514" refreshError="1"/>
      <sheetData sheetId="22515" refreshError="1"/>
      <sheetData sheetId="22516" refreshError="1"/>
      <sheetData sheetId="22517" refreshError="1"/>
      <sheetData sheetId="22518" refreshError="1"/>
      <sheetData sheetId="22519" refreshError="1"/>
      <sheetData sheetId="22520" refreshError="1"/>
      <sheetData sheetId="22521" refreshError="1"/>
      <sheetData sheetId="22522" refreshError="1"/>
      <sheetData sheetId="22523" refreshError="1"/>
      <sheetData sheetId="22524" refreshError="1"/>
      <sheetData sheetId="22525" refreshError="1"/>
      <sheetData sheetId="22526" refreshError="1"/>
      <sheetData sheetId="22527" refreshError="1"/>
      <sheetData sheetId="22528" refreshError="1"/>
      <sheetData sheetId="22529" refreshError="1"/>
      <sheetData sheetId="22530" refreshError="1"/>
      <sheetData sheetId="22531" refreshError="1"/>
      <sheetData sheetId="22532" refreshError="1"/>
      <sheetData sheetId="22533" refreshError="1"/>
      <sheetData sheetId="22534" refreshError="1"/>
      <sheetData sheetId="22535" refreshError="1"/>
      <sheetData sheetId="22536" refreshError="1"/>
      <sheetData sheetId="22537" refreshError="1"/>
      <sheetData sheetId="22538" refreshError="1"/>
      <sheetData sheetId="22539" refreshError="1"/>
      <sheetData sheetId="22540" refreshError="1"/>
      <sheetData sheetId="22541" refreshError="1"/>
      <sheetData sheetId="22542" refreshError="1"/>
      <sheetData sheetId="22543" refreshError="1"/>
      <sheetData sheetId="22544" refreshError="1"/>
      <sheetData sheetId="22545" refreshError="1"/>
      <sheetData sheetId="22546" refreshError="1"/>
      <sheetData sheetId="22547" refreshError="1"/>
      <sheetData sheetId="22548" refreshError="1"/>
      <sheetData sheetId="22549" refreshError="1"/>
      <sheetData sheetId="22550" refreshError="1"/>
      <sheetData sheetId="22551" refreshError="1"/>
      <sheetData sheetId="22552" refreshError="1"/>
      <sheetData sheetId="22553" refreshError="1"/>
      <sheetData sheetId="22554" refreshError="1"/>
      <sheetData sheetId="22555" refreshError="1"/>
      <sheetData sheetId="22556" refreshError="1"/>
      <sheetData sheetId="22557" refreshError="1"/>
      <sheetData sheetId="22558" refreshError="1"/>
      <sheetData sheetId="22559" refreshError="1"/>
      <sheetData sheetId="22560" refreshError="1"/>
      <sheetData sheetId="22561" refreshError="1"/>
      <sheetData sheetId="22562" refreshError="1"/>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 sheetId="22581" refreshError="1"/>
      <sheetData sheetId="22582" refreshError="1"/>
      <sheetData sheetId="22583" refreshError="1"/>
      <sheetData sheetId="22584" refreshError="1"/>
      <sheetData sheetId="22585" refreshError="1"/>
      <sheetData sheetId="22586" refreshError="1"/>
      <sheetData sheetId="22587" refreshError="1"/>
      <sheetData sheetId="22588" refreshError="1"/>
      <sheetData sheetId="22589" refreshError="1"/>
      <sheetData sheetId="22590" refreshError="1"/>
      <sheetData sheetId="22591" refreshError="1"/>
      <sheetData sheetId="22592" refreshError="1"/>
      <sheetData sheetId="22593" refreshError="1"/>
      <sheetData sheetId="22594" refreshError="1"/>
      <sheetData sheetId="22595" refreshError="1"/>
      <sheetData sheetId="22596" refreshError="1"/>
      <sheetData sheetId="22597" refreshError="1"/>
      <sheetData sheetId="22598" refreshError="1"/>
      <sheetData sheetId="22599" refreshError="1"/>
      <sheetData sheetId="22600" refreshError="1"/>
      <sheetData sheetId="22601" refreshError="1"/>
      <sheetData sheetId="22602" refreshError="1"/>
      <sheetData sheetId="22603" refreshError="1"/>
      <sheetData sheetId="22604" refreshError="1"/>
      <sheetData sheetId="22605" refreshError="1"/>
      <sheetData sheetId="22606" refreshError="1"/>
      <sheetData sheetId="22607" refreshError="1"/>
      <sheetData sheetId="22608" refreshError="1"/>
      <sheetData sheetId="22609" refreshError="1"/>
      <sheetData sheetId="22610" refreshError="1"/>
      <sheetData sheetId="22611" refreshError="1"/>
      <sheetData sheetId="22612" refreshError="1"/>
      <sheetData sheetId="22613" refreshError="1"/>
      <sheetData sheetId="22614" refreshError="1"/>
      <sheetData sheetId="22615" refreshError="1"/>
      <sheetData sheetId="22616" refreshError="1"/>
      <sheetData sheetId="22617" refreshError="1"/>
      <sheetData sheetId="22618" refreshError="1"/>
      <sheetData sheetId="22619" refreshError="1"/>
      <sheetData sheetId="22620" refreshError="1"/>
      <sheetData sheetId="22621" refreshError="1"/>
      <sheetData sheetId="22622" refreshError="1"/>
      <sheetData sheetId="22623" refreshError="1"/>
      <sheetData sheetId="22624" refreshError="1"/>
      <sheetData sheetId="22625" refreshError="1"/>
      <sheetData sheetId="22626" refreshError="1"/>
      <sheetData sheetId="22627" refreshError="1"/>
      <sheetData sheetId="22628" refreshError="1"/>
      <sheetData sheetId="22629" refreshError="1"/>
      <sheetData sheetId="22630" refreshError="1"/>
      <sheetData sheetId="22631" refreshError="1"/>
      <sheetData sheetId="22632" refreshError="1"/>
      <sheetData sheetId="22633" refreshError="1"/>
      <sheetData sheetId="22634" refreshError="1"/>
      <sheetData sheetId="22635" refreshError="1"/>
      <sheetData sheetId="22636" refreshError="1"/>
      <sheetData sheetId="22637" refreshError="1"/>
      <sheetData sheetId="22638" refreshError="1"/>
      <sheetData sheetId="22639" refreshError="1"/>
      <sheetData sheetId="22640" refreshError="1"/>
      <sheetData sheetId="22641" refreshError="1"/>
      <sheetData sheetId="22642" refreshError="1"/>
      <sheetData sheetId="22643" refreshError="1"/>
      <sheetData sheetId="22644" refreshError="1"/>
      <sheetData sheetId="22645" refreshError="1"/>
      <sheetData sheetId="22646" refreshError="1"/>
      <sheetData sheetId="22647" refreshError="1"/>
      <sheetData sheetId="22648" refreshError="1"/>
      <sheetData sheetId="22649" refreshError="1"/>
      <sheetData sheetId="22650" refreshError="1"/>
      <sheetData sheetId="22651" refreshError="1"/>
      <sheetData sheetId="22652" refreshError="1"/>
      <sheetData sheetId="22653" refreshError="1"/>
      <sheetData sheetId="22654" refreshError="1"/>
      <sheetData sheetId="22655" refreshError="1"/>
      <sheetData sheetId="22656" refreshError="1"/>
      <sheetData sheetId="22657" refreshError="1"/>
      <sheetData sheetId="22658" refreshError="1"/>
      <sheetData sheetId="22659" refreshError="1"/>
      <sheetData sheetId="22660" refreshError="1"/>
      <sheetData sheetId="22661" refreshError="1"/>
      <sheetData sheetId="22662" refreshError="1"/>
      <sheetData sheetId="22663" refreshError="1"/>
      <sheetData sheetId="22664" refreshError="1"/>
      <sheetData sheetId="22665" refreshError="1"/>
      <sheetData sheetId="22666" refreshError="1"/>
      <sheetData sheetId="22667" refreshError="1"/>
      <sheetData sheetId="22668" refreshError="1"/>
      <sheetData sheetId="22669" refreshError="1"/>
      <sheetData sheetId="22670" refreshError="1"/>
      <sheetData sheetId="22671" refreshError="1"/>
      <sheetData sheetId="22672" refreshError="1"/>
      <sheetData sheetId="22673" refreshError="1"/>
      <sheetData sheetId="22674" refreshError="1"/>
      <sheetData sheetId="22675" refreshError="1"/>
      <sheetData sheetId="22676" refreshError="1"/>
      <sheetData sheetId="22677" refreshError="1"/>
      <sheetData sheetId="22678" refreshError="1"/>
      <sheetData sheetId="22679" refreshError="1"/>
      <sheetData sheetId="22680" refreshError="1"/>
      <sheetData sheetId="22681" refreshError="1"/>
      <sheetData sheetId="22682"/>
      <sheetData sheetId="22683" refreshError="1"/>
      <sheetData sheetId="22684" refreshError="1"/>
      <sheetData sheetId="22685" refreshError="1"/>
      <sheetData sheetId="22686" refreshError="1"/>
      <sheetData sheetId="22687" refreshError="1"/>
      <sheetData sheetId="22688" refreshError="1"/>
      <sheetData sheetId="22689" refreshError="1"/>
      <sheetData sheetId="22690" refreshError="1"/>
      <sheetData sheetId="22691" refreshError="1"/>
      <sheetData sheetId="22692" refreshError="1"/>
      <sheetData sheetId="22693" refreshError="1"/>
      <sheetData sheetId="22694" refreshError="1"/>
      <sheetData sheetId="22695" refreshError="1"/>
      <sheetData sheetId="22696" refreshError="1"/>
      <sheetData sheetId="22697" refreshError="1"/>
      <sheetData sheetId="22698" refreshError="1"/>
      <sheetData sheetId="22699" refreshError="1"/>
      <sheetData sheetId="22700" refreshError="1"/>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refreshError="1"/>
      <sheetData sheetId="22722" refreshError="1"/>
      <sheetData sheetId="22723" refreshError="1"/>
      <sheetData sheetId="22724" refreshError="1"/>
      <sheetData sheetId="22725" refreshError="1"/>
      <sheetData sheetId="22726" refreshError="1"/>
      <sheetData sheetId="22727" refreshError="1"/>
      <sheetData sheetId="22728" refreshError="1"/>
      <sheetData sheetId="22729" refreshError="1"/>
      <sheetData sheetId="22730" refreshError="1"/>
      <sheetData sheetId="22731" refreshError="1"/>
      <sheetData sheetId="22732" refreshError="1"/>
      <sheetData sheetId="22733" refreshError="1"/>
      <sheetData sheetId="22734" refreshError="1"/>
      <sheetData sheetId="22735" refreshError="1"/>
      <sheetData sheetId="22736" refreshError="1"/>
      <sheetData sheetId="22737" refreshError="1"/>
      <sheetData sheetId="22738" refreshError="1"/>
      <sheetData sheetId="22739" refreshError="1"/>
      <sheetData sheetId="22740" refreshError="1"/>
      <sheetData sheetId="22741" refreshError="1"/>
      <sheetData sheetId="22742" refreshError="1"/>
      <sheetData sheetId="22743" refreshError="1"/>
      <sheetData sheetId="22744" refreshError="1"/>
      <sheetData sheetId="22745">
        <row r="27">
          <cell r="AZ27">
            <v>3.8186813186813189</v>
          </cell>
        </row>
      </sheetData>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refreshError="1"/>
      <sheetData sheetId="22760" refreshError="1"/>
      <sheetData sheetId="22761" refreshError="1"/>
      <sheetData sheetId="22762" refreshError="1"/>
      <sheetData sheetId="22763" refreshError="1"/>
      <sheetData sheetId="22764" refreshError="1"/>
      <sheetData sheetId="22765" refreshError="1"/>
      <sheetData sheetId="22766" refreshError="1"/>
      <sheetData sheetId="22767" refreshError="1"/>
      <sheetData sheetId="22768" refreshError="1"/>
      <sheetData sheetId="22769" refreshError="1"/>
      <sheetData sheetId="22770" refreshError="1"/>
      <sheetData sheetId="22771" refreshError="1"/>
      <sheetData sheetId="22772" refreshError="1"/>
      <sheetData sheetId="22773" refreshError="1"/>
      <sheetData sheetId="22774" refreshError="1"/>
      <sheetData sheetId="22775" refreshError="1"/>
      <sheetData sheetId="22776" refreshError="1"/>
      <sheetData sheetId="22777" refreshError="1"/>
      <sheetData sheetId="22778" refreshError="1"/>
      <sheetData sheetId="22779" refreshError="1"/>
      <sheetData sheetId="22780" refreshError="1"/>
      <sheetData sheetId="22781" refreshError="1"/>
      <sheetData sheetId="22782" refreshError="1"/>
      <sheetData sheetId="22783" refreshError="1"/>
      <sheetData sheetId="22784" refreshError="1"/>
      <sheetData sheetId="22785" refreshError="1"/>
      <sheetData sheetId="22786" refreshError="1"/>
      <sheetData sheetId="22787" refreshError="1"/>
      <sheetData sheetId="22788" refreshError="1"/>
      <sheetData sheetId="22789" refreshError="1"/>
      <sheetData sheetId="22790" refreshError="1"/>
      <sheetData sheetId="22791" refreshError="1"/>
      <sheetData sheetId="22792" refreshError="1"/>
      <sheetData sheetId="22793" refreshError="1"/>
      <sheetData sheetId="22794" refreshError="1"/>
      <sheetData sheetId="22795" refreshError="1"/>
      <sheetData sheetId="22796" refreshError="1"/>
      <sheetData sheetId="22797" refreshError="1"/>
      <sheetData sheetId="22798"/>
      <sheetData sheetId="22799" refreshError="1"/>
      <sheetData sheetId="22800"/>
      <sheetData sheetId="22801"/>
      <sheetData sheetId="22802"/>
      <sheetData sheetId="22803">
        <row r="8">
          <cell r="A8" t="str">
            <v>BALANCE SHEET FORECAST ASSUMPTIONS</v>
          </cell>
        </row>
      </sheetData>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refreshError="1"/>
      <sheetData sheetId="22824" refreshError="1"/>
      <sheetData sheetId="22825" refreshError="1"/>
      <sheetData sheetId="22826" refreshError="1"/>
      <sheetData sheetId="22827" refreshError="1"/>
      <sheetData sheetId="22828" refreshError="1"/>
      <sheetData sheetId="22829" refreshError="1"/>
      <sheetData sheetId="22830" refreshError="1"/>
      <sheetData sheetId="22831" refreshError="1"/>
      <sheetData sheetId="22832" refreshError="1"/>
      <sheetData sheetId="22833" refreshError="1"/>
      <sheetData sheetId="22834" refreshError="1"/>
      <sheetData sheetId="22835" refreshError="1"/>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refreshError="1"/>
      <sheetData sheetId="22856" refreshError="1"/>
      <sheetData sheetId="22857" refreshError="1"/>
      <sheetData sheetId="22858" refreshError="1"/>
      <sheetData sheetId="22859" refreshError="1"/>
      <sheetData sheetId="22860" refreshError="1"/>
      <sheetData sheetId="22861" refreshError="1"/>
      <sheetData sheetId="22862" refreshError="1"/>
      <sheetData sheetId="22863" refreshError="1"/>
      <sheetData sheetId="22864" refreshError="1"/>
      <sheetData sheetId="22865" refreshError="1"/>
      <sheetData sheetId="22866" refreshError="1"/>
      <sheetData sheetId="22867" refreshError="1"/>
      <sheetData sheetId="22868" refreshError="1"/>
      <sheetData sheetId="22869" refreshError="1"/>
      <sheetData sheetId="22870" refreshError="1"/>
      <sheetData sheetId="22871" refreshError="1"/>
      <sheetData sheetId="22872" refreshError="1"/>
      <sheetData sheetId="22873" refreshError="1"/>
      <sheetData sheetId="22874" refreshError="1"/>
      <sheetData sheetId="22875" refreshError="1"/>
      <sheetData sheetId="22876" refreshError="1"/>
      <sheetData sheetId="22877" refreshError="1"/>
      <sheetData sheetId="22878" refreshError="1"/>
      <sheetData sheetId="22879" refreshError="1"/>
      <sheetData sheetId="22880" refreshError="1"/>
      <sheetData sheetId="22881" refreshError="1"/>
      <sheetData sheetId="22882" refreshError="1"/>
      <sheetData sheetId="22883" refreshError="1"/>
      <sheetData sheetId="22884" refreshError="1"/>
      <sheetData sheetId="22885" refreshError="1"/>
      <sheetData sheetId="22886" refreshError="1"/>
      <sheetData sheetId="22887" refreshError="1"/>
      <sheetData sheetId="22888" refreshError="1"/>
      <sheetData sheetId="22889" refreshError="1"/>
      <sheetData sheetId="22890" refreshError="1"/>
      <sheetData sheetId="22891" refreshError="1"/>
      <sheetData sheetId="22892" refreshError="1"/>
      <sheetData sheetId="22893" refreshError="1"/>
      <sheetData sheetId="22894" refreshError="1"/>
      <sheetData sheetId="22895" refreshError="1"/>
      <sheetData sheetId="22896" refreshError="1"/>
      <sheetData sheetId="22897" refreshError="1"/>
      <sheetData sheetId="22898" refreshError="1"/>
      <sheetData sheetId="22899" refreshError="1"/>
      <sheetData sheetId="22900" refreshError="1"/>
      <sheetData sheetId="22901" refreshError="1"/>
      <sheetData sheetId="22902" refreshError="1"/>
      <sheetData sheetId="22903" refreshError="1"/>
      <sheetData sheetId="22904" refreshError="1"/>
      <sheetData sheetId="22905" refreshError="1"/>
      <sheetData sheetId="22906" refreshError="1"/>
      <sheetData sheetId="22907" refreshError="1"/>
      <sheetData sheetId="22908" refreshError="1"/>
      <sheetData sheetId="22909" refreshError="1"/>
      <sheetData sheetId="22910" refreshError="1"/>
      <sheetData sheetId="22911" refreshError="1"/>
      <sheetData sheetId="22912" refreshError="1"/>
      <sheetData sheetId="22913" refreshError="1"/>
      <sheetData sheetId="22914" refreshError="1"/>
      <sheetData sheetId="22915" refreshError="1"/>
      <sheetData sheetId="22916" refreshError="1"/>
      <sheetData sheetId="22917" refreshError="1"/>
      <sheetData sheetId="22918" refreshError="1"/>
      <sheetData sheetId="22919" refreshError="1"/>
      <sheetData sheetId="22920"/>
      <sheetData sheetId="22921"/>
      <sheetData sheetId="22922" refreshError="1"/>
      <sheetData sheetId="22923"/>
      <sheetData sheetId="22924" refreshError="1"/>
      <sheetData sheetId="22925" refreshError="1"/>
      <sheetData sheetId="22926" refreshError="1"/>
      <sheetData sheetId="22927" refreshError="1"/>
      <sheetData sheetId="22928" refreshError="1"/>
      <sheetData sheetId="22929" refreshError="1"/>
      <sheetData sheetId="22930" refreshError="1"/>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refreshError="1"/>
      <sheetData sheetId="22970" refreshError="1"/>
      <sheetData sheetId="22971" refreshError="1"/>
      <sheetData sheetId="22972" refreshError="1"/>
      <sheetData sheetId="22973" refreshError="1"/>
      <sheetData sheetId="22974" refreshError="1"/>
      <sheetData sheetId="22975" refreshError="1"/>
      <sheetData sheetId="22976" refreshError="1"/>
      <sheetData sheetId="22977" refreshError="1"/>
      <sheetData sheetId="22978" refreshError="1"/>
      <sheetData sheetId="22979" refreshError="1"/>
      <sheetData sheetId="22980" refreshError="1"/>
      <sheetData sheetId="22981" refreshError="1"/>
      <sheetData sheetId="22982" refreshError="1"/>
      <sheetData sheetId="22983" refreshError="1"/>
      <sheetData sheetId="22984" refreshError="1"/>
      <sheetData sheetId="22985" refreshError="1"/>
      <sheetData sheetId="22986" refreshError="1"/>
      <sheetData sheetId="22987" refreshError="1"/>
      <sheetData sheetId="22988" refreshError="1"/>
      <sheetData sheetId="22989" refreshError="1"/>
      <sheetData sheetId="22990" refreshError="1"/>
      <sheetData sheetId="22991" refreshError="1"/>
      <sheetData sheetId="22992" refreshError="1"/>
      <sheetData sheetId="22993" refreshError="1"/>
      <sheetData sheetId="22994" refreshError="1"/>
      <sheetData sheetId="22995" refreshError="1"/>
      <sheetData sheetId="22996" refreshError="1"/>
      <sheetData sheetId="22997" refreshError="1"/>
      <sheetData sheetId="22998" refreshError="1"/>
      <sheetData sheetId="22999" refreshError="1"/>
      <sheetData sheetId="23000" refreshError="1"/>
      <sheetData sheetId="23001" refreshError="1"/>
      <sheetData sheetId="23002" refreshError="1"/>
      <sheetData sheetId="23003" refreshError="1"/>
      <sheetData sheetId="23004" refreshError="1"/>
      <sheetData sheetId="23005" refreshError="1"/>
      <sheetData sheetId="23006" refreshError="1"/>
      <sheetData sheetId="23007" refreshError="1"/>
      <sheetData sheetId="23008" refreshError="1"/>
      <sheetData sheetId="23009" refreshError="1"/>
      <sheetData sheetId="23010" refreshError="1"/>
      <sheetData sheetId="23011" refreshError="1"/>
      <sheetData sheetId="23012" refreshError="1"/>
      <sheetData sheetId="23013" refreshError="1"/>
      <sheetData sheetId="23014" refreshError="1"/>
      <sheetData sheetId="23015" refreshError="1"/>
      <sheetData sheetId="23016" refreshError="1"/>
      <sheetData sheetId="23017" refreshError="1"/>
      <sheetData sheetId="23018" refreshError="1"/>
      <sheetData sheetId="23019" refreshError="1"/>
      <sheetData sheetId="23020" refreshError="1"/>
      <sheetData sheetId="23021" refreshError="1"/>
      <sheetData sheetId="23022" refreshError="1"/>
      <sheetData sheetId="23023" refreshError="1"/>
      <sheetData sheetId="23024" refreshError="1"/>
      <sheetData sheetId="23025" refreshError="1"/>
      <sheetData sheetId="23026" refreshError="1"/>
      <sheetData sheetId="23027" refreshError="1"/>
      <sheetData sheetId="23028" refreshError="1"/>
      <sheetData sheetId="23029" refreshError="1"/>
      <sheetData sheetId="23030" refreshError="1"/>
      <sheetData sheetId="23031"/>
      <sheetData sheetId="23032"/>
      <sheetData sheetId="23033"/>
      <sheetData sheetId="23034"/>
      <sheetData sheetId="23035"/>
      <sheetData sheetId="23036"/>
      <sheetData sheetId="23037"/>
      <sheetData sheetId="23038"/>
      <sheetData sheetId="23039" refreshError="1"/>
      <sheetData sheetId="23040" refreshError="1"/>
      <sheetData sheetId="23041" refreshError="1"/>
      <sheetData sheetId="23042" refreshError="1"/>
      <sheetData sheetId="23043"/>
      <sheetData sheetId="23044" refreshError="1"/>
      <sheetData sheetId="23045" refreshError="1"/>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refreshError="1"/>
      <sheetData sheetId="23100" refreshError="1"/>
      <sheetData sheetId="23101"/>
      <sheetData sheetId="23102"/>
      <sheetData sheetId="23103"/>
      <sheetData sheetId="23104" refreshError="1"/>
      <sheetData sheetId="23105" refreshError="1"/>
      <sheetData sheetId="23106"/>
      <sheetData sheetId="23107" refreshError="1"/>
      <sheetData sheetId="23108" refreshError="1"/>
      <sheetData sheetId="23109" refreshError="1"/>
      <sheetData sheetId="23110">
        <row r="15">
          <cell r="F15">
            <v>860472.55</v>
          </cell>
        </row>
      </sheetData>
      <sheetData sheetId="23111">
        <row r="42">
          <cell r="U42">
            <v>237288.77</v>
          </cell>
        </row>
      </sheetData>
      <sheetData sheetId="23112"/>
      <sheetData sheetId="23113"/>
      <sheetData sheetId="23114"/>
      <sheetData sheetId="23115">
        <row r="16">
          <cell r="G16">
            <v>-116889.98999999999</v>
          </cell>
        </row>
      </sheetData>
      <sheetData sheetId="23116">
        <row r="56">
          <cell r="Y56">
            <v>739776.28</v>
          </cell>
        </row>
      </sheetData>
      <sheetData sheetId="23117">
        <row r="38">
          <cell r="W38">
            <v>500</v>
          </cell>
        </row>
      </sheetData>
      <sheetData sheetId="23118">
        <row r="12">
          <cell r="D12">
            <v>1565063.23</v>
          </cell>
        </row>
      </sheetData>
      <sheetData sheetId="23119"/>
      <sheetData sheetId="23120">
        <row r="6">
          <cell r="AA6">
            <v>39660</v>
          </cell>
        </row>
      </sheetData>
      <sheetData sheetId="23121">
        <row r="4">
          <cell r="W4">
            <v>12000</v>
          </cell>
        </row>
      </sheetData>
      <sheetData sheetId="23122">
        <row r="4">
          <cell r="Z4">
            <v>498957.3718999885</v>
          </cell>
        </row>
      </sheetData>
      <sheetData sheetId="23123">
        <row r="66">
          <cell r="AA66">
            <v>28774242.128100008</v>
          </cell>
        </row>
      </sheetData>
      <sheetData sheetId="23124"/>
      <sheetData sheetId="23125">
        <row r="4">
          <cell r="W4">
            <v>441331.6</v>
          </cell>
        </row>
      </sheetData>
      <sheetData sheetId="23126">
        <row r="8">
          <cell r="Z8">
            <v>-5613067.1199999992</v>
          </cell>
        </row>
      </sheetData>
      <sheetData sheetId="23127">
        <row r="4">
          <cell r="Z4">
            <v>-3975.73</v>
          </cell>
        </row>
      </sheetData>
      <sheetData sheetId="23128">
        <row r="2">
          <cell r="Y2">
            <v>7000</v>
          </cell>
        </row>
      </sheetData>
      <sheetData sheetId="23129">
        <row r="60">
          <cell r="AD60">
            <v>-2356898.4999999991</v>
          </cell>
        </row>
      </sheetData>
      <sheetData sheetId="23130">
        <row r="12">
          <cell r="Y12">
            <v>-67141.88</v>
          </cell>
        </row>
      </sheetData>
      <sheetData sheetId="23131">
        <row r="4">
          <cell r="Y4">
            <v>-2346.7399999999998</v>
          </cell>
        </row>
      </sheetData>
      <sheetData sheetId="23132">
        <row r="49">
          <cell r="AA49">
            <v>-4990245.2</v>
          </cell>
        </row>
      </sheetData>
      <sheetData sheetId="23133">
        <row r="7">
          <cell r="S7">
            <v>-1552355.94</v>
          </cell>
        </row>
      </sheetData>
      <sheetData sheetId="23134">
        <row r="3">
          <cell r="S3">
            <v>189190.97</v>
          </cell>
        </row>
      </sheetData>
      <sheetData sheetId="23135">
        <row r="5">
          <cell r="W5">
            <v>13918837.4</v>
          </cell>
        </row>
      </sheetData>
      <sheetData sheetId="23136">
        <row r="41">
          <cell r="H41">
            <v>898193.68</v>
          </cell>
        </row>
      </sheetData>
      <sheetData sheetId="23137"/>
      <sheetData sheetId="23138"/>
      <sheetData sheetId="23139"/>
      <sheetData sheetId="23140">
        <row r="193">
          <cell r="X193">
            <v>1564869.06</v>
          </cell>
        </row>
      </sheetData>
      <sheetData sheetId="23141">
        <row r="6">
          <cell r="F6">
            <v>-388902</v>
          </cell>
        </row>
      </sheetData>
      <sheetData sheetId="23142">
        <row r="56">
          <cell r="Q56">
            <v>1001773</v>
          </cell>
        </row>
      </sheetData>
      <sheetData sheetId="23143">
        <row r="14">
          <cell r="F14">
            <v>1199674</v>
          </cell>
        </row>
      </sheetData>
      <sheetData sheetId="23144"/>
      <sheetData sheetId="23145"/>
      <sheetData sheetId="23146"/>
      <sheetData sheetId="23147"/>
      <sheetData sheetId="23148"/>
      <sheetData sheetId="23149" refreshError="1"/>
      <sheetData sheetId="23150" refreshError="1"/>
      <sheetData sheetId="23151">
        <row r="19">
          <cell r="B19">
            <v>3625431</v>
          </cell>
        </row>
      </sheetData>
      <sheetData sheetId="23152"/>
      <sheetData sheetId="23153">
        <row r="19">
          <cell r="B19">
            <v>-261672.61999999732</v>
          </cell>
        </row>
      </sheetData>
      <sheetData sheetId="23154" refreshError="1"/>
      <sheetData sheetId="23155" refreshError="1"/>
      <sheetData sheetId="23156">
        <row r="49">
          <cell r="K49">
            <v>7741155</v>
          </cell>
        </row>
      </sheetData>
      <sheetData sheetId="23157" refreshError="1"/>
      <sheetData sheetId="23158" refreshError="1"/>
      <sheetData sheetId="23159" refreshError="1"/>
      <sheetData sheetId="23160"/>
      <sheetData sheetId="23161"/>
      <sheetData sheetId="23162" refreshError="1"/>
      <sheetData sheetId="23163" refreshError="1"/>
      <sheetData sheetId="23164" refreshError="1"/>
      <sheetData sheetId="23165"/>
      <sheetData sheetId="23166" refreshError="1"/>
      <sheetData sheetId="23167" refreshError="1"/>
      <sheetData sheetId="23168" refreshError="1"/>
      <sheetData sheetId="23169" refreshError="1"/>
      <sheetData sheetId="23170" refreshError="1"/>
      <sheetData sheetId="23171" refreshError="1"/>
      <sheetData sheetId="23172" refreshError="1"/>
      <sheetData sheetId="23173" refreshError="1"/>
      <sheetData sheetId="23174" refreshError="1"/>
      <sheetData sheetId="23175" refreshError="1"/>
      <sheetData sheetId="23176" refreshError="1"/>
      <sheetData sheetId="23177" refreshError="1"/>
      <sheetData sheetId="23178" refreshError="1"/>
      <sheetData sheetId="23179" refreshError="1"/>
      <sheetData sheetId="23180" refreshError="1"/>
      <sheetData sheetId="23181" refreshError="1"/>
      <sheetData sheetId="23182" refreshError="1"/>
      <sheetData sheetId="23183" refreshError="1"/>
      <sheetData sheetId="23184" refreshError="1"/>
      <sheetData sheetId="23185" refreshError="1"/>
      <sheetData sheetId="23186" refreshError="1"/>
      <sheetData sheetId="23187" refreshError="1"/>
      <sheetData sheetId="23188" refreshError="1"/>
      <sheetData sheetId="23189" refreshError="1"/>
      <sheetData sheetId="23190" refreshError="1"/>
      <sheetData sheetId="23191" refreshError="1"/>
      <sheetData sheetId="23192" refreshError="1"/>
      <sheetData sheetId="23193" refreshError="1"/>
      <sheetData sheetId="23194" refreshError="1"/>
      <sheetData sheetId="23195" refreshError="1"/>
      <sheetData sheetId="23196" refreshError="1"/>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refreshError="1"/>
      <sheetData sheetId="23233" refreshError="1"/>
      <sheetData sheetId="23234" refreshError="1"/>
      <sheetData sheetId="23235" refreshError="1"/>
      <sheetData sheetId="23236" refreshError="1"/>
      <sheetData sheetId="23237" refreshError="1"/>
      <sheetData sheetId="23238" refreshError="1"/>
      <sheetData sheetId="23239" refreshError="1"/>
      <sheetData sheetId="23240" refreshError="1"/>
      <sheetData sheetId="23241" refreshError="1"/>
      <sheetData sheetId="23242" refreshError="1"/>
      <sheetData sheetId="23243" refreshError="1"/>
      <sheetData sheetId="23244" refreshError="1"/>
      <sheetData sheetId="23245" refreshError="1"/>
      <sheetData sheetId="23246" refreshError="1"/>
      <sheetData sheetId="23247" refreshError="1"/>
      <sheetData sheetId="23248" refreshError="1"/>
      <sheetData sheetId="23249" refreshError="1"/>
      <sheetData sheetId="23250" refreshError="1"/>
      <sheetData sheetId="23251" refreshError="1"/>
      <sheetData sheetId="23252" refreshError="1"/>
      <sheetData sheetId="23253" refreshError="1"/>
      <sheetData sheetId="23254" refreshError="1"/>
      <sheetData sheetId="23255" refreshError="1"/>
      <sheetData sheetId="23256" refreshError="1"/>
      <sheetData sheetId="23257" refreshError="1"/>
      <sheetData sheetId="23258">
        <row r="2">
          <cell r="A2" t="str">
            <v>January</v>
          </cell>
        </row>
      </sheetData>
      <sheetData sheetId="23259" refreshError="1"/>
      <sheetData sheetId="23260"/>
      <sheetData sheetId="23261"/>
      <sheetData sheetId="23262"/>
      <sheetData sheetId="23263"/>
      <sheetData sheetId="23264"/>
      <sheetData sheetId="23265"/>
      <sheetData sheetId="23266"/>
      <sheetData sheetId="23267"/>
      <sheetData sheetId="23268"/>
      <sheetData sheetId="23269"/>
      <sheetData sheetId="23270"/>
      <sheetData sheetId="23271" refreshError="1"/>
      <sheetData sheetId="23272" refreshError="1"/>
      <sheetData sheetId="23273" refreshError="1"/>
      <sheetData sheetId="23274" refreshError="1"/>
      <sheetData sheetId="23275" refreshError="1"/>
      <sheetData sheetId="23276" refreshError="1"/>
      <sheetData sheetId="23277" refreshError="1"/>
      <sheetData sheetId="23278" refreshError="1"/>
      <sheetData sheetId="23279" refreshError="1"/>
      <sheetData sheetId="23280"/>
      <sheetData sheetId="23281"/>
      <sheetData sheetId="23282"/>
      <sheetData sheetId="23283" refreshError="1"/>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refreshError="1"/>
      <sheetData sheetId="23306" refreshError="1"/>
      <sheetData sheetId="23307" refreshError="1"/>
      <sheetData sheetId="23308" refreshError="1"/>
      <sheetData sheetId="23309" refreshError="1"/>
      <sheetData sheetId="23310" refreshError="1"/>
      <sheetData sheetId="23311" refreshError="1"/>
      <sheetData sheetId="23312" refreshError="1"/>
      <sheetData sheetId="23313" refreshError="1"/>
      <sheetData sheetId="23314" refreshError="1"/>
      <sheetData sheetId="23315" refreshError="1"/>
      <sheetData sheetId="23316" refreshError="1"/>
      <sheetData sheetId="23317" refreshError="1"/>
      <sheetData sheetId="23318" refreshError="1"/>
      <sheetData sheetId="23319" refreshError="1"/>
      <sheetData sheetId="23320" refreshError="1"/>
      <sheetData sheetId="23321" refreshError="1"/>
      <sheetData sheetId="23322" refreshError="1"/>
      <sheetData sheetId="23323" refreshError="1"/>
      <sheetData sheetId="23324" refreshError="1"/>
      <sheetData sheetId="23325" refreshError="1"/>
      <sheetData sheetId="23326" refreshError="1"/>
      <sheetData sheetId="23327" refreshError="1"/>
      <sheetData sheetId="23328" refreshError="1"/>
      <sheetData sheetId="23329" refreshError="1"/>
      <sheetData sheetId="23330" refreshError="1"/>
      <sheetData sheetId="23331" refreshError="1"/>
      <sheetData sheetId="23332" refreshError="1"/>
      <sheetData sheetId="23333" refreshError="1"/>
      <sheetData sheetId="23334" refreshError="1"/>
      <sheetData sheetId="23335" refreshError="1"/>
      <sheetData sheetId="23336" refreshError="1"/>
      <sheetData sheetId="23337" refreshError="1"/>
      <sheetData sheetId="23338" refreshError="1"/>
      <sheetData sheetId="23339" refreshError="1"/>
      <sheetData sheetId="23340" refreshError="1"/>
      <sheetData sheetId="23341" refreshError="1"/>
      <sheetData sheetId="23342" refreshError="1"/>
      <sheetData sheetId="23343" refreshError="1"/>
      <sheetData sheetId="23344" refreshError="1"/>
      <sheetData sheetId="23345" refreshError="1"/>
      <sheetData sheetId="23346" refreshError="1"/>
      <sheetData sheetId="23347" refreshError="1"/>
      <sheetData sheetId="23348" refreshError="1"/>
      <sheetData sheetId="23349" refreshError="1"/>
      <sheetData sheetId="23350" refreshError="1"/>
      <sheetData sheetId="23351" refreshError="1"/>
      <sheetData sheetId="23352" refreshError="1"/>
      <sheetData sheetId="23353" refreshError="1"/>
      <sheetData sheetId="23354" refreshError="1"/>
      <sheetData sheetId="23355" refreshError="1"/>
      <sheetData sheetId="23356" refreshError="1"/>
      <sheetData sheetId="23357" refreshError="1"/>
      <sheetData sheetId="23358" refreshError="1"/>
      <sheetData sheetId="23359" refreshError="1"/>
      <sheetData sheetId="23360"/>
      <sheetData sheetId="23361"/>
      <sheetData sheetId="23362" refreshError="1"/>
      <sheetData sheetId="23363" refreshError="1"/>
      <sheetData sheetId="23364" refreshError="1"/>
      <sheetData sheetId="23365" refreshError="1"/>
      <sheetData sheetId="23366" refreshError="1"/>
      <sheetData sheetId="23367" refreshError="1"/>
      <sheetData sheetId="23368" refreshError="1"/>
      <sheetData sheetId="23369" refreshError="1"/>
      <sheetData sheetId="23370" refreshError="1"/>
      <sheetData sheetId="23371" refreshError="1"/>
      <sheetData sheetId="23372" refreshError="1"/>
      <sheetData sheetId="23373" refreshError="1"/>
      <sheetData sheetId="23374" refreshError="1"/>
      <sheetData sheetId="23375" refreshError="1"/>
      <sheetData sheetId="23376" refreshError="1"/>
      <sheetData sheetId="23377" refreshError="1"/>
      <sheetData sheetId="23378" refreshError="1"/>
      <sheetData sheetId="23379" refreshError="1"/>
      <sheetData sheetId="23380" refreshError="1"/>
      <sheetData sheetId="23381" refreshError="1"/>
      <sheetData sheetId="23382" refreshError="1"/>
      <sheetData sheetId="23383" refreshError="1"/>
      <sheetData sheetId="23384" refreshError="1"/>
      <sheetData sheetId="23385" refreshError="1"/>
      <sheetData sheetId="23386" refreshError="1"/>
      <sheetData sheetId="23387" refreshError="1"/>
      <sheetData sheetId="23388" refreshError="1"/>
      <sheetData sheetId="23389" refreshError="1"/>
      <sheetData sheetId="23390" refreshError="1"/>
      <sheetData sheetId="23391" refreshError="1"/>
      <sheetData sheetId="23392">
        <row r="2">
          <cell r="A2" t="str">
            <v>Product RFPs</v>
          </cell>
        </row>
      </sheetData>
      <sheetData sheetId="23393" refreshError="1"/>
      <sheetData sheetId="23394" refreshError="1"/>
      <sheetData sheetId="23395" refreshError="1"/>
      <sheetData sheetId="23396" refreshError="1"/>
      <sheetData sheetId="23397" refreshError="1"/>
      <sheetData sheetId="23398" refreshError="1"/>
      <sheetData sheetId="23399" refreshError="1"/>
      <sheetData sheetId="23400" refreshError="1"/>
      <sheetData sheetId="23401" refreshError="1"/>
      <sheetData sheetId="23402" refreshError="1"/>
      <sheetData sheetId="23403" refreshError="1"/>
      <sheetData sheetId="23404" refreshError="1"/>
      <sheetData sheetId="23405" refreshError="1"/>
      <sheetData sheetId="23406" refreshError="1"/>
      <sheetData sheetId="23407" refreshError="1"/>
      <sheetData sheetId="23408" refreshError="1"/>
      <sheetData sheetId="23409" refreshError="1"/>
      <sheetData sheetId="23410" refreshError="1"/>
      <sheetData sheetId="23411" refreshError="1"/>
      <sheetData sheetId="23412" refreshError="1"/>
      <sheetData sheetId="23413" refreshError="1"/>
      <sheetData sheetId="23414" refreshError="1"/>
      <sheetData sheetId="23415" refreshError="1"/>
      <sheetData sheetId="23416">
        <row r="4">
          <cell r="C4" t="str">
            <v>$ in billions</v>
          </cell>
        </row>
      </sheetData>
      <sheetData sheetId="23417" refreshError="1"/>
      <sheetData sheetId="23418" refreshError="1"/>
      <sheetData sheetId="23419" refreshError="1"/>
      <sheetData sheetId="23420"/>
      <sheetData sheetId="23421" refreshError="1"/>
      <sheetData sheetId="23422"/>
      <sheetData sheetId="23423" refreshError="1"/>
      <sheetData sheetId="23424" refreshError="1"/>
      <sheetData sheetId="23425" refreshError="1"/>
      <sheetData sheetId="23426" refreshError="1"/>
      <sheetData sheetId="23427" refreshError="1"/>
      <sheetData sheetId="23428" refreshError="1"/>
      <sheetData sheetId="23429" refreshError="1"/>
      <sheetData sheetId="23430" refreshError="1"/>
      <sheetData sheetId="23431"/>
      <sheetData sheetId="23432">
        <row r="3">
          <cell r="B3" t="str">
            <v>($ in millions)</v>
          </cell>
        </row>
      </sheetData>
      <sheetData sheetId="23433">
        <row r="3">
          <cell r="D3" t="str">
            <v>Custom Alloy</v>
          </cell>
        </row>
      </sheetData>
      <sheetData sheetId="23434"/>
      <sheetData sheetId="23435" refreshError="1"/>
      <sheetData sheetId="23436">
        <row r="2">
          <cell r="B2" t="str">
            <v>October Pro Forma Balance Sheet</v>
          </cell>
        </row>
      </sheetData>
      <sheetData sheetId="23437"/>
      <sheetData sheetId="23438"/>
      <sheetData sheetId="23439"/>
      <sheetData sheetId="23440" refreshError="1"/>
      <sheetData sheetId="23441" refreshError="1"/>
      <sheetData sheetId="23442" refreshError="1"/>
      <sheetData sheetId="23443" refreshError="1"/>
      <sheetData sheetId="23444" refreshError="1"/>
      <sheetData sheetId="23445"/>
      <sheetData sheetId="23446" refreshError="1"/>
      <sheetData sheetId="23447" refreshError="1"/>
      <sheetData sheetId="23448" refreshError="1"/>
      <sheetData sheetId="23449" refreshError="1"/>
      <sheetData sheetId="23450" refreshError="1"/>
      <sheetData sheetId="23451" refreshError="1"/>
      <sheetData sheetId="23452" refreshError="1"/>
      <sheetData sheetId="23453" refreshError="1"/>
      <sheetData sheetId="23454" refreshError="1"/>
      <sheetData sheetId="23455" refreshError="1"/>
      <sheetData sheetId="23456" refreshError="1"/>
      <sheetData sheetId="23457" refreshError="1"/>
      <sheetData sheetId="23458" refreshError="1"/>
      <sheetData sheetId="23459" refreshError="1"/>
      <sheetData sheetId="23460" refreshError="1"/>
      <sheetData sheetId="23461">
        <row r="1">
          <cell r="A1" t="str">
            <v>OLD SEE SONIC FOLDER FOR UPDATED VERSION</v>
          </cell>
        </row>
      </sheetData>
      <sheetData sheetId="23462">
        <row r="1">
          <cell r="A1" t="str">
            <v>OLD SEE HAYES FOLDER FOR UPDATED VERSION</v>
          </cell>
        </row>
      </sheetData>
      <sheetData sheetId="23463" refreshError="1"/>
      <sheetData sheetId="23464" refreshError="1"/>
      <sheetData sheetId="23465"/>
      <sheetData sheetId="23466" refreshError="1"/>
      <sheetData sheetId="23467" refreshError="1"/>
      <sheetData sheetId="23468" refreshError="1"/>
      <sheetData sheetId="23469" refreshError="1"/>
      <sheetData sheetId="23470" refreshError="1"/>
      <sheetData sheetId="23471" refreshError="1"/>
      <sheetData sheetId="23472" refreshError="1"/>
      <sheetData sheetId="23473" refreshError="1"/>
      <sheetData sheetId="23474" refreshError="1"/>
      <sheetData sheetId="23475" refreshError="1"/>
      <sheetData sheetId="23476"/>
      <sheetData sheetId="23477"/>
      <sheetData sheetId="23478"/>
      <sheetData sheetId="23479" refreshError="1"/>
      <sheetData sheetId="23480" refreshError="1"/>
      <sheetData sheetId="23481" refreshError="1"/>
      <sheetData sheetId="23482" refreshError="1"/>
      <sheetData sheetId="23483" refreshError="1"/>
      <sheetData sheetId="23484"/>
      <sheetData sheetId="23485"/>
      <sheetData sheetId="23486" refreshError="1"/>
      <sheetData sheetId="23487" refreshError="1"/>
      <sheetData sheetId="23488" refreshError="1"/>
      <sheetData sheetId="23489" refreshError="1"/>
      <sheetData sheetId="23490" refreshError="1"/>
      <sheetData sheetId="23491" refreshError="1"/>
      <sheetData sheetId="23492" refreshError="1"/>
      <sheetData sheetId="23493" refreshError="1"/>
      <sheetData sheetId="23494"/>
      <sheetData sheetId="23495" refreshError="1"/>
      <sheetData sheetId="23496" refreshError="1"/>
      <sheetData sheetId="23497" refreshError="1"/>
      <sheetData sheetId="23498" refreshError="1"/>
      <sheetData sheetId="23499" refreshError="1"/>
      <sheetData sheetId="23500" refreshError="1"/>
      <sheetData sheetId="23501" refreshError="1"/>
      <sheetData sheetId="23502" refreshError="1"/>
      <sheetData sheetId="23503" refreshError="1"/>
      <sheetData sheetId="23504" refreshError="1"/>
      <sheetData sheetId="23505" refreshError="1"/>
      <sheetData sheetId="23506" refreshError="1"/>
      <sheetData sheetId="23507" refreshError="1"/>
      <sheetData sheetId="23508" refreshError="1"/>
      <sheetData sheetId="23509" refreshError="1"/>
      <sheetData sheetId="23510" refreshError="1"/>
      <sheetData sheetId="23511" refreshError="1"/>
      <sheetData sheetId="23512" refreshError="1"/>
      <sheetData sheetId="23513" refreshError="1"/>
      <sheetData sheetId="23514" refreshError="1"/>
      <sheetData sheetId="23515" refreshError="1"/>
      <sheetData sheetId="23516" refreshError="1"/>
      <sheetData sheetId="23517" refreshError="1"/>
      <sheetData sheetId="23518" refreshError="1"/>
      <sheetData sheetId="23519" refreshError="1"/>
      <sheetData sheetId="23520" refreshError="1"/>
      <sheetData sheetId="23521" refreshError="1"/>
      <sheetData sheetId="23522" refreshError="1"/>
      <sheetData sheetId="23523" refreshError="1"/>
      <sheetData sheetId="23524" refreshError="1"/>
      <sheetData sheetId="23525" refreshError="1"/>
      <sheetData sheetId="23526"/>
      <sheetData sheetId="23527" refreshError="1"/>
      <sheetData sheetId="23528" refreshError="1"/>
      <sheetData sheetId="23529" refreshError="1"/>
      <sheetData sheetId="23530" refreshError="1"/>
      <sheetData sheetId="23531" refreshError="1"/>
      <sheetData sheetId="23532" refreshError="1"/>
      <sheetData sheetId="23533" refreshError="1"/>
      <sheetData sheetId="23534" refreshError="1"/>
      <sheetData sheetId="23535" refreshError="1"/>
      <sheetData sheetId="23536" refreshError="1"/>
      <sheetData sheetId="23537" refreshError="1"/>
      <sheetData sheetId="23538"/>
      <sheetData sheetId="23539" refreshError="1"/>
      <sheetData sheetId="23540" refreshError="1"/>
      <sheetData sheetId="23541" refreshError="1"/>
      <sheetData sheetId="23542" refreshError="1"/>
      <sheetData sheetId="23543" refreshError="1"/>
      <sheetData sheetId="23544" refreshError="1"/>
      <sheetData sheetId="23545" refreshError="1"/>
      <sheetData sheetId="23546" refreshError="1"/>
      <sheetData sheetId="23547" refreshError="1"/>
      <sheetData sheetId="23548" refreshError="1"/>
      <sheetData sheetId="23549" refreshError="1"/>
      <sheetData sheetId="23550" refreshError="1"/>
      <sheetData sheetId="23551" refreshError="1"/>
      <sheetData sheetId="23552" refreshError="1"/>
      <sheetData sheetId="23553" refreshError="1"/>
      <sheetData sheetId="23554" refreshError="1"/>
      <sheetData sheetId="23555" refreshError="1"/>
      <sheetData sheetId="23556" refreshError="1"/>
      <sheetData sheetId="23557"/>
      <sheetData sheetId="23558"/>
      <sheetData sheetId="23559">
        <row r="5">
          <cell r="J5" t="str">
            <v xml:space="preserve">Microtune Operating Model @ </v>
          </cell>
        </row>
      </sheetData>
      <sheetData sheetId="23560">
        <row r="8">
          <cell r="I8" t="str">
            <v>Calendar Year Ended December 31,</v>
          </cell>
        </row>
      </sheetData>
      <sheetData sheetId="23561">
        <row r="1">
          <cell r="F1" t="str">
            <v>ANAD</v>
          </cell>
        </row>
      </sheetData>
      <sheetData sheetId="23562">
        <row r="4">
          <cell r="B4" t="str">
            <v>ANAD v. TUNE Normalized 1yr</v>
          </cell>
        </row>
      </sheetData>
      <sheetData sheetId="23563">
        <row r="4">
          <cell r="B4" t="str">
            <v>CSR 1yr</v>
          </cell>
        </row>
      </sheetData>
      <sheetData sheetId="23564"/>
      <sheetData sheetId="23565">
        <row r="2">
          <cell r="A2" t="str">
            <v>Q1 2009 to Q2 2009 Rev Growth (%)</v>
          </cell>
        </row>
      </sheetData>
      <sheetData sheetId="23566"/>
      <sheetData sheetId="23567">
        <row r="6">
          <cell r="D6" t="str">
            <v>Anadigics</v>
          </cell>
        </row>
      </sheetData>
      <sheetData sheetId="23568">
        <row r="8">
          <cell r="D8" t="str">
            <v>Semiconductor Transaction Comparables</v>
          </cell>
        </row>
      </sheetData>
      <sheetData sheetId="23569">
        <row r="3">
          <cell r="D3" t="str">
            <v>CHART 2</v>
          </cell>
        </row>
      </sheetData>
      <sheetData sheetId="23570">
        <row r="2">
          <cell r="C2" t="str">
            <v>ANAD</v>
          </cell>
        </row>
      </sheetData>
      <sheetData sheetId="23571" refreshError="1"/>
      <sheetData sheetId="23572"/>
      <sheetData sheetId="23573">
        <row r="1">
          <cell r="A1" t="str">
            <v>Microtune share price as of 12/04/09</v>
          </cell>
        </row>
      </sheetData>
      <sheetData sheetId="23574">
        <row r="1">
          <cell r="L1" t="str">
            <v>Data Table - Net New Shares</v>
          </cell>
        </row>
      </sheetData>
      <sheetData sheetId="23575"/>
      <sheetData sheetId="23576">
        <row r="1">
          <cell r="F1" t="str">
            <v>ANAD</v>
          </cell>
        </row>
      </sheetData>
      <sheetData sheetId="23577">
        <row r="3">
          <cell r="A3" t="str">
            <v>Date</v>
          </cell>
        </row>
      </sheetData>
      <sheetData sheetId="23578"/>
      <sheetData sheetId="23579"/>
      <sheetData sheetId="23580">
        <row r="3">
          <cell r="A3" t="str">
            <v>Date</v>
          </cell>
        </row>
      </sheetData>
      <sheetData sheetId="23581"/>
      <sheetData sheetId="23582"/>
      <sheetData sheetId="23583"/>
      <sheetData sheetId="23584" refreshError="1"/>
      <sheetData sheetId="23585"/>
      <sheetData sheetId="23586"/>
      <sheetData sheetId="23587">
        <row r="2">
          <cell r="B2" t="str">
            <v>Source: http://data.bls.gov/PDQ/servlet/SurveyOutputServlet?series_id=LNS14000000</v>
          </cell>
        </row>
      </sheetData>
      <sheetData sheetId="23588">
        <row r="1">
          <cell r="A1" t="str">
            <v>Table 2.1. Personal Income and Its Disposition</v>
          </cell>
        </row>
      </sheetData>
      <sheetData sheetId="23589">
        <row r="1">
          <cell r="A1" t="str">
            <v>http://www.bea.gov/national/nipaweb/TableView.asp?SelectedTable=5&amp;ViewSeries=NO&amp;Java=no&amp;Request3Place=N&amp;3Place=N&amp;FromView=YES&amp;Freq=Year&amp;FirstYear=2002&amp;LastYear=2004&amp;3Place=N&amp;AllYearsChk=YES&amp;Update=Update&amp;JavaBox=no</v>
          </cell>
        </row>
      </sheetData>
      <sheetData sheetId="23590">
        <row r="1">
          <cell r="A1" t="str">
            <v>Personal Savings</v>
          </cell>
        </row>
      </sheetData>
      <sheetData sheetId="23591">
        <row r="1">
          <cell r="E1" t="str">
            <v xml:space="preserve">The household debt service ratio (DSR) is an estimate of the ratio of debt payments to disposable personal income. Debt payments consist of the estimated required payments on outstanding mortgage and consumer debt. </v>
          </cell>
        </row>
      </sheetData>
      <sheetData sheetId="23592">
        <row r="1">
          <cell r="B1" t="str">
            <v>Annual Data</v>
          </cell>
        </row>
      </sheetData>
      <sheetData sheetId="23593">
        <row r="1">
          <cell r="E1" t="str">
            <v xml:space="preserve">Steel - US Import </v>
          </cell>
        </row>
      </sheetData>
      <sheetData sheetId="23594">
        <row r="1">
          <cell r="B1" t="str">
            <v>Source: http://www.federalreserve.gov/releases/g19/Current/</v>
          </cell>
        </row>
      </sheetData>
      <sheetData sheetId="23595">
        <row r="3">
          <cell r="B3" t="str">
            <v>1999</v>
          </cell>
        </row>
      </sheetData>
      <sheetData sheetId="23596">
        <row r="3">
          <cell r="B3" t="str">
            <v>GES Exposition Services, a Viad (VVI) subsidiary</v>
          </cell>
        </row>
      </sheetData>
      <sheetData sheetId="23597"/>
      <sheetData sheetId="23598"/>
      <sheetData sheetId="23599">
        <row r="2">
          <cell r="B2" t="str">
            <v>Straw Man Transaction</v>
          </cell>
        </row>
      </sheetData>
      <sheetData sheetId="23600"/>
      <sheetData sheetId="23601"/>
      <sheetData sheetId="23602">
        <row r="1">
          <cell r="Z1">
            <v>1</v>
          </cell>
        </row>
      </sheetData>
      <sheetData sheetId="23603"/>
      <sheetData sheetId="23604" refreshError="1"/>
      <sheetData sheetId="23605">
        <row r="2">
          <cell r="B2" t="str">
            <v>MedSolutions Financial Data</v>
          </cell>
        </row>
      </sheetData>
      <sheetData sheetId="23606" refreshError="1"/>
      <sheetData sheetId="23607" refreshError="1"/>
      <sheetData sheetId="23608" refreshError="1"/>
      <sheetData sheetId="23609" refreshError="1"/>
      <sheetData sheetId="23610" refreshError="1"/>
      <sheetData sheetId="23611" refreshError="1"/>
      <sheetData sheetId="23612" refreshError="1"/>
      <sheetData sheetId="23613" refreshError="1"/>
      <sheetData sheetId="23614" refreshError="1"/>
      <sheetData sheetId="23615" refreshError="1"/>
      <sheetData sheetId="23616" refreshError="1"/>
      <sheetData sheetId="23617" refreshError="1"/>
      <sheetData sheetId="23618" refreshError="1"/>
      <sheetData sheetId="23619" refreshError="1"/>
      <sheetData sheetId="23620" refreshError="1"/>
      <sheetData sheetId="23621" refreshError="1"/>
      <sheetData sheetId="23622" refreshError="1"/>
      <sheetData sheetId="23623" refreshError="1"/>
      <sheetData sheetId="23624" refreshError="1"/>
      <sheetData sheetId="23625" refreshError="1"/>
      <sheetData sheetId="23626" refreshError="1"/>
      <sheetData sheetId="23627" refreshError="1"/>
      <sheetData sheetId="23628" refreshError="1"/>
      <sheetData sheetId="23629" refreshError="1"/>
      <sheetData sheetId="23630" refreshError="1"/>
      <sheetData sheetId="23631" refreshError="1"/>
      <sheetData sheetId="23632" refreshError="1"/>
      <sheetData sheetId="23633" refreshError="1"/>
      <sheetData sheetId="23634" refreshError="1"/>
      <sheetData sheetId="23635" refreshError="1"/>
      <sheetData sheetId="23636" refreshError="1"/>
      <sheetData sheetId="23637" refreshError="1"/>
      <sheetData sheetId="23638" refreshError="1"/>
      <sheetData sheetId="23639" refreshError="1"/>
      <sheetData sheetId="23640" refreshError="1"/>
      <sheetData sheetId="23641" refreshError="1"/>
      <sheetData sheetId="23642" refreshError="1"/>
      <sheetData sheetId="23643">
        <row r="2">
          <cell r="C2" t="str">
            <v>Iowa</v>
          </cell>
        </row>
      </sheetData>
      <sheetData sheetId="23644">
        <row r="1">
          <cell r="E1" t="str">
            <v>Iowa</v>
          </cell>
        </row>
      </sheetData>
      <sheetData sheetId="23645">
        <row r="1">
          <cell r="B1" t="str">
            <v>Revenue Synergies - .50 Case</v>
          </cell>
        </row>
      </sheetData>
      <sheetData sheetId="23646">
        <row r="1">
          <cell r="B1" t="str">
            <v>Revenue Synergies - .50 Case</v>
          </cell>
        </row>
      </sheetData>
      <sheetData sheetId="23647">
        <row r="3">
          <cell r="E3" t="str">
            <v>Iowa</v>
          </cell>
        </row>
      </sheetData>
      <sheetData sheetId="23648">
        <row r="1">
          <cell r="B1" t="str">
            <v>NO SYNERGIES</v>
          </cell>
        </row>
      </sheetData>
      <sheetData sheetId="23649">
        <row r="2">
          <cell r="C2" t="str">
            <v>2009A</v>
          </cell>
        </row>
      </sheetData>
      <sheetData sheetId="23650">
        <row r="1">
          <cell r="A1" t="str">
            <v>Revenue by Group (2009A)</v>
          </cell>
        </row>
      </sheetData>
      <sheetData sheetId="23651">
        <row r="1">
          <cell r="A1" t="str">
            <v>Revenue by Group (2010E)</v>
          </cell>
        </row>
      </sheetData>
      <sheetData sheetId="23652">
        <row r="1">
          <cell r="A1" t="str">
            <v>Headcount by Group (2009A)</v>
          </cell>
        </row>
      </sheetData>
      <sheetData sheetId="23653" refreshError="1"/>
      <sheetData sheetId="23654">
        <row r="1">
          <cell r="E1" t="str">
            <v>Number of Utah Partners</v>
          </cell>
        </row>
      </sheetData>
      <sheetData sheetId="23655" refreshError="1"/>
      <sheetData sheetId="23656" refreshError="1"/>
      <sheetData sheetId="23657">
        <row r="5">
          <cell r="C5" t="str">
            <v>Revenue</v>
          </cell>
        </row>
      </sheetData>
      <sheetData sheetId="23658">
        <row r="5">
          <cell r="F5" t="str">
            <v>2009A</v>
          </cell>
        </row>
      </sheetData>
      <sheetData sheetId="23659">
        <row r="5">
          <cell r="D5" t="str">
            <v>($ in thousands)</v>
          </cell>
        </row>
      </sheetData>
      <sheetData sheetId="23660">
        <row r="2">
          <cell r="B2" t="str">
            <v>($ in thousands)</v>
          </cell>
        </row>
      </sheetData>
      <sheetData sheetId="23661" refreshError="1"/>
      <sheetData sheetId="23662">
        <row r="2">
          <cell r="B2" t="str">
            <v>($ in thousands)</v>
          </cell>
        </row>
      </sheetData>
      <sheetData sheetId="23663">
        <row r="5">
          <cell r="E5" t="str">
            <v>Revenue</v>
          </cell>
        </row>
      </sheetData>
      <sheetData sheetId="23664">
        <row r="1">
          <cell r="D1" t="str">
            <v>** have included endorsements in New Ventures as well</v>
          </cell>
        </row>
      </sheetData>
      <sheetData sheetId="23665">
        <row r="5">
          <cell r="D5" t="str">
            <v>($ in thousands)</v>
          </cell>
        </row>
      </sheetData>
      <sheetData sheetId="23666">
        <row r="2">
          <cell r="B2" t="str">
            <v>($ in thousands)</v>
          </cell>
        </row>
      </sheetData>
      <sheetData sheetId="23667" refreshError="1"/>
      <sheetData sheetId="23668">
        <row r="1">
          <cell r="B1" t="str">
            <v>Project Gold</v>
          </cell>
        </row>
      </sheetData>
      <sheetData sheetId="23669" refreshError="1"/>
      <sheetData sheetId="23670">
        <row r="1">
          <cell r="B1" t="str">
            <v>Project Gold</v>
          </cell>
        </row>
      </sheetData>
      <sheetData sheetId="23671" refreshError="1"/>
      <sheetData sheetId="23672" refreshError="1"/>
      <sheetData sheetId="23673" refreshError="1"/>
      <sheetData sheetId="23674" refreshError="1"/>
      <sheetData sheetId="23675" refreshError="1"/>
      <sheetData sheetId="23676" refreshError="1"/>
      <sheetData sheetId="23677" refreshError="1"/>
      <sheetData sheetId="23678" refreshError="1"/>
      <sheetData sheetId="23679" refreshError="1"/>
      <sheetData sheetId="23680" refreshError="1"/>
      <sheetData sheetId="23681" refreshError="1"/>
      <sheetData sheetId="23682" refreshError="1"/>
      <sheetData sheetId="23683" refreshError="1"/>
      <sheetData sheetId="23684" refreshError="1"/>
      <sheetData sheetId="23685" refreshError="1"/>
      <sheetData sheetId="23686" refreshError="1"/>
      <sheetData sheetId="23687" refreshError="1"/>
      <sheetData sheetId="23688" refreshError="1"/>
      <sheetData sheetId="23689" refreshError="1"/>
      <sheetData sheetId="23690" refreshError="1"/>
      <sheetData sheetId="23691" refreshError="1"/>
      <sheetData sheetId="23692" refreshError="1"/>
      <sheetData sheetId="23693" refreshError="1"/>
      <sheetData sheetId="23694">
        <row r="1">
          <cell r="A1" t="str">
            <v>HOFT</v>
          </cell>
        </row>
      </sheetData>
      <sheetData sheetId="23695" refreshError="1"/>
      <sheetData sheetId="23696" refreshError="1"/>
      <sheetData sheetId="23697" refreshError="1"/>
      <sheetData sheetId="23698" refreshError="1"/>
      <sheetData sheetId="23699" refreshError="1"/>
      <sheetData sheetId="23700" refreshError="1"/>
      <sheetData sheetId="23701">
        <row r="2">
          <cell r="H2" t="str">
            <v>Min</v>
          </cell>
        </row>
      </sheetData>
      <sheetData sheetId="23702" refreshError="1"/>
      <sheetData sheetId="23703" refreshError="1"/>
      <sheetData sheetId="23704"/>
      <sheetData sheetId="23705"/>
      <sheetData sheetId="23706" refreshError="1"/>
      <sheetData sheetId="23707"/>
      <sheetData sheetId="23708" refreshError="1"/>
      <sheetData sheetId="23709" refreshError="1"/>
      <sheetData sheetId="23710"/>
      <sheetData sheetId="23711" refreshError="1"/>
      <sheetData sheetId="23712" refreshError="1"/>
      <sheetData sheetId="23713" refreshError="1"/>
      <sheetData sheetId="23714" refreshError="1"/>
      <sheetData sheetId="23715"/>
      <sheetData sheetId="23716"/>
      <sheetData sheetId="23717"/>
      <sheetData sheetId="23718"/>
      <sheetData sheetId="23719" refreshError="1"/>
      <sheetData sheetId="23720" refreshError="1"/>
      <sheetData sheetId="23721" refreshError="1"/>
      <sheetData sheetId="23722" refreshError="1"/>
      <sheetData sheetId="23723" refreshError="1"/>
      <sheetData sheetId="23724" refreshError="1"/>
      <sheetData sheetId="23725" refreshError="1"/>
      <sheetData sheetId="23726" refreshError="1"/>
      <sheetData sheetId="23727" refreshError="1"/>
      <sheetData sheetId="23728" refreshError="1"/>
      <sheetData sheetId="23729" refreshError="1"/>
      <sheetData sheetId="23730" refreshError="1"/>
      <sheetData sheetId="23731" refreshError="1"/>
      <sheetData sheetId="23732" refreshError="1"/>
      <sheetData sheetId="23733" refreshError="1"/>
      <sheetData sheetId="23734" refreshError="1"/>
      <sheetData sheetId="23735" refreshError="1"/>
      <sheetData sheetId="23736" refreshError="1"/>
      <sheetData sheetId="23737" refreshError="1"/>
      <sheetData sheetId="23738"/>
      <sheetData sheetId="23739" refreshError="1"/>
      <sheetData sheetId="23740"/>
      <sheetData sheetId="23741"/>
      <sheetData sheetId="23742"/>
      <sheetData sheetId="23743"/>
      <sheetData sheetId="23744"/>
      <sheetData sheetId="23745" refreshError="1"/>
      <sheetData sheetId="23746" refreshError="1"/>
      <sheetData sheetId="23747" refreshError="1"/>
      <sheetData sheetId="23748" refreshError="1"/>
      <sheetData sheetId="23749" refreshError="1"/>
      <sheetData sheetId="23750" refreshError="1"/>
      <sheetData sheetId="23751" refreshError="1"/>
      <sheetData sheetId="23752" refreshError="1"/>
      <sheetData sheetId="23753" refreshError="1"/>
      <sheetData sheetId="23754" refreshError="1"/>
      <sheetData sheetId="23755" refreshError="1"/>
      <sheetData sheetId="23756" refreshError="1"/>
      <sheetData sheetId="23757" refreshError="1"/>
      <sheetData sheetId="23758" refreshError="1"/>
      <sheetData sheetId="23759" refreshError="1"/>
      <sheetData sheetId="23760" refreshError="1"/>
      <sheetData sheetId="23761" refreshError="1"/>
      <sheetData sheetId="23762" refreshError="1"/>
      <sheetData sheetId="23763" refreshError="1"/>
      <sheetData sheetId="23764" refreshError="1"/>
      <sheetData sheetId="23765" refreshError="1"/>
      <sheetData sheetId="23766" refreshError="1"/>
      <sheetData sheetId="23767" refreshError="1"/>
      <sheetData sheetId="23768"/>
      <sheetData sheetId="23769"/>
      <sheetData sheetId="23770"/>
      <sheetData sheetId="23771">
        <row r="87">
          <cell r="I87">
            <v>59200</v>
          </cell>
        </row>
      </sheetData>
      <sheetData sheetId="23772"/>
      <sheetData sheetId="23773"/>
      <sheetData sheetId="23774">
        <row r="29">
          <cell r="R29">
            <v>3.6676012333816614</v>
          </cell>
        </row>
      </sheetData>
      <sheetData sheetId="23775"/>
      <sheetData sheetId="23776"/>
      <sheetData sheetId="23777">
        <row r="11">
          <cell r="M11">
            <v>185150</v>
          </cell>
        </row>
      </sheetData>
      <sheetData sheetId="23778">
        <row r="10">
          <cell r="H10">
            <v>173954.94947477369</v>
          </cell>
        </row>
      </sheetData>
      <sheetData sheetId="23779" refreshError="1"/>
      <sheetData sheetId="23780" refreshError="1"/>
      <sheetData sheetId="23781" refreshError="1"/>
      <sheetData sheetId="23782" refreshError="1"/>
      <sheetData sheetId="23783" refreshError="1"/>
      <sheetData sheetId="23784" refreshError="1"/>
      <sheetData sheetId="23785" refreshError="1"/>
      <sheetData sheetId="23786" refreshError="1"/>
      <sheetData sheetId="23787">
        <row r="24">
          <cell r="L24">
            <v>11104</v>
          </cell>
        </row>
      </sheetData>
      <sheetData sheetId="23788"/>
      <sheetData sheetId="23789"/>
      <sheetData sheetId="23790"/>
      <sheetData sheetId="23791"/>
      <sheetData sheetId="23792"/>
      <sheetData sheetId="23793" refreshError="1"/>
      <sheetData sheetId="23794" refreshError="1"/>
      <sheetData sheetId="23795" refreshError="1"/>
      <sheetData sheetId="23796" refreshError="1"/>
      <sheetData sheetId="23797" refreshError="1"/>
      <sheetData sheetId="23798" refreshError="1"/>
      <sheetData sheetId="23799" refreshError="1"/>
      <sheetData sheetId="23800" refreshError="1"/>
      <sheetData sheetId="23801" refreshError="1"/>
      <sheetData sheetId="23802" refreshError="1"/>
      <sheetData sheetId="23803" refreshError="1"/>
      <sheetData sheetId="23804" refreshError="1"/>
      <sheetData sheetId="23805" refreshError="1"/>
      <sheetData sheetId="23806" refreshError="1"/>
      <sheetData sheetId="23807" refreshError="1"/>
      <sheetData sheetId="23808" refreshError="1"/>
      <sheetData sheetId="23809" refreshError="1"/>
      <sheetData sheetId="23810" refreshError="1"/>
      <sheetData sheetId="23811" refreshError="1"/>
      <sheetData sheetId="23812" refreshError="1"/>
      <sheetData sheetId="23813" refreshError="1"/>
      <sheetData sheetId="23814" refreshError="1"/>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refreshError="1"/>
      <sheetData sheetId="23835"/>
      <sheetData sheetId="23836"/>
      <sheetData sheetId="23837"/>
      <sheetData sheetId="23838"/>
      <sheetData sheetId="23839"/>
      <sheetData sheetId="23840"/>
      <sheetData sheetId="23841"/>
      <sheetData sheetId="23842"/>
      <sheetData sheetId="23843"/>
      <sheetData sheetId="23844"/>
      <sheetData sheetId="23845" refreshError="1"/>
      <sheetData sheetId="23846" refreshError="1"/>
      <sheetData sheetId="23847" refreshError="1"/>
      <sheetData sheetId="23848" refreshError="1"/>
      <sheetData sheetId="23849"/>
      <sheetData sheetId="23850" refreshError="1"/>
      <sheetData sheetId="23851" refreshError="1"/>
      <sheetData sheetId="23852"/>
      <sheetData sheetId="23853"/>
      <sheetData sheetId="23854"/>
      <sheetData sheetId="23855"/>
      <sheetData sheetId="23856" refreshError="1"/>
      <sheetData sheetId="23857" refreshError="1"/>
      <sheetData sheetId="23858" refreshError="1"/>
      <sheetData sheetId="23859" refreshError="1"/>
      <sheetData sheetId="23860" refreshError="1"/>
      <sheetData sheetId="23861" refreshError="1"/>
      <sheetData sheetId="23862" refreshError="1"/>
      <sheetData sheetId="23863"/>
      <sheetData sheetId="23864" refreshError="1"/>
      <sheetData sheetId="23865" refreshError="1"/>
      <sheetData sheetId="23866" refreshError="1"/>
      <sheetData sheetId="23867" refreshError="1"/>
      <sheetData sheetId="23868" refreshError="1"/>
      <sheetData sheetId="23869" refreshError="1"/>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refreshError="1"/>
      <sheetData sheetId="23897" refreshError="1"/>
      <sheetData sheetId="23898" refreshError="1"/>
      <sheetData sheetId="23899" refreshError="1"/>
      <sheetData sheetId="23900" refreshError="1"/>
      <sheetData sheetId="23901" refreshError="1"/>
      <sheetData sheetId="23902" refreshError="1"/>
      <sheetData sheetId="23903" refreshError="1"/>
      <sheetData sheetId="23904" refreshError="1"/>
      <sheetData sheetId="23905" refreshError="1"/>
      <sheetData sheetId="23906" refreshError="1"/>
      <sheetData sheetId="23907" refreshError="1"/>
      <sheetData sheetId="23908" refreshError="1"/>
      <sheetData sheetId="23909" refreshError="1"/>
      <sheetData sheetId="23910" refreshError="1"/>
      <sheetData sheetId="23911" refreshError="1"/>
      <sheetData sheetId="23912" refreshError="1"/>
      <sheetData sheetId="23913" refreshError="1"/>
      <sheetData sheetId="23914" refreshError="1"/>
      <sheetData sheetId="23915" refreshError="1"/>
      <sheetData sheetId="23916" refreshError="1"/>
      <sheetData sheetId="23917" refreshError="1"/>
      <sheetData sheetId="23918" refreshError="1"/>
      <sheetData sheetId="23919" refreshError="1"/>
      <sheetData sheetId="23920" refreshError="1"/>
      <sheetData sheetId="23921" refreshError="1"/>
      <sheetData sheetId="23922" refreshError="1"/>
      <sheetData sheetId="23923" refreshError="1"/>
      <sheetData sheetId="23924" refreshError="1"/>
      <sheetData sheetId="23925" refreshError="1"/>
      <sheetData sheetId="23926" refreshError="1"/>
      <sheetData sheetId="23927" refreshError="1"/>
      <sheetData sheetId="23928" refreshError="1"/>
      <sheetData sheetId="23929" refreshError="1"/>
      <sheetData sheetId="23930" refreshError="1"/>
      <sheetData sheetId="23931" refreshError="1"/>
      <sheetData sheetId="23932" refreshError="1"/>
      <sheetData sheetId="23933" refreshError="1"/>
      <sheetData sheetId="23934" refreshError="1"/>
      <sheetData sheetId="23935" refreshError="1"/>
      <sheetData sheetId="23936" refreshError="1"/>
      <sheetData sheetId="23937" refreshError="1"/>
      <sheetData sheetId="23938" refreshError="1"/>
      <sheetData sheetId="23939" refreshError="1"/>
      <sheetData sheetId="23940" refreshError="1"/>
      <sheetData sheetId="23941" refreshError="1"/>
      <sheetData sheetId="23942" refreshError="1"/>
      <sheetData sheetId="23943" refreshError="1"/>
      <sheetData sheetId="23944" refreshError="1"/>
      <sheetData sheetId="23945" refreshError="1"/>
      <sheetData sheetId="23946" refreshError="1"/>
      <sheetData sheetId="23947" refreshError="1"/>
      <sheetData sheetId="23948" refreshError="1"/>
      <sheetData sheetId="23949" refreshError="1"/>
      <sheetData sheetId="23950" refreshError="1"/>
      <sheetData sheetId="23951" refreshError="1"/>
      <sheetData sheetId="23952" refreshError="1"/>
      <sheetData sheetId="23953" refreshError="1"/>
      <sheetData sheetId="23954" refreshError="1"/>
      <sheetData sheetId="23955" refreshError="1"/>
      <sheetData sheetId="23956" refreshError="1"/>
      <sheetData sheetId="23957" refreshError="1"/>
      <sheetData sheetId="23958" refreshError="1"/>
      <sheetData sheetId="23959" refreshError="1"/>
      <sheetData sheetId="23960" refreshError="1"/>
      <sheetData sheetId="23961" refreshError="1"/>
      <sheetData sheetId="23962" refreshError="1"/>
      <sheetData sheetId="23963" refreshError="1"/>
      <sheetData sheetId="23964" refreshError="1"/>
      <sheetData sheetId="23965" refreshError="1"/>
      <sheetData sheetId="23966" refreshError="1"/>
      <sheetData sheetId="23967"/>
      <sheetData sheetId="23968" refreshError="1"/>
      <sheetData sheetId="23969" refreshError="1"/>
      <sheetData sheetId="23970" refreshError="1"/>
      <sheetData sheetId="23971" refreshError="1"/>
      <sheetData sheetId="23972" refreshError="1"/>
      <sheetData sheetId="23973" refreshError="1"/>
      <sheetData sheetId="23974" refreshError="1"/>
      <sheetData sheetId="23975" refreshError="1"/>
      <sheetData sheetId="23976" refreshError="1"/>
      <sheetData sheetId="23977" refreshError="1"/>
      <sheetData sheetId="23978" refreshError="1"/>
      <sheetData sheetId="23979"/>
      <sheetData sheetId="23980" refreshError="1"/>
      <sheetData sheetId="23981" refreshError="1"/>
      <sheetData sheetId="23982" refreshError="1"/>
      <sheetData sheetId="23983" refreshError="1"/>
      <sheetData sheetId="23984" refreshError="1"/>
      <sheetData sheetId="23985" refreshError="1"/>
      <sheetData sheetId="23986" refreshError="1"/>
      <sheetData sheetId="23987" refreshError="1"/>
      <sheetData sheetId="23988" refreshError="1"/>
      <sheetData sheetId="23989" refreshError="1"/>
      <sheetData sheetId="23990" refreshError="1"/>
      <sheetData sheetId="23991" refreshError="1"/>
      <sheetData sheetId="23992" refreshError="1"/>
      <sheetData sheetId="23993" refreshError="1"/>
      <sheetData sheetId="23994" refreshError="1"/>
      <sheetData sheetId="23995" refreshError="1"/>
      <sheetData sheetId="23996"/>
      <sheetData sheetId="23997"/>
      <sheetData sheetId="23998"/>
      <sheetData sheetId="23999"/>
      <sheetData sheetId="24000"/>
      <sheetData sheetId="24001"/>
      <sheetData sheetId="24002"/>
      <sheetData sheetId="24003"/>
      <sheetData sheetId="24004">
        <row r="15">
          <cell r="K15">
            <v>0.12</v>
          </cell>
        </row>
      </sheetData>
      <sheetData sheetId="24005"/>
      <sheetData sheetId="24006"/>
      <sheetData sheetId="24007"/>
      <sheetData sheetId="24008"/>
      <sheetData sheetId="24009"/>
      <sheetData sheetId="24010"/>
      <sheetData sheetId="24011"/>
      <sheetData sheetId="24012">
        <row r="11">
          <cell r="B11" t="str">
            <v>Revolver</v>
          </cell>
        </row>
      </sheetData>
      <sheetData sheetId="24013"/>
      <sheetData sheetId="24014"/>
      <sheetData sheetId="24015"/>
      <sheetData sheetId="24016"/>
      <sheetData sheetId="24017"/>
      <sheetData sheetId="24018">
        <row r="30">
          <cell r="H30">
            <v>14555.656711109101</v>
          </cell>
        </row>
      </sheetData>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refreshError="1"/>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row r="18">
          <cell r="J18">
            <v>3142.8560000000002</v>
          </cell>
        </row>
      </sheetData>
      <sheetData sheetId="24053">
        <row r="15">
          <cell r="H15">
            <v>-1288.80548342425</v>
          </cell>
        </row>
      </sheetData>
      <sheetData sheetId="24054"/>
      <sheetData sheetId="24055"/>
      <sheetData sheetId="24056"/>
      <sheetData sheetId="24057"/>
      <sheetData sheetId="24058"/>
      <sheetData sheetId="24059" refreshError="1"/>
      <sheetData sheetId="24060" refreshError="1"/>
      <sheetData sheetId="24061" refreshError="1"/>
      <sheetData sheetId="24062" refreshError="1"/>
      <sheetData sheetId="24063" refreshError="1"/>
      <sheetData sheetId="24064" refreshError="1"/>
      <sheetData sheetId="24065" refreshError="1"/>
      <sheetData sheetId="24066" refreshError="1"/>
      <sheetData sheetId="24067" refreshError="1"/>
      <sheetData sheetId="24068" refreshError="1"/>
      <sheetData sheetId="24069" refreshError="1"/>
      <sheetData sheetId="24070" refreshError="1"/>
      <sheetData sheetId="24071" refreshError="1"/>
      <sheetData sheetId="24072" refreshError="1"/>
      <sheetData sheetId="24073" refreshError="1"/>
      <sheetData sheetId="24074" refreshError="1"/>
      <sheetData sheetId="24075" refreshError="1"/>
      <sheetData sheetId="24076" refreshError="1"/>
      <sheetData sheetId="24077" refreshError="1"/>
      <sheetData sheetId="24078" refreshError="1"/>
      <sheetData sheetId="24079" refreshError="1"/>
      <sheetData sheetId="24080" refreshError="1"/>
      <sheetData sheetId="24081" refreshError="1"/>
      <sheetData sheetId="24082" refreshError="1"/>
      <sheetData sheetId="24083" refreshError="1"/>
      <sheetData sheetId="24084" refreshError="1"/>
      <sheetData sheetId="24085" refreshError="1"/>
      <sheetData sheetId="24086" refreshError="1"/>
      <sheetData sheetId="24087" refreshError="1"/>
      <sheetData sheetId="24088" refreshError="1"/>
      <sheetData sheetId="24089" refreshError="1"/>
      <sheetData sheetId="24090" refreshError="1"/>
      <sheetData sheetId="24091" refreshError="1"/>
      <sheetData sheetId="24092" refreshError="1"/>
      <sheetData sheetId="24093" refreshError="1"/>
      <sheetData sheetId="24094" refreshError="1"/>
      <sheetData sheetId="24095" refreshError="1"/>
      <sheetData sheetId="24096" refreshError="1"/>
      <sheetData sheetId="24097" refreshError="1"/>
      <sheetData sheetId="24098" refreshError="1"/>
      <sheetData sheetId="24099" refreshError="1"/>
      <sheetData sheetId="24100" refreshError="1"/>
      <sheetData sheetId="24101" refreshError="1"/>
      <sheetData sheetId="24102" refreshError="1"/>
      <sheetData sheetId="24103" refreshError="1"/>
      <sheetData sheetId="24104" refreshError="1"/>
      <sheetData sheetId="24105" refreshError="1"/>
      <sheetData sheetId="24106" refreshError="1"/>
      <sheetData sheetId="24107" refreshError="1"/>
      <sheetData sheetId="24108" refreshError="1"/>
      <sheetData sheetId="24109" refreshError="1"/>
      <sheetData sheetId="24110" refreshError="1"/>
      <sheetData sheetId="24111" refreshError="1"/>
      <sheetData sheetId="24112" refreshError="1"/>
      <sheetData sheetId="24113" refreshError="1"/>
      <sheetData sheetId="24114" refreshError="1"/>
      <sheetData sheetId="24115" refreshError="1"/>
      <sheetData sheetId="24116" refreshError="1"/>
      <sheetData sheetId="24117" refreshError="1"/>
      <sheetData sheetId="24118" refreshError="1"/>
      <sheetData sheetId="24119" refreshError="1"/>
      <sheetData sheetId="24120" refreshError="1"/>
      <sheetData sheetId="24121" refreshError="1"/>
      <sheetData sheetId="24122" refreshError="1"/>
      <sheetData sheetId="24123" refreshError="1"/>
      <sheetData sheetId="24124" refreshError="1"/>
      <sheetData sheetId="24125" refreshError="1"/>
      <sheetData sheetId="24126" refreshError="1"/>
      <sheetData sheetId="24127" refreshError="1"/>
      <sheetData sheetId="24128" refreshError="1"/>
      <sheetData sheetId="24129" refreshError="1"/>
      <sheetData sheetId="24130" refreshError="1"/>
      <sheetData sheetId="24131" refreshError="1"/>
      <sheetData sheetId="24132" refreshError="1"/>
      <sheetData sheetId="24133" refreshError="1"/>
      <sheetData sheetId="24134" refreshError="1"/>
      <sheetData sheetId="24135" refreshError="1"/>
      <sheetData sheetId="24136" refreshError="1"/>
      <sheetData sheetId="24137" refreshError="1"/>
      <sheetData sheetId="24138" refreshError="1"/>
      <sheetData sheetId="24139" refreshError="1"/>
      <sheetData sheetId="24140" refreshError="1"/>
      <sheetData sheetId="24141" refreshError="1"/>
      <sheetData sheetId="24142" refreshError="1"/>
      <sheetData sheetId="24143" refreshError="1"/>
      <sheetData sheetId="24144" refreshError="1"/>
      <sheetData sheetId="24145" refreshError="1"/>
      <sheetData sheetId="24146" refreshError="1"/>
      <sheetData sheetId="24147" refreshError="1"/>
      <sheetData sheetId="24148" refreshError="1"/>
      <sheetData sheetId="24149" refreshError="1"/>
      <sheetData sheetId="24150" refreshError="1"/>
      <sheetData sheetId="24151" refreshError="1"/>
      <sheetData sheetId="24152" refreshError="1"/>
      <sheetData sheetId="24153" refreshError="1"/>
      <sheetData sheetId="24154" refreshError="1"/>
      <sheetData sheetId="24155" refreshError="1"/>
      <sheetData sheetId="24156" refreshError="1"/>
      <sheetData sheetId="24157" refreshError="1"/>
      <sheetData sheetId="24158">
        <row r="329">
          <cell r="C329">
            <v>32687000</v>
          </cell>
        </row>
      </sheetData>
      <sheetData sheetId="24159" refreshError="1"/>
      <sheetData sheetId="24160" refreshError="1"/>
      <sheetData sheetId="24161" refreshError="1"/>
      <sheetData sheetId="24162" refreshError="1"/>
      <sheetData sheetId="24163" refreshError="1"/>
      <sheetData sheetId="24164" refreshError="1"/>
      <sheetData sheetId="24165" refreshError="1"/>
      <sheetData sheetId="24166" refreshError="1"/>
      <sheetData sheetId="24167" refreshError="1"/>
      <sheetData sheetId="24168" refreshError="1"/>
      <sheetData sheetId="24169" refreshError="1"/>
      <sheetData sheetId="24170" refreshError="1"/>
      <sheetData sheetId="24171" refreshError="1"/>
      <sheetData sheetId="24172" refreshError="1"/>
      <sheetData sheetId="24173" refreshError="1"/>
      <sheetData sheetId="24174" refreshError="1"/>
      <sheetData sheetId="24175" refreshError="1"/>
      <sheetData sheetId="24176" refreshError="1"/>
      <sheetData sheetId="24177" refreshError="1"/>
      <sheetData sheetId="24178" refreshError="1"/>
      <sheetData sheetId="24179" refreshError="1"/>
      <sheetData sheetId="24180" refreshError="1"/>
      <sheetData sheetId="24181" refreshError="1"/>
      <sheetData sheetId="24182" refreshError="1"/>
      <sheetData sheetId="24183" refreshError="1"/>
      <sheetData sheetId="24184" refreshError="1"/>
      <sheetData sheetId="24185" refreshError="1"/>
      <sheetData sheetId="24186" refreshError="1"/>
      <sheetData sheetId="24187" refreshError="1"/>
      <sheetData sheetId="24188" refreshError="1"/>
      <sheetData sheetId="24189" refreshError="1"/>
      <sheetData sheetId="24190" refreshError="1"/>
      <sheetData sheetId="24191" refreshError="1"/>
      <sheetData sheetId="24192" refreshError="1"/>
      <sheetData sheetId="24193" refreshError="1"/>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refreshError="1"/>
      <sheetData sheetId="24213" refreshError="1"/>
      <sheetData sheetId="24214" refreshError="1"/>
      <sheetData sheetId="24215" refreshError="1"/>
      <sheetData sheetId="24216" refreshError="1"/>
      <sheetData sheetId="24217" refreshError="1"/>
      <sheetData sheetId="24218" refreshError="1"/>
      <sheetData sheetId="24219" refreshError="1"/>
      <sheetData sheetId="24220" refreshError="1"/>
      <sheetData sheetId="24221" refreshError="1"/>
      <sheetData sheetId="24222" refreshError="1"/>
      <sheetData sheetId="24223" refreshError="1"/>
      <sheetData sheetId="24224" refreshError="1"/>
      <sheetData sheetId="24225" refreshError="1"/>
      <sheetData sheetId="24226" refreshError="1"/>
      <sheetData sheetId="24227" refreshError="1"/>
      <sheetData sheetId="24228" refreshError="1"/>
      <sheetData sheetId="24229" refreshError="1"/>
      <sheetData sheetId="24230" refreshError="1"/>
      <sheetData sheetId="24231" refreshError="1"/>
      <sheetData sheetId="24232" refreshError="1"/>
      <sheetData sheetId="24233" refreshError="1"/>
      <sheetData sheetId="24234" refreshError="1"/>
      <sheetData sheetId="24235" refreshError="1"/>
      <sheetData sheetId="24236" refreshError="1"/>
      <sheetData sheetId="24237" refreshError="1"/>
      <sheetData sheetId="24238" refreshError="1"/>
      <sheetData sheetId="24239" refreshError="1"/>
      <sheetData sheetId="24240" refreshError="1"/>
      <sheetData sheetId="24241" refreshError="1"/>
      <sheetData sheetId="24242" refreshError="1"/>
      <sheetData sheetId="24243" refreshError="1"/>
      <sheetData sheetId="24244" refreshError="1"/>
      <sheetData sheetId="24245" refreshError="1"/>
      <sheetData sheetId="24246" refreshError="1"/>
      <sheetData sheetId="24247" refreshError="1"/>
      <sheetData sheetId="24248" refreshError="1"/>
      <sheetData sheetId="24249" refreshError="1"/>
      <sheetData sheetId="24250" refreshError="1"/>
      <sheetData sheetId="24251" refreshError="1"/>
      <sheetData sheetId="24252" refreshError="1"/>
      <sheetData sheetId="24253"/>
      <sheetData sheetId="24254" refreshError="1"/>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refreshError="1"/>
      <sheetData sheetId="24320"/>
      <sheetData sheetId="24321"/>
      <sheetData sheetId="24322" refreshError="1"/>
      <sheetData sheetId="24323" refreshError="1"/>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refreshError="1"/>
      <sheetData sheetId="24354" refreshError="1"/>
      <sheetData sheetId="24355" refreshError="1"/>
      <sheetData sheetId="24356" refreshError="1"/>
      <sheetData sheetId="24357" refreshError="1"/>
      <sheetData sheetId="24358" refreshError="1"/>
      <sheetData sheetId="24359" refreshError="1"/>
      <sheetData sheetId="24360" refreshError="1"/>
      <sheetData sheetId="24361" refreshError="1"/>
      <sheetData sheetId="24362" refreshError="1"/>
      <sheetData sheetId="24363" refreshError="1"/>
      <sheetData sheetId="24364" refreshError="1"/>
      <sheetData sheetId="24365" refreshError="1"/>
      <sheetData sheetId="24366" refreshError="1"/>
      <sheetData sheetId="24367"/>
      <sheetData sheetId="24368"/>
      <sheetData sheetId="24369"/>
      <sheetData sheetId="24370"/>
      <sheetData sheetId="24371"/>
      <sheetData sheetId="24372"/>
      <sheetData sheetId="24373"/>
      <sheetData sheetId="24374"/>
      <sheetData sheetId="24375"/>
      <sheetData sheetId="24376"/>
      <sheetData sheetId="24377"/>
      <sheetData sheetId="24378" refreshError="1"/>
      <sheetData sheetId="24379" refreshError="1"/>
      <sheetData sheetId="24380" refreshError="1"/>
      <sheetData sheetId="24381" refreshError="1"/>
      <sheetData sheetId="24382" refreshError="1"/>
      <sheetData sheetId="24383" refreshError="1"/>
      <sheetData sheetId="24384" refreshError="1"/>
      <sheetData sheetId="24385" refreshError="1"/>
      <sheetData sheetId="24386" refreshError="1"/>
      <sheetData sheetId="24387" refreshError="1"/>
      <sheetData sheetId="24388" refreshError="1"/>
      <sheetData sheetId="24389" refreshError="1"/>
      <sheetData sheetId="24390" refreshError="1"/>
      <sheetData sheetId="24391" refreshError="1"/>
      <sheetData sheetId="24392" refreshError="1"/>
      <sheetData sheetId="24393" refreshError="1"/>
      <sheetData sheetId="24394" refreshError="1"/>
      <sheetData sheetId="24395" refreshError="1"/>
      <sheetData sheetId="24396" refreshError="1"/>
      <sheetData sheetId="24397" refreshError="1"/>
      <sheetData sheetId="24398" refreshError="1"/>
      <sheetData sheetId="24399" refreshError="1"/>
      <sheetData sheetId="24400" refreshError="1"/>
      <sheetData sheetId="24401" refreshError="1"/>
      <sheetData sheetId="24402" refreshError="1"/>
      <sheetData sheetId="24403" refreshError="1"/>
      <sheetData sheetId="24404" refreshError="1"/>
      <sheetData sheetId="24405" refreshError="1"/>
      <sheetData sheetId="24406" refreshError="1"/>
      <sheetData sheetId="24407" refreshError="1"/>
      <sheetData sheetId="24408" refreshError="1"/>
      <sheetData sheetId="24409" refreshError="1"/>
      <sheetData sheetId="24410" refreshError="1"/>
      <sheetData sheetId="24411" refreshError="1"/>
      <sheetData sheetId="24412" refreshError="1"/>
      <sheetData sheetId="24413" refreshError="1"/>
      <sheetData sheetId="24414" refreshError="1"/>
      <sheetData sheetId="24415" refreshError="1"/>
      <sheetData sheetId="24416" refreshError="1"/>
      <sheetData sheetId="24417" refreshError="1"/>
      <sheetData sheetId="24418" refreshError="1"/>
      <sheetData sheetId="24419" refreshError="1"/>
      <sheetData sheetId="24420" refreshError="1"/>
      <sheetData sheetId="24421" refreshError="1"/>
      <sheetData sheetId="24422" refreshError="1"/>
      <sheetData sheetId="24423" refreshError="1"/>
      <sheetData sheetId="24424" refreshError="1"/>
      <sheetData sheetId="24425" refreshError="1"/>
      <sheetData sheetId="24426" refreshError="1"/>
      <sheetData sheetId="24427" refreshError="1"/>
      <sheetData sheetId="24428" refreshError="1"/>
      <sheetData sheetId="24429" refreshError="1"/>
      <sheetData sheetId="24430" refreshError="1"/>
      <sheetData sheetId="24431" refreshError="1"/>
      <sheetData sheetId="24432" refreshError="1"/>
      <sheetData sheetId="24433" refreshError="1"/>
      <sheetData sheetId="24434" refreshError="1"/>
      <sheetData sheetId="24435" refreshError="1"/>
      <sheetData sheetId="24436" refreshError="1"/>
      <sheetData sheetId="24437" refreshError="1"/>
      <sheetData sheetId="24438" refreshError="1"/>
      <sheetData sheetId="24439" refreshError="1"/>
      <sheetData sheetId="24440" refreshError="1"/>
      <sheetData sheetId="24441" refreshError="1"/>
      <sheetData sheetId="24442" refreshError="1"/>
      <sheetData sheetId="24443" refreshError="1"/>
      <sheetData sheetId="24444" refreshError="1"/>
      <sheetData sheetId="24445" refreshError="1"/>
      <sheetData sheetId="24446" refreshError="1"/>
      <sheetData sheetId="24447" refreshError="1"/>
      <sheetData sheetId="24448" refreshError="1"/>
      <sheetData sheetId="24449" refreshError="1"/>
      <sheetData sheetId="24450" refreshError="1"/>
      <sheetData sheetId="24451" refreshError="1"/>
      <sheetData sheetId="24452" refreshError="1"/>
      <sheetData sheetId="24453" refreshError="1"/>
      <sheetData sheetId="24454" refreshError="1"/>
      <sheetData sheetId="24455" refreshError="1"/>
      <sheetData sheetId="24456" refreshError="1"/>
      <sheetData sheetId="24457" refreshError="1"/>
      <sheetData sheetId="24458" refreshError="1"/>
      <sheetData sheetId="24459" refreshError="1"/>
      <sheetData sheetId="24460" refreshError="1"/>
      <sheetData sheetId="24461" refreshError="1"/>
      <sheetData sheetId="24462" refreshError="1"/>
      <sheetData sheetId="24463" refreshError="1"/>
      <sheetData sheetId="24464" refreshError="1"/>
      <sheetData sheetId="24465" refreshError="1"/>
      <sheetData sheetId="24466" refreshError="1"/>
      <sheetData sheetId="24467" refreshError="1"/>
      <sheetData sheetId="24468" refreshError="1"/>
      <sheetData sheetId="24469" refreshError="1"/>
      <sheetData sheetId="24470" refreshError="1"/>
      <sheetData sheetId="24471" refreshError="1"/>
      <sheetData sheetId="24472" refreshError="1"/>
      <sheetData sheetId="24473" refreshError="1"/>
      <sheetData sheetId="24474" refreshError="1"/>
      <sheetData sheetId="24475" refreshError="1"/>
      <sheetData sheetId="24476" refreshError="1"/>
      <sheetData sheetId="24477" refreshError="1"/>
      <sheetData sheetId="24478" refreshError="1"/>
      <sheetData sheetId="24479" refreshError="1"/>
      <sheetData sheetId="24480" refreshError="1"/>
      <sheetData sheetId="24481" refreshError="1"/>
      <sheetData sheetId="24482" refreshError="1"/>
      <sheetData sheetId="24483" refreshError="1"/>
      <sheetData sheetId="24484" refreshError="1"/>
      <sheetData sheetId="24485" refreshError="1"/>
      <sheetData sheetId="24486" refreshError="1"/>
      <sheetData sheetId="24487" refreshError="1"/>
      <sheetData sheetId="24488" refreshError="1"/>
      <sheetData sheetId="24489" refreshError="1"/>
      <sheetData sheetId="24490" refreshError="1"/>
      <sheetData sheetId="24491" refreshError="1"/>
      <sheetData sheetId="24492" refreshError="1"/>
      <sheetData sheetId="24493" refreshError="1"/>
      <sheetData sheetId="24494" refreshError="1"/>
      <sheetData sheetId="24495" refreshError="1"/>
      <sheetData sheetId="24496" refreshError="1"/>
      <sheetData sheetId="24497" refreshError="1"/>
      <sheetData sheetId="24498" refreshError="1"/>
      <sheetData sheetId="24499" refreshError="1"/>
      <sheetData sheetId="24500" refreshError="1"/>
      <sheetData sheetId="24501" refreshError="1"/>
      <sheetData sheetId="24502" refreshError="1"/>
      <sheetData sheetId="24503" refreshError="1"/>
      <sheetData sheetId="24504" refreshError="1"/>
      <sheetData sheetId="24505" refreshError="1"/>
      <sheetData sheetId="24506" refreshError="1"/>
      <sheetData sheetId="24507" refreshError="1"/>
      <sheetData sheetId="24508" refreshError="1"/>
      <sheetData sheetId="24509"/>
      <sheetData sheetId="24510">
        <row r="1">
          <cell r="C1" t="str">
            <v>%,AFF,FDESCR</v>
          </cell>
        </row>
      </sheetData>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refreshError="1"/>
      <sheetData sheetId="24568" refreshError="1"/>
      <sheetData sheetId="24569" refreshError="1"/>
      <sheetData sheetId="24570" refreshError="1"/>
      <sheetData sheetId="24571" refreshError="1"/>
      <sheetData sheetId="24572" refreshError="1"/>
      <sheetData sheetId="24573" refreshError="1"/>
      <sheetData sheetId="24574" refreshError="1"/>
      <sheetData sheetId="24575" refreshError="1"/>
      <sheetData sheetId="24576" refreshError="1"/>
      <sheetData sheetId="24577" refreshError="1"/>
      <sheetData sheetId="24578" refreshError="1"/>
      <sheetData sheetId="24579" refreshError="1"/>
      <sheetData sheetId="24580" refreshError="1"/>
      <sheetData sheetId="24581" refreshError="1"/>
      <sheetData sheetId="24582" refreshError="1"/>
      <sheetData sheetId="24583" refreshError="1"/>
      <sheetData sheetId="24584" refreshError="1"/>
      <sheetData sheetId="24585" refreshError="1"/>
      <sheetData sheetId="24586" refreshError="1"/>
      <sheetData sheetId="24587" refreshError="1"/>
      <sheetData sheetId="24588" refreshError="1"/>
      <sheetData sheetId="24589" refreshError="1"/>
      <sheetData sheetId="24590" refreshError="1"/>
      <sheetData sheetId="24591" refreshError="1"/>
      <sheetData sheetId="24592" refreshError="1"/>
      <sheetData sheetId="24593" refreshError="1"/>
      <sheetData sheetId="24594" refreshError="1"/>
      <sheetData sheetId="24595" refreshError="1"/>
      <sheetData sheetId="24596" refreshError="1"/>
      <sheetData sheetId="24597" refreshError="1"/>
      <sheetData sheetId="24598" refreshError="1"/>
      <sheetData sheetId="24599" refreshError="1"/>
      <sheetData sheetId="24600" refreshError="1"/>
      <sheetData sheetId="24601" refreshError="1"/>
      <sheetData sheetId="24602" refreshError="1"/>
      <sheetData sheetId="24603" refreshError="1"/>
      <sheetData sheetId="24604" refreshError="1"/>
      <sheetData sheetId="24605" refreshError="1"/>
      <sheetData sheetId="24606" refreshError="1"/>
      <sheetData sheetId="24607" refreshError="1"/>
      <sheetData sheetId="24608" refreshError="1"/>
      <sheetData sheetId="24609" refreshError="1"/>
      <sheetData sheetId="24610" refreshError="1"/>
      <sheetData sheetId="24611" refreshError="1"/>
      <sheetData sheetId="24612" refreshError="1"/>
      <sheetData sheetId="24613" refreshError="1"/>
      <sheetData sheetId="24614" refreshError="1"/>
      <sheetData sheetId="24615"/>
      <sheetData sheetId="24616"/>
      <sheetData sheetId="24617"/>
      <sheetData sheetId="24618"/>
      <sheetData sheetId="24619"/>
      <sheetData sheetId="24620"/>
      <sheetData sheetId="24621"/>
      <sheetData sheetId="24622"/>
      <sheetData sheetId="24623"/>
      <sheetData sheetId="24624"/>
      <sheetData sheetId="24625"/>
      <sheetData sheetId="24626" refreshError="1"/>
      <sheetData sheetId="24627" refreshError="1"/>
      <sheetData sheetId="24628" refreshError="1"/>
      <sheetData sheetId="24629" refreshError="1"/>
      <sheetData sheetId="24630" refreshError="1"/>
      <sheetData sheetId="24631" refreshError="1"/>
      <sheetData sheetId="24632" refreshError="1"/>
      <sheetData sheetId="24633" refreshError="1"/>
      <sheetData sheetId="24634" refreshError="1"/>
      <sheetData sheetId="24635" refreshError="1"/>
      <sheetData sheetId="24636" refreshError="1"/>
      <sheetData sheetId="24637" refreshError="1"/>
      <sheetData sheetId="24638" refreshError="1"/>
      <sheetData sheetId="24639" refreshError="1"/>
      <sheetData sheetId="24640" refreshError="1"/>
      <sheetData sheetId="24641" refreshError="1"/>
      <sheetData sheetId="24642" refreshError="1"/>
      <sheetData sheetId="24643" refreshError="1"/>
      <sheetData sheetId="24644" refreshError="1"/>
      <sheetData sheetId="24645" refreshError="1"/>
      <sheetData sheetId="24646" refreshError="1"/>
      <sheetData sheetId="24647" refreshError="1"/>
      <sheetData sheetId="24648" refreshError="1"/>
      <sheetData sheetId="24649" refreshError="1"/>
      <sheetData sheetId="24650" refreshError="1"/>
      <sheetData sheetId="24651" refreshError="1"/>
      <sheetData sheetId="24652" refreshError="1"/>
      <sheetData sheetId="24653" refreshError="1"/>
      <sheetData sheetId="24654" refreshError="1"/>
      <sheetData sheetId="24655" refreshError="1"/>
      <sheetData sheetId="24656" refreshError="1"/>
      <sheetData sheetId="24657" refreshError="1"/>
      <sheetData sheetId="24658" refreshError="1"/>
      <sheetData sheetId="24659" refreshError="1"/>
      <sheetData sheetId="24660" refreshError="1"/>
      <sheetData sheetId="24661" refreshError="1"/>
      <sheetData sheetId="24662" refreshError="1"/>
      <sheetData sheetId="24663" refreshError="1"/>
      <sheetData sheetId="24664" refreshError="1"/>
      <sheetData sheetId="24665" refreshError="1"/>
      <sheetData sheetId="24666" refreshError="1"/>
      <sheetData sheetId="24667" refreshError="1"/>
      <sheetData sheetId="24668" refreshError="1"/>
      <sheetData sheetId="24669" refreshError="1"/>
      <sheetData sheetId="24670" refreshError="1"/>
      <sheetData sheetId="24671" refreshError="1"/>
      <sheetData sheetId="24672" refreshError="1"/>
      <sheetData sheetId="24673" refreshError="1"/>
      <sheetData sheetId="24674" refreshError="1"/>
      <sheetData sheetId="24675" refreshError="1"/>
      <sheetData sheetId="24676" refreshError="1"/>
      <sheetData sheetId="24677" refreshError="1"/>
      <sheetData sheetId="24678" refreshError="1"/>
      <sheetData sheetId="24679" refreshError="1"/>
      <sheetData sheetId="24680" refreshError="1"/>
      <sheetData sheetId="24681" refreshError="1"/>
      <sheetData sheetId="24682" refreshError="1"/>
      <sheetData sheetId="24683" refreshError="1"/>
      <sheetData sheetId="24684" refreshError="1"/>
      <sheetData sheetId="24685" refreshError="1"/>
      <sheetData sheetId="24686" refreshError="1"/>
      <sheetData sheetId="24687" refreshError="1"/>
      <sheetData sheetId="24688" refreshError="1"/>
      <sheetData sheetId="24689" refreshError="1"/>
      <sheetData sheetId="24690" refreshError="1"/>
      <sheetData sheetId="24691" refreshError="1"/>
      <sheetData sheetId="24692" refreshError="1"/>
      <sheetData sheetId="24693" refreshError="1"/>
      <sheetData sheetId="24694" refreshError="1"/>
      <sheetData sheetId="24695" refreshError="1"/>
      <sheetData sheetId="24696" refreshError="1"/>
      <sheetData sheetId="24697" refreshError="1"/>
      <sheetData sheetId="24698" refreshError="1"/>
      <sheetData sheetId="24699" refreshError="1"/>
      <sheetData sheetId="24700" refreshError="1"/>
      <sheetData sheetId="24701" refreshError="1"/>
      <sheetData sheetId="24702" refreshError="1"/>
      <sheetData sheetId="24703" refreshError="1"/>
      <sheetData sheetId="24704" refreshError="1"/>
      <sheetData sheetId="24705" refreshError="1"/>
      <sheetData sheetId="24706" refreshError="1"/>
      <sheetData sheetId="24707" refreshError="1"/>
      <sheetData sheetId="24708" refreshError="1"/>
      <sheetData sheetId="24709" refreshError="1"/>
      <sheetData sheetId="24710" refreshError="1"/>
      <sheetData sheetId="24711" refreshError="1"/>
      <sheetData sheetId="24712" refreshError="1"/>
      <sheetData sheetId="24713" refreshError="1"/>
      <sheetData sheetId="24714" refreshError="1"/>
      <sheetData sheetId="24715" refreshError="1"/>
      <sheetData sheetId="24716" refreshError="1"/>
      <sheetData sheetId="24717" refreshError="1"/>
      <sheetData sheetId="24718" refreshError="1"/>
      <sheetData sheetId="24719" refreshError="1"/>
      <sheetData sheetId="24720" refreshError="1"/>
      <sheetData sheetId="24721" refreshError="1"/>
      <sheetData sheetId="24722" refreshError="1"/>
      <sheetData sheetId="24723" refreshError="1"/>
      <sheetData sheetId="24724" refreshError="1"/>
      <sheetData sheetId="24725" refreshError="1"/>
      <sheetData sheetId="24726" refreshError="1"/>
      <sheetData sheetId="24727" refreshError="1"/>
      <sheetData sheetId="24728" refreshError="1"/>
      <sheetData sheetId="24729" refreshError="1"/>
      <sheetData sheetId="24730" refreshError="1"/>
      <sheetData sheetId="24731" refreshError="1"/>
      <sheetData sheetId="24732" refreshError="1"/>
      <sheetData sheetId="24733" refreshError="1"/>
      <sheetData sheetId="24734" refreshError="1"/>
      <sheetData sheetId="24735" refreshError="1"/>
      <sheetData sheetId="24736" refreshError="1"/>
      <sheetData sheetId="24737" refreshError="1"/>
      <sheetData sheetId="24738" refreshError="1"/>
      <sheetData sheetId="24739" refreshError="1"/>
      <sheetData sheetId="24740" refreshError="1"/>
      <sheetData sheetId="24741" refreshError="1"/>
      <sheetData sheetId="24742" refreshError="1"/>
      <sheetData sheetId="24743" refreshError="1"/>
      <sheetData sheetId="24744" refreshError="1"/>
      <sheetData sheetId="24745" refreshError="1"/>
      <sheetData sheetId="24746" refreshError="1"/>
      <sheetData sheetId="24747" refreshError="1"/>
      <sheetData sheetId="24748" refreshError="1"/>
      <sheetData sheetId="24749" refreshError="1"/>
      <sheetData sheetId="24750" refreshError="1"/>
      <sheetData sheetId="24751" refreshError="1"/>
      <sheetData sheetId="24752" refreshError="1"/>
      <sheetData sheetId="24753" refreshError="1"/>
      <sheetData sheetId="24754" refreshError="1"/>
      <sheetData sheetId="24755" refreshError="1"/>
      <sheetData sheetId="24756" refreshError="1"/>
      <sheetData sheetId="24757" refreshError="1"/>
      <sheetData sheetId="24758" refreshError="1"/>
      <sheetData sheetId="24759" refreshError="1"/>
      <sheetData sheetId="24760" refreshError="1"/>
      <sheetData sheetId="24761" refreshError="1"/>
      <sheetData sheetId="24762" refreshError="1"/>
      <sheetData sheetId="24763" refreshError="1"/>
      <sheetData sheetId="24764" refreshError="1"/>
      <sheetData sheetId="24765" refreshError="1"/>
      <sheetData sheetId="24766" refreshError="1"/>
      <sheetData sheetId="24767" refreshError="1"/>
      <sheetData sheetId="24768" refreshError="1"/>
      <sheetData sheetId="24769" refreshError="1"/>
      <sheetData sheetId="24770" refreshError="1"/>
      <sheetData sheetId="24771"/>
      <sheetData sheetId="24772"/>
      <sheetData sheetId="24773"/>
      <sheetData sheetId="24774"/>
      <sheetData sheetId="24775"/>
      <sheetData sheetId="24776" refreshError="1"/>
      <sheetData sheetId="24777"/>
      <sheetData sheetId="24778" refreshError="1"/>
      <sheetData sheetId="24779" refreshError="1"/>
      <sheetData sheetId="24780">
        <row r="60">
          <cell r="G60">
            <v>82704562.109999999</v>
          </cell>
        </row>
      </sheetData>
      <sheetData sheetId="24781" refreshError="1"/>
      <sheetData sheetId="24782" refreshError="1"/>
      <sheetData sheetId="24783" refreshError="1"/>
      <sheetData sheetId="24784">
        <row r="1">
          <cell r="B1" t="str">
            <v>%,AFF,FACCOUNT</v>
          </cell>
        </row>
      </sheetData>
      <sheetData sheetId="24785" refreshError="1"/>
      <sheetData sheetId="24786"/>
      <sheetData sheetId="24787"/>
      <sheetData sheetId="24788" refreshError="1"/>
      <sheetData sheetId="24789" refreshError="1"/>
      <sheetData sheetId="24790" refreshError="1"/>
      <sheetData sheetId="24791" refreshError="1"/>
      <sheetData sheetId="24792" refreshError="1"/>
      <sheetData sheetId="24793" refreshError="1"/>
      <sheetData sheetId="24794" refreshError="1"/>
      <sheetData sheetId="24795" refreshError="1"/>
      <sheetData sheetId="24796" refreshError="1"/>
      <sheetData sheetId="24797" refreshError="1"/>
      <sheetData sheetId="24798" refreshError="1"/>
      <sheetData sheetId="24799" refreshError="1"/>
      <sheetData sheetId="24800" refreshError="1"/>
      <sheetData sheetId="24801" refreshError="1"/>
      <sheetData sheetId="24802" refreshError="1"/>
      <sheetData sheetId="24803" refreshError="1"/>
      <sheetData sheetId="24804" refreshError="1"/>
      <sheetData sheetId="24805" refreshError="1"/>
      <sheetData sheetId="24806" refreshError="1"/>
      <sheetData sheetId="24807" refreshError="1"/>
      <sheetData sheetId="24808" refreshError="1"/>
      <sheetData sheetId="24809" refreshError="1"/>
      <sheetData sheetId="24810" refreshError="1"/>
      <sheetData sheetId="24811" refreshError="1"/>
      <sheetData sheetId="24812" refreshError="1"/>
      <sheetData sheetId="24813" refreshError="1"/>
      <sheetData sheetId="24814" refreshError="1"/>
      <sheetData sheetId="24815" refreshError="1"/>
      <sheetData sheetId="24816" refreshError="1"/>
      <sheetData sheetId="24817" refreshError="1"/>
      <sheetData sheetId="24818" refreshError="1"/>
      <sheetData sheetId="24819" refreshError="1"/>
      <sheetData sheetId="24820" refreshError="1"/>
      <sheetData sheetId="24821" refreshError="1"/>
      <sheetData sheetId="24822" refreshError="1"/>
      <sheetData sheetId="24823" refreshError="1"/>
      <sheetData sheetId="24824" refreshError="1"/>
      <sheetData sheetId="24825" refreshError="1"/>
      <sheetData sheetId="24826" refreshError="1"/>
      <sheetData sheetId="24827" refreshError="1"/>
      <sheetData sheetId="24828" refreshError="1"/>
      <sheetData sheetId="24829" refreshError="1"/>
      <sheetData sheetId="24830" refreshError="1"/>
      <sheetData sheetId="24831" refreshError="1"/>
      <sheetData sheetId="24832" refreshError="1"/>
      <sheetData sheetId="24833" refreshError="1"/>
      <sheetData sheetId="24834" refreshError="1"/>
      <sheetData sheetId="24835" refreshError="1"/>
      <sheetData sheetId="24836" refreshError="1"/>
      <sheetData sheetId="24837">
        <row r="2">
          <cell r="G2">
            <v>281569600</v>
          </cell>
        </row>
      </sheetData>
      <sheetData sheetId="24838" refreshError="1"/>
      <sheetData sheetId="24839" refreshError="1"/>
      <sheetData sheetId="24840" refreshError="1"/>
      <sheetData sheetId="24841">
        <row r="2">
          <cell r="C2">
            <v>2.815696</v>
          </cell>
        </row>
      </sheetData>
      <sheetData sheetId="24842" refreshError="1"/>
      <sheetData sheetId="24843">
        <row r="3">
          <cell r="B3">
            <v>808196412</v>
          </cell>
        </row>
      </sheetData>
      <sheetData sheetId="24844">
        <row r="2">
          <cell r="E2">
            <v>2.815696</v>
          </cell>
        </row>
      </sheetData>
      <sheetData sheetId="24845" refreshError="1"/>
      <sheetData sheetId="24846" refreshError="1"/>
      <sheetData sheetId="24847" refreshError="1"/>
      <sheetData sheetId="24848" refreshError="1"/>
      <sheetData sheetId="24849" refreshError="1"/>
      <sheetData sheetId="24850" refreshError="1"/>
      <sheetData sheetId="24851" refreshError="1"/>
      <sheetData sheetId="24852" refreshError="1"/>
      <sheetData sheetId="24853" refreshError="1"/>
      <sheetData sheetId="24854" refreshError="1"/>
      <sheetData sheetId="24855" refreshError="1"/>
      <sheetData sheetId="24856" refreshError="1"/>
      <sheetData sheetId="24857" refreshError="1"/>
      <sheetData sheetId="24858" refreshError="1"/>
      <sheetData sheetId="24859" refreshError="1"/>
      <sheetData sheetId="24860" refreshError="1"/>
      <sheetData sheetId="24861" refreshError="1"/>
      <sheetData sheetId="24862" refreshError="1"/>
      <sheetData sheetId="24863" refreshError="1"/>
      <sheetData sheetId="24864" refreshError="1"/>
      <sheetData sheetId="24865" refreshError="1"/>
      <sheetData sheetId="24866" refreshError="1"/>
      <sheetData sheetId="24867" refreshError="1"/>
      <sheetData sheetId="24868" refreshError="1"/>
      <sheetData sheetId="24869" refreshError="1"/>
      <sheetData sheetId="24870" refreshError="1"/>
      <sheetData sheetId="24871" refreshError="1"/>
      <sheetData sheetId="24872" refreshError="1"/>
      <sheetData sheetId="24873" refreshError="1"/>
      <sheetData sheetId="24874" refreshError="1"/>
      <sheetData sheetId="24875" refreshError="1"/>
      <sheetData sheetId="24876" refreshError="1"/>
      <sheetData sheetId="24877" refreshError="1"/>
      <sheetData sheetId="24878" refreshError="1"/>
      <sheetData sheetId="24879" refreshError="1"/>
      <sheetData sheetId="24880" refreshError="1"/>
      <sheetData sheetId="24881" refreshError="1"/>
      <sheetData sheetId="24882" refreshError="1"/>
      <sheetData sheetId="24883" refreshError="1"/>
      <sheetData sheetId="24884" refreshError="1"/>
      <sheetData sheetId="24885" refreshError="1"/>
      <sheetData sheetId="24886" refreshError="1"/>
      <sheetData sheetId="24887" refreshError="1"/>
      <sheetData sheetId="24888" refreshError="1"/>
      <sheetData sheetId="24889" refreshError="1"/>
      <sheetData sheetId="24890" refreshError="1"/>
      <sheetData sheetId="24891" refreshError="1"/>
      <sheetData sheetId="24892" refreshError="1"/>
      <sheetData sheetId="24893" refreshError="1"/>
      <sheetData sheetId="24894" refreshError="1"/>
      <sheetData sheetId="24895" refreshError="1"/>
      <sheetData sheetId="24896" refreshError="1"/>
      <sheetData sheetId="24897" refreshError="1"/>
      <sheetData sheetId="24898" refreshError="1"/>
      <sheetData sheetId="24899" refreshError="1"/>
      <sheetData sheetId="24900" refreshError="1"/>
      <sheetData sheetId="24901" refreshError="1"/>
      <sheetData sheetId="24902" refreshError="1"/>
      <sheetData sheetId="24903" refreshError="1"/>
      <sheetData sheetId="24904" refreshError="1"/>
      <sheetData sheetId="24905" refreshError="1"/>
      <sheetData sheetId="24906" refreshError="1"/>
      <sheetData sheetId="24907" refreshError="1"/>
      <sheetData sheetId="24908" refreshError="1"/>
      <sheetData sheetId="24909" refreshError="1"/>
      <sheetData sheetId="24910" refreshError="1"/>
      <sheetData sheetId="24911" refreshError="1"/>
      <sheetData sheetId="24912" refreshError="1"/>
      <sheetData sheetId="24913"/>
      <sheetData sheetId="24914" refreshError="1"/>
      <sheetData sheetId="24915"/>
      <sheetData sheetId="24916" refreshError="1"/>
      <sheetData sheetId="24917" refreshError="1"/>
      <sheetData sheetId="24918" refreshError="1"/>
      <sheetData sheetId="24919" refreshError="1"/>
      <sheetData sheetId="24920" refreshError="1"/>
      <sheetData sheetId="24921" refreshError="1"/>
      <sheetData sheetId="24922" refreshError="1"/>
      <sheetData sheetId="24923" refreshError="1"/>
      <sheetData sheetId="24924" refreshError="1"/>
      <sheetData sheetId="24925" refreshError="1"/>
      <sheetData sheetId="24926" refreshError="1"/>
      <sheetData sheetId="24927" refreshError="1"/>
      <sheetData sheetId="24928" refreshError="1"/>
      <sheetData sheetId="24929" refreshError="1"/>
      <sheetData sheetId="24930" refreshError="1"/>
      <sheetData sheetId="24931" refreshError="1"/>
      <sheetData sheetId="24932" refreshError="1"/>
      <sheetData sheetId="24933" refreshError="1"/>
      <sheetData sheetId="24934" refreshError="1"/>
      <sheetData sheetId="24935" refreshError="1"/>
      <sheetData sheetId="24936" refreshError="1"/>
      <sheetData sheetId="24937" refreshError="1"/>
      <sheetData sheetId="24938" refreshError="1"/>
      <sheetData sheetId="24939" refreshError="1"/>
      <sheetData sheetId="24940" refreshError="1"/>
      <sheetData sheetId="24941" refreshError="1"/>
      <sheetData sheetId="24942" refreshError="1"/>
      <sheetData sheetId="24943" refreshError="1"/>
      <sheetData sheetId="24944" refreshError="1"/>
      <sheetData sheetId="24945" refreshError="1"/>
      <sheetData sheetId="24946" refreshError="1"/>
      <sheetData sheetId="24947" refreshError="1"/>
      <sheetData sheetId="24948">
        <row r="1">
          <cell r="A1" t="str">
            <v>StdSECOrder</v>
          </cell>
        </row>
      </sheetData>
      <sheetData sheetId="24949">
        <row r="1">
          <cell r="A1" t="str">
            <v>StdSECOrder</v>
          </cell>
        </row>
      </sheetData>
      <sheetData sheetId="24950">
        <row r="1">
          <cell r="A1" t="str">
            <v>StdSECOrder</v>
          </cell>
        </row>
      </sheetData>
      <sheetData sheetId="24951" refreshError="1"/>
      <sheetData sheetId="24952">
        <row r="1">
          <cell r="A1" t="str">
            <v>StdSECOrder</v>
          </cell>
        </row>
      </sheetData>
      <sheetData sheetId="24953" refreshError="1"/>
      <sheetData sheetId="24954" refreshError="1"/>
      <sheetData sheetId="24955" refreshError="1"/>
      <sheetData sheetId="24956" refreshError="1"/>
      <sheetData sheetId="24957" refreshError="1"/>
      <sheetData sheetId="24958" refreshError="1"/>
      <sheetData sheetId="24959" refreshError="1"/>
      <sheetData sheetId="24960" refreshError="1"/>
      <sheetData sheetId="24961" refreshError="1"/>
      <sheetData sheetId="24962" refreshError="1"/>
      <sheetData sheetId="24963" refreshError="1"/>
      <sheetData sheetId="24964" refreshError="1"/>
      <sheetData sheetId="24965" refreshError="1"/>
      <sheetData sheetId="24966" refreshError="1"/>
      <sheetData sheetId="24967" refreshError="1"/>
      <sheetData sheetId="24968" refreshError="1"/>
      <sheetData sheetId="24969" refreshError="1"/>
      <sheetData sheetId="24970">
        <row r="1">
          <cell r="S1" t="str">
            <v>Cash break</v>
          </cell>
        </row>
      </sheetData>
      <sheetData sheetId="24971" refreshError="1"/>
      <sheetData sheetId="24972" refreshError="1"/>
      <sheetData sheetId="24973"/>
      <sheetData sheetId="24974" refreshError="1"/>
      <sheetData sheetId="24975">
        <row r="23">
          <cell r="K23">
            <v>40661</v>
          </cell>
        </row>
      </sheetData>
      <sheetData sheetId="24976">
        <row r="2">
          <cell r="B2">
            <v>2.0799999999999999E-2</v>
          </cell>
        </row>
      </sheetData>
      <sheetData sheetId="24977" refreshError="1"/>
      <sheetData sheetId="24978" refreshError="1"/>
      <sheetData sheetId="24979" refreshError="1"/>
      <sheetData sheetId="24980" refreshError="1"/>
      <sheetData sheetId="24981" refreshError="1"/>
      <sheetData sheetId="24982" refreshError="1"/>
      <sheetData sheetId="24983" refreshError="1"/>
      <sheetData sheetId="24984" refreshError="1"/>
      <sheetData sheetId="24985" refreshError="1"/>
      <sheetData sheetId="24986" refreshError="1"/>
      <sheetData sheetId="24987" refreshError="1"/>
      <sheetData sheetId="24988" refreshError="1"/>
      <sheetData sheetId="24989" refreshError="1"/>
      <sheetData sheetId="24990" refreshError="1"/>
      <sheetData sheetId="24991" refreshError="1"/>
      <sheetData sheetId="24992" refreshError="1"/>
      <sheetData sheetId="24993" refreshError="1"/>
      <sheetData sheetId="24994" refreshError="1"/>
      <sheetData sheetId="24995" refreshError="1"/>
      <sheetData sheetId="24996" refreshError="1"/>
      <sheetData sheetId="24997" refreshError="1"/>
      <sheetData sheetId="24998" refreshError="1"/>
      <sheetData sheetId="24999" refreshError="1"/>
      <sheetData sheetId="25000" refreshError="1"/>
      <sheetData sheetId="25001" refreshError="1"/>
      <sheetData sheetId="25002" refreshError="1"/>
      <sheetData sheetId="25003" refreshError="1"/>
      <sheetData sheetId="25004" refreshError="1"/>
      <sheetData sheetId="25005" refreshError="1"/>
      <sheetData sheetId="25006" refreshError="1"/>
      <sheetData sheetId="25007" refreshError="1"/>
      <sheetData sheetId="25008" refreshError="1"/>
      <sheetData sheetId="25009" refreshError="1"/>
      <sheetData sheetId="25010" refreshError="1"/>
      <sheetData sheetId="25011" refreshError="1"/>
      <sheetData sheetId="25012" refreshError="1"/>
      <sheetData sheetId="25013" refreshError="1"/>
      <sheetData sheetId="25014" refreshError="1"/>
      <sheetData sheetId="25015" refreshError="1"/>
      <sheetData sheetId="25016" refreshError="1"/>
      <sheetData sheetId="25017" refreshError="1"/>
      <sheetData sheetId="25018" refreshError="1"/>
      <sheetData sheetId="25019" refreshError="1"/>
      <sheetData sheetId="25020" refreshError="1"/>
      <sheetData sheetId="25021">
        <row r="7">
          <cell r="R7" t="str">
            <v>Cash</v>
          </cell>
        </row>
      </sheetData>
      <sheetData sheetId="25022">
        <row r="5">
          <cell r="U5" t="str">
            <v>Cash</v>
          </cell>
        </row>
      </sheetData>
      <sheetData sheetId="25023">
        <row r="6">
          <cell r="R6" t="str">
            <v>Cash</v>
          </cell>
        </row>
      </sheetData>
      <sheetData sheetId="25024">
        <row r="6">
          <cell r="R6" t="str">
            <v>Cash</v>
          </cell>
        </row>
      </sheetData>
      <sheetData sheetId="25025" refreshError="1"/>
      <sheetData sheetId="25026"/>
      <sheetData sheetId="25027" refreshError="1"/>
      <sheetData sheetId="25028" refreshError="1"/>
      <sheetData sheetId="25029"/>
      <sheetData sheetId="25030">
        <row r="74">
          <cell r="D74" t="str">
            <v>CAD</v>
          </cell>
        </row>
      </sheetData>
      <sheetData sheetId="25031">
        <row r="2">
          <cell r="C2">
            <v>40816</v>
          </cell>
        </row>
      </sheetData>
      <sheetData sheetId="25032"/>
      <sheetData sheetId="25033"/>
      <sheetData sheetId="25034">
        <row r="1">
          <cell r="G1" t="str">
            <v>Currency</v>
          </cell>
        </row>
      </sheetData>
      <sheetData sheetId="25035"/>
      <sheetData sheetId="25036"/>
      <sheetData sheetId="25037">
        <row r="1">
          <cell r="V1" t="str">
            <v>Ticker</v>
          </cell>
        </row>
      </sheetData>
      <sheetData sheetId="25038">
        <row r="1">
          <cell r="V1" t="str">
            <v>Ticker</v>
          </cell>
        </row>
      </sheetData>
      <sheetData sheetId="25039"/>
      <sheetData sheetId="25040"/>
      <sheetData sheetId="25041"/>
      <sheetData sheetId="25042"/>
      <sheetData sheetId="25043"/>
      <sheetData sheetId="25044"/>
      <sheetData sheetId="25045">
        <row r="1">
          <cell r="K1">
            <v>1000000</v>
          </cell>
        </row>
      </sheetData>
      <sheetData sheetId="25046"/>
      <sheetData sheetId="25047">
        <row r="3">
          <cell r="C3">
            <v>41891</v>
          </cell>
        </row>
      </sheetData>
      <sheetData sheetId="25048">
        <row r="2">
          <cell r="B2" t="str">
            <v>CLASS A-2 PROFITS MEMBER SCHEDULE - VIRTU EMPLOYEE HOLDCO LLC</v>
          </cell>
        </row>
      </sheetData>
      <sheetData sheetId="25049">
        <row r="109">
          <cell r="F109">
            <v>3.9553562270929002E-2</v>
          </cell>
        </row>
      </sheetData>
      <sheetData sheetId="25050">
        <row r="12">
          <cell r="F12">
            <v>0.82038849999999996</v>
          </cell>
        </row>
      </sheetData>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row r="15">
          <cell r="B15" t="str">
            <v>TJMT Holdings LLC</v>
          </cell>
        </row>
      </sheetData>
      <sheetData sheetId="25098">
        <row r="1">
          <cell r="K1">
            <v>1000000</v>
          </cell>
        </row>
      </sheetData>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refreshError="1"/>
      <sheetData sheetId="25155" refreshError="1"/>
      <sheetData sheetId="25156" refreshError="1"/>
      <sheetData sheetId="25157" refreshError="1"/>
      <sheetData sheetId="25158" refreshError="1"/>
      <sheetData sheetId="25159" refreshError="1"/>
      <sheetData sheetId="25160" refreshError="1"/>
      <sheetData sheetId="25161" refreshError="1"/>
      <sheetData sheetId="25162" refreshError="1"/>
      <sheetData sheetId="25163" refreshError="1"/>
      <sheetData sheetId="25164" refreshError="1"/>
      <sheetData sheetId="25165" refreshError="1"/>
      <sheetData sheetId="25166" refreshError="1"/>
      <sheetData sheetId="25167" refreshError="1"/>
      <sheetData sheetId="25168" refreshError="1"/>
      <sheetData sheetId="25169" refreshError="1"/>
      <sheetData sheetId="25170" refreshError="1"/>
      <sheetData sheetId="25171" refreshError="1"/>
      <sheetData sheetId="25172" refreshError="1"/>
      <sheetData sheetId="25173" refreshError="1"/>
      <sheetData sheetId="25174" refreshError="1"/>
      <sheetData sheetId="25175" refreshError="1"/>
      <sheetData sheetId="25176" refreshError="1"/>
      <sheetData sheetId="25177" refreshError="1"/>
      <sheetData sheetId="25178" refreshError="1"/>
      <sheetData sheetId="25179" refreshError="1"/>
      <sheetData sheetId="25180" refreshError="1"/>
      <sheetData sheetId="25181" refreshError="1"/>
      <sheetData sheetId="25182" refreshError="1"/>
      <sheetData sheetId="25183" refreshError="1"/>
      <sheetData sheetId="25184" refreshError="1"/>
      <sheetData sheetId="25185" refreshError="1"/>
      <sheetData sheetId="25186" refreshError="1"/>
      <sheetData sheetId="25187" refreshError="1"/>
      <sheetData sheetId="25188" refreshError="1"/>
      <sheetData sheetId="25189" refreshError="1"/>
      <sheetData sheetId="25190" refreshError="1"/>
      <sheetData sheetId="25191" refreshError="1"/>
      <sheetData sheetId="25192" refreshError="1"/>
      <sheetData sheetId="25193" refreshError="1"/>
      <sheetData sheetId="25194" refreshError="1"/>
      <sheetData sheetId="25195" refreshError="1"/>
      <sheetData sheetId="25196" refreshError="1"/>
      <sheetData sheetId="25197" refreshError="1"/>
      <sheetData sheetId="25198" refreshError="1"/>
      <sheetData sheetId="25199" refreshError="1"/>
      <sheetData sheetId="25200" refreshError="1"/>
      <sheetData sheetId="25201" refreshError="1"/>
      <sheetData sheetId="25202" refreshError="1"/>
      <sheetData sheetId="25203" refreshError="1"/>
      <sheetData sheetId="25204" refreshError="1"/>
      <sheetData sheetId="25205" refreshError="1"/>
      <sheetData sheetId="25206" refreshError="1"/>
      <sheetData sheetId="25207" refreshError="1"/>
      <sheetData sheetId="25208" refreshError="1"/>
      <sheetData sheetId="25209" refreshError="1"/>
      <sheetData sheetId="25210" refreshError="1"/>
      <sheetData sheetId="25211" refreshError="1"/>
      <sheetData sheetId="25212" refreshError="1"/>
      <sheetData sheetId="25213" refreshError="1"/>
      <sheetData sheetId="25214" refreshError="1"/>
      <sheetData sheetId="25215" refreshError="1"/>
      <sheetData sheetId="25216" refreshError="1"/>
      <sheetData sheetId="25217" refreshError="1"/>
      <sheetData sheetId="25218" refreshError="1"/>
      <sheetData sheetId="25219" refreshError="1"/>
      <sheetData sheetId="25220" refreshError="1"/>
      <sheetData sheetId="25221" refreshError="1"/>
      <sheetData sheetId="25222" refreshError="1"/>
      <sheetData sheetId="25223" refreshError="1"/>
      <sheetData sheetId="25224" refreshError="1"/>
      <sheetData sheetId="25225" refreshError="1"/>
      <sheetData sheetId="25226" refreshError="1"/>
      <sheetData sheetId="25227" refreshError="1"/>
      <sheetData sheetId="25228" refreshError="1"/>
      <sheetData sheetId="25229" refreshError="1"/>
      <sheetData sheetId="25230" refreshError="1"/>
      <sheetData sheetId="25231" refreshError="1"/>
      <sheetData sheetId="25232" refreshError="1"/>
      <sheetData sheetId="25233"/>
      <sheetData sheetId="25234"/>
      <sheetData sheetId="25235">
        <row r="3">
          <cell r="O3">
            <v>0</v>
          </cell>
        </row>
      </sheetData>
      <sheetData sheetId="25236"/>
      <sheetData sheetId="25237"/>
      <sheetData sheetId="25238"/>
      <sheetData sheetId="25239"/>
      <sheetData sheetId="25240"/>
      <sheetData sheetId="25241"/>
      <sheetData sheetId="25242" refreshError="1"/>
      <sheetData sheetId="25243" refreshError="1"/>
      <sheetData sheetId="25244" refreshError="1"/>
      <sheetData sheetId="25245" refreshError="1"/>
      <sheetData sheetId="25246" refreshError="1"/>
      <sheetData sheetId="25247" refreshError="1"/>
      <sheetData sheetId="25248">
        <row r="1">
          <cell r="F1" t="str">
            <v>NonCNS</v>
          </cell>
        </row>
      </sheetData>
      <sheetData sheetId="25249"/>
      <sheetData sheetId="25250"/>
      <sheetData sheetId="25251"/>
      <sheetData sheetId="25252"/>
      <sheetData sheetId="25253"/>
      <sheetData sheetId="25254"/>
      <sheetData sheetId="25255"/>
      <sheetData sheetId="25256"/>
      <sheetData sheetId="25257"/>
      <sheetData sheetId="25258"/>
      <sheetData sheetId="25259"/>
      <sheetData sheetId="25260" refreshError="1"/>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refreshError="1"/>
      <sheetData sheetId="25302" refreshError="1"/>
      <sheetData sheetId="25303" refreshError="1"/>
      <sheetData sheetId="25304" refreshError="1"/>
      <sheetData sheetId="25305" refreshError="1"/>
      <sheetData sheetId="25306" refreshError="1"/>
      <sheetData sheetId="25307" refreshError="1"/>
      <sheetData sheetId="25308" refreshError="1"/>
      <sheetData sheetId="25309" refreshError="1"/>
      <sheetData sheetId="25310" refreshError="1"/>
      <sheetData sheetId="25311" refreshError="1"/>
      <sheetData sheetId="25312" refreshError="1"/>
      <sheetData sheetId="25313" refreshError="1"/>
      <sheetData sheetId="25314" refreshError="1"/>
      <sheetData sheetId="25315" refreshError="1"/>
      <sheetData sheetId="25316" refreshError="1"/>
      <sheetData sheetId="25317" refreshError="1"/>
      <sheetData sheetId="25318" refreshError="1"/>
      <sheetData sheetId="25319" refreshError="1"/>
      <sheetData sheetId="25320" refreshError="1"/>
      <sheetData sheetId="25321" refreshError="1"/>
      <sheetData sheetId="25322" refreshError="1"/>
      <sheetData sheetId="25323" refreshError="1"/>
      <sheetData sheetId="25324" refreshError="1"/>
      <sheetData sheetId="25325" refreshError="1"/>
      <sheetData sheetId="25326" refreshError="1"/>
      <sheetData sheetId="25327"/>
      <sheetData sheetId="25328"/>
      <sheetData sheetId="25329"/>
      <sheetData sheetId="25330"/>
      <sheetData sheetId="25331"/>
      <sheetData sheetId="25332"/>
      <sheetData sheetId="25333"/>
      <sheetData sheetId="25334">
        <row r="14">
          <cell r="B14" t="str">
            <v>Receivables from broker dealers and clearing organizations</v>
          </cell>
        </row>
      </sheetData>
      <sheetData sheetId="25335"/>
      <sheetData sheetId="25336"/>
      <sheetData sheetId="25337"/>
      <sheetData sheetId="25338"/>
      <sheetData sheetId="25339"/>
      <sheetData sheetId="25340"/>
      <sheetData sheetId="25341"/>
      <sheetData sheetId="25342"/>
      <sheetData sheetId="25343"/>
      <sheetData sheetId="25344">
        <row r="13">
          <cell r="D13">
            <v>432980.48148000002</v>
          </cell>
        </row>
      </sheetData>
      <sheetData sheetId="25345"/>
      <sheetData sheetId="25346"/>
      <sheetData sheetId="25347"/>
      <sheetData sheetId="25348"/>
      <sheetData sheetId="25349"/>
      <sheetData sheetId="25350"/>
      <sheetData sheetId="25351"/>
      <sheetData sheetId="25352" refreshError="1"/>
      <sheetData sheetId="25353" refreshError="1"/>
      <sheetData sheetId="25354" refreshError="1"/>
      <sheetData sheetId="25355" refreshError="1"/>
      <sheetData sheetId="25356" refreshError="1"/>
      <sheetData sheetId="25357" refreshError="1"/>
      <sheetData sheetId="25358" refreshError="1"/>
      <sheetData sheetId="25359" refreshError="1"/>
      <sheetData sheetId="25360" refreshError="1"/>
      <sheetData sheetId="25361" refreshError="1"/>
      <sheetData sheetId="25362" refreshError="1"/>
      <sheetData sheetId="25363" refreshError="1"/>
      <sheetData sheetId="25364" refreshError="1"/>
      <sheetData sheetId="25365"/>
      <sheetData sheetId="25366"/>
      <sheetData sheetId="25367"/>
      <sheetData sheetId="25368" refreshError="1"/>
      <sheetData sheetId="25369" refreshError="1"/>
      <sheetData sheetId="25370" refreshError="1"/>
      <sheetData sheetId="25371" refreshError="1"/>
      <sheetData sheetId="25372" refreshError="1"/>
      <sheetData sheetId="25373" refreshError="1"/>
      <sheetData sheetId="25374" refreshError="1"/>
      <sheetData sheetId="25375" refreshError="1"/>
      <sheetData sheetId="25376" refreshError="1"/>
      <sheetData sheetId="25377" refreshError="1"/>
      <sheetData sheetId="25378" refreshError="1"/>
      <sheetData sheetId="25379" refreshError="1"/>
      <sheetData sheetId="25380" refreshError="1"/>
      <sheetData sheetId="25381" refreshError="1"/>
      <sheetData sheetId="25382" refreshError="1"/>
      <sheetData sheetId="25383" refreshError="1"/>
      <sheetData sheetId="25384" refreshError="1"/>
      <sheetData sheetId="25385" refreshError="1"/>
      <sheetData sheetId="25386" refreshError="1"/>
      <sheetData sheetId="25387" refreshError="1"/>
      <sheetData sheetId="25388" refreshError="1"/>
      <sheetData sheetId="25389" refreshError="1"/>
      <sheetData sheetId="25390" refreshError="1"/>
      <sheetData sheetId="25391" refreshError="1"/>
      <sheetData sheetId="25392" refreshError="1"/>
      <sheetData sheetId="25393" refreshError="1"/>
      <sheetData sheetId="25394" refreshError="1"/>
      <sheetData sheetId="25395" refreshError="1"/>
      <sheetData sheetId="25396" refreshError="1"/>
      <sheetData sheetId="25397" refreshError="1"/>
      <sheetData sheetId="25398" refreshError="1"/>
      <sheetData sheetId="25399" refreshError="1"/>
      <sheetData sheetId="25400" refreshError="1"/>
      <sheetData sheetId="25401" refreshError="1"/>
      <sheetData sheetId="25402" refreshError="1"/>
      <sheetData sheetId="25403" refreshError="1"/>
      <sheetData sheetId="25404" refreshError="1"/>
      <sheetData sheetId="25405" refreshError="1"/>
      <sheetData sheetId="25406" refreshError="1"/>
      <sheetData sheetId="25407" refreshError="1"/>
      <sheetData sheetId="25408" refreshError="1"/>
      <sheetData sheetId="25409" refreshError="1"/>
      <sheetData sheetId="25410" refreshError="1"/>
      <sheetData sheetId="25411">
        <row r="8">
          <cell r="C8">
            <v>1620.9078913385399</v>
          </cell>
        </row>
      </sheetData>
      <sheetData sheetId="25412" refreshError="1"/>
      <sheetData sheetId="25413" refreshError="1"/>
      <sheetData sheetId="25414" refreshError="1"/>
      <sheetData sheetId="25415" refreshError="1"/>
      <sheetData sheetId="25416" refreshError="1"/>
      <sheetData sheetId="25417" refreshError="1"/>
      <sheetData sheetId="25418" refreshError="1"/>
      <sheetData sheetId="25419" refreshError="1"/>
      <sheetData sheetId="25420" refreshError="1"/>
      <sheetData sheetId="25421" refreshError="1"/>
      <sheetData sheetId="25422" refreshError="1"/>
      <sheetData sheetId="25423" refreshError="1"/>
      <sheetData sheetId="25424" refreshError="1"/>
      <sheetData sheetId="25425"/>
      <sheetData sheetId="25426"/>
      <sheetData sheetId="25427"/>
      <sheetData sheetId="25428"/>
      <sheetData sheetId="25429"/>
      <sheetData sheetId="25430"/>
      <sheetData sheetId="25431">
        <row r="238">
          <cell r="C238">
            <v>5.7500000000000002E-2</v>
          </cell>
        </row>
      </sheetData>
      <sheetData sheetId="25432"/>
      <sheetData sheetId="25433"/>
      <sheetData sheetId="25434" refreshError="1"/>
      <sheetData sheetId="25435">
        <row r="14">
          <cell r="C14">
            <v>1.09414071196827</v>
          </cell>
        </row>
      </sheetData>
      <sheetData sheetId="25436" refreshError="1"/>
      <sheetData sheetId="25437" refreshError="1"/>
      <sheetData sheetId="25438" refreshError="1"/>
      <sheetData sheetId="25439" refreshError="1"/>
      <sheetData sheetId="25440" refreshError="1"/>
      <sheetData sheetId="25441"/>
      <sheetData sheetId="25442"/>
      <sheetData sheetId="25443">
        <row r="5">
          <cell r="F5" t="str">
            <v>/ Grant #</v>
          </cell>
        </row>
      </sheetData>
      <sheetData sheetId="25444"/>
      <sheetData sheetId="25445"/>
      <sheetData sheetId="25446"/>
      <sheetData sheetId="25447"/>
      <sheetData sheetId="25448"/>
      <sheetData sheetId="25449"/>
      <sheetData sheetId="25450"/>
      <sheetData sheetId="25451"/>
      <sheetData sheetId="25452">
        <row r="3">
          <cell r="A3" t="str">
            <v>Bau, Jason</v>
          </cell>
        </row>
      </sheetData>
      <sheetData sheetId="25453"/>
      <sheetData sheetId="25454" refreshError="1"/>
      <sheetData sheetId="25455" refreshError="1"/>
      <sheetData sheetId="25456"/>
      <sheetData sheetId="25457"/>
      <sheetData sheetId="25458"/>
      <sheetData sheetId="25459"/>
      <sheetData sheetId="25460" refreshError="1"/>
      <sheetData sheetId="25461">
        <row r="7">
          <cell r="C7" t="str">
            <v>NSOA-41</v>
          </cell>
        </row>
      </sheetData>
      <sheetData sheetId="25462" refreshError="1"/>
      <sheetData sheetId="25463"/>
      <sheetData sheetId="25464"/>
      <sheetData sheetId="25465" refreshError="1"/>
      <sheetData sheetId="25466" refreshError="1"/>
      <sheetData sheetId="25467"/>
      <sheetData sheetId="25468"/>
      <sheetData sheetId="25469">
        <row r="1">
          <cell r="A1" t="str">
            <v>Security Holder</v>
          </cell>
        </row>
      </sheetData>
      <sheetData sheetId="25470" refreshError="1"/>
      <sheetData sheetId="25471" refreshError="1"/>
      <sheetData sheetId="25472" refreshError="1"/>
      <sheetData sheetId="25473" refreshError="1"/>
      <sheetData sheetId="25474">
        <row r="1">
          <cell r="A1" t="str">
            <v>Alpert-Romm, Adria</v>
          </cell>
        </row>
      </sheetData>
      <sheetData sheetId="25475">
        <row r="1">
          <cell r="A1" t="str">
            <v>HW</v>
          </cell>
        </row>
      </sheetData>
      <sheetData sheetId="25476">
        <row r="1">
          <cell r="A1" t="str">
            <v>Proj Id</v>
          </cell>
        </row>
      </sheetData>
      <sheetData sheetId="25477">
        <row r="1">
          <cell r="A1" t="str">
            <v>Signed copy uploaded?</v>
          </cell>
        </row>
      </sheetData>
      <sheetData sheetId="25478">
        <row r="1">
          <cell r="C1" t="str">
            <v>France</v>
          </cell>
        </row>
      </sheetData>
      <sheetData sheetId="25479">
        <row r="2">
          <cell r="A2">
            <v>40000500</v>
          </cell>
        </row>
      </sheetData>
      <sheetData sheetId="25480">
        <row r="10">
          <cell r="I10">
            <v>90</v>
          </cell>
        </row>
      </sheetData>
      <sheetData sheetId="25481">
        <row r="1">
          <cell r="A1" t="str">
            <v>HW</v>
          </cell>
        </row>
      </sheetData>
      <sheetData sheetId="25482">
        <row r="1">
          <cell r="A1" t="str">
            <v>Signed copy uploaded?</v>
          </cell>
        </row>
      </sheetData>
      <sheetData sheetId="25483">
        <row r="1">
          <cell r="A1" t="str">
            <v>Signed copy uploaded?</v>
          </cell>
        </row>
      </sheetData>
      <sheetData sheetId="25484">
        <row r="2">
          <cell r="A2" t="str">
            <v>Englewood CliffsS03100809111000</v>
          </cell>
        </row>
      </sheetData>
      <sheetData sheetId="25485">
        <row r="2">
          <cell r="R2" t="str">
            <v>Organizational and Employee Development</v>
          </cell>
        </row>
      </sheetData>
      <sheetData sheetId="25486">
        <row r="6">
          <cell r="E6" t="str">
            <v>Target Corporation</v>
          </cell>
        </row>
      </sheetData>
      <sheetData sheetId="25487"/>
      <sheetData sheetId="25488">
        <row r="2">
          <cell r="A2" t="str">
            <v>S031008023D Spectrum</v>
          </cell>
        </row>
      </sheetData>
      <sheetData sheetId="25489">
        <row r="6">
          <cell r="E6" t="str">
            <v>Target Corporation</v>
          </cell>
        </row>
      </sheetData>
      <sheetData sheetId="25490">
        <row r="1">
          <cell r="A1" t="str">
            <v>Proj Id</v>
          </cell>
        </row>
      </sheetData>
      <sheetData sheetId="25491">
        <row r="3">
          <cell r="B3">
            <v>2003</v>
          </cell>
        </row>
      </sheetData>
      <sheetData sheetId="25492">
        <row r="1">
          <cell r="C1" t="str">
            <v>France</v>
          </cell>
        </row>
      </sheetData>
      <sheetData sheetId="25493">
        <row r="2">
          <cell r="A2">
            <v>40000500</v>
          </cell>
        </row>
      </sheetData>
      <sheetData sheetId="25494">
        <row r="10">
          <cell r="A10" t="str">
            <v>100% Allocated - Ad Sales</v>
          </cell>
        </row>
      </sheetData>
      <sheetData sheetId="25495">
        <row r="1">
          <cell r="A1" t="str">
            <v>Signed copy uploaded?</v>
          </cell>
        </row>
      </sheetData>
      <sheetData sheetId="25496">
        <row r="1">
          <cell r="A1" t="str">
            <v>Signed copy uploaded?</v>
          </cell>
        </row>
      </sheetData>
      <sheetData sheetId="25497">
        <row r="11">
          <cell r="I11">
            <v>-0.04</v>
          </cell>
        </row>
      </sheetData>
      <sheetData sheetId="25498">
        <row r="30">
          <cell r="C30" t="str">
            <v>($ USD)</v>
          </cell>
        </row>
      </sheetData>
      <sheetData sheetId="25499">
        <row r="2">
          <cell r="A2" t="str">
            <v>S03100802CA IncMaintenance</v>
          </cell>
        </row>
      </sheetData>
      <sheetData sheetId="25500">
        <row r="2">
          <cell r="A2" t="str">
            <v>S031008023D Spectrum</v>
          </cell>
        </row>
      </sheetData>
      <sheetData sheetId="25501">
        <row r="1">
          <cell r="A1" t="str">
            <v>YearQuarter</v>
          </cell>
        </row>
      </sheetData>
      <sheetData sheetId="25502">
        <row r="2">
          <cell r="A2" t="str">
            <v>Englewood CliffsS03100809111000</v>
          </cell>
        </row>
      </sheetData>
      <sheetData sheetId="25503">
        <row r="8">
          <cell r="O8">
            <v>1</v>
          </cell>
        </row>
      </sheetData>
      <sheetData sheetId="25504">
        <row r="6">
          <cell r="E6" t="str">
            <v>Target Corporation</v>
          </cell>
        </row>
      </sheetData>
      <sheetData sheetId="25505">
        <row r="6">
          <cell r="B6" t="str">
            <v>100% Allocated - Ad Sales</v>
          </cell>
        </row>
      </sheetData>
      <sheetData sheetId="25506">
        <row r="6">
          <cell r="V6">
            <v>2.7733333333333301E-2</v>
          </cell>
        </row>
      </sheetData>
      <sheetData sheetId="25507">
        <row r="6">
          <cell r="E6" t="str">
            <v>Target Corporation</v>
          </cell>
        </row>
      </sheetData>
      <sheetData sheetId="25508">
        <row r="2">
          <cell r="D2">
            <v>2002</v>
          </cell>
        </row>
      </sheetData>
      <sheetData sheetId="25509">
        <row r="3">
          <cell r="B3">
            <v>2003</v>
          </cell>
        </row>
      </sheetData>
      <sheetData sheetId="25510">
        <row r="11">
          <cell r="I11">
            <v>-0.04</v>
          </cell>
        </row>
      </sheetData>
      <sheetData sheetId="25511">
        <row r="17">
          <cell r="B17" t="str">
            <v>Analysis Lookup</v>
          </cell>
        </row>
      </sheetData>
      <sheetData sheetId="25512">
        <row r="10">
          <cell r="A10" t="str">
            <v>100% Allocated - Ad Sales</v>
          </cell>
        </row>
      </sheetData>
      <sheetData sheetId="25513">
        <row r="2">
          <cell r="A2" t="str">
            <v>S03100802CA IncMaintenance</v>
          </cell>
        </row>
      </sheetData>
      <sheetData sheetId="25514">
        <row r="2">
          <cell r="A2" t="str">
            <v>S031008023D Spectrum</v>
          </cell>
        </row>
      </sheetData>
      <sheetData sheetId="25515"/>
      <sheetData sheetId="25516">
        <row r="2">
          <cell r="A2" t="str">
            <v>Englewood CliffsS03100809111000</v>
          </cell>
        </row>
      </sheetData>
      <sheetData sheetId="25517">
        <row r="6">
          <cell r="B6" t="str">
            <v>100% Allocated - Ad Sales</v>
          </cell>
        </row>
      </sheetData>
      <sheetData sheetId="25518">
        <row r="30">
          <cell r="C30" t="str">
            <v>($ USD)</v>
          </cell>
        </row>
      </sheetData>
      <sheetData sheetId="25519"/>
      <sheetData sheetId="25520">
        <row r="4">
          <cell r="C4" t="str">
            <v>hwgbs_01:GBSC3</v>
          </cell>
        </row>
      </sheetData>
      <sheetData sheetId="25521">
        <row r="4">
          <cell r="B4" t="str">
            <v>August Projection</v>
          </cell>
        </row>
      </sheetData>
      <sheetData sheetId="25522">
        <row r="16">
          <cell r="D16" t="str">
            <v>Actuals</v>
          </cell>
        </row>
      </sheetData>
      <sheetData sheetId="25523">
        <row r="17">
          <cell r="B17" t="str">
            <v>Analysis Lookup</v>
          </cell>
        </row>
      </sheetData>
      <sheetData sheetId="25524">
        <row r="10">
          <cell r="A10" t="str">
            <v>100% Allocated - Ad Sales</v>
          </cell>
        </row>
      </sheetData>
      <sheetData sheetId="25525">
        <row r="2">
          <cell r="B2" t="str">
            <v>Ad Sales</v>
          </cell>
        </row>
      </sheetData>
      <sheetData sheetId="25526"/>
      <sheetData sheetId="25527">
        <row r="1">
          <cell r="A1" t="str">
            <v>BPO</v>
          </cell>
        </row>
      </sheetData>
      <sheetData sheetId="25528">
        <row r="17">
          <cell r="B17" t="str">
            <v>Analysis Lookup</v>
          </cell>
        </row>
      </sheetData>
      <sheetData sheetId="25529">
        <row r="4">
          <cell r="C4" t="str">
            <v>hwgbs_01:GBSC3</v>
          </cell>
        </row>
      </sheetData>
      <sheetData sheetId="25530">
        <row r="1">
          <cell r="C1" t="str">
            <v>France</v>
          </cell>
        </row>
      </sheetData>
      <sheetData sheetId="25531">
        <row r="16">
          <cell r="D16" t="str">
            <v>Actuals</v>
          </cell>
        </row>
      </sheetData>
      <sheetData sheetId="25532">
        <row r="17">
          <cell r="B17" t="str">
            <v>Analysis Lookup</v>
          </cell>
        </row>
      </sheetData>
      <sheetData sheetId="25533"/>
      <sheetData sheetId="25534">
        <row r="2">
          <cell r="C2" t="str">
            <v>Yes</v>
          </cell>
        </row>
      </sheetData>
      <sheetData sheetId="25535">
        <row r="30">
          <cell r="C30" t="str">
            <v>($ USD)</v>
          </cell>
        </row>
      </sheetData>
      <sheetData sheetId="25536"/>
      <sheetData sheetId="25537"/>
      <sheetData sheetId="25538">
        <row r="1">
          <cell r="C1" t="str">
            <v>France</v>
          </cell>
        </row>
      </sheetData>
      <sheetData sheetId="25539">
        <row r="16">
          <cell r="D16" t="str">
            <v>Actuals</v>
          </cell>
        </row>
      </sheetData>
      <sheetData sheetId="25540">
        <row r="17">
          <cell r="B17" t="str">
            <v>Analysis Lookup</v>
          </cell>
        </row>
      </sheetData>
      <sheetData sheetId="25541">
        <row r="163">
          <cell r="B163" t="str">
            <v>&lt;Blank&gt;</v>
          </cell>
        </row>
      </sheetData>
      <sheetData sheetId="25542"/>
      <sheetData sheetId="25543">
        <row r="2">
          <cell r="B2" t="str">
            <v>Click &amp; Select</v>
          </cell>
        </row>
      </sheetData>
      <sheetData sheetId="25544"/>
      <sheetData sheetId="25545">
        <row r="2">
          <cell r="A2" t="str">
            <v>LOB</v>
          </cell>
        </row>
      </sheetData>
      <sheetData sheetId="25546">
        <row r="1">
          <cell r="C1" t="str">
            <v>France</v>
          </cell>
        </row>
      </sheetData>
      <sheetData sheetId="25547"/>
      <sheetData sheetId="25548">
        <row r="10">
          <cell r="I10">
            <v>90</v>
          </cell>
        </row>
      </sheetData>
      <sheetData sheetId="25549">
        <row r="2">
          <cell r="D2">
            <v>2002</v>
          </cell>
        </row>
      </sheetData>
      <sheetData sheetId="25550"/>
      <sheetData sheetId="25551"/>
      <sheetData sheetId="25552"/>
      <sheetData sheetId="25553">
        <row r="2">
          <cell r="R2" t="str">
            <v>Organizational and Employee Development</v>
          </cell>
        </row>
      </sheetData>
      <sheetData sheetId="25554">
        <row r="17">
          <cell r="B17" t="str">
            <v>Analysis Lookup</v>
          </cell>
        </row>
      </sheetData>
      <sheetData sheetId="25555"/>
      <sheetData sheetId="25556">
        <row r="2">
          <cell r="R2" t="str">
            <v>Organizational and Employee Development</v>
          </cell>
        </row>
      </sheetData>
      <sheetData sheetId="25557">
        <row r="2">
          <cell r="Z2">
            <v>45450</v>
          </cell>
        </row>
      </sheetData>
      <sheetData sheetId="25558"/>
      <sheetData sheetId="25559">
        <row r="2">
          <cell r="B2" t="str">
            <v>Click &amp; Select</v>
          </cell>
        </row>
      </sheetData>
      <sheetData sheetId="25560">
        <row r="1">
          <cell r="A1" t="str">
            <v>Proj Id</v>
          </cell>
        </row>
      </sheetData>
      <sheetData sheetId="25561">
        <row r="2">
          <cell r="A2" t="str">
            <v>LOB</v>
          </cell>
        </row>
      </sheetData>
      <sheetData sheetId="25562">
        <row r="1">
          <cell r="C1" t="str">
            <v>France</v>
          </cell>
        </row>
      </sheetData>
      <sheetData sheetId="25563">
        <row r="2">
          <cell r="A2">
            <v>40000500</v>
          </cell>
        </row>
      </sheetData>
      <sheetData sheetId="25564">
        <row r="10">
          <cell r="I10">
            <v>90</v>
          </cell>
        </row>
      </sheetData>
      <sheetData sheetId="25565">
        <row r="1">
          <cell r="A1" t="str">
            <v>HW</v>
          </cell>
        </row>
      </sheetData>
      <sheetData sheetId="25566">
        <row r="1">
          <cell r="A1" t="str">
            <v>Signed copy uploaded?</v>
          </cell>
        </row>
      </sheetData>
      <sheetData sheetId="25567">
        <row r="1">
          <cell r="A1" t="str">
            <v>Signed copy uploaded?</v>
          </cell>
        </row>
      </sheetData>
      <sheetData sheetId="25568">
        <row r="2">
          <cell r="R2" t="str">
            <v>Organizational and Employee Development</v>
          </cell>
        </row>
      </sheetData>
      <sheetData sheetId="25569">
        <row r="1">
          <cell r="A1" t="str">
            <v>Proj Id</v>
          </cell>
        </row>
      </sheetData>
      <sheetData sheetId="25570">
        <row r="1">
          <cell r="C1" t="str">
            <v>France</v>
          </cell>
        </row>
      </sheetData>
      <sheetData sheetId="25571">
        <row r="2">
          <cell r="A2">
            <v>40000500</v>
          </cell>
        </row>
      </sheetData>
      <sheetData sheetId="25572" refreshError="1"/>
      <sheetData sheetId="25573" refreshError="1"/>
      <sheetData sheetId="25574">
        <row r="1">
          <cell r="A1" t="str">
            <v>Signed copy uploaded?</v>
          </cell>
        </row>
      </sheetData>
      <sheetData sheetId="25575">
        <row r="1">
          <cell r="A1" t="str">
            <v>Signed copy uploaded?</v>
          </cell>
        </row>
      </sheetData>
      <sheetData sheetId="25576">
        <row r="6">
          <cell r="E6" t="str">
            <v>Target Corporation</v>
          </cell>
        </row>
      </sheetData>
      <sheetData sheetId="25577"/>
      <sheetData sheetId="25578">
        <row r="2">
          <cell r="A2" t="str">
            <v>S031008023D Spectrum</v>
          </cell>
        </row>
      </sheetData>
      <sheetData sheetId="25579">
        <row r="6">
          <cell r="E6" t="str">
            <v>Target Corporation</v>
          </cell>
        </row>
      </sheetData>
      <sheetData sheetId="25580">
        <row r="3">
          <cell r="B3">
            <v>2003</v>
          </cell>
        </row>
      </sheetData>
      <sheetData sheetId="25581">
        <row r="1">
          <cell r="C1" t="str">
            <v>France</v>
          </cell>
        </row>
      </sheetData>
      <sheetData sheetId="25582">
        <row r="2">
          <cell r="A2">
            <v>40000500</v>
          </cell>
        </row>
      </sheetData>
      <sheetData sheetId="25583">
        <row r="10">
          <cell r="A10" t="str">
            <v>100% Allocated - Ad Sales</v>
          </cell>
        </row>
      </sheetData>
      <sheetData sheetId="25584">
        <row r="1">
          <cell r="A1" t="str">
            <v>Signed copy uploaded?</v>
          </cell>
        </row>
      </sheetData>
      <sheetData sheetId="25585">
        <row r="1">
          <cell r="A1" t="str">
            <v>Signed copy uploaded?</v>
          </cell>
        </row>
      </sheetData>
      <sheetData sheetId="25586">
        <row r="11">
          <cell r="I11">
            <v>-0.04</v>
          </cell>
        </row>
      </sheetData>
      <sheetData sheetId="25587">
        <row r="30">
          <cell r="C30" t="str">
            <v>($ USD)</v>
          </cell>
        </row>
      </sheetData>
      <sheetData sheetId="25588">
        <row r="2">
          <cell r="A2" t="str">
            <v>S03100802CA IncMaintenance</v>
          </cell>
        </row>
      </sheetData>
      <sheetData sheetId="25589">
        <row r="2">
          <cell r="A2" t="str">
            <v>S031008023D Spectrum</v>
          </cell>
        </row>
      </sheetData>
      <sheetData sheetId="25590" refreshError="1"/>
      <sheetData sheetId="25591" refreshError="1"/>
      <sheetData sheetId="25592" refreshError="1"/>
      <sheetData sheetId="25593" refreshError="1"/>
      <sheetData sheetId="25594" refreshError="1"/>
      <sheetData sheetId="25595" refreshError="1"/>
      <sheetData sheetId="25596" refreshError="1"/>
      <sheetData sheetId="25597" refreshError="1"/>
      <sheetData sheetId="25598" refreshError="1"/>
      <sheetData sheetId="25599" refreshError="1"/>
      <sheetData sheetId="25600" refreshError="1"/>
      <sheetData sheetId="25601" refreshError="1"/>
      <sheetData sheetId="25602" refreshError="1"/>
      <sheetData sheetId="25603" refreshError="1"/>
      <sheetData sheetId="25604" refreshError="1"/>
      <sheetData sheetId="25605" refreshError="1"/>
      <sheetData sheetId="25606" refreshError="1"/>
      <sheetData sheetId="25607" refreshError="1"/>
      <sheetData sheetId="25608">
        <row r="6">
          <cell r="B6" t="str">
            <v>100% Allocated - Ad Sales</v>
          </cell>
        </row>
      </sheetData>
      <sheetData sheetId="25609" refreshError="1"/>
      <sheetData sheetId="25610">
        <row r="16">
          <cell r="D16" t="str">
            <v>Actuals</v>
          </cell>
        </row>
      </sheetData>
      <sheetData sheetId="25611">
        <row r="17">
          <cell r="B17" t="str">
            <v>Analysis Lookup</v>
          </cell>
        </row>
      </sheetData>
      <sheetData sheetId="25612" refreshError="1"/>
      <sheetData sheetId="25613">
        <row r="2">
          <cell r="A2" t="str">
            <v>LOB</v>
          </cell>
        </row>
      </sheetData>
      <sheetData sheetId="25614" refreshError="1"/>
      <sheetData sheetId="25615" refreshError="1"/>
      <sheetData sheetId="25616" refreshError="1"/>
      <sheetData sheetId="25617" refreshError="1"/>
      <sheetData sheetId="25618" refreshError="1"/>
      <sheetData sheetId="25619" refreshError="1"/>
      <sheetData sheetId="25620" refreshError="1"/>
      <sheetData sheetId="25621" refreshError="1"/>
      <sheetData sheetId="25622" refreshError="1"/>
      <sheetData sheetId="25623" refreshError="1"/>
      <sheetData sheetId="25624" refreshError="1"/>
      <sheetData sheetId="25625" refreshError="1"/>
      <sheetData sheetId="25626" refreshError="1"/>
      <sheetData sheetId="25627" refreshError="1"/>
      <sheetData sheetId="25628">
        <row r="1">
          <cell r="A1" t="str">
            <v>HW</v>
          </cell>
        </row>
      </sheetData>
      <sheetData sheetId="25629">
        <row r="1">
          <cell r="A1" t="str">
            <v>Proj Id</v>
          </cell>
        </row>
      </sheetData>
      <sheetData sheetId="25630">
        <row r="2">
          <cell r="A2" t="str">
            <v>LOB</v>
          </cell>
        </row>
      </sheetData>
      <sheetData sheetId="25631">
        <row r="1">
          <cell r="C1" t="str">
            <v>France</v>
          </cell>
        </row>
      </sheetData>
      <sheetData sheetId="25632">
        <row r="2">
          <cell r="A2">
            <v>40000500</v>
          </cell>
        </row>
      </sheetData>
      <sheetData sheetId="25633">
        <row r="10">
          <cell r="I10">
            <v>90</v>
          </cell>
        </row>
      </sheetData>
      <sheetData sheetId="25634">
        <row r="1">
          <cell r="A1" t="str">
            <v>HW</v>
          </cell>
        </row>
      </sheetData>
      <sheetData sheetId="25635">
        <row r="1">
          <cell r="A1" t="str">
            <v>Signed copy uploaded?</v>
          </cell>
        </row>
      </sheetData>
      <sheetData sheetId="25636" refreshError="1"/>
      <sheetData sheetId="25637" refreshError="1"/>
      <sheetData sheetId="25638" refreshError="1"/>
      <sheetData sheetId="25639" refreshError="1"/>
      <sheetData sheetId="25640" refreshError="1"/>
      <sheetData sheetId="25641" refreshError="1"/>
      <sheetData sheetId="25642" refreshError="1"/>
      <sheetData sheetId="25643" refreshError="1"/>
      <sheetData sheetId="25644" refreshError="1"/>
      <sheetData sheetId="25645" refreshError="1"/>
      <sheetData sheetId="25646" refreshError="1"/>
      <sheetData sheetId="25647">
        <row r="2">
          <cell r="A2" t="str">
            <v>S031008023D Spectrum</v>
          </cell>
        </row>
      </sheetData>
      <sheetData sheetId="25648" refreshError="1"/>
      <sheetData sheetId="25649" refreshError="1"/>
      <sheetData sheetId="25650" refreshError="1"/>
      <sheetData sheetId="25651" refreshError="1"/>
      <sheetData sheetId="25652" refreshError="1"/>
      <sheetData sheetId="25653" refreshError="1"/>
      <sheetData sheetId="25654" refreshError="1"/>
      <sheetData sheetId="25655" refreshError="1"/>
      <sheetData sheetId="25656" refreshError="1"/>
      <sheetData sheetId="25657" refreshError="1"/>
      <sheetData sheetId="25658">
        <row r="17">
          <cell r="B17" t="str">
            <v>Analysis Lookup</v>
          </cell>
        </row>
      </sheetData>
      <sheetData sheetId="25659" refreshError="1"/>
      <sheetData sheetId="25660">
        <row r="2">
          <cell r="A2" t="str">
            <v>S03100802CA IncMaintenance</v>
          </cell>
        </row>
      </sheetData>
      <sheetData sheetId="25661" refreshError="1"/>
      <sheetData sheetId="25662" refreshError="1"/>
      <sheetData sheetId="25663">
        <row r="2">
          <cell r="A2" t="str">
            <v>Englewood CliffsS03100809111000</v>
          </cell>
        </row>
      </sheetData>
      <sheetData sheetId="25664">
        <row r="6">
          <cell r="B6" t="str">
            <v>100% Allocated - Ad Sales</v>
          </cell>
        </row>
      </sheetData>
      <sheetData sheetId="25665"/>
      <sheetData sheetId="25666">
        <row r="4">
          <cell r="C4" t="str">
            <v>hwgbs_01:GBSC3</v>
          </cell>
        </row>
      </sheetData>
      <sheetData sheetId="25667">
        <row r="4">
          <cell r="B4" t="str">
            <v>August Projection</v>
          </cell>
        </row>
      </sheetData>
      <sheetData sheetId="25668">
        <row r="16">
          <cell r="D16" t="str">
            <v>Actuals</v>
          </cell>
        </row>
      </sheetData>
      <sheetData sheetId="25669">
        <row r="17">
          <cell r="B17" t="str">
            <v>Analysis Lookup</v>
          </cell>
        </row>
      </sheetData>
      <sheetData sheetId="25670">
        <row r="10">
          <cell r="A10" t="str">
            <v>100% Allocated - Ad Sales</v>
          </cell>
        </row>
      </sheetData>
      <sheetData sheetId="25671">
        <row r="2">
          <cell r="A2" t="str">
            <v>S03100802CA IncMaintenance</v>
          </cell>
        </row>
      </sheetData>
      <sheetData sheetId="25672">
        <row r="2">
          <cell r="B2" t="str">
            <v>Ad Sales</v>
          </cell>
        </row>
      </sheetData>
      <sheetData sheetId="25673"/>
      <sheetData sheetId="25674"/>
      <sheetData sheetId="25675">
        <row r="2">
          <cell r="C2" t="str">
            <v>Yes</v>
          </cell>
        </row>
      </sheetData>
      <sheetData sheetId="25676" refreshError="1"/>
      <sheetData sheetId="25677">
        <row r="17">
          <cell r="B17" t="str">
            <v>Analysis Lookup</v>
          </cell>
        </row>
      </sheetData>
      <sheetData sheetId="25678">
        <row r="4">
          <cell r="C4" t="str">
            <v>hwgbs_01:GBSC3</v>
          </cell>
        </row>
      </sheetData>
      <sheetData sheetId="25679">
        <row r="1">
          <cell r="C1" t="str">
            <v>France</v>
          </cell>
        </row>
      </sheetData>
      <sheetData sheetId="25680">
        <row r="17">
          <cell r="B17" t="str">
            <v>Analysis Lookup</v>
          </cell>
        </row>
      </sheetData>
      <sheetData sheetId="25681"/>
      <sheetData sheetId="25682">
        <row r="2">
          <cell r="C2" t="str">
            <v>Yes</v>
          </cell>
        </row>
      </sheetData>
      <sheetData sheetId="25683">
        <row r="30">
          <cell r="C30" t="str">
            <v>($ USD)</v>
          </cell>
        </row>
      </sheetData>
      <sheetData sheetId="25684"/>
      <sheetData sheetId="25685"/>
      <sheetData sheetId="25686">
        <row r="1">
          <cell r="C1" t="str">
            <v>France</v>
          </cell>
        </row>
      </sheetData>
      <sheetData sheetId="25687">
        <row r="16">
          <cell r="D16" t="str">
            <v>Actuals</v>
          </cell>
        </row>
      </sheetData>
      <sheetData sheetId="25688">
        <row r="17">
          <cell r="B17" t="str">
            <v>Analysis Lookup</v>
          </cell>
        </row>
      </sheetData>
      <sheetData sheetId="25689">
        <row r="184">
          <cell r="E184">
            <v>3</v>
          </cell>
        </row>
      </sheetData>
      <sheetData sheetId="25690">
        <row r="6">
          <cell r="V6">
            <v>2.7733333333333301E-2</v>
          </cell>
        </row>
      </sheetData>
      <sheetData sheetId="25691">
        <row r="163">
          <cell r="B163" t="str">
            <v>&lt;Blank&gt;</v>
          </cell>
        </row>
      </sheetData>
      <sheetData sheetId="25692"/>
      <sheetData sheetId="25693" refreshError="1"/>
      <sheetData sheetId="25694">
        <row r="2">
          <cell r="C2" t="str">
            <v>Yes</v>
          </cell>
        </row>
      </sheetData>
      <sheetData sheetId="25695" refreshError="1"/>
      <sheetData sheetId="25696"/>
      <sheetData sheetId="25697">
        <row r="3">
          <cell r="B3">
            <v>2003</v>
          </cell>
        </row>
      </sheetData>
      <sheetData sheetId="25698">
        <row r="1">
          <cell r="C1" t="str">
            <v>France</v>
          </cell>
        </row>
      </sheetData>
      <sheetData sheetId="25699">
        <row r="16">
          <cell r="D16" t="str">
            <v>Actuals</v>
          </cell>
        </row>
      </sheetData>
      <sheetData sheetId="25700">
        <row r="17">
          <cell r="B17" t="str">
            <v>Analysis Lookup</v>
          </cell>
        </row>
      </sheetData>
      <sheetData sheetId="25701">
        <row r="1">
          <cell r="A1" t="str">
            <v>NAME</v>
          </cell>
        </row>
      </sheetData>
      <sheetData sheetId="25702">
        <row r="1">
          <cell r="A1" t="str">
            <v>Alpert-Romm, Adria</v>
          </cell>
        </row>
      </sheetData>
      <sheetData sheetId="25703">
        <row r="2">
          <cell r="B2" t="str">
            <v>Click &amp; Select</v>
          </cell>
        </row>
      </sheetData>
      <sheetData sheetId="25704">
        <row r="1">
          <cell r="A1" t="str">
            <v>Proj Id</v>
          </cell>
        </row>
      </sheetData>
      <sheetData sheetId="25705">
        <row r="2">
          <cell r="A2" t="str">
            <v>LOB</v>
          </cell>
        </row>
      </sheetData>
      <sheetData sheetId="25706">
        <row r="1">
          <cell r="C1" t="str">
            <v>France</v>
          </cell>
        </row>
      </sheetData>
      <sheetData sheetId="25707">
        <row r="2">
          <cell r="A2">
            <v>40000500</v>
          </cell>
        </row>
      </sheetData>
      <sheetData sheetId="25708">
        <row r="10">
          <cell r="I10">
            <v>90</v>
          </cell>
        </row>
      </sheetData>
      <sheetData sheetId="25709">
        <row r="1">
          <cell r="A1" t="str">
            <v>HW</v>
          </cell>
        </row>
      </sheetData>
      <sheetData sheetId="25710">
        <row r="1">
          <cell r="A1" t="str">
            <v>Signed copy uploaded?</v>
          </cell>
        </row>
      </sheetData>
      <sheetData sheetId="25711">
        <row r="1">
          <cell r="A1" t="str">
            <v>Alpert-Romm, Adria</v>
          </cell>
        </row>
      </sheetData>
      <sheetData sheetId="25712">
        <row r="1">
          <cell r="A1" t="str">
            <v>Proj Id</v>
          </cell>
        </row>
      </sheetData>
      <sheetData sheetId="25713">
        <row r="2">
          <cell r="D2">
            <v>2002</v>
          </cell>
        </row>
      </sheetData>
      <sheetData sheetId="25714">
        <row r="10">
          <cell r="S10">
            <v>0</v>
          </cell>
        </row>
      </sheetData>
      <sheetData sheetId="25715">
        <row r="7">
          <cell r="V7">
            <v>1.5592E-2</v>
          </cell>
        </row>
      </sheetData>
      <sheetData sheetId="25716"/>
      <sheetData sheetId="25717">
        <row r="3">
          <cell r="B3">
            <v>2003</v>
          </cell>
        </row>
      </sheetData>
      <sheetData sheetId="25718">
        <row r="1">
          <cell r="A1" t="str">
            <v>Proj Id</v>
          </cell>
        </row>
      </sheetData>
      <sheetData sheetId="25719"/>
      <sheetData sheetId="25720" refreshError="1"/>
      <sheetData sheetId="25721">
        <row r="1">
          <cell r="A1" t="str">
            <v>BPO</v>
          </cell>
        </row>
      </sheetData>
      <sheetData sheetId="25722">
        <row r="2">
          <cell r="C2" t="str">
            <v>Yes</v>
          </cell>
        </row>
      </sheetData>
      <sheetData sheetId="25723"/>
      <sheetData sheetId="25724"/>
      <sheetData sheetId="25725">
        <row r="3">
          <cell r="B3">
            <v>2003</v>
          </cell>
        </row>
      </sheetData>
      <sheetData sheetId="25726" refreshError="1"/>
      <sheetData sheetId="25727">
        <row r="16">
          <cell r="D16" t="str">
            <v>Actuals</v>
          </cell>
        </row>
      </sheetData>
      <sheetData sheetId="25728">
        <row r="17">
          <cell r="B17" t="str">
            <v>Analysis Lookup</v>
          </cell>
        </row>
      </sheetData>
      <sheetData sheetId="25729">
        <row r="1">
          <cell r="A1" t="str">
            <v>NAME</v>
          </cell>
        </row>
      </sheetData>
      <sheetData sheetId="25730">
        <row r="1">
          <cell r="A1" t="str">
            <v>Alpert-Romm, Adria</v>
          </cell>
        </row>
      </sheetData>
      <sheetData sheetId="25731">
        <row r="2">
          <cell r="B2" t="str">
            <v>Click &amp; Select</v>
          </cell>
        </row>
      </sheetData>
      <sheetData sheetId="25732">
        <row r="1">
          <cell r="C1" t="str">
            <v>France</v>
          </cell>
        </row>
      </sheetData>
      <sheetData sheetId="25733">
        <row r="10">
          <cell r="I10">
            <v>90</v>
          </cell>
        </row>
      </sheetData>
      <sheetData sheetId="25734">
        <row r="1">
          <cell r="A1" t="str">
            <v>HW</v>
          </cell>
        </row>
      </sheetData>
      <sheetData sheetId="25735">
        <row r="1">
          <cell r="A1" t="str">
            <v>Signed copy uploaded?</v>
          </cell>
        </row>
      </sheetData>
      <sheetData sheetId="25736">
        <row r="2">
          <cell r="D2">
            <v>2002</v>
          </cell>
        </row>
      </sheetData>
      <sheetData sheetId="25737">
        <row r="10">
          <cell r="S10">
            <v>0</v>
          </cell>
        </row>
      </sheetData>
      <sheetData sheetId="25738">
        <row r="7">
          <cell r="V7">
            <v>1.5592E-2</v>
          </cell>
        </row>
      </sheetData>
      <sheetData sheetId="25739"/>
      <sheetData sheetId="25740">
        <row r="1">
          <cell r="A1" t="str">
            <v>Proj Id</v>
          </cell>
        </row>
      </sheetData>
      <sheetData sheetId="25741">
        <row r="7">
          <cell r="V7">
            <v>1.5592E-2</v>
          </cell>
        </row>
      </sheetData>
      <sheetData sheetId="25742"/>
      <sheetData sheetId="25743">
        <row r="1">
          <cell r="C1" t="str">
            <v>France</v>
          </cell>
        </row>
      </sheetData>
      <sheetData sheetId="25744"/>
      <sheetData sheetId="25745">
        <row r="17">
          <cell r="B17" t="str">
            <v>Analysis Lookup</v>
          </cell>
        </row>
      </sheetData>
      <sheetData sheetId="25746">
        <row r="1">
          <cell r="A1" t="str">
            <v>BPO</v>
          </cell>
        </row>
      </sheetData>
      <sheetData sheetId="25747">
        <row r="2">
          <cell r="C2" t="str">
            <v>Yes</v>
          </cell>
        </row>
      </sheetData>
      <sheetData sheetId="25748">
        <row r="163">
          <cell r="B163" t="str">
            <v>&lt;Blank&gt;</v>
          </cell>
        </row>
      </sheetData>
      <sheetData sheetId="25749"/>
      <sheetData sheetId="25750"/>
      <sheetData sheetId="25751">
        <row r="1">
          <cell r="C1" t="str">
            <v>France</v>
          </cell>
        </row>
      </sheetData>
      <sheetData sheetId="25752"/>
      <sheetData sheetId="25753">
        <row r="17">
          <cell r="B17" t="str">
            <v>Analysis Lookup</v>
          </cell>
        </row>
      </sheetData>
      <sheetData sheetId="25754"/>
      <sheetData sheetId="25755"/>
      <sheetData sheetId="25756">
        <row r="1">
          <cell r="A1" t="str">
            <v>Alpert-Romm, Adria</v>
          </cell>
        </row>
      </sheetData>
      <sheetData sheetId="25757">
        <row r="1">
          <cell r="A1" t="str">
            <v>Proj Id</v>
          </cell>
        </row>
      </sheetData>
      <sheetData sheetId="25758"/>
      <sheetData sheetId="25759">
        <row r="10">
          <cell r="S10">
            <v>0</v>
          </cell>
        </row>
      </sheetData>
      <sheetData sheetId="25760">
        <row r="7">
          <cell r="V7">
            <v>1.5592E-2</v>
          </cell>
        </row>
      </sheetData>
      <sheetData sheetId="25761"/>
      <sheetData sheetId="25762">
        <row r="3">
          <cell r="B3">
            <v>2003</v>
          </cell>
        </row>
      </sheetData>
      <sheetData sheetId="25763"/>
      <sheetData sheetId="25764">
        <row r="1">
          <cell r="A1" t="str">
            <v>Proj Id</v>
          </cell>
        </row>
      </sheetData>
      <sheetData sheetId="25765" refreshError="1"/>
      <sheetData sheetId="25766" refreshError="1"/>
      <sheetData sheetId="25767" refreshError="1"/>
      <sheetData sheetId="25768" refreshError="1"/>
      <sheetData sheetId="25769" refreshError="1"/>
      <sheetData sheetId="25770" refreshError="1"/>
      <sheetData sheetId="25771" refreshError="1"/>
      <sheetData sheetId="25772" refreshError="1"/>
      <sheetData sheetId="25773" refreshError="1"/>
      <sheetData sheetId="25774" refreshError="1"/>
      <sheetData sheetId="25775" refreshError="1"/>
      <sheetData sheetId="25776" refreshError="1"/>
      <sheetData sheetId="25777" refreshError="1"/>
      <sheetData sheetId="25778" refreshError="1"/>
      <sheetData sheetId="25779" refreshError="1"/>
      <sheetData sheetId="25780" refreshError="1"/>
      <sheetData sheetId="25781" refreshError="1"/>
      <sheetData sheetId="25782"/>
      <sheetData sheetId="25783" refreshError="1"/>
      <sheetData sheetId="25784" refreshError="1"/>
      <sheetData sheetId="25785"/>
      <sheetData sheetId="25786">
        <row r="3">
          <cell r="B3">
            <v>2003</v>
          </cell>
        </row>
      </sheetData>
      <sheetData sheetId="25787">
        <row r="1">
          <cell r="A1" t="str">
            <v>Alpert-Romm, Adria</v>
          </cell>
        </row>
      </sheetData>
      <sheetData sheetId="25788">
        <row r="1">
          <cell r="A1" t="str">
            <v>Proj Id</v>
          </cell>
        </row>
      </sheetData>
      <sheetData sheetId="25789">
        <row r="1">
          <cell r="A1" t="str">
            <v>BPO</v>
          </cell>
        </row>
      </sheetData>
      <sheetData sheetId="25790">
        <row r="2">
          <cell r="C2" t="str">
            <v>Yes</v>
          </cell>
        </row>
      </sheetData>
      <sheetData sheetId="25791"/>
      <sheetData sheetId="25792"/>
      <sheetData sheetId="25793"/>
      <sheetData sheetId="25794"/>
      <sheetData sheetId="25795">
        <row r="5">
          <cell r="F5" t="str">
            <v>Australia</v>
          </cell>
        </row>
      </sheetData>
      <sheetData sheetId="25796"/>
      <sheetData sheetId="25797">
        <row r="1">
          <cell r="A1" t="str">
            <v>HW</v>
          </cell>
        </row>
      </sheetData>
      <sheetData sheetId="25798"/>
      <sheetData sheetId="25799"/>
      <sheetData sheetId="25800" refreshError="1"/>
      <sheetData sheetId="25801" refreshError="1"/>
      <sheetData sheetId="25802"/>
      <sheetData sheetId="25803"/>
      <sheetData sheetId="25804" refreshError="1"/>
      <sheetData sheetId="25805">
        <row r="1">
          <cell r="A1" t="str">
            <v>Alpert-Romm, Adria</v>
          </cell>
        </row>
      </sheetData>
      <sheetData sheetId="25806">
        <row r="1">
          <cell r="A1" t="str">
            <v>Proj Id</v>
          </cell>
        </row>
      </sheetData>
      <sheetData sheetId="25807"/>
      <sheetData sheetId="25808">
        <row r="10">
          <cell r="S10">
            <v>0</v>
          </cell>
        </row>
      </sheetData>
      <sheetData sheetId="25809">
        <row r="7">
          <cell r="V7">
            <v>1.5592E-2</v>
          </cell>
        </row>
      </sheetData>
      <sheetData sheetId="25810"/>
      <sheetData sheetId="25811"/>
      <sheetData sheetId="25812"/>
      <sheetData sheetId="25813">
        <row r="1">
          <cell r="A1" t="str">
            <v>Proj Id</v>
          </cell>
        </row>
      </sheetData>
      <sheetData sheetId="25814">
        <row r="1">
          <cell r="A1" t="str">
            <v>BPO</v>
          </cell>
        </row>
      </sheetData>
      <sheetData sheetId="25815">
        <row r="7">
          <cell r="V7">
            <v>1.5592E-2</v>
          </cell>
        </row>
      </sheetData>
      <sheetData sheetId="25816"/>
      <sheetData sheetId="25817"/>
      <sheetData sheetId="25818"/>
      <sheetData sheetId="25819">
        <row r="5">
          <cell r="F5" t="str">
            <v>Australia</v>
          </cell>
        </row>
      </sheetData>
      <sheetData sheetId="25820"/>
      <sheetData sheetId="25821">
        <row r="1">
          <cell r="A1" t="str">
            <v>HW</v>
          </cell>
        </row>
      </sheetData>
      <sheetData sheetId="25822"/>
      <sheetData sheetId="25823"/>
      <sheetData sheetId="25824" refreshError="1"/>
      <sheetData sheetId="25825" refreshError="1"/>
      <sheetData sheetId="25826" refreshError="1"/>
      <sheetData sheetId="25827" refreshError="1"/>
      <sheetData sheetId="25828" refreshError="1"/>
      <sheetData sheetId="25829" refreshError="1"/>
      <sheetData sheetId="25830" refreshError="1"/>
      <sheetData sheetId="25831" refreshError="1"/>
      <sheetData sheetId="25832" refreshError="1"/>
      <sheetData sheetId="25833" refreshError="1"/>
      <sheetData sheetId="25834" refreshError="1"/>
      <sheetData sheetId="25835"/>
      <sheetData sheetId="25836"/>
      <sheetData sheetId="25837"/>
      <sheetData sheetId="25838"/>
      <sheetData sheetId="25839"/>
      <sheetData sheetId="25840"/>
      <sheetData sheetId="25841">
        <row r="5">
          <cell r="F5" t="str">
            <v>Australia</v>
          </cell>
        </row>
      </sheetData>
      <sheetData sheetId="25842"/>
      <sheetData sheetId="25843" refreshError="1"/>
      <sheetData sheetId="25844" refreshError="1"/>
      <sheetData sheetId="25845" refreshError="1"/>
      <sheetData sheetId="25846" refreshError="1"/>
      <sheetData sheetId="25847" refreshError="1"/>
      <sheetData sheetId="25848" refreshError="1"/>
      <sheetData sheetId="25849" refreshError="1"/>
      <sheetData sheetId="25850"/>
      <sheetData sheetId="25851">
        <row r="1">
          <cell r="A1" t="str">
            <v>HW</v>
          </cell>
        </row>
      </sheetData>
      <sheetData sheetId="25852"/>
      <sheetData sheetId="25853" refreshError="1"/>
      <sheetData sheetId="25854" refreshError="1"/>
      <sheetData sheetId="25855" refreshError="1"/>
      <sheetData sheetId="25856" refreshError="1"/>
      <sheetData sheetId="25857" refreshError="1"/>
      <sheetData sheetId="25858" refreshError="1"/>
      <sheetData sheetId="25859" refreshError="1"/>
      <sheetData sheetId="25860">
        <row r="5">
          <cell r="F5" t="str">
            <v>Australia</v>
          </cell>
        </row>
      </sheetData>
      <sheetData sheetId="25861"/>
      <sheetData sheetId="25862">
        <row r="1">
          <cell r="A1" t="str">
            <v>HW</v>
          </cell>
        </row>
      </sheetData>
      <sheetData sheetId="25863"/>
      <sheetData sheetId="25864"/>
      <sheetData sheetId="25865"/>
      <sheetData sheetId="25866"/>
      <sheetData sheetId="25867"/>
      <sheetData sheetId="25868"/>
      <sheetData sheetId="25869">
        <row r="2">
          <cell r="B2">
            <v>2.0799999999999999E-2</v>
          </cell>
        </row>
      </sheetData>
      <sheetData sheetId="25870"/>
      <sheetData sheetId="25871" refreshError="1"/>
      <sheetData sheetId="25872"/>
      <sheetData sheetId="25873">
        <row r="2">
          <cell r="A2">
            <v>40000500</v>
          </cell>
        </row>
      </sheetData>
      <sheetData sheetId="25874"/>
      <sheetData sheetId="25875"/>
      <sheetData sheetId="25876"/>
      <sheetData sheetId="25877"/>
      <sheetData sheetId="25878"/>
      <sheetData sheetId="25879"/>
      <sheetData sheetId="25880"/>
      <sheetData sheetId="25881"/>
      <sheetData sheetId="25882">
        <row r="1">
          <cell r="A1" t="str">
            <v>HW</v>
          </cell>
        </row>
      </sheetData>
      <sheetData sheetId="25883"/>
      <sheetData sheetId="25884"/>
      <sheetData sheetId="25885">
        <row r="2">
          <cell r="A2" t="str">
            <v>SR Number</v>
          </cell>
        </row>
      </sheetData>
      <sheetData sheetId="25886">
        <row r="1">
          <cell r="A1" t="str">
            <v>SR ID #</v>
          </cell>
        </row>
      </sheetData>
      <sheetData sheetId="25887"/>
      <sheetData sheetId="25888"/>
      <sheetData sheetId="25889">
        <row r="2">
          <cell r="B2">
            <v>2.0799999999999999E-2</v>
          </cell>
        </row>
      </sheetData>
      <sheetData sheetId="25890"/>
      <sheetData sheetId="25891">
        <row r="1">
          <cell r="A1" t="str">
            <v>HW</v>
          </cell>
        </row>
      </sheetData>
      <sheetData sheetId="25892">
        <row r="20">
          <cell r="B20">
            <v>0.1</v>
          </cell>
        </row>
      </sheetData>
      <sheetData sheetId="25893"/>
      <sheetData sheetId="25894"/>
      <sheetData sheetId="25895">
        <row r="23">
          <cell r="B23">
            <v>5</v>
          </cell>
        </row>
      </sheetData>
      <sheetData sheetId="25896"/>
      <sheetData sheetId="25897">
        <row r="2">
          <cell r="B2">
            <v>2.0799999999999999E-2</v>
          </cell>
        </row>
      </sheetData>
      <sheetData sheetId="25898"/>
      <sheetData sheetId="25899">
        <row r="2">
          <cell r="A2">
            <v>40000500</v>
          </cell>
        </row>
      </sheetData>
      <sheetData sheetId="25900"/>
      <sheetData sheetId="25901"/>
      <sheetData sheetId="25902"/>
      <sheetData sheetId="25903"/>
      <sheetData sheetId="25904">
        <row r="23">
          <cell r="B23">
            <v>5</v>
          </cell>
        </row>
      </sheetData>
      <sheetData sheetId="25905"/>
      <sheetData sheetId="25906"/>
      <sheetData sheetId="25907">
        <row r="5">
          <cell r="F5" t="str">
            <v>Australia</v>
          </cell>
        </row>
      </sheetData>
      <sheetData sheetId="25908">
        <row r="2">
          <cell r="A2">
            <v>40000500</v>
          </cell>
        </row>
      </sheetData>
      <sheetData sheetId="25909">
        <row r="1">
          <cell r="A1" t="str">
            <v>HW</v>
          </cell>
        </row>
      </sheetData>
      <sheetData sheetId="25910"/>
      <sheetData sheetId="25911"/>
      <sheetData sheetId="25912">
        <row r="1">
          <cell r="A1" t="str">
            <v>SR ID #</v>
          </cell>
        </row>
      </sheetData>
      <sheetData sheetId="25913"/>
      <sheetData sheetId="25914"/>
      <sheetData sheetId="25915">
        <row r="2">
          <cell r="B2">
            <v>2.0799999999999999E-2</v>
          </cell>
        </row>
      </sheetData>
      <sheetData sheetId="25916"/>
      <sheetData sheetId="25917">
        <row r="1">
          <cell r="A1" t="str">
            <v>HW</v>
          </cell>
        </row>
      </sheetData>
      <sheetData sheetId="25918">
        <row r="20">
          <cell r="B20">
            <v>0.1</v>
          </cell>
        </row>
      </sheetData>
      <sheetData sheetId="25919"/>
      <sheetData sheetId="25920">
        <row r="1">
          <cell r="A1" t="str">
            <v>LOB_Dept_Mapping:</v>
          </cell>
        </row>
      </sheetData>
      <sheetData sheetId="25921">
        <row r="1">
          <cell r="A1" t="str">
            <v>SR ID #</v>
          </cell>
        </row>
      </sheetData>
      <sheetData sheetId="25922">
        <row r="2">
          <cell r="B2">
            <v>2.0799999999999999E-2</v>
          </cell>
        </row>
      </sheetData>
      <sheetData sheetId="25923"/>
      <sheetData sheetId="25924">
        <row r="2">
          <cell r="A2">
            <v>40000500</v>
          </cell>
        </row>
      </sheetData>
      <sheetData sheetId="25925">
        <row r="20">
          <cell r="B20">
            <v>0.1</v>
          </cell>
        </row>
      </sheetData>
      <sheetData sheetId="25926"/>
      <sheetData sheetId="25927"/>
      <sheetData sheetId="25928"/>
      <sheetData sheetId="25929">
        <row r="23">
          <cell r="B23">
            <v>5</v>
          </cell>
        </row>
      </sheetData>
      <sheetData sheetId="25930"/>
      <sheetData sheetId="25931"/>
      <sheetData sheetId="25932">
        <row r="5">
          <cell r="F5" t="str">
            <v>Australia</v>
          </cell>
        </row>
      </sheetData>
      <sheetData sheetId="25933">
        <row r="2">
          <cell r="A2">
            <v>40000500</v>
          </cell>
        </row>
      </sheetData>
      <sheetData sheetId="25934">
        <row r="1">
          <cell r="A1" t="str">
            <v>HW</v>
          </cell>
        </row>
      </sheetData>
      <sheetData sheetId="25935"/>
      <sheetData sheetId="25936"/>
      <sheetData sheetId="25937">
        <row r="2">
          <cell r="A2" t="str">
            <v>SR Number</v>
          </cell>
        </row>
      </sheetData>
      <sheetData sheetId="25938">
        <row r="1">
          <cell r="A1" t="str">
            <v>SR ID #</v>
          </cell>
        </row>
      </sheetData>
      <sheetData sheetId="25939"/>
      <sheetData sheetId="25940"/>
      <sheetData sheetId="25941">
        <row r="2">
          <cell r="B2">
            <v>2.0799999999999999E-2</v>
          </cell>
        </row>
      </sheetData>
      <sheetData sheetId="25942"/>
      <sheetData sheetId="25943">
        <row r="1">
          <cell r="A1" t="str">
            <v>HW</v>
          </cell>
        </row>
      </sheetData>
      <sheetData sheetId="25944">
        <row r="20">
          <cell r="B20">
            <v>0.1</v>
          </cell>
        </row>
      </sheetData>
      <sheetData sheetId="25945"/>
      <sheetData sheetId="25946">
        <row r="1">
          <cell r="A1" t="str">
            <v>LOB_Dept_Mapping:</v>
          </cell>
        </row>
      </sheetData>
      <sheetData sheetId="25947">
        <row r="2">
          <cell r="A2">
            <v>40000500</v>
          </cell>
        </row>
      </sheetData>
      <sheetData sheetId="25948">
        <row r="20">
          <cell r="B20">
            <v>0.1</v>
          </cell>
        </row>
      </sheetData>
      <sheetData sheetId="25949">
        <row r="1">
          <cell r="A1" t="str">
            <v>LOB_Dept_Mapping:</v>
          </cell>
        </row>
      </sheetData>
      <sheetData sheetId="25950">
        <row r="2">
          <cell r="B2" t="str">
            <v>LOB</v>
          </cell>
        </row>
      </sheetData>
      <sheetData sheetId="25951">
        <row r="2">
          <cell r="A2" t="str">
            <v>LOB</v>
          </cell>
        </row>
      </sheetData>
      <sheetData sheetId="25952">
        <row r="2">
          <cell r="A2" t="str">
            <v>LOB</v>
          </cell>
        </row>
      </sheetData>
      <sheetData sheetId="25953"/>
      <sheetData sheetId="25954"/>
      <sheetData sheetId="25955">
        <row r="2">
          <cell r="A2">
            <v>40000500</v>
          </cell>
        </row>
      </sheetData>
      <sheetData sheetId="25956">
        <row r="1">
          <cell r="A1" t="str">
            <v>HW</v>
          </cell>
        </row>
      </sheetData>
      <sheetData sheetId="25957"/>
      <sheetData sheetId="25958"/>
      <sheetData sheetId="25959">
        <row r="2">
          <cell r="A2" t="str">
            <v>SR Number</v>
          </cell>
        </row>
      </sheetData>
      <sheetData sheetId="25960">
        <row r="1">
          <cell r="A1" t="str">
            <v>SR ID #</v>
          </cell>
        </row>
      </sheetData>
      <sheetData sheetId="25961">
        <row r="2">
          <cell r="B2">
            <v>2.0799999999999999E-2</v>
          </cell>
        </row>
      </sheetData>
      <sheetData sheetId="25962" refreshError="1"/>
      <sheetData sheetId="25963">
        <row r="1">
          <cell r="A1" t="str">
            <v>LOB_Dept_Mapping:</v>
          </cell>
        </row>
      </sheetData>
      <sheetData sheetId="25964">
        <row r="1">
          <cell r="A1" t="str">
            <v>SR ID #</v>
          </cell>
        </row>
      </sheetData>
      <sheetData sheetId="25965" refreshError="1"/>
      <sheetData sheetId="25966">
        <row r="37">
          <cell r="F37">
            <v>16222316.1192066</v>
          </cell>
        </row>
      </sheetData>
      <sheetData sheetId="25967">
        <row r="2">
          <cell r="A2">
            <v>40000500</v>
          </cell>
        </row>
      </sheetData>
      <sheetData sheetId="25968">
        <row r="20">
          <cell r="B20">
            <v>0.1</v>
          </cell>
        </row>
      </sheetData>
      <sheetData sheetId="25969">
        <row r="52">
          <cell r="G52">
            <v>0.23699999999999999</v>
          </cell>
        </row>
      </sheetData>
      <sheetData sheetId="25970" refreshError="1"/>
      <sheetData sheetId="25971">
        <row r="2">
          <cell r="B2" t="str">
            <v>LOB</v>
          </cell>
        </row>
      </sheetData>
      <sheetData sheetId="25972">
        <row r="2">
          <cell r="A2" t="str">
            <v>LOB</v>
          </cell>
        </row>
      </sheetData>
      <sheetData sheetId="25973">
        <row r="2">
          <cell r="A2" t="str">
            <v>LOB</v>
          </cell>
        </row>
      </sheetData>
      <sheetData sheetId="25974"/>
      <sheetData sheetId="25975"/>
      <sheetData sheetId="25976">
        <row r="2">
          <cell r="A2">
            <v>40000500</v>
          </cell>
        </row>
      </sheetData>
      <sheetData sheetId="25977">
        <row r="1">
          <cell r="A1" t="str">
            <v>HW</v>
          </cell>
        </row>
      </sheetData>
      <sheetData sheetId="25978"/>
      <sheetData sheetId="25979"/>
      <sheetData sheetId="25980">
        <row r="2">
          <cell r="A2" t="str">
            <v>SR Number</v>
          </cell>
        </row>
      </sheetData>
      <sheetData sheetId="25981">
        <row r="1">
          <cell r="A1" t="str">
            <v>SR ID #</v>
          </cell>
        </row>
      </sheetData>
      <sheetData sheetId="25982"/>
      <sheetData sheetId="25983"/>
      <sheetData sheetId="25984">
        <row r="2">
          <cell r="B2">
            <v>2.0799999999999999E-2</v>
          </cell>
        </row>
      </sheetData>
      <sheetData sheetId="25985">
        <row r="37">
          <cell r="F37">
            <v>16222316.1192066</v>
          </cell>
        </row>
      </sheetData>
      <sheetData sheetId="25986">
        <row r="1">
          <cell r="A1" t="str">
            <v>HW</v>
          </cell>
        </row>
      </sheetData>
      <sheetData sheetId="25987">
        <row r="20">
          <cell r="B20">
            <v>0.1</v>
          </cell>
        </row>
      </sheetData>
      <sheetData sheetId="25988"/>
      <sheetData sheetId="25989">
        <row r="1">
          <cell r="A1" t="str">
            <v>LOB_Dept_Mapping:</v>
          </cell>
        </row>
      </sheetData>
      <sheetData sheetId="25990">
        <row r="1">
          <cell r="A1" t="str">
            <v>SR ID #</v>
          </cell>
        </row>
      </sheetData>
      <sheetData sheetId="25991">
        <row r="2">
          <cell r="A2" t="str">
            <v>LOB</v>
          </cell>
        </row>
      </sheetData>
      <sheetData sheetId="25992">
        <row r="2">
          <cell r="A2" t="str">
            <v>LOB</v>
          </cell>
        </row>
      </sheetData>
      <sheetData sheetId="25993">
        <row r="2">
          <cell r="B2">
            <v>2.0799999999999999E-2</v>
          </cell>
        </row>
      </sheetData>
      <sheetData sheetId="25994">
        <row r="37">
          <cell r="F37">
            <v>16222316.1192066</v>
          </cell>
        </row>
      </sheetData>
      <sheetData sheetId="25995">
        <row r="2">
          <cell r="A2">
            <v>40000500</v>
          </cell>
        </row>
      </sheetData>
      <sheetData sheetId="25996">
        <row r="20">
          <cell r="B20">
            <v>0.1</v>
          </cell>
        </row>
      </sheetData>
      <sheetData sheetId="25997">
        <row r="52">
          <cell r="G52">
            <v>0.23699999999999999</v>
          </cell>
        </row>
      </sheetData>
      <sheetData sheetId="25998">
        <row r="1">
          <cell r="A1" t="str">
            <v>LOB_Dept_Mapping:</v>
          </cell>
        </row>
      </sheetData>
      <sheetData sheetId="25999">
        <row r="2">
          <cell r="B2" t="str">
            <v>LOB</v>
          </cell>
        </row>
      </sheetData>
      <sheetData sheetId="26000">
        <row r="2">
          <cell r="A2" t="str">
            <v>LOB</v>
          </cell>
        </row>
      </sheetData>
      <sheetData sheetId="26001">
        <row r="2">
          <cell r="A2" t="str">
            <v>LOB</v>
          </cell>
        </row>
      </sheetData>
      <sheetData sheetId="26002"/>
      <sheetData sheetId="26003"/>
      <sheetData sheetId="26004">
        <row r="2">
          <cell r="A2">
            <v>40000500</v>
          </cell>
        </row>
      </sheetData>
      <sheetData sheetId="26005">
        <row r="1">
          <cell r="A1" t="str">
            <v>HW</v>
          </cell>
        </row>
      </sheetData>
      <sheetData sheetId="26006">
        <row r="52">
          <cell r="G52">
            <v>0.23699999999999999</v>
          </cell>
        </row>
      </sheetData>
      <sheetData sheetId="26007"/>
      <sheetData sheetId="26008">
        <row r="2">
          <cell r="A2" t="str">
            <v>SR Number</v>
          </cell>
        </row>
      </sheetData>
      <sheetData sheetId="26009">
        <row r="1">
          <cell r="A1" t="str">
            <v>SR ID #</v>
          </cell>
        </row>
      </sheetData>
      <sheetData sheetId="26010"/>
      <sheetData sheetId="26011"/>
      <sheetData sheetId="26012">
        <row r="2">
          <cell r="B2">
            <v>2.0799999999999999E-2</v>
          </cell>
        </row>
      </sheetData>
      <sheetData sheetId="26013">
        <row r="37">
          <cell r="F37">
            <v>16222316.1192066</v>
          </cell>
        </row>
      </sheetData>
      <sheetData sheetId="26014">
        <row r="1">
          <cell r="A1" t="str">
            <v>HW</v>
          </cell>
        </row>
      </sheetData>
      <sheetData sheetId="26015">
        <row r="20">
          <cell r="B20">
            <v>0.1</v>
          </cell>
        </row>
      </sheetData>
      <sheetData sheetId="26016"/>
      <sheetData sheetId="26017">
        <row r="1">
          <cell r="A1" t="str">
            <v>LOB_Dept_Mapping:</v>
          </cell>
        </row>
      </sheetData>
      <sheetData sheetId="26018">
        <row r="1">
          <cell r="A1" t="str">
            <v>SR ID #</v>
          </cell>
        </row>
      </sheetData>
      <sheetData sheetId="26019">
        <row r="2">
          <cell r="A2" t="str">
            <v>LOB</v>
          </cell>
        </row>
      </sheetData>
      <sheetData sheetId="26020">
        <row r="2">
          <cell r="A2" t="str">
            <v>LOB</v>
          </cell>
        </row>
      </sheetData>
      <sheetData sheetId="26021">
        <row r="2">
          <cell r="B2">
            <v>2.0799999999999999E-2</v>
          </cell>
        </row>
      </sheetData>
      <sheetData sheetId="26022" refreshError="1"/>
      <sheetData sheetId="26023" refreshError="1"/>
      <sheetData sheetId="26024" refreshError="1"/>
      <sheetData sheetId="26025">
        <row r="52">
          <cell r="G52">
            <v>0.23699999999999999</v>
          </cell>
        </row>
      </sheetData>
      <sheetData sheetId="26026">
        <row r="1">
          <cell r="A1" t="str">
            <v>LOB_Dept_Mapping:</v>
          </cell>
        </row>
      </sheetData>
      <sheetData sheetId="26027">
        <row r="2">
          <cell r="B2" t="str">
            <v>LOB</v>
          </cell>
        </row>
      </sheetData>
      <sheetData sheetId="26028">
        <row r="2">
          <cell r="A2" t="str">
            <v>LOB</v>
          </cell>
        </row>
      </sheetData>
      <sheetData sheetId="26029">
        <row r="2">
          <cell r="A2" t="str">
            <v>LOB</v>
          </cell>
        </row>
      </sheetData>
      <sheetData sheetId="26030"/>
      <sheetData sheetId="26031"/>
      <sheetData sheetId="26032"/>
      <sheetData sheetId="26033">
        <row r="1">
          <cell r="A1" t="str">
            <v>HW</v>
          </cell>
        </row>
      </sheetData>
      <sheetData sheetId="26034">
        <row r="52">
          <cell r="G52">
            <v>0.23699999999999999</v>
          </cell>
        </row>
      </sheetData>
      <sheetData sheetId="26035"/>
      <sheetData sheetId="26036">
        <row r="2">
          <cell r="A2" t="str">
            <v>SR Number</v>
          </cell>
        </row>
      </sheetData>
      <sheetData sheetId="26037">
        <row r="1">
          <cell r="A1" t="str">
            <v>SR ID #</v>
          </cell>
        </row>
      </sheetData>
      <sheetData sheetId="26038"/>
      <sheetData sheetId="26039"/>
      <sheetData sheetId="26040">
        <row r="37">
          <cell r="F37">
            <v>16222316.1192066</v>
          </cell>
        </row>
      </sheetData>
      <sheetData sheetId="26041"/>
      <sheetData sheetId="26042"/>
      <sheetData sheetId="26043" refreshError="1"/>
      <sheetData sheetId="26044" refreshError="1"/>
      <sheetData sheetId="26045" refreshError="1"/>
      <sheetData sheetId="26046" refreshError="1"/>
      <sheetData sheetId="26047" refreshError="1"/>
      <sheetData sheetId="26048" refreshError="1"/>
      <sheetData sheetId="26049" refreshError="1"/>
      <sheetData sheetId="26050" refreshError="1"/>
      <sheetData sheetId="26051" refreshError="1"/>
      <sheetData sheetId="26052" refreshError="1"/>
      <sheetData sheetId="26053" refreshError="1"/>
      <sheetData sheetId="26054" refreshError="1"/>
      <sheetData sheetId="26055" refreshError="1"/>
      <sheetData sheetId="26056" refreshError="1"/>
      <sheetData sheetId="26057" refreshError="1"/>
      <sheetData sheetId="26058" refreshError="1"/>
      <sheetData sheetId="26059" refreshError="1"/>
      <sheetData sheetId="26060" refreshError="1"/>
      <sheetData sheetId="26061" refreshError="1"/>
      <sheetData sheetId="26062" refreshError="1"/>
      <sheetData sheetId="26063" refreshError="1"/>
      <sheetData sheetId="26064" refreshError="1"/>
      <sheetData sheetId="26065" refreshError="1"/>
      <sheetData sheetId="26066" refreshError="1"/>
      <sheetData sheetId="26067" refreshError="1"/>
      <sheetData sheetId="26068" refreshError="1"/>
      <sheetData sheetId="26069" refreshError="1"/>
      <sheetData sheetId="26070" refreshError="1"/>
      <sheetData sheetId="26071" refreshError="1"/>
      <sheetData sheetId="26072" refreshError="1"/>
      <sheetData sheetId="26073" refreshError="1"/>
      <sheetData sheetId="26074" refreshError="1"/>
      <sheetData sheetId="26075" refreshError="1"/>
      <sheetData sheetId="26076" refreshError="1"/>
      <sheetData sheetId="26077" refreshError="1"/>
      <sheetData sheetId="26078" refreshError="1"/>
      <sheetData sheetId="26079" refreshError="1"/>
      <sheetData sheetId="26080" refreshError="1"/>
      <sheetData sheetId="26081" refreshError="1"/>
      <sheetData sheetId="26082" refreshError="1"/>
      <sheetData sheetId="26083" refreshError="1"/>
      <sheetData sheetId="26084" refreshError="1"/>
      <sheetData sheetId="26085" refreshError="1"/>
      <sheetData sheetId="26086" refreshError="1"/>
      <sheetData sheetId="26087" refreshError="1"/>
      <sheetData sheetId="26088">
        <row r="1">
          <cell r="A1" t="str">
            <v>SR ID #</v>
          </cell>
        </row>
      </sheetData>
      <sheetData sheetId="26089">
        <row r="5">
          <cell r="A5" t="str">
            <v>Louis J. Giacchetto</v>
          </cell>
        </row>
      </sheetData>
      <sheetData sheetId="26090"/>
      <sheetData sheetId="26091"/>
      <sheetData sheetId="26092">
        <row r="37">
          <cell r="F37">
            <v>16222316.1192066</v>
          </cell>
        </row>
      </sheetData>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refreshError="1"/>
      <sheetData sheetId="26116" refreshError="1"/>
      <sheetData sheetId="26117" refreshError="1"/>
      <sheetData sheetId="26118" refreshError="1"/>
      <sheetData sheetId="26119" refreshError="1"/>
      <sheetData sheetId="26120" refreshError="1"/>
      <sheetData sheetId="26121" refreshError="1"/>
      <sheetData sheetId="26122" refreshError="1"/>
      <sheetData sheetId="26123" refreshError="1"/>
      <sheetData sheetId="26124" refreshError="1"/>
      <sheetData sheetId="26125" refreshError="1"/>
      <sheetData sheetId="26126" refreshError="1"/>
      <sheetData sheetId="26127" refreshError="1"/>
      <sheetData sheetId="26128" refreshError="1"/>
      <sheetData sheetId="26129" refreshError="1"/>
      <sheetData sheetId="26130" refreshError="1"/>
      <sheetData sheetId="26131" refreshError="1"/>
      <sheetData sheetId="26132" refreshError="1"/>
      <sheetData sheetId="26133" refreshError="1"/>
      <sheetData sheetId="26134" refreshError="1"/>
      <sheetData sheetId="26135" refreshError="1"/>
      <sheetData sheetId="26136" refreshError="1"/>
      <sheetData sheetId="26137" refreshError="1"/>
      <sheetData sheetId="26138" refreshError="1"/>
      <sheetData sheetId="26139" refreshError="1"/>
      <sheetData sheetId="26140" refreshError="1"/>
      <sheetData sheetId="26141" refreshError="1"/>
      <sheetData sheetId="26142" refreshError="1"/>
      <sheetData sheetId="26143" refreshError="1"/>
      <sheetData sheetId="26144" refreshError="1"/>
      <sheetData sheetId="26145" refreshError="1"/>
      <sheetData sheetId="26146" refreshError="1"/>
      <sheetData sheetId="26147" refreshError="1"/>
      <sheetData sheetId="26148"/>
      <sheetData sheetId="26149"/>
      <sheetData sheetId="26150" refreshError="1"/>
      <sheetData sheetId="26151"/>
      <sheetData sheetId="26152" refreshError="1"/>
      <sheetData sheetId="26153" refreshError="1"/>
      <sheetData sheetId="26154" refreshError="1"/>
      <sheetData sheetId="26155" refreshError="1"/>
      <sheetData sheetId="26156" refreshError="1"/>
      <sheetData sheetId="26157" refreshError="1"/>
      <sheetData sheetId="26158" refreshError="1"/>
      <sheetData sheetId="26159" refreshError="1"/>
      <sheetData sheetId="26160" refreshError="1"/>
      <sheetData sheetId="26161">
        <row r="2">
          <cell r="A2" t="str">
            <v>S03100802CA IncMaintenance</v>
          </cell>
        </row>
      </sheetData>
      <sheetData sheetId="26162" refreshError="1"/>
      <sheetData sheetId="26163" refreshError="1"/>
      <sheetData sheetId="26164" refreshError="1"/>
      <sheetData sheetId="26165" refreshError="1"/>
      <sheetData sheetId="26166" refreshError="1"/>
      <sheetData sheetId="26167" refreshError="1"/>
      <sheetData sheetId="26168" refreshError="1"/>
      <sheetData sheetId="26169" refreshError="1"/>
      <sheetData sheetId="26170" refreshError="1"/>
      <sheetData sheetId="26171" refreshError="1"/>
      <sheetData sheetId="26172" refreshError="1"/>
      <sheetData sheetId="26173" refreshError="1"/>
      <sheetData sheetId="26174" refreshError="1"/>
      <sheetData sheetId="26175" refreshError="1"/>
      <sheetData sheetId="26176" refreshError="1"/>
      <sheetData sheetId="26177"/>
      <sheetData sheetId="26178"/>
      <sheetData sheetId="26179">
        <row r="2">
          <cell r="A2" t="str">
            <v>S03100802CA IncMaintenance</v>
          </cell>
        </row>
      </sheetData>
      <sheetData sheetId="26180">
        <row r="2">
          <cell r="A2" t="str">
            <v>S031008023D Spectrum</v>
          </cell>
        </row>
      </sheetData>
      <sheetData sheetId="26181">
        <row r="2">
          <cell r="A2">
            <v>64000005</v>
          </cell>
        </row>
      </sheetData>
      <sheetData sheetId="26182">
        <row r="2">
          <cell r="A2" t="str">
            <v>Englewood CliffsS03100809111000</v>
          </cell>
        </row>
      </sheetData>
      <sheetData sheetId="26183"/>
      <sheetData sheetId="26184">
        <row r="6">
          <cell r="B6" t="str">
            <v>100% Allocated - Ad Sales</v>
          </cell>
        </row>
      </sheetData>
      <sheetData sheetId="26185"/>
      <sheetData sheetId="26186"/>
      <sheetData sheetId="26187"/>
      <sheetData sheetId="26188">
        <row r="2">
          <cell r="A2" t="str">
            <v>S03100802CA IncMaintenance</v>
          </cell>
        </row>
      </sheetData>
      <sheetData sheetId="26189">
        <row r="2">
          <cell r="A2" t="str">
            <v>S031008023D Spectrum</v>
          </cell>
        </row>
      </sheetData>
      <sheetData sheetId="26190">
        <row r="2">
          <cell r="A2">
            <v>64000005</v>
          </cell>
        </row>
      </sheetData>
      <sheetData sheetId="26191">
        <row r="2">
          <cell r="A2" t="str">
            <v>Englewood CliffsS03100809111000</v>
          </cell>
        </row>
      </sheetData>
      <sheetData sheetId="26192"/>
      <sheetData sheetId="26193"/>
      <sheetData sheetId="26194"/>
      <sheetData sheetId="26195"/>
      <sheetData sheetId="26196"/>
      <sheetData sheetId="26197"/>
      <sheetData sheetId="26198">
        <row r="3">
          <cell r="A3" t="str">
            <v>($000s)</v>
          </cell>
        </row>
      </sheetData>
      <sheetData sheetId="26199"/>
      <sheetData sheetId="26200"/>
      <sheetData sheetId="26201">
        <row r="10">
          <cell r="A10" t="str">
            <v>100% Allocated - Ad Sales</v>
          </cell>
        </row>
      </sheetData>
      <sheetData sheetId="26202">
        <row r="6">
          <cell r="B6" t="str">
            <v>100% Allocated - Ad Sales</v>
          </cell>
        </row>
      </sheetData>
      <sheetData sheetId="26203">
        <row r="7">
          <cell r="E7">
            <v>109740</v>
          </cell>
        </row>
      </sheetData>
      <sheetData sheetId="26204"/>
      <sheetData sheetId="26205"/>
      <sheetData sheetId="26206">
        <row r="2">
          <cell r="A2" t="str">
            <v>S03100802CA IncMaintenance</v>
          </cell>
        </row>
      </sheetData>
      <sheetData sheetId="26207">
        <row r="2">
          <cell r="A2" t="str">
            <v>S031008023D Spectrum</v>
          </cell>
        </row>
      </sheetData>
      <sheetData sheetId="26208">
        <row r="2">
          <cell r="A2">
            <v>64000005</v>
          </cell>
        </row>
      </sheetData>
      <sheetData sheetId="26209">
        <row r="2">
          <cell r="A2" t="str">
            <v>Englewood CliffsS03100809111000</v>
          </cell>
        </row>
      </sheetData>
      <sheetData sheetId="26210"/>
      <sheetData sheetId="26211"/>
      <sheetData sheetId="26212">
        <row r="6">
          <cell r="B6" t="str">
            <v>100% Allocated - Ad Sales</v>
          </cell>
        </row>
      </sheetData>
      <sheetData sheetId="26213"/>
      <sheetData sheetId="26214"/>
      <sheetData sheetId="26215"/>
      <sheetData sheetId="26216">
        <row r="2">
          <cell r="A2" t="str">
            <v>S03100802CA IncMaintenance</v>
          </cell>
        </row>
      </sheetData>
      <sheetData sheetId="26217">
        <row r="2">
          <cell r="A2" t="str">
            <v>S031008023D Spectrum</v>
          </cell>
        </row>
      </sheetData>
      <sheetData sheetId="26218">
        <row r="2">
          <cell r="A2" t="str">
            <v>Englewood CliffsS03100809111000</v>
          </cell>
        </row>
      </sheetData>
      <sheetData sheetId="26219"/>
      <sheetData sheetId="26220"/>
      <sheetData sheetId="26221"/>
      <sheetData sheetId="26222"/>
      <sheetData sheetId="26223"/>
      <sheetData sheetId="26224">
        <row r="3">
          <cell r="A3" t="str">
            <v>($000s)</v>
          </cell>
        </row>
      </sheetData>
      <sheetData sheetId="26225"/>
      <sheetData sheetId="26226">
        <row r="10">
          <cell r="A10" t="str">
            <v>100% Allocated - Ad Sales</v>
          </cell>
        </row>
      </sheetData>
      <sheetData sheetId="26227" refreshError="1"/>
      <sheetData sheetId="26228" refreshError="1"/>
      <sheetData sheetId="26229" refreshError="1"/>
      <sheetData sheetId="26230" refreshError="1"/>
      <sheetData sheetId="26231" refreshError="1"/>
      <sheetData sheetId="26232" refreshError="1"/>
      <sheetData sheetId="26233" refreshError="1"/>
      <sheetData sheetId="26234" refreshError="1"/>
      <sheetData sheetId="26235" refreshError="1"/>
      <sheetData sheetId="26236" refreshError="1"/>
      <sheetData sheetId="26237" refreshError="1"/>
      <sheetData sheetId="26238" refreshError="1"/>
      <sheetData sheetId="26239" refreshError="1"/>
      <sheetData sheetId="26240" refreshError="1"/>
      <sheetData sheetId="26241" refreshError="1"/>
      <sheetData sheetId="26242" refreshError="1"/>
      <sheetData sheetId="26243" refreshError="1"/>
      <sheetData sheetId="26244" refreshError="1"/>
      <sheetData sheetId="26245" refreshError="1"/>
      <sheetData sheetId="26246" refreshError="1"/>
      <sheetData sheetId="26247" refreshError="1"/>
      <sheetData sheetId="26248" refreshError="1"/>
      <sheetData sheetId="26249" refreshError="1"/>
      <sheetData sheetId="26250" refreshError="1"/>
      <sheetData sheetId="26251" refreshError="1"/>
      <sheetData sheetId="26252" refreshError="1"/>
      <sheetData sheetId="26253" refreshError="1"/>
      <sheetData sheetId="26254" refreshError="1"/>
      <sheetData sheetId="26255" refreshError="1"/>
      <sheetData sheetId="26256" refreshError="1"/>
      <sheetData sheetId="26257" refreshError="1"/>
      <sheetData sheetId="26258" refreshError="1"/>
      <sheetData sheetId="26259" refreshError="1"/>
      <sheetData sheetId="26260" refreshError="1"/>
      <sheetData sheetId="26261" refreshError="1"/>
      <sheetData sheetId="26262" refreshError="1"/>
      <sheetData sheetId="26263" refreshError="1"/>
      <sheetData sheetId="26264" refreshError="1"/>
      <sheetData sheetId="26265" refreshError="1"/>
      <sheetData sheetId="26266" refreshError="1"/>
      <sheetData sheetId="26267" refreshError="1"/>
      <sheetData sheetId="26268" refreshError="1"/>
      <sheetData sheetId="26269" refreshError="1"/>
      <sheetData sheetId="26270" refreshError="1"/>
      <sheetData sheetId="26271" refreshError="1"/>
      <sheetData sheetId="26272" refreshError="1"/>
      <sheetData sheetId="26273" refreshError="1"/>
      <sheetData sheetId="26274" refreshError="1"/>
      <sheetData sheetId="26275" refreshError="1"/>
      <sheetData sheetId="26276" refreshError="1"/>
      <sheetData sheetId="26277" refreshError="1"/>
      <sheetData sheetId="26278" refreshError="1"/>
      <sheetData sheetId="26279" refreshError="1"/>
      <sheetData sheetId="26280" refreshError="1"/>
      <sheetData sheetId="26281" refreshError="1"/>
      <sheetData sheetId="26282" refreshError="1"/>
      <sheetData sheetId="26283" refreshError="1"/>
      <sheetData sheetId="26284" refreshError="1"/>
      <sheetData sheetId="26285" refreshError="1"/>
      <sheetData sheetId="26286" refreshError="1"/>
      <sheetData sheetId="26287" refreshError="1"/>
      <sheetData sheetId="26288" refreshError="1"/>
      <sheetData sheetId="26289" refreshError="1"/>
      <sheetData sheetId="26290" refreshError="1"/>
      <sheetData sheetId="26291" refreshError="1"/>
      <sheetData sheetId="26292" refreshError="1"/>
      <sheetData sheetId="26293" refreshError="1"/>
      <sheetData sheetId="26294" refreshError="1"/>
      <sheetData sheetId="26295" refreshError="1"/>
      <sheetData sheetId="26296" refreshError="1"/>
      <sheetData sheetId="26297" refreshError="1"/>
      <sheetData sheetId="26298" refreshError="1"/>
      <sheetData sheetId="26299" refreshError="1"/>
      <sheetData sheetId="26300" refreshError="1"/>
      <sheetData sheetId="26301" refreshError="1"/>
      <sheetData sheetId="26302" refreshError="1"/>
      <sheetData sheetId="26303" refreshError="1"/>
      <sheetData sheetId="26304" refreshError="1"/>
      <sheetData sheetId="26305" refreshError="1"/>
      <sheetData sheetId="26306" refreshError="1"/>
      <sheetData sheetId="26307" refreshError="1"/>
      <sheetData sheetId="26308" refreshError="1"/>
      <sheetData sheetId="26309" refreshError="1"/>
      <sheetData sheetId="26310" refreshError="1"/>
      <sheetData sheetId="26311" refreshError="1"/>
      <sheetData sheetId="26312" refreshError="1"/>
      <sheetData sheetId="26313" refreshError="1"/>
      <sheetData sheetId="26314" refreshError="1"/>
      <sheetData sheetId="26315" refreshError="1"/>
      <sheetData sheetId="26316" refreshError="1"/>
      <sheetData sheetId="26317"/>
      <sheetData sheetId="26318"/>
      <sheetData sheetId="26319"/>
      <sheetData sheetId="26320"/>
      <sheetData sheetId="26321"/>
      <sheetData sheetId="26322" refreshError="1"/>
      <sheetData sheetId="26323" refreshError="1"/>
      <sheetData sheetId="26324" refreshError="1"/>
      <sheetData sheetId="26325"/>
      <sheetData sheetId="26326"/>
      <sheetData sheetId="26327"/>
      <sheetData sheetId="26328" refreshError="1"/>
      <sheetData sheetId="26329"/>
      <sheetData sheetId="26330" refreshError="1"/>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refreshError="1"/>
      <sheetData sheetId="26347" refreshError="1"/>
      <sheetData sheetId="26348" refreshError="1"/>
      <sheetData sheetId="26349" refreshError="1"/>
      <sheetData sheetId="26350" refreshError="1"/>
      <sheetData sheetId="26351" refreshError="1"/>
      <sheetData sheetId="26352" refreshError="1"/>
      <sheetData sheetId="26353" refreshError="1"/>
      <sheetData sheetId="26354" refreshError="1"/>
      <sheetData sheetId="26355" refreshError="1"/>
      <sheetData sheetId="26356"/>
      <sheetData sheetId="26357" refreshError="1"/>
      <sheetData sheetId="26358" refreshError="1"/>
      <sheetData sheetId="26359"/>
      <sheetData sheetId="26360" refreshError="1"/>
      <sheetData sheetId="26361"/>
      <sheetData sheetId="26362" refreshError="1"/>
      <sheetData sheetId="26363" refreshError="1"/>
      <sheetData sheetId="26364" refreshError="1"/>
      <sheetData sheetId="26365" refreshError="1"/>
      <sheetData sheetId="26366"/>
      <sheetData sheetId="26367">
        <row r="1">
          <cell r="A1" t="str">
            <v>YearQuarter</v>
          </cell>
        </row>
      </sheetData>
      <sheetData sheetId="26368"/>
      <sheetData sheetId="26369">
        <row r="1">
          <cell r="A1" t="str">
            <v>YearQuarter</v>
          </cell>
        </row>
      </sheetData>
      <sheetData sheetId="26370"/>
      <sheetData sheetId="26371">
        <row r="1">
          <cell r="A1" t="str">
            <v>YearQuarter</v>
          </cell>
        </row>
      </sheetData>
      <sheetData sheetId="26372"/>
      <sheetData sheetId="26373" refreshError="1"/>
      <sheetData sheetId="26374" refreshError="1"/>
      <sheetData sheetId="26375" refreshError="1"/>
      <sheetData sheetId="26376" refreshError="1"/>
      <sheetData sheetId="26377" refreshError="1"/>
      <sheetData sheetId="26378" refreshError="1"/>
      <sheetData sheetId="26379" refreshError="1"/>
      <sheetData sheetId="26380" refreshError="1"/>
      <sheetData sheetId="26381" refreshError="1"/>
      <sheetData sheetId="26382" refreshError="1"/>
      <sheetData sheetId="26383" refreshError="1"/>
      <sheetData sheetId="26384" refreshError="1"/>
      <sheetData sheetId="26385" refreshError="1"/>
      <sheetData sheetId="26386" refreshError="1"/>
      <sheetData sheetId="26387"/>
      <sheetData sheetId="26388"/>
      <sheetData sheetId="26389">
        <row r="434">
          <cell r="A434" t="str">
            <v>MSNBC CABLE JV</v>
          </cell>
        </row>
      </sheetData>
      <sheetData sheetId="26390"/>
      <sheetData sheetId="26391">
        <row r="434">
          <cell r="A434" t="str">
            <v>MSNBC CABLE JV</v>
          </cell>
        </row>
      </sheetData>
      <sheetData sheetId="26392"/>
      <sheetData sheetId="26393">
        <row r="1">
          <cell r="A1" t="str">
            <v>YearQuarter</v>
          </cell>
        </row>
      </sheetData>
      <sheetData sheetId="26394"/>
      <sheetData sheetId="26395">
        <row r="1">
          <cell r="A1" t="str">
            <v>YearQuarter</v>
          </cell>
        </row>
      </sheetData>
      <sheetData sheetId="26396"/>
      <sheetData sheetId="26397">
        <row r="1">
          <cell r="A1" t="str">
            <v>YearQuarter</v>
          </cell>
        </row>
      </sheetData>
      <sheetData sheetId="26398"/>
      <sheetData sheetId="26399">
        <row r="1">
          <cell r="A1" t="str">
            <v>YearQuarter</v>
          </cell>
        </row>
      </sheetData>
      <sheetData sheetId="26400"/>
      <sheetData sheetId="26401"/>
      <sheetData sheetId="26402">
        <row r="1">
          <cell r="A1" t="str">
            <v>NAME</v>
          </cell>
        </row>
      </sheetData>
      <sheetData sheetId="26403">
        <row r="2">
          <cell r="A2" t="str">
            <v>Amato,Angela</v>
          </cell>
        </row>
      </sheetData>
      <sheetData sheetId="26404">
        <row r="1">
          <cell r="A1" t="str">
            <v>YearQuarter</v>
          </cell>
        </row>
      </sheetData>
      <sheetData sheetId="26405">
        <row r="1">
          <cell r="A1" t="str">
            <v>YearQuarter</v>
          </cell>
        </row>
      </sheetData>
      <sheetData sheetId="26406">
        <row r="1">
          <cell r="A1" t="str">
            <v>YearQuarter</v>
          </cell>
        </row>
      </sheetData>
      <sheetData sheetId="26407" refreshError="1"/>
      <sheetData sheetId="26408" refreshError="1"/>
      <sheetData sheetId="26409"/>
      <sheetData sheetId="26410" refreshError="1"/>
      <sheetData sheetId="26411">
        <row r="2">
          <cell r="A2" t="str">
            <v>Amato,Angela</v>
          </cell>
        </row>
      </sheetData>
      <sheetData sheetId="26412" refreshError="1"/>
      <sheetData sheetId="26413" refreshError="1"/>
      <sheetData sheetId="26414" refreshError="1"/>
      <sheetData sheetId="26415" refreshError="1"/>
      <sheetData sheetId="26416" refreshError="1"/>
      <sheetData sheetId="26417" refreshError="1"/>
      <sheetData sheetId="26418" refreshError="1"/>
      <sheetData sheetId="26419" refreshError="1"/>
      <sheetData sheetId="26420" refreshError="1"/>
      <sheetData sheetId="26421" refreshError="1"/>
      <sheetData sheetId="26422"/>
      <sheetData sheetId="26423" refreshError="1"/>
      <sheetData sheetId="26424"/>
      <sheetData sheetId="26425" refreshError="1"/>
      <sheetData sheetId="26426"/>
      <sheetData sheetId="26427" refreshError="1"/>
      <sheetData sheetId="26428"/>
      <sheetData sheetId="26429">
        <row r="1">
          <cell r="A1" t="str">
            <v>YearQuarter</v>
          </cell>
        </row>
      </sheetData>
      <sheetData sheetId="26430"/>
      <sheetData sheetId="26431">
        <row r="1">
          <cell r="A1" t="str">
            <v>YearQuarter</v>
          </cell>
        </row>
      </sheetData>
      <sheetData sheetId="26432"/>
      <sheetData sheetId="26433">
        <row r="1">
          <cell r="A1" t="str">
            <v>YearQuarter</v>
          </cell>
        </row>
      </sheetData>
      <sheetData sheetId="26434">
        <row r="1">
          <cell r="A1" t="str">
            <v>NAME</v>
          </cell>
        </row>
      </sheetData>
      <sheetData sheetId="26435">
        <row r="2">
          <cell r="A2" t="str">
            <v>Amato,Angela</v>
          </cell>
        </row>
      </sheetData>
      <sheetData sheetId="26436"/>
      <sheetData sheetId="26437"/>
      <sheetData sheetId="26438"/>
      <sheetData sheetId="26439">
        <row r="2">
          <cell r="A2" t="str">
            <v>Amato,Angela</v>
          </cell>
        </row>
      </sheetData>
      <sheetData sheetId="26440"/>
      <sheetData sheetId="26441"/>
      <sheetData sheetId="26442"/>
      <sheetData sheetId="26443"/>
      <sheetData sheetId="26444"/>
      <sheetData sheetId="26445"/>
      <sheetData sheetId="26446"/>
      <sheetData sheetId="26447"/>
      <sheetData sheetId="26448"/>
      <sheetData sheetId="26449" refreshError="1"/>
      <sheetData sheetId="26450" refreshError="1"/>
      <sheetData sheetId="26451" refreshError="1"/>
      <sheetData sheetId="26452" refreshError="1"/>
      <sheetData sheetId="26453" refreshError="1"/>
      <sheetData sheetId="26454" refreshError="1"/>
      <sheetData sheetId="26455" refreshError="1"/>
      <sheetData sheetId="26456" refreshError="1"/>
      <sheetData sheetId="26457" refreshError="1"/>
      <sheetData sheetId="26458" refreshError="1"/>
      <sheetData sheetId="26459" refreshError="1"/>
      <sheetData sheetId="26460" refreshError="1"/>
      <sheetData sheetId="26461" refreshError="1"/>
      <sheetData sheetId="26462" refreshError="1"/>
      <sheetData sheetId="26463" refreshError="1"/>
      <sheetData sheetId="26464" refreshError="1"/>
      <sheetData sheetId="26465" refreshError="1"/>
      <sheetData sheetId="26466" refreshError="1"/>
      <sheetData sheetId="26467" refreshError="1"/>
      <sheetData sheetId="26468" refreshError="1"/>
      <sheetData sheetId="26469" refreshError="1"/>
      <sheetData sheetId="26470" refreshError="1"/>
      <sheetData sheetId="26471" refreshError="1"/>
      <sheetData sheetId="26472" refreshError="1"/>
      <sheetData sheetId="26473" refreshError="1"/>
      <sheetData sheetId="26474" refreshError="1"/>
      <sheetData sheetId="26475" refreshError="1"/>
      <sheetData sheetId="26476" refreshError="1"/>
      <sheetData sheetId="26477" refreshError="1"/>
      <sheetData sheetId="26478">
        <row r="2">
          <cell r="R2" t="str">
            <v>Organizational and Employee Development</v>
          </cell>
        </row>
      </sheetData>
      <sheetData sheetId="26479"/>
      <sheetData sheetId="26480"/>
      <sheetData sheetId="26481"/>
      <sheetData sheetId="26482">
        <row r="1">
          <cell r="A1" t="str">
            <v>YearQuarter</v>
          </cell>
        </row>
      </sheetData>
      <sheetData sheetId="26483"/>
      <sheetData sheetId="26484">
        <row r="2">
          <cell r="R2" t="str">
            <v>Organizational and Employee Development</v>
          </cell>
        </row>
      </sheetData>
      <sheetData sheetId="26485"/>
      <sheetData sheetId="26486"/>
      <sheetData sheetId="26487"/>
      <sheetData sheetId="26488">
        <row r="2">
          <cell r="A2" t="str">
            <v>Amato,Angela</v>
          </cell>
        </row>
      </sheetData>
      <sheetData sheetId="26489"/>
      <sheetData sheetId="26490">
        <row r="2">
          <cell r="R2" t="str">
            <v>Organizational and Employee Development</v>
          </cell>
        </row>
      </sheetData>
      <sheetData sheetId="26491"/>
      <sheetData sheetId="26492"/>
      <sheetData sheetId="26493"/>
      <sheetData sheetId="26494"/>
      <sheetData sheetId="26495"/>
      <sheetData sheetId="26496"/>
      <sheetData sheetId="26497"/>
      <sheetData sheetId="26498"/>
      <sheetData sheetId="26499"/>
      <sheetData sheetId="26500">
        <row r="2">
          <cell r="R2" t="str">
            <v>Organizational and Employee Development</v>
          </cell>
        </row>
      </sheetData>
      <sheetData sheetId="26501"/>
      <sheetData sheetId="26502"/>
      <sheetData sheetId="26503">
        <row r="1">
          <cell r="A1" t="str">
            <v>Signed copy uploaded?</v>
          </cell>
        </row>
      </sheetData>
      <sheetData sheetId="26504"/>
      <sheetData sheetId="26505"/>
      <sheetData sheetId="26506">
        <row r="2">
          <cell r="R2" t="str">
            <v>Organizational and Employee Development</v>
          </cell>
        </row>
      </sheetData>
      <sheetData sheetId="26507"/>
      <sheetData sheetId="26508"/>
      <sheetData sheetId="26509" refreshError="1"/>
      <sheetData sheetId="26510" refreshError="1"/>
      <sheetData sheetId="26511" refreshError="1"/>
      <sheetData sheetId="26512" refreshError="1"/>
      <sheetData sheetId="26513" refreshError="1"/>
      <sheetData sheetId="26514" refreshError="1"/>
      <sheetData sheetId="26515"/>
      <sheetData sheetId="26516">
        <row r="2">
          <cell r="A2" t="str">
            <v>Amato,Angela</v>
          </cell>
        </row>
      </sheetData>
      <sheetData sheetId="26517"/>
      <sheetData sheetId="26518">
        <row r="2">
          <cell r="R2" t="str">
            <v>Organizational and Employee Development</v>
          </cell>
        </row>
      </sheetData>
      <sheetData sheetId="26519" refreshError="1"/>
      <sheetData sheetId="26520"/>
      <sheetData sheetId="26521" refreshError="1"/>
      <sheetData sheetId="26522" refreshError="1"/>
      <sheetData sheetId="26523" refreshError="1"/>
      <sheetData sheetId="26524" refreshError="1"/>
      <sheetData sheetId="26525">
        <row r="1">
          <cell r="A1" t="str">
            <v>Proj Id</v>
          </cell>
        </row>
      </sheetData>
      <sheetData sheetId="26526" refreshError="1"/>
      <sheetData sheetId="26527">
        <row r="2">
          <cell r="R2" t="str">
            <v>Organizational and Employee Development</v>
          </cell>
        </row>
      </sheetData>
      <sheetData sheetId="26528">
        <row r="2">
          <cell r="R2" t="str">
            <v>Organizational and Employee Development</v>
          </cell>
        </row>
      </sheetData>
      <sheetData sheetId="26529" refreshError="1"/>
      <sheetData sheetId="26530"/>
      <sheetData sheetId="26531"/>
      <sheetData sheetId="26532"/>
      <sheetData sheetId="26533">
        <row r="1">
          <cell r="A1" t="str">
            <v>Proj Id</v>
          </cell>
        </row>
      </sheetData>
      <sheetData sheetId="26534"/>
      <sheetData sheetId="26535">
        <row r="1">
          <cell r="C1" t="str">
            <v>France</v>
          </cell>
        </row>
      </sheetData>
      <sheetData sheetId="26536">
        <row r="2">
          <cell r="A2">
            <v>40000500</v>
          </cell>
        </row>
      </sheetData>
      <sheetData sheetId="26537" refreshError="1"/>
      <sheetData sheetId="26538" refreshError="1"/>
      <sheetData sheetId="26539" refreshError="1"/>
      <sheetData sheetId="26540" refreshError="1"/>
      <sheetData sheetId="26541" refreshError="1"/>
      <sheetData sheetId="26542" refreshError="1"/>
      <sheetData sheetId="26543" refreshError="1"/>
      <sheetData sheetId="26544" refreshError="1"/>
      <sheetData sheetId="26545" refreshError="1"/>
      <sheetData sheetId="26546" refreshError="1"/>
      <sheetData sheetId="26547" refreshError="1"/>
      <sheetData sheetId="26548">
        <row r="18">
          <cell r="C18">
            <v>1682335.4774863929</v>
          </cell>
        </row>
      </sheetData>
      <sheetData sheetId="26549" refreshError="1"/>
      <sheetData sheetId="26550" refreshError="1"/>
      <sheetData sheetId="26551"/>
      <sheetData sheetId="26552"/>
      <sheetData sheetId="26553"/>
      <sheetData sheetId="26554"/>
      <sheetData sheetId="26555"/>
      <sheetData sheetId="26556"/>
      <sheetData sheetId="26557"/>
      <sheetData sheetId="26558"/>
      <sheetData sheetId="26559" refreshError="1"/>
      <sheetData sheetId="26560" refreshError="1"/>
      <sheetData sheetId="26561" refreshError="1"/>
      <sheetData sheetId="26562" refreshError="1"/>
      <sheetData sheetId="26563" refreshError="1"/>
      <sheetData sheetId="26564" refreshError="1"/>
      <sheetData sheetId="26565" refreshError="1"/>
      <sheetData sheetId="26566" refreshError="1"/>
      <sheetData sheetId="26567" refreshError="1"/>
      <sheetData sheetId="26568" refreshError="1"/>
      <sheetData sheetId="26569" refreshError="1"/>
      <sheetData sheetId="26570" refreshError="1"/>
      <sheetData sheetId="26571" refreshError="1"/>
      <sheetData sheetId="26572" refreshError="1"/>
      <sheetData sheetId="26573" refreshError="1"/>
      <sheetData sheetId="26574" refreshError="1"/>
      <sheetData sheetId="26575" refreshError="1"/>
      <sheetData sheetId="26576" refreshError="1"/>
      <sheetData sheetId="26577" refreshError="1"/>
      <sheetData sheetId="26578" refreshError="1"/>
      <sheetData sheetId="26579" refreshError="1"/>
      <sheetData sheetId="26580" refreshError="1"/>
      <sheetData sheetId="26581" refreshError="1"/>
      <sheetData sheetId="26582" refreshError="1"/>
      <sheetData sheetId="26583" refreshError="1"/>
      <sheetData sheetId="26584" refreshError="1"/>
      <sheetData sheetId="26585" refreshError="1"/>
      <sheetData sheetId="26586" refreshError="1"/>
      <sheetData sheetId="26587" refreshError="1"/>
      <sheetData sheetId="26588" refreshError="1"/>
      <sheetData sheetId="26589" refreshError="1"/>
      <sheetData sheetId="26590" refreshError="1"/>
      <sheetData sheetId="26591" refreshError="1"/>
      <sheetData sheetId="26592" refreshError="1"/>
      <sheetData sheetId="26593" refreshError="1"/>
      <sheetData sheetId="26594" refreshError="1"/>
      <sheetData sheetId="26595" refreshError="1"/>
      <sheetData sheetId="26596" refreshError="1"/>
      <sheetData sheetId="26597" refreshError="1"/>
      <sheetData sheetId="26598" refreshError="1"/>
      <sheetData sheetId="26599" refreshError="1"/>
      <sheetData sheetId="26600" refreshError="1"/>
      <sheetData sheetId="26601" refreshError="1"/>
      <sheetData sheetId="26602" refreshError="1"/>
      <sheetData sheetId="26603" refreshError="1"/>
      <sheetData sheetId="26604" refreshError="1"/>
      <sheetData sheetId="26605" refreshError="1"/>
      <sheetData sheetId="26606" refreshError="1"/>
      <sheetData sheetId="26607" refreshError="1"/>
      <sheetData sheetId="26608" refreshError="1"/>
      <sheetData sheetId="26609" refreshError="1"/>
      <sheetData sheetId="26610" refreshError="1"/>
      <sheetData sheetId="26611" refreshError="1"/>
      <sheetData sheetId="26612" refreshError="1"/>
      <sheetData sheetId="26613" refreshError="1"/>
      <sheetData sheetId="26614" refreshError="1"/>
      <sheetData sheetId="26615" refreshError="1"/>
      <sheetData sheetId="26616" refreshError="1"/>
      <sheetData sheetId="26617" refreshError="1"/>
      <sheetData sheetId="26618" refreshError="1"/>
      <sheetData sheetId="26619" refreshError="1"/>
      <sheetData sheetId="26620" refreshError="1"/>
      <sheetData sheetId="26621" refreshError="1"/>
      <sheetData sheetId="26622" refreshError="1"/>
      <sheetData sheetId="26623" refreshError="1"/>
      <sheetData sheetId="26624" refreshError="1"/>
      <sheetData sheetId="26625" refreshError="1"/>
      <sheetData sheetId="26626" refreshError="1"/>
      <sheetData sheetId="26627" refreshError="1"/>
      <sheetData sheetId="26628" refreshError="1"/>
      <sheetData sheetId="26629" refreshError="1"/>
      <sheetData sheetId="26630"/>
      <sheetData sheetId="26631"/>
      <sheetData sheetId="26632"/>
      <sheetData sheetId="26633"/>
      <sheetData sheetId="26634">
        <row r="2">
          <cell r="I2" t="str">
            <v>CAGR</v>
          </cell>
        </row>
      </sheetData>
      <sheetData sheetId="26635">
        <row r="3">
          <cell r="B3" t="str">
            <v>$ in 000's</v>
          </cell>
        </row>
      </sheetData>
      <sheetData sheetId="26636"/>
      <sheetData sheetId="26637"/>
      <sheetData sheetId="26638" refreshError="1"/>
      <sheetData sheetId="26639"/>
      <sheetData sheetId="26640">
        <row r="1">
          <cell r="A1">
            <v>1000000</v>
          </cell>
        </row>
      </sheetData>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refreshError="1"/>
      <sheetData sheetId="26696" refreshError="1"/>
      <sheetData sheetId="26697"/>
      <sheetData sheetId="26698"/>
      <sheetData sheetId="26699"/>
      <sheetData sheetId="26700" refreshError="1"/>
      <sheetData sheetId="26701" refreshError="1"/>
      <sheetData sheetId="26702" refreshError="1"/>
      <sheetData sheetId="26703" refreshError="1"/>
      <sheetData sheetId="26704" refreshError="1"/>
      <sheetData sheetId="26705" refreshError="1"/>
      <sheetData sheetId="26706"/>
      <sheetData sheetId="26707" refreshError="1"/>
      <sheetData sheetId="26708" refreshError="1"/>
      <sheetData sheetId="26709" refreshError="1"/>
      <sheetData sheetId="26710" refreshError="1"/>
      <sheetData sheetId="26711" refreshError="1"/>
      <sheetData sheetId="26712" refreshError="1"/>
      <sheetData sheetId="26713" refreshError="1"/>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row r="10">
          <cell r="C10">
            <v>3567.4707199999998</v>
          </cell>
        </row>
      </sheetData>
      <sheetData sheetId="26779"/>
      <sheetData sheetId="26780"/>
      <sheetData sheetId="26781"/>
      <sheetData sheetId="26782"/>
      <sheetData sheetId="26783"/>
      <sheetData sheetId="26784"/>
      <sheetData sheetId="26785"/>
      <sheetData sheetId="26786"/>
      <sheetData sheetId="26787"/>
      <sheetData sheetId="26788">
        <row r="4">
          <cell r="G4" t="str">
            <v>KNOT</v>
          </cell>
        </row>
      </sheetData>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refreshError="1"/>
      <sheetData sheetId="26813" refreshError="1"/>
      <sheetData sheetId="26814" refreshError="1"/>
      <sheetData sheetId="26815">
        <row r="4">
          <cell r="C4">
            <v>0.4</v>
          </cell>
        </row>
      </sheetData>
      <sheetData sheetId="26816" refreshError="1"/>
      <sheetData sheetId="26817" refreshError="1"/>
      <sheetData sheetId="26818" refreshError="1"/>
      <sheetData sheetId="26819" refreshError="1"/>
      <sheetData sheetId="26820" refreshError="1"/>
      <sheetData sheetId="26821" refreshError="1"/>
      <sheetData sheetId="26822" refreshError="1"/>
      <sheetData sheetId="26823" refreshError="1"/>
      <sheetData sheetId="26824" refreshError="1"/>
      <sheetData sheetId="26825" refreshError="1"/>
      <sheetData sheetId="26826" refreshError="1"/>
      <sheetData sheetId="26827" refreshError="1"/>
      <sheetData sheetId="26828" refreshError="1"/>
      <sheetData sheetId="26829" refreshError="1"/>
      <sheetData sheetId="26830" refreshError="1"/>
      <sheetData sheetId="26831" refreshError="1"/>
      <sheetData sheetId="26832" refreshError="1"/>
      <sheetData sheetId="26833" refreshError="1"/>
      <sheetData sheetId="26834" refreshError="1"/>
      <sheetData sheetId="26835" refreshError="1"/>
      <sheetData sheetId="26836" refreshError="1"/>
      <sheetData sheetId="26837" refreshError="1"/>
      <sheetData sheetId="26838" refreshError="1"/>
      <sheetData sheetId="26839" refreshError="1"/>
      <sheetData sheetId="26840" refreshError="1"/>
      <sheetData sheetId="26841" refreshError="1"/>
      <sheetData sheetId="26842" refreshError="1"/>
      <sheetData sheetId="26843" refreshError="1"/>
      <sheetData sheetId="26844" refreshError="1"/>
      <sheetData sheetId="26845" refreshError="1"/>
      <sheetData sheetId="26846" refreshError="1"/>
      <sheetData sheetId="26847" refreshError="1"/>
      <sheetData sheetId="26848" refreshError="1"/>
      <sheetData sheetId="26849" refreshError="1"/>
      <sheetData sheetId="26850" refreshError="1"/>
      <sheetData sheetId="26851" refreshError="1"/>
      <sheetData sheetId="26852" refreshError="1"/>
      <sheetData sheetId="26853" refreshError="1"/>
      <sheetData sheetId="26854" refreshError="1"/>
      <sheetData sheetId="26855" refreshError="1"/>
      <sheetData sheetId="26856" refreshError="1"/>
      <sheetData sheetId="26857" refreshError="1"/>
      <sheetData sheetId="26858" refreshError="1"/>
      <sheetData sheetId="26859" refreshError="1"/>
      <sheetData sheetId="26860" refreshError="1"/>
      <sheetData sheetId="26861" refreshError="1"/>
      <sheetData sheetId="26862" refreshError="1"/>
      <sheetData sheetId="26863" refreshError="1"/>
      <sheetData sheetId="26864" refreshError="1"/>
      <sheetData sheetId="26865" refreshError="1"/>
      <sheetData sheetId="26866" refreshError="1"/>
      <sheetData sheetId="26867" refreshError="1"/>
      <sheetData sheetId="26868" refreshError="1"/>
      <sheetData sheetId="26869" refreshError="1"/>
      <sheetData sheetId="26870"/>
      <sheetData sheetId="26871"/>
      <sheetData sheetId="26872"/>
      <sheetData sheetId="26873"/>
      <sheetData sheetId="26874"/>
      <sheetData sheetId="26875"/>
      <sheetData sheetId="26876" refreshError="1"/>
      <sheetData sheetId="26877" refreshError="1"/>
      <sheetData sheetId="26878" refreshError="1"/>
      <sheetData sheetId="26879" refreshError="1"/>
      <sheetData sheetId="26880" refreshError="1"/>
      <sheetData sheetId="26881" refreshError="1"/>
      <sheetData sheetId="26882" refreshError="1"/>
      <sheetData sheetId="26883" refreshError="1"/>
      <sheetData sheetId="26884" refreshError="1"/>
      <sheetData sheetId="26885"/>
      <sheetData sheetId="26886"/>
      <sheetData sheetId="26887"/>
      <sheetData sheetId="26888"/>
      <sheetData sheetId="26889"/>
      <sheetData sheetId="26890"/>
      <sheetData sheetId="26891" refreshError="1"/>
      <sheetData sheetId="26892" refreshError="1"/>
      <sheetData sheetId="26893" refreshError="1"/>
      <sheetData sheetId="26894" refreshError="1"/>
      <sheetData sheetId="26895" refreshError="1"/>
      <sheetData sheetId="26896" refreshError="1"/>
      <sheetData sheetId="26897" refreshError="1"/>
      <sheetData sheetId="26898" refreshError="1"/>
      <sheetData sheetId="26899" refreshError="1"/>
      <sheetData sheetId="26900" refreshError="1"/>
      <sheetData sheetId="26901" refreshError="1"/>
      <sheetData sheetId="26902" refreshError="1"/>
      <sheetData sheetId="26903" refreshError="1"/>
      <sheetData sheetId="26904" refreshError="1"/>
      <sheetData sheetId="26905" refreshError="1"/>
      <sheetData sheetId="26906" refreshError="1"/>
      <sheetData sheetId="26907"/>
      <sheetData sheetId="26908" refreshError="1"/>
      <sheetData sheetId="26909" refreshError="1"/>
      <sheetData sheetId="26910" refreshError="1"/>
      <sheetData sheetId="26911" refreshError="1"/>
      <sheetData sheetId="26912" refreshError="1"/>
      <sheetData sheetId="26913" refreshError="1"/>
      <sheetData sheetId="26914" refreshError="1"/>
      <sheetData sheetId="26915" refreshError="1"/>
      <sheetData sheetId="26916" refreshError="1"/>
      <sheetData sheetId="26917" refreshError="1"/>
      <sheetData sheetId="26918" refreshError="1"/>
      <sheetData sheetId="26919" refreshError="1"/>
      <sheetData sheetId="26920" refreshError="1"/>
      <sheetData sheetId="26921"/>
      <sheetData sheetId="26922" refreshError="1"/>
      <sheetData sheetId="26923" refreshError="1"/>
      <sheetData sheetId="26924" refreshError="1"/>
      <sheetData sheetId="26925" refreshError="1"/>
      <sheetData sheetId="26926" refreshError="1"/>
      <sheetData sheetId="26927" refreshError="1"/>
      <sheetData sheetId="26928" refreshError="1"/>
      <sheetData sheetId="26929" refreshError="1"/>
      <sheetData sheetId="26930" refreshError="1"/>
      <sheetData sheetId="26931" refreshError="1"/>
      <sheetData sheetId="26932" refreshError="1"/>
      <sheetData sheetId="26933" refreshError="1"/>
      <sheetData sheetId="26934">
        <row r="17">
          <cell r="F17">
            <v>1</v>
          </cell>
        </row>
      </sheetData>
      <sheetData sheetId="26935"/>
      <sheetData sheetId="26936"/>
      <sheetData sheetId="26937"/>
      <sheetData sheetId="26938"/>
      <sheetData sheetId="26939"/>
      <sheetData sheetId="26940"/>
      <sheetData sheetId="26941"/>
      <sheetData sheetId="26942"/>
      <sheetData sheetId="26943">
        <row r="56">
          <cell r="E56">
            <v>1000</v>
          </cell>
        </row>
      </sheetData>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row r="3">
          <cell r="B3" t="str">
            <v>$ in 000's</v>
          </cell>
        </row>
      </sheetData>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row r="23">
          <cell r="B23" t="str">
            <v>Transaction Bonus</v>
          </cell>
        </row>
      </sheetData>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refreshError="1"/>
      <sheetData sheetId="27104" refreshError="1"/>
      <sheetData sheetId="27105" refreshError="1"/>
      <sheetData sheetId="27106" refreshError="1"/>
      <sheetData sheetId="27107" refreshError="1"/>
      <sheetData sheetId="27108" refreshError="1"/>
      <sheetData sheetId="27109" refreshError="1"/>
      <sheetData sheetId="27110" refreshError="1"/>
      <sheetData sheetId="27111" refreshError="1"/>
      <sheetData sheetId="27112" refreshError="1"/>
      <sheetData sheetId="27113" refreshError="1"/>
      <sheetData sheetId="27114" refreshError="1"/>
      <sheetData sheetId="27115"/>
      <sheetData sheetId="27116"/>
      <sheetData sheetId="27117"/>
      <sheetData sheetId="27118" refreshError="1"/>
      <sheetData sheetId="27119" refreshError="1"/>
      <sheetData sheetId="27120" refreshError="1"/>
      <sheetData sheetId="27121" refreshError="1"/>
      <sheetData sheetId="27122" refreshError="1"/>
      <sheetData sheetId="27123" refreshError="1"/>
      <sheetData sheetId="27124" refreshError="1"/>
      <sheetData sheetId="27125" refreshError="1"/>
      <sheetData sheetId="27126" refreshError="1"/>
      <sheetData sheetId="27127" refreshError="1"/>
      <sheetData sheetId="27128" refreshError="1"/>
      <sheetData sheetId="27129" refreshError="1"/>
      <sheetData sheetId="27130" refreshError="1"/>
      <sheetData sheetId="27131" refreshError="1"/>
      <sheetData sheetId="27132" refreshError="1"/>
      <sheetData sheetId="27133" refreshError="1"/>
      <sheetData sheetId="27134" refreshError="1"/>
      <sheetData sheetId="27135" refreshError="1"/>
      <sheetData sheetId="27136" refreshError="1"/>
      <sheetData sheetId="27137" refreshError="1"/>
      <sheetData sheetId="27138" refreshError="1"/>
      <sheetData sheetId="27139" refreshError="1"/>
      <sheetData sheetId="27140" refreshError="1"/>
      <sheetData sheetId="27141" refreshError="1"/>
      <sheetData sheetId="27142" refreshError="1"/>
      <sheetData sheetId="27143" refreshError="1"/>
      <sheetData sheetId="27144" refreshError="1"/>
      <sheetData sheetId="27145" refreshError="1"/>
      <sheetData sheetId="27146" refreshError="1"/>
      <sheetData sheetId="27147" refreshError="1"/>
      <sheetData sheetId="27148" refreshError="1"/>
      <sheetData sheetId="27149" refreshError="1"/>
      <sheetData sheetId="27150" refreshError="1"/>
      <sheetData sheetId="27151" refreshError="1"/>
      <sheetData sheetId="27152" refreshError="1"/>
      <sheetData sheetId="27153" refreshError="1"/>
      <sheetData sheetId="27154" refreshError="1"/>
      <sheetData sheetId="27155" refreshError="1"/>
      <sheetData sheetId="27156" refreshError="1"/>
      <sheetData sheetId="27157" refreshError="1"/>
      <sheetData sheetId="27158" refreshError="1"/>
      <sheetData sheetId="27159" refreshError="1"/>
      <sheetData sheetId="27160" refreshError="1"/>
      <sheetData sheetId="27161" refreshError="1"/>
      <sheetData sheetId="27162" refreshError="1"/>
      <sheetData sheetId="27163" refreshError="1"/>
      <sheetData sheetId="27164" refreshError="1"/>
      <sheetData sheetId="27165" refreshError="1"/>
      <sheetData sheetId="27166" refreshError="1"/>
      <sheetData sheetId="27167" refreshError="1"/>
      <sheetData sheetId="27168" refreshError="1"/>
      <sheetData sheetId="27169" refreshError="1"/>
      <sheetData sheetId="27170" refreshError="1"/>
      <sheetData sheetId="27171" refreshError="1"/>
      <sheetData sheetId="27172" refreshError="1"/>
      <sheetData sheetId="27173" refreshError="1"/>
      <sheetData sheetId="27174" refreshError="1"/>
      <sheetData sheetId="27175" refreshError="1"/>
      <sheetData sheetId="27176" refreshError="1"/>
      <sheetData sheetId="27177" refreshError="1"/>
      <sheetData sheetId="27178" refreshError="1"/>
      <sheetData sheetId="27179" refreshError="1"/>
      <sheetData sheetId="27180" refreshError="1"/>
      <sheetData sheetId="27181" refreshError="1"/>
      <sheetData sheetId="27182" refreshError="1"/>
      <sheetData sheetId="27183" refreshError="1"/>
      <sheetData sheetId="27184" refreshError="1"/>
      <sheetData sheetId="27185" refreshError="1"/>
      <sheetData sheetId="27186" refreshError="1"/>
      <sheetData sheetId="27187" refreshError="1"/>
      <sheetData sheetId="27188" refreshError="1"/>
      <sheetData sheetId="27189" refreshError="1"/>
      <sheetData sheetId="27190" refreshError="1"/>
      <sheetData sheetId="27191" refreshError="1"/>
      <sheetData sheetId="27192" refreshError="1"/>
      <sheetData sheetId="27193" refreshError="1"/>
      <sheetData sheetId="27194" refreshError="1"/>
      <sheetData sheetId="27195" refreshError="1"/>
      <sheetData sheetId="27196" refreshError="1"/>
      <sheetData sheetId="27197" refreshError="1"/>
      <sheetData sheetId="27198" refreshError="1"/>
      <sheetData sheetId="27199" refreshError="1"/>
      <sheetData sheetId="27200" refreshError="1"/>
      <sheetData sheetId="27201" refreshError="1"/>
      <sheetData sheetId="27202" refreshError="1"/>
      <sheetData sheetId="27203" refreshError="1"/>
      <sheetData sheetId="27204" refreshError="1"/>
      <sheetData sheetId="27205" refreshError="1"/>
      <sheetData sheetId="27206" refreshError="1"/>
      <sheetData sheetId="27207" refreshError="1"/>
      <sheetData sheetId="27208" refreshError="1"/>
      <sheetData sheetId="27209" refreshError="1"/>
      <sheetData sheetId="27210" refreshError="1"/>
      <sheetData sheetId="27211" refreshError="1"/>
      <sheetData sheetId="27212" refreshError="1"/>
      <sheetData sheetId="27213" refreshError="1"/>
      <sheetData sheetId="27214" refreshError="1"/>
      <sheetData sheetId="27215" refreshError="1"/>
      <sheetData sheetId="27216" refreshError="1"/>
      <sheetData sheetId="27217" refreshError="1"/>
      <sheetData sheetId="27218" refreshError="1"/>
      <sheetData sheetId="27219" refreshError="1"/>
      <sheetData sheetId="27220" refreshError="1"/>
      <sheetData sheetId="27221" refreshError="1"/>
      <sheetData sheetId="27222" refreshError="1"/>
      <sheetData sheetId="27223" refreshError="1"/>
      <sheetData sheetId="27224" refreshError="1"/>
      <sheetData sheetId="27225" refreshError="1"/>
      <sheetData sheetId="27226" refreshError="1"/>
      <sheetData sheetId="27227" refreshError="1"/>
      <sheetData sheetId="27228" refreshError="1"/>
      <sheetData sheetId="27229" refreshError="1"/>
      <sheetData sheetId="27230" refreshError="1"/>
      <sheetData sheetId="27231" refreshError="1"/>
      <sheetData sheetId="27232" refreshError="1"/>
      <sheetData sheetId="27233" refreshError="1"/>
      <sheetData sheetId="27234" refreshError="1"/>
      <sheetData sheetId="27235" refreshError="1"/>
      <sheetData sheetId="27236" refreshError="1"/>
      <sheetData sheetId="27237" refreshError="1"/>
      <sheetData sheetId="27238" refreshError="1"/>
      <sheetData sheetId="27239" refreshError="1"/>
      <sheetData sheetId="27240" refreshError="1"/>
      <sheetData sheetId="27241" refreshError="1"/>
      <sheetData sheetId="27242" refreshError="1"/>
      <sheetData sheetId="27243" refreshError="1"/>
      <sheetData sheetId="27244" refreshError="1"/>
      <sheetData sheetId="27245" refreshError="1"/>
      <sheetData sheetId="27246" refreshError="1"/>
      <sheetData sheetId="27247" refreshError="1"/>
      <sheetData sheetId="27248" refreshError="1"/>
      <sheetData sheetId="27249" refreshError="1"/>
      <sheetData sheetId="27250" refreshError="1"/>
      <sheetData sheetId="27251" refreshError="1"/>
      <sheetData sheetId="27252" refreshError="1"/>
      <sheetData sheetId="27253" refreshError="1"/>
      <sheetData sheetId="27254" refreshError="1"/>
      <sheetData sheetId="27255" refreshError="1"/>
      <sheetData sheetId="27256" refreshError="1"/>
      <sheetData sheetId="27257" refreshError="1"/>
      <sheetData sheetId="27258" refreshError="1"/>
      <sheetData sheetId="27259" refreshError="1"/>
      <sheetData sheetId="27260" refreshError="1"/>
      <sheetData sheetId="27261" refreshError="1"/>
      <sheetData sheetId="27262" refreshError="1"/>
      <sheetData sheetId="27263" refreshError="1"/>
      <sheetData sheetId="27264" refreshError="1"/>
      <sheetData sheetId="27265" refreshError="1"/>
      <sheetData sheetId="27266" refreshError="1"/>
      <sheetData sheetId="27267" refreshError="1"/>
      <sheetData sheetId="27268" refreshError="1"/>
      <sheetData sheetId="27269" refreshError="1"/>
      <sheetData sheetId="27270" refreshError="1"/>
      <sheetData sheetId="27271" refreshError="1"/>
      <sheetData sheetId="27272" refreshError="1"/>
      <sheetData sheetId="27273" refreshError="1"/>
      <sheetData sheetId="27274" refreshError="1"/>
      <sheetData sheetId="27275" refreshError="1"/>
      <sheetData sheetId="27276" refreshError="1"/>
      <sheetData sheetId="27277" refreshError="1"/>
      <sheetData sheetId="27278" refreshError="1"/>
      <sheetData sheetId="27279" refreshError="1"/>
      <sheetData sheetId="27280" refreshError="1"/>
      <sheetData sheetId="27281" refreshError="1"/>
      <sheetData sheetId="27282" refreshError="1"/>
      <sheetData sheetId="27283" refreshError="1"/>
      <sheetData sheetId="27284" refreshError="1"/>
      <sheetData sheetId="27285" refreshError="1"/>
      <sheetData sheetId="27286" refreshError="1"/>
      <sheetData sheetId="27287" refreshError="1"/>
      <sheetData sheetId="27288" refreshError="1"/>
      <sheetData sheetId="27289" refreshError="1"/>
      <sheetData sheetId="27290" refreshError="1"/>
      <sheetData sheetId="27291" refreshError="1"/>
      <sheetData sheetId="27292" refreshError="1"/>
      <sheetData sheetId="27293" refreshError="1"/>
      <sheetData sheetId="27294" refreshError="1"/>
      <sheetData sheetId="27295" refreshError="1"/>
      <sheetData sheetId="27296" refreshError="1"/>
      <sheetData sheetId="27297" refreshError="1"/>
      <sheetData sheetId="27298" refreshError="1"/>
      <sheetData sheetId="27299" refreshError="1"/>
      <sheetData sheetId="27300" refreshError="1"/>
      <sheetData sheetId="27301" refreshError="1"/>
      <sheetData sheetId="27302" refreshError="1"/>
      <sheetData sheetId="27303" refreshError="1"/>
      <sheetData sheetId="27304" refreshError="1"/>
      <sheetData sheetId="27305" refreshError="1"/>
      <sheetData sheetId="27306" refreshError="1"/>
      <sheetData sheetId="27307" refreshError="1"/>
      <sheetData sheetId="27308" refreshError="1"/>
      <sheetData sheetId="27309" refreshError="1"/>
      <sheetData sheetId="27310" refreshError="1"/>
      <sheetData sheetId="27311" refreshError="1"/>
      <sheetData sheetId="27312" refreshError="1"/>
      <sheetData sheetId="27313" refreshError="1"/>
      <sheetData sheetId="27314" refreshError="1"/>
      <sheetData sheetId="27315" refreshError="1"/>
      <sheetData sheetId="27316" refreshError="1"/>
      <sheetData sheetId="27317" refreshError="1"/>
      <sheetData sheetId="27318" refreshError="1"/>
      <sheetData sheetId="27319" refreshError="1"/>
      <sheetData sheetId="27320" refreshError="1"/>
      <sheetData sheetId="27321" refreshError="1"/>
      <sheetData sheetId="27322" refreshError="1"/>
      <sheetData sheetId="27323" refreshError="1"/>
      <sheetData sheetId="27324" refreshError="1"/>
      <sheetData sheetId="27325" refreshError="1"/>
      <sheetData sheetId="27326" refreshError="1"/>
      <sheetData sheetId="27327" refreshError="1"/>
      <sheetData sheetId="27328" refreshError="1"/>
      <sheetData sheetId="27329" refreshError="1"/>
      <sheetData sheetId="27330" refreshError="1"/>
      <sheetData sheetId="27331" refreshError="1"/>
      <sheetData sheetId="27332" refreshError="1"/>
      <sheetData sheetId="27333" refreshError="1"/>
      <sheetData sheetId="27334" refreshError="1"/>
      <sheetData sheetId="27335" refreshError="1"/>
      <sheetData sheetId="27336" refreshError="1"/>
      <sheetData sheetId="27337" refreshError="1"/>
      <sheetData sheetId="27338" refreshError="1"/>
      <sheetData sheetId="27339" refreshError="1"/>
      <sheetData sheetId="27340" refreshError="1"/>
      <sheetData sheetId="27341" refreshError="1"/>
      <sheetData sheetId="27342" refreshError="1"/>
      <sheetData sheetId="27343" refreshError="1"/>
      <sheetData sheetId="27344" refreshError="1"/>
      <sheetData sheetId="27345" refreshError="1"/>
      <sheetData sheetId="27346" refreshError="1"/>
      <sheetData sheetId="27347" refreshError="1"/>
      <sheetData sheetId="27348" refreshError="1"/>
      <sheetData sheetId="27349" refreshError="1"/>
      <sheetData sheetId="27350" refreshError="1"/>
      <sheetData sheetId="27351" refreshError="1"/>
      <sheetData sheetId="27352" refreshError="1"/>
      <sheetData sheetId="27353" refreshError="1"/>
      <sheetData sheetId="27354" refreshError="1"/>
      <sheetData sheetId="27355" refreshError="1"/>
      <sheetData sheetId="27356" refreshError="1"/>
      <sheetData sheetId="27357" refreshError="1"/>
      <sheetData sheetId="27358" refreshError="1"/>
      <sheetData sheetId="27359" refreshError="1"/>
      <sheetData sheetId="27360" refreshError="1"/>
      <sheetData sheetId="27361" refreshError="1"/>
      <sheetData sheetId="27362" refreshError="1"/>
      <sheetData sheetId="27363" refreshError="1"/>
      <sheetData sheetId="27364" refreshError="1"/>
      <sheetData sheetId="27365" refreshError="1"/>
      <sheetData sheetId="27366" refreshError="1"/>
      <sheetData sheetId="27367" refreshError="1"/>
      <sheetData sheetId="27368" refreshError="1"/>
      <sheetData sheetId="27369" refreshError="1"/>
      <sheetData sheetId="27370" refreshError="1"/>
      <sheetData sheetId="27371" refreshError="1"/>
      <sheetData sheetId="27372" refreshError="1"/>
      <sheetData sheetId="27373" refreshError="1"/>
      <sheetData sheetId="27374" refreshError="1"/>
      <sheetData sheetId="27375" refreshError="1"/>
      <sheetData sheetId="27376" refreshError="1"/>
      <sheetData sheetId="27377" refreshError="1"/>
      <sheetData sheetId="27378" refreshError="1"/>
      <sheetData sheetId="27379" refreshError="1"/>
      <sheetData sheetId="27380" refreshError="1"/>
      <sheetData sheetId="27381" refreshError="1"/>
      <sheetData sheetId="27382" refreshError="1"/>
      <sheetData sheetId="27383" refreshError="1"/>
      <sheetData sheetId="27384" refreshError="1"/>
      <sheetData sheetId="27385" refreshError="1"/>
      <sheetData sheetId="27386" refreshError="1"/>
      <sheetData sheetId="27387" refreshError="1"/>
      <sheetData sheetId="27388" refreshError="1"/>
      <sheetData sheetId="27389" refreshError="1"/>
      <sheetData sheetId="27390" refreshError="1"/>
      <sheetData sheetId="27391" refreshError="1"/>
      <sheetData sheetId="27392" refreshError="1"/>
      <sheetData sheetId="27393" refreshError="1"/>
      <sheetData sheetId="27394" refreshError="1"/>
      <sheetData sheetId="27395" refreshError="1"/>
      <sheetData sheetId="27396" refreshError="1"/>
      <sheetData sheetId="27397" refreshError="1"/>
      <sheetData sheetId="27398" refreshError="1"/>
      <sheetData sheetId="27399" refreshError="1"/>
      <sheetData sheetId="27400" refreshError="1"/>
      <sheetData sheetId="27401" refreshError="1"/>
      <sheetData sheetId="27402" refreshError="1"/>
      <sheetData sheetId="27403" refreshError="1"/>
      <sheetData sheetId="27404" refreshError="1"/>
      <sheetData sheetId="27405" refreshError="1"/>
      <sheetData sheetId="27406" refreshError="1"/>
      <sheetData sheetId="27407" refreshError="1"/>
      <sheetData sheetId="27408" refreshError="1"/>
      <sheetData sheetId="27409" refreshError="1"/>
      <sheetData sheetId="27410" refreshError="1"/>
      <sheetData sheetId="27411" refreshError="1"/>
      <sheetData sheetId="27412" refreshError="1"/>
      <sheetData sheetId="27413" refreshError="1"/>
      <sheetData sheetId="27414" refreshError="1"/>
      <sheetData sheetId="27415" refreshError="1"/>
      <sheetData sheetId="27416" refreshError="1"/>
      <sheetData sheetId="27417" refreshError="1"/>
      <sheetData sheetId="27418" refreshError="1"/>
      <sheetData sheetId="27419" refreshError="1"/>
      <sheetData sheetId="27420" refreshError="1"/>
      <sheetData sheetId="27421" refreshError="1"/>
      <sheetData sheetId="27422" refreshError="1"/>
      <sheetData sheetId="27423" refreshError="1"/>
      <sheetData sheetId="27424" refreshError="1"/>
      <sheetData sheetId="27425" refreshError="1"/>
      <sheetData sheetId="27426" refreshError="1"/>
      <sheetData sheetId="27427" refreshError="1"/>
      <sheetData sheetId="27428" refreshError="1"/>
      <sheetData sheetId="27429" refreshError="1"/>
      <sheetData sheetId="27430" refreshError="1"/>
      <sheetData sheetId="27431" refreshError="1"/>
      <sheetData sheetId="27432" refreshError="1"/>
      <sheetData sheetId="27433" refreshError="1"/>
      <sheetData sheetId="27434" refreshError="1"/>
      <sheetData sheetId="27435" refreshError="1"/>
      <sheetData sheetId="27436" refreshError="1"/>
      <sheetData sheetId="27437" refreshError="1"/>
      <sheetData sheetId="27438" refreshError="1"/>
      <sheetData sheetId="27439" refreshError="1"/>
      <sheetData sheetId="27440" refreshError="1"/>
      <sheetData sheetId="27441" refreshError="1"/>
      <sheetData sheetId="27442" refreshError="1"/>
      <sheetData sheetId="27443" refreshError="1"/>
      <sheetData sheetId="27444" refreshError="1"/>
      <sheetData sheetId="27445" refreshError="1"/>
      <sheetData sheetId="27446" refreshError="1"/>
      <sheetData sheetId="27447" refreshError="1"/>
      <sheetData sheetId="27448" refreshError="1"/>
      <sheetData sheetId="27449" refreshError="1"/>
      <sheetData sheetId="27450" refreshError="1"/>
      <sheetData sheetId="27451" refreshError="1"/>
      <sheetData sheetId="27452" refreshError="1"/>
      <sheetData sheetId="27453" refreshError="1"/>
      <sheetData sheetId="27454" refreshError="1"/>
      <sheetData sheetId="27455" refreshError="1"/>
      <sheetData sheetId="27456" refreshError="1"/>
      <sheetData sheetId="27457" refreshError="1"/>
      <sheetData sheetId="27458" refreshError="1"/>
      <sheetData sheetId="27459" refreshError="1"/>
      <sheetData sheetId="27460" refreshError="1"/>
      <sheetData sheetId="27461" refreshError="1"/>
      <sheetData sheetId="27462" refreshError="1"/>
      <sheetData sheetId="27463" refreshError="1"/>
      <sheetData sheetId="27464" refreshError="1"/>
      <sheetData sheetId="27465" refreshError="1"/>
      <sheetData sheetId="27466" refreshError="1"/>
      <sheetData sheetId="27467" refreshError="1"/>
      <sheetData sheetId="27468" refreshError="1"/>
      <sheetData sheetId="27469" refreshError="1"/>
      <sheetData sheetId="27470" refreshError="1"/>
      <sheetData sheetId="27471" refreshError="1"/>
      <sheetData sheetId="27472" refreshError="1"/>
      <sheetData sheetId="27473" refreshError="1"/>
      <sheetData sheetId="27474" refreshError="1"/>
      <sheetData sheetId="27475" refreshError="1"/>
      <sheetData sheetId="27476" refreshError="1"/>
      <sheetData sheetId="27477" refreshError="1"/>
      <sheetData sheetId="27478" refreshError="1"/>
      <sheetData sheetId="27479" refreshError="1"/>
      <sheetData sheetId="27480" refreshError="1"/>
      <sheetData sheetId="27481" refreshError="1"/>
      <sheetData sheetId="27482" refreshError="1"/>
      <sheetData sheetId="27483" refreshError="1"/>
      <sheetData sheetId="27484" refreshError="1"/>
      <sheetData sheetId="27485" refreshError="1"/>
      <sheetData sheetId="27486" refreshError="1"/>
      <sheetData sheetId="27487" refreshError="1"/>
      <sheetData sheetId="27488" refreshError="1"/>
      <sheetData sheetId="27489" refreshError="1"/>
      <sheetData sheetId="27490" refreshError="1"/>
      <sheetData sheetId="27491" refreshError="1"/>
      <sheetData sheetId="27492" refreshError="1"/>
      <sheetData sheetId="27493" refreshError="1"/>
      <sheetData sheetId="27494" refreshError="1"/>
      <sheetData sheetId="27495" refreshError="1"/>
      <sheetData sheetId="27496" refreshError="1"/>
      <sheetData sheetId="27497" refreshError="1"/>
      <sheetData sheetId="27498" refreshError="1"/>
      <sheetData sheetId="27499" refreshError="1"/>
      <sheetData sheetId="27500" refreshError="1"/>
      <sheetData sheetId="27501" refreshError="1"/>
      <sheetData sheetId="27502" refreshError="1"/>
      <sheetData sheetId="27503" refreshError="1"/>
      <sheetData sheetId="27504" refreshError="1"/>
      <sheetData sheetId="27505" refreshError="1"/>
      <sheetData sheetId="27506" refreshError="1"/>
      <sheetData sheetId="27507" refreshError="1"/>
      <sheetData sheetId="27508" refreshError="1"/>
      <sheetData sheetId="27509" refreshError="1"/>
      <sheetData sheetId="27510" refreshError="1"/>
      <sheetData sheetId="27511" refreshError="1"/>
      <sheetData sheetId="27512" refreshError="1"/>
      <sheetData sheetId="27513" refreshError="1"/>
      <sheetData sheetId="27514" refreshError="1"/>
      <sheetData sheetId="27515" refreshError="1"/>
      <sheetData sheetId="27516" refreshError="1"/>
      <sheetData sheetId="27517" refreshError="1"/>
      <sheetData sheetId="27518" refreshError="1"/>
      <sheetData sheetId="27519" refreshError="1"/>
      <sheetData sheetId="27520" refreshError="1"/>
      <sheetData sheetId="27521" refreshError="1"/>
      <sheetData sheetId="27522" refreshError="1"/>
      <sheetData sheetId="27523" refreshError="1"/>
      <sheetData sheetId="27524" refreshError="1"/>
      <sheetData sheetId="27525" refreshError="1"/>
      <sheetData sheetId="27526" refreshError="1"/>
      <sheetData sheetId="27527" refreshError="1"/>
      <sheetData sheetId="27528" refreshError="1"/>
      <sheetData sheetId="27529" refreshError="1"/>
      <sheetData sheetId="27530" refreshError="1"/>
      <sheetData sheetId="27531" refreshError="1"/>
      <sheetData sheetId="27532" refreshError="1"/>
      <sheetData sheetId="27533" refreshError="1"/>
      <sheetData sheetId="27534" refreshError="1"/>
      <sheetData sheetId="27535" refreshError="1"/>
      <sheetData sheetId="27536" refreshError="1"/>
      <sheetData sheetId="27537" refreshError="1"/>
      <sheetData sheetId="27538" refreshError="1"/>
      <sheetData sheetId="27539" refreshError="1"/>
      <sheetData sheetId="27540" refreshError="1"/>
      <sheetData sheetId="27541" refreshError="1"/>
      <sheetData sheetId="27542" refreshError="1"/>
      <sheetData sheetId="27543" refreshError="1"/>
      <sheetData sheetId="27544" refreshError="1"/>
      <sheetData sheetId="27545" refreshError="1"/>
      <sheetData sheetId="27546" refreshError="1"/>
      <sheetData sheetId="27547" refreshError="1"/>
      <sheetData sheetId="27548" refreshError="1"/>
      <sheetData sheetId="27549" refreshError="1"/>
      <sheetData sheetId="27550" refreshError="1"/>
      <sheetData sheetId="27551" refreshError="1"/>
      <sheetData sheetId="27552" refreshError="1"/>
      <sheetData sheetId="27553" refreshError="1"/>
      <sheetData sheetId="27554" refreshError="1"/>
      <sheetData sheetId="27555" refreshError="1"/>
      <sheetData sheetId="27556" refreshError="1"/>
      <sheetData sheetId="27557" refreshError="1"/>
      <sheetData sheetId="27558" refreshError="1"/>
      <sheetData sheetId="27559" refreshError="1"/>
      <sheetData sheetId="27560" refreshError="1"/>
      <sheetData sheetId="27561" refreshError="1"/>
      <sheetData sheetId="27562" refreshError="1"/>
      <sheetData sheetId="27563" refreshError="1"/>
      <sheetData sheetId="27564" refreshError="1"/>
      <sheetData sheetId="27565" refreshError="1"/>
      <sheetData sheetId="27566" refreshError="1"/>
      <sheetData sheetId="27567" refreshError="1"/>
      <sheetData sheetId="27568" refreshError="1"/>
      <sheetData sheetId="27569" refreshError="1"/>
      <sheetData sheetId="27570" refreshError="1"/>
      <sheetData sheetId="27571" refreshError="1"/>
      <sheetData sheetId="27572" refreshError="1"/>
      <sheetData sheetId="27573" refreshError="1"/>
      <sheetData sheetId="27574" refreshError="1"/>
      <sheetData sheetId="27575" refreshError="1"/>
      <sheetData sheetId="27576" refreshError="1"/>
      <sheetData sheetId="27577" refreshError="1"/>
      <sheetData sheetId="27578" refreshError="1"/>
      <sheetData sheetId="27579" refreshError="1"/>
      <sheetData sheetId="27580" refreshError="1"/>
      <sheetData sheetId="27581" refreshError="1"/>
      <sheetData sheetId="27582" refreshError="1"/>
      <sheetData sheetId="27583" refreshError="1"/>
      <sheetData sheetId="27584" refreshError="1"/>
      <sheetData sheetId="27585" refreshError="1"/>
      <sheetData sheetId="27586" refreshError="1"/>
      <sheetData sheetId="27587" refreshError="1"/>
      <sheetData sheetId="27588" refreshError="1"/>
      <sheetData sheetId="27589" refreshError="1"/>
      <sheetData sheetId="27590" refreshError="1"/>
      <sheetData sheetId="27591" refreshError="1"/>
      <sheetData sheetId="27592" refreshError="1"/>
      <sheetData sheetId="27593" refreshError="1"/>
      <sheetData sheetId="27594" refreshError="1"/>
      <sheetData sheetId="27595" refreshError="1"/>
      <sheetData sheetId="27596" refreshError="1"/>
      <sheetData sheetId="27597" refreshError="1"/>
      <sheetData sheetId="27598" refreshError="1"/>
      <sheetData sheetId="27599" refreshError="1"/>
      <sheetData sheetId="27600" refreshError="1"/>
      <sheetData sheetId="27601" refreshError="1"/>
      <sheetData sheetId="27602" refreshError="1"/>
      <sheetData sheetId="27603" refreshError="1"/>
      <sheetData sheetId="27604" refreshError="1"/>
      <sheetData sheetId="27605" refreshError="1"/>
      <sheetData sheetId="27606" refreshError="1"/>
      <sheetData sheetId="27607" refreshError="1"/>
      <sheetData sheetId="27608" refreshError="1"/>
      <sheetData sheetId="27609" refreshError="1"/>
      <sheetData sheetId="27610" refreshError="1"/>
      <sheetData sheetId="27611" refreshError="1"/>
      <sheetData sheetId="27612" refreshError="1"/>
      <sheetData sheetId="27613" refreshError="1"/>
      <sheetData sheetId="27614" refreshError="1"/>
      <sheetData sheetId="27615" refreshError="1"/>
      <sheetData sheetId="27616" refreshError="1"/>
      <sheetData sheetId="27617" refreshError="1"/>
      <sheetData sheetId="27618" refreshError="1"/>
      <sheetData sheetId="27619" refreshError="1"/>
      <sheetData sheetId="27620" refreshError="1"/>
      <sheetData sheetId="27621" refreshError="1"/>
      <sheetData sheetId="27622" refreshError="1"/>
      <sheetData sheetId="27623" refreshError="1"/>
      <sheetData sheetId="27624" refreshError="1"/>
      <sheetData sheetId="27625" refreshError="1"/>
      <sheetData sheetId="27626" refreshError="1"/>
      <sheetData sheetId="27627" refreshError="1"/>
      <sheetData sheetId="27628" refreshError="1"/>
      <sheetData sheetId="27629" refreshError="1"/>
      <sheetData sheetId="27630" refreshError="1"/>
      <sheetData sheetId="27631" refreshError="1"/>
      <sheetData sheetId="27632" refreshError="1"/>
      <sheetData sheetId="27633" refreshError="1"/>
      <sheetData sheetId="27634" refreshError="1"/>
      <sheetData sheetId="27635" refreshError="1"/>
      <sheetData sheetId="27636" refreshError="1"/>
      <sheetData sheetId="27637" refreshError="1"/>
      <sheetData sheetId="27638" refreshError="1"/>
      <sheetData sheetId="27639" refreshError="1"/>
      <sheetData sheetId="27640" refreshError="1"/>
      <sheetData sheetId="27641" refreshError="1"/>
      <sheetData sheetId="27642" refreshError="1"/>
      <sheetData sheetId="27643" refreshError="1"/>
      <sheetData sheetId="27644" refreshError="1"/>
      <sheetData sheetId="27645" refreshError="1"/>
      <sheetData sheetId="27646" refreshError="1"/>
      <sheetData sheetId="27647" refreshError="1"/>
      <sheetData sheetId="27648" refreshError="1"/>
      <sheetData sheetId="27649" refreshError="1"/>
      <sheetData sheetId="27650" refreshError="1"/>
      <sheetData sheetId="27651" refreshError="1"/>
      <sheetData sheetId="27652" refreshError="1"/>
      <sheetData sheetId="27653" refreshError="1"/>
      <sheetData sheetId="27654" refreshError="1"/>
      <sheetData sheetId="27655" refreshError="1"/>
      <sheetData sheetId="27656" refreshError="1"/>
      <sheetData sheetId="27657" refreshError="1"/>
      <sheetData sheetId="27658" refreshError="1"/>
      <sheetData sheetId="27659" refreshError="1"/>
      <sheetData sheetId="27660" refreshError="1"/>
      <sheetData sheetId="27661" refreshError="1"/>
      <sheetData sheetId="27662" refreshError="1"/>
      <sheetData sheetId="27663" refreshError="1"/>
      <sheetData sheetId="27664" refreshError="1"/>
      <sheetData sheetId="27665" refreshError="1"/>
      <sheetData sheetId="27666" refreshError="1"/>
      <sheetData sheetId="27667" refreshError="1"/>
      <sheetData sheetId="27668" refreshError="1"/>
      <sheetData sheetId="27669" refreshError="1"/>
      <sheetData sheetId="27670" refreshError="1"/>
      <sheetData sheetId="27671" refreshError="1"/>
      <sheetData sheetId="27672" refreshError="1"/>
      <sheetData sheetId="27673" refreshError="1"/>
      <sheetData sheetId="27674" refreshError="1"/>
      <sheetData sheetId="27675" refreshError="1"/>
      <sheetData sheetId="27676" refreshError="1"/>
      <sheetData sheetId="27677" refreshError="1"/>
      <sheetData sheetId="27678" refreshError="1"/>
      <sheetData sheetId="27679" refreshError="1"/>
      <sheetData sheetId="27680" refreshError="1"/>
      <sheetData sheetId="27681" refreshError="1"/>
      <sheetData sheetId="27682" refreshError="1"/>
      <sheetData sheetId="27683" refreshError="1"/>
      <sheetData sheetId="27684" refreshError="1"/>
      <sheetData sheetId="27685" refreshError="1"/>
      <sheetData sheetId="27686" refreshError="1"/>
      <sheetData sheetId="27687" refreshError="1"/>
      <sheetData sheetId="27688" refreshError="1"/>
      <sheetData sheetId="27689" refreshError="1"/>
      <sheetData sheetId="27690" refreshError="1"/>
      <sheetData sheetId="27691" refreshError="1"/>
      <sheetData sheetId="27692" refreshError="1"/>
      <sheetData sheetId="27693" refreshError="1"/>
      <sheetData sheetId="27694" refreshError="1"/>
      <sheetData sheetId="27695" refreshError="1"/>
      <sheetData sheetId="27696" refreshError="1"/>
      <sheetData sheetId="27697" refreshError="1"/>
      <sheetData sheetId="27698" refreshError="1"/>
      <sheetData sheetId="27699" refreshError="1"/>
      <sheetData sheetId="27700" refreshError="1"/>
      <sheetData sheetId="27701" refreshError="1"/>
      <sheetData sheetId="27702" refreshError="1"/>
      <sheetData sheetId="27703" refreshError="1"/>
      <sheetData sheetId="27704" refreshError="1"/>
      <sheetData sheetId="27705" refreshError="1"/>
      <sheetData sheetId="27706" refreshError="1"/>
      <sheetData sheetId="27707" refreshError="1"/>
      <sheetData sheetId="27708" refreshError="1"/>
      <sheetData sheetId="27709" refreshError="1"/>
      <sheetData sheetId="27710" refreshError="1"/>
      <sheetData sheetId="27711" refreshError="1"/>
      <sheetData sheetId="27712" refreshError="1"/>
      <sheetData sheetId="27713" refreshError="1"/>
      <sheetData sheetId="27714" refreshError="1"/>
      <sheetData sheetId="27715" refreshError="1"/>
      <sheetData sheetId="27716" refreshError="1"/>
      <sheetData sheetId="27717" refreshError="1"/>
      <sheetData sheetId="27718" refreshError="1"/>
      <sheetData sheetId="27719" refreshError="1"/>
      <sheetData sheetId="27720" refreshError="1"/>
      <sheetData sheetId="27721" refreshError="1"/>
      <sheetData sheetId="27722" refreshError="1"/>
      <sheetData sheetId="27723" refreshError="1"/>
      <sheetData sheetId="27724" refreshError="1"/>
      <sheetData sheetId="27725" refreshError="1"/>
      <sheetData sheetId="27726" refreshError="1"/>
      <sheetData sheetId="27727" refreshError="1"/>
      <sheetData sheetId="27728" refreshError="1"/>
      <sheetData sheetId="27729" refreshError="1"/>
      <sheetData sheetId="27730" refreshError="1"/>
      <sheetData sheetId="27731" refreshError="1"/>
      <sheetData sheetId="27732" refreshError="1"/>
      <sheetData sheetId="27733" refreshError="1"/>
      <sheetData sheetId="27734" refreshError="1"/>
      <sheetData sheetId="27735" refreshError="1"/>
      <sheetData sheetId="27736" refreshError="1"/>
      <sheetData sheetId="27737" refreshError="1"/>
      <sheetData sheetId="27738" refreshError="1"/>
      <sheetData sheetId="27739" refreshError="1"/>
      <sheetData sheetId="27740" refreshError="1"/>
      <sheetData sheetId="27741" refreshError="1"/>
      <sheetData sheetId="27742" refreshError="1"/>
      <sheetData sheetId="27743" refreshError="1"/>
      <sheetData sheetId="27744" refreshError="1"/>
      <sheetData sheetId="27745" refreshError="1"/>
      <sheetData sheetId="27746" refreshError="1"/>
      <sheetData sheetId="27747" refreshError="1"/>
      <sheetData sheetId="27748" refreshError="1"/>
      <sheetData sheetId="27749" refreshError="1"/>
      <sheetData sheetId="27750" refreshError="1"/>
      <sheetData sheetId="27751" refreshError="1"/>
      <sheetData sheetId="27752" refreshError="1"/>
      <sheetData sheetId="27753" refreshError="1"/>
      <sheetData sheetId="27754" refreshError="1"/>
      <sheetData sheetId="27755" refreshError="1"/>
      <sheetData sheetId="27756" refreshError="1"/>
      <sheetData sheetId="27757" refreshError="1"/>
      <sheetData sheetId="27758" refreshError="1"/>
      <sheetData sheetId="27759" refreshError="1"/>
      <sheetData sheetId="27760" refreshError="1"/>
      <sheetData sheetId="27761" refreshError="1"/>
      <sheetData sheetId="27762" refreshError="1"/>
      <sheetData sheetId="27763" refreshError="1"/>
      <sheetData sheetId="27764" refreshError="1"/>
      <sheetData sheetId="27765" refreshError="1"/>
      <sheetData sheetId="27766" refreshError="1"/>
      <sheetData sheetId="27767" refreshError="1"/>
      <sheetData sheetId="27768" refreshError="1"/>
      <sheetData sheetId="27769" refreshError="1"/>
      <sheetData sheetId="27770" refreshError="1"/>
      <sheetData sheetId="27771" refreshError="1"/>
      <sheetData sheetId="27772" refreshError="1"/>
      <sheetData sheetId="27773" refreshError="1"/>
      <sheetData sheetId="27774" refreshError="1"/>
      <sheetData sheetId="27775" refreshError="1"/>
      <sheetData sheetId="27776" refreshError="1"/>
      <sheetData sheetId="27777" refreshError="1"/>
      <sheetData sheetId="27778" refreshError="1"/>
      <sheetData sheetId="27779" refreshError="1"/>
      <sheetData sheetId="27780" refreshError="1"/>
      <sheetData sheetId="27781" refreshError="1"/>
      <sheetData sheetId="27782" refreshError="1"/>
      <sheetData sheetId="27783" refreshError="1"/>
      <sheetData sheetId="27784" refreshError="1"/>
      <sheetData sheetId="27785" refreshError="1"/>
      <sheetData sheetId="27786" refreshError="1"/>
      <sheetData sheetId="27787" refreshError="1"/>
      <sheetData sheetId="27788" refreshError="1"/>
      <sheetData sheetId="27789" refreshError="1"/>
      <sheetData sheetId="27790" refreshError="1"/>
      <sheetData sheetId="27791" refreshError="1"/>
      <sheetData sheetId="27792" refreshError="1"/>
      <sheetData sheetId="27793" refreshError="1"/>
      <sheetData sheetId="27794" refreshError="1"/>
      <sheetData sheetId="27795" refreshError="1"/>
      <sheetData sheetId="27796" refreshError="1"/>
      <sheetData sheetId="27797" refreshError="1"/>
      <sheetData sheetId="27798" refreshError="1"/>
      <sheetData sheetId="27799" refreshError="1"/>
      <sheetData sheetId="27800" refreshError="1"/>
      <sheetData sheetId="27801" refreshError="1"/>
      <sheetData sheetId="27802" refreshError="1"/>
      <sheetData sheetId="27803" refreshError="1"/>
      <sheetData sheetId="27804" refreshError="1"/>
      <sheetData sheetId="27805" refreshError="1"/>
      <sheetData sheetId="27806" refreshError="1"/>
      <sheetData sheetId="27807" refreshError="1"/>
      <sheetData sheetId="27808" refreshError="1"/>
      <sheetData sheetId="27809" refreshError="1"/>
      <sheetData sheetId="27810" refreshError="1"/>
      <sheetData sheetId="27811" refreshError="1"/>
      <sheetData sheetId="27812" refreshError="1"/>
      <sheetData sheetId="27813" refreshError="1"/>
      <sheetData sheetId="27814" refreshError="1"/>
      <sheetData sheetId="27815" refreshError="1"/>
      <sheetData sheetId="27816" refreshError="1"/>
      <sheetData sheetId="27817" refreshError="1"/>
      <sheetData sheetId="27818" refreshError="1"/>
      <sheetData sheetId="27819" refreshError="1"/>
      <sheetData sheetId="27820" refreshError="1"/>
      <sheetData sheetId="27821" refreshError="1"/>
      <sheetData sheetId="27822" refreshError="1"/>
      <sheetData sheetId="27823" refreshError="1"/>
      <sheetData sheetId="27824" refreshError="1"/>
      <sheetData sheetId="27825" refreshError="1"/>
      <sheetData sheetId="27826" refreshError="1"/>
      <sheetData sheetId="27827" refreshError="1"/>
      <sheetData sheetId="27828" refreshError="1"/>
      <sheetData sheetId="27829" refreshError="1"/>
      <sheetData sheetId="27830" refreshError="1"/>
      <sheetData sheetId="27831" refreshError="1"/>
      <sheetData sheetId="27832" refreshError="1"/>
      <sheetData sheetId="27833" refreshError="1"/>
      <sheetData sheetId="27834" refreshError="1"/>
      <sheetData sheetId="27835" refreshError="1"/>
      <sheetData sheetId="27836" refreshError="1"/>
      <sheetData sheetId="27837" refreshError="1"/>
      <sheetData sheetId="27838" refreshError="1"/>
      <sheetData sheetId="27839" refreshError="1"/>
      <sheetData sheetId="27840" refreshError="1"/>
      <sheetData sheetId="27841" refreshError="1"/>
      <sheetData sheetId="27842" refreshError="1"/>
      <sheetData sheetId="27843" refreshError="1"/>
      <sheetData sheetId="27844" refreshError="1"/>
      <sheetData sheetId="27845" refreshError="1"/>
      <sheetData sheetId="27846" refreshError="1"/>
      <sheetData sheetId="27847" refreshError="1"/>
      <sheetData sheetId="27848" refreshError="1"/>
      <sheetData sheetId="27849" refreshError="1"/>
      <sheetData sheetId="27850" refreshError="1"/>
      <sheetData sheetId="27851" refreshError="1"/>
      <sheetData sheetId="27852" refreshError="1"/>
      <sheetData sheetId="27853" refreshError="1"/>
      <sheetData sheetId="27854" refreshError="1"/>
      <sheetData sheetId="27855" refreshError="1"/>
      <sheetData sheetId="27856" refreshError="1"/>
      <sheetData sheetId="27857" refreshError="1"/>
      <sheetData sheetId="27858" refreshError="1"/>
      <sheetData sheetId="27859" refreshError="1"/>
      <sheetData sheetId="27860" refreshError="1"/>
      <sheetData sheetId="27861" refreshError="1"/>
      <sheetData sheetId="27862" refreshError="1"/>
      <sheetData sheetId="27863" refreshError="1"/>
      <sheetData sheetId="27864" refreshError="1"/>
      <sheetData sheetId="27865" refreshError="1"/>
      <sheetData sheetId="27866" refreshError="1"/>
      <sheetData sheetId="27867" refreshError="1"/>
      <sheetData sheetId="27868" refreshError="1"/>
      <sheetData sheetId="27869" refreshError="1"/>
      <sheetData sheetId="27870" refreshError="1"/>
      <sheetData sheetId="27871" refreshError="1"/>
      <sheetData sheetId="27872" refreshError="1"/>
      <sheetData sheetId="27873" refreshError="1"/>
      <sheetData sheetId="27874" refreshError="1"/>
      <sheetData sheetId="27875" refreshError="1"/>
      <sheetData sheetId="27876" refreshError="1"/>
      <sheetData sheetId="27877" refreshError="1"/>
      <sheetData sheetId="27878" refreshError="1"/>
      <sheetData sheetId="27879" refreshError="1"/>
      <sheetData sheetId="27880" refreshError="1"/>
      <sheetData sheetId="27881" refreshError="1"/>
      <sheetData sheetId="27882" refreshError="1"/>
      <sheetData sheetId="27883" refreshError="1"/>
      <sheetData sheetId="27884" refreshError="1"/>
      <sheetData sheetId="27885" refreshError="1"/>
      <sheetData sheetId="27886" refreshError="1"/>
      <sheetData sheetId="27887" refreshError="1"/>
      <sheetData sheetId="27888" refreshError="1"/>
      <sheetData sheetId="27889" refreshError="1"/>
      <sheetData sheetId="27890" refreshError="1"/>
      <sheetData sheetId="27891" refreshError="1"/>
      <sheetData sheetId="27892" refreshError="1"/>
      <sheetData sheetId="27893" refreshError="1"/>
      <sheetData sheetId="27894" refreshError="1"/>
      <sheetData sheetId="27895" refreshError="1"/>
      <sheetData sheetId="27896" refreshError="1"/>
      <sheetData sheetId="27897" refreshError="1"/>
      <sheetData sheetId="27898" refreshError="1"/>
      <sheetData sheetId="27899" refreshError="1"/>
      <sheetData sheetId="27900" refreshError="1"/>
      <sheetData sheetId="27901" refreshError="1"/>
      <sheetData sheetId="27902" refreshError="1"/>
      <sheetData sheetId="27903" refreshError="1"/>
      <sheetData sheetId="27904" refreshError="1"/>
      <sheetData sheetId="27905" refreshError="1"/>
      <sheetData sheetId="27906" refreshError="1"/>
      <sheetData sheetId="27907" refreshError="1"/>
      <sheetData sheetId="27908" refreshError="1"/>
      <sheetData sheetId="27909" refreshError="1"/>
      <sheetData sheetId="27910" refreshError="1"/>
      <sheetData sheetId="27911" refreshError="1"/>
      <sheetData sheetId="27912" refreshError="1"/>
      <sheetData sheetId="27913" refreshError="1"/>
      <sheetData sheetId="27914" refreshError="1"/>
      <sheetData sheetId="27915" refreshError="1"/>
      <sheetData sheetId="27916" refreshError="1"/>
      <sheetData sheetId="27917" refreshError="1"/>
      <sheetData sheetId="27918" refreshError="1"/>
      <sheetData sheetId="27919" refreshError="1"/>
      <sheetData sheetId="27920" refreshError="1"/>
      <sheetData sheetId="27921" refreshError="1"/>
      <sheetData sheetId="27922" refreshError="1"/>
      <sheetData sheetId="27923" refreshError="1"/>
      <sheetData sheetId="27924" refreshError="1"/>
      <sheetData sheetId="27925" refreshError="1"/>
      <sheetData sheetId="27926" refreshError="1"/>
      <sheetData sheetId="27927" refreshError="1"/>
      <sheetData sheetId="27928" refreshError="1"/>
      <sheetData sheetId="27929" refreshError="1"/>
      <sheetData sheetId="27930" refreshError="1"/>
      <sheetData sheetId="27931" refreshError="1"/>
      <sheetData sheetId="27932" refreshError="1"/>
      <sheetData sheetId="27933" refreshError="1"/>
      <sheetData sheetId="27934" refreshError="1"/>
      <sheetData sheetId="27935" refreshError="1"/>
      <sheetData sheetId="27936" refreshError="1"/>
      <sheetData sheetId="27937" refreshError="1"/>
      <sheetData sheetId="27938" refreshError="1"/>
      <sheetData sheetId="27939" refreshError="1"/>
      <sheetData sheetId="27940" refreshError="1"/>
      <sheetData sheetId="27941" refreshError="1"/>
      <sheetData sheetId="27942" refreshError="1"/>
      <sheetData sheetId="27943" refreshError="1"/>
      <sheetData sheetId="27944" refreshError="1"/>
      <sheetData sheetId="27945" refreshError="1"/>
      <sheetData sheetId="27946" refreshError="1"/>
      <sheetData sheetId="27947" refreshError="1"/>
      <sheetData sheetId="27948" refreshError="1"/>
      <sheetData sheetId="27949" refreshError="1"/>
      <sheetData sheetId="27950" refreshError="1"/>
      <sheetData sheetId="27951" refreshError="1"/>
      <sheetData sheetId="27952" refreshError="1"/>
      <sheetData sheetId="27953" refreshError="1"/>
      <sheetData sheetId="27954" refreshError="1"/>
      <sheetData sheetId="27955" refreshError="1"/>
      <sheetData sheetId="27956" refreshError="1"/>
      <sheetData sheetId="27957" refreshError="1"/>
      <sheetData sheetId="27958" refreshError="1"/>
      <sheetData sheetId="27959" refreshError="1"/>
      <sheetData sheetId="27960" refreshError="1"/>
      <sheetData sheetId="27961" refreshError="1"/>
      <sheetData sheetId="27962" refreshError="1"/>
      <sheetData sheetId="27963" refreshError="1"/>
      <sheetData sheetId="27964" refreshError="1"/>
      <sheetData sheetId="27965" refreshError="1"/>
      <sheetData sheetId="27966" refreshError="1"/>
      <sheetData sheetId="27967" refreshError="1"/>
      <sheetData sheetId="27968" refreshError="1"/>
      <sheetData sheetId="27969" refreshError="1"/>
      <sheetData sheetId="27970" refreshError="1"/>
      <sheetData sheetId="27971" refreshError="1"/>
      <sheetData sheetId="27972" refreshError="1"/>
      <sheetData sheetId="27973" refreshError="1"/>
      <sheetData sheetId="27974" refreshError="1"/>
      <sheetData sheetId="27975" refreshError="1"/>
      <sheetData sheetId="27976" refreshError="1"/>
      <sheetData sheetId="27977" refreshError="1"/>
      <sheetData sheetId="27978" refreshError="1"/>
      <sheetData sheetId="27979" refreshError="1"/>
      <sheetData sheetId="27980" refreshError="1"/>
      <sheetData sheetId="27981" refreshError="1"/>
      <sheetData sheetId="27982" refreshError="1"/>
      <sheetData sheetId="27983" refreshError="1"/>
      <sheetData sheetId="27984" refreshError="1"/>
      <sheetData sheetId="27985" refreshError="1"/>
      <sheetData sheetId="27986" refreshError="1"/>
      <sheetData sheetId="27987" refreshError="1"/>
      <sheetData sheetId="27988" refreshError="1"/>
      <sheetData sheetId="27989" refreshError="1"/>
      <sheetData sheetId="27990" refreshError="1"/>
      <sheetData sheetId="27991" refreshError="1"/>
      <sheetData sheetId="27992" refreshError="1"/>
      <sheetData sheetId="27993" refreshError="1"/>
      <sheetData sheetId="27994" refreshError="1"/>
      <sheetData sheetId="27995" refreshError="1"/>
      <sheetData sheetId="27996" refreshError="1"/>
      <sheetData sheetId="27997" refreshError="1"/>
      <sheetData sheetId="27998" refreshError="1"/>
      <sheetData sheetId="27999" refreshError="1"/>
      <sheetData sheetId="28000" refreshError="1"/>
      <sheetData sheetId="28001" refreshError="1"/>
      <sheetData sheetId="28002" refreshError="1"/>
      <sheetData sheetId="28003" refreshError="1"/>
      <sheetData sheetId="28004" refreshError="1"/>
      <sheetData sheetId="28005" refreshError="1"/>
      <sheetData sheetId="28006" refreshError="1"/>
      <sheetData sheetId="28007" refreshError="1"/>
      <sheetData sheetId="28008" refreshError="1"/>
      <sheetData sheetId="28009" refreshError="1"/>
      <sheetData sheetId="28010" refreshError="1"/>
      <sheetData sheetId="28011" refreshError="1"/>
      <sheetData sheetId="28012" refreshError="1"/>
      <sheetData sheetId="28013" refreshError="1"/>
      <sheetData sheetId="28014" refreshError="1"/>
      <sheetData sheetId="28015" refreshError="1"/>
      <sheetData sheetId="28016" refreshError="1"/>
      <sheetData sheetId="28017" refreshError="1"/>
      <sheetData sheetId="28018" refreshError="1"/>
      <sheetData sheetId="28019" refreshError="1"/>
      <sheetData sheetId="28020" refreshError="1"/>
      <sheetData sheetId="28021" refreshError="1"/>
      <sheetData sheetId="28022" refreshError="1"/>
      <sheetData sheetId="28023" refreshError="1"/>
      <sheetData sheetId="28024" refreshError="1"/>
      <sheetData sheetId="28025" refreshError="1"/>
      <sheetData sheetId="28026" refreshError="1"/>
      <sheetData sheetId="28027" refreshError="1"/>
      <sheetData sheetId="28028" refreshError="1"/>
      <sheetData sheetId="28029" refreshError="1"/>
      <sheetData sheetId="28030" refreshError="1"/>
      <sheetData sheetId="28031" refreshError="1"/>
      <sheetData sheetId="28032" refreshError="1"/>
      <sheetData sheetId="28033" refreshError="1"/>
      <sheetData sheetId="28034" refreshError="1"/>
      <sheetData sheetId="28035" refreshError="1"/>
      <sheetData sheetId="28036" refreshError="1"/>
      <sheetData sheetId="28037" refreshError="1"/>
      <sheetData sheetId="28038" refreshError="1"/>
      <sheetData sheetId="28039" refreshError="1"/>
      <sheetData sheetId="28040" refreshError="1"/>
      <sheetData sheetId="28041" refreshError="1"/>
      <sheetData sheetId="28042" refreshError="1"/>
      <sheetData sheetId="28043" refreshError="1"/>
      <sheetData sheetId="28044" refreshError="1"/>
      <sheetData sheetId="28045" refreshError="1"/>
      <sheetData sheetId="28046" refreshError="1"/>
      <sheetData sheetId="28047" refreshError="1"/>
      <sheetData sheetId="28048" refreshError="1"/>
      <sheetData sheetId="28049" refreshError="1"/>
      <sheetData sheetId="28050" refreshError="1"/>
      <sheetData sheetId="28051" refreshError="1"/>
      <sheetData sheetId="28052" refreshError="1"/>
      <sheetData sheetId="28053" refreshError="1"/>
      <sheetData sheetId="28054" refreshError="1"/>
      <sheetData sheetId="28055" refreshError="1"/>
      <sheetData sheetId="28056" refreshError="1"/>
      <sheetData sheetId="28057" refreshError="1"/>
      <sheetData sheetId="28058" refreshError="1"/>
      <sheetData sheetId="28059" refreshError="1"/>
      <sheetData sheetId="28060" refreshError="1"/>
      <sheetData sheetId="28061" refreshError="1"/>
      <sheetData sheetId="28062" refreshError="1"/>
      <sheetData sheetId="28063" refreshError="1"/>
      <sheetData sheetId="28064" refreshError="1"/>
      <sheetData sheetId="28065" refreshError="1"/>
      <sheetData sheetId="28066" refreshError="1"/>
      <sheetData sheetId="28067" refreshError="1"/>
      <sheetData sheetId="28068" refreshError="1"/>
      <sheetData sheetId="28069" refreshError="1"/>
      <sheetData sheetId="28070" refreshError="1"/>
      <sheetData sheetId="28071" refreshError="1"/>
      <sheetData sheetId="28072" refreshError="1"/>
      <sheetData sheetId="28073" refreshError="1"/>
      <sheetData sheetId="28074" refreshError="1"/>
      <sheetData sheetId="28075" refreshError="1"/>
      <sheetData sheetId="28076" refreshError="1"/>
      <sheetData sheetId="28077" refreshError="1"/>
      <sheetData sheetId="28078" refreshError="1"/>
      <sheetData sheetId="28079" refreshError="1"/>
      <sheetData sheetId="28080" refreshError="1"/>
      <sheetData sheetId="28081" refreshError="1"/>
      <sheetData sheetId="28082" refreshError="1"/>
      <sheetData sheetId="28083" refreshError="1"/>
      <sheetData sheetId="28084" refreshError="1"/>
      <sheetData sheetId="28085" refreshError="1"/>
      <sheetData sheetId="28086" refreshError="1"/>
      <sheetData sheetId="28087" refreshError="1"/>
      <sheetData sheetId="28088" refreshError="1"/>
      <sheetData sheetId="28089" refreshError="1"/>
      <sheetData sheetId="28090" refreshError="1"/>
      <sheetData sheetId="28091" refreshError="1"/>
      <sheetData sheetId="28092" refreshError="1"/>
      <sheetData sheetId="28093" refreshError="1"/>
      <sheetData sheetId="28094" refreshError="1"/>
      <sheetData sheetId="28095" refreshError="1"/>
      <sheetData sheetId="28096" refreshError="1"/>
      <sheetData sheetId="28097" refreshError="1"/>
      <sheetData sheetId="28098" refreshError="1"/>
      <sheetData sheetId="28099" refreshError="1"/>
      <sheetData sheetId="28100" refreshError="1"/>
      <sheetData sheetId="28101" refreshError="1"/>
      <sheetData sheetId="28102" refreshError="1"/>
      <sheetData sheetId="28103" refreshError="1"/>
      <sheetData sheetId="28104" refreshError="1"/>
      <sheetData sheetId="28105" refreshError="1"/>
      <sheetData sheetId="28106" refreshError="1"/>
      <sheetData sheetId="28107" refreshError="1"/>
      <sheetData sheetId="28108" refreshError="1"/>
      <sheetData sheetId="28109" refreshError="1"/>
      <sheetData sheetId="28110" refreshError="1"/>
      <sheetData sheetId="28111" refreshError="1"/>
      <sheetData sheetId="28112" refreshError="1"/>
      <sheetData sheetId="28113" refreshError="1"/>
      <sheetData sheetId="28114" refreshError="1"/>
      <sheetData sheetId="28115" refreshError="1"/>
      <sheetData sheetId="28116" refreshError="1"/>
      <sheetData sheetId="28117" refreshError="1"/>
      <sheetData sheetId="28118" refreshError="1"/>
      <sheetData sheetId="28119" refreshError="1"/>
      <sheetData sheetId="28120" refreshError="1"/>
      <sheetData sheetId="28121" refreshError="1"/>
      <sheetData sheetId="28122" refreshError="1"/>
      <sheetData sheetId="28123" refreshError="1"/>
      <sheetData sheetId="28124" refreshError="1"/>
      <sheetData sheetId="28125" refreshError="1"/>
      <sheetData sheetId="28126" refreshError="1"/>
      <sheetData sheetId="28127" refreshError="1"/>
      <sheetData sheetId="28128" refreshError="1"/>
      <sheetData sheetId="28129" refreshError="1"/>
      <sheetData sheetId="28130" refreshError="1"/>
      <sheetData sheetId="28131" refreshError="1"/>
      <sheetData sheetId="28132" refreshError="1"/>
      <sheetData sheetId="28133" refreshError="1"/>
      <sheetData sheetId="28134" refreshError="1"/>
      <sheetData sheetId="28135" refreshError="1"/>
      <sheetData sheetId="28136" refreshError="1"/>
      <sheetData sheetId="28137" refreshError="1"/>
      <sheetData sheetId="28138" refreshError="1"/>
      <sheetData sheetId="28139" refreshError="1"/>
      <sheetData sheetId="28140" refreshError="1"/>
      <sheetData sheetId="28141" refreshError="1"/>
      <sheetData sheetId="28142" refreshError="1"/>
      <sheetData sheetId="28143" refreshError="1"/>
      <sheetData sheetId="28144" refreshError="1"/>
      <sheetData sheetId="28145" refreshError="1"/>
      <sheetData sheetId="28146" refreshError="1"/>
      <sheetData sheetId="28147" refreshError="1"/>
      <sheetData sheetId="28148" refreshError="1"/>
      <sheetData sheetId="28149" refreshError="1"/>
      <sheetData sheetId="28150" refreshError="1"/>
      <sheetData sheetId="28151" refreshError="1"/>
      <sheetData sheetId="28152" refreshError="1"/>
      <sheetData sheetId="28153" refreshError="1"/>
      <sheetData sheetId="28154" refreshError="1"/>
      <sheetData sheetId="28155" refreshError="1"/>
      <sheetData sheetId="28156" refreshError="1"/>
      <sheetData sheetId="28157" refreshError="1"/>
      <sheetData sheetId="28158" refreshError="1"/>
      <sheetData sheetId="28159" refreshError="1"/>
      <sheetData sheetId="28160" refreshError="1"/>
      <sheetData sheetId="28161" refreshError="1"/>
      <sheetData sheetId="28162" refreshError="1"/>
      <sheetData sheetId="28163" refreshError="1"/>
      <sheetData sheetId="28164" refreshError="1"/>
      <sheetData sheetId="28165" refreshError="1"/>
      <sheetData sheetId="28166" refreshError="1"/>
      <sheetData sheetId="28167" refreshError="1"/>
      <sheetData sheetId="28168" refreshError="1"/>
      <sheetData sheetId="28169" refreshError="1"/>
      <sheetData sheetId="28170" refreshError="1"/>
      <sheetData sheetId="28171" refreshError="1"/>
      <sheetData sheetId="28172" refreshError="1"/>
      <sheetData sheetId="28173" refreshError="1"/>
      <sheetData sheetId="28174" refreshError="1"/>
      <sheetData sheetId="28175" refreshError="1"/>
      <sheetData sheetId="28176" refreshError="1"/>
      <sheetData sheetId="28177" refreshError="1"/>
      <sheetData sheetId="28178" refreshError="1"/>
      <sheetData sheetId="28179" refreshError="1"/>
      <sheetData sheetId="28180" refreshError="1"/>
      <sheetData sheetId="28181" refreshError="1"/>
      <sheetData sheetId="28182" refreshError="1"/>
      <sheetData sheetId="28183" refreshError="1"/>
      <sheetData sheetId="28184" refreshError="1"/>
      <sheetData sheetId="28185" refreshError="1"/>
      <sheetData sheetId="28186" refreshError="1"/>
      <sheetData sheetId="28187" refreshError="1"/>
      <sheetData sheetId="28188" refreshError="1"/>
      <sheetData sheetId="28189" refreshError="1"/>
      <sheetData sheetId="28190" refreshError="1"/>
      <sheetData sheetId="28191" refreshError="1"/>
      <sheetData sheetId="28192" refreshError="1"/>
      <sheetData sheetId="28193" refreshError="1"/>
      <sheetData sheetId="28194" refreshError="1"/>
      <sheetData sheetId="28195" refreshError="1"/>
      <sheetData sheetId="28196" refreshError="1"/>
      <sheetData sheetId="28197" refreshError="1"/>
      <sheetData sheetId="28198" refreshError="1"/>
      <sheetData sheetId="28199" refreshError="1"/>
      <sheetData sheetId="28200" refreshError="1"/>
      <sheetData sheetId="28201" refreshError="1"/>
      <sheetData sheetId="28202" refreshError="1"/>
      <sheetData sheetId="28203" refreshError="1"/>
      <sheetData sheetId="28204" refreshError="1"/>
      <sheetData sheetId="28205" refreshError="1"/>
      <sheetData sheetId="28206" refreshError="1"/>
      <sheetData sheetId="28207" refreshError="1"/>
      <sheetData sheetId="28208" refreshError="1"/>
      <sheetData sheetId="28209" refreshError="1"/>
      <sheetData sheetId="28210" refreshError="1"/>
      <sheetData sheetId="28211" refreshError="1"/>
      <sheetData sheetId="28212" refreshError="1"/>
      <sheetData sheetId="28213" refreshError="1"/>
      <sheetData sheetId="28214" refreshError="1"/>
      <sheetData sheetId="28215" refreshError="1"/>
      <sheetData sheetId="28216" refreshError="1"/>
      <sheetData sheetId="28217" refreshError="1"/>
      <sheetData sheetId="28218" refreshError="1"/>
      <sheetData sheetId="28219" refreshError="1"/>
      <sheetData sheetId="28220" refreshError="1"/>
      <sheetData sheetId="28221" refreshError="1"/>
      <sheetData sheetId="28222" refreshError="1"/>
      <sheetData sheetId="28223" refreshError="1"/>
      <sheetData sheetId="28224" refreshError="1"/>
      <sheetData sheetId="28225" refreshError="1"/>
      <sheetData sheetId="28226" refreshError="1"/>
      <sheetData sheetId="28227" refreshError="1"/>
      <sheetData sheetId="28228" refreshError="1"/>
      <sheetData sheetId="28229" refreshError="1"/>
      <sheetData sheetId="28230" refreshError="1"/>
      <sheetData sheetId="28231" refreshError="1"/>
      <sheetData sheetId="28232" refreshError="1"/>
      <sheetData sheetId="28233" refreshError="1"/>
      <sheetData sheetId="28234" refreshError="1"/>
      <sheetData sheetId="28235" refreshError="1"/>
      <sheetData sheetId="28236" refreshError="1"/>
      <sheetData sheetId="28237" refreshError="1"/>
      <sheetData sheetId="28238" refreshError="1"/>
      <sheetData sheetId="28239" refreshError="1"/>
      <sheetData sheetId="28240" refreshError="1"/>
      <sheetData sheetId="28241" refreshError="1"/>
      <sheetData sheetId="28242" refreshError="1"/>
      <sheetData sheetId="28243" refreshError="1"/>
      <sheetData sheetId="28244" refreshError="1"/>
      <sheetData sheetId="28245" refreshError="1"/>
      <sheetData sheetId="28246" refreshError="1"/>
      <sheetData sheetId="28247" refreshError="1"/>
      <sheetData sheetId="28248" refreshError="1"/>
      <sheetData sheetId="28249" refreshError="1"/>
      <sheetData sheetId="28250" refreshError="1"/>
      <sheetData sheetId="28251" refreshError="1"/>
      <sheetData sheetId="28252" refreshError="1"/>
      <sheetData sheetId="28253" refreshError="1"/>
      <sheetData sheetId="28254" refreshError="1"/>
      <sheetData sheetId="28255" refreshError="1"/>
      <sheetData sheetId="28256" refreshError="1"/>
      <sheetData sheetId="28257" refreshError="1"/>
      <sheetData sheetId="28258" refreshError="1"/>
      <sheetData sheetId="28259" refreshError="1"/>
      <sheetData sheetId="28260" refreshError="1"/>
      <sheetData sheetId="28261" refreshError="1"/>
      <sheetData sheetId="28262" refreshError="1"/>
      <sheetData sheetId="28263" refreshError="1"/>
      <sheetData sheetId="28264" refreshError="1"/>
      <sheetData sheetId="28265" refreshError="1"/>
      <sheetData sheetId="28266" refreshError="1"/>
      <sheetData sheetId="28267" refreshError="1"/>
      <sheetData sheetId="28268" refreshError="1"/>
      <sheetData sheetId="28269" refreshError="1"/>
      <sheetData sheetId="28270" refreshError="1"/>
      <sheetData sheetId="28271" refreshError="1"/>
      <sheetData sheetId="28272" refreshError="1"/>
      <sheetData sheetId="28273" refreshError="1"/>
      <sheetData sheetId="28274" refreshError="1"/>
      <sheetData sheetId="28275" refreshError="1"/>
      <sheetData sheetId="28276" refreshError="1"/>
      <sheetData sheetId="28277" refreshError="1"/>
      <sheetData sheetId="28278" refreshError="1"/>
      <sheetData sheetId="28279" refreshError="1"/>
      <sheetData sheetId="28280" refreshError="1"/>
      <sheetData sheetId="28281" refreshError="1"/>
      <sheetData sheetId="28282" refreshError="1"/>
      <sheetData sheetId="28283" refreshError="1"/>
      <sheetData sheetId="28284" refreshError="1"/>
      <sheetData sheetId="28285" refreshError="1"/>
      <sheetData sheetId="28286" refreshError="1"/>
      <sheetData sheetId="28287" refreshError="1"/>
      <sheetData sheetId="28288" refreshError="1"/>
      <sheetData sheetId="28289" refreshError="1"/>
      <sheetData sheetId="28290" refreshError="1"/>
      <sheetData sheetId="28291" refreshError="1"/>
      <sheetData sheetId="28292" refreshError="1"/>
      <sheetData sheetId="28293" refreshError="1"/>
      <sheetData sheetId="28294" refreshError="1"/>
      <sheetData sheetId="28295" refreshError="1"/>
      <sheetData sheetId="28296" refreshError="1"/>
      <sheetData sheetId="28297" refreshError="1"/>
      <sheetData sheetId="28298" refreshError="1"/>
      <sheetData sheetId="28299" refreshError="1"/>
      <sheetData sheetId="28300" refreshError="1"/>
      <sheetData sheetId="28301" refreshError="1"/>
      <sheetData sheetId="28302" refreshError="1"/>
      <sheetData sheetId="28303" refreshError="1"/>
      <sheetData sheetId="28304" refreshError="1"/>
      <sheetData sheetId="28305" refreshError="1"/>
      <sheetData sheetId="28306" refreshError="1"/>
      <sheetData sheetId="28307" refreshError="1"/>
      <sheetData sheetId="28308" refreshError="1"/>
      <sheetData sheetId="28309" refreshError="1"/>
      <sheetData sheetId="28310" refreshError="1"/>
      <sheetData sheetId="28311" refreshError="1"/>
      <sheetData sheetId="28312" refreshError="1"/>
      <sheetData sheetId="28313" refreshError="1"/>
      <sheetData sheetId="28314" refreshError="1"/>
      <sheetData sheetId="28315" refreshError="1"/>
      <sheetData sheetId="28316" refreshError="1"/>
      <sheetData sheetId="28317" refreshError="1"/>
      <sheetData sheetId="28318" refreshError="1"/>
      <sheetData sheetId="28319" refreshError="1"/>
      <sheetData sheetId="28320" refreshError="1"/>
      <sheetData sheetId="28321" refreshError="1"/>
      <sheetData sheetId="28322" refreshError="1"/>
      <sheetData sheetId="28323" refreshError="1"/>
      <sheetData sheetId="28324" refreshError="1"/>
      <sheetData sheetId="28325" refreshError="1"/>
      <sheetData sheetId="28326" refreshError="1"/>
      <sheetData sheetId="28327" refreshError="1"/>
      <sheetData sheetId="28328" refreshError="1"/>
      <sheetData sheetId="28329" refreshError="1"/>
      <sheetData sheetId="28330" refreshError="1"/>
      <sheetData sheetId="28331" refreshError="1"/>
      <sheetData sheetId="28332" refreshError="1"/>
      <sheetData sheetId="28333" refreshError="1"/>
      <sheetData sheetId="28334" refreshError="1"/>
      <sheetData sheetId="28335" refreshError="1"/>
      <sheetData sheetId="28336" refreshError="1"/>
      <sheetData sheetId="28337" refreshError="1"/>
      <sheetData sheetId="28338" refreshError="1"/>
      <sheetData sheetId="28339" refreshError="1"/>
      <sheetData sheetId="28340" refreshError="1"/>
      <sheetData sheetId="28341" refreshError="1"/>
      <sheetData sheetId="28342" refreshError="1"/>
      <sheetData sheetId="28343" refreshError="1"/>
      <sheetData sheetId="28344" refreshError="1"/>
      <sheetData sheetId="28345" refreshError="1"/>
      <sheetData sheetId="28346" refreshError="1"/>
      <sheetData sheetId="28347" refreshError="1"/>
      <sheetData sheetId="28348" refreshError="1"/>
      <sheetData sheetId="28349" refreshError="1"/>
      <sheetData sheetId="28350" refreshError="1"/>
      <sheetData sheetId="28351" refreshError="1"/>
      <sheetData sheetId="28352" refreshError="1"/>
      <sheetData sheetId="28353" refreshError="1"/>
      <sheetData sheetId="28354" refreshError="1"/>
      <sheetData sheetId="28355" refreshError="1"/>
      <sheetData sheetId="28356" refreshError="1"/>
      <sheetData sheetId="28357" refreshError="1"/>
      <sheetData sheetId="28358" refreshError="1"/>
      <sheetData sheetId="28359" refreshError="1"/>
      <sheetData sheetId="28360" refreshError="1"/>
      <sheetData sheetId="28361" refreshError="1"/>
      <sheetData sheetId="28362" refreshError="1"/>
      <sheetData sheetId="28363" refreshError="1"/>
      <sheetData sheetId="28364" refreshError="1"/>
      <sheetData sheetId="28365" refreshError="1"/>
      <sheetData sheetId="28366" refreshError="1"/>
      <sheetData sheetId="28367" refreshError="1"/>
      <sheetData sheetId="28368" refreshError="1"/>
      <sheetData sheetId="28369" refreshError="1"/>
      <sheetData sheetId="28370" refreshError="1"/>
      <sheetData sheetId="28371" refreshError="1"/>
      <sheetData sheetId="28372" refreshError="1"/>
      <sheetData sheetId="28373" refreshError="1"/>
      <sheetData sheetId="28374" refreshError="1"/>
      <sheetData sheetId="28375" refreshError="1"/>
      <sheetData sheetId="28376" refreshError="1"/>
      <sheetData sheetId="28377" refreshError="1"/>
      <sheetData sheetId="28378" refreshError="1"/>
      <sheetData sheetId="28379" refreshError="1"/>
      <sheetData sheetId="28380" refreshError="1"/>
      <sheetData sheetId="28381" refreshError="1"/>
      <sheetData sheetId="28382" refreshError="1"/>
      <sheetData sheetId="28383" refreshError="1"/>
      <sheetData sheetId="28384" refreshError="1"/>
      <sheetData sheetId="28385" refreshError="1"/>
      <sheetData sheetId="28386" refreshError="1"/>
      <sheetData sheetId="28387" refreshError="1"/>
      <sheetData sheetId="28388" refreshError="1"/>
      <sheetData sheetId="28389" refreshError="1"/>
      <sheetData sheetId="28390" refreshError="1"/>
      <sheetData sheetId="28391" refreshError="1"/>
      <sheetData sheetId="28392" refreshError="1"/>
      <sheetData sheetId="28393" refreshError="1"/>
      <sheetData sheetId="28394" refreshError="1"/>
      <sheetData sheetId="28395" refreshError="1"/>
      <sheetData sheetId="28396" refreshError="1"/>
      <sheetData sheetId="28397" refreshError="1"/>
      <sheetData sheetId="28398" refreshError="1"/>
      <sheetData sheetId="28399" refreshError="1"/>
      <sheetData sheetId="28400" refreshError="1"/>
      <sheetData sheetId="28401" refreshError="1"/>
      <sheetData sheetId="28402" refreshError="1"/>
      <sheetData sheetId="28403" refreshError="1"/>
      <sheetData sheetId="28404" refreshError="1"/>
      <sheetData sheetId="28405" refreshError="1"/>
      <sheetData sheetId="28406" refreshError="1"/>
      <sheetData sheetId="28407" refreshError="1"/>
      <sheetData sheetId="28408" refreshError="1"/>
      <sheetData sheetId="28409" refreshError="1"/>
      <sheetData sheetId="28410" refreshError="1"/>
      <sheetData sheetId="28411" refreshError="1"/>
      <sheetData sheetId="28412" refreshError="1"/>
      <sheetData sheetId="28413" refreshError="1"/>
      <sheetData sheetId="28414" refreshError="1"/>
      <sheetData sheetId="28415" refreshError="1"/>
      <sheetData sheetId="28416" refreshError="1"/>
      <sheetData sheetId="28417" refreshError="1"/>
      <sheetData sheetId="28418" refreshError="1"/>
      <sheetData sheetId="28419" refreshError="1"/>
      <sheetData sheetId="28420" refreshError="1"/>
      <sheetData sheetId="28421" refreshError="1"/>
      <sheetData sheetId="28422" refreshError="1"/>
      <sheetData sheetId="28423" refreshError="1"/>
      <sheetData sheetId="28424" refreshError="1"/>
      <sheetData sheetId="28425" refreshError="1"/>
      <sheetData sheetId="28426" refreshError="1"/>
      <sheetData sheetId="28427" refreshError="1"/>
      <sheetData sheetId="28428" refreshError="1"/>
      <sheetData sheetId="28429" refreshError="1"/>
      <sheetData sheetId="28430" refreshError="1"/>
      <sheetData sheetId="28431" refreshError="1"/>
      <sheetData sheetId="28432" refreshError="1"/>
      <sheetData sheetId="28433" refreshError="1"/>
      <sheetData sheetId="28434" refreshError="1"/>
      <sheetData sheetId="28435" refreshError="1"/>
      <sheetData sheetId="28436" refreshError="1"/>
      <sheetData sheetId="28437" refreshError="1"/>
      <sheetData sheetId="28438" refreshError="1"/>
      <sheetData sheetId="28439" refreshError="1"/>
      <sheetData sheetId="28440" refreshError="1"/>
      <sheetData sheetId="28441" refreshError="1"/>
      <sheetData sheetId="28442" refreshError="1"/>
      <sheetData sheetId="28443" refreshError="1"/>
      <sheetData sheetId="28444" refreshError="1"/>
      <sheetData sheetId="28445" refreshError="1"/>
      <sheetData sheetId="28446" refreshError="1"/>
      <sheetData sheetId="28447" refreshError="1"/>
      <sheetData sheetId="28448" refreshError="1"/>
      <sheetData sheetId="28449" refreshError="1"/>
      <sheetData sheetId="28450" refreshError="1"/>
      <sheetData sheetId="28451" refreshError="1"/>
      <sheetData sheetId="28452" refreshError="1"/>
      <sheetData sheetId="28453" refreshError="1"/>
      <sheetData sheetId="28454" refreshError="1"/>
      <sheetData sheetId="28455" refreshError="1"/>
      <sheetData sheetId="28456" refreshError="1"/>
      <sheetData sheetId="28457" refreshError="1"/>
      <sheetData sheetId="28458" refreshError="1"/>
      <sheetData sheetId="28459" refreshError="1"/>
      <sheetData sheetId="28460" refreshError="1"/>
      <sheetData sheetId="28461" refreshError="1"/>
      <sheetData sheetId="28462" refreshError="1"/>
      <sheetData sheetId="28463" refreshError="1"/>
      <sheetData sheetId="28464" refreshError="1"/>
      <sheetData sheetId="28465" refreshError="1"/>
      <sheetData sheetId="28466" refreshError="1"/>
      <sheetData sheetId="28467" refreshError="1"/>
      <sheetData sheetId="28468" refreshError="1"/>
      <sheetData sheetId="28469" refreshError="1"/>
      <sheetData sheetId="28470" refreshError="1"/>
      <sheetData sheetId="28471" refreshError="1"/>
      <sheetData sheetId="28472" refreshError="1"/>
      <sheetData sheetId="28473" refreshError="1"/>
      <sheetData sheetId="28474" refreshError="1"/>
      <sheetData sheetId="28475" refreshError="1"/>
      <sheetData sheetId="28476" refreshError="1"/>
      <sheetData sheetId="28477" refreshError="1"/>
      <sheetData sheetId="28478" refreshError="1"/>
      <sheetData sheetId="28479" refreshError="1"/>
      <sheetData sheetId="28480" refreshError="1"/>
      <sheetData sheetId="28481" refreshError="1"/>
      <sheetData sheetId="28482" refreshError="1"/>
      <sheetData sheetId="28483" refreshError="1"/>
      <sheetData sheetId="28484" refreshError="1"/>
      <sheetData sheetId="28485" refreshError="1"/>
      <sheetData sheetId="28486" refreshError="1"/>
      <sheetData sheetId="28487" refreshError="1"/>
      <sheetData sheetId="28488" refreshError="1"/>
      <sheetData sheetId="28489" refreshError="1"/>
      <sheetData sheetId="28490" refreshError="1"/>
      <sheetData sheetId="28491" refreshError="1"/>
      <sheetData sheetId="28492" refreshError="1"/>
      <sheetData sheetId="28493" refreshError="1"/>
      <sheetData sheetId="28494" refreshError="1"/>
      <sheetData sheetId="28495" refreshError="1"/>
      <sheetData sheetId="28496" refreshError="1"/>
      <sheetData sheetId="28497" refreshError="1"/>
      <sheetData sheetId="28498" refreshError="1"/>
      <sheetData sheetId="28499" refreshError="1"/>
      <sheetData sheetId="28500" refreshError="1"/>
      <sheetData sheetId="28501" refreshError="1"/>
      <sheetData sheetId="28502" refreshError="1"/>
      <sheetData sheetId="28503" refreshError="1"/>
      <sheetData sheetId="28504" refreshError="1"/>
      <sheetData sheetId="28505" refreshError="1"/>
      <sheetData sheetId="28506" refreshError="1"/>
      <sheetData sheetId="28507" refreshError="1"/>
      <sheetData sheetId="28508" refreshError="1"/>
      <sheetData sheetId="28509" refreshError="1"/>
      <sheetData sheetId="28510" refreshError="1"/>
      <sheetData sheetId="28511" refreshError="1"/>
      <sheetData sheetId="28512" refreshError="1"/>
      <sheetData sheetId="28513" refreshError="1"/>
      <sheetData sheetId="28514" refreshError="1"/>
      <sheetData sheetId="28515" refreshError="1"/>
      <sheetData sheetId="28516" refreshError="1"/>
      <sheetData sheetId="28517" refreshError="1"/>
      <sheetData sheetId="28518" refreshError="1"/>
      <sheetData sheetId="28519" refreshError="1"/>
      <sheetData sheetId="28520" refreshError="1"/>
      <sheetData sheetId="28521" refreshError="1"/>
      <sheetData sheetId="28522" refreshError="1"/>
      <sheetData sheetId="28523" refreshError="1"/>
      <sheetData sheetId="28524" refreshError="1"/>
      <sheetData sheetId="28525" refreshError="1"/>
      <sheetData sheetId="28526" refreshError="1"/>
      <sheetData sheetId="28527" refreshError="1"/>
      <sheetData sheetId="28528" refreshError="1"/>
      <sheetData sheetId="28529" refreshError="1"/>
      <sheetData sheetId="28530" refreshError="1"/>
      <sheetData sheetId="28531" refreshError="1"/>
      <sheetData sheetId="28532" refreshError="1"/>
      <sheetData sheetId="28533" refreshError="1"/>
      <sheetData sheetId="28534" refreshError="1"/>
      <sheetData sheetId="28535" refreshError="1"/>
      <sheetData sheetId="28536" refreshError="1"/>
      <sheetData sheetId="28537" refreshError="1"/>
      <sheetData sheetId="28538" refreshError="1"/>
      <sheetData sheetId="28539" refreshError="1"/>
      <sheetData sheetId="28540" refreshError="1"/>
      <sheetData sheetId="28541" refreshError="1"/>
      <sheetData sheetId="28542" refreshError="1"/>
      <sheetData sheetId="28543" refreshError="1"/>
      <sheetData sheetId="28544" refreshError="1"/>
      <sheetData sheetId="28545" refreshError="1"/>
      <sheetData sheetId="28546" refreshError="1"/>
      <sheetData sheetId="28547" refreshError="1"/>
      <sheetData sheetId="28548" refreshError="1"/>
      <sheetData sheetId="28549" refreshError="1"/>
      <sheetData sheetId="28550" refreshError="1"/>
      <sheetData sheetId="28551" refreshError="1"/>
      <sheetData sheetId="28552" refreshError="1"/>
      <sheetData sheetId="28553" refreshError="1"/>
      <sheetData sheetId="28554" refreshError="1"/>
      <sheetData sheetId="28555" refreshError="1"/>
      <sheetData sheetId="28556" refreshError="1"/>
      <sheetData sheetId="28557" refreshError="1"/>
      <sheetData sheetId="28558" refreshError="1"/>
      <sheetData sheetId="28559" refreshError="1"/>
      <sheetData sheetId="28560" refreshError="1"/>
      <sheetData sheetId="28561" refreshError="1"/>
      <sheetData sheetId="28562" refreshError="1"/>
      <sheetData sheetId="28563" refreshError="1"/>
      <sheetData sheetId="28564" refreshError="1"/>
      <sheetData sheetId="28565" refreshError="1"/>
      <sheetData sheetId="28566" refreshError="1"/>
      <sheetData sheetId="28567" refreshError="1"/>
      <sheetData sheetId="28568" refreshError="1"/>
      <sheetData sheetId="28569" refreshError="1"/>
      <sheetData sheetId="28570" refreshError="1"/>
      <sheetData sheetId="28571" refreshError="1"/>
      <sheetData sheetId="28572" refreshError="1"/>
      <sheetData sheetId="28573" refreshError="1"/>
      <sheetData sheetId="28574" refreshError="1"/>
      <sheetData sheetId="28575" refreshError="1"/>
      <sheetData sheetId="28576" refreshError="1"/>
      <sheetData sheetId="28577" refreshError="1"/>
      <sheetData sheetId="28578" refreshError="1"/>
      <sheetData sheetId="28579" refreshError="1"/>
      <sheetData sheetId="28580" refreshError="1"/>
      <sheetData sheetId="28581" refreshError="1"/>
      <sheetData sheetId="28582" refreshError="1"/>
      <sheetData sheetId="28583" refreshError="1"/>
      <sheetData sheetId="28584" refreshError="1"/>
      <sheetData sheetId="28585" refreshError="1"/>
      <sheetData sheetId="28586" refreshError="1"/>
      <sheetData sheetId="28587" refreshError="1"/>
      <sheetData sheetId="28588" refreshError="1"/>
      <sheetData sheetId="28589" refreshError="1"/>
      <sheetData sheetId="28590" refreshError="1"/>
      <sheetData sheetId="28591" refreshError="1"/>
      <sheetData sheetId="28592" refreshError="1"/>
      <sheetData sheetId="28593" refreshError="1"/>
      <sheetData sheetId="28594" refreshError="1"/>
      <sheetData sheetId="28595" refreshError="1"/>
      <sheetData sheetId="28596" refreshError="1"/>
      <sheetData sheetId="28597" refreshError="1"/>
      <sheetData sheetId="28598" refreshError="1"/>
      <sheetData sheetId="28599" refreshError="1"/>
      <sheetData sheetId="28600" refreshError="1"/>
      <sheetData sheetId="28601" refreshError="1"/>
      <sheetData sheetId="28602" refreshError="1"/>
      <sheetData sheetId="28603" refreshError="1"/>
      <sheetData sheetId="28604" refreshError="1"/>
      <sheetData sheetId="28605" refreshError="1"/>
      <sheetData sheetId="28606" refreshError="1"/>
      <sheetData sheetId="28607" refreshError="1"/>
      <sheetData sheetId="28608" refreshError="1"/>
      <sheetData sheetId="28609" refreshError="1"/>
      <sheetData sheetId="28610" refreshError="1"/>
      <sheetData sheetId="28611" refreshError="1"/>
      <sheetData sheetId="28612" refreshError="1"/>
      <sheetData sheetId="28613" refreshError="1"/>
      <sheetData sheetId="28614" refreshError="1"/>
      <sheetData sheetId="28615" refreshError="1"/>
      <sheetData sheetId="28616" refreshError="1"/>
      <sheetData sheetId="28617" refreshError="1"/>
      <sheetData sheetId="28618" refreshError="1"/>
      <sheetData sheetId="28619" refreshError="1"/>
      <sheetData sheetId="28620" refreshError="1"/>
      <sheetData sheetId="28621" refreshError="1"/>
      <sheetData sheetId="28622" refreshError="1"/>
      <sheetData sheetId="28623" refreshError="1"/>
      <sheetData sheetId="28624" refreshError="1"/>
      <sheetData sheetId="28625" refreshError="1"/>
      <sheetData sheetId="28626" refreshError="1"/>
      <sheetData sheetId="28627" refreshError="1"/>
      <sheetData sheetId="28628" refreshError="1"/>
      <sheetData sheetId="28629" refreshError="1"/>
      <sheetData sheetId="28630" refreshError="1"/>
      <sheetData sheetId="28631" refreshError="1"/>
      <sheetData sheetId="28632" refreshError="1"/>
      <sheetData sheetId="28633" refreshError="1"/>
      <sheetData sheetId="28634" refreshError="1"/>
      <sheetData sheetId="28635" refreshError="1"/>
      <sheetData sheetId="28636" refreshError="1"/>
      <sheetData sheetId="28637" refreshError="1"/>
      <sheetData sheetId="28638" refreshError="1"/>
      <sheetData sheetId="28639" refreshError="1"/>
      <sheetData sheetId="28640" refreshError="1"/>
      <sheetData sheetId="28641" refreshError="1"/>
      <sheetData sheetId="28642" refreshError="1"/>
      <sheetData sheetId="28643" refreshError="1"/>
      <sheetData sheetId="28644" refreshError="1"/>
      <sheetData sheetId="28645" refreshError="1"/>
      <sheetData sheetId="28646" refreshError="1"/>
      <sheetData sheetId="28647" refreshError="1"/>
      <sheetData sheetId="28648" refreshError="1"/>
      <sheetData sheetId="28649" refreshError="1"/>
      <sheetData sheetId="28650" refreshError="1"/>
      <sheetData sheetId="28651" refreshError="1"/>
      <sheetData sheetId="28652" refreshError="1"/>
      <sheetData sheetId="28653" refreshError="1"/>
      <sheetData sheetId="28654" refreshError="1"/>
      <sheetData sheetId="28655" refreshError="1"/>
      <sheetData sheetId="28656" refreshError="1"/>
      <sheetData sheetId="28657" refreshError="1"/>
      <sheetData sheetId="28658" refreshError="1"/>
      <sheetData sheetId="28659" refreshError="1"/>
      <sheetData sheetId="28660" refreshError="1"/>
      <sheetData sheetId="28661" refreshError="1"/>
      <sheetData sheetId="28662" refreshError="1"/>
      <sheetData sheetId="28663" refreshError="1"/>
      <sheetData sheetId="28664" refreshError="1"/>
      <sheetData sheetId="28665" refreshError="1"/>
      <sheetData sheetId="28666" refreshError="1"/>
      <sheetData sheetId="28667" refreshError="1"/>
      <sheetData sheetId="28668" refreshError="1"/>
      <sheetData sheetId="28669" refreshError="1"/>
      <sheetData sheetId="28670" refreshError="1"/>
      <sheetData sheetId="28671"/>
      <sheetData sheetId="28672"/>
      <sheetData sheetId="28673"/>
      <sheetData sheetId="28674"/>
      <sheetData sheetId="28675"/>
      <sheetData sheetId="28676"/>
      <sheetData sheetId="28677"/>
      <sheetData sheetId="28678"/>
      <sheetData sheetId="28679"/>
      <sheetData sheetId="28680"/>
      <sheetData sheetId="28681"/>
      <sheetData sheetId="28682" refreshError="1"/>
      <sheetData sheetId="28683" refreshError="1"/>
      <sheetData sheetId="28684" refreshError="1"/>
      <sheetData sheetId="28685" refreshError="1"/>
      <sheetData sheetId="28686" refreshError="1"/>
      <sheetData sheetId="28687" refreshError="1"/>
      <sheetData sheetId="28688" refreshError="1"/>
      <sheetData sheetId="28689" refreshError="1"/>
      <sheetData sheetId="28690" refreshError="1"/>
      <sheetData sheetId="28691" refreshError="1"/>
      <sheetData sheetId="28692" refreshError="1"/>
      <sheetData sheetId="28693" refreshError="1"/>
      <sheetData sheetId="28694" refreshError="1"/>
      <sheetData sheetId="28695" refreshError="1"/>
      <sheetData sheetId="28696" refreshError="1"/>
      <sheetData sheetId="28697" refreshError="1"/>
      <sheetData sheetId="28698" refreshError="1"/>
      <sheetData sheetId="28699" refreshError="1"/>
      <sheetData sheetId="28700" refreshError="1"/>
      <sheetData sheetId="28701" refreshError="1"/>
      <sheetData sheetId="28702" refreshError="1"/>
      <sheetData sheetId="28703" refreshError="1"/>
      <sheetData sheetId="28704" refreshError="1"/>
      <sheetData sheetId="28705" refreshError="1"/>
      <sheetData sheetId="28706" refreshError="1"/>
      <sheetData sheetId="28707" refreshError="1"/>
      <sheetData sheetId="28708" refreshError="1"/>
      <sheetData sheetId="28709" refreshError="1"/>
      <sheetData sheetId="28710" refreshError="1"/>
      <sheetData sheetId="28711" refreshError="1"/>
      <sheetData sheetId="28712"/>
      <sheetData sheetId="28713" refreshError="1"/>
      <sheetData sheetId="28714" refreshError="1"/>
      <sheetData sheetId="28715" refreshError="1"/>
      <sheetData sheetId="28716" refreshError="1"/>
      <sheetData sheetId="28717" refreshError="1"/>
      <sheetData sheetId="28718" refreshError="1"/>
      <sheetData sheetId="28719" refreshError="1"/>
      <sheetData sheetId="28720" refreshError="1"/>
      <sheetData sheetId="28721" refreshError="1"/>
      <sheetData sheetId="28722">
        <row r="355">
          <cell r="D355">
            <v>0</v>
          </cell>
        </row>
      </sheetData>
      <sheetData sheetId="28723" refreshError="1"/>
      <sheetData sheetId="28724" refreshError="1"/>
      <sheetData sheetId="28725" refreshError="1"/>
      <sheetData sheetId="28726" refreshError="1"/>
      <sheetData sheetId="28727" refreshError="1"/>
      <sheetData sheetId="28728" refreshError="1"/>
      <sheetData sheetId="28729" refreshError="1"/>
      <sheetData sheetId="28730" refreshError="1"/>
      <sheetData sheetId="28731" refreshError="1"/>
      <sheetData sheetId="28732" refreshError="1"/>
      <sheetData sheetId="28733" refreshError="1"/>
      <sheetData sheetId="28734" refreshError="1"/>
      <sheetData sheetId="28735" refreshError="1"/>
      <sheetData sheetId="28736" refreshError="1"/>
      <sheetData sheetId="28737" refreshError="1"/>
      <sheetData sheetId="28738" refreshError="1"/>
      <sheetData sheetId="28739" refreshError="1"/>
      <sheetData sheetId="28740" refreshError="1"/>
      <sheetData sheetId="28741" refreshError="1"/>
      <sheetData sheetId="28742" refreshError="1"/>
      <sheetData sheetId="28743" refreshError="1"/>
      <sheetData sheetId="28744" refreshError="1"/>
      <sheetData sheetId="28745" refreshError="1"/>
      <sheetData sheetId="28746" refreshError="1"/>
      <sheetData sheetId="28747" refreshError="1"/>
      <sheetData sheetId="28748" refreshError="1"/>
      <sheetData sheetId="28749" refreshError="1"/>
      <sheetData sheetId="28750" refreshError="1"/>
      <sheetData sheetId="28751" refreshError="1"/>
      <sheetData sheetId="28752" refreshError="1"/>
      <sheetData sheetId="28753" refreshError="1"/>
      <sheetData sheetId="28754" refreshError="1"/>
      <sheetData sheetId="28755" refreshError="1"/>
      <sheetData sheetId="28756" refreshError="1"/>
      <sheetData sheetId="28757" refreshError="1"/>
      <sheetData sheetId="28758" refreshError="1"/>
      <sheetData sheetId="28759" refreshError="1"/>
      <sheetData sheetId="28760" refreshError="1"/>
      <sheetData sheetId="28761" refreshError="1"/>
      <sheetData sheetId="28762" refreshError="1"/>
      <sheetData sheetId="28763" refreshError="1"/>
      <sheetData sheetId="28764" refreshError="1"/>
      <sheetData sheetId="28765" refreshError="1"/>
      <sheetData sheetId="28766" refreshError="1"/>
      <sheetData sheetId="28767" refreshError="1"/>
      <sheetData sheetId="28768" refreshError="1"/>
      <sheetData sheetId="28769" refreshError="1"/>
      <sheetData sheetId="28770" refreshError="1"/>
      <sheetData sheetId="28771" refreshError="1"/>
      <sheetData sheetId="28772" refreshError="1"/>
      <sheetData sheetId="28773" refreshError="1"/>
      <sheetData sheetId="28774" refreshError="1"/>
      <sheetData sheetId="28775" refreshError="1"/>
      <sheetData sheetId="28776" refreshError="1"/>
      <sheetData sheetId="28777" refreshError="1"/>
      <sheetData sheetId="28778" refreshError="1"/>
      <sheetData sheetId="28779" refreshError="1"/>
      <sheetData sheetId="28780" refreshError="1"/>
      <sheetData sheetId="28781" refreshError="1"/>
      <sheetData sheetId="28782" refreshError="1"/>
      <sheetData sheetId="28783" refreshError="1"/>
      <sheetData sheetId="28784" refreshError="1"/>
      <sheetData sheetId="28785" refreshError="1"/>
      <sheetData sheetId="28786" refreshError="1"/>
      <sheetData sheetId="28787" refreshError="1"/>
      <sheetData sheetId="28788" refreshError="1"/>
      <sheetData sheetId="28789" refreshError="1"/>
      <sheetData sheetId="28790" refreshError="1"/>
      <sheetData sheetId="28791" refreshError="1"/>
      <sheetData sheetId="28792" refreshError="1"/>
      <sheetData sheetId="28793" refreshError="1"/>
      <sheetData sheetId="28794" refreshError="1"/>
      <sheetData sheetId="28795" refreshError="1"/>
      <sheetData sheetId="28796" refreshError="1"/>
      <sheetData sheetId="28797" refreshError="1"/>
      <sheetData sheetId="28798" refreshError="1"/>
      <sheetData sheetId="28799" refreshError="1"/>
      <sheetData sheetId="28800" refreshError="1"/>
      <sheetData sheetId="28801" refreshError="1"/>
      <sheetData sheetId="28802" refreshError="1"/>
      <sheetData sheetId="28803" refreshError="1"/>
      <sheetData sheetId="28804" refreshError="1"/>
      <sheetData sheetId="28805" refreshError="1"/>
      <sheetData sheetId="28806" refreshError="1"/>
      <sheetData sheetId="28807" refreshError="1"/>
      <sheetData sheetId="28808" refreshError="1"/>
      <sheetData sheetId="28809" refreshError="1"/>
      <sheetData sheetId="28810" refreshError="1"/>
      <sheetData sheetId="28811" refreshError="1"/>
      <sheetData sheetId="28812" refreshError="1"/>
      <sheetData sheetId="28813" refreshError="1"/>
      <sheetData sheetId="28814" refreshError="1"/>
      <sheetData sheetId="28815" refreshError="1"/>
      <sheetData sheetId="28816" refreshError="1"/>
      <sheetData sheetId="28817" refreshError="1"/>
      <sheetData sheetId="28818" refreshError="1"/>
      <sheetData sheetId="28819" refreshError="1"/>
      <sheetData sheetId="28820" refreshError="1"/>
      <sheetData sheetId="28821" refreshError="1"/>
      <sheetData sheetId="28822" refreshError="1"/>
      <sheetData sheetId="28823" refreshError="1"/>
      <sheetData sheetId="28824" refreshError="1"/>
      <sheetData sheetId="28825" refreshError="1"/>
      <sheetData sheetId="28826" refreshError="1"/>
      <sheetData sheetId="28827" refreshError="1"/>
      <sheetData sheetId="28828" refreshError="1"/>
      <sheetData sheetId="28829" refreshError="1"/>
      <sheetData sheetId="28830" refreshError="1"/>
      <sheetData sheetId="28831" refreshError="1"/>
      <sheetData sheetId="28832" refreshError="1"/>
      <sheetData sheetId="28833" refreshError="1"/>
      <sheetData sheetId="28834" refreshError="1"/>
      <sheetData sheetId="28835" refreshError="1"/>
      <sheetData sheetId="28836" refreshError="1"/>
      <sheetData sheetId="28837" refreshError="1"/>
      <sheetData sheetId="28838" refreshError="1"/>
      <sheetData sheetId="28839" refreshError="1"/>
      <sheetData sheetId="28840" refreshError="1"/>
      <sheetData sheetId="28841" refreshError="1"/>
      <sheetData sheetId="28842" refreshError="1"/>
      <sheetData sheetId="28843" refreshError="1"/>
      <sheetData sheetId="28844" refreshError="1"/>
      <sheetData sheetId="28845" refreshError="1"/>
      <sheetData sheetId="28846" refreshError="1"/>
      <sheetData sheetId="28847" refreshError="1"/>
      <sheetData sheetId="28848"/>
      <sheetData sheetId="28849" refreshError="1"/>
      <sheetData sheetId="28850" refreshError="1"/>
      <sheetData sheetId="28851" refreshError="1"/>
      <sheetData sheetId="28852" refreshError="1"/>
      <sheetData sheetId="28853" refreshError="1"/>
      <sheetData sheetId="28854" refreshError="1"/>
      <sheetData sheetId="28855" refreshError="1"/>
      <sheetData sheetId="28856" refreshError="1"/>
      <sheetData sheetId="28857" refreshError="1"/>
      <sheetData sheetId="28858"/>
      <sheetData sheetId="28859" refreshError="1"/>
      <sheetData sheetId="28860" refreshError="1"/>
      <sheetData sheetId="28861" refreshError="1"/>
      <sheetData sheetId="28862" refreshError="1"/>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refreshError="1"/>
      <sheetData sheetId="28883" refreshError="1"/>
      <sheetData sheetId="28884" refreshError="1"/>
      <sheetData sheetId="28885" refreshError="1"/>
      <sheetData sheetId="28886" refreshError="1"/>
      <sheetData sheetId="28887" refreshError="1"/>
      <sheetData sheetId="28888" refreshError="1"/>
      <sheetData sheetId="28889" refreshError="1"/>
      <sheetData sheetId="28890" refreshError="1"/>
      <sheetData sheetId="28891" refreshError="1"/>
      <sheetData sheetId="28892" refreshError="1"/>
      <sheetData sheetId="28893" refreshError="1"/>
      <sheetData sheetId="28894" refreshError="1"/>
      <sheetData sheetId="28895" refreshError="1"/>
      <sheetData sheetId="28896" refreshError="1"/>
      <sheetData sheetId="28897" refreshError="1"/>
      <sheetData sheetId="28898" refreshError="1"/>
      <sheetData sheetId="28899" refreshError="1"/>
      <sheetData sheetId="28900" refreshError="1"/>
      <sheetData sheetId="28901" refreshError="1"/>
      <sheetData sheetId="28902" refreshError="1"/>
      <sheetData sheetId="28903" refreshError="1"/>
      <sheetData sheetId="28904" refreshError="1"/>
      <sheetData sheetId="28905" refreshError="1"/>
      <sheetData sheetId="28906" refreshError="1"/>
      <sheetData sheetId="28907" refreshError="1"/>
      <sheetData sheetId="28908" refreshError="1"/>
      <sheetData sheetId="28909" refreshError="1"/>
      <sheetData sheetId="28910" refreshError="1"/>
      <sheetData sheetId="28911" refreshError="1"/>
      <sheetData sheetId="28912" refreshError="1"/>
      <sheetData sheetId="28913" refreshError="1"/>
      <sheetData sheetId="28914" refreshError="1"/>
      <sheetData sheetId="28915" refreshError="1"/>
      <sheetData sheetId="28916" refreshError="1"/>
      <sheetData sheetId="28917" refreshError="1"/>
      <sheetData sheetId="28918" refreshError="1"/>
      <sheetData sheetId="28919" refreshError="1"/>
      <sheetData sheetId="28920" refreshError="1"/>
      <sheetData sheetId="28921" refreshError="1"/>
      <sheetData sheetId="28922" refreshError="1"/>
      <sheetData sheetId="28923" refreshError="1"/>
      <sheetData sheetId="28924" refreshError="1"/>
      <sheetData sheetId="28925" refreshError="1"/>
      <sheetData sheetId="28926" refreshError="1"/>
      <sheetData sheetId="28927" refreshError="1"/>
      <sheetData sheetId="28928" refreshError="1"/>
      <sheetData sheetId="28929" refreshError="1"/>
      <sheetData sheetId="28930" refreshError="1"/>
      <sheetData sheetId="28931" refreshError="1"/>
      <sheetData sheetId="28932" refreshError="1"/>
      <sheetData sheetId="28933" refreshError="1"/>
      <sheetData sheetId="28934" refreshError="1"/>
      <sheetData sheetId="28935" refreshError="1"/>
      <sheetData sheetId="28936" refreshError="1"/>
      <sheetData sheetId="28937" refreshError="1"/>
      <sheetData sheetId="28938" refreshError="1"/>
      <sheetData sheetId="28939" refreshError="1"/>
      <sheetData sheetId="28940" refreshError="1"/>
      <sheetData sheetId="28941" refreshError="1"/>
      <sheetData sheetId="28942" refreshError="1"/>
      <sheetData sheetId="28943" refreshError="1"/>
      <sheetData sheetId="28944" refreshError="1"/>
      <sheetData sheetId="28945" refreshError="1"/>
      <sheetData sheetId="28946" refreshError="1"/>
      <sheetData sheetId="28947" refreshError="1"/>
      <sheetData sheetId="28948" refreshError="1"/>
      <sheetData sheetId="28949" refreshError="1"/>
      <sheetData sheetId="28950" refreshError="1"/>
      <sheetData sheetId="28951" refreshError="1"/>
      <sheetData sheetId="28952" refreshError="1"/>
      <sheetData sheetId="28953" refreshError="1"/>
      <sheetData sheetId="28954" refreshError="1"/>
      <sheetData sheetId="28955" refreshError="1"/>
      <sheetData sheetId="28956" refreshError="1"/>
      <sheetData sheetId="28957" refreshError="1"/>
      <sheetData sheetId="28958" refreshError="1"/>
      <sheetData sheetId="28959" refreshError="1"/>
      <sheetData sheetId="28960" refreshError="1"/>
      <sheetData sheetId="28961" refreshError="1"/>
      <sheetData sheetId="28962" refreshError="1"/>
      <sheetData sheetId="28963" refreshError="1"/>
      <sheetData sheetId="28964" refreshError="1"/>
      <sheetData sheetId="28965" refreshError="1"/>
      <sheetData sheetId="28966" refreshError="1"/>
      <sheetData sheetId="28967" refreshError="1"/>
      <sheetData sheetId="28968" refreshError="1"/>
      <sheetData sheetId="28969" refreshError="1"/>
      <sheetData sheetId="28970" refreshError="1"/>
      <sheetData sheetId="28971" refreshError="1"/>
      <sheetData sheetId="28972" refreshError="1"/>
      <sheetData sheetId="28973" refreshError="1"/>
      <sheetData sheetId="28974" refreshError="1"/>
      <sheetData sheetId="28975" refreshError="1"/>
      <sheetData sheetId="28976" refreshError="1"/>
      <sheetData sheetId="28977" refreshError="1"/>
      <sheetData sheetId="28978" refreshError="1"/>
      <sheetData sheetId="28979" refreshError="1"/>
      <sheetData sheetId="28980" refreshError="1"/>
      <sheetData sheetId="28981" refreshError="1"/>
      <sheetData sheetId="28982" refreshError="1"/>
      <sheetData sheetId="28983" refreshError="1"/>
      <sheetData sheetId="28984" refreshError="1"/>
      <sheetData sheetId="28985" refreshError="1"/>
      <sheetData sheetId="28986" refreshError="1"/>
      <sheetData sheetId="28987" refreshError="1"/>
      <sheetData sheetId="28988" refreshError="1"/>
      <sheetData sheetId="28989" refreshError="1"/>
      <sheetData sheetId="28990"/>
      <sheetData sheetId="28991"/>
      <sheetData sheetId="28992"/>
      <sheetData sheetId="28993"/>
      <sheetData sheetId="28994"/>
      <sheetData sheetId="28995"/>
      <sheetData sheetId="28996"/>
      <sheetData sheetId="28997"/>
      <sheetData sheetId="28998" refreshError="1"/>
      <sheetData sheetId="28999" refreshError="1"/>
      <sheetData sheetId="29000" refreshError="1"/>
      <sheetData sheetId="29001" refreshError="1"/>
      <sheetData sheetId="29002" refreshError="1"/>
      <sheetData sheetId="29003" refreshError="1"/>
      <sheetData sheetId="29004"/>
      <sheetData sheetId="29005"/>
      <sheetData sheetId="29006"/>
      <sheetData sheetId="29007"/>
      <sheetData sheetId="29008"/>
      <sheetData sheetId="29009"/>
      <sheetData sheetId="29010"/>
      <sheetData sheetId="29011">
        <row r="12">
          <cell r="E12">
            <v>2012</v>
          </cell>
        </row>
      </sheetData>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row r="16">
          <cell r="O16">
            <v>-0.9756438890035497</v>
          </cell>
        </row>
      </sheetData>
      <sheetData sheetId="29033"/>
      <sheetData sheetId="29034"/>
      <sheetData sheetId="29035"/>
      <sheetData sheetId="29036"/>
      <sheetData sheetId="29037"/>
      <sheetData sheetId="29038"/>
      <sheetData sheetId="29039"/>
      <sheetData sheetId="29040"/>
      <sheetData sheetId="29041"/>
      <sheetData sheetId="29042"/>
      <sheetData sheetId="29043"/>
      <sheetData sheetId="29044">
        <row r="17">
          <cell r="M17">
            <v>1</v>
          </cell>
        </row>
      </sheetData>
      <sheetData sheetId="29045">
        <row r="23">
          <cell r="I23">
            <v>-372278.16445184173</v>
          </cell>
        </row>
      </sheetData>
      <sheetData sheetId="29046"/>
      <sheetData sheetId="29047"/>
      <sheetData sheetId="29048" refreshError="1"/>
      <sheetData sheetId="29049" refreshError="1"/>
      <sheetData sheetId="29050"/>
      <sheetData sheetId="29051"/>
      <sheetData sheetId="29052"/>
      <sheetData sheetId="29053" refreshError="1"/>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refreshError="1"/>
      <sheetData sheetId="29071" refreshError="1"/>
      <sheetData sheetId="29072" refreshError="1"/>
      <sheetData sheetId="29073" refreshError="1"/>
      <sheetData sheetId="29074" refreshError="1"/>
      <sheetData sheetId="29075" refreshError="1"/>
      <sheetData sheetId="29076" refreshError="1"/>
      <sheetData sheetId="29077" refreshError="1"/>
      <sheetData sheetId="29078" refreshError="1"/>
      <sheetData sheetId="29079" refreshError="1"/>
      <sheetData sheetId="29080" refreshError="1"/>
      <sheetData sheetId="29081" refreshError="1"/>
      <sheetData sheetId="29082" refreshError="1"/>
      <sheetData sheetId="29083" refreshError="1"/>
      <sheetData sheetId="29084" refreshError="1"/>
      <sheetData sheetId="29085"/>
      <sheetData sheetId="29086" refreshError="1"/>
      <sheetData sheetId="29087" refreshError="1"/>
      <sheetData sheetId="29088" refreshError="1"/>
      <sheetData sheetId="29089" refreshError="1"/>
      <sheetData sheetId="29090" refreshError="1"/>
      <sheetData sheetId="29091" refreshError="1"/>
      <sheetData sheetId="29092" refreshError="1"/>
      <sheetData sheetId="29093" refreshError="1"/>
      <sheetData sheetId="29094" refreshError="1"/>
      <sheetData sheetId="29095" refreshError="1"/>
      <sheetData sheetId="29096" refreshError="1"/>
      <sheetData sheetId="29097" refreshError="1"/>
      <sheetData sheetId="29098" refreshError="1"/>
      <sheetData sheetId="29099" refreshError="1"/>
      <sheetData sheetId="29100" refreshError="1"/>
      <sheetData sheetId="29101" refreshError="1"/>
      <sheetData sheetId="29102" refreshError="1"/>
      <sheetData sheetId="29103" refreshError="1"/>
      <sheetData sheetId="29104" refreshError="1"/>
      <sheetData sheetId="29105" refreshError="1"/>
      <sheetData sheetId="29106" refreshError="1"/>
      <sheetData sheetId="29107" refreshError="1"/>
      <sheetData sheetId="29108" refreshError="1"/>
      <sheetData sheetId="29109"/>
      <sheetData sheetId="29110" refreshError="1"/>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refreshError="1"/>
      <sheetData sheetId="29124" refreshError="1"/>
      <sheetData sheetId="29125" refreshError="1"/>
      <sheetData sheetId="29126" refreshError="1"/>
      <sheetData sheetId="29127" refreshError="1"/>
      <sheetData sheetId="29128" refreshError="1"/>
      <sheetData sheetId="29129" refreshError="1"/>
      <sheetData sheetId="29130" refreshError="1"/>
      <sheetData sheetId="29131" refreshError="1"/>
      <sheetData sheetId="29132" refreshError="1"/>
      <sheetData sheetId="29133" refreshError="1"/>
      <sheetData sheetId="29134" refreshError="1"/>
      <sheetData sheetId="29135" refreshError="1"/>
      <sheetData sheetId="29136" refreshError="1"/>
      <sheetData sheetId="29137" refreshError="1"/>
      <sheetData sheetId="29138" refreshError="1"/>
      <sheetData sheetId="29139" refreshError="1"/>
      <sheetData sheetId="29140" refreshError="1"/>
      <sheetData sheetId="29141" refreshError="1"/>
      <sheetData sheetId="29142" refreshError="1"/>
      <sheetData sheetId="29143" refreshError="1"/>
      <sheetData sheetId="29144" refreshError="1"/>
      <sheetData sheetId="29145" refreshError="1"/>
      <sheetData sheetId="29146" refreshError="1"/>
      <sheetData sheetId="29147" refreshError="1"/>
      <sheetData sheetId="29148" refreshError="1"/>
      <sheetData sheetId="29149" refreshError="1"/>
      <sheetData sheetId="29150" refreshError="1"/>
      <sheetData sheetId="29151" refreshError="1"/>
      <sheetData sheetId="29152" refreshError="1"/>
      <sheetData sheetId="29153" refreshError="1"/>
      <sheetData sheetId="29154" refreshError="1"/>
      <sheetData sheetId="29155" refreshError="1"/>
      <sheetData sheetId="29156" refreshError="1"/>
      <sheetData sheetId="29157" refreshError="1"/>
      <sheetData sheetId="29158" refreshError="1"/>
      <sheetData sheetId="29159" refreshError="1"/>
      <sheetData sheetId="29160" refreshError="1"/>
      <sheetData sheetId="29161" refreshError="1"/>
      <sheetData sheetId="29162" refreshError="1"/>
      <sheetData sheetId="29163" refreshError="1"/>
      <sheetData sheetId="29164" refreshError="1"/>
      <sheetData sheetId="29165" refreshError="1"/>
      <sheetData sheetId="29166" refreshError="1"/>
      <sheetData sheetId="29167" refreshError="1"/>
      <sheetData sheetId="29168" refreshError="1"/>
      <sheetData sheetId="29169" refreshError="1"/>
      <sheetData sheetId="29170" refreshError="1"/>
      <sheetData sheetId="29171" refreshError="1"/>
      <sheetData sheetId="29172" refreshError="1"/>
      <sheetData sheetId="29173" refreshError="1"/>
      <sheetData sheetId="29174" refreshError="1"/>
      <sheetData sheetId="29175" refreshError="1"/>
      <sheetData sheetId="29176" refreshError="1"/>
      <sheetData sheetId="29177" refreshError="1"/>
      <sheetData sheetId="29178" refreshError="1"/>
      <sheetData sheetId="29179" refreshError="1"/>
      <sheetData sheetId="29180" refreshError="1"/>
      <sheetData sheetId="29181" refreshError="1"/>
      <sheetData sheetId="29182" refreshError="1"/>
      <sheetData sheetId="29183" refreshError="1"/>
      <sheetData sheetId="29184" refreshError="1"/>
      <sheetData sheetId="29185" refreshError="1"/>
      <sheetData sheetId="29186" refreshError="1"/>
      <sheetData sheetId="29187" refreshError="1"/>
      <sheetData sheetId="29188" refreshError="1"/>
      <sheetData sheetId="29189" refreshError="1"/>
      <sheetData sheetId="29190" refreshError="1"/>
      <sheetData sheetId="29191" refreshError="1"/>
      <sheetData sheetId="29192" refreshError="1"/>
      <sheetData sheetId="29193" refreshError="1"/>
      <sheetData sheetId="29194" refreshError="1"/>
      <sheetData sheetId="29195" refreshError="1"/>
      <sheetData sheetId="29196" refreshError="1"/>
      <sheetData sheetId="29197" refreshError="1"/>
      <sheetData sheetId="29198" refreshError="1"/>
      <sheetData sheetId="29199" refreshError="1"/>
      <sheetData sheetId="29200" refreshError="1"/>
      <sheetData sheetId="29201" refreshError="1"/>
      <sheetData sheetId="29202" refreshError="1"/>
      <sheetData sheetId="29203" refreshError="1"/>
      <sheetData sheetId="29204" refreshError="1"/>
      <sheetData sheetId="29205" refreshError="1"/>
      <sheetData sheetId="29206"/>
      <sheetData sheetId="29207" refreshError="1"/>
      <sheetData sheetId="29208"/>
      <sheetData sheetId="29209">
        <row r="24">
          <cell r="D24">
            <v>-196250</v>
          </cell>
        </row>
      </sheetData>
      <sheetData sheetId="29210">
        <row r="16">
          <cell r="L16">
            <v>-196250</v>
          </cell>
        </row>
      </sheetData>
      <sheetData sheetId="29211"/>
      <sheetData sheetId="29212"/>
      <sheetData sheetId="29213"/>
      <sheetData sheetId="29214"/>
      <sheetData sheetId="29215"/>
      <sheetData sheetId="29216">
        <row r="13">
          <cell r="L13">
            <v>0</v>
          </cell>
        </row>
      </sheetData>
      <sheetData sheetId="29217">
        <row r="18">
          <cell r="E18">
            <v>5900000</v>
          </cell>
        </row>
      </sheetData>
      <sheetData sheetId="29218"/>
      <sheetData sheetId="29219">
        <row r="33">
          <cell r="D33">
            <v>0</v>
          </cell>
        </row>
      </sheetData>
      <sheetData sheetId="29220"/>
      <sheetData sheetId="29221"/>
      <sheetData sheetId="29222"/>
      <sheetData sheetId="29223"/>
      <sheetData sheetId="29224"/>
      <sheetData sheetId="29225">
        <row r="16">
          <cell r="N16">
            <v>0</v>
          </cell>
        </row>
      </sheetData>
      <sheetData sheetId="29226"/>
      <sheetData sheetId="29227">
        <row r="11">
          <cell r="E11">
            <v>323576.66666666605</v>
          </cell>
        </row>
      </sheetData>
      <sheetData sheetId="29228"/>
      <sheetData sheetId="29229"/>
      <sheetData sheetId="29230"/>
      <sheetData sheetId="29231"/>
      <sheetData sheetId="29232"/>
      <sheetData sheetId="29233"/>
      <sheetData sheetId="29234" refreshError="1"/>
      <sheetData sheetId="29235" refreshError="1"/>
      <sheetData sheetId="29236"/>
      <sheetData sheetId="29237"/>
      <sheetData sheetId="29238" refreshError="1"/>
      <sheetData sheetId="29239"/>
      <sheetData sheetId="29240"/>
      <sheetData sheetId="29241" refreshError="1"/>
      <sheetData sheetId="29242"/>
      <sheetData sheetId="29243" refreshError="1"/>
      <sheetData sheetId="29244" refreshError="1"/>
      <sheetData sheetId="29245"/>
      <sheetData sheetId="29246"/>
      <sheetData sheetId="29247"/>
      <sheetData sheetId="29248"/>
      <sheetData sheetId="29249"/>
      <sheetData sheetId="29250" refreshError="1"/>
      <sheetData sheetId="29251" refreshError="1"/>
      <sheetData sheetId="29252" refreshError="1"/>
      <sheetData sheetId="29253">
        <row r="1">
          <cell r="D1" t="str">
            <v>HOKU HECO/WARD SOLAR FUND</v>
          </cell>
        </row>
      </sheetData>
      <sheetData sheetId="29254">
        <row r="1">
          <cell r="D1" t="str">
            <v>HOKU HECO/WARD SOLAR FUND</v>
          </cell>
        </row>
      </sheetData>
      <sheetData sheetId="29255" refreshError="1"/>
      <sheetData sheetId="29256" refreshError="1"/>
      <sheetData sheetId="29257" refreshError="1"/>
      <sheetData sheetId="29258" refreshError="1"/>
      <sheetData sheetId="29259" refreshError="1"/>
      <sheetData sheetId="29260" refreshError="1"/>
      <sheetData sheetId="29261" refreshError="1"/>
      <sheetData sheetId="29262" refreshError="1"/>
      <sheetData sheetId="29263" refreshError="1"/>
      <sheetData sheetId="29264" refreshError="1"/>
      <sheetData sheetId="29265" refreshError="1"/>
      <sheetData sheetId="29266"/>
      <sheetData sheetId="29267" refreshError="1"/>
      <sheetData sheetId="29268" refreshError="1"/>
      <sheetData sheetId="29269" refreshError="1"/>
      <sheetData sheetId="29270" refreshError="1"/>
      <sheetData sheetId="29271" refreshError="1"/>
      <sheetData sheetId="29272" refreshError="1"/>
      <sheetData sheetId="29273"/>
      <sheetData sheetId="29274"/>
      <sheetData sheetId="29275"/>
      <sheetData sheetId="29276" refreshError="1"/>
      <sheetData sheetId="29277" refreshError="1"/>
      <sheetData sheetId="29278">
        <row r="85">
          <cell r="I85">
            <v>0</v>
          </cell>
        </row>
      </sheetData>
      <sheetData sheetId="29279" refreshError="1"/>
      <sheetData sheetId="29280"/>
      <sheetData sheetId="29281"/>
      <sheetData sheetId="29282"/>
      <sheetData sheetId="29283"/>
      <sheetData sheetId="29284"/>
      <sheetData sheetId="29285"/>
      <sheetData sheetId="29286"/>
      <sheetData sheetId="29287"/>
      <sheetData sheetId="29288"/>
      <sheetData sheetId="29289"/>
      <sheetData sheetId="29290"/>
      <sheetData sheetId="29291" refreshError="1"/>
      <sheetData sheetId="29292" refreshError="1"/>
      <sheetData sheetId="29293" refreshError="1"/>
      <sheetData sheetId="29294" refreshError="1"/>
      <sheetData sheetId="29295" refreshError="1"/>
      <sheetData sheetId="29296" refreshError="1"/>
      <sheetData sheetId="29297" refreshError="1"/>
      <sheetData sheetId="29298" refreshError="1"/>
      <sheetData sheetId="29299" refreshError="1"/>
      <sheetData sheetId="29300" refreshError="1"/>
      <sheetData sheetId="29301" refreshError="1"/>
      <sheetData sheetId="29302" refreshError="1"/>
      <sheetData sheetId="29303" refreshError="1"/>
      <sheetData sheetId="29304" refreshError="1"/>
      <sheetData sheetId="29305" refreshError="1"/>
      <sheetData sheetId="29306" refreshError="1"/>
      <sheetData sheetId="29307" refreshError="1"/>
      <sheetData sheetId="29308" refreshError="1"/>
      <sheetData sheetId="29309" refreshError="1"/>
      <sheetData sheetId="29310" refreshError="1"/>
      <sheetData sheetId="29311" refreshError="1"/>
      <sheetData sheetId="29312" refreshError="1"/>
      <sheetData sheetId="29313" refreshError="1"/>
      <sheetData sheetId="29314" refreshError="1"/>
      <sheetData sheetId="29315" refreshError="1"/>
      <sheetData sheetId="29316" refreshError="1"/>
      <sheetData sheetId="29317" refreshError="1"/>
      <sheetData sheetId="29318" refreshError="1"/>
      <sheetData sheetId="29319" refreshError="1"/>
      <sheetData sheetId="29320" refreshError="1"/>
      <sheetData sheetId="29321" refreshError="1"/>
      <sheetData sheetId="29322" refreshError="1"/>
      <sheetData sheetId="29323" refreshError="1"/>
      <sheetData sheetId="29324" refreshError="1"/>
      <sheetData sheetId="29325" refreshError="1"/>
      <sheetData sheetId="29326" refreshError="1"/>
      <sheetData sheetId="29327" refreshError="1"/>
      <sheetData sheetId="29328" refreshError="1"/>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row r="94">
          <cell r="AP94">
            <v>4113.9366242752385</v>
          </cell>
        </row>
      </sheetData>
      <sheetData sheetId="29342"/>
      <sheetData sheetId="29343" refreshError="1"/>
      <sheetData sheetId="29344" refreshError="1"/>
      <sheetData sheetId="29345" refreshError="1"/>
      <sheetData sheetId="29346" refreshError="1"/>
      <sheetData sheetId="29347" refreshError="1"/>
      <sheetData sheetId="29348" refreshError="1"/>
      <sheetData sheetId="29349">
        <row r="67">
          <cell r="B67">
            <v>0</v>
          </cell>
        </row>
      </sheetData>
      <sheetData sheetId="29350"/>
      <sheetData sheetId="29351" refreshError="1"/>
      <sheetData sheetId="29352" refreshError="1"/>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refreshError="1"/>
      <sheetData sheetId="29410" refreshError="1"/>
      <sheetData sheetId="29411" refreshError="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refreshError="1"/>
      <sheetData sheetId="29473" refreshError="1"/>
      <sheetData sheetId="29474" refreshError="1"/>
      <sheetData sheetId="29475" refreshError="1"/>
      <sheetData sheetId="29476" refreshError="1"/>
      <sheetData sheetId="29477" refreshError="1"/>
      <sheetData sheetId="29478" refreshError="1"/>
      <sheetData sheetId="29479" refreshError="1"/>
      <sheetData sheetId="29480" refreshError="1"/>
      <sheetData sheetId="29481" refreshError="1"/>
      <sheetData sheetId="29482" refreshError="1"/>
      <sheetData sheetId="29483" refreshError="1"/>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refreshError="1"/>
      <sheetData sheetId="29511" refreshError="1"/>
      <sheetData sheetId="29512" refreshError="1"/>
      <sheetData sheetId="29513" refreshError="1"/>
      <sheetData sheetId="29514" refreshError="1"/>
      <sheetData sheetId="29515"/>
      <sheetData sheetId="29516"/>
      <sheetData sheetId="29517"/>
      <sheetData sheetId="29518"/>
      <sheetData sheetId="29519"/>
      <sheetData sheetId="29520"/>
      <sheetData sheetId="29521"/>
      <sheetData sheetId="29522"/>
      <sheetData sheetId="29523"/>
      <sheetData sheetId="29524"/>
      <sheetData sheetId="29525"/>
      <sheetData sheetId="29526" refreshError="1"/>
      <sheetData sheetId="29527" refreshError="1"/>
      <sheetData sheetId="29528">
        <row r="7">
          <cell r="E7" t="str">
            <v>AllCapital (US), LLC</v>
          </cell>
        </row>
      </sheetData>
      <sheetData sheetId="29529">
        <row r="2">
          <cell r="A2" t="str">
            <v>Source: CIM &amp; Management Presentation</v>
          </cell>
        </row>
      </sheetData>
      <sheetData sheetId="29530">
        <row r="13">
          <cell r="B13" t="str">
            <v>Newington</v>
          </cell>
        </row>
      </sheetData>
      <sheetData sheetId="29531">
        <row r="3">
          <cell r="B3" t="str">
            <v>Plant/ Project</v>
          </cell>
        </row>
      </sheetData>
      <sheetData sheetId="29532">
        <row r="3">
          <cell r="B3" t="str">
            <v>Plant/ Project</v>
          </cell>
        </row>
      </sheetData>
      <sheetData sheetId="29533">
        <row r="2">
          <cell r="B2" t="str">
            <v>December 2007</v>
          </cell>
        </row>
      </sheetData>
      <sheetData sheetId="29534" refreshError="1"/>
      <sheetData sheetId="29535">
        <row r="2">
          <cell r="B2" t="str">
            <v>Debt / CFADS</v>
          </cell>
        </row>
      </sheetData>
      <sheetData sheetId="29536" refreshError="1"/>
      <sheetData sheetId="29537">
        <row r="15">
          <cell r="B15" t="str">
            <v xml:space="preserve"> </v>
          </cell>
        </row>
      </sheetData>
      <sheetData sheetId="29538" refreshError="1"/>
      <sheetData sheetId="29539" refreshError="1"/>
      <sheetData sheetId="29540"/>
      <sheetData sheetId="29541" refreshError="1"/>
      <sheetData sheetId="29542" refreshError="1"/>
      <sheetData sheetId="29543" refreshError="1"/>
      <sheetData sheetId="29544" refreshError="1"/>
      <sheetData sheetId="29545" refreshError="1"/>
      <sheetData sheetId="29546"/>
      <sheetData sheetId="29547"/>
      <sheetData sheetId="29548"/>
      <sheetData sheetId="29549" refreshError="1"/>
      <sheetData sheetId="29550" refreshError="1"/>
      <sheetData sheetId="29551" refreshError="1"/>
      <sheetData sheetId="29552" refreshError="1"/>
      <sheetData sheetId="29553" refreshError="1"/>
      <sheetData sheetId="29554" refreshError="1"/>
      <sheetData sheetId="29555"/>
      <sheetData sheetId="29556"/>
      <sheetData sheetId="29557"/>
      <sheetData sheetId="29558"/>
      <sheetData sheetId="29559"/>
      <sheetData sheetId="29560" refreshError="1"/>
      <sheetData sheetId="29561" refreshError="1"/>
      <sheetData sheetId="29562" refreshError="1"/>
      <sheetData sheetId="29563" refreshError="1"/>
      <sheetData sheetId="29564" refreshError="1"/>
      <sheetData sheetId="29565" refreshError="1"/>
      <sheetData sheetId="29566" refreshError="1"/>
      <sheetData sheetId="29567" refreshError="1"/>
      <sheetData sheetId="29568"/>
      <sheetData sheetId="29569" refreshError="1"/>
      <sheetData sheetId="29570" refreshError="1"/>
      <sheetData sheetId="29571" refreshError="1"/>
      <sheetData sheetId="29572" refreshError="1"/>
      <sheetData sheetId="29573" refreshError="1"/>
      <sheetData sheetId="29574" refreshError="1"/>
      <sheetData sheetId="29575" refreshError="1"/>
      <sheetData sheetId="29576" refreshError="1"/>
      <sheetData sheetId="29577" refreshError="1"/>
      <sheetData sheetId="29578" refreshError="1"/>
      <sheetData sheetId="29579" refreshError="1"/>
      <sheetData sheetId="29580" refreshError="1"/>
      <sheetData sheetId="29581" refreshError="1"/>
      <sheetData sheetId="29582" refreshError="1"/>
      <sheetData sheetId="29583" refreshError="1"/>
      <sheetData sheetId="29584" refreshError="1"/>
      <sheetData sheetId="29585" refreshError="1"/>
      <sheetData sheetId="29586" refreshError="1"/>
      <sheetData sheetId="29587" refreshError="1"/>
      <sheetData sheetId="29588" refreshError="1"/>
      <sheetData sheetId="29589" refreshError="1"/>
      <sheetData sheetId="29590" refreshError="1"/>
      <sheetData sheetId="29591" refreshError="1"/>
      <sheetData sheetId="29592" refreshError="1"/>
      <sheetData sheetId="29593" refreshError="1"/>
      <sheetData sheetId="29594" refreshError="1"/>
      <sheetData sheetId="29595" refreshError="1"/>
      <sheetData sheetId="29596" refreshError="1"/>
      <sheetData sheetId="29597" refreshError="1"/>
      <sheetData sheetId="29598" refreshError="1"/>
      <sheetData sheetId="29599" refreshError="1"/>
      <sheetData sheetId="29600" refreshError="1"/>
      <sheetData sheetId="29601" refreshError="1"/>
      <sheetData sheetId="29602" refreshError="1"/>
      <sheetData sheetId="29603" refreshError="1"/>
      <sheetData sheetId="29604" refreshError="1"/>
      <sheetData sheetId="29605" refreshError="1"/>
      <sheetData sheetId="29606" refreshError="1"/>
      <sheetData sheetId="29607"/>
      <sheetData sheetId="29608"/>
      <sheetData sheetId="29609">
        <row r="7">
          <cell r="E7">
            <v>0.12709999999999999</v>
          </cell>
        </row>
      </sheetData>
      <sheetData sheetId="29610">
        <row r="26">
          <cell r="A26">
            <v>60</v>
          </cell>
        </row>
      </sheetData>
      <sheetData sheetId="29611">
        <row r="7">
          <cell r="D7">
            <v>3</v>
          </cell>
        </row>
      </sheetData>
      <sheetData sheetId="29612"/>
      <sheetData sheetId="29613"/>
      <sheetData sheetId="29614" refreshError="1"/>
      <sheetData sheetId="29615" refreshError="1"/>
      <sheetData sheetId="29616" refreshError="1"/>
      <sheetData sheetId="29617" refreshError="1"/>
      <sheetData sheetId="29618" refreshError="1"/>
      <sheetData sheetId="29619" refreshError="1"/>
      <sheetData sheetId="29620"/>
      <sheetData sheetId="29621"/>
      <sheetData sheetId="29622" refreshError="1"/>
      <sheetData sheetId="29623"/>
      <sheetData sheetId="29624"/>
      <sheetData sheetId="29625"/>
      <sheetData sheetId="29626" refreshError="1"/>
      <sheetData sheetId="29627" refreshError="1"/>
      <sheetData sheetId="29628" refreshError="1"/>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refreshError="1"/>
      <sheetData sheetId="29645" refreshError="1"/>
      <sheetData sheetId="29646">
        <row r="1">
          <cell r="B1" t="b">
            <v>0</v>
          </cell>
        </row>
      </sheetData>
      <sheetData sheetId="29647">
        <row r="6">
          <cell r="G6" t="e">
            <v>#N/A</v>
          </cell>
        </row>
      </sheetData>
      <sheetData sheetId="29648">
        <row r="41">
          <cell r="F41">
            <v>2011</v>
          </cell>
        </row>
      </sheetData>
      <sheetData sheetId="29649" refreshError="1"/>
      <sheetData sheetId="29650" refreshError="1"/>
      <sheetData sheetId="29651">
        <row r="3">
          <cell r="A3">
            <v>1</v>
          </cell>
        </row>
      </sheetData>
      <sheetData sheetId="29652" refreshError="1"/>
      <sheetData sheetId="29653" refreshError="1"/>
      <sheetData sheetId="29654">
        <row r="5">
          <cell r="F5">
            <v>1</v>
          </cell>
        </row>
      </sheetData>
      <sheetData sheetId="29655">
        <row r="8">
          <cell r="L8">
            <v>12</v>
          </cell>
        </row>
      </sheetData>
      <sheetData sheetId="29656">
        <row r="18">
          <cell r="B18" t="str">
            <v>Senior Debt Custom Interest Payment Amounts</v>
          </cell>
        </row>
      </sheetData>
      <sheetData sheetId="29657">
        <row r="21">
          <cell r="B21" t="str">
            <v>PPA 2  Term 2 Contract 2</v>
          </cell>
        </row>
      </sheetData>
      <sheetData sheetId="29658" refreshError="1"/>
      <sheetData sheetId="29659">
        <row r="8">
          <cell r="D8">
            <v>177380.31980633878</v>
          </cell>
        </row>
      </sheetData>
      <sheetData sheetId="29660">
        <row r="56">
          <cell r="E56">
            <v>0</v>
          </cell>
        </row>
      </sheetData>
      <sheetData sheetId="29661">
        <row r="53">
          <cell r="E53">
            <v>0</v>
          </cell>
        </row>
      </sheetData>
      <sheetData sheetId="29662" refreshError="1"/>
      <sheetData sheetId="29663" refreshError="1"/>
      <sheetData sheetId="29664" refreshError="1"/>
      <sheetData sheetId="29665" refreshError="1"/>
      <sheetData sheetId="29666" refreshError="1"/>
      <sheetData sheetId="29667" refreshError="1"/>
      <sheetData sheetId="29668" refreshError="1"/>
      <sheetData sheetId="29669" refreshError="1"/>
      <sheetData sheetId="29670"/>
      <sheetData sheetId="29671"/>
      <sheetData sheetId="29672"/>
      <sheetData sheetId="29673">
        <row r="42">
          <cell r="H42">
            <v>1</v>
          </cell>
        </row>
      </sheetData>
      <sheetData sheetId="29674"/>
      <sheetData sheetId="29675"/>
      <sheetData sheetId="29676"/>
      <sheetData sheetId="29677"/>
      <sheetData sheetId="29678" refreshError="1"/>
      <sheetData sheetId="29679" refreshError="1"/>
      <sheetData sheetId="29680" refreshError="1"/>
      <sheetData sheetId="29681" refreshError="1"/>
      <sheetData sheetId="29682" refreshError="1"/>
      <sheetData sheetId="29683" refreshError="1"/>
      <sheetData sheetId="29684" refreshError="1"/>
      <sheetData sheetId="29685" refreshError="1"/>
      <sheetData sheetId="29686" refreshError="1"/>
      <sheetData sheetId="29687" refreshError="1"/>
      <sheetData sheetId="29688" refreshError="1"/>
      <sheetData sheetId="29689" refreshError="1"/>
      <sheetData sheetId="29690" refreshError="1"/>
      <sheetData sheetId="29691" refreshError="1"/>
      <sheetData sheetId="29692" refreshError="1"/>
      <sheetData sheetId="29693" refreshError="1"/>
      <sheetData sheetId="29694">
        <row r="32">
          <cell r="N32">
            <v>0</v>
          </cell>
        </row>
      </sheetData>
      <sheetData sheetId="29695">
        <row r="32">
          <cell r="N32">
            <v>0</v>
          </cell>
        </row>
      </sheetData>
      <sheetData sheetId="29696"/>
      <sheetData sheetId="29697" refreshError="1"/>
      <sheetData sheetId="29698" refreshError="1"/>
      <sheetData sheetId="29699">
        <row r="8">
          <cell r="A8" t="str">
            <v>Nynashamn</v>
          </cell>
        </row>
      </sheetData>
      <sheetData sheetId="29700">
        <row r="22">
          <cell r="A22" t="str">
            <v>Aggregate</v>
          </cell>
        </row>
      </sheetData>
      <sheetData sheetId="29701">
        <row r="10">
          <cell r="A10" t="str">
            <v>Annual Inflation</v>
          </cell>
        </row>
      </sheetData>
      <sheetData sheetId="29702">
        <row r="6">
          <cell r="A6" t="str">
            <v>DH Only Volumes - Total Customers</v>
          </cell>
        </row>
      </sheetData>
      <sheetData sheetId="29703"/>
      <sheetData sheetId="29704"/>
      <sheetData sheetId="29705"/>
      <sheetData sheetId="29706">
        <row r="9">
          <cell r="A9" t="str">
            <v>Quarter Count</v>
          </cell>
        </row>
      </sheetData>
      <sheetData sheetId="29707"/>
      <sheetData sheetId="29708"/>
      <sheetData sheetId="29709"/>
      <sheetData sheetId="29710"/>
      <sheetData sheetId="29711"/>
      <sheetData sheetId="29712"/>
      <sheetData sheetId="29713"/>
      <sheetData sheetId="29714"/>
      <sheetData sheetId="29715"/>
      <sheetData sheetId="29716"/>
      <sheetData sheetId="29717"/>
      <sheetData sheetId="29718" refreshError="1"/>
      <sheetData sheetId="29719" refreshError="1"/>
      <sheetData sheetId="29720" refreshError="1"/>
      <sheetData sheetId="29721" refreshError="1"/>
      <sheetData sheetId="29722" refreshError="1"/>
      <sheetData sheetId="29723" refreshError="1"/>
      <sheetData sheetId="29724"/>
      <sheetData sheetId="29725"/>
      <sheetData sheetId="29726"/>
      <sheetData sheetId="29727"/>
      <sheetData sheetId="29728"/>
      <sheetData sheetId="29729"/>
      <sheetData sheetId="29730"/>
      <sheetData sheetId="29731"/>
      <sheetData sheetId="29732"/>
      <sheetData sheetId="29733"/>
      <sheetData sheetId="29734"/>
      <sheetData sheetId="29735" refreshError="1"/>
      <sheetData sheetId="29736" refreshError="1"/>
      <sheetData sheetId="29737" refreshError="1"/>
      <sheetData sheetId="29738" refreshError="1"/>
      <sheetData sheetId="29739" refreshError="1"/>
      <sheetData sheetId="29740" refreshError="1"/>
      <sheetData sheetId="29741" refreshError="1"/>
      <sheetData sheetId="29742" refreshError="1"/>
      <sheetData sheetId="29743" refreshError="1"/>
      <sheetData sheetId="29744" refreshError="1"/>
      <sheetData sheetId="29745" refreshError="1"/>
      <sheetData sheetId="29746" refreshError="1"/>
      <sheetData sheetId="29747"/>
      <sheetData sheetId="29748"/>
      <sheetData sheetId="29749"/>
      <sheetData sheetId="29750"/>
      <sheetData sheetId="29751"/>
      <sheetData sheetId="29752"/>
      <sheetData sheetId="29753"/>
      <sheetData sheetId="29754"/>
      <sheetData sheetId="29755"/>
      <sheetData sheetId="29756">
        <row r="5">
          <cell r="A5" t="str">
            <v>Year</v>
          </cell>
        </row>
      </sheetData>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refreshError="1"/>
      <sheetData sheetId="29770" refreshError="1"/>
      <sheetData sheetId="29771" refreshError="1"/>
      <sheetData sheetId="29772" refreshError="1"/>
      <sheetData sheetId="29773" refreshError="1"/>
      <sheetData sheetId="29774" refreshError="1"/>
      <sheetData sheetId="29775" refreshError="1"/>
      <sheetData sheetId="29776" refreshError="1"/>
      <sheetData sheetId="29777" refreshError="1"/>
      <sheetData sheetId="29778"/>
      <sheetData sheetId="29779" refreshError="1"/>
      <sheetData sheetId="29780" refreshError="1"/>
      <sheetData sheetId="29781" refreshError="1"/>
      <sheetData sheetId="29782" refreshError="1"/>
      <sheetData sheetId="29783" refreshError="1"/>
      <sheetData sheetId="29784" refreshError="1"/>
      <sheetData sheetId="29785"/>
      <sheetData sheetId="29786"/>
      <sheetData sheetId="29787" refreshError="1"/>
      <sheetData sheetId="29788"/>
      <sheetData sheetId="29789"/>
      <sheetData sheetId="29790" refreshError="1"/>
      <sheetData sheetId="29791" refreshError="1"/>
      <sheetData sheetId="29792" refreshError="1"/>
      <sheetData sheetId="29793" refreshError="1"/>
      <sheetData sheetId="29794">
        <row r="9">
          <cell r="P9" t="str">
            <v>2020 - 4</v>
          </cell>
        </row>
      </sheetData>
      <sheetData sheetId="29795" refreshError="1"/>
      <sheetData sheetId="29796" refreshError="1"/>
      <sheetData sheetId="29797" refreshError="1"/>
      <sheetData sheetId="29798" refreshError="1"/>
      <sheetData sheetId="29799">
        <row r="26">
          <cell r="D26">
            <v>5.0000000000000044E-2</v>
          </cell>
        </row>
      </sheetData>
      <sheetData sheetId="29800" refreshError="1"/>
      <sheetData sheetId="29801" refreshError="1"/>
      <sheetData sheetId="29802" refreshError="1"/>
      <sheetData sheetId="29803" refreshError="1"/>
      <sheetData sheetId="29804" refreshError="1"/>
      <sheetData sheetId="29805" refreshError="1"/>
      <sheetData sheetId="29806" refreshError="1"/>
      <sheetData sheetId="29807" refreshError="1"/>
      <sheetData sheetId="29808" refreshError="1"/>
      <sheetData sheetId="29809" refreshError="1"/>
      <sheetData sheetId="29810" refreshError="1"/>
      <sheetData sheetId="29811" refreshError="1"/>
      <sheetData sheetId="29812" refreshError="1"/>
      <sheetData sheetId="29813" refreshError="1"/>
      <sheetData sheetId="29814" refreshError="1"/>
      <sheetData sheetId="29815" refreshError="1"/>
      <sheetData sheetId="29816" refreshError="1"/>
      <sheetData sheetId="29817" refreshError="1"/>
      <sheetData sheetId="29818" refreshError="1"/>
      <sheetData sheetId="29819" refreshError="1"/>
      <sheetData sheetId="29820" refreshError="1"/>
      <sheetData sheetId="29821" refreshError="1"/>
      <sheetData sheetId="29822" refreshError="1"/>
      <sheetData sheetId="29823" refreshError="1"/>
      <sheetData sheetId="29824" refreshError="1"/>
      <sheetData sheetId="29825" refreshError="1"/>
      <sheetData sheetId="29826" refreshError="1"/>
      <sheetData sheetId="29827" refreshError="1"/>
      <sheetData sheetId="29828" refreshError="1"/>
      <sheetData sheetId="29829" refreshError="1"/>
      <sheetData sheetId="29830" refreshError="1"/>
      <sheetData sheetId="29831" refreshError="1"/>
      <sheetData sheetId="29832" refreshError="1"/>
      <sheetData sheetId="29833" refreshError="1"/>
      <sheetData sheetId="29834" refreshError="1"/>
      <sheetData sheetId="29835" refreshError="1"/>
      <sheetData sheetId="29836" refreshError="1"/>
      <sheetData sheetId="29837" refreshError="1"/>
      <sheetData sheetId="29838" refreshError="1"/>
      <sheetData sheetId="29839" refreshError="1"/>
      <sheetData sheetId="29840">
        <row r="20">
          <cell r="K20">
            <v>2018</v>
          </cell>
        </row>
      </sheetData>
      <sheetData sheetId="29841">
        <row r="20">
          <cell r="K20">
            <v>2018</v>
          </cell>
        </row>
      </sheetData>
      <sheetData sheetId="29842" refreshError="1"/>
      <sheetData sheetId="29843" refreshError="1"/>
      <sheetData sheetId="29844" refreshError="1"/>
      <sheetData sheetId="29845">
        <row r="40">
          <cell r="C40">
            <v>47941.695999999996</v>
          </cell>
        </row>
      </sheetData>
      <sheetData sheetId="29846" refreshError="1"/>
      <sheetData sheetId="29847" refreshError="1"/>
      <sheetData sheetId="29848" refreshError="1"/>
      <sheetData sheetId="29849" refreshError="1"/>
      <sheetData sheetId="29850" refreshError="1"/>
      <sheetData sheetId="29851" refreshError="1"/>
      <sheetData sheetId="29852" refreshError="1"/>
      <sheetData sheetId="29853" refreshError="1"/>
      <sheetData sheetId="29854" refreshError="1"/>
      <sheetData sheetId="29855" refreshError="1"/>
      <sheetData sheetId="29856" refreshError="1"/>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ow r="9">
          <cell r="B9" t="str">
            <v>Tranche A</v>
          </cell>
        </row>
      </sheetData>
      <sheetData sheetId="29886" refreshError="1"/>
      <sheetData sheetId="29887" refreshError="1"/>
      <sheetData sheetId="29888" refreshError="1"/>
      <sheetData sheetId="29889" refreshError="1"/>
      <sheetData sheetId="29890"/>
      <sheetData sheetId="29891"/>
      <sheetData sheetId="29892"/>
      <sheetData sheetId="29893" refreshError="1"/>
      <sheetData sheetId="29894"/>
      <sheetData sheetId="29895" refreshError="1"/>
      <sheetData sheetId="29896"/>
      <sheetData sheetId="29897"/>
      <sheetData sheetId="29898"/>
      <sheetData sheetId="29899"/>
      <sheetData sheetId="29900"/>
      <sheetData sheetId="29901"/>
      <sheetData sheetId="29902"/>
      <sheetData sheetId="29903" refreshError="1"/>
      <sheetData sheetId="29904" refreshError="1"/>
      <sheetData sheetId="29905" refreshError="1"/>
      <sheetData sheetId="29906"/>
      <sheetData sheetId="29907"/>
      <sheetData sheetId="29908"/>
      <sheetData sheetId="29909"/>
      <sheetData sheetId="29910"/>
      <sheetData sheetId="29911"/>
      <sheetData sheetId="29912"/>
      <sheetData sheetId="29913"/>
      <sheetData sheetId="29914"/>
      <sheetData sheetId="29915"/>
      <sheetData sheetId="29916"/>
      <sheetData sheetId="29917"/>
      <sheetData sheetId="29918"/>
      <sheetData sheetId="29919"/>
      <sheetData sheetId="29920"/>
      <sheetData sheetId="29921"/>
      <sheetData sheetId="29922"/>
      <sheetData sheetId="29923"/>
      <sheetData sheetId="29924"/>
      <sheetData sheetId="29925"/>
      <sheetData sheetId="29926"/>
      <sheetData sheetId="29927"/>
      <sheetData sheetId="29928"/>
      <sheetData sheetId="29929"/>
      <sheetData sheetId="29930"/>
      <sheetData sheetId="29931"/>
      <sheetData sheetId="29932"/>
      <sheetData sheetId="29933"/>
      <sheetData sheetId="29934"/>
      <sheetData sheetId="29935"/>
      <sheetData sheetId="29936"/>
      <sheetData sheetId="29937"/>
      <sheetData sheetId="29938"/>
      <sheetData sheetId="29939"/>
      <sheetData sheetId="29940"/>
      <sheetData sheetId="29941"/>
      <sheetData sheetId="29942"/>
      <sheetData sheetId="29943"/>
      <sheetData sheetId="29944" refreshError="1"/>
      <sheetData sheetId="29945" refreshError="1"/>
      <sheetData sheetId="29946">
        <row r="33">
          <cell r="AL33" t="str">
            <v>Algonquin</v>
          </cell>
        </row>
      </sheetData>
      <sheetData sheetId="29947" refreshError="1"/>
      <sheetData sheetId="29948" refreshError="1"/>
      <sheetData sheetId="29949" refreshError="1"/>
      <sheetData sheetId="29950" refreshError="1"/>
      <sheetData sheetId="29951"/>
      <sheetData sheetId="29952"/>
      <sheetData sheetId="29953"/>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sheetData sheetId="29976"/>
      <sheetData sheetId="29977"/>
      <sheetData sheetId="29978"/>
      <sheetData sheetId="29979"/>
      <sheetData sheetId="29980"/>
      <sheetData sheetId="29981"/>
      <sheetData sheetId="29982"/>
      <sheetData sheetId="29983"/>
      <sheetData sheetId="29984"/>
      <sheetData sheetId="29985"/>
      <sheetData sheetId="29986"/>
      <sheetData sheetId="29987"/>
      <sheetData sheetId="29988"/>
      <sheetData sheetId="29989"/>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sheetData sheetId="30006"/>
      <sheetData sheetId="30007"/>
      <sheetData sheetId="30008"/>
      <sheetData sheetId="30009"/>
      <sheetData sheetId="30010"/>
      <sheetData sheetId="30011"/>
      <sheetData sheetId="30012"/>
      <sheetData sheetId="30013"/>
      <sheetData sheetId="30014"/>
      <sheetData sheetId="30015"/>
      <sheetData sheetId="30016"/>
      <sheetData sheetId="30017"/>
      <sheetData sheetId="30018"/>
      <sheetData sheetId="30019"/>
      <sheetData sheetId="30020"/>
      <sheetData sheetId="30021"/>
      <sheetData sheetId="30022"/>
      <sheetData sheetId="30023"/>
      <sheetData sheetId="30024"/>
      <sheetData sheetId="30025"/>
      <sheetData sheetId="30026"/>
      <sheetData sheetId="30027"/>
      <sheetData sheetId="30028"/>
      <sheetData sheetId="30029"/>
      <sheetData sheetId="30030"/>
      <sheetData sheetId="30031"/>
      <sheetData sheetId="30032"/>
      <sheetData sheetId="30033"/>
      <sheetData sheetId="30034"/>
      <sheetData sheetId="30035"/>
      <sheetData sheetId="30036"/>
      <sheetData sheetId="30037"/>
      <sheetData sheetId="30038"/>
      <sheetData sheetId="30039"/>
      <sheetData sheetId="30040"/>
      <sheetData sheetId="30041"/>
      <sheetData sheetId="30042"/>
      <sheetData sheetId="30043"/>
      <sheetData sheetId="30044"/>
      <sheetData sheetId="30045"/>
      <sheetData sheetId="30046"/>
      <sheetData sheetId="30047"/>
      <sheetData sheetId="30048"/>
      <sheetData sheetId="30049"/>
      <sheetData sheetId="30050"/>
      <sheetData sheetId="30051"/>
      <sheetData sheetId="30052"/>
      <sheetData sheetId="30053"/>
      <sheetData sheetId="30054"/>
      <sheetData sheetId="30055"/>
      <sheetData sheetId="30056"/>
      <sheetData sheetId="30057"/>
      <sheetData sheetId="30058"/>
      <sheetData sheetId="30059"/>
      <sheetData sheetId="30060"/>
      <sheetData sheetId="30061"/>
      <sheetData sheetId="30062"/>
      <sheetData sheetId="30063"/>
      <sheetData sheetId="30064"/>
      <sheetData sheetId="30065"/>
      <sheetData sheetId="30066"/>
      <sheetData sheetId="30067"/>
      <sheetData sheetId="30068"/>
      <sheetData sheetId="30069"/>
      <sheetData sheetId="30070"/>
      <sheetData sheetId="30071"/>
      <sheetData sheetId="30072" refreshError="1"/>
      <sheetData sheetId="30073"/>
      <sheetData sheetId="30074" refreshError="1"/>
      <sheetData sheetId="30075" refreshError="1"/>
      <sheetData sheetId="30076" refreshError="1"/>
      <sheetData sheetId="30077" refreshError="1"/>
      <sheetData sheetId="30078" refreshError="1"/>
      <sheetData sheetId="30079"/>
      <sheetData sheetId="30080"/>
      <sheetData sheetId="30081"/>
      <sheetData sheetId="30082"/>
      <sheetData sheetId="30083"/>
      <sheetData sheetId="30084"/>
      <sheetData sheetId="30085"/>
      <sheetData sheetId="30086"/>
      <sheetData sheetId="30087"/>
      <sheetData sheetId="30088"/>
      <sheetData sheetId="30089"/>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sheetData sheetId="30100"/>
      <sheetData sheetId="30101"/>
      <sheetData sheetId="30102"/>
      <sheetData sheetId="30103">
        <row r="8">
          <cell r="C8">
            <v>42825</v>
          </cell>
        </row>
      </sheetData>
      <sheetData sheetId="30104"/>
      <sheetData sheetId="30105"/>
      <sheetData sheetId="30106"/>
      <sheetData sheetId="30107"/>
      <sheetData sheetId="30108"/>
      <sheetData sheetId="30109"/>
      <sheetData sheetId="30110"/>
      <sheetData sheetId="30111"/>
      <sheetData sheetId="30112"/>
      <sheetData sheetId="30113"/>
      <sheetData sheetId="30114"/>
      <sheetData sheetId="30115"/>
      <sheetData sheetId="30116"/>
      <sheetData sheetId="30117"/>
      <sheetData sheetId="30118"/>
      <sheetData sheetId="30119"/>
      <sheetData sheetId="30120"/>
      <sheetData sheetId="30121"/>
      <sheetData sheetId="30122"/>
      <sheetData sheetId="30123"/>
      <sheetData sheetId="30124"/>
      <sheetData sheetId="30125">
        <row r="54">
          <cell r="K54">
            <v>68452.568585940404</v>
          </cell>
        </row>
      </sheetData>
      <sheetData sheetId="30126"/>
      <sheetData sheetId="30127"/>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sheetData sheetId="30149"/>
      <sheetData sheetId="30150"/>
      <sheetData sheetId="30151"/>
      <sheetData sheetId="30152"/>
      <sheetData sheetId="30153"/>
      <sheetData sheetId="30154">
        <row r="7">
          <cell r="C7" t="b">
            <v>1</v>
          </cell>
        </row>
      </sheetData>
      <sheetData sheetId="30155"/>
      <sheetData sheetId="30156"/>
      <sheetData sheetId="30157"/>
      <sheetData sheetId="30158"/>
      <sheetData sheetId="30159"/>
      <sheetData sheetId="30160"/>
      <sheetData sheetId="30161"/>
      <sheetData sheetId="30162"/>
      <sheetData sheetId="30163"/>
      <sheetData sheetId="30164"/>
      <sheetData sheetId="30165"/>
      <sheetData sheetId="30166"/>
      <sheetData sheetId="30167"/>
      <sheetData sheetId="30168"/>
      <sheetData sheetId="30169"/>
      <sheetData sheetId="30170"/>
      <sheetData sheetId="30171"/>
      <sheetData sheetId="30172"/>
      <sheetData sheetId="30173"/>
      <sheetData sheetId="30174"/>
      <sheetData sheetId="30175"/>
      <sheetData sheetId="30176"/>
      <sheetData sheetId="30177"/>
      <sheetData sheetId="30178"/>
      <sheetData sheetId="30179"/>
      <sheetData sheetId="30180"/>
      <sheetData sheetId="30181"/>
      <sheetData sheetId="30182"/>
      <sheetData sheetId="30183"/>
      <sheetData sheetId="30184" refreshError="1"/>
      <sheetData sheetId="30185" refreshError="1"/>
      <sheetData sheetId="30186" refreshError="1"/>
      <sheetData sheetId="30187" refreshError="1"/>
      <sheetData sheetId="30188" refreshError="1"/>
      <sheetData sheetId="30189" refreshError="1"/>
      <sheetData sheetId="30190"/>
      <sheetData sheetId="30191"/>
      <sheetData sheetId="30192"/>
      <sheetData sheetId="30193"/>
      <sheetData sheetId="30194"/>
      <sheetData sheetId="30195">
        <row r="49">
          <cell r="B49" t="str">
            <v>Payment Date (end of month)</v>
          </cell>
        </row>
      </sheetData>
      <sheetData sheetId="30196"/>
      <sheetData sheetId="30197"/>
      <sheetData sheetId="30198"/>
      <sheetData sheetId="30199"/>
      <sheetData sheetId="30200" refreshError="1"/>
      <sheetData sheetId="30201" refreshError="1"/>
      <sheetData sheetId="30202" refreshError="1"/>
      <sheetData sheetId="30203" refreshError="1"/>
      <sheetData sheetId="30204" refreshError="1"/>
      <sheetData sheetId="30205" refreshError="1"/>
      <sheetData sheetId="30206" refreshError="1"/>
      <sheetData sheetId="30207" refreshError="1"/>
      <sheetData sheetId="30208" refreshError="1"/>
      <sheetData sheetId="30209" refreshError="1"/>
      <sheetData sheetId="30210" refreshError="1"/>
      <sheetData sheetId="30211" refreshError="1"/>
      <sheetData sheetId="30212" refreshError="1"/>
      <sheetData sheetId="30213" refreshError="1"/>
      <sheetData sheetId="30214" refreshError="1"/>
      <sheetData sheetId="30215" refreshError="1"/>
      <sheetData sheetId="30216" refreshError="1"/>
      <sheetData sheetId="30217" refreshError="1"/>
      <sheetData sheetId="30218" refreshError="1"/>
      <sheetData sheetId="30219" refreshError="1"/>
      <sheetData sheetId="30220" refreshError="1"/>
      <sheetData sheetId="30221"/>
      <sheetData sheetId="30222" refreshError="1"/>
      <sheetData sheetId="30223"/>
      <sheetData sheetId="30224"/>
      <sheetData sheetId="30225" refreshError="1"/>
      <sheetData sheetId="30226" refreshError="1"/>
      <sheetData sheetId="30227" refreshError="1"/>
      <sheetData sheetId="30228" refreshError="1"/>
      <sheetData sheetId="30229" refreshError="1"/>
      <sheetData sheetId="30230" refreshError="1"/>
      <sheetData sheetId="30231" refreshError="1"/>
      <sheetData sheetId="30232" refreshError="1"/>
      <sheetData sheetId="30233" refreshError="1"/>
      <sheetData sheetId="30234" refreshError="1"/>
      <sheetData sheetId="30235" refreshError="1"/>
      <sheetData sheetId="30236" refreshError="1"/>
      <sheetData sheetId="30237" refreshError="1"/>
      <sheetData sheetId="30238" refreshError="1"/>
      <sheetData sheetId="30239">
        <row r="3">
          <cell r="C3" t="str">
            <v>Consolidated Bridge</v>
          </cell>
        </row>
      </sheetData>
      <sheetData sheetId="30240">
        <row r="4">
          <cell r="C4" t="str">
            <v>Active Case</v>
          </cell>
        </row>
      </sheetData>
      <sheetData sheetId="30241"/>
      <sheetData sheetId="30242">
        <row r="56">
          <cell r="I56">
            <v>9.1299415192756985</v>
          </cell>
        </row>
      </sheetData>
      <sheetData sheetId="30243" refreshError="1"/>
      <sheetData sheetId="30244" refreshError="1"/>
      <sheetData sheetId="30245" refreshError="1"/>
      <sheetData sheetId="30246">
        <row r="8">
          <cell r="K8" t="str">
            <v>Low</v>
          </cell>
        </row>
      </sheetData>
      <sheetData sheetId="30247" refreshError="1"/>
      <sheetData sheetId="30248" refreshError="1"/>
      <sheetData sheetId="30249" refreshError="1"/>
      <sheetData sheetId="30250" refreshError="1"/>
      <sheetData sheetId="30251" refreshError="1"/>
      <sheetData sheetId="30252">
        <row r="3">
          <cell r="C3" t="str">
            <v>Refi Output</v>
          </cell>
        </row>
      </sheetData>
      <sheetData sheetId="30253" refreshError="1"/>
      <sheetData sheetId="30254"/>
      <sheetData sheetId="30255" refreshError="1"/>
      <sheetData sheetId="30256" refreshError="1"/>
      <sheetData sheetId="30257" refreshError="1"/>
      <sheetData sheetId="30258" refreshError="1"/>
      <sheetData sheetId="30259" refreshError="1"/>
      <sheetData sheetId="30260" refreshError="1"/>
      <sheetData sheetId="30261" refreshError="1"/>
      <sheetData sheetId="30262"/>
      <sheetData sheetId="30263" refreshError="1"/>
      <sheetData sheetId="30264" refreshError="1"/>
      <sheetData sheetId="30265" refreshError="1"/>
      <sheetData sheetId="30266" refreshError="1"/>
      <sheetData sheetId="30267" refreshError="1"/>
      <sheetData sheetId="30268" refreshError="1"/>
      <sheetData sheetId="30269" refreshError="1"/>
      <sheetData sheetId="30270" refreshError="1"/>
      <sheetData sheetId="30271" refreshError="1"/>
      <sheetData sheetId="30272" refreshError="1"/>
      <sheetData sheetId="30273" refreshError="1"/>
      <sheetData sheetId="30274" refreshError="1"/>
      <sheetData sheetId="30275">
        <row r="3">
          <cell r="C3" t="str">
            <v>Existing Asset Contracted Revenue Summary</v>
          </cell>
        </row>
      </sheetData>
      <sheetData sheetId="30276" refreshError="1"/>
      <sheetData sheetId="30277" refreshError="1"/>
      <sheetData sheetId="30278">
        <row r="2">
          <cell r="C2" t="str">
            <v xml:space="preserve">Linked to Project Ringo Round II Model </v>
          </cell>
        </row>
      </sheetData>
      <sheetData sheetId="30279" refreshError="1"/>
      <sheetData sheetId="30280" refreshError="1"/>
      <sheetData sheetId="30281" refreshError="1"/>
      <sheetData sheetId="30282" refreshError="1"/>
      <sheetData sheetId="30283" refreshError="1"/>
      <sheetData sheetId="30284" refreshError="1"/>
      <sheetData sheetId="30285" refreshError="1"/>
      <sheetData sheetId="30286" refreshError="1"/>
      <sheetData sheetId="30287" refreshError="1"/>
      <sheetData sheetId="30288" refreshError="1"/>
      <sheetData sheetId="30289"/>
      <sheetData sheetId="30290" refreshError="1"/>
      <sheetData sheetId="30291" refreshError="1"/>
      <sheetData sheetId="30292" refreshError="1"/>
      <sheetData sheetId="30293" refreshError="1"/>
      <sheetData sheetId="30294" refreshError="1"/>
      <sheetData sheetId="30295" refreshError="1"/>
      <sheetData sheetId="30296" refreshError="1"/>
      <sheetData sheetId="30297">
        <row r="5">
          <cell r="E5" t="str">
            <v>Base</v>
          </cell>
        </row>
      </sheetData>
      <sheetData sheetId="30298">
        <row r="3">
          <cell r="D3" t="str">
            <v>EBITDA Projections</v>
          </cell>
        </row>
      </sheetData>
      <sheetData sheetId="30299">
        <row r="3">
          <cell r="C3" t="str">
            <v>Project EBITDA</v>
          </cell>
        </row>
      </sheetData>
      <sheetData sheetId="30300"/>
      <sheetData sheetId="30301">
        <row r="2">
          <cell r="B2" t="str">
            <v>Zuma Energía, S. A. de C. V. and Subsidiaries</v>
          </cell>
        </row>
      </sheetData>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refreshError="1"/>
      <sheetData sheetId="30326" refreshError="1"/>
      <sheetData sheetId="30327" refreshError="1"/>
      <sheetData sheetId="30328" refreshError="1"/>
      <sheetData sheetId="30329" refreshError="1"/>
      <sheetData sheetId="30330" refreshError="1"/>
      <sheetData sheetId="30331" refreshError="1"/>
      <sheetData sheetId="30332">
        <row r="4">
          <cell r="A4" t="str">
            <v>10/07/2017</v>
          </cell>
        </row>
      </sheetData>
      <sheetData sheetId="30333" refreshError="1"/>
      <sheetData sheetId="30334" refreshError="1"/>
      <sheetData sheetId="30335" refreshError="1"/>
      <sheetData sheetId="30336" refreshError="1"/>
      <sheetData sheetId="30337" refreshError="1"/>
      <sheetData sheetId="30338" refreshError="1"/>
      <sheetData sheetId="30339" refreshError="1"/>
      <sheetData sheetId="30340" refreshError="1"/>
      <sheetData sheetId="30341" refreshError="1"/>
      <sheetData sheetId="30342" refreshError="1"/>
      <sheetData sheetId="30343" refreshError="1"/>
      <sheetData sheetId="30344" refreshError="1"/>
      <sheetData sheetId="30345" refreshError="1"/>
      <sheetData sheetId="30346" refreshError="1"/>
      <sheetData sheetId="30347" refreshError="1"/>
      <sheetData sheetId="30348" refreshError="1"/>
      <sheetData sheetId="30349" refreshError="1"/>
      <sheetData sheetId="30350" refreshError="1"/>
      <sheetData sheetId="30351" refreshError="1"/>
      <sheetData sheetId="30352" refreshError="1"/>
      <sheetData sheetId="30353" refreshError="1"/>
      <sheetData sheetId="30354" refreshError="1"/>
      <sheetData sheetId="30355"/>
      <sheetData sheetId="30356" refreshError="1"/>
      <sheetData sheetId="30357" refreshError="1"/>
      <sheetData sheetId="30358" refreshError="1"/>
      <sheetData sheetId="30359" refreshError="1"/>
      <sheetData sheetId="30360" refreshError="1"/>
      <sheetData sheetId="30361" refreshError="1"/>
      <sheetData sheetId="30362" refreshError="1"/>
      <sheetData sheetId="30363" refreshError="1"/>
      <sheetData sheetId="30364" refreshError="1"/>
      <sheetData sheetId="30365" refreshError="1"/>
      <sheetData sheetId="30366" refreshError="1"/>
      <sheetData sheetId="30367" refreshError="1"/>
      <sheetData sheetId="30368" refreshError="1"/>
      <sheetData sheetId="30369" refreshError="1"/>
      <sheetData sheetId="30370" refreshError="1"/>
      <sheetData sheetId="30371" refreshError="1"/>
      <sheetData sheetId="30372" refreshError="1"/>
      <sheetData sheetId="30373" refreshError="1"/>
      <sheetData sheetId="30374" refreshError="1"/>
      <sheetData sheetId="30375" refreshError="1"/>
      <sheetData sheetId="30376"/>
      <sheetData sheetId="30377" refreshError="1"/>
      <sheetData sheetId="30378" refreshError="1"/>
      <sheetData sheetId="30379" refreshError="1"/>
      <sheetData sheetId="30380"/>
      <sheetData sheetId="30381" refreshError="1"/>
      <sheetData sheetId="30382" refreshError="1"/>
      <sheetData sheetId="30383" refreshError="1"/>
      <sheetData sheetId="30384" refreshError="1"/>
      <sheetData sheetId="30385" refreshError="1"/>
      <sheetData sheetId="30386" refreshError="1"/>
      <sheetData sheetId="30387" refreshError="1"/>
      <sheetData sheetId="30388" refreshError="1"/>
      <sheetData sheetId="30389" refreshError="1"/>
      <sheetData sheetId="30390" refreshError="1"/>
      <sheetData sheetId="30391">
        <row r="7">
          <cell r="A7" t="str">
            <v>6000-000-000-000</v>
          </cell>
        </row>
      </sheetData>
      <sheetData sheetId="30392">
        <row r="7">
          <cell r="A7" t="str">
            <v>Cuenta</v>
          </cell>
        </row>
      </sheetData>
      <sheetData sheetId="30393"/>
      <sheetData sheetId="30394"/>
      <sheetData sheetId="30395">
        <row r="8">
          <cell r="A8" t="str">
            <v>1120-000-000-000</v>
          </cell>
        </row>
      </sheetData>
      <sheetData sheetId="30396">
        <row r="5">
          <cell r="A5" t="str">
            <v>6000-000-000-000</v>
          </cell>
        </row>
      </sheetData>
      <sheetData sheetId="30397"/>
      <sheetData sheetId="30398"/>
      <sheetData sheetId="30399"/>
      <sheetData sheetId="30400">
        <row r="16">
          <cell r="E16">
            <v>9030115.9678609297</v>
          </cell>
        </row>
      </sheetData>
      <sheetData sheetId="30401"/>
      <sheetData sheetId="30402"/>
      <sheetData sheetId="30403"/>
      <sheetData sheetId="30404"/>
      <sheetData sheetId="30405"/>
      <sheetData sheetId="30406" refreshError="1"/>
      <sheetData sheetId="30407" refreshError="1"/>
      <sheetData sheetId="30408" refreshError="1"/>
      <sheetData sheetId="30409" refreshError="1"/>
      <sheetData sheetId="30410" refreshError="1"/>
      <sheetData sheetId="30411" refreshError="1"/>
      <sheetData sheetId="30412" refreshError="1"/>
      <sheetData sheetId="30413" refreshError="1"/>
      <sheetData sheetId="30414" refreshError="1"/>
      <sheetData sheetId="30415" refreshError="1"/>
      <sheetData sheetId="30416" refreshError="1"/>
      <sheetData sheetId="30417" refreshError="1"/>
      <sheetData sheetId="30418" refreshError="1"/>
      <sheetData sheetId="30419" refreshError="1"/>
      <sheetData sheetId="30420" refreshError="1"/>
      <sheetData sheetId="30421" refreshError="1"/>
      <sheetData sheetId="30422" refreshError="1"/>
      <sheetData sheetId="30423" refreshError="1"/>
      <sheetData sheetId="30424" refreshError="1"/>
      <sheetData sheetId="30425" refreshError="1"/>
      <sheetData sheetId="30426" refreshError="1"/>
      <sheetData sheetId="30427" refreshError="1"/>
      <sheetData sheetId="30428" refreshError="1"/>
      <sheetData sheetId="30429" refreshError="1"/>
      <sheetData sheetId="30430" refreshError="1"/>
      <sheetData sheetId="30431" refreshError="1"/>
      <sheetData sheetId="30432" refreshError="1"/>
      <sheetData sheetId="30433" refreshError="1"/>
      <sheetData sheetId="30434" refreshError="1"/>
      <sheetData sheetId="30435" refreshError="1"/>
      <sheetData sheetId="30436" refreshError="1"/>
      <sheetData sheetId="30437" refreshError="1"/>
      <sheetData sheetId="30438" refreshError="1"/>
      <sheetData sheetId="30439"/>
      <sheetData sheetId="30440" refreshError="1"/>
      <sheetData sheetId="30441">
        <row r="8">
          <cell r="C8" t="str">
            <v>Miles Stone 3rd Party</v>
          </cell>
        </row>
      </sheetData>
      <sheetData sheetId="30442">
        <row r="8">
          <cell r="C8" t="str">
            <v>Miles Stone 3rd Party</v>
          </cell>
        </row>
      </sheetData>
      <sheetData sheetId="30443">
        <row r="8">
          <cell r="C8" t="str">
            <v>Miles Stone 3rd Party</v>
          </cell>
        </row>
      </sheetData>
      <sheetData sheetId="30444">
        <row r="8">
          <cell r="C8" t="str">
            <v>Miles Stone 3rd Party</v>
          </cell>
        </row>
      </sheetData>
      <sheetData sheetId="30445">
        <row r="8">
          <cell r="C8" t="str">
            <v>Miles Stone 3rd Party</v>
          </cell>
        </row>
      </sheetData>
      <sheetData sheetId="30446">
        <row r="8">
          <cell r="C8" t="str">
            <v>Miles Stone 3rd Party</v>
          </cell>
        </row>
      </sheetData>
      <sheetData sheetId="30447" refreshError="1"/>
      <sheetData sheetId="30448">
        <row r="5">
          <cell r="J5">
            <v>6414</v>
          </cell>
        </row>
      </sheetData>
      <sheetData sheetId="30449">
        <row r="4">
          <cell r="A4" t="str">
            <v>01001</v>
          </cell>
        </row>
      </sheetData>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row r="6">
          <cell r="A6" t="str">
            <v>12001</v>
          </cell>
        </row>
      </sheetData>
      <sheetData sheetId="30483">
        <row r="7">
          <cell r="D7">
            <v>0</v>
          </cell>
        </row>
      </sheetData>
      <sheetData sheetId="30484">
        <row r="46">
          <cell r="E46">
            <v>639450</v>
          </cell>
        </row>
      </sheetData>
      <sheetData sheetId="30485" refreshError="1"/>
      <sheetData sheetId="30486" refreshError="1"/>
      <sheetData sheetId="30487" refreshError="1"/>
      <sheetData sheetId="30488" refreshError="1"/>
      <sheetData sheetId="30489" refreshError="1"/>
      <sheetData sheetId="30490" refreshError="1"/>
      <sheetData sheetId="30491" refreshError="1"/>
      <sheetData sheetId="30492" refreshError="1"/>
      <sheetData sheetId="30493" refreshError="1"/>
      <sheetData sheetId="30494" refreshError="1"/>
      <sheetData sheetId="30495" refreshError="1"/>
      <sheetData sheetId="30496" refreshError="1"/>
      <sheetData sheetId="30497" refreshError="1"/>
      <sheetData sheetId="30498" refreshError="1"/>
      <sheetData sheetId="30499"/>
      <sheetData sheetId="30500"/>
      <sheetData sheetId="30501"/>
      <sheetData sheetId="30502"/>
      <sheetData sheetId="30503"/>
      <sheetData sheetId="30504" refreshError="1"/>
      <sheetData sheetId="30505">
        <row r="9">
          <cell r="D9">
            <v>238617.47483693503</v>
          </cell>
        </row>
      </sheetData>
      <sheetData sheetId="30506" refreshError="1"/>
      <sheetData sheetId="30507"/>
      <sheetData sheetId="30508"/>
      <sheetData sheetId="30509"/>
      <sheetData sheetId="30510"/>
      <sheetData sheetId="30511"/>
      <sheetData sheetId="30512"/>
      <sheetData sheetId="30513">
        <row r="122">
          <cell r="F122">
            <v>7.2533735632896432E-2</v>
          </cell>
        </row>
      </sheetData>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row r="180">
          <cell r="F180">
            <v>4500</v>
          </cell>
        </row>
      </sheetData>
      <sheetData sheetId="30530">
        <row r="26">
          <cell r="F26">
            <v>122</v>
          </cell>
        </row>
      </sheetData>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row r="81">
          <cell r="F81">
            <v>4500</v>
          </cell>
        </row>
      </sheetData>
      <sheetData sheetId="30544"/>
      <sheetData sheetId="30545">
        <row r="6">
          <cell r="A6" t="str">
            <v>Other development</v>
          </cell>
        </row>
      </sheetData>
      <sheetData sheetId="30546" refreshError="1"/>
      <sheetData sheetId="30547" refreshError="1"/>
      <sheetData sheetId="30548" refreshError="1"/>
      <sheetData sheetId="30549" refreshError="1"/>
      <sheetData sheetId="30550" refreshError="1"/>
      <sheetData sheetId="30551" refreshError="1"/>
      <sheetData sheetId="30552" refreshError="1"/>
      <sheetData sheetId="30553" refreshError="1"/>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row r="6">
          <cell r="A6">
            <v>0</v>
          </cell>
        </row>
      </sheetData>
      <sheetData sheetId="30580"/>
      <sheetData sheetId="30581"/>
      <sheetData sheetId="30582"/>
      <sheetData sheetId="30583"/>
      <sheetData sheetId="30584"/>
      <sheetData sheetId="30585"/>
      <sheetData sheetId="30586"/>
      <sheetData sheetId="30587"/>
      <sheetData sheetId="30588"/>
      <sheetData sheetId="30589">
        <row r="6">
          <cell r="K6">
            <v>-79728.56</v>
          </cell>
        </row>
      </sheetData>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refreshError="1"/>
      <sheetData sheetId="30660" refreshError="1"/>
      <sheetData sheetId="30661" refreshError="1"/>
      <sheetData sheetId="30662" refreshError="1"/>
      <sheetData sheetId="30663" refreshError="1"/>
      <sheetData sheetId="30664" refreshError="1"/>
      <sheetData sheetId="30665" refreshError="1"/>
      <sheetData sheetId="30666" refreshError="1"/>
      <sheetData sheetId="30667" refreshError="1"/>
      <sheetData sheetId="30668" refreshError="1"/>
      <sheetData sheetId="30669" refreshError="1"/>
      <sheetData sheetId="30670" refreshError="1"/>
      <sheetData sheetId="30671" refreshError="1"/>
      <sheetData sheetId="30672" refreshError="1"/>
      <sheetData sheetId="30673" refreshError="1"/>
      <sheetData sheetId="30674" refreshError="1"/>
      <sheetData sheetId="30675" refreshError="1"/>
      <sheetData sheetId="30676" refreshError="1"/>
      <sheetData sheetId="30677" refreshError="1"/>
      <sheetData sheetId="30678" refreshError="1"/>
      <sheetData sheetId="30679" refreshError="1"/>
      <sheetData sheetId="30680" refreshError="1"/>
      <sheetData sheetId="30681" refreshError="1"/>
      <sheetData sheetId="30682" refreshError="1"/>
      <sheetData sheetId="30683" refreshError="1"/>
      <sheetData sheetId="30684" refreshError="1"/>
      <sheetData sheetId="30685" refreshError="1"/>
      <sheetData sheetId="30686" refreshError="1"/>
      <sheetData sheetId="30687" refreshError="1"/>
      <sheetData sheetId="30688" refreshError="1"/>
      <sheetData sheetId="30689" refreshError="1"/>
      <sheetData sheetId="30690" refreshError="1"/>
      <sheetData sheetId="30691" refreshError="1"/>
      <sheetData sheetId="30692" refreshError="1"/>
      <sheetData sheetId="30693" refreshError="1"/>
      <sheetData sheetId="30694" refreshError="1"/>
      <sheetData sheetId="30695" refreshError="1"/>
      <sheetData sheetId="30696" refreshError="1"/>
      <sheetData sheetId="30697" refreshError="1"/>
      <sheetData sheetId="30698" refreshError="1"/>
      <sheetData sheetId="30699" refreshError="1"/>
      <sheetData sheetId="30700" refreshError="1"/>
      <sheetData sheetId="30701" refreshError="1"/>
      <sheetData sheetId="30702" refreshError="1"/>
      <sheetData sheetId="30703" refreshError="1"/>
      <sheetData sheetId="30704" refreshError="1"/>
      <sheetData sheetId="30705" refreshError="1"/>
      <sheetData sheetId="30706" refreshError="1"/>
      <sheetData sheetId="30707" refreshError="1"/>
      <sheetData sheetId="30708" refreshError="1"/>
      <sheetData sheetId="30709" refreshError="1"/>
      <sheetData sheetId="30710" refreshError="1"/>
      <sheetData sheetId="30711" refreshError="1"/>
      <sheetData sheetId="30712" refreshError="1"/>
      <sheetData sheetId="30713" refreshError="1"/>
      <sheetData sheetId="30714" refreshError="1"/>
      <sheetData sheetId="30715" refreshError="1"/>
      <sheetData sheetId="30716" refreshError="1"/>
      <sheetData sheetId="30717" refreshError="1"/>
      <sheetData sheetId="30718" refreshError="1"/>
      <sheetData sheetId="30719" refreshError="1"/>
      <sheetData sheetId="30720" refreshError="1"/>
      <sheetData sheetId="30721" refreshError="1"/>
      <sheetData sheetId="30722" refreshError="1"/>
      <sheetData sheetId="30723" refreshError="1"/>
      <sheetData sheetId="30724" refreshError="1"/>
      <sheetData sheetId="30725" refreshError="1"/>
      <sheetData sheetId="30726" refreshError="1"/>
      <sheetData sheetId="30727" refreshError="1"/>
      <sheetData sheetId="30728" refreshError="1"/>
      <sheetData sheetId="30729" refreshError="1"/>
      <sheetData sheetId="30730" refreshError="1"/>
      <sheetData sheetId="30731" refreshError="1"/>
      <sheetData sheetId="30732" refreshError="1"/>
      <sheetData sheetId="30733" refreshError="1"/>
      <sheetData sheetId="30734" refreshError="1"/>
      <sheetData sheetId="30735" refreshError="1"/>
      <sheetData sheetId="30736" refreshError="1"/>
      <sheetData sheetId="30737" refreshError="1"/>
      <sheetData sheetId="30738" refreshError="1"/>
      <sheetData sheetId="30739" refreshError="1"/>
      <sheetData sheetId="30740" refreshError="1"/>
      <sheetData sheetId="30741" refreshError="1"/>
      <sheetData sheetId="30742" refreshError="1"/>
      <sheetData sheetId="30743" refreshError="1"/>
      <sheetData sheetId="30744" refreshError="1"/>
      <sheetData sheetId="30745" refreshError="1"/>
      <sheetData sheetId="30746" refreshError="1"/>
      <sheetData sheetId="30747" refreshError="1"/>
      <sheetData sheetId="30748" refreshError="1"/>
      <sheetData sheetId="30749" refreshError="1"/>
      <sheetData sheetId="30750" refreshError="1"/>
      <sheetData sheetId="30751" refreshError="1"/>
      <sheetData sheetId="30752" refreshError="1"/>
      <sheetData sheetId="30753" refreshError="1"/>
      <sheetData sheetId="30754" refreshError="1"/>
      <sheetData sheetId="30755" refreshError="1"/>
      <sheetData sheetId="30756" refreshError="1"/>
      <sheetData sheetId="30757" refreshError="1"/>
      <sheetData sheetId="30758" refreshError="1"/>
      <sheetData sheetId="30759" refreshError="1"/>
      <sheetData sheetId="30760" refreshError="1"/>
      <sheetData sheetId="30761" refreshError="1"/>
      <sheetData sheetId="30762" refreshError="1"/>
      <sheetData sheetId="30763" refreshError="1"/>
      <sheetData sheetId="30764" refreshError="1"/>
      <sheetData sheetId="30765" refreshError="1"/>
      <sheetData sheetId="30766" refreshError="1"/>
      <sheetData sheetId="30767" refreshError="1"/>
      <sheetData sheetId="30768" refreshError="1"/>
      <sheetData sheetId="30769" refreshError="1"/>
      <sheetData sheetId="30770" refreshError="1"/>
      <sheetData sheetId="30771" refreshError="1"/>
      <sheetData sheetId="30772" refreshError="1"/>
      <sheetData sheetId="30773" refreshError="1"/>
      <sheetData sheetId="30774" refreshError="1"/>
      <sheetData sheetId="30775" refreshError="1"/>
      <sheetData sheetId="30776" refreshError="1"/>
      <sheetData sheetId="30777" refreshError="1"/>
      <sheetData sheetId="30778" refreshError="1"/>
      <sheetData sheetId="30779" refreshError="1"/>
      <sheetData sheetId="30780" refreshError="1"/>
      <sheetData sheetId="30781" refreshError="1"/>
      <sheetData sheetId="30782" refreshError="1"/>
      <sheetData sheetId="30783" refreshError="1"/>
      <sheetData sheetId="30784" refreshError="1"/>
      <sheetData sheetId="30785" refreshError="1"/>
      <sheetData sheetId="30786" refreshError="1"/>
      <sheetData sheetId="30787" refreshError="1"/>
      <sheetData sheetId="30788" refreshError="1"/>
      <sheetData sheetId="30789" refreshError="1"/>
      <sheetData sheetId="30790" refreshError="1"/>
      <sheetData sheetId="30791" refreshError="1"/>
      <sheetData sheetId="30792" refreshError="1"/>
      <sheetData sheetId="30793" refreshError="1"/>
      <sheetData sheetId="30794" refreshError="1"/>
      <sheetData sheetId="30795" refreshError="1"/>
      <sheetData sheetId="30796" refreshError="1"/>
      <sheetData sheetId="30797" refreshError="1"/>
      <sheetData sheetId="30798" refreshError="1"/>
      <sheetData sheetId="30799" refreshError="1"/>
      <sheetData sheetId="30800" refreshError="1"/>
      <sheetData sheetId="30801" refreshError="1"/>
      <sheetData sheetId="30802" refreshError="1"/>
      <sheetData sheetId="30803" refreshError="1"/>
      <sheetData sheetId="30804" refreshError="1"/>
      <sheetData sheetId="30805" refreshError="1"/>
      <sheetData sheetId="30806" refreshError="1"/>
      <sheetData sheetId="30807" refreshError="1"/>
      <sheetData sheetId="30808" refreshError="1"/>
      <sheetData sheetId="30809" refreshError="1"/>
      <sheetData sheetId="30810" refreshError="1"/>
      <sheetData sheetId="30811" refreshError="1"/>
      <sheetData sheetId="30812" refreshError="1"/>
      <sheetData sheetId="30813" refreshError="1"/>
      <sheetData sheetId="30814" refreshError="1"/>
      <sheetData sheetId="30815" refreshError="1"/>
      <sheetData sheetId="30816" refreshError="1"/>
      <sheetData sheetId="30817" refreshError="1"/>
      <sheetData sheetId="30818" refreshError="1"/>
      <sheetData sheetId="30819" refreshError="1"/>
      <sheetData sheetId="30820" refreshError="1"/>
      <sheetData sheetId="30821" refreshError="1"/>
      <sheetData sheetId="30822" refreshError="1"/>
      <sheetData sheetId="30823" refreshError="1"/>
      <sheetData sheetId="30824" refreshError="1"/>
      <sheetData sheetId="30825" refreshError="1"/>
      <sheetData sheetId="30826" refreshError="1"/>
      <sheetData sheetId="30827" refreshError="1"/>
      <sheetData sheetId="30828" refreshError="1"/>
      <sheetData sheetId="30829" refreshError="1"/>
      <sheetData sheetId="30830" refreshError="1"/>
      <sheetData sheetId="30831" refreshError="1"/>
      <sheetData sheetId="30832" refreshError="1"/>
      <sheetData sheetId="30833" refreshError="1"/>
      <sheetData sheetId="30834" refreshError="1"/>
      <sheetData sheetId="30835" refreshError="1"/>
      <sheetData sheetId="30836" refreshError="1"/>
      <sheetData sheetId="30837" refreshError="1"/>
      <sheetData sheetId="30838" refreshError="1"/>
      <sheetData sheetId="30839" refreshError="1"/>
      <sheetData sheetId="30840" refreshError="1"/>
      <sheetData sheetId="30841" refreshError="1"/>
      <sheetData sheetId="30842" refreshError="1"/>
      <sheetData sheetId="30843" refreshError="1"/>
      <sheetData sheetId="30844" refreshError="1"/>
      <sheetData sheetId="30845" refreshError="1"/>
      <sheetData sheetId="30846" refreshError="1"/>
      <sheetData sheetId="30847" refreshError="1"/>
      <sheetData sheetId="30848" refreshError="1"/>
      <sheetData sheetId="30849" refreshError="1"/>
      <sheetData sheetId="30850" refreshError="1"/>
      <sheetData sheetId="30851" refreshError="1"/>
      <sheetData sheetId="30852" refreshError="1"/>
      <sheetData sheetId="30853" refreshError="1"/>
      <sheetData sheetId="30854" refreshError="1"/>
      <sheetData sheetId="30855" refreshError="1"/>
      <sheetData sheetId="30856" refreshError="1"/>
      <sheetData sheetId="30857" refreshError="1"/>
      <sheetData sheetId="30858" refreshError="1"/>
      <sheetData sheetId="30859" refreshError="1"/>
      <sheetData sheetId="30860" refreshError="1"/>
      <sheetData sheetId="30861" refreshError="1"/>
      <sheetData sheetId="30862" refreshError="1"/>
      <sheetData sheetId="30863" refreshError="1"/>
      <sheetData sheetId="30864" refreshError="1"/>
      <sheetData sheetId="30865" refreshError="1"/>
      <sheetData sheetId="30866" refreshError="1"/>
      <sheetData sheetId="30867" refreshError="1"/>
      <sheetData sheetId="30868" refreshError="1"/>
      <sheetData sheetId="30869" refreshError="1"/>
      <sheetData sheetId="30870" refreshError="1"/>
      <sheetData sheetId="30871" refreshError="1"/>
      <sheetData sheetId="30872" refreshError="1"/>
      <sheetData sheetId="30873" refreshError="1"/>
      <sheetData sheetId="30874" refreshError="1"/>
      <sheetData sheetId="30875" refreshError="1"/>
      <sheetData sheetId="30876" refreshError="1"/>
      <sheetData sheetId="30877" refreshError="1"/>
      <sheetData sheetId="30878" refreshError="1"/>
      <sheetData sheetId="30879" refreshError="1"/>
      <sheetData sheetId="30880" refreshError="1"/>
      <sheetData sheetId="30881" refreshError="1"/>
      <sheetData sheetId="30882" refreshError="1"/>
      <sheetData sheetId="30883" refreshError="1"/>
      <sheetData sheetId="30884" refreshError="1"/>
      <sheetData sheetId="30885" refreshError="1"/>
      <sheetData sheetId="30886" refreshError="1"/>
      <sheetData sheetId="30887" refreshError="1"/>
      <sheetData sheetId="30888" refreshError="1"/>
      <sheetData sheetId="30889" refreshError="1"/>
      <sheetData sheetId="30890" refreshError="1"/>
      <sheetData sheetId="30891" refreshError="1"/>
      <sheetData sheetId="30892" refreshError="1"/>
      <sheetData sheetId="30893" refreshError="1"/>
      <sheetData sheetId="30894" refreshError="1"/>
      <sheetData sheetId="30895" refreshError="1"/>
      <sheetData sheetId="30896" refreshError="1"/>
      <sheetData sheetId="30897" refreshError="1"/>
      <sheetData sheetId="30898" refreshError="1"/>
      <sheetData sheetId="30899" refreshError="1"/>
      <sheetData sheetId="30900" refreshError="1"/>
      <sheetData sheetId="30901" refreshError="1"/>
      <sheetData sheetId="30902" refreshError="1"/>
      <sheetData sheetId="30903" refreshError="1"/>
      <sheetData sheetId="30904" refreshError="1"/>
      <sheetData sheetId="30905" refreshError="1"/>
      <sheetData sheetId="30906" refreshError="1"/>
      <sheetData sheetId="30907" refreshError="1"/>
      <sheetData sheetId="30908" refreshError="1"/>
      <sheetData sheetId="30909" refreshError="1"/>
      <sheetData sheetId="30910" refreshError="1"/>
      <sheetData sheetId="30911" refreshError="1"/>
      <sheetData sheetId="30912" refreshError="1"/>
      <sheetData sheetId="30913" refreshError="1"/>
      <sheetData sheetId="30914" refreshError="1"/>
      <sheetData sheetId="30915" refreshError="1"/>
      <sheetData sheetId="30916" refreshError="1"/>
      <sheetData sheetId="30917" refreshError="1"/>
      <sheetData sheetId="30918" refreshError="1"/>
      <sheetData sheetId="30919" refreshError="1"/>
      <sheetData sheetId="30920" refreshError="1"/>
      <sheetData sheetId="30921" refreshError="1"/>
      <sheetData sheetId="30922" refreshError="1"/>
      <sheetData sheetId="30923" refreshError="1"/>
      <sheetData sheetId="30924" refreshError="1"/>
      <sheetData sheetId="30925" refreshError="1"/>
      <sheetData sheetId="30926" refreshError="1"/>
      <sheetData sheetId="30927" refreshError="1"/>
      <sheetData sheetId="30928" refreshError="1"/>
      <sheetData sheetId="30929" refreshError="1"/>
      <sheetData sheetId="30930" refreshError="1"/>
      <sheetData sheetId="30931" refreshError="1"/>
      <sheetData sheetId="30932" refreshError="1"/>
      <sheetData sheetId="30933" refreshError="1"/>
      <sheetData sheetId="30934" refreshError="1"/>
      <sheetData sheetId="30935" refreshError="1"/>
      <sheetData sheetId="30936" refreshError="1"/>
      <sheetData sheetId="30937" refreshError="1"/>
      <sheetData sheetId="30938" refreshError="1"/>
      <sheetData sheetId="30939" refreshError="1"/>
      <sheetData sheetId="30940" refreshError="1"/>
      <sheetData sheetId="30941" refreshError="1"/>
      <sheetData sheetId="30942" refreshError="1"/>
      <sheetData sheetId="30943" refreshError="1"/>
      <sheetData sheetId="30944" refreshError="1"/>
      <sheetData sheetId="30945" refreshError="1"/>
      <sheetData sheetId="30946" refreshError="1"/>
      <sheetData sheetId="30947" refreshError="1"/>
      <sheetData sheetId="30948" refreshError="1"/>
      <sheetData sheetId="30949" refreshError="1"/>
      <sheetData sheetId="30950" refreshError="1"/>
      <sheetData sheetId="30951" refreshError="1"/>
      <sheetData sheetId="30952" refreshError="1"/>
      <sheetData sheetId="30953" refreshError="1"/>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refreshError="1"/>
      <sheetData sheetId="31094" refreshError="1"/>
      <sheetData sheetId="31095" refreshError="1"/>
      <sheetData sheetId="31096" refreshError="1"/>
      <sheetData sheetId="31097" refreshError="1"/>
      <sheetData sheetId="31098" refreshError="1"/>
      <sheetData sheetId="31099" refreshError="1"/>
      <sheetData sheetId="31100" refreshError="1"/>
      <sheetData sheetId="31101" refreshError="1"/>
      <sheetData sheetId="31102" refreshError="1"/>
      <sheetData sheetId="31103" refreshError="1"/>
      <sheetData sheetId="31104" refreshError="1"/>
      <sheetData sheetId="31105" refreshError="1"/>
      <sheetData sheetId="31106" refreshError="1"/>
      <sheetData sheetId="31107" refreshError="1"/>
      <sheetData sheetId="31108" refreshError="1"/>
      <sheetData sheetId="31109" refreshError="1"/>
      <sheetData sheetId="31110" refreshError="1"/>
      <sheetData sheetId="31111" refreshError="1"/>
      <sheetData sheetId="31112" refreshError="1"/>
      <sheetData sheetId="31113" refreshError="1"/>
      <sheetData sheetId="31114" refreshError="1"/>
      <sheetData sheetId="31115" refreshError="1"/>
      <sheetData sheetId="31116" refreshError="1"/>
      <sheetData sheetId="31117" refreshError="1"/>
      <sheetData sheetId="31118" refreshError="1"/>
      <sheetData sheetId="31119" refreshError="1"/>
      <sheetData sheetId="31120" refreshError="1"/>
      <sheetData sheetId="31121" refreshError="1"/>
      <sheetData sheetId="31122" refreshError="1"/>
      <sheetData sheetId="31123" refreshError="1"/>
      <sheetData sheetId="31124" refreshError="1"/>
      <sheetData sheetId="31125" refreshError="1"/>
      <sheetData sheetId="31126" refreshError="1"/>
      <sheetData sheetId="31127" refreshError="1"/>
      <sheetData sheetId="31128" refreshError="1"/>
      <sheetData sheetId="31129" refreshError="1"/>
      <sheetData sheetId="31130" refreshError="1"/>
      <sheetData sheetId="31131" refreshError="1"/>
      <sheetData sheetId="31132" refreshError="1"/>
      <sheetData sheetId="31133" refreshError="1"/>
      <sheetData sheetId="31134" refreshError="1"/>
      <sheetData sheetId="31135" refreshError="1"/>
      <sheetData sheetId="31136" refreshError="1"/>
      <sheetData sheetId="31137" refreshError="1"/>
      <sheetData sheetId="31138" refreshError="1"/>
      <sheetData sheetId="31139" refreshError="1"/>
      <sheetData sheetId="31140" refreshError="1"/>
      <sheetData sheetId="31141" refreshError="1"/>
      <sheetData sheetId="31142" refreshError="1"/>
      <sheetData sheetId="31143" refreshError="1"/>
      <sheetData sheetId="31144" refreshError="1"/>
      <sheetData sheetId="31145" refreshError="1"/>
      <sheetData sheetId="31146" refreshError="1"/>
      <sheetData sheetId="31147" refreshError="1"/>
      <sheetData sheetId="31148" refreshError="1"/>
      <sheetData sheetId="31149" refreshError="1"/>
      <sheetData sheetId="31150" refreshError="1"/>
      <sheetData sheetId="31151" refreshError="1"/>
      <sheetData sheetId="31152" refreshError="1"/>
      <sheetData sheetId="31153" refreshError="1"/>
      <sheetData sheetId="31154" refreshError="1"/>
      <sheetData sheetId="31155" refreshError="1"/>
      <sheetData sheetId="31156" refreshError="1"/>
      <sheetData sheetId="31157" refreshError="1"/>
      <sheetData sheetId="31158" refreshError="1"/>
      <sheetData sheetId="31159" refreshError="1"/>
      <sheetData sheetId="31160" refreshError="1"/>
      <sheetData sheetId="31161" refreshError="1"/>
      <sheetData sheetId="31162" refreshError="1"/>
      <sheetData sheetId="31163" refreshError="1"/>
      <sheetData sheetId="31164" refreshError="1"/>
      <sheetData sheetId="31165" refreshError="1"/>
      <sheetData sheetId="31166" refreshError="1"/>
      <sheetData sheetId="31167" refreshError="1"/>
      <sheetData sheetId="31168" refreshError="1"/>
      <sheetData sheetId="31169" refreshError="1"/>
      <sheetData sheetId="31170" refreshError="1"/>
      <sheetData sheetId="31171" refreshError="1"/>
      <sheetData sheetId="31172" refreshError="1"/>
      <sheetData sheetId="31173" refreshError="1"/>
      <sheetData sheetId="31174" refreshError="1"/>
      <sheetData sheetId="31175" refreshError="1"/>
      <sheetData sheetId="31176" refreshError="1"/>
      <sheetData sheetId="31177" refreshError="1"/>
      <sheetData sheetId="31178" refreshError="1"/>
      <sheetData sheetId="31179" refreshError="1"/>
      <sheetData sheetId="31180" refreshError="1"/>
      <sheetData sheetId="31181" refreshError="1"/>
      <sheetData sheetId="31182" refreshError="1"/>
      <sheetData sheetId="31183" refreshError="1"/>
      <sheetData sheetId="31184" refreshError="1"/>
      <sheetData sheetId="31185" refreshError="1"/>
      <sheetData sheetId="31186" refreshError="1"/>
      <sheetData sheetId="31187" refreshError="1"/>
      <sheetData sheetId="31188" refreshError="1"/>
      <sheetData sheetId="31189" refreshError="1"/>
      <sheetData sheetId="31190" refreshError="1"/>
      <sheetData sheetId="31191" refreshError="1"/>
      <sheetData sheetId="31192" refreshError="1"/>
      <sheetData sheetId="31193" refreshError="1"/>
      <sheetData sheetId="31194" refreshError="1"/>
      <sheetData sheetId="31195" refreshError="1"/>
      <sheetData sheetId="31196" refreshError="1"/>
      <sheetData sheetId="31197" refreshError="1"/>
      <sheetData sheetId="31198" refreshError="1"/>
      <sheetData sheetId="31199" refreshError="1"/>
      <sheetData sheetId="31200" refreshError="1"/>
      <sheetData sheetId="31201" refreshError="1"/>
      <sheetData sheetId="31202" refreshError="1"/>
      <sheetData sheetId="31203" refreshError="1"/>
      <sheetData sheetId="31204" refreshError="1"/>
      <sheetData sheetId="31205" refreshError="1"/>
      <sheetData sheetId="31206" refreshError="1"/>
      <sheetData sheetId="31207" refreshError="1"/>
      <sheetData sheetId="31208" refreshError="1"/>
      <sheetData sheetId="31209" refreshError="1"/>
      <sheetData sheetId="31210" refreshError="1"/>
      <sheetData sheetId="31211" refreshError="1"/>
      <sheetData sheetId="31212" refreshError="1"/>
      <sheetData sheetId="31213" refreshError="1"/>
      <sheetData sheetId="31214" refreshError="1"/>
      <sheetData sheetId="31215" refreshError="1"/>
      <sheetData sheetId="31216" refreshError="1"/>
      <sheetData sheetId="31217" refreshError="1"/>
      <sheetData sheetId="31218" refreshError="1"/>
      <sheetData sheetId="31219" refreshError="1"/>
      <sheetData sheetId="31220" refreshError="1"/>
      <sheetData sheetId="31221" refreshError="1"/>
      <sheetData sheetId="31222" refreshError="1"/>
      <sheetData sheetId="31223" refreshError="1"/>
      <sheetData sheetId="31224" refreshError="1"/>
      <sheetData sheetId="31225" refreshError="1"/>
      <sheetData sheetId="31226" refreshError="1"/>
      <sheetData sheetId="31227" refreshError="1"/>
      <sheetData sheetId="31228" refreshError="1"/>
      <sheetData sheetId="31229" refreshError="1"/>
      <sheetData sheetId="31230" refreshError="1"/>
      <sheetData sheetId="31231" refreshError="1"/>
      <sheetData sheetId="31232" refreshError="1"/>
      <sheetData sheetId="31233" refreshError="1"/>
      <sheetData sheetId="31234" refreshError="1"/>
      <sheetData sheetId="31235" refreshError="1"/>
      <sheetData sheetId="31236" refreshError="1"/>
      <sheetData sheetId="31237" refreshError="1"/>
      <sheetData sheetId="31238" refreshError="1"/>
      <sheetData sheetId="31239" refreshError="1"/>
      <sheetData sheetId="31240" refreshError="1"/>
      <sheetData sheetId="31241" refreshError="1"/>
      <sheetData sheetId="31242" refreshError="1"/>
      <sheetData sheetId="31243" refreshError="1"/>
      <sheetData sheetId="31244" refreshError="1"/>
      <sheetData sheetId="31245" refreshError="1"/>
      <sheetData sheetId="31246" refreshError="1"/>
      <sheetData sheetId="31247" refreshError="1"/>
      <sheetData sheetId="31248" refreshError="1"/>
      <sheetData sheetId="31249" refreshError="1"/>
      <sheetData sheetId="31250" refreshError="1"/>
      <sheetData sheetId="31251" refreshError="1"/>
      <sheetData sheetId="31252" refreshError="1"/>
      <sheetData sheetId="31253" refreshError="1"/>
      <sheetData sheetId="31254" refreshError="1"/>
      <sheetData sheetId="31255" refreshError="1"/>
      <sheetData sheetId="31256" refreshError="1"/>
      <sheetData sheetId="31257" refreshError="1"/>
      <sheetData sheetId="31258" refreshError="1"/>
      <sheetData sheetId="31259" refreshError="1"/>
      <sheetData sheetId="31260" refreshError="1"/>
      <sheetData sheetId="31261" refreshError="1"/>
      <sheetData sheetId="31262" refreshError="1"/>
      <sheetData sheetId="31263" refreshError="1"/>
      <sheetData sheetId="31264" refreshError="1"/>
      <sheetData sheetId="31265" refreshError="1"/>
      <sheetData sheetId="31266" refreshError="1"/>
      <sheetData sheetId="31267" refreshError="1"/>
      <sheetData sheetId="31268" refreshError="1"/>
      <sheetData sheetId="31269" refreshError="1"/>
      <sheetData sheetId="31270" refreshError="1"/>
      <sheetData sheetId="31271" refreshError="1"/>
      <sheetData sheetId="31272" refreshError="1"/>
      <sheetData sheetId="31273" refreshError="1"/>
      <sheetData sheetId="31274" refreshError="1"/>
      <sheetData sheetId="31275" refreshError="1"/>
      <sheetData sheetId="31276" refreshError="1"/>
      <sheetData sheetId="31277" refreshError="1"/>
      <sheetData sheetId="31278" refreshError="1"/>
      <sheetData sheetId="31279" refreshError="1"/>
      <sheetData sheetId="31280" refreshError="1"/>
      <sheetData sheetId="31281" refreshError="1"/>
      <sheetData sheetId="31282" refreshError="1"/>
      <sheetData sheetId="31283" refreshError="1"/>
      <sheetData sheetId="31284" refreshError="1"/>
      <sheetData sheetId="31285" refreshError="1"/>
      <sheetData sheetId="31286" refreshError="1"/>
      <sheetData sheetId="31287" refreshError="1"/>
      <sheetData sheetId="31288" refreshError="1"/>
      <sheetData sheetId="31289" refreshError="1"/>
      <sheetData sheetId="31290" refreshError="1"/>
      <sheetData sheetId="31291" refreshError="1"/>
      <sheetData sheetId="31292" refreshError="1"/>
      <sheetData sheetId="31293" refreshError="1"/>
      <sheetData sheetId="31294" refreshError="1"/>
      <sheetData sheetId="31295" refreshError="1"/>
      <sheetData sheetId="31296" refreshError="1"/>
      <sheetData sheetId="31297" refreshError="1"/>
      <sheetData sheetId="31298" refreshError="1"/>
      <sheetData sheetId="31299" refreshError="1"/>
      <sheetData sheetId="31300" refreshError="1"/>
      <sheetData sheetId="31301" refreshError="1"/>
      <sheetData sheetId="31302" refreshError="1"/>
      <sheetData sheetId="31303" refreshError="1"/>
      <sheetData sheetId="31304" refreshError="1"/>
      <sheetData sheetId="31305" refreshError="1"/>
      <sheetData sheetId="31306" refreshError="1"/>
      <sheetData sheetId="31307" refreshError="1"/>
      <sheetData sheetId="31308" refreshError="1"/>
      <sheetData sheetId="31309" refreshError="1"/>
      <sheetData sheetId="31310" refreshError="1"/>
      <sheetData sheetId="31311" refreshError="1"/>
      <sheetData sheetId="31312" refreshError="1"/>
      <sheetData sheetId="31313" refreshError="1"/>
      <sheetData sheetId="31314" refreshError="1"/>
      <sheetData sheetId="31315" refreshError="1"/>
      <sheetData sheetId="31316" refreshError="1"/>
      <sheetData sheetId="31317" refreshError="1"/>
      <sheetData sheetId="31318" refreshError="1"/>
      <sheetData sheetId="31319" refreshError="1"/>
      <sheetData sheetId="31320" refreshError="1"/>
      <sheetData sheetId="31321" refreshError="1"/>
      <sheetData sheetId="31322" refreshError="1"/>
      <sheetData sheetId="31323" refreshError="1"/>
      <sheetData sheetId="31324" refreshError="1"/>
      <sheetData sheetId="31325" refreshError="1"/>
      <sheetData sheetId="31326" refreshError="1"/>
      <sheetData sheetId="31327" refreshError="1"/>
      <sheetData sheetId="31328" refreshError="1"/>
      <sheetData sheetId="31329" refreshError="1"/>
      <sheetData sheetId="31330" refreshError="1"/>
      <sheetData sheetId="31331" refreshError="1"/>
      <sheetData sheetId="31332" refreshError="1"/>
      <sheetData sheetId="31333" refreshError="1"/>
      <sheetData sheetId="31334" refreshError="1"/>
      <sheetData sheetId="31335" refreshError="1"/>
      <sheetData sheetId="31336" refreshError="1"/>
      <sheetData sheetId="31337" refreshError="1"/>
      <sheetData sheetId="31338" refreshError="1"/>
      <sheetData sheetId="31339" refreshError="1"/>
      <sheetData sheetId="31340" refreshError="1"/>
      <sheetData sheetId="31341" refreshError="1"/>
      <sheetData sheetId="31342" refreshError="1"/>
      <sheetData sheetId="31343" refreshError="1"/>
      <sheetData sheetId="31344" refreshError="1"/>
      <sheetData sheetId="31345" refreshError="1"/>
      <sheetData sheetId="31346" refreshError="1"/>
      <sheetData sheetId="31347" refreshError="1"/>
      <sheetData sheetId="31348" refreshError="1"/>
      <sheetData sheetId="31349" refreshError="1"/>
      <sheetData sheetId="31350" refreshError="1"/>
      <sheetData sheetId="31351" refreshError="1"/>
      <sheetData sheetId="31352" refreshError="1"/>
      <sheetData sheetId="31353" refreshError="1"/>
      <sheetData sheetId="31354" refreshError="1"/>
      <sheetData sheetId="31355" refreshError="1"/>
      <sheetData sheetId="31356" refreshError="1"/>
      <sheetData sheetId="31357" refreshError="1"/>
      <sheetData sheetId="31358" refreshError="1"/>
      <sheetData sheetId="31359" refreshError="1"/>
      <sheetData sheetId="31360" refreshError="1"/>
      <sheetData sheetId="31361" refreshError="1"/>
      <sheetData sheetId="31362" refreshError="1"/>
      <sheetData sheetId="31363" refreshError="1"/>
      <sheetData sheetId="31364" refreshError="1"/>
      <sheetData sheetId="31365" refreshError="1"/>
      <sheetData sheetId="31366" refreshError="1"/>
      <sheetData sheetId="31367" refreshError="1"/>
      <sheetData sheetId="31368" refreshError="1"/>
      <sheetData sheetId="31369" refreshError="1"/>
      <sheetData sheetId="31370" refreshError="1"/>
      <sheetData sheetId="31371" refreshError="1"/>
      <sheetData sheetId="31372" refreshError="1"/>
      <sheetData sheetId="31373" refreshError="1"/>
      <sheetData sheetId="31374" refreshError="1"/>
      <sheetData sheetId="31375" refreshError="1"/>
      <sheetData sheetId="31376" refreshError="1"/>
      <sheetData sheetId="31377" refreshError="1"/>
      <sheetData sheetId="31378" refreshError="1"/>
      <sheetData sheetId="31379" refreshError="1"/>
      <sheetData sheetId="31380" refreshError="1"/>
      <sheetData sheetId="31381" refreshError="1"/>
      <sheetData sheetId="31382" refreshError="1"/>
      <sheetData sheetId="31383" refreshError="1"/>
      <sheetData sheetId="31384" refreshError="1"/>
      <sheetData sheetId="31385" refreshError="1"/>
      <sheetData sheetId="31386" refreshError="1"/>
      <sheetData sheetId="31387" refreshError="1"/>
      <sheetData sheetId="31388" refreshError="1"/>
      <sheetData sheetId="31389" refreshError="1"/>
      <sheetData sheetId="31390" refreshError="1"/>
      <sheetData sheetId="31391" refreshError="1"/>
      <sheetData sheetId="31392" refreshError="1"/>
      <sheetData sheetId="31393" refreshError="1"/>
      <sheetData sheetId="31394" refreshError="1"/>
      <sheetData sheetId="31395" refreshError="1"/>
      <sheetData sheetId="31396" refreshError="1"/>
      <sheetData sheetId="31397" refreshError="1"/>
      <sheetData sheetId="31398" refreshError="1"/>
      <sheetData sheetId="31399" refreshError="1"/>
      <sheetData sheetId="31400" refreshError="1"/>
      <sheetData sheetId="31401" refreshError="1"/>
      <sheetData sheetId="31402" refreshError="1"/>
      <sheetData sheetId="31403" refreshError="1"/>
      <sheetData sheetId="31404" refreshError="1"/>
      <sheetData sheetId="31405" refreshError="1"/>
      <sheetData sheetId="31406" refreshError="1"/>
      <sheetData sheetId="31407" refreshError="1"/>
      <sheetData sheetId="31408" refreshError="1"/>
      <sheetData sheetId="31409" refreshError="1"/>
      <sheetData sheetId="31410" refreshError="1"/>
      <sheetData sheetId="31411" refreshError="1"/>
      <sheetData sheetId="31412" refreshError="1"/>
      <sheetData sheetId="31413" refreshError="1"/>
      <sheetData sheetId="31414" refreshError="1"/>
      <sheetData sheetId="31415" refreshError="1"/>
      <sheetData sheetId="31416" refreshError="1"/>
      <sheetData sheetId="31417" refreshError="1"/>
      <sheetData sheetId="31418" refreshError="1"/>
      <sheetData sheetId="31419" refreshError="1"/>
      <sheetData sheetId="31420" refreshError="1"/>
      <sheetData sheetId="31421" refreshError="1"/>
      <sheetData sheetId="31422" refreshError="1"/>
      <sheetData sheetId="31423" refreshError="1"/>
      <sheetData sheetId="31424" refreshError="1"/>
      <sheetData sheetId="31425" refreshError="1"/>
      <sheetData sheetId="31426" refreshError="1"/>
      <sheetData sheetId="31427" refreshError="1"/>
      <sheetData sheetId="31428" refreshError="1"/>
      <sheetData sheetId="31429" refreshError="1"/>
      <sheetData sheetId="31430" refreshError="1"/>
      <sheetData sheetId="31431" refreshError="1"/>
      <sheetData sheetId="31432" refreshError="1"/>
      <sheetData sheetId="31433" refreshError="1"/>
      <sheetData sheetId="31434" refreshError="1"/>
      <sheetData sheetId="31435" refreshError="1"/>
      <sheetData sheetId="31436" refreshError="1"/>
      <sheetData sheetId="31437" refreshError="1"/>
      <sheetData sheetId="31438" refreshError="1"/>
      <sheetData sheetId="31439" refreshError="1"/>
      <sheetData sheetId="31440" refreshError="1"/>
      <sheetData sheetId="31441" refreshError="1"/>
      <sheetData sheetId="31442" refreshError="1"/>
      <sheetData sheetId="31443" refreshError="1"/>
      <sheetData sheetId="31444" refreshError="1"/>
      <sheetData sheetId="31445" refreshError="1"/>
      <sheetData sheetId="31446" refreshError="1"/>
      <sheetData sheetId="31447" refreshError="1"/>
      <sheetData sheetId="31448" refreshError="1"/>
      <sheetData sheetId="31449" refreshError="1"/>
      <sheetData sheetId="31450" refreshError="1"/>
      <sheetData sheetId="31451" refreshError="1"/>
      <sheetData sheetId="31452" refreshError="1"/>
      <sheetData sheetId="31453" refreshError="1"/>
      <sheetData sheetId="31454" refreshError="1"/>
      <sheetData sheetId="31455" refreshError="1"/>
      <sheetData sheetId="31456" refreshError="1"/>
      <sheetData sheetId="31457" refreshError="1"/>
      <sheetData sheetId="31458" refreshError="1"/>
      <sheetData sheetId="31459" refreshError="1"/>
      <sheetData sheetId="31460" refreshError="1"/>
      <sheetData sheetId="31461" refreshError="1"/>
      <sheetData sheetId="31462" refreshError="1"/>
      <sheetData sheetId="31463" refreshError="1"/>
      <sheetData sheetId="31464" refreshError="1"/>
      <sheetData sheetId="31465" refreshError="1"/>
      <sheetData sheetId="31466" refreshError="1"/>
      <sheetData sheetId="31467" refreshError="1"/>
      <sheetData sheetId="31468" refreshError="1"/>
      <sheetData sheetId="31469" refreshError="1"/>
      <sheetData sheetId="31470" refreshError="1"/>
      <sheetData sheetId="31471" refreshError="1"/>
      <sheetData sheetId="31472" refreshError="1"/>
      <sheetData sheetId="31473" refreshError="1"/>
      <sheetData sheetId="31474" refreshError="1"/>
      <sheetData sheetId="31475" refreshError="1"/>
      <sheetData sheetId="31476" refreshError="1"/>
      <sheetData sheetId="31477" refreshError="1"/>
      <sheetData sheetId="31478" refreshError="1"/>
      <sheetData sheetId="31479" refreshError="1"/>
      <sheetData sheetId="31480" refreshError="1"/>
      <sheetData sheetId="31481" refreshError="1"/>
      <sheetData sheetId="31482" refreshError="1"/>
      <sheetData sheetId="31483" refreshError="1"/>
      <sheetData sheetId="31484" refreshError="1"/>
      <sheetData sheetId="31485" refreshError="1"/>
      <sheetData sheetId="31486" refreshError="1"/>
      <sheetData sheetId="31487" refreshError="1"/>
      <sheetData sheetId="31488" refreshError="1"/>
      <sheetData sheetId="31489" refreshError="1"/>
      <sheetData sheetId="31490" refreshError="1"/>
      <sheetData sheetId="31491" refreshError="1"/>
      <sheetData sheetId="31492" refreshError="1"/>
      <sheetData sheetId="31493" refreshError="1"/>
      <sheetData sheetId="31494" refreshError="1"/>
      <sheetData sheetId="31495" refreshError="1"/>
      <sheetData sheetId="31496" refreshError="1"/>
      <sheetData sheetId="31497" refreshError="1"/>
      <sheetData sheetId="31498" refreshError="1"/>
      <sheetData sheetId="31499" refreshError="1"/>
      <sheetData sheetId="31500" refreshError="1"/>
      <sheetData sheetId="31501" refreshError="1"/>
      <sheetData sheetId="31502" refreshError="1"/>
      <sheetData sheetId="31503" refreshError="1"/>
      <sheetData sheetId="31504" refreshError="1"/>
      <sheetData sheetId="31505" refreshError="1"/>
      <sheetData sheetId="31506" refreshError="1"/>
      <sheetData sheetId="31507" refreshError="1"/>
      <sheetData sheetId="31508" refreshError="1"/>
      <sheetData sheetId="31509" refreshError="1"/>
      <sheetData sheetId="31510" refreshError="1"/>
      <sheetData sheetId="31511" refreshError="1"/>
      <sheetData sheetId="31512" refreshError="1"/>
      <sheetData sheetId="31513" refreshError="1"/>
      <sheetData sheetId="31514" refreshError="1"/>
      <sheetData sheetId="31515" refreshError="1"/>
      <sheetData sheetId="31516" refreshError="1"/>
      <sheetData sheetId="31517" refreshError="1"/>
      <sheetData sheetId="31518" refreshError="1"/>
      <sheetData sheetId="31519" refreshError="1"/>
      <sheetData sheetId="31520" refreshError="1"/>
      <sheetData sheetId="31521" refreshError="1"/>
      <sheetData sheetId="31522" refreshError="1"/>
      <sheetData sheetId="31523" refreshError="1"/>
      <sheetData sheetId="31524" refreshError="1"/>
      <sheetData sheetId="31525" refreshError="1"/>
      <sheetData sheetId="31526" refreshError="1"/>
      <sheetData sheetId="31527" refreshError="1"/>
      <sheetData sheetId="31528" refreshError="1"/>
      <sheetData sheetId="31529" refreshError="1"/>
      <sheetData sheetId="31530" refreshError="1"/>
      <sheetData sheetId="31531" refreshError="1"/>
      <sheetData sheetId="31532" refreshError="1"/>
      <sheetData sheetId="31533" refreshError="1"/>
      <sheetData sheetId="31534" refreshError="1"/>
      <sheetData sheetId="31535" refreshError="1"/>
      <sheetData sheetId="31536" refreshError="1"/>
      <sheetData sheetId="31537" refreshError="1"/>
      <sheetData sheetId="31538" refreshError="1"/>
      <sheetData sheetId="31539" refreshError="1"/>
      <sheetData sheetId="31540" refreshError="1"/>
      <sheetData sheetId="31541" refreshError="1"/>
      <sheetData sheetId="31542" refreshError="1"/>
      <sheetData sheetId="31543" refreshError="1"/>
      <sheetData sheetId="31544" refreshError="1"/>
      <sheetData sheetId="31545" refreshError="1"/>
      <sheetData sheetId="31546" refreshError="1"/>
      <sheetData sheetId="31547" refreshError="1"/>
      <sheetData sheetId="31548" refreshError="1"/>
      <sheetData sheetId="31549" refreshError="1"/>
      <sheetData sheetId="31550" refreshError="1"/>
      <sheetData sheetId="31551" refreshError="1"/>
      <sheetData sheetId="31552" refreshError="1"/>
      <sheetData sheetId="31553" refreshError="1"/>
      <sheetData sheetId="31554" refreshError="1"/>
      <sheetData sheetId="31555" refreshError="1"/>
      <sheetData sheetId="31556" refreshError="1"/>
      <sheetData sheetId="31557" refreshError="1"/>
      <sheetData sheetId="31558" refreshError="1"/>
      <sheetData sheetId="31559" refreshError="1"/>
      <sheetData sheetId="31560" refreshError="1"/>
      <sheetData sheetId="31561" refreshError="1"/>
      <sheetData sheetId="31562" refreshError="1"/>
      <sheetData sheetId="31563" refreshError="1"/>
      <sheetData sheetId="31564" refreshError="1"/>
      <sheetData sheetId="31565" refreshError="1"/>
      <sheetData sheetId="31566" refreshError="1"/>
      <sheetData sheetId="31567" refreshError="1"/>
      <sheetData sheetId="31568" refreshError="1"/>
      <sheetData sheetId="31569" refreshError="1"/>
      <sheetData sheetId="31570" refreshError="1"/>
      <sheetData sheetId="31571" refreshError="1"/>
      <sheetData sheetId="31572" refreshError="1"/>
      <sheetData sheetId="31573" refreshError="1"/>
      <sheetData sheetId="31574" refreshError="1"/>
      <sheetData sheetId="31575" refreshError="1"/>
      <sheetData sheetId="31576" refreshError="1"/>
      <sheetData sheetId="31577" refreshError="1"/>
      <sheetData sheetId="31578" refreshError="1"/>
      <sheetData sheetId="31579" refreshError="1"/>
      <sheetData sheetId="31580" refreshError="1"/>
      <sheetData sheetId="31581" refreshError="1"/>
      <sheetData sheetId="31582" refreshError="1"/>
      <sheetData sheetId="31583" refreshError="1"/>
      <sheetData sheetId="31584" refreshError="1"/>
      <sheetData sheetId="31585" refreshError="1"/>
      <sheetData sheetId="31586" refreshError="1"/>
      <sheetData sheetId="31587" refreshError="1"/>
      <sheetData sheetId="31588" refreshError="1"/>
      <sheetData sheetId="31589" refreshError="1"/>
      <sheetData sheetId="31590" refreshError="1"/>
      <sheetData sheetId="31591" refreshError="1"/>
      <sheetData sheetId="31592" refreshError="1"/>
      <sheetData sheetId="31593" refreshError="1"/>
      <sheetData sheetId="31594" refreshError="1"/>
      <sheetData sheetId="31595" refreshError="1"/>
      <sheetData sheetId="31596" refreshError="1"/>
      <sheetData sheetId="31597" refreshError="1"/>
      <sheetData sheetId="31598" refreshError="1"/>
      <sheetData sheetId="31599" refreshError="1"/>
      <sheetData sheetId="31600" refreshError="1"/>
      <sheetData sheetId="31601" refreshError="1"/>
      <sheetData sheetId="31602" refreshError="1"/>
      <sheetData sheetId="31603" refreshError="1"/>
      <sheetData sheetId="31604" refreshError="1"/>
      <sheetData sheetId="31605" refreshError="1"/>
      <sheetData sheetId="31606" refreshError="1"/>
      <sheetData sheetId="31607" refreshError="1"/>
      <sheetData sheetId="31608" refreshError="1"/>
      <sheetData sheetId="31609" refreshError="1"/>
      <sheetData sheetId="31610" refreshError="1"/>
      <sheetData sheetId="31611" refreshError="1"/>
      <sheetData sheetId="31612" refreshError="1"/>
      <sheetData sheetId="31613" refreshError="1"/>
      <sheetData sheetId="31614" refreshError="1"/>
      <sheetData sheetId="31615" refreshError="1"/>
      <sheetData sheetId="31616" refreshError="1"/>
      <sheetData sheetId="31617" refreshError="1"/>
      <sheetData sheetId="31618" refreshError="1"/>
      <sheetData sheetId="31619" refreshError="1"/>
      <sheetData sheetId="31620" refreshError="1"/>
      <sheetData sheetId="31621" refreshError="1"/>
      <sheetData sheetId="31622" refreshError="1"/>
      <sheetData sheetId="31623" refreshError="1"/>
      <sheetData sheetId="31624" refreshError="1"/>
      <sheetData sheetId="31625" refreshError="1"/>
      <sheetData sheetId="31626" refreshError="1"/>
      <sheetData sheetId="31627" refreshError="1"/>
      <sheetData sheetId="31628" refreshError="1"/>
      <sheetData sheetId="31629" refreshError="1"/>
      <sheetData sheetId="31630" refreshError="1"/>
      <sheetData sheetId="31631" refreshError="1"/>
      <sheetData sheetId="31632" refreshError="1"/>
      <sheetData sheetId="31633" refreshError="1"/>
      <sheetData sheetId="31634" refreshError="1"/>
      <sheetData sheetId="31635" refreshError="1"/>
      <sheetData sheetId="31636" refreshError="1"/>
      <sheetData sheetId="31637" refreshError="1"/>
      <sheetData sheetId="31638" refreshError="1"/>
      <sheetData sheetId="31639" refreshError="1"/>
      <sheetData sheetId="31640" refreshError="1"/>
      <sheetData sheetId="31641" refreshError="1"/>
      <sheetData sheetId="31642" refreshError="1"/>
      <sheetData sheetId="31643" refreshError="1"/>
      <sheetData sheetId="31644" refreshError="1"/>
      <sheetData sheetId="31645" refreshError="1"/>
      <sheetData sheetId="31646" refreshError="1"/>
      <sheetData sheetId="31647" refreshError="1"/>
      <sheetData sheetId="31648" refreshError="1"/>
      <sheetData sheetId="31649" refreshError="1"/>
      <sheetData sheetId="31650" refreshError="1"/>
      <sheetData sheetId="31651" refreshError="1"/>
      <sheetData sheetId="31652" refreshError="1"/>
      <sheetData sheetId="31653" refreshError="1"/>
      <sheetData sheetId="31654" refreshError="1"/>
      <sheetData sheetId="31655" refreshError="1"/>
      <sheetData sheetId="31656" refreshError="1"/>
      <sheetData sheetId="31657" refreshError="1"/>
      <sheetData sheetId="31658" refreshError="1"/>
      <sheetData sheetId="31659" refreshError="1"/>
      <sheetData sheetId="31660" refreshError="1"/>
      <sheetData sheetId="31661" refreshError="1"/>
      <sheetData sheetId="31662" refreshError="1"/>
      <sheetData sheetId="31663" refreshError="1"/>
      <sheetData sheetId="31664" refreshError="1"/>
      <sheetData sheetId="31665" refreshError="1"/>
      <sheetData sheetId="31666" refreshError="1"/>
      <sheetData sheetId="31667" refreshError="1"/>
      <sheetData sheetId="31668" refreshError="1"/>
      <sheetData sheetId="31669" refreshError="1"/>
      <sheetData sheetId="31670" refreshError="1"/>
      <sheetData sheetId="31671" refreshError="1"/>
      <sheetData sheetId="31672" refreshError="1"/>
      <sheetData sheetId="31673" refreshError="1"/>
      <sheetData sheetId="31674" refreshError="1"/>
      <sheetData sheetId="31675" refreshError="1"/>
      <sheetData sheetId="31676" refreshError="1"/>
      <sheetData sheetId="31677" refreshError="1"/>
      <sheetData sheetId="31678" refreshError="1"/>
      <sheetData sheetId="31679" refreshError="1"/>
      <sheetData sheetId="31680" refreshError="1"/>
      <sheetData sheetId="31681" refreshError="1"/>
      <sheetData sheetId="31682" refreshError="1"/>
      <sheetData sheetId="31683" refreshError="1"/>
      <sheetData sheetId="31684" refreshError="1"/>
      <sheetData sheetId="31685" refreshError="1"/>
      <sheetData sheetId="31686" refreshError="1"/>
      <sheetData sheetId="31687" refreshError="1"/>
      <sheetData sheetId="31688" refreshError="1"/>
      <sheetData sheetId="31689" refreshError="1"/>
      <sheetData sheetId="31690" refreshError="1"/>
      <sheetData sheetId="31691" refreshError="1"/>
      <sheetData sheetId="31692" refreshError="1"/>
      <sheetData sheetId="31693" refreshError="1"/>
      <sheetData sheetId="31694" refreshError="1"/>
      <sheetData sheetId="31695" refreshError="1"/>
      <sheetData sheetId="31696" refreshError="1"/>
      <sheetData sheetId="31697" refreshError="1"/>
      <sheetData sheetId="31698" refreshError="1"/>
      <sheetData sheetId="31699" refreshError="1"/>
      <sheetData sheetId="31700" refreshError="1"/>
      <sheetData sheetId="31701" refreshError="1"/>
      <sheetData sheetId="31702" refreshError="1"/>
      <sheetData sheetId="31703" refreshError="1"/>
      <sheetData sheetId="31704" refreshError="1"/>
      <sheetData sheetId="31705" refreshError="1"/>
      <sheetData sheetId="31706" refreshError="1"/>
      <sheetData sheetId="31707" refreshError="1"/>
      <sheetData sheetId="31708" refreshError="1"/>
      <sheetData sheetId="31709" refreshError="1"/>
      <sheetData sheetId="31710" refreshError="1"/>
      <sheetData sheetId="31711" refreshError="1"/>
      <sheetData sheetId="31712" refreshError="1"/>
      <sheetData sheetId="31713" refreshError="1"/>
      <sheetData sheetId="31714" refreshError="1"/>
      <sheetData sheetId="31715" refreshError="1"/>
      <sheetData sheetId="31716" refreshError="1"/>
      <sheetData sheetId="31717" refreshError="1"/>
      <sheetData sheetId="31718" refreshError="1"/>
      <sheetData sheetId="31719" refreshError="1"/>
      <sheetData sheetId="31720" refreshError="1"/>
      <sheetData sheetId="31721" refreshError="1"/>
      <sheetData sheetId="31722" refreshError="1"/>
      <sheetData sheetId="31723" refreshError="1"/>
      <sheetData sheetId="31724" refreshError="1"/>
      <sheetData sheetId="31725" refreshError="1"/>
      <sheetData sheetId="31726" refreshError="1"/>
      <sheetData sheetId="31727" refreshError="1"/>
      <sheetData sheetId="31728" refreshError="1"/>
      <sheetData sheetId="31729" refreshError="1"/>
      <sheetData sheetId="31730" refreshError="1"/>
      <sheetData sheetId="31731" refreshError="1"/>
      <sheetData sheetId="31732" refreshError="1"/>
      <sheetData sheetId="31733" refreshError="1"/>
      <sheetData sheetId="31734" refreshError="1"/>
      <sheetData sheetId="31735" refreshError="1"/>
      <sheetData sheetId="31736" refreshError="1"/>
      <sheetData sheetId="31737" refreshError="1"/>
      <sheetData sheetId="31738" refreshError="1"/>
      <sheetData sheetId="31739" refreshError="1"/>
      <sheetData sheetId="31740" refreshError="1"/>
      <sheetData sheetId="31741" refreshError="1"/>
      <sheetData sheetId="31742" refreshError="1"/>
      <sheetData sheetId="31743" refreshError="1"/>
      <sheetData sheetId="31744" refreshError="1"/>
      <sheetData sheetId="31745" refreshError="1"/>
      <sheetData sheetId="31746" refreshError="1"/>
      <sheetData sheetId="31747" refreshError="1"/>
      <sheetData sheetId="31748" refreshError="1"/>
      <sheetData sheetId="31749" refreshError="1"/>
      <sheetData sheetId="31750" refreshError="1"/>
      <sheetData sheetId="31751" refreshError="1"/>
      <sheetData sheetId="31752" refreshError="1"/>
      <sheetData sheetId="31753" refreshError="1"/>
      <sheetData sheetId="31754" refreshError="1"/>
      <sheetData sheetId="31755" refreshError="1"/>
      <sheetData sheetId="31756" refreshError="1"/>
      <sheetData sheetId="31757" refreshError="1"/>
      <sheetData sheetId="31758" refreshError="1"/>
      <sheetData sheetId="31759" refreshError="1"/>
      <sheetData sheetId="31760" refreshError="1"/>
      <sheetData sheetId="31761" refreshError="1"/>
      <sheetData sheetId="31762" refreshError="1"/>
      <sheetData sheetId="31763" refreshError="1"/>
      <sheetData sheetId="31764" refreshError="1"/>
      <sheetData sheetId="31765" refreshError="1"/>
      <sheetData sheetId="31766" refreshError="1"/>
      <sheetData sheetId="31767" refreshError="1"/>
      <sheetData sheetId="31768" refreshError="1"/>
      <sheetData sheetId="31769" refreshError="1"/>
      <sheetData sheetId="31770" refreshError="1"/>
      <sheetData sheetId="31771" refreshError="1"/>
      <sheetData sheetId="31772" refreshError="1"/>
      <sheetData sheetId="31773" refreshError="1"/>
      <sheetData sheetId="31774" refreshError="1"/>
      <sheetData sheetId="31775" refreshError="1"/>
      <sheetData sheetId="31776" refreshError="1"/>
      <sheetData sheetId="31777" refreshError="1"/>
      <sheetData sheetId="31778" refreshError="1"/>
      <sheetData sheetId="31779" refreshError="1"/>
      <sheetData sheetId="31780" refreshError="1"/>
      <sheetData sheetId="31781" refreshError="1"/>
      <sheetData sheetId="31782" refreshError="1"/>
      <sheetData sheetId="31783" refreshError="1"/>
      <sheetData sheetId="31784" refreshError="1"/>
      <sheetData sheetId="31785" refreshError="1"/>
      <sheetData sheetId="31786" refreshError="1"/>
      <sheetData sheetId="31787" refreshError="1"/>
      <sheetData sheetId="31788" refreshError="1"/>
      <sheetData sheetId="31789" refreshError="1"/>
      <sheetData sheetId="31790" refreshError="1"/>
      <sheetData sheetId="31791" refreshError="1"/>
      <sheetData sheetId="31792" refreshError="1"/>
      <sheetData sheetId="31793" refreshError="1"/>
      <sheetData sheetId="31794" refreshError="1"/>
      <sheetData sheetId="31795" refreshError="1"/>
      <sheetData sheetId="31796" refreshError="1"/>
      <sheetData sheetId="31797" refreshError="1"/>
      <sheetData sheetId="31798" refreshError="1"/>
      <sheetData sheetId="31799" refreshError="1"/>
      <sheetData sheetId="31800" refreshError="1"/>
      <sheetData sheetId="31801" refreshError="1"/>
      <sheetData sheetId="31802" refreshError="1"/>
      <sheetData sheetId="31803" refreshError="1"/>
      <sheetData sheetId="31804" refreshError="1"/>
      <sheetData sheetId="31805" refreshError="1"/>
      <sheetData sheetId="31806" refreshError="1"/>
      <sheetData sheetId="31807" refreshError="1"/>
      <sheetData sheetId="31808" refreshError="1"/>
      <sheetData sheetId="31809" refreshError="1"/>
      <sheetData sheetId="31810" refreshError="1"/>
      <sheetData sheetId="31811" refreshError="1"/>
      <sheetData sheetId="31812" refreshError="1"/>
      <sheetData sheetId="31813" refreshError="1"/>
      <sheetData sheetId="31814" refreshError="1"/>
      <sheetData sheetId="31815" refreshError="1"/>
      <sheetData sheetId="31816" refreshError="1"/>
      <sheetData sheetId="31817" refreshError="1"/>
      <sheetData sheetId="31818" refreshError="1"/>
      <sheetData sheetId="31819" refreshError="1"/>
      <sheetData sheetId="31820" refreshError="1"/>
      <sheetData sheetId="31821" refreshError="1"/>
      <sheetData sheetId="31822" refreshError="1"/>
      <sheetData sheetId="31823" refreshError="1"/>
      <sheetData sheetId="31824" refreshError="1"/>
      <sheetData sheetId="31825" refreshError="1"/>
      <sheetData sheetId="31826" refreshError="1"/>
      <sheetData sheetId="31827" refreshError="1"/>
      <sheetData sheetId="31828" refreshError="1"/>
      <sheetData sheetId="31829" refreshError="1"/>
      <sheetData sheetId="31830" refreshError="1"/>
      <sheetData sheetId="31831" refreshError="1"/>
      <sheetData sheetId="31832" refreshError="1"/>
      <sheetData sheetId="31833" refreshError="1"/>
      <sheetData sheetId="31834" refreshError="1"/>
      <sheetData sheetId="31835" refreshError="1"/>
      <sheetData sheetId="31836" refreshError="1"/>
      <sheetData sheetId="31837" refreshError="1"/>
      <sheetData sheetId="31838" refreshError="1"/>
      <sheetData sheetId="31839" refreshError="1"/>
      <sheetData sheetId="31840" refreshError="1"/>
      <sheetData sheetId="31841" refreshError="1"/>
      <sheetData sheetId="31842" refreshError="1"/>
      <sheetData sheetId="31843" refreshError="1"/>
      <sheetData sheetId="31844" refreshError="1"/>
      <sheetData sheetId="31845" refreshError="1"/>
      <sheetData sheetId="31846" refreshError="1"/>
      <sheetData sheetId="31847" refreshError="1"/>
      <sheetData sheetId="31848" refreshError="1"/>
      <sheetData sheetId="31849" refreshError="1"/>
      <sheetData sheetId="31850" refreshError="1"/>
      <sheetData sheetId="31851" refreshError="1"/>
      <sheetData sheetId="31852" refreshError="1"/>
      <sheetData sheetId="31853" refreshError="1"/>
      <sheetData sheetId="31854" refreshError="1"/>
      <sheetData sheetId="31855" refreshError="1"/>
      <sheetData sheetId="31856" refreshError="1"/>
      <sheetData sheetId="31857" refreshError="1"/>
      <sheetData sheetId="31858" refreshError="1"/>
      <sheetData sheetId="31859" refreshError="1"/>
      <sheetData sheetId="31860" refreshError="1"/>
      <sheetData sheetId="31861" refreshError="1"/>
      <sheetData sheetId="31862" refreshError="1"/>
      <sheetData sheetId="31863" refreshError="1"/>
      <sheetData sheetId="31864" refreshError="1"/>
      <sheetData sheetId="31865" refreshError="1"/>
      <sheetData sheetId="31866" refreshError="1"/>
      <sheetData sheetId="31867" refreshError="1"/>
      <sheetData sheetId="31868" refreshError="1"/>
      <sheetData sheetId="31869" refreshError="1"/>
      <sheetData sheetId="31870" refreshError="1"/>
      <sheetData sheetId="31871" refreshError="1"/>
      <sheetData sheetId="31872" refreshError="1"/>
      <sheetData sheetId="31873" refreshError="1"/>
      <sheetData sheetId="31874" refreshError="1"/>
      <sheetData sheetId="31875" refreshError="1"/>
      <sheetData sheetId="31876" refreshError="1"/>
      <sheetData sheetId="31877" refreshError="1"/>
      <sheetData sheetId="31878" refreshError="1"/>
      <sheetData sheetId="31879" refreshError="1"/>
      <sheetData sheetId="31880" refreshError="1"/>
      <sheetData sheetId="31881" refreshError="1"/>
      <sheetData sheetId="31882" refreshError="1"/>
      <sheetData sheetId="31883" refreshError="1"/>
      <sheetData sheetId="31884" refreshError="1"/>
      <sheetData sheetId="31885" refreshError="1"/>
      <sheetData sheetId="31886" refreshError="1"/>
      <sheetData sheetId="31887" refreshError="1"/>
      <sheetData sheetId="31888" refreshError="1"/>
      <sheetData sheetId="31889" refreshError="1"/>
      <sheetData sheetId="31890" refreshError="1"/>
      <sheetData sheetId="31891" refreshError="1"/>
      <sheetData sheetId="31892" refreshError="1"/>
      <sheetData sheetId="31893" refreshError="1"/>
      <sheetData sheetId="31894" refreshError="1"/>
      <sheetData sheetId="31895" refreshError="1"/>
      <sheetData sheetId="31896" refreshError="1"/>
      <sheetData sheetId="31897" refreshError="1"/>
      <sheetData sheetId="31898" refreshError="1"/>
      <sheetData sheetId="31899" refreshError="1"/>
      <sheetData sheetId="31900" refreshError="1"/>
      <sheetData sheetId="31901" refreshError="1"/>
      <sheetData sheetId="31902" refreshError="1"/>
      <sheetData sheetId="31903" refreshError="1"/>
      <sheetData sheetId="31904" refreshError="1"/>
      <sheetData sheetId="31905" refreshError="1"/>
      <sheetData sheetId="31906" refreshError="1"/>
      <sheetData sheetId="31907" refreshError="1"/>
      <sheetData sheetId="31908" refreshError="1"/>
      <sheetData sheetId="31909" refreshError="1"/>
      <sheetData sheetId="31910" refreshError="1"/>
      <sheetData sheetId="31911" refreshError="1"/>
      <sheetData sheetId="31912" refreshError="1"/>
      <sheetData sheetId="31913" refreshError="1"/>
      <sheetData sheetId="31914" refreshError="1"/>
      <sheetData sheetId="31915" refreshError="1"/>
      <sheetData sheetId="31916" refreshError="1"/>
      <sheetData sheetId="31917" refreshError="1"/>
      <sheetData sheetId="31918" refreshError="1"/>
      <sheetData sheetId="31919" refreshError="1"/>
      <sheetData sheetId="31920" refreshError="1"/>
      <sheetData sheetId="31921" refreshError="1"/>
      <sheetData sheetId="31922" refreshError="1"/>
      <sheetData sheetId="31923" refreshError="1"/>
      <sheetData sheetId="31924" refreshError="1"/>
      <sheetData sheetId="31925" refreshError="1"/>
      <sheetData sheetId="31926" refreshError="1"/>
      <sheetData sheetId="31927" refreshError="1"/>
      <sheetData sheetId="31928" refreshError="1"/>
      <sheetData sheetId="31929" refreshError="1"/>
      <sheetData sheetId="31930">
        <row r="20">
          <cell r="K20">
            <v>68811.45</v>
          </cell>
        </row>
      </sheetData>
      <sheetData sheetId="31931" refreshError="1"/>
      <sheetData sheetId="31932">
        <row r="25">
          <cell r="H25">
            <v>19245.49037</v>
          </cell>
        </row>
      </sheetData>
      <sheetData sheetId="31933">
        <row r="46">
          <cell r="H46">
            <v>880.19581999999991</v>
          </cell>
        </row>
      </sheetData>
      <sheetData sheetId="31934" refreshError="1"/>
      <sheetData sheetId="31935"/>
      <sheetData sheetId="31936"/>
      <sheetData sheetId="31937"/>
      <sheetData sheetId="31938"/>
      <sheetData sheetId="31939"/>
      <sheetData sheetId="31940"/>
      <sheetData sheetId="31941"/>
      <sheetData sheetId="31942"/>
      <sheetData sheetId="31943"/>
      <sheetData sheetId="31944"/>
      <sheetData sheetId="31945"/>
      <sheetData sheetId="31946"/>
      <sheetData sheetId="31947"/>
      <sheetData sheetId="31948"/>
      <sheetData sheetId="31949"/>
      <sheetData sheetId="31950"/>
      <sheetData sheetId="31951"/>
      <sheetData sheetId="31952"/>
      <sheetData sheetId="31953"/>
      <sheetData sheetId="31954"/>
      <sheetData sheetId="31955"/>
      <sheetData sheetId="31956"/>
      <sheetData sheetId="31957"/>
      <sheetData sheetId="31958"/>
      <sheetData sheetId="31959"/>
      <sheetData sheetId="31960"/>
      <sheetData sheetId="31961"/>
      <sheetData sheetId="31962"/>
      <sheetData sheetId="31963"/>
      <sheetData sheetId="31964"/>
      <sheetData sheetId="31965"/>
      <sheetData sheetId="31966"/>
      <sheetData sheetId="31967"/>
      <sheetData sheetId="31968"/>
      <sheetData sheetId="31969"/>
      <sheetData sheetId="31970"/>
      <sheetData sheetId="31971"/>
      <sheetData sheetId="31972"/>
      <sheetData sheetId="31973"/>
      <sheetData sheetId="31974"/>
      <sheetData sheetId="31975"/>
      <sheetData sheetId="31976"/>
      <sheetData sheetId="31977"/>
      <sheetData sheetId="31978"/>
      <sheetData sheetId="31979"/>
      <sheetData sheetId="31980"/>
      <sheetData sheetId="31981"/>
      <sheetData sheetId="31982"/>
      <sheetData sheetId="31983"/>
      <sheetData sheetId="31984"/>
      <sheetData sheetId="31985"/>
      <sheetData sheetId="31986"/>
      <sheetData sheetId="31987"/>
      <sheetData sheetId="31988"/>
      <sheetData sheetId="31989">
        <row r="199">
          <cell r="S199">
            <v>40634</v>
          </cell>
        </row>
      </sheetData>
      <sheetData sheetId="31990"/>
      <sheetData sheetId="31991">
        <row r="49">
          <cell r="C49">
            <v>0</v>
          </cell>
        </row>
      </sheetData>
      <sheetData sheetId="31992" refreshError="1"/>
      <sheetData sheetId="31993" refreshError="1"/>
      <sheetData sheetId="31994" refreshError="1"/>
      <sheetData sheetId="31995" refreshError="1"/>
      <sheetData sheetId="31996" refreshError="1"/>
      <sheetData sheetId="31997" refreshError="1"/>
      <sheetData sheetId="31998" refreshError="1"/>
      <sheetData sheetId="31999" refreshError="1"/>
      <sheetData sheetId="32000" refreshError="1"/>
      <sheetData sheetId="32001" refreshError="1"/>
      <sheetData sheetId="32002" refreshError="1"/>
      <sheetData sheetId="32003" refreshError="1"/>
      <sheetData sheetId="32004" refreshError="1"/>
      <sheetData sheetId="32005" refreshError="1"/>
      <sheetData sheetId="32006" refreshError="1"/>
      <sheetData sheetId="32007" refreshError="1"/>
      <sheetData sheetId="32008" refreshError="1"/>
      <sheetData sheetId="32009" refreshError="1"/>
      <sheetData sheetId="32010" refreshError="1"/>
      <sheetData sheetId="32011" refreshError="1"/>
      <sheetData sheetId="32012" refreshError="1"/>
      <sheetData sheetId="32013" refreshError="1"/>
      <sheetData sheetId="32014" refreshError="1"/>
      <sheetData sheetId="32015" refreshError="1"/>
      <sheetData sheetId="32016" refreshError="1"/>
      <sheetData sheetId="32017" refreshError="1"/>
      <sheetData sheetId="32018" refreshError="1"/>
      <sheetData sheetId="32019" refreshError="1"/>
      <sheetData sheetId="32020" refreshError="1"/>
      <sheetData sheetId="32021" refreshError="1"/>
      <sheetData sheetId="32022" refreshError="1"/>
      <sheetData sheetId="32023" refreshError="1"/>
      <sheetData sheetId="32024" refreshError="1"/>
      <sheetData sheetId="32025" refreshError="1"/>
      <sheetData sheetId="32026" refreshError="1"/>
      <sheetData sheetId="32027" refreshError="1"/>
      <sheetData sheetId="32028" refreshError="1"/>
      <sheetData sheetId="32029" refreshError="1"/>
      <sheetData sheetId="32030" refreshError="1"/>
      <sheetData sheetId="32031" refreshError="1"/>
      <sheetData sheetId="32032" refreshError="1"/>
      <sheetData sheetId="32033" refreshError="1"/>
      <sheetData sheetId="32034" refreshError="1"/>
      <sheetData sheetId="32035" refreshError="1"/>
      <sheetData sheetId="32036" refreshError="1"/>
      <sheetData sheetId="32037" refreshError="1"/>
      <sheetData sheetId="32038" refreshError="1"/>
      <sheetData sheetId="32039" refreshError="1"/>
      <sheetData sheetId="32040" refreshError="1"/>
      <sheetData sheetId="32041" refreshError="1"/>
      <sheetData sheetId="32042" refreshError="1"/>
      <sheetData sheetId="32043" refreshError="1"/>
      <sheetData sheetId="32044" refreshError="1"/>
      <sheetData sheetId="32045" refreshError="1"/>
      <sheetData sheetId="32046" refreshError="1"/>
      <sheetData sheetId="32047" refreshError="1"/>
      <sheetData sheetId="32048" refreshError="1"/>
      <sheetData sheetId="32049" refreshError="1"/>
      <sheetData sheetId="32050" refreshError="1"/>
      <sheetData sheetId="32051" refreshError="1"/>
      <sheetData sheetId="32052" refreshError="1"/>
      <sheetData sheetId="32053" refreshError="1"/>
      <sheetData sheetId="32054" refreshError="1"/>
      <sheetData sheetId="32055" refreshError="1"/>
      <sheetData sheetId="32056" refreshError="1"/>
      <sheetData sheetId="32057" refreshError="1"/>
      <sheetData sheetId="32058" refreshError="1"/>
      <sheetData sheetId="32059" refreshError="1"/>
      <sheetData sheetId="32060" refreshError="1"/>
      <sheetData sheetId="32061" refreshError="1"/>
      <sheetData sheetId="32062" refreshError="1"/>
      <sheetData sheetId="32063" refreshError="1"/>
      <sheetData sheetId="32064" refreshError="1"/>
      <sheetData sheetId="32065" refreshError="1"/>
      <sheetData sheetId="32066" refreshError="1"/>
      <sheetData sheetId="32067" refreshError="1"/>
      <sheetData sheetId="32068" refreshError="1"/>
      <sheetData sheetId="32069" refreshError="1"/>
      <sheetData sheetId="32070" refreshError="1"/>
      <sheetData sheetId="32071" refreshError="1"/>
      <sheetData sheetId="32072" refreshError="1"/>
      <sheetData sheetId="32073" refreshError="1"/>
      <sheetData sheetId="32074" refreshError="1"/>
      <sheetData sheetId="32075" refreshError="1"/>
      <sheetData sheetId="32076" refreshError="1"/>
      <sheetData sheetId="32077" refreshError="1"/>
      <sheetData sheetId="32078" refreshError="1"/>
      <sheetData sheetId="32079" refreshError="1"/>
      <sheetData sheetId="32080">
        <row r="262">
          <cell r="E262">
            <v>1</v>
          </cell>
        </row>
      </sheetData>
      <sheetData sheetId="32081" refreshError="1"/>
      <sheetData sheetId="32082" refreshError="1"/>
      <sheetData sheetId="32083" refreshError="1"/>
      <sheetData sheetId="32084" refreshError="1"/>
      <sheetData sheetId="32085" refreshError="1"/>
      <sheetData sheetId="32086" refreshError="1"/>
      <sheetData sheetId="32087" refreshError="1"/>
      <sheetData sheetId="32088" refreshError="1"/>
      <sheetData sheetId="32089" refreshError="1"/>
      <sheetData sheetId="32090" refreshError="1"/>
      <sheetData sheetId="32091" refreshError="1"/>
      <sheetData sheetId="32092" refreshError="1"/>
      <sheetData sheetId="32093" refreshError="1"/>
      <sheetData sheetId="32094" refreshError="1"/>
      <sheetData sheetId="32095" refreshError="1"/>
      <sheetData sheetId="32096" refreshError="1"/>
      <sheetData sheetId="32097" refreshError="1"/>
      <sheetData sheetId="32098" refreshError="1"/>
      <sheetData sheetId="32099" refreshError="1"/>
      <sheetData sheetId="32100" refreshError="1"/>
      <sheetData sheetId="32101" refreshError="1"/>
      <sheetData sheetId="32102" refreshError="1"/>
      <sheetData sheetId="32103" refreshError="1"/>
      <sheetData sheetId="32104" refreshError="1"/>
      <sheetData sheetId="32105" refreshError="1"/>
      <sheetData sheetId="32106" refreshError="1"/>
      <sheetData sheetId="32107" refreshError="1"/>
      <sheetData sheetId="32108" refreshError="1"/>
      <sheetData sheetId="32109" refreshError="1"/>
      <sheetData sheetId="32110" refreshError="1"/>
      <sheetData sheetId="32111" refreshError="1"/>
      <sheetData sheetId="32112" refreshError="1"/>
      <sheetData sheetId="32113" refreshError="1"/>
      <sheetData sheetId="32114" refreshError="1"/>
      <sheetData sheetId="32115" refreshError="1"/>
      <sheetData sheetId="32116" refreshError="1"/>
      <sheetData sheetId="32117" refreshError="1"/>
      <sheetData sheetId="32118" refreshError="1"/>
      <sheetData sheetId="32119" refreshError="1"/>
      <sheetData sheetId="32120" refreshError="1"/>
      <sheetData sheetId="32121" refreshError="1"/>
      <sheetData sheetId="32122" refreshError="1"/>
      <sheetData sheetId="32123" refreshError="1"/>
      <sheetData sheetId="32124" refreshError="1"/>
      <sheetData sheetId="32125" refreshError="1"/>
      <sheetData sheetId="32126" refreshError="1"/>
      <sheetData sheetId="32127" refreshError="1"/>
      <sheetData sheetId="32128" refreshError="1"/>
      <sheetData sheetId="32129" refreshError="1"/>
      <sheetData sheetId="32130" refreshError="1"/>
      <sheetData sheetId="32131" refreshError="1"/>
      <sheetData sheetId="32132" refreshError="1"/>
      <sheetData sheetId="32133" refreshError="1"/>
      <sheetData sheetId="32134" refreshError="1"/>
      <sheetData sheetId="32135" refreshError="1"/>
      <sheetData sheetId="32136" refreshError="1"/>
      <sheetData sheetId="32137" refreshError="1"/>
      <sheetData sheetId="32138" refreshError="1"/>
      <sheetData sheetId="32139" refreshError="1"/>
      <sheetData sheetId="32140" refreshError="1"/>
      <sheetData sheetId="32141" refreshError="1"/>
      <sheetData sheetId="32142" refreshError="1"/>
      <sheetData sheetId="32143" refreshError="1"/>
      <sheetData sheetId="32144" refreshError="1"/>
      <sheetData sheetId="32145" refreshError="1"/>
      <sheetData sheetId="32146" refreshError="1"/>
      <sheetData sheetId="32147" refreshError="1"/>
      <sheetData sheetId="32148" refreshError="1"/>
      <sheetData sheetId="32149" refreshError="1"/>
      <sheetData sheetId="32150" refreshError="1"/>
      <sheetData sheetId="32151" refreshError="1"/>
      <sheetData sheetId="32152" refreshError="1"/>
      <sheetData sheetId="32153" refreshError="1"/>
      <sheetData sheetId="32154" refreshError="1"/>
      <sheetData sheetId="32155" refreshError="1"/>
      <sheetData sheetId="32156" refreshError="1"/>
      <sheetData sheetId="32157" refreshError="1"/>
      <sheetData sheetId="32158" refreshError="1"/>
      <sheetData sheetId="32159"/>
      <sheetData sheetId="32160" refreshError="1"/>
      <sheetData sheetId="32161" refreshError="1"/>
      <sheetData sheetId="32162" refreshError="1"/>
      <sheetData sheetId="32163" refreshError="1"/>
      <sheetData sheetId="32164" refreshError="1"/>
      <sheetData sheetId="32165" refreshError="1"/>
      <sheetData sheetId="32166"/>
      <sheetData sheetId="32167" refreshError="1"/>
      <sheetData sheetId="32168" refreshError="1"/>
      <sheetData sheetId="32169" refreshError="1"/>
      <sheetData sheetId="32170" refreshError="1"/>
      <sheetData sheetId="32171" refreshError="1"/>
      <sheetData sheetId="32172" refreshError="1"/>
      <sheetData sheetId="32173" refreshError="1"/>
      <sheetData sheetId="32174" refreshError="1"/>
      <sheetData sheetId="32175" refreshError="1"/>
      <sheetData sheetId="32176" refreshError="1"/>
      <sheetData sheetId="32177" refreshError="1"/>
      <sheetData sheetId="32178" refreshError="1"/>
      <sheetData sheetId="32179" refreshError="1"/>
      <sheetData sheetId="32180" refreshError="1"/>
      <sheetData sheetId="32181" refreshError="1"/>
      <sheetData sheetId="32182" refreshError="1"/>
      <sheetData sheetId="32183" refreshError="1"/>
      <sheetData sheetId="32184" refreshError="1"/>
      <sheetData sheetId="32185" refreshError="1"/>
      <sheetData sheetId="32186" refreshError="1"/>
      <sheetData sheetId="32187" refreshError="1"/>
      <sheetData sheetId="32188" refreshError="1"/>
      <sheetData sheetId="32189" refreshError="1"/>
      <sheetData sheetId="32190" refreshError="1"/>
      <sheetData sheetId="32191" refreshError="1"/>
      <sheetData sheetId="32192" refreshError="1"/>
      <sheetData sheetId="32193" refreshError="1"/>
      <sheetData sheetId="32194" refreshError="1"/>
      <sheetData sheetId="32195" refreshError="1"/>
      <sheetData sheetId="32196" refreshError="1"/>
      <sheetData sheetId="32197" refreshError="1"/>
      <sheetData sheetId="32198" refreshError="1"/>
      <sheetData sheetId="32199" refreshError="1"/>
      <sheetData sheetId="32200" refreshError="1"/>
      <sheetData sheetId="32201" refreshError="1"/>
      <sheetData sheetId="32202" refreshError="1"/>
      <sheetData sheetId="32203" refreshError="1"/>
      <sheetData sheetId="32204" refreshError="1"/>
      <sheetData sheetId="32205" refreshError="1"/>
      <sheetData sheetId="32206" refreshError="1"/>
      <sheetData sheetId="32207" refreshError="1"/>
      <sheetData sheetId="32208" refreshError="1"/>
      <sheetData sheetId="32209" refreshError="1"/>
      <sheetData sheetId="32210" refreshError="1"/>
      <sheetData sheetId="32211" refreshError="1"/>
      <sheetData sheetId="32212" refreshError="1"/>
      <sheetData sheetId="32213" refreshError="1"/>
      <sheetData sheetId="32214" refreshError="1"/>
      <sheetData sheetId="32215" refreshError="1"/>
      <sheetData sheetId="32216" refreshError="1"/>
      <sheetData sheetId="32217" refreshError="1"/>
      <sheetData sheetId="32218" refreshError="1"/>
      <sheetData sheetId="32219" refreshError="1"/>
      <sheetData sheetId="32220" refreshError="1"/>
      <sheetData sheetId="32221" refreshError="1"/>
      <sheetData sheetId="32222" refreshError="1"/>
      <sheetData sheetId="32223" refreshError="1"/>
      <sheetData sheetId="32224" refreshError="1"/>
      <sheetData sheetId="32225" refreshError="1"/>
      <sheetData sheetId="32226" refreshError="1"/>
      <sheetData sheetId="32227" refreshError="1"/>
      <sheetData sheetId="32228" refreshError="1"/>
      <sheetData sheetId="32229" refreshError="1"/>
      <sheetData sheetId="32230" refreshError="1"/>
      <sheetData sheetId="32231" refreshError="1"/>
      <sheetData sheetId="32232" refreshError="1"/>
      <sheetData sheetId="32233" refreshError="1"/>
      <sheetData sheetId="32234" refreshError="1"/>
      <sheetData sheetId="32235" refreshError="1"/>
      <sheetData sheetId="32236" refreshError="1"/>
      <sheetData sheetId="32237" refreshError="1"/>
      <sheetData sheetId="32238" refreshError="1"/>
      <sheetData sheetId="32239" refreshError="1"/>
      <sheetData sheetId="32240" refreshError="1"/>
      <sheetData sheetId="32241" refreshError="1"/>
      <sheetData sheetId="32242" refreshError="1"/>
      <sheetData sheetId="32243" refreshError="1"/>
      <sheetData sheetId="32244" refreshError="1"/>
      <sheetData sheetId="32245" refreshError="1"/>
      <sheetData sheetId="32246" refreshError="1"/>
      <sheetData sheetId="32247" refreshError="1"/>
      <sheetData sheetId="32248" refreshError="1"/>
      <sheetData sheetId="32249" refreshError="1"/>
      <sheetData sheetId="32250" refreshError="1"/>
      <sheetData sheetId="32251" refreshError="1"/>
      <sheetData sheetId="32252" refreshError="1"/>
      <sheetData sheetId="32253" refreshError="1"/>
      <sheetData sheetId="32254" refreshError="1"/>
      <sheetData sheetId="32255" refreshError="1"/>
      <sheetData sheetId="32256" refreshError="1"/>
      <sheetData sheetId="32257" refreshError="1"/>
      <sheetData sheetId="32258" refreshError="1"/>
      <sheetData sheetId="32259" refreshError="1"/>
      <sheetData sheetId="32260" refreshError="1"/>
      <sheetData sheetId="32261" refreshError="1"/>
      <sheetData sheetId="32262" refreshError="1"/>
      <sheetData sheetId="32263" refreshError="1"/>
      <sheetData sheetId="32264" refreshError="1"/>
      <sheetData sheetId="32265" refreshError="1"/>
      <sheetData sheetId="32266" refreshError="1"/>
      <sheetData sheetId="32267" refreshError="1"/>
      <sheetData sheetId="32268" refreshError="1"/>
      <sheetData sheetId="32269" refreshError="1"/>
      <sheetData sheetId="32270" refreshError="1"/>
      <sheetData sheetId="32271" refreshError="1"/>
      <sheetData sheetId="32272" refreshError="1"/>
      <sheetData sheetId="32273" refreshError="1"/>
      <sheetData sheetId="32274" refreshError="1"/>
      <sheetData sheetId="32275" refreshError="1"/>
      <sheetData sheetId="32276" refreshError="1"/>
      <sheetData sheetId="32277" refreshError="1"/>
      <sheetData sheetId="32278" refreshError="1"/>
      <sheetData sheetId="32279" refreshError="1"/>
      <sheetData sheetId="32280" refreshError="1"/>
      <sheetData sheetId="32281" refreshError="1"/>
      <sheetData sheetId="32282" refreshError="1"/>
      <sheetData sheetId="32283" refreshError="1"/>
      <sheetData sheetId="32284" refreshError="1"/>
      <sheetData sheetId="32285" refreshError="1"/>
      <sheetData sheetId="32286" refreshError="1"/>
      <sheetData sheetId="32287" refreshError="1"/>
      <sheetData sheetId="32288" refreshError="1"/>
      <sheetData sheetId="32289" refreshError="1"/>
      <sheetData sheetId="32290" refreshError="1"/>
      <sheetData sheetId="32291" refreshError="1"/>
      <sheetData sheetId="32292" refreshError="1"/>
      <sheetData sheetId="32293" refreshError="1"/>
      <sheetData sheetId="32294" refreshError="1"/>
      <sheetData sheetId="32295" refreshError="1"/>
      <sheetData sheetId="32296" refreshError="1"/>
      <sheetData sheetId="32297" refreshError="1"/>
      <sheetData sheetId="32298" refreshError="1"/>
      <sheetData sheetId="32299" refreshError="1"/>
      <sheetData sheetId="32300"/>
      <sheetData sheetId="32301" refreshError="1"/>
      <sheetData sheetId="32302">
        <row r="36">
          <cell r="C36">
            <v>0.08</v>
          </cell>
        </row>
      </sheetData>
      <sheetData sheetId="32303" refreshError="1"/>
      <sheetData sheetId="32304"/>
      <sheetData sheetId="32305" refreshError="1"/>
      <sheetData sheetId="32306" refreshError="1"/>
      <sheetData sheetId="32307" refreshError="1"/>
      <sheetData sheetId="32308" refreshError="1"/>
      <sheetData sheetId="32309" refreshError="1"/>
      <sheetData sheetId="32310" refreshError="1"/>
      <sheetData sheetId="32311" refreshError="1"/>
      <sheetData sheetId="32312" refreshError="1"/>
      <sheetData sheetId="32313" refreshError="1"/>
      <sheetData sheetId="32314" refreshError="1"/>
      <sheetData sheetId="32315" refreshError="1"/>
      <sheetData sheetId="32316" refreshError="1"/>
      <sheetData sheetId="32317" refreshError="1"/>
      <sheetData sheetId="32318" refreshError="1"/>
      <sheetData sheetId="32319" refreshError="1"/>
      <sheetData sheetId="32320" refreshError="1"/>
      <sheetData sheetId="32321" refreshError="1"/>
      <sheetData sheetId="32322" refreshError="1"/>
      <sheetData sheetId="32323"/>
      <sheetData sheetId="32324"/>
      <sheetData sheetId="32325"/>
      <sheetData sheetId="32326"/>
      <sheetData sheetId="32327"/>
      <sheetData sheetId="32328"/>
      <sheetData sheetId="32329"/>
      <sheetData sheetId="32330"/>
      <sheetData sheetId="32331"/>
      <sheetData sheetId="32332"/>
      <sheetData sheetId="32333"/>
      <sheetData sheetId="32334"/>
      <sheetData sheetId="32335"/>
      <sheetData sheetId="32336"/>
      <sheetData sheetId="32337"/>
      <sheetData sheetId="32338"/>
      <sheetData sheetId="32339"/>
      <sheetData sheetId="32340"/>
      <sheetData sheetId="32341"/>
      <sheetData sheetId="32342"/>
      <sheetData sheetId="32343"/>
      <sheetData sheetId="32344"/>
      <sheetData sheetId="32345"/>
      <sheetData sheetId="32346"/>
      <sheetData sheetId="32347"/>
      <sheetData sheetId="32348"/>
      <sheetData sheetId="32349"/>
      <sheetData sheetId="32350"/>
      <sheetData sheetId="32351"/>
      <sheetData sheetId="32352"/>
      <sheetData sheetId="32353"/>
      <sheetData sheetId="32354"/>
      <sheetData sheetId="32355"/>
      <sheetData sheetId="32356"/>
      <sheetData sheetId="32357"/>
      <sheetData sheetId="32358"/>
      <sheetData sheetId="32359"/>
      <sheetData sheetId="32360"/>
      <sheetData sheetId="32361"/>
      <sheetData sheetId="32362"/>
      <sheetData sheetId="32363"/>
      <sheetData sheetId="32364"/>
      <sheetData sheetId="32365"/>
      <sheetData sheetId="32366"/>
      <sheetData sheetId="32367"/>
      <sheetData sheetId="32368"/>
      <sheetData sheetId="32369"/>
      <sheetData sheetId="32370"/>
      <sheetData sheetId="32371"/>
      <sheetData sheetId="32372"/>
      <sheetData sheetId="32373"/>
      <sheetData sheetId="32374"/>
      <sheetData sheetId="32375" refreshError="1"/>
      <sheetData sheetId="32376" refreshError="1"/>
      <sheetData sheetId="32377" refreshError="1"/>
      <sheetData sheetId="32378" refreshError="1"/>
      <sheetData sheetId="32379" refreshError="1"/>
      <sheetData sheetId="32380" refreshError="1"/>
      <sheetData sheetId="32381" refreshError="1"/>
      <sheetData sheetId="32382" refreshError="1"/>
      <sheetData sheetId="32383" refreshError="1"/>
      <sheetData sheetId="32384" refreshError="1"/>
      <sheetData sheetId="32385" refreshError="1"/>
      <sheetData sheetId="32386" refreshError="1"/>
      <sheetData sheetId="32387" refreshError="1"/>
      <sheetData sheetId="32388" refreshError="1"/>
      <sheetData sheetId="32389" refreshError="1"/>
      <sheetData sheetId="32390" refreshError="1"/>
      <sheetData sheetId="32391" refreshError="1"/>
      <sheetData sheetId="32392" refreshError="1"/>
      <sheetData sheetId="32393" refreshError="1"/>
      <sheetData sheetId="32394" refreshError="1"/>
      <sheetData sheetId="32395" refreshError="1"/>
      <sheetData sheetId="32396" refreshError="1"/>
      <sheetData sheetId="32397" refreshError="1"/>
      <sheetData sheetId="32398" refreshError="1"/>
      <sheetData sheetId="32399" refreshError="1"/>
      <sheetData sheetId="32400" refreshError="1"/>
      <sheetData sheetId="32401" refreshError="1"/>
      <sheetData sheetId="32402" refreshError="1"/>
      <sheetData sheetId="32403" refreshError="1"/>
      <sheetData sheetId="32404" refreshError="1"/>
      <sheetData sheetId="32405" refreshError="1"/>
      <sheetData sheetId="32406" refreshError="1"/>
      <sheetData sheetId="32407" refreshError="1"/>
      <sheetData sheetId="32408" refreshError="1"/>
      <sheetData sheetId="32409" refreshError="1"/>
      <sheetData sheetId="32410">
        <row r="78">
          <cell r="C78">
            <v>45</v>
          </cell>
        </row>
      </sheetData>
      <sheetData sheetId="32411" refreshError="1"/>
      <sheetData sheetId="32412" refreshError="1"/>
      <sheetData sheetId="32413" refreshError="1"/>
      <sheetData sheetId="32414" refreshError="1"/>
      <sheetData sheetId="32415" refreshError="1"/>
      <sheetData sheetId="32416" refreshError="1"/>
      <sheetData sheetId="32417" refreshError="1"/>
      <sheetData sheetId="32418" refreshError="1"/>
      <sheetData sheetId="32419" refreshError="1"/>
      <sheetData sheetId="32420" refreshError="1"/>
      <sheetData sheetId="32421" refreshError="1"/>
      <sheetData sheetId="32422" refreshError="1"/>
      <sheetData sheetId="32423" refreshError="1"/>
      <sheetData sheetId="32424" refreshError="1"/>
      <sheetData sheetId="32425" refreshError="1"/>
      <sheetData sheetId="32426" refreshError="1"/>
      <sheetData sheetId="32427" refreshError="1"/>
      <sheetData sheetId="32428" refreshError="1"/>
      <sheetData sheetId="32429" refreshError="1"/>
      <sheetData sheetId="32430" refreshError="1"/>
      <sheetData sheetId="32431" refreshError="1"/>
      <sheetData sheetId="32432" refreshError="1"/>
      <sheetData sheetId="32433" refreshError="1"/>
      <sheetData sheetId="32434" refreshError="1"/>
      <sheetData sheetId="32435" refreshError="1"/>
      <sheetData sheetId="32436" refreshError="1"/>
      <sheetData sheetId="32437"/>
      <sheetData sheetId="32438">
        <row r="12">
          <cell r="S12">
            <v>40816</v>
          </cell>
        </row>
      </sheetData>
      <sheetData sheetId="32439" refreshError="1"/>
      <sheetData sheetId="32440" refreshError="1"/>
      <sheetData sheetId="32441"/>
      <sheetData sheetId="32442"/>
      <sheetData sheetId="32443"/>
      <sheetData sheetId="32444"/>
      <sheetData sheetId="32445"/>
      <sheetData sheetId="32446"/>
      <sheetData sheetId="32447"/>
      <sheetData sheetId="32448"/>
      <sheetData sheetId="32449"/>
      <sheetData sheetId="32450"/>
      <sheetData sheetId="32451"/>
      <sheetData sheetId="32452"/>
      <sheetData sheetId="32453"/>
      <sheetData sheetId="32454" refreshError="1"/>
      <sheetData sheetId="32455" refreshError="1"/>
      <sheetData sheetId="32456" refreshError="1"/>
      <sheetData sheetId="32457" refreshError="1"/>
      <sheetData sheetId="32458">
        <row r="2">
          <cell r="A2" t="str">
            <v>0D1</v>
          </cell>
        </row>
      </sheetData>
      <sheetData sheetId="32459" refreshError="1"/>
      <sheetData sheetId="32460"/>
      <sheetData sheetId="32461"/>
      <sheetData sheetId="32462"/>
      <sheetData sheetId="32463"/>
      <sheetData sheetId="32464"/>
      <sheetData sheetId="32465"/>
      <sheetData sheetId="32466"/>
      <sheetData sheetId="32467"/>
      <sheetData sheetId="32468"/>
      <sheetData sheetId="32469"/>
      <sheetData sheetId="32470"/>
      <sheetData sheetId="32471"/>
      <sheetData sheetId="32472"/>
      <sheetData sheetId="32473"/>
      <sheetData sheetId="32474"/>
      <sheetData sheetId="32475"/>
      <sheetData sheetId="32476"/>
      <sheetData sheetId="32477"/>
      <sheetData sheetId="32478" refreshError="1"/>
      <sheetData sheetId="32479" refreshError="1"/>
      <sheetData sheetId="32480" refreshError="1"/>
      <sheetData sheetId="32481" refreshError="1"/>
      <sheetData sheetId="32482" refreshError="1"/>
      <sheetData sheetId="32483" refreshError="1"/>
      <sheetData sheetId="32484">
        <row r="7">
          <cell r="E7">
            <v>2013</v>
          </cell>
        </row>
      </sheetData>
      <sheetData sheetId="32485">
        <row r="4">
          <cell r="E4">
            <v>2013</v>
          </cell>
        </row>
      </sheetData>
      <sheetData sheetId="32486">
        <row r="55">
          <cell r="C55">
            <v>19733971.754723858</v>
          </cell>
        </row>
      </sheetData>
      <sheetData sheetId="32487" refreshError="1"/>
      <sheetData sheetId="32488" refreshError="1"/>
      <sheetData sheetId="32489">
        <row r="7">
          <cell r="E7">
            <v>2013</v>
          </cell>
        </row>
      </sheetData>
      <sheetData sheetId="32490">
        <row r="4">
          <cell r="E4">
            <v>2013</v>
          </cell>
        </row>
      </sheetData>
      <sheetData sheetId="32491">
        <row r="55">
          <cell r="C55">
            <v>18867942.494559102</v>
          </cell>
        </row>
      </sheetData>
      <sheetData sheetId="32492" refreshError="1"/>
      <sheetData sheetId="32493" refreshError="1"/>
      <sheetData sheetId="32494">
        <row r="7">
          <cell r="E7">
            <v>2013</v>
          </cell>
        </row>
      </sheetData>
      <sheetData sheetId="32495">
        <row r="4">
          <cell r="E4">
            <v>2013</v>
          </cell>
        </row>
      </sheetData>
      <sheetData sheetId="32496">
        <row r="55">
          <cell r="C55">
            <v>36993510.660660289</v>
          </cell>
        </row>
      </sheetData>
      <sheetData sheetId="32497" refreshError="1"/>
      <sheetData sheetId="32498" refreshError="1"/>
      <sheetData sheetId="32499" refreshError="1"/>
      <sheetData sheetId="32500" refreshError="1"/>
      <sheetData sheetId="32501" refreshError="1"/>
      <sheetData sheetId="32502" refreshError="1"/>
      <sheetData sheetId="32503"/>
      <sheetData sheetId="32504">
        <row r="5">
          <cell r="H5" t="str">
            <v>Sep</v>
          </cell>
        </row>
      </sheetData>
      <sheetData sheetId="32505" refreshError="1"/>
      <sheetData sheetId="32506">
        <row r="5">
          <cell r="H5" t="str">
            <v>Mar</v>
          </cell>
        </row>
      </sheetData>
      <sheetData sheetId="32507"/>
      <sheetData sheetId="32508">
        <row r="5">
          <cell r="H5" t="str">
            <v>Aug</v>
          </cell>
        </row>
      </sheetData>
      <sheetData sheetId="32509"/>
      <sheetData sheetId="32510" refreshError="1"/>
      <sheetData sheetId="32511" refreshError="1"/>
      <sheetData sheetId="32512" refreshError="1"/>
      <sheetData sheetId="32513" refreshError="1"/>
      <sheetData sheetId="32514" refreshError="1"/>
      <sheetData sheetId="32515" refreshError="1"/>
      <sheetData sheetId="32516"/>
      <sheetData sheetId="32517"/>
      <sheetData sheetId="32518"/>
      <sheetData sheetId="32519"/>
      <sheetData sheetId="32520"/>
      <sheetData sheetId="32521"/>
      <sheetData sheetId="32522"/>
      <sheetData sheetId="32523"/>
      <sheetData sheetId="32524"/>
      <sheetData sheetId="32525"/>
      <sheetData sheetId="32526"/>
      <sheetData sheetId="32527"/>
      <sheetData sheetId="32528"/>
      <sheetData sheetId="32529"/>
      <sheetData sheetId="32530"/>
      <sheetData sheetId="32531"/>
      <sheetData sheetId="32532"/>
      <sheetData sheetId="32533"/>
      <sheetData sheetId="32534"/>
      <sheetData sheetId="32535"/>
      <sheetData sheetId="32536"/>
      <sheetData sheetId="32537"/>
      <sheetData sheetId="32538"/>
      <sheetData sheetId="32539"/>
      <sheetData sheetId="32540"/>
      <sheetData sheetId="32541" refreshError="1"/>
      <sheetData sheetId="32542" refreshError="1"/>
      <sheetData sheetId="32543" refreshError="1"/>
      <sheetData sheetId="32544" refreshError="1"/>
      <sheetData sheetId="32545" refreshError="1"/>
      <sheetData sheetId="32546">
        <row r="7">
          <cell r="D7" t="str">
            <v>MIPA - Design &amp; Engineering</v>
          </cell>
        </row>
      </sheetData>
      <sheetData sheetId="32547">
        <row r="2">
          <cell r="C2"/>
        </row>
      </sheetData>
      <sheetData sheetId="32548" refreshError="1"/>
      <sheetData sheetId="32549" refreshError="1"/>
      <sheetData sheetId="32550" refreshError="1"/>
      <sheetData sheetId="32551" refreshError="1"/>
      <sheetData sheetId="32552">
        <row r="33">
          <cell r="K33">
            <v>74.847397354655115</v>
          </cell>
        </row>
      </sheetData>
      <sheetData sheetId="32553" refreshError="1"/>
      <sheetData sheetId="32554"/>
      <sheetData sheetId="32555"/>
      <sheetData sheetId="32556"/>
      <sheetData sheetId="32557"/>
      <sheetData sheetId="32558"/>
      <sheetData sheetId="32559"/>
      <sheetData sheetId="32560" refreshError="1"/>
      <sheetData sheetId="32561" refreshError="1"/>
      <sheetData sheetId="32562">
        <row r="5">
          <cell r="A5">
            <v>1</v>
          </cell>
        </row>
      </sheetData>
      <sheetData sheetId="32563"/>
      <sheetData sheetId="32564"/>
      <sheetData sheetId="32565"/>
      <sheetData sheetId="32566"/>
      <sheetData sheetId="32567" refreshError="1"/>
      <sheetData sheetId="32568" refreshError="1"/>
      <sheetData sheetId="32569" refreshError="1"/>
      <sheetData sheetId="32570" refreshError="1"/>
      <sheetData sheetId="32571" refreshError="1"/>
      <sheetData sheetId="32572" refreshError="1"/>
      <sheetData sheetId="32573">
        <row r="6">
          <cell r="AQ6">
            <v>2039</v>
          </cell>
        </row>
      </sheetData>
      <sheetData sheetId="32574">
        <row r="2">
          <cell r="D2" t="str">
            <v>Blank</v>
          </cell>
        </row>
      </sheetData>
      <sheetData sheetId="32575">
        <row r="46">
          <cell r="D46">
            <v>140</v>
          </cell>
        </row>
      </sheetData>
      <sheetData sheetId="32576"/>
      <sheetData sheetId="32577"/>
      <sheetData sheetId="32578"/>
      <sheetData sheetId="32579"/>
      <sheetData sheetId="32580" refreshError="1"/>
      <sheetData sheetId="32581" refreshError="1"/>
      <sheetData sheetId="32582" refreshError="1"/>
      <sheetData sheetId="32583" refreshError="1"/>
      <sheetData sheetId="32584" refreshError="1"/>
      <sheetData sheetId="32585" refreshError="1"/>
      <sheetData sheetId="32586" refreshError="1"/>
      <sheetData sheetId="32587" refreshError="1"/>
      <sheetData sheetId="32588" refreshError="1"/>
      <sheetData sheetId="32589" refreshError="1"/>
      <sheetData sheetId="32590" refreshError="1"/>
      <sheetData sheetId="32591"/>
      <sheetData sheetId="32592"/>
      <sheetData sheetId="32593"/>
      <sheetData sheetId="32594"/>
      <sheetData sheetId="32595"/>
      <sheetData sheetId="32596"/>
      <sheetData sheetId="32597"/>
      <sheetData sheetId="32598"/>
      <sheetData sheetId="32599"/>
      <sheetData sheetId="32600"/>
      <sheetData sheetId="32601">
        <row r="14">
          <cell r="H14">
            <v>50</v>
          </cell>
        </row>
      </sheetData>
      <sheetData sheetId="32602">
        <row r="14">
          <cell r="D14">
            <v>44926</v>
          </cell>
        </row>
      </sheetData>
      <sheetData sheetId="32603" refreshError="1"/>
      <sheetData sheetId="32604" refreshError="1"/>
      <sheetData sheetId="32605">
        <row r="13">
          <cell r="D13">
            <v>21135.420373916309</v>
          </cell>
        </row>
      </sheetData>
      <sheetData sheetId="32606">
        <row r="7">
          <cell r="E7">
            <v>0.21</v>
          </cell>
        </row>
      </sheetData>
      <sheetData sheetId="32607" refreshError="1"/>
      <sheetData sheetId="32608" refreshError="1"/>
      <sheetData sheetId="32609" refreshError="1"/>
      <sheetData sheetId="32610" refreshError="1"/>
      <sheetData sheetId="32611" refreshError="1"/>
      <sheetData sheetId="32612" refreshError="1"/>
      <sheetData sheetId="32613" refreshError="1"/>
      <sheetData sheetId="32614" refreshError="1"/>
      <sheetData sheetId="32615" refreshError="1"/>
      <sheetData sheetId="32616" refreshError="1"/>
      <sheetData sheetId="32617" refreshError="1"/>
      <sheetData sheetId="32618"/>
      <sheetData sheetId="32619" refreshError="1"/>
      <sheetData sheetId="32620" refreshError="1"/>
      <sheetData sheetId="32621" refreshError="1"/>
      <sheetData sheetId="32622" refreshError="1"/>
      <sheetData sheetId="32623"/>
      <sheetData sheetId="32624" refreshError="1"/>
      <sheetData sheetId="32625"/>
      <sheetData sheetId="32626" refreshError="1"/>
      <sheetData sheetId="32627" refreshError="1"/>
      <sheetData sheetId="32628" refreshError="1"/>
      <sheetData sheetId="32629" refreshError="1"/>
      <sheetData sheetId="32630" refreshError="1"/>
      <sheetData sheetId="32631" refreshError="1"/>
      <sheetData sheetId="32632" refreshError="1"/>
      <sheetData sheetId="32633" refreshError="1"/>
      <sheetData sheetId="32634" refreshError="1"/>
      <sheetData sheetId="32635" refreshError="1"/>
      <sheetData sheetId="32636" refreshError="1"/>
      <sheetData sheetId="32637" refreshError="1"/>
      <sheetData sheetId="32638">
        <row r="38">
          <cell r="E38" t="str">
            <v>Ventyx (Low Gas)</v>
          </cell>
        </row>
      </sheetData>
      <sheetData sheetId="32639" refreshError="1"/>
      <sheetData sheetId="32640" refreshError="1"/>
      <sheetData sheetId="32641"/>
      <sheetData sheetId="32642" refreshError="1"/>
      <sheetData sheetId="32643" refreshError="1"/>
      <sheetData sheetId="32644" refreshError="1"/>
      <sheetData sheetId="32645"/>
      <sheetData sheetId="32646" refreshError="1"/>
      <sheetData sheetId="32647" refreshError="1"/>
      <sheetData sheetId="32648"/>
      <sheetData sheetId="32649" refreshError="1"/>
      <sheetData sheetId="32650" refreshError="1"/>
      <sheetData sheetId="32651" refreshError="1"/>
      <sheetData sheetId="32652"/>
      <sheetData sheetId="32653" refreshError="1"/>
      <sheetData sheetId="32654" refreshError="1"/>
      <sheetData sheetId="32655" refreshError="1"/>
      <sheetData sheetId="32656" refreshError="1"/>
      <sheetData sheetId="32657" refreshError="1"/>
      <sheetData sheetId="32658" refreshError="1"/>
      <sheetData sheetId="32659" refreshError="1"/>
      <sheetData sheetId="32660" refreshError="1"/>
      <sheetData sheetId="32661" refreshError="1"/>
      <sheetData sheetId="32662" refreshError="1"/>
      <sheetData sheetId="32663" refreshError="1"/>
      <sheetData sheetId="32664" refreshError="1"/>
      <sheetData sheetId="32665" refreshError="1"/>
      <sheetData sheetId="32666" refreshError="1"/>
      <sheetData sheetId="32667" refreshError="1"/>
      <sheetData sheetId="32668" refreshError="1"/>
      <sheetData sheetId="32669" refreshError="1"/>
      <sheetData sheetId="32670" refreshError="1"/>
      <sheetData sheetId="32671" refreshError="1"/>
      <sheetData sheetId="32672" refreshError="1"/>
      <sheetData sheetId="32673" refreshError="1"/>
      <sheetData sheetId="32674" refreshError="1"/>
      <sheetData sheetId="32675" refreshError="1"/>
      <sheetData sheetId="32676"/>
      <sheetData sheetId="32677"/>
      <sheetData sheetId="32678"/>
      <sheetData sheetId="32679"/>
      <sheetData sheetId="32680"/>
      <sheetData sheetId="32681"/>
      <sheetData sheetId="32682"/>
      <sheetData sheetId="32683"/>
      <sheetData sheetId="32684"/>
      <sheetData sheetId="32685"/>
      <sheetData sheetId="32686"/>
      <sheetData sheetId="32687"/>
      <sheetData sheetId="32688"/>
      <sheetData sheetId="32689"/>
      <sheetData sheetId="32690"/>
      <sheetData sheetId="32691"/>
      <sheetData sheetId="32692"/>
      <sheetData sheetId="32693"/>
      <sheetData sheetId="32694"/>
      <sheetData sheetId="32695"/>
      <sheetData sheetId="32696"/>
      <sheetData sheetId="32697"/>
      <sheetData sheetId="32698"/>
      <sheetData sheetId="32699"/>
      <sheetData sheetId="32700"/>
      <sheetData sheetId="32701"/>
      <sheetData sheetId="32702"/>
      <sheetData sheetId="32703"/>
      <sheetData sheetId="32704"/>
      <sheetData sheetId="32705"/>
      <sheetData sheetId="32706"/>
      <sheetData sheetId="32707"/>
      <sheetData sheetId="32708"/>
      <sheetData sheetId="32709"/>
      <sheetData sheetId="32710"/>
      <sheetData sheetId="32711"/>
      <sheetData sheetId="32712"/>
      <sheetData sheetId="32713"/>
      <sheetData sheetId="32714"/>
      <sheetData sheetId="32715"/>
      <sheetData sheetId="32716"/>
      <sheetData sheetId="32717"/>
      <sheetData sheetId="32718"/>
      <sheetData sheetId="32719"/>
      <sheetData sheetId="32720"/>
      <sheetData sheetId="32721"/>
      <sheetData sheetId="32722"/>
      <sheetData sheetId="32723"/>
      <sheetData sheetId="32724"/>
      <sheetData sheetId="32725"/>
      <sheetData sheetId="32726"/>
      <sheetData sheetId="32727"/>
      <sheetData sheetId="32728"/>
      <sheetData sheetId="32729"/>
      <sheetData sheetId="32730"/>
      <sheetData sheetId="32731"/>
      <sheetData sheetId="32732"/>
      <sheetData sheetId="32733"/>
      <sheetData sheetId="32734"/>
      <sheetData sheetId="32735"/>
      <sheetData sheetId="32736"/>
      <sheetData sheetId="32737"/>
      <sheetData sheetId="32738"/>
      <sheetData sheetId="32739"/>
      <sheetData sheetId="32740"/>
      <sheetData sheetId="32741"/>
      <sheetData sheetId="32742"/>
      <sheetData sheetId="32743"/>
      <sheetData sheetId="32744"/>
      <sheetData sheetId="32745"/>
      <sheetData sheetId="32746"/>
      <sheetData sheetId="32747"/>
      <sheetData sheetId="32748"/>
      <sheetData sheetId="32749"/>
      <sheetData sheetId="32750"/>
      <sheetData sheetId="32751"/>
      <sheetData sheetId="32752"/>
      <sheetData sheetId="32753"/>
      <sheetData sheetId="32754"/>
      <sheetData sheetId="32755"/>
      <sheetData sheetId="32756"/>
      <sheetData sheetId="32757"/>
      <sheetData sheetId="32758"/>
      <sheetData sheetId="32759"/>
      <sheetData sheetId="32760"/>
      <sheetData sheetId="32761"/>
      <sheetData sheetId="32762"/>
      <sheetData sheetId="32763"/>
      <sheetData sheetId="32764"/>
      <sheetData sheetId="32765"/>
      <sheetData sheetId="32766"/>
      <sheetData sheetId="32767"/>
      <sheetData sheetId="32768"/>
      <sheetData sheetId="32769"/>
      <sheetData sheetId="32770"/>
      <sheetData sheetId="32771"/>
      <sheetData sheetId="32772"/>
      <sheetData sheetId="32773"/>
      <sheetData sheetId="32774"/>
      <sheetData sheetId="32775"/>
      <sheetData sheetId="32776"/>
      <sheetData sheetId="32777"/>
      <sheetData sheetId="32778"/>
      <sheetData sheetId="32779"/>
      <sheetData sheetId="32780"/>
      <sheetData sheetId="32781"/>
      <sheetData sheetId="32782"/>
      <sheetData sheetId="32783"/>
      <sheetData sheetId="32784"/>
      <sheetData sheetId="32785"/>
      <sheetData sheetId="32786"/>
      <sheetData sheetId="32787"/>
      <sheetData sheetId="32788"/>
      <sheetData sheetId="32789"/>
      <sheetData sheetId="32790"/>
      <sheetData sheetId="32791"/>
      <sheetData sheetId="32792"/>
      <sheetData sheetId="32793"/>
      <sheetData sheetId="32794"/>
      <sheetData sheetId="32795"/>
      <sheetData sheetId="32796"/>
      <sheetData sheetId="32797"/>
      <sheetData sheetId="32798"/>
      <sheetData sheetId="32799"/>
      <sheetData sheetId="32800"/>
      <sheetData sheetId="32801"/>
      <sheetData sheetId="32802"/>
      <sheetData sheetId="32803"/>
      <sheetData sheetId="32804"/>
      <sheetData sheetId="32805"/>
      <sheetData sheetId="32806"/>
      <sheetData sheetId="32807"/>
      <sheetData sheetId="32808"/>
      <sheetData sheetId="32809"/>
      <sheetData sheetId="32810"/>
      <sheetData sheetId="32811"/>
      <sheetData sheetId="32812"/>
      <sheetData sheetId="32813"/>
      <sheetData sheetId="32814"/>
      <sheetData sheetId="32815"/>
      <sheetData sheetId="32816"/>
      <sheetData sheetId="32817"/>
      <sheetData sheetId="32818"/>
      <sheetData sheetId="32819"/>
      <sheetData sheetId="32820"/>
      <sheetData sheetId="32821"/>
      <sheetData sheetId="32822"/>
      <sheetData sheetId="32823"/>
      <sheetData sheetId="32824"/>
      <sheetData sheetId="32825"/>
      <sheetData sheetId="32826"/>
      <sheetData sheetId="32827"/>
      <sheetData sheetId="32828"/>
      <sheetData sheetId="32829"/>
      <sheetData sheetId="32830"/>
      <sheetData sheetId="32831"/>
      <sheetData sheetId="32832"/>
      <sheetData sheetId="32833"/>
      <sheetData sheetId="32834"/>
      <sheetData sheetId="32835"/>
      <sheetData sheetId="32836"/>
      <sheetData sheetId="32837"/>
      <sheetData sheetId="32838"/>
      <sheetData sheetId="32839"/>
      <sheetData sheetId="32840"/>
      <sheetData sheetId="32841"/>
      <sheetData sheetId="32842"/>
      <sheetData sheetId="32843"/>
      <sheetData sheetId="32844"/>
      <sheetData sheetId="32845"/>
      <sheetData sheetId="32846"/>
      <sheetData sheetId="32847"/>
      <sheetData sheetId="32848"/>
      <sheetData sheetId="32849"/>
      <sheetData sheetId="32850"/>
      <sheetData sheetId="32851"/>
      <sheetData sheetId="32852"/>
      <sheetData sheetId="32853"/>
      <sheetData sheetId="32854"/>
      <sheetData sheetId="32855"/>
      <sheetData sheetId="32856"/>
      <sheetData sheetId="32857"/>
      <sheetData sheetId="32858"/>
      <sheetData sheetId="32859"/>
      <sheetData sheetId="32860"/>
      <sheetData sheetId="32861"/>
      <sheetData sheetId="32862"/>
      <sheetData sheetId="32863"/>
      <sheetData sheetId="32864"/>
      <sheetData sheetId="32865"/>
      <sheetData sheetId="32866"/>
      <sheetData sheetId="32867"/>
      <sheetData sheetId="32868"/>
      <sheetData sheetId="32869"/>
      <sheetData sheetId="32870"/>
      <sheetData sheetId="32871"/>
      <sheetData sheetId="32872"/>
      <sheetData sheetId="32873">
        <row r="2">
          <cell r="H2">
            <v>11407511.239999998</v>
          </cell>
        </row>
      </sheetData>
      <sheetData sheetId="32874"/>
      <sheetData sheetId="32875"/>
      <sheetData sheetId="32876"/>
      <sheetData sheetId="32877"/>
      <sheetData sheetId="32878" refreshError="1"/>
      <sheetData sheetId="32879" refreshError="1"/>
      <sheetData sheetId="32880" refreshError="1"/>
      <sheetData sheetId="32881" refreshError="1"/>
      <sheetData sheetId="32882"/>
      <sheetData sheetId="32883"/>
      <sheetData sheetId="32884"/>
      <sheetData sheetId="32885"/>
      <sheetData sheetId="32886"/>
      <sheetData sheetId="32887"/>
      <sheetData sheetId="32888"/>
      <sheetData sheetId="32889"/>
      <sheetData sheetId="32890">
        <row r="3">
          <cell r="N3" t="str">
            <v>~{calc}</v>
          </cell>
        </row>
      </sheetData>
      <sheetData sheetId="32891"/>
      <sheetData sheetId="32892"/>
      <sheetData sheetId="32893"/>
      <sheetData sheetId="32894"/>
      <sheetData sheetId="32895"/>
      <sheetData sheetId="32896" refreshError="1"/>
      <sheetData sheetId="32897" refreshError="1"/>
      <sheetData sheetId="32898" refreshError="1"/>
      <sheetData sheetId="32899"/>
      <sheetData sheetId="32900"/>
      <sheetData sheetId="32901"/>
      <sheetData sheetId="32902"/>
      <sheetData sheetId="32903"/>
      <sheetData sheetId="32904"/>
      <sheetData sheetId="32905"/>
      <sheetData sheetId="32906"/>
      <sheetData sheetId="32907"/>
      <sheetData sheetId="32908"/>
      <sheetData sheetId="32909"/>
      <sheetData sheetId="32910"/>
      <sheetData sheetId="32911"/>
      <sheetData sheetId="32912"/>
      <sheetData sheetId="32913"/>
      <sheetData sheetId="32914"/>
      <sheetData sheetId="32915"/>
      <sheetData sheetId="32916"/>
      <sheetData sheetId="32917"/>
      <sheetData sheetId="32918"/>
      <sheetData sheetId="32919"/>
      <sheetData sheetId="32920"/>
      <sheetData sheetId="32921"/>
      <sheetData sheetId="32922"/>
      <sheetData sheetId="32923"/>
      <sheetData sheetId="32924"/>
      <sheetData sheetId="32925" refreshError="1"/>
      <sheetData sheetId="32926" refreshError="1"/>
      <sheetData sheetId="32927" refreshError="1"/>
      <sheetData sheetId="32928" refreshError="1"/>
      <sheetData sheetId="32929" refreshError="1"/>
      <sheetData sheetId="32930" refreshError="1"/>
      <sheetData sheetId="32931" refreshError="1"/>
      <sheetData sheetId="32932" refreshError="1"/>
      <sheetData sheetId="32933" refreshError="1"/>
      <sheetData sheetId="32934" refreshError="1"/>
      <sheetData sheetId="32935" refreshError="1"/>
      <sheetData sheetId="32936" refreshError="1"/>
      <sheetData sheetId="32937"/>
      <sheetData sheetId="32938" refreshError="1"/>
      <sheetData sheetId="32939" refreshError="1"/>
      <sheetData sheetId="32940" refreshError="1"/>
      <sheetData sheetId="32941" refreshError="1"/>
      <sheetData sheetId="32942" refreshError="1"/>
      <sheetData sheetId="32943" refreshError="1"/>
      <sheetData sheetId="32944" refreshError="1"/>
      <sheetData sheetId="32945" refreshError="1"/>
      <sheetData sheetId="32946" refreshError="1"/>
      <sheetData sheetId="32947"/>
      <sheetData sheetId="32948"/>
      <sheetData sheetId="32949"/>
      <sheetData sheetId="32950"/>
      <sheetData sheetId="32951"/>
      <sheetData sheetId="32952"/>
      <sheetData sheetId="32953"/>
      <sheetData sheetId="32954"/>
      <sheetData sheetId="32955"/>
      <sheetData sheetId="32956" refreshError="1"/>
      <sheetData sheetId="32957" refreshError="1"/>
      <sheetData sheetId="32958" refreshError="1"/>
      <sheetData sheetId="32959"/>
      <sheetData sheetId="32960"/>
      <sheetData sheetId="32961"/>
      <sheetData sheetId="32962"/>
      <sheetData sheetId="32963"/>
      <sheetData sheetId="32964"/>
      <sheetData sheetId="32965"/>
      <sheetData sheetId="32966"/>
      <sheetData sheetId="32967"/>
      <sheetData sheetId="32968"/>
      <sheetData sheetId="32969"/>
      <sheetData sheetId="32970" refreshError="1"/>
      <sheetData sheetId="32971"/>
      <sheetData sheetId="32972"/>
      <sheetData sheetId="32973"/>
      <sheetData sheetId="32974"/>
      <sheetData sheetId="32975"/>
      <sheetData sheetId="32976"/>
      <sheetData sheetId="32977"/>
      <sheetData sheetId="32978"/>
      <sheetData sheetId="32979"/>
      <sheetData sheetId="32980"/>
      <sheetData sheetId="32981"/>
      <sheetData sheetId="32982"/>
      <sheetData sheetId="32983"/>
      <sheetData sheetId="32984"/>
      <sheetData sheetId="32985"/>
      <sheetData sheetId="32986"/>
      <sheetData sheetId="32987" refreshError="1"/>
      <sheetData sheetId="32988" refreshError="1"/>
      <sheetData sheetId="32989" refreshError="1"/>
      <sheetData sheetId="32990"/>
      <sheetData sheetId="32991"/>
      <sheetData sheetId="32992"/>
      <sheetData sheetId="32993"/>
      <sheetData sheetId="32994"/>
      <sheetData sheetId="32995"/>
      <sheetData sheetId="32996"/>
      <sheetData sheetId="32997"/>
      <sheetData sheetId="32998"/>
      <sheetData sheetId="32999"/>
      <sheetData sheetId="33000"/>
      <sheetData sheetId="33001"/>
      <sheetData sheetId="33002"/>
      <sheetData sheetId="33003"/>
      <sheetData sheetId="33004"/>
      <sheetData sheetId="33005"/>
      <sheetData sheetId="33006"/>
      <sheetData sheetId="33007"/>
      <sheetData sheetId="33008"/>
      <sheetData sheetId="33009"/>
      <sheetData sheetId="33010"/>
      <sheetData sheetId="33011"/>
      <sheetData sheetId="33012"/>
      <sheetData sheetId="33013" refreshError="1"/>
      <sheetData sheetId="33014"/>
      <sheetData sheetId="33015"/>
      <sheetData sheetId="33016"/>
      <sheetData sheetId="33017">
        <row r="4">
          <cell r="B4" t="str">
            <v>AAA</v>
          </cell>
        </row>
      </sheetData>
      <sheetData sheetId="33018"/>
      <sheetData sheetId="33019" refreshError="1"/>
      <sheetData sheetId="33020"/>
      <sheetData sheetId="33021" refreshError="1"/>
      <sheetData sheetId="33022">
        <row r="1">
          <cell r="A1">
            <v>0</v>
          </cell>
        </row>
      </sheetData>
      <sheetData sheetId="33023"/>
      <sheetData sheetId="33024"/>
      <sheetData sheetId="33025"/>
      <sheetData sheetId="33026"/>
      <sheetData sheetId="33027"/>
      <sheetData sheetId="33028" refreshError="1"/>
      <sheetData sheetId="33029" refreshError="1"/>
      <sheetData sheetId="33030" refreshError="1"/>
      <sheetData sheetId="33031" refreshError="1"/>
      <sheetData sheetId="33032" refreshError="1"/>
      <sheetData sheetId="33033" refreshError="1"/>
      <sheetData sheetId="33034"/>
      <sheetData sheetId="33035"/>
      <sheetData sheetId="33036" refreshError="1"/>
      <sheetData sheetId="33037">
        <row r="3">
          <cell r="F3" t="str">
            <v>b. Asset
Diversification</v>
          </cell>
        </row>
      </sheetData>
      <sheetData sheetId="33038"/>
      <sheetData sheetId="33039"/>
      <sheetData sheetId="33040"/>
      <sheetData sheetId="33041" refreshError="1"/>
      <sheetData sheetId="33042" refreshError="1"/>
      <sheetData sheetId="33043"/>
      <sheetData sheetId="33044" refreshError="1"/>
      <sheetData sheetId="33045" refreshError="1"/>
      <sheetData sheetId="33046"/>
      <sheetData sheetId="33047" refreshError="1"/>
      <sheetData sheetId="33048" refreshError="1"/>
      <sheetData sheetId="33049" refreshError="1"/>
      <sheetData sheetId="33050">
        <row r="1">
          <cell r="A1" t="str">
            <v xml:space="preserve"> </v>
          </cell>
        </row>
      </sheetData>
      <sheetData sheetId="33051"/>
      <sheetData sheetId="33052" refreshError="1"/>
      <sheetData sheetId="33053" refreshError="1"/>
      <sheetData sheetId="33054"/>
      <sheetData sheetId="33055"/>
      <sheetData sheetId="33056"/>
      <sheetData sheetId="33057"/>
      <sheetData sheetId="33058"/>
      <sheetData sheetId="33059"/>
      <sheetData sheetId="33060"/>
      <sheetData sheetId="33061"/>
      <sheetData sheetId="33062"/>
      <sheetData sheetId="33063"/>
      <sheetData sheetId="33064"/>
      <sheetData sheetId="33065"/>
      <sheetData sheetId="33066"/>
      <sheetData sheetId="33067"/>
      <sheetData sheetId="33068"/>
      <sheetData sheetId="33069"/>
      <sheetData sheetId="33070"/>
      <sheetData sheetId="33071"/>
      <sheetData sheetId="33072"/>
      <sheetData sheetId="33073"/>
      <sheetData sheetId="33074"/>
      <sheetData sheetId="33075"/>
      <sheetData sheetId="33076"/>
      <sheetData sheetId="33077"/>
      <sheetData sheetId="33078"/>
      <sheetData sheetId="33079"/>
      <sheetData sheetId="33080"/>
      <sheetData sheetId="33081"/>
      <sheetData sheetId="33082" refreshError="1"/>
      <sheetData sheetId="33083" refreshError="1"/>
      <sheetData sheetId="33084" refreshError="1"/>
      <sheetData sheetId="33085" refreshError="1"/>
      <sheetData sheetId="33086" refreshError="1"/>
      <sheetData sheetId="33087" refreshError="1"/>
      <sheetData sheetId="33088" refreshError="1"/>
      <sheetData sheetId="33089" refreshError="1"/>
      <sheetData sheetId="33090" refreshError="1"/>
      <sheetData sheetId="33091" refreshError="1"/>
      <sheetData sheetId="33092" refreshError="1"/>
      <sheetData sheetId="33093"/>
      <sheetData sheetId="33094" refreshError="1"/>
      <sheetData sheetId="33095"/>
      <sheetData sheetId="33096"/>
      <sheetData sheetId="33097"/>
      <sheetData sheetId="33098"/>
      <sheetData sheetId="33099"/>
      <sheetData sheetId="33100"/>
      <sheetData sheetId="33101"/>
      <sheetData sheetId="33102"/>
      <sheetData sheetId="33103"/>
      <sheetData sheetId="33104"/>
      <sheetData sheetId="33105" refreshError="1"/>
      <sheetData sheetId="33106" refreshError="1"/>
      <sheetData sheetId="33107" refreshError="1"/>
      <sheetData sheetId="33108" refreshError="1"/>
      <sheetData sheetId="33109" refreshError="1"/>
      <sheetData sheetId="33110" refreshError="1"/>
      <sheetData sheetId="33111" refreshError="1"/>
      <sheetData sheetId="33112">
        <row r="2">
          <cell r="G2" t="str">
            <v>Initial</v>
          </cell>
        </row>
      </sheetData>
      <sheetData sheetId="33113"/>
      <sheetData sheetId="33114"/>
      <sheetData sheetId="33115"/>
      <sheetData sheetId="33116"/>
      <sheetData sheetId="33117">
        <row r="13">
          <cell r="B13">
            <v>1</v>
          </cell>
        </row>
      </sheetData>
      <sheetData sheetId="33118">
        <row r="28">
          <cell r="C28" t="str">
            <v>1 Year</v>
          </cell>
        </row>
      </sheetData>
      <sheetData sheetId="33119">
        <row r="7">
          <cell r="D7">
            <v>871</v>
          </cell>
        </row>
      </sheetData>
      <sheetData sheetId="33120"/>
      <sheetData sheetId="33121"/>
      <sheetData sheetId="33122"/>
      <sheetData sheetId="33123"/>
      <sheetData sheetId="33124"/>
      <sheetData sheetId="33125"/>
      <sheetData sheetId="33126"/>
      <sheetData sheetId="33127"/>
      <sheetData sheetId="33128"/>
      <sheetData sheetId="33129"/>
      <sheetData sheetId="33130" refreshError="1"/>
      <sheetData sheetId="33131" refreshError="1"/>
      <sheetData sheetId="33132" refreshError="1"/>
      <sheetData sheetId="33133" refreshError="1"/>
      <sheetData sheetId="33134" refreshError="1"/>
      <sheetData sheetId="33135" refreshError="1"/>
      <sheetData sheetId="33136" refreshError="1"/>
      <sheetData sheetId="33137" refreshError="1"/>
      <sheetData sheetId="33138" refreshError="1"/>
      <sheetData sheetId="33139" refreshError="1"/>
      <sheetData sheetId="33140" refreshError="1"/>
      <sheetData sheetId="33141" refreshError="1"/>
      <sheetData sheetId="33142" refreshError="1"/>
      <sheetData sheetId="33143" refreshError="1"/>
      <sheetData sheetId="33144"/>
      <sheetData sheetId="33145"/>
      <sheetData sheetId="33146"/>
      <sheetData sheetId="33147"/>
      <sheetData sheetId="33148"/>
      <sheetData sheetId="33149"/>
      <sheetData sheetId="33150"/>
      <sheetData sheetId="33151"/>
      <sheetData sheetId="33152"/>
      <sheetData sheetId="33153"/>
      <sheetData sheetId="33154"/>
      <sheetData sheetId="33155"/>
      <sheetData sheetId="33156"/>
      <sheetData sheetId="33157"/>
      <sheetData sheetId="33158"/>
      <sheetData sheetId="33159"/>
      <sheetData sheetId="33160"/>
      <sheetData sheetId="33161" refreshError="1"/>
      <sheetData sheetId="33162" refreshError="1"/>
      <sheetData sheetId="33163" refreshError="1"/>
      <sheetData sheetId="33164" refreshError="1"/>
      <sheetData sheetId="33165" refreshError="1"/>
      <sheetData sheetId="33166" refreshError="1"/>
      <sheetData sheetId="33167" refreshError="1"/>
      <sheetData sheetId="33168" refreshError="1"/>
      <sheetData sheetId="33169" refreshError="1"/>
      <sheetData sheetId="33170"/>
      <sheetData sheetId="33171"/>
      <sheetData sheetId="33172"/>
      <sheetData sheetId="33173" refreshError="1"/>
      <sheetData sheetId="33174" refreshError="1"/>
      <sheetData sheetId="33175" refreshError="1"/>
      <sheetData sheetId="33176" refreshError="1"/>
      <sheetData sheetId="33177" refreshError="1"/>
      <sheetData sheetId="33178" refreshError="1"/>
      <sheetData sheetId="33179" refreshError="1"/>
      <sheetData sheetId="33180" refreshError="1"/>
      <sheetData sheetId="33181" refreshError="1"/>
      <sheetData sheetId="33182" refreshError="1"/>
      <sheetData sheetId="33183" refreshError="1"/>
      <sheetData sheetId="33184" refreshError="1"/>
      <sheetData sheetId="33185"/>
      <sheetData sheetId="33186" refreshError="1"/>
      <sheetData sheetId="33187" refreshError="1"/>
      <sheetData sheetId="33188" refreshError="1"/>
      <sheetData sheetId="33189" refreshError="1"/>
      <sheetData sheetId="33190" refreshError="1"/>
      <sheetData sheetId="33191" refreshError="1"/>
      <sheetData sheetId="33192" refreshError="1"/>
      <sheetData sheetId="33193" refreshError="1"/>
      <sheetData sheetId="33194" refreshError="1"/>
      <sheetData sheetId="33195" refreshError="1"/>
      <sheetData sheetId="33196"/>
      <sheetData sheetId="33197"/>
      <sheetData sheetId="33198"/>
      <sheetData sheetId="33199"/>
      <sheetData sheetId="33200"/>
      <sheetData sheetId="33201"/>
      <sheetData sheetId="33202"/>
      <sheetData sheetId="33203"/>
      <sheetData sheetId="33204"/>
      <sheetData sheetId="33205"/>
      <sheetData sheetId="33206"/>
      <sheetData sheetId="33207"/>
      <sheetData sheetId="33208"/>
      <sheetData sheetId="33209"/>
      <sheetData sheetId="33210"/>
      <sheetData sheetId="33211"/>
      <sheetData sheetId="33212"/>
      <sheetData sheetId="33213"/>
      <sheetData sheetId="33214"/>
      <sheetData sheetId="33215"/>
      <sheetData sheetId="33216"/>
      <sheetData sheetId="33217"/>
      <sheetData sheetId="33218"/>
      <sheetData sheetId="33219"/>
      <sheetData sheetId="33220"/>
      <sheetData sheetId="33221"/>
      <sheetData sheetId="33222"/>
      <sheetData sheetId="33223"/>
      <sheetData sheetId="33224"/>
      <sheetData sheetId="33225"/>
      <sheetData sheetId="33226"/>
      <sheetData sheetId="33227"/>
      <sheetData sheetId="33228"/>
      <sheetData sheetId="33229" refreshError="1"/>
      <sheetData sheetId="33230" refreshError="1"/>
      <sheetData sheetId="33231" refreshError="1"/>
      <sheetData sheetId="33232" refreshError="1"/>
      <sheetData sheetId="33233" refreshError="1"/>
      <sheetData sheetId="33234" refreshError="1"/>
      <sheetData sheetId="33235" refreshError="1"/>
      <sheetData sheetId="33236" refreshError="1"/>
      <sheetData sheetId="33237" refreshError="1"/>
      <sheetData sheetId="33238" refreshError="1"/>
      <sheetData sheetId="33239" refreshError="1"/>
      <sheetData sheetId="33240" refreshError="1"/>
      <sheetData sheetId="33241" refreshError="1"/>
      <sheetData sheetId="33242">
        <row r="10">
          <cell r="C10" t="str">
            <v>O</v>
          </cell>
        </row>
      </sheetData>
      <sheetData sheetId="33243"/>
      <sheetData sheetId="33244">
        <row r="5">
          <cell r="V5">
            <v>137</v>
          </cell>
        </row>
      </sheetData>
      <sheetData sheetId="33245"/>
      <sheetData sheetId="33246"/>
      <sheetData sheetId="33247"/>
      <sheetData sheetId="33248"/>
      <sheetData sheetId="33249"/>
      <sheetData sheetId="33250"/>
      <sheetData sheetId="33251"/>
      <sheetData sheetId="33252"/>
      <sheetData sheetId="33253"/>
      <sheetData sheetId="33254">
        <row r="12">
          <cell r="G12">
            <v>0</v>
          </cell>
        </row>
      </sheetData>
      <sheetData sheetId="33255"/>
      <sheetData sheetId="33256"/>
      <sheetData sheetId="33257"/>
      <sheetData sheetId="33258"/>
      <sheetData sheetId="33259"/>
      <sheetData sheetId="33260"/>
      <sheetData sheetId="33261"/>
      <sheetData sheetId="33262"/>
      <sheetData sheetId="33263"/>
      <sheetData sheetId="33264"/>
      <sheetData sheetId="33265"/>
      <sheetData sheetId="33266"/>
      <sheetData sheetId="33267"/>
      <sheetData sheetId="33268"/>
      <sheetData sheetId="33269"/>
      <sheetData sheetId="33270"/>
      <sheetData sheetId="33271"/>
      <sheetData sheetId="33272"/>
      <sheetData sheetId="33273"/>
      <sheetData sheetId="33274"/>
      <sheetData sheetId="33275"/>
      <sheetData sheetId="33276"/>
      <sheetData sheetId="33277"/>
      <sheetData sheetId="33278"/>
      <sheetData sheetId="33279"/>
      <sheetData sheetId="33280"/>
      <sheetData sheetId="33281"/>
      <sheetData sheetId="33282"/>
      <sheetData sheetId="33283"/>
      <sheetData sheetId="33284"/>
      <sheetData sheetId="33285"/>
      <sheetData sheetId="33286"/>
      <sheetData sheetId="33287"/>
      <sheetData sheetId="33288"/>
      <sheetData sheetId="33289"/>
      <sheetData sheetId="33290"/>
      <sheetData sheetId="33291"/>
      <sheetData sheetId="33292"/>
      <sheetData sheetId="33293"/>
      <sheetData sheetId="33294"/>
      <sheetData sheetId="33295"/>
      <sheetData sheetId="33296" refreshError="1"/>
      <sheetData sheetId="33297"/>
      <sheetData sheetId="33298" refreshError="1"/>
      <sheetData sheetId="33299" refreshError="1"/>
      <sheetData sheetId="33300" refreshError="1"/>
      <sheetData sheetId="33301" refreshError="1"/>
      <sheetData sheetId="33302" refreshError="1"/>
      <sheetData sheetId="33303" refreshError="1"/>
      <sheetData sheetId="33304" refreshError="1"/>
      <sheetData sheetId="33305" refreshError="1"/>
      <sheetData sheetId="33306" refreshError="1"/>
      <sheetData sheetId="33307" refreshError="1"/>
      <sheetData sheetId="33308" refreshError="1"/>
      <sheetData sheetId="33309"/>
      <sheetData sheetId="33310" refreshError="1"/>
      <sheetData sheetId="33311" refreshError="1"/>
      <sheetData sheetId="33312" refreshError="1"/>
      <sheetData sheetId="33313" refreshError="1"/>
      <sheetData sheetId="33314" refreshError="1"/>
      <sheetData sheetId="33315" refreshError="1"/>
      <sheetData sheetId="33316"/>
      <sheetData sheetId="33317"/>
      <sheetData sheetId="33318"/>
      <sheetData sheetId="33319"/>
      <sheetData sheetId="33320"/>
      <sheetData sheetId="33321"/>
      <sheetData sheetId="33322" refreshError="1"/>
      <sheetData sheetId="33323" refreshError="1"/>
      <sheetData sheetId="33324" refreshError="1"/>
      <sheetData sheetId="33325" refreshError="1"/>
      <sheetData sheetId="33326" refreshError="1"/>
      <sheetData sheetId="33327" refreshError="1"/>
      <sheetData sheetId="33328" refreshError="1"/>
      <sheetData sheetId="33329" refreshError="1"/>
      <sheetData sheetId="33330" refreshError="1"/>
      <sheetData sheetId="33331" refreshError="1"/>
      <sheetData sheetId="33332" refreshError="1"/>
      <sheetData sheetId="33333" refreshError="1"/>
      <sheetData sheetId="33334" refreshError="1"/>
      <sheetData sheetId="33335" refreshError="1"/>
      <sheetData sheetId="33336" refreshError="1"/>
      <sheetData sheetId="33337" refreshError="1"/>
      <sheetData sheetId="33338" refreshError="1"/>
      <sheetData sheetId="33339" refreshError="1"/>
      <sheetData sheetId="33340" refreshError="1"/>
      <sheetData sheetId="33341" refreshError="1"/>
      <sheetData sheetId="33342"/>
      <sheetData sheetId="33343"/>
      <sheetData sheetId="33344"/>
      <sheetData sheetId="33345"/>
      <sheetData sheetId="33346"/>
      <sheetData sheetId="33347"/>
      <sheetData sheetId="33348"/>
      <sheetData sheetId="33349"/>
      <sheetData sheetId="33350"/>
      <sheetData sheetId="33351"/>
      <sheetData sheetId="33352"/>
      <sheetData sheetId="33353"/>
      <sheetData sheetId="33354"/>
      <sheetData sheetId="33355"/>
      <sheetData sheetId="33356"/>
      <sheetData sheetId="33357"/>
      <sheetData sheetId="33358"/>
      <sheetData sheetId="33359"/>
      <sheetData sheetId="33360"/>
      <sheetData sheetId="33361"/>
      <sheetData sheetId="33362"/>
      <sheetData sheetId="33363"/>
      <sheetData sheetId="33364"/>
      <sheetData sheetId="33365"/>
      <sheetData sheetId="33366"/>
      <sheetData sheetId="33367"/>
      <sheetData sheetId="33368"/>
      <sheetData sheetId="33369"/>
      <sheetData sheetId="33370"/>
      <sheetData sheetId="33371"/>
      <sheetData sheetId="33372"/>
      <sheetData sheetId="33373"/>
      <sheetData sheetId="33374"/>
      <sheetData sheetId="33375" refreshError="1"/>
      <sheetData sheetId="33376" refreshError="1"/>
      <sheetData sheetId="33377"/>
      <sheetData sheetId="33378"/>
      <sheetData sheetId="33379"/>
      <sheetData sheetId="33380"/>
      <sheetData sheetId="33381"/>
      <sheetData sheetId="33382"/>
      <sheetData sheetId="33383"/>
      <sheetData sheetId="33384"/>
      <sheetData sheetId="33385"/>
      <sheetData sheetId="33386"/>
      <sheetData sheetId="33387"/>
      <sheetData sheetId="33388"/>
      <sheetData sheetId="33389"/>
      <sheetData sheetId="33390"/>
      <sheetData sheetId="33391"/>
      <sheetData sheetId="33392"/>
      <sheetData sheetId="33393"/>
      <sheetData sheetId="33394"/>
      <sheetData sheetId="33395"/>
      <sheetData sheetId="33396"/>
      <sheetData sheetId="33397"/>
      <sheetData sheetId="33398"/>
      <sheetData sheetId="33399"/>
      <sheetData sheetId="33400"/>
      <sheetData sheetId="33401"/>
      <sheetData sheetId="33402"/>
      <sheetData sheetId="33403">
        <row r="2">
          <cell r="CD2">
            <v>0</v>
          </cell>
        </row>
      </sheetData>
      <sheetData sheetId="33404"/>
      <sheetData sheetId="33405" refreshError="1"/>
      <sheetData sheetId="33406"/>
      <sheetData sheetId="33407"/>
      <sheetData sheetId="33408"/>
      <sheetData sheetId="33409" refreshError="1"/>
      <sheetData sheetId="33410" refreshError="1"/>
      <sheetData sheetId="33411" refreshError="1"/>
      <sheetData sheetId="33412" refreshError="1"/>
      <sheetData sheetId="33413"/>
      <sheetData sheetId="33414"/>
      <sheetData sheetId="33415" refreshError="1"/>
      <sheetData sheetId="33416"/>
      <sheetData sheetId="33417"/>
      <sheetData sheetId="33418"/>
      <sheetData sheetId="33419" refreshError="1"/>
      <sheetData sheetId="33420" refreshError="1"/>
      <sheetData sheetId="33421" refreshError="1"/>
      <sheetData sheetId="33422" refreshError="1"/>
      <sheetData sheetId="33423" refreshError="1"/>
      <sheetData sheetId="33424" refreshError="1"/>
      <sheetData sheetId="33425" refreshError="1"/>
      <sheetData sheetId="33426" refreshError="1"/>
      <sheetData sheetId="33427" refreshError="1"/>
      <sheetData sheetId="33428" refreshError="1"/>
      <sheetData sheetId="33429" refreshError="1"/>
      <sheetData sheetId="33430" refreshError="1"/>
      <sheetData sheetId="33431" refreshError="1"/>
      <sheetData sheetId="33432" refreshError="1"/>
      <sheetData sheetId="33433" refreshError="1"/>
      <sheetData sheetId="33434" refreshError="1"/>
      <sheetData sheetId="33435" refreshError="1"/>
      <sheetData sheetId="33436" refreshError="1"/>
      <sheetData sheetId="33437" refreshError="1"/>
      <sheetData sheetId="33438" refreshError="1"/>
      <sheetData sheetId="33439" refreshError="1"/>
      <sheetData sheetId="33440"/>
      <sheetData sheetId="33441"/>
      <sheetData sheetId="33442"/>
      <sheetData sheetId="33443"/>
      <sheetData sheetId="33444"/>
      <sheetData sheetId="33445"/>
      <sheetData sheetId="33446"/>
      <sheetData sheetId="33447"/>
      <sheetData sheetId="33448"/>
      <sheetData sheetId="33449"/>
      <sheetData sheetId="33450"/>
      <sheetData sheetId="33451"/>
      <sheetData sheetId="33452"/>
      <sheetData sheetId="33453"/>
      <sheetData sheetId="33454"/>
      <sheetData sheetId="33455"/>
      <sheetData sheetId="33456"/>
      <sheetData sheetId="33457"/>
      <sheetData sheetId="33458"/>
      <sheetData sheetId="33459"/>
      <sheetData sheetId="33460"/>
      <sheetData sheetId="33461"/>
      <sheetData sheetId="33462"/>
      <sheetData sheetId="33463"/>
      <sheetData sheetId="33464" refreshError="1"/>
      <sheetData sheetId="33465" refreshError="1"/>
      <sheetData sheetId="33466" refreshError="1"/>
      <sheetData sheetId="33467" refreshError="1"/>
      <sheetData sheetId="33468"/>
      <sheetData sheetId="33469"/>
      <sheetData sheetId="33470" refreshError="1"/>
      <sheetData sheetId="33471" refreshError="1"/>
      <sheetData sheetId="33472" refreshError="1"/>
      <sheetData sheetId="33473" refreshError="1"/>
      <sheetData sheetId="33474" refreshError="1"/>
      <sheetData sheetId="33475" refreshError="1"/>
      <sheetData sheetId="33476" refreshError="1"/>
      <sheetData sheetId="33477" refreshError="1"/>
      <sheetData sheetId="33478" refreshError="1"/>
      <sheetData sheetId="33479" refreshError="1"/>
      <sheetData sheetId="33480" refreshError="1"/>
      <sheetData sheetId="33481" refreshError="1"/>
      <sheetData sheetId="33482" refreshError="1"/>
      <sheetData sheetId="33483" refreshError="1"/>
      <sheetData sheetId="33484" refreshError="1"/>
      <sheetData sheetId="33485" refreshError="1"/>
      <sheetData sheetId="33486" refreshError="1"/>
      <sheetData sheetId="33487" refreshError="1"/>
      <sheetData sheetId="33488" refreshError="1"/>
      <sheetData sheetId="33489" refreshError="1"/>
      <sheetData sheetId="33490" refreshError="1"/>
      <sheetData sheetId="33491" refreshError="1"/>
      <sheetData sheetId="33492" refreshError="1"/>
      <sheetData sheetId="33493" refreshError="1"/>
      <sheetData sheetId="33494" refreshError="1"/>
      <sheetData sheetId="33495" refreshError="1"/>
      <sheetData sheetId="33496" refreshError="1"/>
      <sheetData sheetId="33497" refreshError="1"/>
      <sheetData sheetId="33498" refreshError="1"/>
      <sheetData sheetId="33499" refreshError="1"/>
      <sheetData sheetId="33500" refreshError="1"/>
      <sheetData sheetId="33501" refreshError="1"/>
      <sheetData sheetId="33502" refreshError="1"/>
      <sheetData sheetId="33503" refreshError="1"/>
      <sheetData sheetId="33504" refreshError="1"/>
      <sheetData sheetId="33505" refreshError="1"/>
      <sheetData sheetId="33506" refreshError="1"/>
      <sheetData sheetId="33507" refreshError="1"/>
      <sheetData sheetId="33508" refreshError="1"/>
      <sheetData sheetId="33509" refreshError="1"/>
      <sheetData sheetId="33510" refreshError="1"/>
      <sheetData sheetId="33511" refreshError="1"/>
      <sheetData sheetId="33512" refreshError="1"/>
      <sheetData sheetId="33513" refreshError="1"/>
      <sheetData sheetId="33514" refreshError="1"/>
      <sheetData sheetId="33515" refreshError="1"/>
      <sheetData sheetId="33516" refreshError="1"/>
      <sheetData sheetId="33517" refreshError="1"/>
      <sheetData sheetId="33518" refreshError="1"/>
      <sheetData sheetId="33519" refreshError="1"/>
      <sheetData sheetId="33520" refreshError="1"/>
      <sheetData sheetId="33521" refreshError="1"/>
      <sheetData sheetId="33522" refreshError="1"/>
      <sheetData sheetId="33523" refreshError="1"/>
      <sheetData sheetId="33524" refreshError="1"/>
      <sheetData sheetId="33525" refreshError="1"/>
      <sheetData sheetId="33526" refreshError="1"/>
      <sheetData sheetId="33527" refreshError="1"/>
      <sheetData sheetId="33528" refreshError="1"/>
      <sheetData sheetId="33529" refreshError="1"/>
      <sheetData sheetId="33530" refreshError="1"/>
      <sheetData sheetId="33531" refreshError="1"/>
      <sheetData sheetId="33532" refreshError="1"/>
      <sheetData sheetId="33533" refreshError="1"/>
      <sheetData sheetId="33534" refreshError="1"/>
      <sheetData sheetId="33535" refreshError="1"/>
      <sheetData sheetId="33536" refreshError="1"/>
      <sheetData sheetId="33537" refreshError="1"/>
      <sheetData sheetId="33538" refreshError="1"/>
      <sheetData sheetId="33539" refreshError="1"/>
      <sheetData sheetId="33540" refreshError="1"/>
      <sheetData sheetId="33541" refreshError="1"/>
      <sheetData sheetId="33542" refreshError="1"/>
      <sheetData sheetId="33543" refreshError="1"/>
      <sheetData sheetId="33544" refreshError="1"/>
      <sheetData sheetId="33545" refreshError="1"/>
      <sheetData sheetId="33546" refreshError="1"/>
      <sheetData sheetId="33547" refreshError="1"/>
      <sheetData sheetId="33548" refreshError="1"/>
      <sheetData sheetId="33549" refreshError="1"/>
      <sheetData sheetId="33550" refreshError="1"/>
      <sheetData sheetId="33551" refreshError="1"/>
      <sheetData sheetId="33552" refreshError="1"/>
      <sheetData sheetId="33553" refreshError="1"/>
      <sheetData sheetId="33554" refreshError="1"/>
      <sheetData sheetId="33555" refreshError="1"/>
      <sheetData sheetId="33556" refreshError="1"/>
      <sheetData sheetId="33557" refreshError="1"/>
      <sheetData sheetId="33558" refreshError="1"/>
      <sheetData sheetId="33559" refreshError="1"/>
      <sheetData sheetId="33560" refreshError="1"/>
      <sheetData sheetId="33561" refreshError="1"/>
      <sheetData sheetId="33562" refreshError="1"/>
      <sheetData sheetId="33563" refreshError="1"/>
      <sheetData sheetId="33564" refreshError="1"/>
      <sheetData sheetId="33565" refreshError="1"/>
      <sheetData sheetId="33566" refreshError="1"/>
      <sheetData sheetId="33567"/>
      <sheetData sheetId="33568"/>
      <sheetData sheetId="33569"/>
      <sheetData sheetId="33570"/>
      <sheetData sheetId="33571"/>
      <sheetData sheetId="33572"/>
      <sheetData sheetId="33573"/>
      <sheetData sheetId="33574"/>
      <sheetData sheetId="33575"/>
      <sheetData sheetId="33576"/>
      <sheetData sheetId="33577"/>
      <sheetData sheetId="33578"/>
      <sheetData sheetId="33579"/>
      <sheetData sheetId="33580"/>
      <sheetData sheetId="33581"/>
      <sheetData sheetId="33582"/>
      <sheetData sheetId="33583"/>
      <sheetData sheetId="33584"/>
      <sheetData sheetId="33585"/>
      <sheetData sheetId="33586"/>
      <sheetData sheetId="33587"/>
      <sheetData sheetId="33588"/>
      <sheetData sheetId="33589"/>
      <sheetData sheetId="33590"/>
      <sheetData sheetId="33591"/>
      <sheetData sheetId="33592"/>
      <sheetData sheetId="33593"/>
      <sheetData sheetId="33594"/>
      <sheetData sheetId="33595"/>
      <sheetData sheetId="33596"/>
      <sheetData sheetId="33597"/>
      <sheetData sheetId="33598"/>
      <sheetData sheetId="33599"/>
      <sheetData sheetId="33600"/>
      <sheetData sheetId="33601"/>
      <sheetData sheetId="33602"/>
      <sheetData sheetId="33603"/>
      <sheetData sheetId="33604"/>
      <sheetData sheetId="33605"/>
      <sheetData sheetId="33606"/>
      <sheetData sheetId="33607"/>
      <sheetData sheetId="33608"/>
      <sheetData sheetId="33609"/>
      <sheetData sheetId="33610"/>
      <sheetData sheetId="33611"/>
      <sheetData sheetId="33612"/>
      <sheetData sheetId="33613"/>
      <sheetData sheetId="33614"/>
      <sheetData sheetId="33615"/>
      <sheetData sheetId="33616"/>
      <sheetData sheetId="33617"/>
      <sheetData sheetId="33618"/>
      <sheetData sheetId="33619"/>
      <sheetData sheetId="33620"/>
      <sheetData sheetId="33621"/>
      <sheetData sheetId="33622"/>
      <sheetData sheetId="33623"/>
      <sheetData sheetId="33624"/>
      <sheetData sheetId="33625"/>
      <sheetData sheetId="33626"/>
      <sheetData sheetId="33627"/>
      <sheetData sheetId="33628"/>
      <sheetData sheetId="33629"/>
      <sheetData sheetId="33630"/>
      <sheetData sheetId="33631"/>
      <sheetData sheetId="33632"/>
      <sheetData sheetId="33633"/>
      <sheetData sheetId="33634"/>
      <sheetData sheetId="33635"/>
      <sheetData sheetId="33636"/>
      <sheetData sheetId="33637"/>
      <sheetData sheetId="33638"/>
      <sheetData sheetId="33639"/>
      <sheetData sheetId="33640"/>
      <sheetData sheetId="33641"/>
      <sheetData sheetId="33642"/>
      <sheetData sheetId="33643"/>
      <sheetData sheetId="33644"/>
      <sheetData sheetId="33645"/>
      <sheetData sheetId="33646"/>
      <sheetData sheetId="33647"/>
      <sheetData sheetId="33648"/>
      <sheetData sheetId="33649"/>
      <sheetData sheetId="33650" refreshError="1"/>
      <sheetData sheetId="33651">
        <row r="4">
          <cell r="A4">
            <v>0</v>
          </cell>
        </row>
      </sheetData>
      <sheetData sheetId="33652" refreshError="1"/>
      <sheetData sheetId="33653"/>
      <sheetData sheetId="33654"/>
      <sheetData sheetId="33655"/>
      <sheetData sheetId="33656"/>
      <sheetData sheetId="33657"/>
      <sheetData sheetId="33658"/>
      <sheetData sheetId="33659"/>
      <sheetData sheetId="33660"/>
      <sheetData sheetId="33661"/>
      <sheetData sheetId="33662"/>
      <sheetData sheetId="33663"/>
      <sheetData sheetId="33664"/>
      <sheetData sheetId="33665"/>
      <sheetData sheetId="33666"/>
      <sheetData sheetId="33667"/>
      <sheetData sheetId="33668"/>
      <sheetData sheetId="33669"/>
      <sheetData sheetId="33670"/>
      <sheetData sheetId="33671"/>
      <sheetData sheetId="33672"/>
      <sheetData sheetId="33673"/>
      <sheetData sheetId="33674"/>
      <sheetData sheetId="33675"/>
      <sheetData sheetId="33676"/>
      <sheetData sheetId="33677"/>
      <sheetData sheetId="33678"/>
      <sheetData sheetId="33679"/>
      <sheetData sheetId="33680"/>
      <sheetData sheetId="33681"/>
      <sheetData sheetId="33682"/>
      <sheetData sheetId="33683"/>
      <sheetData sheetId="33684"/>
      <sheetData sheetId="33685"/>
      <sheetData sheetId="33686"/>
      <sheetData sheetId="33687"/>
      <sheetData sheetId="33688"/>
      <sheetData sheetId="33689"/>
      <sheetData sheetId="33690"/>
      <sheetData sheetId="33691"/>
      <sheetData sheetId="33692"/>
      <sheetData sheetId="33693"/>
      <sheetData sheetId="33694"/>
      <sheetData sheetId="33695"/>
      <sheetData sheetId="33696"/>
      <sheetData sheetId="33697"/>
      <sheetData sheetId="33698"/>
      <sheetData sheetId="33699"/>
      <sheetData sheetId="33700"/>
      <sheetData sheetId="33701"/>
      <sheetData sheetId="33702"/>
      <sheetData sheetId="33703"/>
      <sheetData sheetId="33704"/>
      <sheetData sheetId="33705"/>
      <sheetData sheetId="33706"/>
      <sheetData sheetId="33707"/>
      <sheetData sheetId="33708"/>
      <sheetData sheetId="33709"/>
      <sheetData sheetId="33710"/>
      <sheetData sheetId="33711"/>
      <sheetData sheetId="33712"/>
      <sheetData sheetId="33713"/>
      <sheetData sheetId="33714"/>
      <sheetData sheetId="33715"/>
      <sheetData sheetId="33716"/>
      <sheetData sheetId="33717"/>
      <sheetData sheetId="33718" refreshError="1"/>
      <sheetData sheetId="33719" refreshError="1"/>
      <sheetData sheetId="33720" refreshError="1"/>
      <sheetData sheetId="33721" refreshError="1"/>
      <sheetData sheetId="33722" refreshError="1"/>
      <sheetData sheetId="33723" refreshError="1"/>
      <sheetData sheetId="33724" refreshError="1"/>
      <sheetData sheetId="33725" refreshError="1"/>
      <sheetData sheetId="33726" refreshError="1"/>
      <sheetData sheetId="33727" refreshError="1"/>
      <sheetData sheetId="33728" refreshError="1"/>
      <sheetData sheetId="33729" refreshError="1"/>
      <sheetData sheetId="33730" refreshError="1"/>
      <sheetData sheetId="33731" refreshError="1"/>
      <sheetData sheetId="33732" refreshError="1"/>
      <sheetData sheetId="33733" refreshError="1"/>
      <sheetData sheetId="33734" refreshError="1"/>
      <sheetData sheetId="33735" refreshError="1"/>
      <sheetData sheetId="33736" refreshError="1"/>
      <sheetData sheetId="33737" refreshError="1"/>
      <sheetData sheetId="33738" refreshError="1"/>
      <sheetData sheetId="33739" refreshError="1"/>
      <sheetData sheetId="33740" refreshError="1"/>
      <sheetData sheetId="33741" refreshError="1"/>
      <sheetData sheetId="33742" refreshError="1"/>
      <sheetData sheetId="33743" refreshError="1"/>
      <sheetData sheetId="33744" refreshError="1"/>
      <sheetData sheetId="33745" refreshError="1"/>
      <sheetData sheetId="33746" refreshError="1"/>
      <sheetData sheetId="33747" refreshError="1"/>
      <sheetData sheetId="33748" refreshError="1"/>
      <sheetData sheetId="33749" refreshError="1"/>
      <sheetData sheetId="33750" refreshError="1"/>
      <sheetData sheetId="33751" refreshError="1"/>
      <sheetData sheetId="33752"/>
      <sheetData sheetId="33753"/>
      <sheetData sheetId="33754"/>
      <sheetData sheetId="33755">
        <row r="3">
          <cell r="B3" t="str">
            <v>Partner</v>
          </cell>
        </row>
      </sheetData>
      <sheetData sheetId="33756"/>
      <sheetData sheetId="33757"/>
      <sheetData sheetId="33758">
        <row r="4">
          <cell r="B4" t="str">
            <v>Partner</v>
          </cell>
        </row>
      </sheetData>
      <sheetData sheetId="33759"/>
      <sheetData sheetId="33760"/>
      <sheetData sheetId="33761"/>
      <sheetData sheetId="33762"/>
      <sheetData sheetId="33763"/>
      <sheetData sheetId="33764"/>
      <sheetData sheetId="33765"/>
      <sheetData sheetId="33766"/>
      <sheetData sheetId="33767"/>
      <sheetData sheetId="33768"/>
      <sheetData sheetId="33769"/>
      <sheetData sheetId="33770"/>
      <sheetData sheetId="33771"/>
      <sheetData sheetId="33772"/>
      <sheetData sheetId="33773"/>
      <sheetData sheetId="33774" refreshError="1"/>
      <sheetData sheetId="33775" refreshError="1"/>
      <sheetData sheetId="33776" refreshError="1"/>
      <sheetData sheetId="33777"/>
      <sheetData sheetId="33778"/>
      <sheetData sheetId="33779"/>
      <sheetData sheetId="33780"/>
      <sheetData sheetId="33781"/>
      <sheetData sheetId="33782"/>
      <sheetData sheetId="33783"/>
      <sheetData sheetId="33784"/>
      <sheetData sheetId="33785"/>
      <sheetData sheetId="33786"/>
      <sheetData sheetId="33787"/>
      <sheetData sheetId="33788"/>
      <sheetData sheetId="33789"/>
      <sheetData sheetId="33790"/>
      <sheetData sheetId="33791"/>
      <sheetData sheetId="33792"/>
      <sheetData sheetId="33793"/>
      <sheetData sheetId="33794"/>
      <sheetData sheetId="33795"/>
      <sheetData sheetId="33796"/>
      <sheetData sheetId="33797"/>
      <sheetData sheetId="33798"/>
      <sheetData sheetId="33799"/>
      <sheetData sheetId="33800"/>
      <sheetData sheetId="33801"/>
      <sheetData sheetId="33802"/>
      <sheetData sheetId="33803"/>
      <sheetData sheetId="33804"/>
      <sheetData sheetId="33805"/>
      <sheetData sheetId="33806"/>
      <sheetData sheetId="33807"/>
      <sheetData sheetId="33808"/>
      <sheetData sheetId="33809"/>
      <sheetData sheetId="33810"/>
      <sheetData sheetId="33811"/>
      <sheetData sheetId="33812"/>
      <sheetData sheetId="33813"/>
      <sheetData sheetId="33814"/>
      <sheetData sheetId="33815"/>
      <sheetData sheetId="33816"/>
      <sheetData sheetId="33817"/>
      <sheetData sheetId="33818"/>
      <sheetData sheetId="33819"/>
      <sheetData sheetId="33820"/>
      <sheetData sheetId="33821"/>
      <sheetData sheetId="33822"/>
      <sheetData sheetId="33823"/>
      <sheetData sheetId="33824"/>
      <sheetData sheetId="33825"/>
      <sheetData sheetId="33826"/>
      <sheetData sheetId="33827" refreshError="1"/>
      <sheetData sheetId="33828" refreshError="1"/>
      <sheetData sheetId="33829" refreshError="1"/>
      <sheetData sheetId="33830" refreshError="1"/>
      <sheetData sheetId="33831" refreshError="1"/>
      <sheetData sheetId="33832" refreshError="1"/>
      <sheetData sheetId="33833"/>
      <sheetData sheetId="33834"/>
      <sheetData sheetId="33835"/>
      <sheetData sheetId="33836"/>
      <sheetData sheetId="33837"/>
      <sheetData sheetId="33838"/>
      <sheetData sheetId="33839"/>
      <sheetData sheetId="33840"/>
      <sheetData sheetId="33841"/>
      <sheetData sheetId="33842"/>
      <sheetData sheetId="33843"/>
      <sheetData sheetId="33844"/>
      <sheetData sheetId="33845"/>
      <sheetData sheetId="33846" refreshError="1"/>
      <sheetData sheetId="33847" refreshError="1"/>
      <sheetData sheetId="33848"/>
      <sheetData sheetId="33849"/>
      <sheetData sheetId="33850"/>
      <sheetData sheetId="33851"/>
      <sheetData sheetId="33852"/>
      <sheetData sheetId="33853"/>
      <sheetData sheetId="33854"/>
      <sheetData sheetId="33855"/>
      <sheetData sheetId="33856"/>
      <sheetData sheetId="33857"/>
      <sheetData sheetId="33858"/>
      <sheetData sheetId="33859"/>
      <sheetData sheetId="33860"/>
      <sheetData sheetId="33861"/>
      <sheetData sheetId="33862"/>
      <sheetData sheetId="33863"/>
      <sheetData sheetId="33864"/>
      <sheetData sheetId="33865"/>
      <sheetData sheetId="33866"/>
      <sheetData sheetId="33867"/>
      <sheetData sheetId="33868"/>
      <sheetData sheetId="33869">
        <row r="2">
          <cell r="B2" t="str">
            <v>PFast: PEARL Sheet</v>
          </cell>
        </row>
      </sheetData>
      <sheetData sheetId="33870"/>
      <sheetData sheetId="33871"/>
      <sheetData sheetId="33872"/>
      <sheetData sheetId="33873" refreshError="1"/>
      <sheetData sheetId="33874" refreshError="1"/>
      <sheetData sheetId="33875" refreshError="1"/>
      <sheetData sheetId="33876" refreshError="1"/>
      <sheetData sheetId="33877" refreshError="1"/>
      <sheetData sheetId="33878" refreshError="1"/>
      <sheetData sheetId="33879" refreshError="1"/>
      <sheetData sheetId="33880" refreshError="1"/>
      <sheetData sheetId="33881" refreshError="1"/>
      <sheetData sheetId="33882" refreshError="1"/>
      <sheetData sheetId="33883"/>
      <sheetData sheetId="33884"/>
      <sheetData sheetId="33885"/>
      <sheetData sheetId="33886"/>
      <sheetData sheetId="33887"/>
      <sheetData sheetId="33888"/>
      <sheetData sheetId="33889"/>
      <sheetData sheetId="33890" refreshError="1"/>
      <sheetData sheetId="33891" refreshError="1"/>
      <sheetData sheetId="33892" refreshError="1"/>
      <sheetData sheetId="33893" refreshError="1"/>
      <sheetData sheetId="33894"/>
      <sheetData sheetId="33895"/>
      <sheetData sheetId="33896"/>
      <sheetData sheetId="33897"/>
      <sheetData sheetId="33898"/>
      <sheetData sheetId="33899"/>
      <sheetData sheetId="33900"/>
      <sheetData sheetId="33901"/>
      <sheetData sheetId="33902"/>
      <sheetData sheetId="33903"/>
      <sheetData sheetId="33904"/>
      <sheetData sheetId="33905"/>
      <sheetData sheetId="33906" refreshError="1"/>
      <sheetData sheetId="33907" refreshError="1"/>
      <sheetData sheetId="33908" refreshError="1"/>
      <sheetData sheetId="33909" refreshError="1"/>
      <sheetData sheetId="33910" refreshError="1"/>
      <sheetData sheetId="33911" refreshError="1"/>
      <sheetData sheetId="33912" refreshError="1"/>
      <sheetData sheetId="33913" refreshError="1"/>
      <sheetData sheetId="33914" refreshError="1"/>
      <sheetData sheetId="33915" refreshError="1"/>
      <sheetData sheetId="33916" refreshError="1"/>
      <sheetData sheetId="33917" refreshError="1"/>
      <sheetData sheetId="33918" refreshError="1"/>
      <sheetData sheetId="33919"/>
      <sheetData sheetId="33920"/>
      <sheetData sheetId="33921"/>
      <sheetData sheetId="33922">
        <row r="12">
          <cell r="E12"/>
        </row>
      </sheetData>
      <sheetData sheetId="33923"/>
      <sheetData sheetId="33924"/>
      <sheetData sheetId="33925"/>
      <sheetData sheetId="33926"/>
      <sheetData sheetId="33927"/>
      <sheetData sheetId="33928"/>
      <sheetData sheetId="33929"/>
      <sheetData sheetId="33930">
        <row r="8">
          <cell r="M8" t="str">
            <v>RII</v>
          </cell>
        </row>
      </sheetData>
      <sheetData sheetId="33931"/>
      <sheetData sheetId="33932"/>
      <sheetData sheetId="33933"/>
      <sheetData sheetId="33934"/>
      <sheetData sheetId="33935"/>
      <sheetData sheetId="33936"/>
      <sheetData sheetId="33937"/>
      <sheetData sheetId="33938"/>
      <sheetData sheetId="33939"/>
      <sheetData sheetId="33940"/>
      <sheetData sheetId="33941"/>
      <sheetData sheetId="33942"/>
      <sheetData sheetId="33943"/>
      <sheetData sheetId="33944"/>
      <sheetData sheetId="33945"/>
      <sheetData sheetId="33946"/>
      <sheetData sheetId="33947"/>
      <sheetData sheetId="33948"/>
      <sheetData sheetId="33949"/>
      <sheetData sheetId="33950"/>
      <sheetData sheetId="33951"/>
      <sheetData sheetId="33952"/>
      <sheetData sheetId="33953">
        <row r="10">
          <cell r="M10">
            <v>0</v>
          </cell>
        </row>
      </sheetData>
      <sheetData sheetId="33954"/>
      <sheetData sheetId="33955"/>
      <sheetData sheetId="33956"/>
      <sheetData sheetId="33957"/>
      <sheetData sheetId="33958"/>
      <sheetData sheetId="33959"/>
      <sheetData sheetId="33960"/>
      <sheetData sheetId="33961"/>
      <sheetData sheetId="33962"/>
      <sheetData sheetId="33963"/>
      <sheetData sheetId="33964"/>
      <sheetData sheetId="33965"/>
      <sheetData sheetId="33966"/>
      <sheetData sheetId="33967"/>
      <sheetData sheetId="33968"/>
      <sheetData sheetId="33969"/>
      <sheetData sheetId="33970"/>
      <sheetData sheetId="33971"/>
      <sheetData sheetId="33972"/>
      <sheetData sheetId="33973"/>
      <sheetData sheetId="33974"/>
      <sheetData sheetId="33975"/>
      <sheetData sheetId="33976"/>
      <sheetData sheetId="33977"/>
      <sheetData sheetId="33978"/>
      <sheetData sheetId="33979" refreshError="1"/>
      <sheetData sheetId="33980" refreshError="1"/>
      <sheetData sheetId="33981" refreshError="1"/>
      <sheetData sheetId="33982"/>
      <sheetData sheetId="33983"/>
      <sheetData sheetId="33984"/>
      <sheetData sheetId="33985"/>
      <sheetData sheetId="33986"/>
      <sheetData sheetId="33987" refreshError="1"/>
      <sheetData sheetId="33988" refreshError="1"/>
      <sheetData sheetId="33989" refreshError="1"/>
      <sheetData sheetId="33990"/>
      <sheetData sheetId="33991" refreshError="1"/>
      <sheetData sheetId="33992" refreshError="1"/>
      <sheetData sheetId="33993" refreshError="1"/>
      <sheetData sheetId="33994" refreshError="1"/>
      <sheetData sheetId="33995"/>
      <sheetData sheetId="33996"/>
      <sheetData sheetId="33997"/>
      <sheetData sheetId="33998"/>
      <sheetData sheetId="33999"/>
      <sheetData sheetId="34000"/>
      <sheetData sheetId="34001"/>
      <sheetData sheetId="34002"/>
      <sheetData sheetId="34003"/>
      <sheetData sheetId="34004"/>
      <sheetData sheetId="34005"/>
      <sheetData sheetId="34006"/>
      <sheetData sheetId="34007"/>
      <sheetData sheetId="34008"/>
      <sheetData sheetId="34009"/>
      <sheetData sheetId="34010"/>
      <sheetData sheetId="34011"/>
      <sheetData sheetId="34012"/>
      <sheetData sheetId="34013"/>
      <sheetData sheetId="34014"/>
      <sheetData sheetId="34015"/>
      <sheetData sheetId="34016"/>
      <sheetData sheetId="34017"/>
      <sheetData sheetId="34018"/>
      <sheetData sheetId="34019"/>
      <sheetData sheetId="34020"/>
      <sheetData sheetId="34021"/>
      <sheetData sheetId="34022"/>
      <sheetData sheetId="34023"/>
      <sheetData sheetId="34024"/>
      <sheetData sheetId="34025"/>
      <sheetData sheetId="34026"/>
      <sheetData sheetId="34027"/>
      <sheetData sheetId="34028"/>
      <sheetData sheetId="34029"/>
      <sheetData sheetId="34030"/>
      <sheetData sheetId="34031"/>
      <sheetData sheetId="34032"/>
      <sheetData sheetId="34033"/>
      <sheetData sheetId="34034"/>
      <sheetData sheetId="34035"/>
      <sheetData sheetId="34036"/>
      <sheetData sheetId="34037"/>
      <sheetData sheetId="34038"/>
      <sheetData sheetId="34039"/>
      <sheetData sheetId="34040"/>
      <sheetData sheetId="34041"/>
      <sheetData sheetId="34042"/>
      <sheetData sheetId="34043"/>
      <sheetData sheetId="34044"/>
      <sheetData sheetId="34045"/>
      <sheetData sheetId="34046"/>
      <sheetData sheetId="34047"/>
      <sheetData sheetId="34048" refreshError="1"/>
      <sheetData sheetId="34049" refreshError="1"/>
      <sheetData sheetId="34050" refreshError="1"/>
      <sheetData sheetId="34051"/>
      <sheetData sheetId="34052" refreshError="1"/>
      <sheetData sheetId="34053" refreshError="1"/>
      <sheetData sheetId="34054" refreshError="1"/>
      <sheetData sheetId="34055" refreshError="1"/>
      <sheetData sheetId="34056" refreshError="1"/>
      <sheetData sheetId="34057" refreshError="1"/>
      <sheetData sheetId="34058" refreshError="1"/>
      <sheetData sheetId="34059" refreshError="1"/>
      <sheetData sheetId="34060" refreshError="1"/>
      <sheetData sheetId="34061" refreshError="1"/>
      <sheetData sheetId="34062" refreshError="1"/>
      <sheetData sheetId="34063" refreshError="1"/>
      <sheetData sheetId="34064" refreshError="1"/>
      <sheetData sheetId="34065"/>
      <sheetData sheetId="34066" refreshError="1"/>
      <sheetData sheetId="34067" refreshError="1"/>
      <sheetData sheetId="34068" refreshError="1"/>
      <sheetData sheetId="34069"/>
      <sheetData sheetId="34070"/>
      <sheetData sheetId="34071">
        <row r="10">
          <cell r="L10">
            <v>0</v>
          </cell>
        </row>
      </sheetData>
      <sheetData sheetId="34072"/>
      <sheetData sheetId="34073"/>
      <sheetData sheetId="34074"/>
      <sheetData sheetId="34075"/>
      <sheetData sheetId="34076"/>
      <sheetData sheetId="34077"/>
      <sheetData sheetId="34078" refreshError="1"/>
      <sheetData sheetId="34079" refreshError="1"/>
      <sheetData sheetId="34080" refreshError="1"/>
      <sheetData sheetId="34081" refreshError="1"/>
      <sheetData sheetId="34082" refreshError="1"/>
      <sheetData sheetId="34083"/>
      <sheetData sheetId="34084" refreshError="1"/>
      <sheetData sheetId="34085"/>
      <sheetData sheetId="34086"/>
      <sheetData sheetId="34087"/>
      <sheetData sheetId="34088"/>
      <sheetData sheetId="34089"/>
      <sheetData sheetId="34090"/>
      <sheetData sheetId="34091"/>
      <sheetData sheetId="34092"/>
      <sheetData sheetId="34093"/>
      <sheetData sheetId="34094"/>
      <sheetData sheetId="34095"/>
      <sheetData sheetId="34096"/>
      <sheetData sheetId="34097"/>
      <sheetData sheetId="34098"/>
      <sheetData sheetId="34099" refreshError="1"/>
      <sheetData sheetId="34100"/>
      <sheetData sheetId="34101"/>
      <sheetData sheetId="34102"/>
      <sheetData sheetId="34103"/>
      <sheetData sheetId="34104"/>
      <sheetData sheetId="34105"/>
      <sheetData sheetId="34106"/>
      <sheetData sheetId="34107"/>
      <sheetData sheetId="34108"/>
      <sheetData sheetId="34109"/>
      <sheetData sheetId="34110"/>
      <sheetData sheetId="34111"/>
      <sheetData sheetId="34112"/>
      <sheetData sheetId="34113"/>
      <sheetData sheetId="34114"/>
      <sheetData sheetId="34115"/>
      <sheetData sheetId="34116"/>
      <sheetData sheetId="34117"/>
      <sheetData sheetId="34118"/>
      <sheetData sheetId="34119"/>
      <sheetData sheetId="34120"/>
      <sheetData sheetId="34121"/>
      <sheetData sheetId="34122"/>
      <sheetData sheetId="34123"/>
      <sheetData sheetId="34124">
        <row r="16">
          <cell r="E16" t="str">
            <v>Abbott Capital Private Equity Fund IV,L.P.,</v>
          </cell>
        </row>
      </sheetData>
      <sheetData sheetId="34125"/>
      <sheetData sheetId="34126">
        <row r="34">
          <cell r="F34">
            <v>12204</v>
          </cell>
        </row>
      </sheetData>
      <sheetData sheetId="34127">
        <row r="114">
          <cell r="AI114">
            <v>893500000</v>
          </cell>
        </row>
      </sheetData>
      <sheetData sheetId="34128"/>
      <sheetData sheetId="34129"/>
      <sheetData sheetId="34130"/>
      <sheetData sheetId="34131"/>
      <sheetData sheetId="34132"/>
      <sheetData sheetId="34133"/>
      <sheetData sheetId="34134"/>
      <sheetData sheetId="34135"/>
      <sheetData sheetId="34136"/>
      <sheetData sheetId="34137"/>
      <sheetData sheetId="34138"/>
      <sheetData sheetId="34139"/>
      <sheetData sheetId="34140"/>
      <sheetData sheetId="34141"/>
      <sheetData sheetId="34142"/>
      <sheetData sheetId="34143"/>
      <sheetData sheetId="34144"/>
      <sheetData sheetId="34145"/>
      <sheetData sheetId="34146"/>
      <sheetData sheetId="34147"/>
      <sheetData sheetId="34148"/>
      <sheetData sheetId="34149"/>
      <sheetData sheetId="34150"/>
      <sheetData sheetId="34151"/>
      <sheetData sheetId="34152"/>
      <sheetData sheetId="34153"/>
      <sheetData sheetId="34154"/>
      <sheetData sheetId="34155"/>
      <sheetData sheetId="34156"/>
      <sheetData sheetId="34157"/>
      <sheetData sheetId="34158"/>
      <sheetData sheetId="34159"/>
      <sheetData sheetId="34160"/>
      <sheetData sheetId="34161"/>
      <sheetData sheetId="34162"/>
      <sheetData sheetId="34163"/>
      <sheetData sheetId="34164"/>
      <sheetData sheetId="34165"/>
      <sheetData sheetId="34166"/>
      <sheetData sheetId="34167"/>
      <sheetData sheetId="34168"/>
      <sheetData sheetId="34169"/>
      <sheetData sheetId="34170"/>
      <sheetData sheetId="34171"/>
      <sheetData sheetId="34172"/>
      <sheetData sheetId="34173"/>
      <sheetData sheetId="34174"/>
      <sheetData sheetId="34175"/>
      <sheetData sheetId="34176"/>
      <sheetData sheetId="34177"/>
      <sheetData sheetId="34178"/>
      <sheetData sheetId="34179"/>
      <sheetData sheetId="34180"/>
      <sheetData sheetId="34181"/>
      <sheetData sheetId="34182"/>
      <sheetData sheetId="34183" refreshError="1"/>
      <sheetData sheetId="34184" refreshError="1"/>
      <sheetData sheetId="34185" refreshError="1"/>
      <sheetData sheetId="34186" refreshError="1"/>
      <sheetData sheetId="34187" refreshError="1"/>
      <sheetData sheetId="34188" refreshError="1"/>
      <sheetData sheetId="34189" refreshError="1"/>
      <sheetData sheetId="34190" refreshError="1"/>
      <sheetData sheetId="34191" refreshError="1"/>
      <sheetData sheetId="34192" refreshError="1"/>
      <sheetData sheetId="34193" refreshError="1"/>
      <sheetData sheetId="34194" refreshError="1"/>
      <sheetData sheetId="34195" refreshError="1"/>
      <sheetData sheetId="34196" refreshError="1"/>
      <sheetData sheetId="34197" refreshError="1"/>
      <sheetData sheetId="34198" refreshError="1"/>
      <sheetData sheetId="34199" refreshError="1"/>
      <sheetData sheetId="34200" refreshError="1"/>
      <sheetData sheetId="34201" refreshError="1"/>
      <sheetData sheetId="34202" refreshError="1"/>
      <sheetData sheetId="34203" refreshError="1"/>
      <sheetData sheetId="34204" refreshError="1"/>
      <sheetData sheetId="34205" refreshError="1"/>
      <sheetData sheetId="34206" refreshError="1"/>
      <sheetData sheetId="34207" refreshError="1"/>
      <sheetData sheetId="34208" refreshError="1"/>
      <sheetData sheetId="34209" refreshError="1"/>
      <sheetData sheetId="34210" refreshError="1"/>
      <sheetData sheetId="34211" refreshError="1"/>
      <sheetData sheetId="34212" refreshError="1"/>
      <sheetData sheetId="34213" refreshError="1"/>
      <sheetData sheetId="34214" refreshError="1"/>
      <sheetData sheetId="34215" refreshError="1"/>
      <sheetData sheetId="34216"/>
      <sheetData sheetId="34217">
        <row r="3">
          <cell r="A3">
            <v>1</v>
          </cell>
        </row>
      </sheetData>
      <sheetData sheetId="34218"/>
      <sheetData sheetId="34219">
        <row r="109">
          <cell r="C109">
            <v>43312</v>
          </cell>
        </row>
      </sheetData>
      <sheetData sheetId="34220"/>
      <sheetData sheetId="34221"/>
      <sheetData sheetId="34222"/>
      <sheetData sheetId="34223"/>
      <sheetData sheetId="34224"/>
      <sheetData sheetId="34225"/>
      <sheetData sheetId="342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eters"/>
      <sheetName val="FuelAlloc"/>
      <sheetName val="Balances"/>
      <sheetName val="NTG Alloc"/>
      <sheetName val="Analysis"/>
      <sheetName val="Contract Rates"/>
      <sheetName val="NGL Sales"/>
      <sheetName val="Cascade"/>
      <sheetName val="Shrinkage"/>
      <sheetName val="Condensate"/>
      <sheetName val="Gas Lift Sales"/>
      <sheetName val="Meter Producer Xref"/>
      <sheetName val="R3 &amp; EIA Input"/>
      <sheetName val="Chesap-Total"/>
      <sheetName val="ProducerVols"/>
      <sheetName val="Producer"/>
      <sheetName val="Distances"/>
    </sheetNames>
    <sheetDataSet>
      <sheetData sheetId="0">
        <row r="23">
          <cell r="G23">
            <v>0.245</v>
          </cell>
        </row>
        <row r="28">
          <cell r="G28">
            <v>7.1493700000000004E-3</v>
          </cell>
        </row>
      </sheetData>
      <sheetData sheetId="1">
        <row r="1">
          <cell r="B1">
            <v>41426</v>
          </cell>
        </row>
        <row r="2">
          <cell r="B2">
            <v>1</v>
          </cell>
          <cell r="D2">
            <v>3</v>
          </cell>
          <cell r="E2">
            <v>4</v>
          </cell>
          <cell r="F2">
            <v>5</v>
          </cell>
          <cell r="G2">
            <v>6</v>
          </cell>
          <cell r="H2">
            <v>7</v>
          </cell>
          <cell r="I2">
            <v>8</v>
          </cell>
          <cell r="J2">
            <v>9</v>
          </cell>
          <cell r="K2">
            <v>10</v>
          </cell>
          <cell r="L2">
            <v>11</v>
          </cell>
          <cell r="M2">
            <v>12</v>
          </cell>
          <cell r="N2">
            <v>13</v>
          </cell>
          <cell r="O2">
            <v>14</v>
          </cell>
        </row>
        <row r="3">
          <cell r="B3" t="str">
            <v>Meter No.</v>
          </cell>
          <cell r="C3" t="str">
            <v>Meter Description</v>
          </cell>
          <cell r="D3" t="str">
            <v>PGAS Meter Mcf</v>
          </cell>
          <cell r="E3" t="str">
            <v>PGAS Meter MMBtu-Dry</v>
          </cell>
          <cell r="F3" t="str">
            <v>PGAS Meter MMBtu-Sat</v>
          </cell>
          <cell r="G3" t="str">
            <v>PGAS Gas Lift  Mcf</v>
          </cell>
          <cell r="H3" t="str">
            <v>PGAS Gas Lift MMBtu-Dry</v>
          </cell>
          <cell r="I3" t="str">
            <v>PGAS Gas Lift MMBtu-Sat</v>
          </cell>
          <cell r="J3" t="str">
            <v>Excess Gas Lift  Mcf</v>
          </cell>
          <cell r="K3" t="str">
            <v>Excess Gas Lift MMBtu</v>
          </cell>
          <cell r="L3" t="str">
            <v>Meter Mcf - Net</v>
          </cell>
          <cell r="M3" t="str">
            <v>Meter MMBtu  Used - Net</v>
          </cell>
          <cell r="N3" t="str">
            <v>Calculated BTU-Dry</v>
          </cell>
          <cell r="O3" t="str">
            <v>Analysis Btu-Dry</v>
          </cell>
        </row>
        <row r="4">
          <cell r="B4" t="str">
            <v>72-10-069</v>
          </cell>
          <cell r="C4" t="e">
            <v>#N/A</v>
          </cell>
          <cell r="D4">
            <v>0</v>
          </cell>
          <cell r="E4">
            <v>0</v>
          </cell>
          <cell r="F4">
            <v>0</v>
          </cell>
          <cell r="L4">
            <v>0</v>
          </cell>
          <cell r="M4">
            <v>0</v>
          </cell>
          <cell r="N4">
            <v>0</v>
          </cell>
          <cell r="O4">
            <v>0</v>
          </cell>
        </row>
        <row r="5">
          <cell r="B5" t="str">
            <v>72-10-084</v>
          </cell>
          <cell r="C5" t="str">
            <v>Sugar Tree CDP</v>
          </cell>
          <cell r="D5">
            <v>1797</v>
          </cell>
          <cell r="E5">
            <v>2223</v>
          </cell>
          <cell r="F5">
            <v>2184</v>
          </cell>
          <cell r="J5">
            <v>0</v>
          </cell>
          <cell r="K5">
            <v>0</v>
          </cell>
          <cell r="L5">
            <v>1219</v>
          </cell>
          <cell r="M5">
            <v>1480</v>
          </cell>
          <cell r="N5">
            <v>1237.06</v>
          </cell>
          <cell r="O5">
            <v>1238.9000000000001</v>
          </cell>
        </row>
        <row r="6">
          <cell r="B6" t="str">
            <v>72-12-084</v>
          </cell>
          <cell r="C6" t="str">
            <v>Sugar Tree CDP GLS</v>
          </cell>
          <cell r="G6">
            <v>578</v>
          </cell>
          <cell r="H6">
            <v>716</v>
          </cell>
          <cell r="I6">
            <v>704</v>
          </cell>
          <cell r="N6">
            <v>1238.75</v>
          </cell>
          <cell r="O6">
            <v>1238.9000000000001</v>
          </cell>
        </row>
        <row r="7">
          <cell r="B7" t="str">
            <v>72-10-085</v>
          </cell>
          <cell r="C7" t="str">
            <v>Grogan Barbee 1H</v>
          </cell>
          <cell r="D7">
            <v>6079</v>
          </cell>
          <cell r="E7">
            <v>7570</v>
          </cell>
          <cell r="F7">
            <v>7438</v>
          </cell>
          <cell r="J7">
            <v>0</v>
          </cell>
          <cell r="K7">
            <v>0</v>
          </cell>
          <cell r="L7">
            <v>6068</v>
          </cell>
          <cell r="M7">
            <v>7425</v>
          </cell>
          <cell r="N7">
            <v>1245.27</v>
          </cell>
          <cell r="O7">
            <v>1245.0999999999999</v>
          </cell>
        </row>
        <row r="8">
          <cell r="B8" t="str">
            <v>72-12-085</v>
          </cell>
          <cell r="C8" t="str">
            <v>Grogan Barbee A CDP GLS</v>
          </cell>
          <cell r="G8">
            <v>11</v>
          </cell>
          <cell r="H8">
            <v>13</v>
          </cell>
          <cell r="I8">
            <v>13</v>
          </cell>
          <cell r="N8">
            <v>1181.82</v>
          </cell>
          <cell r="O8">
            <v>1245.0999999999999</v>
          </cell>
        </row>
        <row r="9">
          <cell r="B9" t="str">
            <v>72-10-112</v>
          </cell>
          <cell r="C9" t="str">
            <v>Wakefield 2H 3H &amp; 4H CDP</v>
          </cell>
          <cell r="D9">
            <v>9290</v>
          </cell>
          <cell r="E9">
            <v>11681</v>
          </cell>
          <cell r="F9">
            <v>11477</v>
          </cell>
          <cell r="J9">
            <v>0</v>
          </cell>
          <cell r="K9">
            <v>0</v>
          </cell>
          <cell r="L9">
            <v>7622</v>
          </cell>
          <cell r="M9">
            <v>9415</v>
          </cell>
          <cell r="N9">
            <v>1257.3699999999999</v>
          </cell>
          <cell r="O9">
            <v>1257.5999999999999</v>
          </cell>
        </row>
        <row r="10">
          <cell r="B10" t="str">
            <v>72-12-112</v>
          </cell>
          <cell r="C10" t="str">
            <v>Wakefield CDP GLS</v>
          </cell>
          <cell r="G10">
            <v>1668</v>
          </cell>
          <cell r="H10">
            <v>2099</v>
          </cell>
          <cell r="I10">
            <v>2062</v>
          </cell>
          <cell r="N10">
            <v>1258.3900000000001</v>
          </cell>
          <cell r="O10">
            <v>1257.5999999999999</v>
          </cell>
        </row>
        <row r="11">
          <cell r="B11" t="str">
            <v>72-99-11-112</v>
          </cell>
          <cell r="C11" t="str">
            <v>No GLS Meter</v>
          </cell>
          <cell r="G11">
            <v>0</v>
          </cell>
          <cell r="H11">
            <v>0</v>
          </cell>
          <cell r="I11">
            <v>0</v>
          </cell>
          <cell r="N11">
            <v>0</v>
          </cell>
          <cell r="O11">
            <v>0</v>
          </cell>
        </row>
        <row r="12">
          <cell r="B12" t="str">
            <v>72-10-114</v>
          </cell>
          <cell r="C12" t="str">
            <v>Reilly Bear Creek 2H &amp; 5H CDP</v>
          </cell>
          <cell r="D12">
            <v>10397</v>
          </cell>
          <cell r="E12">
            <v>13058</v>
          </cell>
          <cell r="F12">
            <v>12830</v>
          </cell>
          <cell r="L12">
            <v>10397</v>
          </cell>
          <cell r="M12">
            <v>12830</v>
          </cell>
          <cell r="N12">
            <v>1255.94</v>
          </cell>
          <cell r="O12">
            <v>1255.8</v>
          </cell>
        </row>
        <row r="13">
          <cell r="B13" t="str">
            <v>72-99-12-114</v>
          </cell>
          <cell r="C13" t="str">
            <v xml:space="preserve">Reilly Bear Creek 2 &amp; 5H CDP </v>
          </cell>
          <cell r="G13">
            <v>20</v>
          </cell>
          <cell r="H13">
            <v>25</v>
          </cell>
          <cell r="I13">
            <v>25</v>
          </cell>
          <cell r="N13">
            <v>1250</v>
          </cell>
          <cell r="O13">
            <v>1255.8</v>
          </cell>
        </row>
        <row r="14">
          <cell r="B14" t="str">
            <v>72-10-120</v>
          </cell>
          <cell r="C14" t="str">
            <v>Reilly Bear Creek 3H &amp; 4H CDP</v>
          </cell>
          <cell r="D14">
            <v>7967</v>
          </cell>
          <cell r="E14">
            <v>9880</v>
          </cell>
          <cell r="F14">
            <v>9708</v>
          </cell>
          <cell r="L14">
            <v>7967</v>
          </cell>
          <cell r="M14">
            <v>9708</v>
          </cell>
          <cell r="N14">
            <v>1240.1199999999999</v>
          </cell>
          <cell r="O14">
            <v>1239.5999999999999</v>
          </cell>
        </row>
        <row r="15">
          <cell r="B15" t="str">
            <v>72-10-132</v>
          </cell>
          <cell r="C15" t="str">
            <v>Veal Station Interconnect</v>
          </cell>
          <cell r="D15">
            <v>692329</v>
          </cell>
          <cell r="E15">
            <v>819503</v>
          </cell>
          <cell r="F15">
            <v>805203</v>
          </cell>
          <cell r="L15">
            <v>692329</v>
          </cell>
          <cell r="M15">
            <v>805203</v>
          </cell>
          <cell r="N15">
            <v>1183.69</v>
          </cell>
          <cell r="O15">
            <v>1183.7</v>
          </cell>
        </row>
        <row r="16">
          <cell r="B16" t="str">
            <v>72-10-140</v>
          </cell>
          <cell r="C16" t="str">
            <v>Goforth 2 &amp; 3H CDP</v>
          </cell>
          <cell r="D16">
            <v>15838</v>
          </cell>
          <cell r="E16">
            <v>18752</v>
          </cell>
          <cell r="F16">
            <v>18425</v>
          </cell>
          <cell r="J16">
            <v>0</v>
          </cell>
          <cell r="K16">
            <v>0</v>
          </cell>
          <cell r="L16">
            <v>13863</v>
          </cell>
          <cell r="M16">
            <v>16123</v>
          </cell>
          <cell r="N16">
            <v>1183.99</v>
          </cell>
          <cell r="O16">
            <v>1184.2</v>
          </cell>
        </row>
        <row r="17">
          <cell r="B17" t="str">
            <v>72-12-140</v>
          </cell>
          <cell r="C17" t="str">
            <v>Goforth 2 &amp; 3H CDP GLS</v>
          </cell>
          <cell r="G17">
            <v>1975</v>
          </cell>
          <cell r="H17">
            <v>2343</v>
          </cell>
          <cell r="I17">
            <v>2302</v>
          </cell>
          <cell r="N17">
            <v>1186.33</v>
          </cell>
          <cell r="O17">
            <v>1184.2</v>
          </cell>
        </row>
        <row r="18">
          <cell r="B18" t="str">
            <v>72-10-142</v>
          </cell>
          <cell r="C18" t="str">
            <v>Martha Reeves 1&amp;2 CDP</v>
          </cell>
          <cell r="D18">
            <v>24686</v>
          </cell>
          <cell r="E18">
            <v>30606</v>
          </cell>
          <cell r="F18">
            <v>30072</v>
          </cell>
          <cell r="J18">
            <v>0</v>
          </cell>
          <cell r="K18">
            <v>0</v>
          </cell>
          <cell r="L18">
            <v>24686</v>
          </cell>
          <cell r="M18">
            <v>30072</v>
          </cell>
          <cell r="N18">
            <v>1239.81</v>
          </cell>
          <cell r="O18">
            <v>1239.8</v>
          </cell>
        </row>
        <row r="19">
          <cell r="C19" t="str">
            <v>No GLS Meter</v>
          </cell>
          <cell r="G19">
            <v>0</v>
          </cell>
          <cell r="H19">
            <v>0</v>
          </cell>
          <cell r="I19">
            <v>0</v>
          </cell>
          <cell r="N19">
            <v>0</v>
          </cell>
          <cell r="O19">
            <v>0</v>
          </cell>
        </row>
        <row r="20">
          <cell r="B20" t="str">
            <v>72-10-148</v>
          </cell>
          <cell r="C20" t="str">
            <v>Blue Drake Woody North CDP</v>
          </cell>
          <cell r="D20">
            <v>8304</v>
          </cell>
          <cell r="E20">
            <v>9386</v>
          </cell>
          <cell r="F20">
            <v>9222</v>
          </cell>
          <cell r="J20">
            <v>0</v>
          </cell>
          <cell r="K20">
            <v>0</v>
          </cell>
          <cell r="L20">
            <v>8190</v>
          </cell>
          <cell r="M20">
            <v>9097</v>
          </cell>
          <cell r="N20">
            <v>1130.3</v>
          </cell>
          <cell r="O20">
            <v>1130.7</v>
          </cell>
        </row>
        <row r="21">
          <cell r="B21" t="str">
            <v>72-12-148</v>
          </cell>
          <cell r="C21" t="str">
            <v xml:space="preserve">Blue Drake Woody (Nor) 3 5 7H </v>
          </cell>
          <cell r="G21">
            <v>114</v>
          </cell>
          <cell r="H21">
            <v>127</v>
          </cell>
          <cell r="I21">
            <v>125</v>
          </cell>
          <cell r="N21">
            <v>1114.04</v>
          </cell>
          <cell r="O21">
            <v>1130.7</v>
          </cell>
        </row>
        <row r="22">
          <cell r="B22" t="str">
            <v>72-10-153</v>
          </cell>
          <cell r="C22" t="str">
            <v>J E Carter 1 4 5  7 CDP</v>
          </cell>
          <cell r="D22">
            <v>29144</v>
          </cell>
          <cell r="E22">
            <v>37036</v>
          </cell>
          <cell r="F22">
            <v>36390</v>
          </cell>
          <cell r="J22">
            <v>0</v>
          </cell>
          <cell r="K22">
            <v>0</v>
          </cell>
          <cell r="L22">
            <v>29144</v>
          </cell>
          <cell r="M22">
            <v>36390</v>
          </cell>
          <cell r="N22">
            <v>1270.79</v>
          </cell>
          <cell r="O22">
            <v>1270.8</v>
          </cell>
        </row>
        <row r="23">
          <cell r="B23" t="str">
            <v>72-99-402-153</v>
          </cell>
          <cell r="C23" t="str">
            <v>No GLS Meter</v>
          </cell>
          <cell r="G23">
            <v>0</v>
          </cell>
          <cell r="H23">
            <v>0</v>
          </cell>
          <cell r="I23">
            <v>0</v>
          </cell>
          <cell r="N23">
            <v>0</v>
          </cell>
          <cell r="O23">
            <v>0</v>
          </cell>
        </row>
        <row r="24">
          <cell r="B24" t="str">
            <v>72-10-155</v>
          </cell>
          <cell r="C24" t="str">
            <v>Cleveland Federal 1 2 3H CDP</v>
          </cell>
          <cell r="D24">
            <v>49266</v>
          </cell>
          <cell r="E24">
            <v>58782</v>
          </cell>
          <cell r="F24">
            <v>57756</v>
          </cell>
          <cell r="L24">
            <v>49266</v>
          </cell>
          <cell r="M24">
            <v>57756</v>
          </cell>
          <cell r="N24">
            <v>1193.1600000000001</v>
          </cell>
          <cell r="O24">
            <v>1193.2</v>
          </cell>
        </row>
        <row r="25">
          <cell r="B25" t="str">
            <v>72-10-158</v>
          </cell>
          <cell r="C25" t="str">
            <v>Hall CDP</v>
          </cell>
          <cell r="D25">
            <v>5081</v>
          </cell>
          <cell r="E25">
            <v>6246</v>
          </cell>
          <cell r="F25">
            <v>6137</v>
          </cell>
          <cell r="J25">
            <v>0</v>
          </cell>
          <cell r="K25">
            <v>0</v>
          </cell>
          <cell r="L25">
            <v>4504</v>
          </cell>
          <cell r="M25">
            <v>5440</v>
          </cell>
          <cell r="N25">
            <v>1229.29</v>
          </cell>
          <cell r="O25">
            <v>1229.5</v>
          </cell>
        </row>
        <row r="26">
          <cell r="B26" t="str">
            <v>72-12-158</v>
          </cell>
          <cell r="C26" t="str">
            <v>Hall CDP GLS</v>
          </cell>
          <cell r="G26">
            <v>577</v>
          </cell>
          <cell r="H26">
            <v>709</v>
          </cell>
          <cell r="I26">
            <v>697</v>
          </cell>
          <cell r="N26">
            <v>1228.77</v>
          </cell>
          <cell r="O26">
            <v>1229.5</v>
          </cell>
        </row>
        <row r="27">
          <cell r="B27" t="str">
            <v>72-10-159</v>
          </cell>
          <cell r="C27" t="str">
            <v>Tandy CDP</v>
          </cell>
          <cell r="D27">
            <v>4849</v>
          </cell>
          <cell r="E27">
            <v>6007</v>
          </cell>
          <cell r="F27">
            <v>5902</v>
          </cell>
          <cell r="J27">
            <v>0</v>
          </cell>
          <cell r="K27">
            <v>0</v>
          </cell>
          <cell r="L27">
            <v>4673</v>
          </cell>
          <cell r="M27">
            <v>5687</v>
          </cell>
          <cell r="N27">
            <v>1238.81</v>
          </cell>
          <cell r="O27">
            <v>1237.8</v>
          </cell>
        </row>
        <row r="28">
          <cell r="B28" t="str">
            <v>72-12-159</v>
          </cell>
          <cell r="C28" t="str">
            <v>Tandy CDP GLS</v>
          </cell>
          <cell r="G28">
            <v>176</v>
          </cell>
          <cell r="H28">
            <v>219</v>
          </cell>
          <cell r="I28">
            <v>215</v>
          </cell>
          <cell r="N28">
            <v>1244.32</v>
          </cell>
          <cell r="O28">
            <v>1237.8</v>
          </cell>
        </row>
        <row r="29">
          <cell r="B29" t="str">
            <v>72-10-160</v>
          </cell>
          <cell r="C29" t="str">
            <v xml:space="preserve">Randle A Unit 12 13 14 15H </v>
          </cell>
          <cell r="D29">
            <v>11499</v>
          </cell>
          <cell r="E29">
            <v>14549</v>
          </cell>
          <cell r="F29">
            <v>14295</v>
          </cell>
          <cell r="J29">
            <v>0</v>
          </cell>
          <cell r="K29">
            <v>0</v>
          </cell>
          <cell r="L29">
            <v>11351</v>
          </cell>
          <cell r="M29">
            <v>14114</v>
          </cell>
          <cell r="N29">
            <v>1265.24</v>
          </cell>
          <cell r="O29">
            <v>1264.9000000000001</v>
          </cell>
        </row>
        <row r="30">
          <cell r="B30" t="str">
            <v>72-12-160</v>
          </cell>
          <cell r="C30" t="str">
            <v xml:space="preserve">Randle A Unit 12 13 14 15H  </v>
          </cell>
          <cell r="G30">
            <v>148</v>
          </cell>
          <cell r="H30">
            <v>184</v>
          </cell>
          <cell r="I30">
            <v>181</v>
          </cell>
          <cell r="N30">
            <v>1243.24</v>
          </cell>
          <cell r="O30">
            <v>1264.9000000000001</v>
          </cell>
        </row>
        <row r="31">
          <cell r="B31" t="str">
            <v>72-10-161</v>
          </cell>
          <cell r="C31" t="str">
            <v>Randle B Unit 20 21 H CDP</v>
          </cell>
          <cell r="D31">
            <v>14871</v>
          </cell>
          <cell r="E31">
            <v>18792</v>
          </cell>
          <cell r="F31">
            <v>18464</v>
          </cell>
          <cell r="J31">
            <v>0</v>
          </cell>
          <cell r="K31">
            <v>0</v>
          </cell>
          <cell r="L31">
            <v>14845</v>
          </cell>
          <cell r="M31">
            <v>18433</v>
          </cell>
          <cell r="N31">
            <v>1263.67</v>
          </cell>
          <cell r="O31">
            <v>1263.9000000000001</v>
          </cell>
        </row>
        <row r="32">
          <cell r="B32" t="str">
            <v>72-12-161</v>
          </cell>
          <cell r="C32" t="str">
            <v xml:space="preserve">Randle B Unit 20 21 H GLS </v>
          </cell>
          <cell r="G32">
            <v>26</v>
          </cell>
          <cell r="H32">
            <v>32</v>
          </cell>
          <cell r="I32">
            <v>31</v>
          </cell>
          <cell r="N32">
            <v>1230.77</v>
          </cell>
          <cell r="O32">
            <v>1263.9000000000001</v>
          </cell>
        </row>
        <row r="33">
          <cell r="B33" t="str">
            <v>72-10-172</v>
          </cell>
          <cell r="C33" t="str">
            <v>Quincy CDP</v>
          </cell>
          <cell r="D33">
            <v>54417</v>
          </cell>
          <cell r="E33">
            <v>63909</v>
          </cell>
          <cell r="F33">
            <v>62794</v>
          </cell>
          <cell r="J33">
            <v>0</v>
          </cell>
          <cell r="K33">
            <v>0</v>
          </cell>
          <cell r="L33">
            <v>54417</v>
          </cell>
          <cell r="M33">
            <v>62794</v>
          </cell>
          <cell r="N33">
            <v>1174.43</v>
          </cell>
          <cell r="O33">
            <v>1174.4000000000001</v>
          </cell>
        </row>
        <row r="34">
          <cell r="B34" t="str">
            <v>72-12-172</v>
          </cell>
          <cell r="C34" t="str">
            <v>Quincy CDP GLS</v>
          </cell>
          <cell r="G34">
            <v>0</v>
          </cell>
          <cell r="H34">
            <v>0</v>
          </cell>
          <cell r="I34">
            <v>0</v>
          </cell>
          <cell r="N34">
            <v>0</v>
          </cell>
          <cell r="O34">
            <v>1174.4000000000001</v>
          </cell>
        </row>
        <row r="35">
          <cell r="B35" t="str">
            <v>72-10-179</v>
          </cell>
          <cell r="C35" t="str">
            <v>Cherry  1 &amp; 2</v>
          </cell>
          <cell r="D35">
            <v>0</v>
          </cell>
          <cell r="E35">
            <v>0</v>
          </cell>
          <cell r="F35">
            <v>0</v>
          </cell>
          <cell r="J35">
            <v>0</v>
          </cell>
          <cell r="K35">
            <v>0</v>
          </cell>
          <cell r="L35">
            <v>0</v>
          </cell>
          <cell r="M35">
            <v>0</v>
          </cell>
          <cell r="N35">
            <v>0</v>
          </cell>
          <cell r="O35">
            <v>1119.5</v>
          </cell>
        </row>
        <row r="36">
          <cell r="B36" t="str">
            <v>72-12-179</v>
          </cell>
          <cell r="C36" t="str">
            <v>Cherry  1 &amp; 2    CDP GLS</v>
          </cell>
          <cell r="G36">
            <v>0</v>
          </cell>
          <cell r="H36">
            <v>0</v>
          </cell>
          <cell r="I36">
            <v>0</v>
          </cell>
          <cell r="N36">
            <v>0</v>
          </cell>
          <cell r="O36">
            <v>1119.5</v>
          </cell>
        </row>
        <row r="37">
          <cell r="B37" t="str">
            <v>72-10-186</v>
          </cell>
          <cell r="C37" t="str">
            <v>Faxel 4-7 CDP</v>
          </cell>
          <cell r="D37">
            <v>50987</v>
          </cell>
          <cell r="E37">
            <v>63678</v>
          </cell>
          <cell r="F37">
            <v>62567</v>
          </cell>
          <cell r="J37">
            <v>0</v>
          </cell>
          <cell r="K37">
            <v>0</v>
          </cell>
          <cell r="L37">
            <v>35511</v>
          </cell>
          <cell r="M37">
            <v>43579</v>
          </cell>
          <cell r="N37">
            <v>1248.9100000000001</v>
          </cell>
          <cell r="O37">
            <v>1248.9000000000001</v>
          </cell>
        </row>
        <row r="38">
          <cell r="B38" t="str">
            <v>72-12-186</v>
          </cell>
          <cell r="C38" t="str">
            <v>Faxel 4-7 CDP GLS</v>
          </cell>
          <cell r="G38">
            <v>15476</v>
          </cell>
          <cell r="H38">
            <v>19325</v>
          </cell>
          <cell r="I38">
            <v>18988</v>
          </cell>
          <cell r="N38">
            <v>1248.71</v>
          </cell>
          <cell r="O38">
            <v>1248.9000000000001</v>
          </cell>
        </row>
        <row r="39">
          <cell r="B39" t="str">
            <v>72-10-187</v>
          </cell>
          <cell r="C39" t="str">
            <v>Ben Johnson  CDP</v>
          </cell>
          <cell r="D39">
            <v>37689</v>
          </cell>
          <cell r="E39">
            <v>47226</v>
          </cell>
          <cell r="F39">
            <v>46402</v>
          </cell>
          <cell r="L39">
            <v>37689</v>
          </cell>
          <cell r="M39">
            <v>46402</v>
          </cell>
          <cell r="N39">
            <v>1253.04</v>
          </cell>
          <cell r="O39">
            <v>1253</v>
          </cell>
        </row>
        <row r="40">
          <cell r="B40" t="str">
            <v>72-99-12-187</v>
          </cell>
          <cell r="C40" t="str">
            <v>Ben Johnson 1 CDP  PGLS</v>
          </cell>
          <cell r="G40">
            <v>45</v>
          </cell>
          <cell r="H40">
            <v>58</v>
          </cell>
          <cell r="I40">
            <v>57</v>
          </cell>
          <cell r="N40">
            <v>1288.8900000000001</v>
          </cell>
          <cell r="O40">
            <v>1253</v>
          </cell>
        </row>
        <row r="41">
          <cell r="B41" t="str">
            <v>72-10-189</v>
          </cell>
          <cell r="C41" t="str">
            <v>Martha Reeves 3 4 5 H CDP</v>
          </cell>
          <cell r="D41">
            <v>35241</v>
          </cell>
          <cell r="E41">
            <v>43689</v>
          </cell>
          <cell r="F41">
            <v>42927</v>
          </cell>
          <cell r="J41">
            <v>0</v>
          </cell>
          <cell r="K41">
            <v>0</v>
          </cell>
          <cell r="L41">
            <v>35241</v>
          </cell>
          <cell r="M41">
            <v>42927</v>
          </cell>
          <cell r="N41">
            <v>1239.72</v>
          </cell>
          <cell r="O41">
            <v>1239.7</v>
          </cell>
        </row>
        <row r="42">
          <cell r="C42" t="str">
            <v>No GLS Meter</v>
          </cell>
          <cell r="G42">
            <v>0</v>
          </cell>
          <cell r="H42">
            <v>0</v>
          </cell>
          <cell r="I42">
            <v>0</v>
          </cell>
          <cell r="N42">
            <v>0</v>
          </cell>
          <cell r="O42">
            <v>0</v>
          </cell>
        </row>
        <row r="43">
          <cell r="B43" t="str">
            <v>72-10-191</v>
          </cell>
          <cell r="C43" t="str">
            <v>Lake Weatherford C CDP</v>
          </cell>
          <cell r="D43">
            <v>6995</v>
          </cell>
          <cell r="E43">
            <v>8433</v>
          </cell>
          <cell r="F43">
            <v>8286</v>
          </cell>
          <cell r="J43">
            <v>0</v>
          </cell>
          <cell r="K43">
            <v>0</v>
          </cell>
          <cell r="L43">
            <v>5841</v>
          </cell>
          <cell r="M43">
            <v>6919</v>
          </cell>
          <cell r="N43">
            <v>1205.58</v>
          </cell>
          <cell r="O43">
            <v>1205.9000000000001</v>
          </cell>
        </row>
        <row r="44">
          <cell r="B44" t="str">
            <v>72-12-191</v>
          </cell>
          <cell r="C44" t="str">
            <v>Lake Weatherford C CDP GLS</v>
          </cell>
          <cell r="G44">
            <v>1154</v>
          </cell>
          <cell r="H44">
            <v>1391</v>
          </cell>
          <cell r="I44">
            <v>1367</v>
          </cell>
          <cell r="N44">
            <v>1205.3699999999999</v>
          </cell>
          <cell r="O44">
            <v>1205.9000000000001</v>
          </cell>
        </row>
        <row r="45">
          <cell r="B45" t="str">
            <v>72-10-193</v>
          </cell>
          <cell r="C45" t="str">
            <v>Mitchell CDP</v>
          </cell>
          <cell r="D45">
            <v>10470</v>
          </cell>
          <cell r="E45">
            <v>12961</v>
          </cell>
          <cell r="F45">
            <v>12735</v>
          </cell>
          <cell r="L45">
            <v>10470</v>
          </cell>
          <cell r="M45">
            <v>12735</v>
          </cell>
          <cell r="N45">
            <v>1237.92</v>
          </cell>
          <cell r="O45">
            <v>1238.3</v>
          </cell>
        </row>
        <row r="46">
          <cell r="B46" t="str">
            <v>72-10-198</v>
          </cell>
          <cell r="C46" t="str">
            <v>Porter-Cheney 2H</v>
          </cell>
          <cell r="D46">
            <v>5299</v>
          </cell>
          <cell r="E46">
            <v>5519</v>
          </cell>
          <cell r="F46">
            <v>5423</v>
          </cell>
          <cell r="L46">
            <v>5299</v>
          </cell>
          <cell r="M46">
            <v>5423</v>
          </cell>
          <cell r="N46">
            <v>1041.52</v>
          </cell>
          <cell r="O46">
            <v>1041.4000000000001</v>
          </cell>
        </row>
        <row r="47">
          <cell r="B47" t="str">
            <v>72-10-203</v>
          </cell>
          <cell r="C47" t="str">
            <v>Coomer 2 &amp; 3 CDP</v>
          </cell>
          <cell r="D47">
            <v>41032</v>
          </cell>
          <cell r="E47">
            <v>44041</v>
          </cell>
          <cell r="F47">
            <v>43272</v>
          </cell>
          <cell r="L47">
            <v>41032</v>
          </cell>
          <cell r="M47">
            <v>43272</v>
          </cell>
          <cell r="N47">
            <v>1073.33</v>
          </cell>
          <cell r="O47">
            <v>1073.3</v>
          </cell>
        </row>
        <row r="48">
          <cell r="B48" t="str">
            <v>72-99-12-203</v>
          </cell>
          <cell r="C48" t="str">
            <v>No GLS Meter</v>
          </cell>
          <cell r="G48">
            <v>0</v>
          </cell>
          <cell r="H48">
            <v>0</v>
          </cell>
          <cell r="I48">
            <v>0</v>
          </cell>
          <cell r="N48">
            <v>0</v>
          </cell>
          <cell r="O48">
            <v>0</v>
          </cell>
        </row>
        <row r="49">
          <cell r="B49" t="str">
            <v>72-10-204</v>
          </cell>
          <cell r="C49" t="str">
            <v>Alexander Ranch CDP</v>
          </cell>
          <cell r="D49">
            <v>73</v>
          </cell>
          <cell r="E49">
            <v>88</v>
          </cell>
          <cell r="F49">
            <v>86</v>
          </cell>
          <cell r="L49">
            <v>73</v>
          </cell>
          <cell r="M49">
            <v>86</v>
          </cell>
          <cell r="N49">
            <v>1205.48</v>
          </cell>
          <cell r="O49">
            <v>1212.9000000000001</v>
          </cell>
        </row>
        <row r="50">
          <cell r="B50" t="str">
            <v>72-10-205</v>
          </cell>
          <cell r="C50" t="str">
            <v>Bedinger North 3H &amp; 7H CDP</v>
          </cell>
          <cell r="D50">
            <v>32064</v>
          </cell>
          <cell r="E50">
            <v>39828</v>
          </cell>
          <cell r="F50">
            <v>39133</v>
          </cell>
          <cell r="J50">
            <v>0</v>
          </cell>
          <cell r="K50">
            <v>0</v>
          </cell>
          <cell r="L50">
            <v>17240</v>
          </cell>
          <cell r="M50">
            <v>21041</v>
          </cell>
          <cell r="N50">
            <v>1242.1400000000001</v>
          </cell>
          <cell r="O50">
            <v>1242.0999999999999</v>
          </cell>
        </row>
        <row r="51">
          <cell r="B51" t="str">
            <v>72-12-205</v>
          </cell>
          <cell r="C51" t="str">
            <v>Bedinger North 3&amp;7 CDP GLS</v>
          </cell>
          <cell r="G51">
            <v>14824</v>
          </cell>
          <cell r="H51">
            <v>18413</v>
          </cell>
          <cell r="I51">
            <v>18092</v>
          </cell>
          <cell r="N51">
            <v>1242.1099999999999</v>
          </cell>
          <cell r="O51">
            <v>1242.0999999999999</v>
          </cell>
        </row>
        <row r="52">
          <cell r="B52" t="str">
            <v>72-10-211</v>
          </cell>
          <cell r="C52" t="str">
            <v>Winston E1 CDP</v>
          </cell>
          <cell r="D52">
            <v>167192</v>
          </cell>
          <cell r="E52">
            <v>202455</v>
          </cell>
          <cell r="F52">
            <v>198922</v>
          </cell>
          <cell r="L52">
            <v>167192</v>
          </cell>
          <cell r="M52">
            <v>198922</v>
          </cell>
          <cell r="N52">
            <v>1210.9100000000001</v>
          </cell>
          <cell r="O52">
            <v>1210.9000000000001</v>
          </cell>
        </row>
        <row r="53">
          <cell r="B53" t="str">
            <v>72-10-212</v>
          </cell>
          <cell r="C53" t="str">
            <v xml:space="preserve">Bailey Ranch A1H A2 A3H 4H </v>
          </cell>
          <cell r="D53">
            <v>33180</v>
          </cell>
          <cell r="E53">
            <v>40210</v>
          </cell>
          <cell r="F53">
            <v>39508</v>
          </cell>
          <cell r="J53">
            <v>0</v>
          </cell>
          <cell r="K53">
            <v>0</v>
          </cell>
          <cell r="L53">
            <v>32988</v>
          </cell>
          <cell r="M53">
            <v>39279</v>
          </cell>
          <cell r="N53">
            <v>1211.8699999999999</v>
          </cell>
          <cell r="O53">
            <v>1211.9000000000001</v>
          </cell>
        </row>
        <row r="54">
          <cell r="B54" t="str">
            <v>72-12-212</v>
          </cell>
          <cell r="C54" t="str">
            <v xml:space="preserve">Bailey Ranch A1H A2 A3H 5H  </v>
          </cell>
          <cell r="G54">
            <v>192</v>
          </cell>
          <cell r="H54">
            <v>233</v>
          </cell>
          <cell r="I54">
            <v>229</v>
          </cell>
          <cell r="N54">
            <v>1213.54</v>
          </cell>
          <cell r="O54">
            <v>1211.9000000000001</v>
          </cell>
        </row>
        <row r="55">
          <cell r="B55" t="str">
            <v>72-10-213</v>
          </cell>
          <cell r="C55" t="e">
            <v>#N/A</v>
          </cell>
          <cell r="D55">
            <v>0</v>
          </cell>
          <cell r="E55">
            <v>0</v>
          </cell>
          <cell r="F55">
            <v>0</v>
          </cell>
          <cell r="J55">
            <v>0</v>
          </cell>
          <cell r="K55">
            <v>0</v>
          </cell>
          <cell r="L55">
            <v>0</v>
          </cell>
          <cell r="M55">
            <v>0</v>
          </cell>
          <cell r="N55">
            <v>0</v>
          </cell>
          <cell r="O55">
            <v>0</v>
          </cell>
        </row>
        <row r="56">
          <cell r="B56" t="str">
            <v>72-12-213</v>
          </cell>
          <cell r="C56" t="str">
            <v>No GLS Meter</v>
          </cell>
          <cell r="G56">
            <v>0</v>
          </cell>
          <cell r="H56">
            <v>0</v>
          </cell>
          <cell r="I56">
            <v>0</v>
          </cell>
          <cell r="N56">
            <v>0</v>
          </cell>
          <cell r="O56">
            <v>0</v>
          </cell>
        </row>
        <row r="57">
          <cell r="B57" t="str">
            <v>72-10-216</v>
          </cell>
          <cell r="C57" t="str">
            <v>Maddix CDP</v>
          </cell>
          <cell r="D57">
            <v>24876</v>
          </cell>
          <cell r="E57">
            <v>31594</v>
          </cell>
          <cell r="F57">
            <v>31043</v>
          </cell>
          <cell r="J57">
            <v>0</v>
          </cell>
          <cell r="K57">
            <v>0</v>
          </cell>
          <cell r="L57">
            <v>24876</v>
          </cell>
          <cell r="M57">
            <v>31043</v>
          </cell>
          <cell r="N57">
            <v>1270.06</v>
          </cell>
          <cell r="O57">
            <v>1270</v>
          </cell>
        </row>
        <row r="58">
          <cell r="B58" t="str">
            <v>72-12-216</v>
          </cell>
          <cell r="C58" t="str">
            <v>Maddix CDP GLS</v>
          </cell>
          <cell r="G58">
            <v>0</v>
          </cell>
          <cell r="H58">
            <v>0</v>
          </cell>
          <cell r="I58">
            <v>0</v>
          </cell>
          <cell r="N58">
            <v>0</v>
          </cell>
          <cell r="O58">
            <v>1270</v>
          </cell>
        </row>
        <row r="59">
          <cell r="B59" t="str">
            <v>72-10-218</v>
          </cell>
          <cell r="C59" t="str">
            <v>Edge 1 &amp; 2</v>
          </cell>
          <cell r="D59">
            <v>16022</v>
          </cell>
          <cell r="E59">
            <v>19357</v>
          </cell>
          <cell r="F59">
            <v>19019</v>
          </cell>
          <cell r="J59">
            <v>0</v>
          </cell>
          <cell r="K59">
            <v>0</v>
          </cell>
          <cell r="L59">
            <v>16007</v>
          </cell>
          <cell r="M59">
            <v>19002</v>
          </cell>
          <cell r="N59">
            <v>1208.1500000000001</v>
          </cell>
          <cell r="O59">
            <v>1208.4000000000001</v>
          </cell>
        </row>
        <row r="60">
          <cell r="B60" t="str">
            <v>72-12-218</v>
          </cell>
          <cell r="C60" t="str">
            <v>Edge 1 &amp; 2 GLS</v>
          </cell>
          <cell r="G60">
            <v>15</v>
          </cell>
          <cell r="H60">
            <v>17</v>
          </cell>
          <cell r="I60">
            <v>17</v>
          </cell>
          <cell r="N60">
            <v>1133.33</v>
          </cell>
          <cell r="O60">
            <v>1208.4000000000001</v>
          </cell>
        </row>
        <row r="61">
          <cell r="B61" t="str">
            <v>72-10-219</v>
          </cell>
          <cell r="C61" t="str">
            <v>Bailey Ranch 3 &amp; 4 CDP</v>
          </cell>
          <cell r="D61">
            <v>16096</v>
          </cell>
          <cell r="E61">
            <v>19714</v>
          </cell>
          <cell r="F61">
            <v>19370</v>
          </cell>
          <cell r="J61">
            <v>0</v>
          </cell>
          <cell r="K61">
            <v>0</v>
          </cell>
          <cell r="L61">
            <v>16096</v>
          </cell>
          <cell r="M61">
            <v>19370</v>
          </cell>
          <cell r="N61">
            <v>1224.78</v>
          </cell>
          <cell r="O61">
            <v>1224.8</v>
          </cell>
        </row>
        <row r="62">
          <cell r="B62" t="str">
            <v>72-12-219</v>
          </cell>
          <cell r="C62" t="str">
            <v>Bailey Ranch 3 &amp; 4 CDP GLS</v>
          </cell>
          <cell r="G62">
            <v>0</v>
          </cell>
          <cell r="H62">
            <v>0</v>
          </cell>
          <cell r="I62">
            <v>0</v>
          </cell>
          <cell r="N62">
            <v>0</v>
          </cell>
          <cell r="O62">
            <v>1224.8</v>
          </cell>
        </row>
        <row r="63">
          <cell r="B63" t="str">
            <v>72-10-221</v>
          </cell>
          <cell r="C63" t="str">
            <v>Clemens CDP</v>
          </cell>
          <cell r="D63">
            <v>47293</v>
          </cell>
          <cell r="E63">
            <v>58344</v>
          </cell>
          <cell r="F63">
            <v>57326</v>
          </cell>
          <cell r="J63">
            <v>0</v>
          </cell>
          <cell r="K63">
            <v>0</v>
          </cell>
          <cell r="L63">
            <v>47293</v>
          </cell>
          <cell r="M63">
            <v>57326</v>
          </cell>
          <cell r="N63">
            <v>1233.67</v>
          </cell>
          <cell r="O63">
            <v>1233.5999999999999</v>
          </cell>
        </row>
        <row r="64">
          <cell r="B64" t="str">
            <v>72-12-221</v>
          </cell>
          <cell r="C64" t="str">
            <v>Clemens CDP GLS</v>
          </cell>
          <cell r="G64">
            <v>0</v>
          </cell>
          <cell r="H64">
            <v>0</v>
          </cell>
          <cell r="I64">
            <v>0</v>
          </cell>
          <cell r="N64">
            <v>0</v>
          </cell>
          <cell r="O64">
            <v>1233.5999999999999</v>
          </cell>
        </row>
        <row r="65">
          <cell r="B65" t="str">
            <v>72-10-225</v>
          </cell>
          <cell r="C65" t="str">
            <v>J K Daniels CDP</v>
          </cell>
          <cell r="D65">
            <v>14423</v>
          </cell>
          <cell r="E65">
            <v>15743</v>
          </cell>
          <cell r="F65">
            <v>15468</v>
          </cell>
          <cell r="J65">
            <v>0</v>
          </cell>
          <cell r="K65">
            <v>0</v>
          </cell>
          <cell r="L65">
            <v>14423</v>
          </cell>
          <cell r="M65">
            <v>15468</v>
          </cell>
          <cell r="N65">
            <v>1091.52</v>
          </cell>
          <cell r="O65">
            <v>1091.7</v>
          </cell>
        </row>
        <row r="66">
          <cell r="B66" t="str">
            <v>72-12-225</v>
          </cell>
          <cell r="C66" t="str">
            <v>J K Daniels CDP GLS</v>
          </cell>
          <cell r="G66">
            <v>0</v>
          </cell>
          <cell r="H66">
            <v>0</v>
          </cell>
          <cell r="I66">
            <v>0</v>
          </cell>
          <cell r="N66">
            <v>0</v>
          </cell>
          <cell r="O66">
            <v>1091.7</v>
          </cell>
        </row>
        <row r="67">
          <cell r="B67" t="str">
            <v>72-10-226</v>
          </cell>
          <cell r="C67" t="str">
            <v>Bedinger North 4 &amp; 8 CDP</v>
          </cell>
          <cell r="D67">
            <v>22439</v>
          </cell>
          <cell r="E67">
            <v>27411</v>
          </cell>
          <cell r="F67">
            <v>26933</v>
          </cell>
          <cell r="L67">
            <v>22439</v>
          </cell>
          <cell r="M67">
            <v>26933</v>
          </cell>
          <cell r="N67">
            <v>1221.58</v>
          </cell>
          <cell r="O67">
            <v>1221.5999999999999</v>
          </cell>
        </row>
        <row r="68">
          <cell r="B68" t="str">
            <v>72-99-12-226</v>
          </cell>
          <cell r="C68" t="str">
            <v>No GLS Meter</v>
          </cell>
          <cell r="G68">
            <v>0</v>
          </cell>
          <cell r="H68">
            <v>0</v>
          </cell>
          <cell r="I68">
            <v>0</v>
          </cell>
          <cell r="N68">
            <v>0</v>
          </cell>
          <cell r="O68">
            <v>0</v>
          </cell>
        </row>
        <row r="69">
          <cell r="B69" t="str">
            <v>72-10-227</v>
          </cell>
          <cell r="C69" t="str">
            <v>Daniel Bedinger 1 &amp; 2 CDP</v>
          </cell>
          <cell r="D69">
            <v>31133</v>
          </cell>
          <cell r="E69">
            <v>38028</v>
          </cell>
          <cell r="F69">
            <v>37364</v>
          </cell>
          <cell r="J69">
            <v>0</v>
          </cell>
          <cell r="K69">
            <v>0</v>
          </cell>
          <cell r="L69">
            <v>31133</v>
          </cell>
          <cell r="M69">
            <v>37364</v>
          </cell>
          <cell r="N69">
            <v>1221.47</v>
          </cell>
          <cell r="O69">
            <v>1221.5</v>
          </cell>
        </row>
        <row r="70">
          <cell r="B70" t="str">
            <v>72-99-12-227</v>
          </cell>
          <cell r="C70" t="str">
            <v>Bedinger 1 &amp; 2  PGLS</v>
          </cell>
          <cell r="G70">
            <v>0</v>
          </cell>
          <cell r="H70">
            <v>0</v>
          </cell>
          <cell r="I70">
            <v>0</v>
          </cell>
          <cell r="N70">
            <v>0</v>
          </cell>
          <cell r="O70">
            <v>1221.5</v>
          </cell>
        </row>
        <row r="71">
          <cell r="B71" t="str">
            <v>72-10-228</v>
          </cell>
          <cell r="C71" t="str">
            <v>Bedinger South 1 2 3 CDP</v>
          </cell>
          <cell r="D71">
            <v>39273</v>
          </cell>
          <cell r="E71">
            <v>49362</v>
          </cell>
          <cell r="F71">
            <v>48501</v>
          </cell>
          <cell r="J71">
            <v>0</v>
          </cell>
          <cell r="K71">
            <v>0</v>
          </cell>
          <cell r="L71">
            <v>24914</v>
          </cell>
          <cell r="M71">
            <v>30767</v>
          </cell>
          <cell r="N71">
            <v>1256.8900000000001</v>
          </cell>
          <cell r="O71">
            <v>1257</v>
          </cell>
        </row>
        <row r="72">
          <cell r="B72" t="str">
            <v>72-12-228-BS</v>
          </cell>
          <cell r="C72" t="str">
            <v>No GLS Meter</v>
          </cell>
          <cell r="G72">
            <v>14359.44</v>
          </cell>
          <cell r="H72">
            <v>18048.460000000003</v>
          </cell>
          <cell r="I72">
            <v>17734</v>
          </cell>
          <cell r="N72">
            <v>1256.9100000000001</v>
          </cell>
          <cell r="O72">
            <v>0</v>
          </cell>
        </row>
        <row r="73">
          <cell r="B73" t="str">
            <v>72-99-12-228</v>
          </cell>
          <cell r="C73" t="str">
            <v>No GLS Meter</v>
          </cell>
          <cell r="G73">
            <v>0</v>
          </cell>
          <cell r="H73">
            <v>0</v>
          </cell>
          <cell r="I73">
            <v>0</v>
          </cell>
          <cell r="N73">
            <v>0</v>
          </cell>
          <cell r="O73">
            <v>0</v>
          </cell>
        </row>
        <row r="74">
          <cell r="B74" t="str">
            <v>72-10-229</v>
          </cell>
          <cell r="C74" t="str">
            <v>Clark 1 &amp; 2 CDP</v>
          </cell>
          <cell r="D74">
            <v>26302</v>
          </cell>
          <cell r="E74">
            <v>33112</v>
          </cell>
          <cell r="F74">
            <v>32534</v>
          </cell>
          <cell r="J74">
            <v>0</v>
          </cell>
          <cell r="K74">
            <v>0</v>
          </cell>
          <cell r="L74">
            <v>19229</v>
          </cell>
          <cell r="M74">
            <v>23800</v>
          </cell>
          <cell r="N74">
            <v>1258.92</v>
          </cell>
          <cell r="O74">
            <v>1259</v>
          </cell>
        </row>
        <row r="75">
          <cell r="B75" t="str">
            <v>72-12-228-CL</v>
          </cell>
          <cell r="C75" t="str">
            <v>No GLS Meter</v>
          </cell>
          <cell r="G75">
            <v>7072.5599999999995</v>
          </cell>
          <cell r="H75">
            <v>8889.5399999999972</v>
          </cell>
          <cell r="I75">
            <v>8734</v>
          </cell>
          <cell r="N75">
            <v>1256.9100000000001</v>
          </cell>
          <cell r="O75">
            <v>0</v>
          </cell>
        </row>
        <row r="76">
          <cell r="B76" t="str">
            <v>72-10-230</v>
          </cell>
          <cell r="C76" t="str">
            <v>Western Lakes A1 - A4 CDP</v>
          </cell>
          <cell r="D76">
            <v>49287</v>
          </cell>
          <cell r="E76">
            <v>61405</v>
          </cell>
          <cell r="F76">
            <v>60333</v>
          </cell>
          <cell r="L76">
            <v>49287</v>
          </cell>
          <cell r="M76">
            <v>60333</v>
          </cell>
          <cell r="N76">
            <v>1245.8699999999999</v>
          </cell>
          <cell r="O76">
            <v>1245.9000000000001</v>
          </cell>
        </row>
        <row r="77">
          <cell r="B77" t="str">
            <v>72-10-231</v>
          </cell>
          <cell r="C77" t="str">
            <v>Coomer 4 &amp; 5 CDP</v>
          </cell>
          <cell r="D77">
            <v>45965</v>
          </cell>
          <cell r="E77">
            <v>49735</v>
          </cell>
          <cell r="F77">
            <v>48867</v>
          </cell>
          <cell r="L77">
            <v>45965</v>
          </cell>
          <cell r="M77">
            <v>48867</v>
          </cell>
          <cell r="N77">
            <v>1082.02</v>
          </cell>
          <cell r="O77">
            <v>1082</v>
          </cell>
        </row>
        <row r="78">
          <cell r="B78" t="str">
            <v>72-10-232</v>
          </cell>
          <cell r="C78" t="str">
            <v>C J Edwards 1 &amp; 2 CDP</v>
          </cell>
          <cell r="D78">
            <v>13057</v>
          </cell>
          <cell r="E78">
            <v>16212</v>
          </cell>
          <cell r="F78">
            <v>15929</v>
          </cell>
          <cell r="L78">
            <v>13057</v>
          </cell>
          <cell r="M78">
            <v>15929</v>
          </cell>
          <cell r="N78">
            <v>1241.6300000000001</v>
          </cell>
          <cell r="O78">
            <v>1241.0999999999999</v>
          </cell>
        </row>
        <row r="79">
          <cell r="B79" t="str">
            <v>72-10-233</v>
          </cell>
          <cell r="C79" t="str">
            <v xml:space="preserve">Edwards Bar None SA 1 - 2 H </v>
          </cell>
          <cell r="D79">
            <v>28685</v>
          </cell>
          <cell r="E79">
            <v>35594</v>
          </cell>
          <cell r="F79">
            <v>34973</v>
          </cell>
          <cell r="L79">
            <v>28685</v>
          </cell>
          <cell r="M79">
            <v>34973</v>
          </cell>
          <cell r="N79">
            <v>1240.8599999999999</v>
          </cell>
          <cell r="O79">
            <v>1241</v>
          </cell>
        </row>
        <row r="80">
          <cell r="B80" t="str">
            <v>72-99-12-233</v>
          </cell>
          <cell r="C80" t="str">
            <v>No GLS Meter</v>
          </cell>
          <cell r="G80">
            <v>0</v>
          </cell>
          <cell r="H80">
            <v>0</v>
          </cell>
          <cell r="I80">
            <v>0</v>
          </cell>
          <cell r="N80">
            <v>0</v>
          </cell>
          <cell r="O80">
            <v>0</v>
          </cell>
        </row>
        <row r="81">
          <cell r="B81" t="str">
            <v>72-10-234</v>
          </cell>
          <cell r="C81" t="str">
            <v>Glenna Sansone 1H-2H CDP</v>
          </cell>
          <cell r="D81">
            <v>28675</v>
          </cell>
          <cell r="E81">
            <v>35709</v>
          </cell>
          <cell r="F81">
            <v>35086</v>
          </cell>
          <cell r="J81">
            <v>0</v>
          </cell>
          <cell r="K81">
            <v>0</v>
          </cell>
          <cell r="L81">
            <v>28675</v>
          </cell>
          <cell r="M81">
            <v>35086</v>
          </cell>
          <cell r="N81">
            <v>1245.3</v>
          </cell>
          <cell r="O81">
            <v>1241.0999999999999</v>
          </cell>
        </row>
        <row r="82">
          <cell r="B82" t="str">
            <v>72-99-10-234</v>
          </cell>
          <cell r="C82" t="str">
            <v>No GLS Meter</v>
          </cell>
          <cell r="G82">
            <v>0</v>
          </cell>
          <cell r="H82">
            <v>0</v>
          </cell>
          <cell r="I82">
            <v>0</v>
          </cell>
          <cell r="N82">
            <v>0</v>
          </cell>
          <cell r="O82">
            <v>0</v>
          </cell>
        </row>
        <row r="83">
          <cell r="B83" t="str">
            <v>72-10-236</v>
          </cell>
          <cell r="C83" t="str">
            <v>Murrin Bear Creek 7 &amp; 9 H CDP</v>
          </cell>
          <cell r="D83">
            <v>36962</v>
          </cell>
          <cell r="E83">
            <v>43189</v>
          </cell>
          <cell r="F83">
            <v>42435</v>
          </cell>
          <cell r="L83">
            <v>36962</v>
          </cell>
          <cell r="M83">
            <v>42435</v>
          </cell>
          <cell r="N83">
            <v>1168.47</v>
          </cell>
          <cell r="O83">
            <v>1168.5</v>
          </cell>
        </row>
        <row r="84">
          <cell r="B84" t="str">
            <v>72-99-12-236</v>
          </cell>
          <cell r="C84" t="str">
            <v>No GLS Meter</v>
          </cell>
          <cell r="G84">
            <v>0</v>
          </cell>
          <cell r="H84">
            <v>0</v>
          </cell>
          <cell r="I84">
            <v>0</v>
          </cell>
          <cell r="N84">
            <v>0</v>
          </cell>
          <cell r="O84">
            <v>0</v>
          </cell>
        </row>
        <row r="85">
          <cell r="B85" t="str">
            <v>72-10-237</v>
          </cell>
          <cell r="C85" t="str">
            <v>Bailey Ranch C (SA) 4H</v>
          </cell>
          <cell r="D85">
            <v>35217</v>
          </cell>
          <cell r="E85">
            <v>42106</v>
          </cell>
          <cell r="F85">
            <v>41371</v>
          </cell>
          <cell r="J85">
            <v>0</v>
          </cell>
          <cell r="K85">
            <v>0</v>
          </cell>
          <cell r="L85">
            <v>35217</v>
          </cell>
          <cell r="M85">
            <v>41371</v>
          </cell>
          <cell r="N85">
            <v>1195.6199999999999</v>
          </cell>
          <cell r="O85">
            <v>1195.5999999999999</v>
          </cell>
        </row>
        <row r="86">
          <cell r="C86" t="str">
            <v>No GLS Meter</v>
          </cell>
          <cell r="G86">
            <v>0</v>
          </cell>
          <cell r="H86">
            <v>0</v>
          </cell>
          <cell r="I86">
            <v>0</v>
          </cell>
          <cell r="N86">
            <v>0</v>
          </cell>
          <cell r="O86">
            <v>0</v>
          </cell>
        </row>
        <row r="87">
          <cell r="B87" t="str">
            <v>72-10-238</v>
          </cell>
          <cell r="C87" t="str">
            <v>Bailey Ranch B 1H &amp; 2H CDP</v>
          </cell>
          <cell r="D87">
            <v>50628</v>
          </cell>
          <cell r="E87">
            <v>61491</v>
          </cell>
          <cell r="F87">
            <v>60418</v>
          </cell>
          <cell r="J87">
            <v>0</v>
          </cell>
          <cell r="K87">
            <v>0</v>
          </cell>
          <cell r="L87">
            <v>50628</v>
          </cell>
          <cell r="M87">
            <v>60418</v>
          </cell>
          <cell r="N87">
            <v>1214.57</v>
          </cell>
          <cell r="O87">
            <v>1214.5999999999999</v>
          </cell>
        </row>
        <row r="88">
          <cell r="C88" t="str">
            <v>No GLS Meter</v>
          </cell>
          <cell r="G88">
            <v>0</v>
          </cell>
          <cell r="H88">
            <v>0</v>
          </cell>
          <cell r="I88">
            <v>0</v>
          </cell>
          <cell r="N88">
            <v>0</v>
          </cell>
          <cell r="O88">
            <v>0</v>
          </cell>
        </row>
        <row r="89">
          <cell r="B89" t="str">
            <v>72-10-239</v>
          </cell>
          <cell r="C89" t="str">
            <v>Bailey Ranch C 1H</v>
          </cell>
          <cell r="D89">
            <v>6078</v>
          </cell>
          <cell r="E89">
            <v>7236</v>
          </cell>
          <cell r="F89">
            <v>7110</v>
          </cell>
          <cell r="J89">
            <v>0</v>
          </cell>
          <cell r="K89">
            <v>0</v>
          </cell>
          <cell r="L89">
            <v>6078</v>
          </cell>
          <cell r="M89">
            <v>7110</v>
          </cell>
          <cell r="N89">
            <v>1190.52</v>
          </cell>
          <cell r="O89">
            <v>1190.5999999999999</v>
          </cell>
        </row>
        <row r="90">
          <cell r="C90" t="str">
            <v>No GLS Meter</v>
          </cell>
          <cell r="G90">
            <v>0</v>
          </cell>
          <cell r="H90">
            <v>0</v>
          </cell>
          <cell r="I90">
            <v>0</v>
          </cell>
          <cell r="N90">
            <v>0</v>
          </cell>
          <cell r="O90">
            <v>0</v>
          </cell>
        </row>
        <row r="91">
          <cell r="B91" t="str">
            <v>72-10-240</v>
          </cell>
          <cell r="C91" t="str">
            <v xml:space="preserve">Murrin Bear Creek 3  10 11 H </v>
          </cell>
          <cell r="D91">
            <v>49599</v>
          </cell>
          <cell r="E91">
            <v>55213</v>
          </cell>
          <cell r="F91">
            <v>54250</v>
          </cell>
          <cell r="L91">
            <v>49599</v>
          </cell>
          <cell r="M91">
            <v>54250</v>
          </cell>
          <cell r="N91">
            <v>1113.19</v>
          </cell>
          <cell r="O91">
            <v>1113.2</v>
          </cell>
        </row>
        <row r="92">
          <cell r="B92" t="str">
            <v>72-10-241</v>
          </cell>
          <cell r="C92" t="str">
            <v>Bailey Ranch C (SA) 5H</v>
          </cell>
          <cell r="D92">
            <v>24716</v>
          </cell>
          <cell r="E92">
            <v>29310</v>
          </cell>
          <cell r="F92">
            <v>28799</v>
          </cell>
          <cell r="J92">
            <v>0</v>
          </cell>
          <cell r="K92">
            <v>0</v>
          </cell>
          <cell r="L92">
            <v>24716</v>
          </cell>
          <cell r="M92">
            <v>28799</v>
          </cell>
          <cell r="N92">
            <v>1185.8699999999999</v>
          </cell>
          <cell r="O92">
            <v>1185.9000000000001</v>
          </cell>
        </row>
        <row r="93">
          <cell r="C93" t="str">
            <v>No GLS Meter</v>
          </cell>
          <cell r="G93">
            <v>0</v>
          </cell>
          <cell r="H93">
            <v>0</v>
          </cell>
          <cell r="I93">
            <v>0</v>
          </cell>
          <cell r="N93">
            <v>0</v>
          </cell>
          <cell r="O93">
            <v>0</v>
          </cell>
        </row>
        <row r="94">
          <cell r="B94" t="str">
            <v>72-10-243</v>
          </cell>
          <cell r="C94" t="str">
            <v>Grant Family 1H &amp; 2H CDP</v>
          </cell>
          <cell r="D94">
            <v>29321</v>
          </cell>
          <cell r="E94">
            <v>36804</v>
          </cell>
          <cell r="F94">
            <v>36162</v>
          </cell>
          <cell r="J94">
            <v>0</v>
          </cell>
          <cell r="K94">
            <v>0</v>
          </cell>
          <cell r="L94">
            <v>29321</v>
          </cell>
          <cell r="M94">
            <v>36162</v>
          </cell>
          <cell r="N94">
            <v>1255.21</v>
          </cell>
          <cell r="O94">
            <v>1255.3</v>
          </cell>
        </row>
        <row r="95">
          <cell r="B95" t="str">
            <v>72-99-12-243</v>
          </cell>
          <cell r="C95" t="str">
            <v>Grant Family 1 &amp; 2  CDP PGLS</v>
          </cell>
          <cell r="G95">
            <v>0</v>
          </cell>
          <cell r="H95">
            <v>0</v>
          </cell>
          <cell r="I95">
            <v>0</v>
          </cell>
          <cell r="N95">
            <v>0</v>
          </cell>
          <cell r="O95">
            <v>1255.3</v>
          </cell>
        </row>
        <row r="96">
          <cell r="B96" t="str">
            <v>72-10-244</v>
          </cell>
          <cell r="C96" t="str">
            <v>Landers 1H &amp; 2H CDP</v>
          </cell>
          <cell r="D96">
            <v>20906</v>
          </cell>
          <cell r="E96">
            <v>26050</v>
          </cell>
          <cell r="F96">
            <v>25595</v>
          </cell>
          <cell r="J96">
            <v>0</v>
          </cell>
          <cell r="K96">
            <v>0</v>
          </cell>
          <cell r="L96">
            <v>20906</v>
          </cell>
          <cell r="M96">
            <v>25595</v>
          </cell>
          <cell r="N96">
            <v>1246.05</v>
          </cell>
          <cell r="O96">
            <v>1246.0999999999999</v>
          </cell>
        </row>
        <row r="97">
          <cell r="C97" t="str">
            <v>No GLS Meter</v>
          </cell>
          <cell r="G97">
            <v>0</v>
          </cell>
          <cell r="H97">
            <v>0</v>
          </cell>
          <cell r="I97">
            <v>0</v>
          </cell>
          <cell r="N97">
            <v>0</v>
          </cell>
          <cell r="O97">
            <v>0</v>
          </cell>
        </row>
        <row r="98">
          <cell r="B98" t="str">
            <v>72-10-245</v>
          </cell>
          <cell r="C98" t="str">
            <v xml:space="preserve">Charles Bedinger A 1H &amp; GU A </v>
          </cell>
          <cell r="D98">
            <v>41222</v>
          </cell>
          <cell r="E98">
            <v>50754</v>
          </cell>
          <cell r="F98">
            <v>49868</v>
          </cell>
          <cell r="L98">
            <v>41222</v>
          </cell>
          <cell r="M98">
            <v>49868</v>
          </cell>
          <cell r="N98">
            <v>1231.24</v>
          </cell>
          <cell r="O98">
            <v>1231.3</v>
          </cell>
        </row>
        <row r="99">
          <cell r="B99" t="str">
            <v>72-99-402-245</v>
          </cell>
          <cell r="C99" t="str">
            <v>No GLS Meter</v>
          </cell>
          <cell r="G99">
            <v>0</v>
          </cell>
          <cell r="H99">
            <v>0</v>
          </cell>
          <cell r="I99">
            <v>0</v>
          </cell>
          <cell r="N99">
            <v>0</v>
          </cell>
          <cell r="O99">
            <v>0</v>
          </cell>
        </row>
        <row r="100">
          <cell r="B100" t="str">
            <v>72-10-247</v>
          </cell>
          <cell r="C100" t="str">
            <v xml:space="preserve">J Muriel Reese 1H 2H &amp; 3H </v>
          </cell>
          <cell r="D100">
            <v>109769</v>
          </cell>
          <cell r="E100">
            <v>123656</v>
          </cell>
          <cell r="F100">
            <v>121498</v>
          </cell>
          <cell r="J100">
            <v>0</v>
          </cell>
          <cell r="K100">
            <v>0</v>
          </cell>
          <cell r="L100">
            <v>108521</v>
          </cell>
          <cell r="M100">
            <v>120116</v>
          </cell>
          <cell r="N100">
            <v>1126.51</v>
          </cell>
          <cell r="O100">
            <v>1126.5</v>
          </cell>
        </row>
        <row r="101">
          <cell r="B101" t="str">
            <v>72-12-247</v>
          </cell>
          <cell r="C101" t="str">
            <v xml:space="preserve">J Muriel Reese 1H &amp; 2H CDP </v>
          </cell>
          <cell r="G101">
            <v>1248</v>
          </cell>
          <cell r="H101">
            <v>1407</v>
          </cell>
          <cell r="I101">
            <v>1382</v>
          </cell>
          <cell r="N101">
            <v>1127.4000000000001</v>
          </cell>
          <cell r="O101">
            <v>1126.5</v>
          </cell>
        </row>
        <row r="102">
          <cell r="B102" t="str">
            <v>72-10-248</v>
          </cell>
          <cell r="C102" t="str">
            <v>Skiles 2H and 3H CDP</v>
          </cell>
          <cell r="D102">
            <v>49975</v>
          </cell>
          <cell r="E102">
            <v>62210</v>
          </cell>
          <cell r="F102">
            <v>61124</v>
          </cell>
          <cell r="J102">
            <v>0</v>
          </cell>
          <cell r="K102">
            <v>0</v>
          </cell>
          <cell r="L102">
            <v>49975</v>
          </cell>
          <cell r="M102">
            <v>61124</v>
          </cell>
          <cell r="N102">
            <v>1244.82</v>
          </cell>
          <cell r="O102">
            <v>1244.9000000000001</v>
          </cell>
        </row>
        <row r="103">
          <cell r="B103" t="str">
            <v>72-99-12-248</v>
          </cell>
          <cell r="C103" t="str">
            <v>No GLS Meter</v>
          </cell>
          <cell r="G103">
            <v>0</v>
          </cell>
          <cell r="H103">
            <v>0</v>
          </cell>
          <cell r="I103">
            <v>0</v>
          </cell>
          <cell r="N103">
            <v>0</v>
          </cell>
          <cell r="O103">
            <v>0</v>
          </cell>
        </row>
        <row r="104">
          <cell r="B104" t="str">
            <v>72-10-249</v>
          </cell>
          <cell r="C104" t="str">
            <v>C J Edwards 3H &amp; 4H</v>
          </cell>
          <cell r="D104">
            <v>35104</v>
          </cell>
          <cell r="E104">
            <v>43475</v>
          </cell>
          <cell r="F104">
            <v>42716</v>
          </cell>
          <cell r="J104">
            <v>0</v>
          </cell>
          <cell r="K104">
            <v>0</v>
          </cell>
          <cell r="L104">
            <v>35104</v>
          </cell>
          <cell r="M104">
            <v>42716</v>
          </cell>
          <cell r="N104">
            <v>1238.46</v>
          </cell>
          <cell r="O104">
            <v>1238.5</v>
          </cell>
        </row>
        <row r="105">
          <cell r="B105" t="str">
            <v>72-99-12-249</v>
          </cell>
          <cell r="C105" t="str">
            <v>No GLS Meter</v>
          </cell>
          <cell r="G105">
            <v>0</v>
          </cell>
          <cell r="H105">
            <v>0</v>
          </cell>
          <cell r="I105">
            <v>0</v>
          </cell>
          <cell r="N105">
            <v>0</v>
          </cell>
          <cell r="O105">
            <v>0</v>
          </cell>
        </row>
        <row r="106">
          <cell r="B106" t="str">
            <v>72-10-250</v>
          </cell>
          <cell r="C106" t="str">
            <v>Murrin Bear Creek 2&amp;8 CDP</v>
          </cell>
          <cell r="D106">
            <v>79426</v>
          </cell>
          <cell r="E106">
            <v>95128</v>
          </cell>
          <cell r="F106">
            <v>93468</v>
          </cell>
          <cell r="J106">
            <v>0</v>
          </cell>
          <cell r="K106">
            <v>0</v>
          </cell>
          <cell r="L106">
            <v>79426</v>
          </cell>
          <cell r="M106">
            <v>93468</v>
          </cell>
          <cell r="N106">
            <v>1197.69</v>
          </cell>
          <cell r="O106">
            <v>1197.7</v>
          </cell>
        </row>
        <row r="107">
          <cell r="B107" t="str">
            <v>72-99-12-250</v>
          </cell>
          <cell r="C107" t="str">
            <v>No GLS Meter</v>
          </cell>
          <cell r="G107">
            <v>0</v>
          </cell>
          <cell r="H107">
            <v>0</v>
          </cell>
          <cell r="I107">
            <v>0</v>
          </cell>
          <cell r="N107">
            <v>0</v>
          </cell>
          <cell r="O107">
            <v>0</v>
          </cell>
        </row>
        <row r="108">
          <cell r="B108" t="str">
            <v>72-10-251</v>
          </cell>
          <cell r="C108" t="str">
            <v>Meeker CDP</v>
          </cell>
          <cell r="D108">
            <v>49367</v>
          </cell>
          <cell r="E108">
            <v>60942</v>
          </cell>
          <cell r="F108">
            <v>59879</v>
          </cell>
          <cell r="J108">
            <v>0</v>
          </cell>
          <cell r="K108">
            <v>0</v>
          </cell>
          <cell r="L108">
            <v>49367</v>
          </cell>
          <cell r="M108">
            <v>59879</v>
          </cell>
          <cell r="N108">
            <v>1234.47</v>
          </cell>
          <cell r="O108">
            <v>1234.5</v>
          </cell>
        </row>
        <row r="109">
          <cell r="B109" t="str">
            <v>72-12-251</v>
          </cell>
          <cell r="C109" t="str">
            <v>Meeker CDP GLS</v>
          </cell>
          <cell r="G109">
            <v>0</v>
          </cell>
          <cell r="H109">
            <v>0</v>
          </cell>
          <cell r="I109">
            <v>0</v>
          </cell>
          <cell r="N109">
            <v>0</v>
          </cell>
          <cell r="O109">
            <v>1234.5</v>
          </cell>
        </row>
        <row r="110">
          <cell r="B110" t="str">
            <v>72-10-252</v>
          </cell>
          <cell r="C110" t="str">
            <v>McFarland North CDP</v>
          </cell>
          <cell r="D110">
            <v>183481</v>
          </cell>
          <cell r="E110">
            <v>227402</v>
          </cell>
          <cell r="F110">
            <v>223434</v>
          </cell>
          <cell r="J110">
            <v>0</v>
          </cell>
          <cell r="K110">
            <v>0</v>
          </cell>
          <cell r="L110">
            <v>183481</v>
          </cell>
          <cell r="M110">
            <v>223434</v>
          </cell>
          <cell r="N110">
            <v>1239.3800000000001</v>
          </cell>
          <cell r="O110">
            <v>1239.4000000000001</v>
          </cell>
        </row>
        <row r="111">
          <cell r="C111" t="str">
            <v>No GLS Meter</v>
          </cell>
          <cell r="G111">
            <v>0</v>
          </cell>
          <cell r="H111">
            <v>0</v>
          </cell>
          <cell r="I111">
            <v>0</v>
          </cell>
          <cell r="N111">
            <v>0</v>
          </cell>
          <cell r="O111">
            <v>0</v>
          </cell>
        </row>
        <row r="112">
          <cell r="B112" t="str">
            <v>72-10-253</v>
          </cell>
          <cell r="C112" t="str">
            <v>Micheletti CDP</v>
          </cell>
          <cell r="D112">
            <v>25302</v>
          </cell>
          <cell r="E112">
            <v>30640</v>
          </cell>
          <cell r="F112">
            <v>30105</v>
          </cell>
          <cell r="J112">
            <v>0</v>
          </cell>
          <cell r="K112">
            <v>0</v>
          </cell>
          <cell r="L112">
            <v>25302</v>
          </cell>
          <cell r="M112">
            <v>30105</v>
          </cell>
          <cell r="N112">
            <v>1210.97</v>
          </cell>
          <cell r="O112">
            <v>1211</v>
          </cell>
        </row>
        <row r="113">
          <cell r="B113" t="str">
            <v>72-12-253</v>
          </cell>
          <cell r="C113" t="str">
            <v>Micheletti CDP GLS</v>
          </cell>
          <cell r="G113">
            <v>0</v>
          </cell>
          <cell r="H113">
            <v>0</v>
          </cell>
          <cell r="I113">
            <v>0</v>
          </cell>
          <cell r="N113">
            <v>0</v>
          </cell>
          <cell r="O113">
            <v>1211</v>
          </cell>
        </row>
        <row r="114">
          <cell r="B114" t="str">
            <v>72-10-254</v>
          </cell>
          <cell r="C114" t="str">
            <v>FPL Bailey Ranch 5H &amp; 6H</v>
          </cell>
          <cell r="D114">
            <v>0</v>
          </cell>
          <cell r="E114">
            <v>0</v>
          </cell>
          <cell r="F114">
            <v>0</v>
          </cell>
          <cell r="J114">
            <v>0</v>
          </cell>
          <cell r="K114">
            <v>0</v>
          </cell>
          <cell r="L114">
            <v>0</v>
          </cell>
          <cell r="M114">
            <v>0</v>
          </cell>
          <cell r="N114">
            <v>0</v>
          </cell>
          <cell r="O114">
            <v>1000</v>
          </cell>
        </row>
        <row r="115">
          <cell r="B115" t="str">
            <v>72-12-254</v>
          </cell>
          <cell r="C115" t="str">
            <v>FPL Bailey Ranch 5H &amp; 6H GLS</v>
          </cell>
          <cell r="G115">
            <v>0</v>
          </cell>
          <cell r="H115">
            <v>0</v>
          </cell>
          <cell r="I115">
            <v>0</v>
          </cell>
          <cell r="N115">
            <v>0</v>
          </cell>
          <cell r="O115">
            <v>1000</v>
          </cell>
        </row>
        <row r="116">
          <cell r="B116" t="str">
            <v>72-10-255</v>
          </cell>
          <cell r="C116" t="str">
            <v>FPL Siegmund 1H</v>
          </cell>
          <cell r="D116">
            <v>24332</v>
          </cell>
          <cell r="E116">
            <v>30828</v>
          </cell>
          <cell r="F116">
            <v>30290</v>
          </cell>
          <cell r="J116">
            <v>0</v>
          </cell>
          <cell r="K116">
            <v>0</v>
          </cell>
          <cell r="L116">
            <v>24249</v>
          </cell>
          <cell r="M116">
            <v>30188</v>
          </cell>
          <cell r="N116">
            <v>1266.97</v>
          </cell>
          <cell r="O116">
            <v>1267</v>
          </cell>
        </row>
        <row r="117">
          <cell r="B117" t="str">
            <v>72-12-255</v>
          </cell>
          <cell r="C117" t="str">
            <v>FPL Siegmund 1H GLS</v>
          </cell>
          <cell r="G117">
            <v>83</v>
          </cell>
          <cell r="H117">
            <v>104</v>
          </cell>
          <cell r="I117">
            <v>102</v>
          </cell>
          <cell r="N117">
            <v>1253.01</v>
          </cell>
          <cell r="O117">
            <v>1267</v>
          </cell>
        </row>
        <row r="118">
          <cell r="B118" t="str">
            <v>72-20-329</v>
          </cell>
          <cell r="C118" t="str">
            <v>CE HALL GU B 1H</v>
          </cell>
          <cell r="D118">
            <v>3964</v>
          </cell>
          <cell r="E118">
            <v>4896</v>
          </cell>
          <cell r="F118">
            <v>4811</v>
          </cell>
          <cell r="J118">
            <v>0</v>
          </cell>
          <cell r="K118">
            <v>0</v>
          </cell>
          <cell r="L118">
            <v>3728</v>
          </cell>
          <cell r="M118">
            <v>4523</v>
          </cell>
          <cell r="N118">
            <v>1235.1199999999999</v>
          </cell>
          <cell r="O118">
            <v>1236.0999999999999</v>
          </cell>
        </row>
        <row r="119">
          <cell r="B119" t="str">
            <v>72-21-329</v>
          </cell>
          <cell r="C119" t="str">
            <v>CE HALL GU B 1H   GLS</v>
          </cell>
          <cell r="G119">
            <v>236</v>
          </cell>
          <cell r="H119">
            <v>293</v>
          </cell>
          <cell r="I119">
            <v>288</v>
          </cell>
          <cell r="N119">
            <v>1241.53</v>
          </cell>
          <cell r="O119">
            <v>1236.0999999999999</v>
          </cell>
        </row>
        <row r="120">
          <cell r="B120" t="str">
            <v>72-20-331</v>
          </cell>
          <cell r="C120" t="str">
            <v>C E HALL A 1 H</v>
          </cell>
          <cell r="D120">
            <v>5891</v>
          </cell>
          <cell r="E120">
            <v>7239</v>
          </cell>
          <cell r="F120">
            <v>7113</v>
          </cell>
          <cell r="L120">
            <v>5891</v>
          </cell>
          <cell r="M120">
            <v>7113</v>
          </cell>
          <cell r="N120">
            <v>1228.82</v>
          </cell>
          <cell r="O120">
            <v>1228.7</v>
          </cell>
        </row>
        <row r="121">
          <cell r="B121" t="str">
            <v>72-400-001</v>
          </cell>
          <cell r="C121" t="str">
            <v>Smelley 1</v>
          </cell>
          <cell r="D121">
            <v>0</v>
          </cell>
          <cell r="E121">
            <v>0</v>
          </cell>
          <cell r="F121">
            <v>0</v>
          </cell>
          <cell r="L121">
            <v>0</v>
          </cell>
          <cell r="M121">
            <v>0</v>
          </cell>
          <cell r="N121">
            <v>0</v>
          </cell>
          <cell r="O121">
            <v>1257.3</v>
          </cell>
        </row>
        <row r="122">
          <cell r="B122" t="str">
            <v>72-400-003</v>
          </cell>
          <cell r="C122" t="str">
            <v>Smelley 3H</v>
          </cell>
          <cell r="D122">
            <v>2466</v>
          </cell>
          <cell r="E122">
            <v>3062</v>
          </cell>
          <cell r="F122">
            <v>3009</v>
          </cell>
          <cell r="J122">
            <v>0</v>
          </cell>
          <cell r="K122">
            <v>0</v>
          </cell>
          <cell r="L122">
            <v>1466</v>
          </cell>
          <cell r="M122">
            <v>1791</v>
          </cell>
          <cell r="N122">
            <v>1241.69</v>
          </cell>
          <cell r="O122">
            <v>1241.2</v>
          </cell>
        </row>
        <row r="123">
          <cell r="B123" t="str">
            <v>72-402-003</v>
          </cell>
          <cell r="C123" t="str">
            <v>Smelley 3H Gas Lift Sales</v>
          </cell>
          <cell r="G123">
            <v>1000</v>
          </cell>
          <cell r="H123">
            <v>1240</v>
          </cell>
          <cell r="I123">
            <v>1218</v>
          </cell>
          <cell r="N123">
            <v>1240</v>
          </cell>
          <cell r="O123">
            <v>1241.2</v>
          </cell>
        </row>
        <row r="124">
          <cell r="B124" t="str">
            <v>72-400-010</v>
          </cell>
          <cell r="C124" t="str">
            <v>M&amp;J Bar None 1</v>
          </cell>
          <cell r="D124">
            <v>116</v>
          </cell>
          <cell r="E124">
            <v>140</v>
          </cell>
          <cell r="F124">
            <v>138</v>
          </cell>
          <cell r="L124">
            <v>116</v>
          </cell>
          <cell r="M124">
            <v>138</v>
          </cell>
          <cell r="N124">
            <v>1206.9000000000001</v>
          </cell>
          <cell r="O124">
            <v>1225.9000000000001</v>
          </cell>
        </row>
        <row r="125">
          <cell r="B125" t="str">
            <v>72-400-013</v>
          </cell>
          <cell r="C125" t="str">
            <v>Bedinger North #1H</v>
          </cell>
          <cell r="D125">
            <v>7587</v>
          </cell>
          <cell r="E125">
            <v>9345</v>
          </cell>
          <cell r="F125">
            <v>9182</v>
          </cell>
          <cell r="J125">
            <v>0</v>
          </cell>
          <cell r="K125">
            <v>0</v>
          </cell>
          <cell r="L125">
            <v>7375</v>
          </cell>
          <cell r="M125">
            <v>8927</v>
          </cell>
          <cell r="N125">
            <v>1231.71</v>
          </cell>
          <cell r="O125">
            <v>1231.9000000000001</v>
          </cell>
        </row>
        <row r="126">
          <cell r="B126" t="str">
            <v>72-402-013</v>
          </cell>
          <cell r="C126" t="str">
            <v>Bedinger 1H Gas Lift Sales</v>
          </cell>
          <cell r="G126">
            <v>212</v>
          </cell>
          <cell r="H126">
            <v>260</v>
          </cell>
          <cell r="I126">
            <v>255</v>
          </cell>
          <cell r="N126">
            <v>1226.42</v>
          </cell>
          <cell r="O126">
            <v>1231.9000000000001</v>
          </cell>
        </row>
        <row r="127">
          <cell r="B127" t="str">
            <v>72-400-014</v>
          </cell>
          <cell r="C127" t="str">
            <v>Goforth 1H</v>
          </cell>
          <cell r="D127">
            <v>5537</v>
          </cell>
          <cell r="E127">
            <v>6578</v>
          </cell>
          <cell r="F127">
            <v>6463</v>
          </cell>
          <cell r="L127">
            <v>5537</v>
          </cell>
          <cell r="M127">
            <v>6463</v>
          </cell>
          <cell r="N127">
            <v>1188.01</v>
          </cell>
          <cell r="O127">
            <v>1187.0999999999999</v>
          </cell>
        </row>
        <row r="128">
          <cell r="B128" t="str">
            <v>72-400-023</v>
          </cell>
          <cell r="C128" t="str">
            <v>Faxel 2H</v>
          </cell>
          <cell r="D128">
            <v>12025</v>
          </cell>
          <cell r="E128">
            <v>14961</v>
          </cell>
          <cell r="F128">
            <v>14700</v>
          </cell>
          <cell r="J128">
            <v>0</v>
          </cell>
          <cell r="K128">
            <v>0</v>
          </cell>
          <cell r="L128">
            <v>4562</v>
          </cell>
          <cell r="M128">
            <v>5580</v>
          </cell>
          <cell r="N128">
            <v>1244.1600000000001</v>
          </cell>
          <cell r="O128">
            <v>1244</v>
          </cell>
        </row>
        <row r="129">
          <cell r="B129" t="str">
            <v>72-12-195-2H</v>
          </cell>
          <cell r="C129" t="str">
            <v>No GLS Meter</v>
          </cell>
          <cell r="G129">
            <v>7463</v>
          </cell>
          <cell r="H129">
            <v>9282</v>
          </cell>
          <cell r="I129">
            <v>9120</v>
          </cell>
          <cell r="N129">
            <v>1243.74</v>
          </cell>
          <cell r="O129">
            <v>0</v>
          </cell>
        </row>
        <row r="130">
          <cell r="B130" t="str">
            <v>72-400-024</v>
          </cell>
          <cell r="C130" t="str">
            <v>Bedinger North #2-H/</v>
          </cell>
          <cell r="D130">
            <v>3287</v>
          </cell>
          <cell r="E130">
            <v>4058</v>
          </cell>
          <cell r="F130">
            <v>3987</v>
          </cell>
          <cell r="J130">
            <v>0</v>
          </cell>
          <cell r="K130">
            <v>0</v>
          </cell>
          <cell r="L130">
            <v>3226</v>
          </cell>
          <cell r="M130">
            <v>3917</v>
          </cell>
          <cell r="N130">
            <v>1234.56</v>
          </cell>
          <cell r="O130">
            <v>1235.5</v>
          </cell>
        </row>
        <row r="131">
          <cell r="B131" t="str">
            <v>72-402-024</v>
          </cell>
          <cell r="C131" t="str">
            <v>Bedinger North 2h GLS</v>
          </cell>
          <cell r="G131">
            <v>61</v>
          </cell>
          <cell r="H131">
            <v>71</v>
          </cell>
          <cell r="I131">
            <v>70</v>
          </cell>
          <cell r="N131">
            <v>1163.93</v>
          </cell>
          <cell r="O131">
            <v>1235.5</v>
          </cell>
        </row>
        <row r="132">
          <cell r="B132" t="str">
            <v>72-400-030</v>
          </cell>
          <cell r="C132" t="str">
            <v>Gates Edwards Unit 1H</v>
          </cell>
          <cell r="D132">
            <v>3684</v>
          </cell>
          <cell r="E132">
            <v>4592</v>
          </cell>
          <cell r="F132">
            <v>4512</v>
          </cell>
          <cell r="J132">
            <v>0</v>
          </cell>
          <cell r="K132">
            <v>0</v>
          </cell>
          <cell r="L132">
            <v>3569</v>
          </cell>
          <cell r="M132">
            <v>4370</v>
          </cell>
          <cell r="N132">
            <v>1246.47</v>
          </cell>
          <cell r="O132">
            <v>1247</v>
          </cell>
        </row>
        <row r="133">
          <cell r="B133" t="str">
            <v>72-402-030</v>
          </cell>
          <cell r="C133" t="str">
            <v xml:space="preserve">Gates Edwards 1H Gas Lift </v>
          </cell>
          <cell r="G133">
            <v>115</v>
          </cell>
          <cell r="H133">
            <v>145</v>
          </cell>
          <cell r="I133">
            <v>142</v>
          </cell>
          <cell r="N133">
            <v>1260.8699999999999</v>
          </cell>
          <cell r="O133">
            <v>1247</v>
          </cell>
        </row>
        <row r="134">
          <cell r="B134" t="str">
            <v>72-400-031</v>
          </cell>
          <cell r="C134" t="str">
            <v>M&amp;J Bar None 2H</v>
          </cell>
          <cell r="D134">
            <v>5140</v>
          </cell>
          <cell r="E134">
            <v>6375</v>
          </cell>
          <cell r="F134">
            <v>6264</v>
          </cell>
          <cell r="L134">
            <v>4622</v>
          </cell>
          <cell r="M134">
            <v>5631</v>
          </cell>
          <cell r="N134">
            <v>1240.27</v>
          </cell>
          <cell r="O134">
            <v>1241.2</v>
          </cell>
        </row>
        <row r="135">
          <cell r="B135" t="str">
            <v>72-99-402-031</v>
          </cell>
          <cell r="C135" t="str">
            <v>M &amp; J Bar None # 2 PGLS</v>
          </cell>
          <cell r="G135">
            <v>518</v>
          </cell>
          <cell r="H135">
            <v>644</v>
          </cell>
          <cell r="I135">
            <v>633</v>
          </cell>
          <cell r="N135">
            <v>1243.24</v>
          </cell>
          <cell r="O135">
            <v>1241.2</v>
          </cell>
        </row>
        <row r="136">
          <cell r="B136" t="str">
            <v>72-400-032</v>
          </cell>
          <cell r="C136" t="str">
            <v>Dav Estates 1H</v>
          </cell>
          <cell r="D136">
            <v>6067</v>
          </cell>
          <cell r="E136">
            <v>7596</v>
          </cell>
          <cell r="F136">
            <v>7463</v>
          </cell>
          <cell r="J136">
            <v>0</v>
          </cell>
          <cell r="K136">
            <v>0</v>
          </cell>
          <cell r="L136">
            <v>5942</v>
          </cell>
          <cell r="M136">
            <v>7314</v>
          </cell>
          <cell r="N136">
            <v>1252.02</v>
          </cell>
          <cell r="O136">
            <v>1252</v>
          </cell>
        </row>
        <row r="137">
          <cell r="B137" t="str">
            <v>72-402-032</v>
          </cell>
          <cell r="C137" t="str">
            <v>Dav Estates 1H GLS</v>
          </cell>
          <cell r="G137">
            <v>125</v>
          </cell>
          <cell r="H137">
            <v>152</v>
          </cell>
          <cell r="I137">
            <v>149</v>
          </cell>
          <cell r="N137">
            <v>1216</v>
          </cell>
          <cell r="O137">
            <v>1252</v>
          </cell>
        </row>
        <row r="138">
          <cell r="B138" t="str">
            <v>72-400-033</v>
          </cell>
          <cell r="C138" t="str">
            <v>Skiles 1H</v>
          </cell>
          <cell r="D138">
            <v>1506</v>
          </cell>
          <cell r="E138">
            <v>1892</v>
          </cell>
          <cell r="F138">
            <v>1859</v>
          </cell>
          <cell r="L138">
            <v>1506</v>
          </cell>
          <cell r="M138">
            <v>1859</v>
          </cell>
          <cell r="N138">
            <v>1256.31</v>
          </cell>
          <cell r="O138">
            <v>1254.8</v>
          </cell>
        </row>
        <row r="139">
          <cell r="B139" t="str">
            <v>72-99-402-033</v>
          </cell>
          <cell r="C139" t="str">
            <v>Skiles 1H PGLS/Disconnect</v>
          </cell>
          <cell r="G139">
            <v>0</v>
          </cell>
          <cell r="H139">
            <v>0</v>
          </cell>
          <cell r="I139">
            <v>0</v>
          </cell>
          <cell r="N139">
            <v>0</v>
          </cell>
          <cell r="O139">
            <v>1093.0999999999999</v>
          </cell>
        </row>
        <row r="140">
          <cell r="B140" t="str">
            <v>72-400-041</v>
          </cell>
          <cell r="C140" t="str">
            <v>Reilly Bear Creek 1H</v>
          </cell>
          <cell r="D140">
            <v>2750</v>
          </cell>
          <cell r="E140">
            <v>3506</v>
          </cell>
          <cell r="F140">
            <v>3445</v>
          </cell>
          <cell r="J140">
            <v>0</v>
          </cell>
          <cell r="K140">
            <v>0</v>
          </cell>
          <cell r="L140">
            <v>2637</v>
          </cell>
          <cell r="M140">
            <v>3303</v>
          </cell>
          <cell r="N140">
            <v>1274.9100000000001</v>
          </cell>
          <cell r="O140">
            <v>1275.2</v>
          </cell>
        </row>
        <row r="141">
          <cell r="B141" t="str">
            <v>72-402-041</v>
          </cell>
          <cell r="C141" t="str">
            <v>Reilly Bear Creek 1H GLS</v>
          </cell>
          <cell r="G141">
            <v>113</v>
          </cell>
          <cell r="H141">
            <v>145</v>
          </cell>
          <cell r="I141">
            <v>142</v>
          </cell>
          <cell r="N141">
            <v>1283.19</v>
          </cell>
          <cell r="O141">
            <v>1275.2</v>
          </cell>
        </row>
        <row r="142">
          <cell r="B142" t="str">
            <v>72-400-044</v>
          </cell>
          <cell r="C142" t="str">
            <v>Faxel 3H</v>
          </cell>
          <cell r="D142">
            <v>14696</v>
          </cell>
          <cell r="E142">
            <v>18349</v>
          </cell>
          <cell r="F142">
            <v>18029</v>
          </cell>
          <cell r="J142">
            <v>0</v>
          </cell>
          <cell r="K142">
            <v>0</v>
          </cell>
          <cell r="L142">
            <v>2520</v>
          </cell>
          <cell r="M142">
            <v>3148</v>
          </cell>
          <cell r="N142">
            <v>1248.57</v>
          </cell>
          <cell r="O142">
            <v>1248.4000000000001</v>
          </cell>
        </row>
        <row r="143">
          <cell r="B143" t="str">
            <v>72-12-195-3H</v>
          </cell>
          <cell r="C143" t="str">
            <v>No GLS Meter</v>
          </cell>
          <cell r="G143">
            <v>12176</v>
          </cell>
          <cell r="H143">
            <v>15145</v>
          </cell>
          <cell r="I143">
            <v>14881</v>
          </cell>
          <cell r="N143">
            <v>1243.8399999999999</v>
          </cell>
          <cell r="O143">
            <v>0</v>
          </cell>
        </row>
        <row r="144">
          <cell r="B144" t="str">
            <v>72-400-049</v>
          </cell>
          <cell r="C144" t="str">
            <v>Durant North 1H</v>
          </cell>
          <cell r="D144">
            <v>1670</v>
          </cell>
          <cell r="E144">
            <v>2072</v>
          </cell>
          <cell r="F144">
            <v>2036</v>
          </cell>
          <cell r="J144">
            <v>0</v>
          </cell>
          <cell r="K144">
            <v>0</v>
          </cell>
          <cell r="L144">
            <v>1619</v>
          </cell>
          <cell r="M144">
            <v>1972</v>
          </cell>
          <cell r="N144">
            <v>1240.72</v>
          </cell>
          <cell r="O144">
            <v>1240.2</v>
          </cell>
        </row>
        <row r="145">
          <cell r="B145" t="str">
            <v>72-402-049</v>
          </cell>
          <cell r="C145" t="str">
            <v>Durant North 1H Gas Lift Sales</v>
          </cell>
          <cell r="G145">
            <v>51</v>
          </cell>
          <cell r="H145">
            <v>65</v>
          </cell>
          <cell r="I145">
            <v>64</v>
          </cell>
          <cell r="N145">
            <v>1274.51</v>
          </cell>
          <cell r="O145">
            <v>1240.2</v>
          </cell>
        </row>
        <row r="146">
          <cell r="B146" t="str">
            <v>72-400-050</v>
          </cell>
          <cell r="C146" t="str">
            <v>Cooper 1H</v>
          </cell>
          <cell r="D146">
            <v>1696</v>
          </cell>
          <cell r="E146">
            <v>2093</v>
          </cell>
          <cell r="F146">
            <v>2056</v>
          </cell>
          <cell r="J146">
            <v>0</v>
          </cell>
          <cell r="K146">
            <v>0</v>
          </cell>
          <cell r="L146">
            <v>1696</v>
          </cell>
          <cell r="M146">
            <v>2056</v>
          </cell>
          <cell r="N146">
            <v>1234.08</v>
          </cell>
          <cell r="O146">
            <v>1233.4000000000001</v>
          </cell>
        </row>
        <row r="147">
          <cell r="B147" t="str">
            <v>72-402-050</v>
          </cell>
          <cell r="C147" t="str">
            <v>Cooper 1H Gas Lift Sales</v>
          </cell>
          <cell r="G147">
            <v>0</v>
          </cell>
          <cell r="H147">
            <v>0</v>
          </cell>
          <cell r="I147">
            <v>0</v>
          </cell>
          <cell r="N147">
            <v>0</v>
          </cell>
          <cell r="O147">
            <v>1233.4000000000001</v>
          </cell>
        </row>
        <row r="148">
          <cell r="B148" t="str">
            <v>72-400-051</v>
          </cell>
          <cell r="C148" t="str">
            <v>Western Lake 1H</v>
          </cell>
          <cell r="D148">
            <v>9359</v>
          </cell>
          <cell r="E148">
            <v>11783</v>
          </cell>
          <cell r="F148">
            <v>11577</v>
          </cell>
          <cell r="L148">
            <v>9359</v>
          </cell>
          <cell r="M148">
            <v>11577</v>
          </cell>
          <cell r="N148">
            <v>1259</v>
          </cell>
          <cell r="O148">
            <v>1259.2</v>
          </cell>
        </row>
        <row r="149">
          <cell r="B149" t="str">
            <v>72-400-054</v>
          </cell>
          <cell r="C149" t="str">
            <v>Darrell H Guiles 1H</v>
          </cell>
          <cell r="D149">
            <v>2032</v>
          </cell>
          <cell r="E149">
            <v>2541</v>
          </cell>
          <cell r="F149">
            <v>2497</v>
          </cell>
          <cell r="L149">
            <v>2032</v>
          </cell>
          <cell r="M149">
            <v>2497</v>
          </cell>
          <cell r="N149">
            <v>1250.49</v>
          </cell>
          <cell r="O149">
            <v>1251.3</v>
          </cell>
        </row>
        <row r="150">
          <cell r="B150" t="str">
            <v>72-400-063</v>
          </cell>
          <cell r="C150" t="str">
            <v>Lanham Riley 1H</v>
          </cell>
          <cell r="D150">
            <v>5102</v>
          </cell>
          <cell r="E150">
            <v>6247</v>
          </cell>
          <cell r="F150">
            <v>6138</v>
          </cell>
          <cell r="L150">
            <v>5102</v>
          </cell>
          <cell r="M150">
            <v>6138</v>
          </cell>
          <cell r="N150">
            <v>1224.42</v>
          </cell>
          <cell r="O150">
            <v>1224.0999999999999</v>
          </cell>
        </row>
        <row r="151">
          <cell r="B151" t="str">
            <v>72-400-066</v>
          </cell>
          <cell r="C151" t="str">
            <v>Murrin Bear Creek 1H</v>
          </cell>
          <cell r="D151">
            <v>12816</v>
          </cell>
          <cell r="E151">
            <v>14777</v>
          </cell>
          <cell r="F151">
            <v>14519</v>
          </cell>
          <cell r="J151">
            <v>0</v>
          </cell>
          <cell r="K151">
            <v>0</v>
          </cell>
          <cell r="L151">
            <v>12405</v>
          </cell>
          <cell r="M151">
            <v>14054</v>
          </cell>
          <cell r="N151">
            <v>1153.01</v>
          </cell>
          <cell r="O151">
            <v>1153.3</v>
          </cell>
        </row>
        <row r="152">
          <cell r="B152" t="str">
            <v>72-402-066</v>
          </cell>
          <cell r="C152" t="str">
            <v xml:space="preserve">Murrin Bear Creek Gas Lift </v>
          </cell>
          <cell r="G152">
            <v>411</v>
          </cell>
          <cell r="H152">
            <v>473</v>
          </cell>
          <cell r="I152">
            <v>465</v>
          </cell>
          <cell r="N152">
            <v>1150.8499999999999</v>
          </cell>
          <cell r="O152">
            <v>1153.3</v>
          </cell>
        </row>
        <row r="153">
          <cell r="B153" t="str">
            <v>72-400-068</v>
          </cell>
          <cell r="C153" t="str">
            <v>W.G. Mitchell 1H</v>
          </cell>
          <cell r="D153">
            <v>2985</v>
          </cell>
          <cell r="E153">
            <v>3648</v>
          </cell>
          <cell r="F153">
            <v>3584</v>
          </cell>
          <cell r="L153">
            <v>2985</v>
          </cell>
          <cell r="M153">
            <v>3584</v>
          </cell>
          <cell r="N153">
            <v>1222.1099999999999</v>
          </cell>
          <cell r="O153">
            <v>1222</v>
          </cell>
        </row>
        <row r="154">
          <cell r="B154" t="str">
            <v>72-400-070</v>
          </cell>
          <cell r="C154" t="str">
            <v>Split Rail 1H</v>
          </cell>
          <cell r="D154">
            <v>2909</v>
          </cell>
          <cell r="E154">
            <v>3563</v>
          </cell>
          <cell r="F154">
            <v>3501</v>
          </cell>
          <cell r="L154">
            <v>2909</v>
          </cell>
          <cell r="M154">
            <v>3501</v>
          </cell>
          <cell r="N154">
            <v>1224.82</v>
          </cell>
          <cell r="O154">
            <v>1224.5999999999999</v>
          </cell>
        </row>
        <row r="155">
          <cell r="B155" t="str">
            <v>72-99-402-070</v>
          </cell>
          <cell r="C155" t="str">
            <v>No GLS Meter</v>
          </cell>
          <cell r="G155">
            <v>0</v>
          </cell>
          <cell r="H155">
            <v>0</v>
          </cell>
          <cell r="I155">
            <v>0</v>
          </cell>
          <cell r="N155">
            <v>0</v>
          </cell>
          <cell r="O155">
            <v>0</v>
          </cell>
        </row>
        <row r="156">
          <cell r="B156" t="str">
            <v>72-400-073</v>
          </cell>
          <cell r="C156" t="str">
            <v>Thorman #1</v>
          </cell>
          <cell r="D156">
            <v>0</v>
          </cell>
          <cell r="E156">
            <v>0</v>
          </cell>
          <cell r="F156">
            <v>0</v>
          </cell>
          <cell r="J156">
            <v>0</v>
          </cell>
          <cell r="K156">
            <v>0</v>
          </cell>
          <cell r="L156">
            <v>0</v>
          </cell>
          <cell r="M156">
            <v>0</v>
          </cell>
          <cell r="N156">
            <v>0</v>
          </cell>
          <cell r="O156">
            <v>1234.2</v>
          </cell>
        </row>
        <row r="157">
          <cell r="B157" t="str">
            <v>72-402-073</v>
          </cell>
          <cell r="C157" t="str">
            <v>Thorman #1 GLS</v>
          </cell>
          <cell r="G157">
            <v>0</v>
          </cell>
          <cell r="H157">
            <v>0</v>
          </cell>
          <cell r="I157">
            <v>0</v>
          </cell>
          <cell r="N157">
            <v>0</v>
          </cell>
          <cell r="O157">
            <v>1234.2</v>
          </cell>
        </row>
        <row r="158">
          <cell r="B158" t="str">
            <v>72-400-075</v>
          </cell>
          <cell r="C158" t="str">
            <v>Hedrick Airport 1H</v>
          </cell>
          <cell r="D158">
            <v>298</v>
          </cell>
          <cell r="E158">
            <v>367</v>
          </cell>
          <cell r="F158">
            <v>361</v>
          </cell>
          <cell r="J158">
            <v>-16</v>
          </cell>
          <cell r="K158">
            <v>-21</v>
          </cell>
          <cell r="L158">
            <v>0</v>
          </cell>
          <cell r="M158">
            <v>0</v>
          </cell>
          <cell r="N158">
            <v>1231.54</v>
          </cell>
          <cell r="O158">
            <v>1240.5999999999999</v>
          </cell>
        </row>
        <row r="159">
          <cell r="B159" t="str">
            <v>72-402-075</v>
          </cell>
          <cell r="C159" t="str">
            <v xml:space="preserve">Hedrick Airport 1H Gas Lift </v>
          </cell>
          <cell r="G159">
            <v>314</v>
          </cell>
          <cell r="H159">
            <v>389</v>
          </cell>
          <cell r="I159">
            <v>382</v>
          </cell>
          <cell r="N159">
            <v>1238.8499999999999</v>
          </cell>
          <cell r="O159">
            <v>1240.5999999999999</v>
          </cell>
        </row>
        <row r="160">
          <cell r="B160" t="str">
            <v>72-400-076</v>
          </cell>
          <cell r="C160" t="str">
            <v>Wakefield 1H</v>
          </cell>
          <cell r="D160">
            <v>4351</v>
          </cell>
          <cell r="E160">
            <v>5520</v>
          </cell>
          <cell r="F160">
            <v>5424</v>
          </cell>
          <cell r="L160">
            <v>4351</v>
          </cell>
          <cell r="M160">
            <v>5424</v>
          </cell>
          <cell r="N160">
            <v>1268.67</v>
          </cell>
          <cell r="O160">
            <v>1267.9000000000001</v>
          </cell>
        </row>
        <row r="161">
          <cell r="B161" t="str">
            <v>72-400-077</v>
          </cell>
          <cell r="C161" t="e">
            <v>#N/A</v>
          </cell>
          <cell r="D161">
            <v>0</v>
          </cell>
          <cell r="E161">
            <v>0</v>
          </cell>
          <cell r="F161">
            <v>0</v>
          </cell>
          <cell r="L161">
            <v>0</v>
          </cell>
          <cell r="M161">
            <v>0</v>
          </cell>
          <cell r="N161">
            <v>0</v>
          </cell>
          <cell r="O161">
            <v>0</v>
          </cell>
        </row>
        <row r="162">
          <cell r="B162" t="str">
            <v>72-400-081</v>
          </cell>
          <cell r="C162" t="str">
            <v>PBM Ragle 1H</v>
          </cell>
          <cell r="D162">
            <v>1625</v>
          </cell>
          <cell r="E162">
            <v>1884</v>
          </cell>
          <cell r="F162">
            <v>1851</v>
          </cell>
          <cell r="J162">
            <v>0</v>
          </cell>
          <cell r="K162">
            <v>0</v>
          </cell>
          <cell r="L162">
            <v>769</v>
          </cell>
          <cell r="M162">
            <v>879</v>
          </cell>
          <cell r="N162">
            <v>1159.3800000000001</v>
          </cell>
          <cell r="O162">
            <v>1156.9000000000001</v>
          </cell>
        </row>
        <row r="163">
          <cell r="B163" t="str">
            <v>72-402-081</v>
          </cell>
          <cell r="C163" t="str">
            <v>PBM Ragle 1H Gas Lift Sales</v>
          </cell>
          <cell r="G163">
            <v>856</v>
          </cell>
          <cell r="H163">
            <v>989</v>
          </cell>
          <cell r="I163">
            <v>972</v>
          </cell>
          <cell r="N163">
            <v>1155.3699999999999</v>
          </cell>
          <cell r="O163">
            <v>1156.9000000000001</v>
          </cell>
        </row>
        <row r="164">
          <cell r="B164" t="str">
            <v>72-400-086</v>
          </cell>
          <cell r="C164" t="str">
            <v>Sherman Hudson 1H</v>
          </cell>
          <cell r="D164">
            <v>2092</v>
          </cell>
          <cell r="E164">
            <v>2568</v>
          </cell>
          <cell r="F164">
            <v>2523</v>
          </cell>
          <cell r="L164">
            <v>2092</v>
          </cell>
          <cell r="M164">
            <v>2523</v>
          </cell>
          <cell r="N164">
            <v>1227.53</v>
          </cell>
          <cell r="O164">
            <v>1227.5</v>
          </cell>
        </row>
        <row r="165">
          <cell r="B165" t="str">
            <v>72-400-088</v>
          </cell>
          <cell r="C165" t="str">
            <v>John Westhoff 1H</v>
          </cell>
          <cell r="D165">
            <v>3171</v>
          </cell>
          <cell r="E165">
            <v>3967</v>
          </cell>
          <cell r="F165">
            <v>3898</v>
          </cell>
          <cell r="L165">
            <v>3171</v>
          </cell>
          <cell r="M165">
            <v>3898</v>
          </cell>
          <cell r="N165">
            <v>1251.02</v>
          </cell>
          <cell r="O165">
            <v>1249.5999999999999</v>
          </cell>
        </row>
        <row r="166">
          <cell r="B166" t="str">
            <v>72-400-089</v>
          </cell>
          <cell r="C166" t="str">
            <v>Joyce Fuller 1H</v>
          </cell>
          <cell r="D166">
            <v>133</v>
          </cell>
          <cell r="E166">
            <v>166</v>
          </cell>
          <cell r="F166">
            <v>163</v>
          </cell>
          <cell r="J166">
            <v>-1187</v>
          </cell>
          <cell r="K166">
            <v>-1459</v>
          </cell>
          <cell r="L166">
            <v>0</v>
          </cell>
          <cell r="M166">
            <v>0</v>
          </cell>
          <cell r="N166">
            <v>1248.1199999999999</v>
          </cell>
          <cell r="O166">
            <v>1249.7</v>
          </cell>
        </row>
        <row r="167">
          <cell r="B167" t="str">
            <v>72-402-089</v>
          </cell>
          <cell r="C167" t="str">
            <v>Joyce Fuller 1H Gas Lift Sales</v>
          </cell>
          <cell r="G167">
            <v>1320</v>
          </cell>
          <cell r="H167">
            <v>1651</v>
          </cell>
          <cell r="I167">
            <v>1622</v>
          </cell>
          <cell r="N167">
            <v>1250.76</v>
          </cell>
          <cell r="O167">
            <v>1249.7</v>
          </cell>
        </row>
        <row r="168">
          <cell r="B168" t="str">
            <v>72-400-093</v>
          </cell>
          <cell r="C168" t="str">
            <v>A.L. Hayter 2H</v>
          </cell>
          <cell r="D168">
            <v>3035</v>
          </cell>
          <cell r="E168">
            <v>3714</v>
          </cell>
          <cell r="F168">
            <v>3649</v>
          </cell>
          <cell r="L168">
            <v>3035</v>
          </cell>
          <cell r="M168">
            <v>3649</v>
          </cell>
          <cell r="N168">
            <v>1223.72</v>
          </cell>
          <cell r="O168">
            <v>1223.7</v>
          </cell>
        </row>
        <row r="169">
          <cell r="B169" t="str">
            <v>72-99-402-093</v>
          </cell>
          <cell r="C169" t="str">
            <v>A. L. Hayter 2H PGLS</v>
          </cell>
          <cell r="G169">
            <v>0</v>
          </cell>
          <cell r="H169">
            <v>0</v>
          </cell>
          <cell r="I169">
            <v>0</v>
          </cell>
          <cell r="N169">
            <v>0</v>
          </cell>
          <cell r="O169">
            <v>1000</v>
          </cell>
        </row>
        <row r="170">
          <cell r="B170" t="str">
            <v>72-400-095</v>
          </cell>
          <cell r="C170" t="str">
            <v>Coomer 1H</v>
          </cell>
          <cell r="D170">
            <v>4791</v>
          </cell>
          <cell r="E170">
            <v>5132</v>
          </cell>
          <cell r="F170">
            <v>5042</v>
          </cell>
          <cell r="L170">
            <v>4791</v>
          </cell>
          <cell r="M170">
            <v>5042</v>
          </cell>
          <cell r="N170">
            <v>1071.18</v>
          </cell>
          <cell r="O170">
            <v>1071.5999999999999</v>
          </cell>
        </row>
        <row r="171">
          <cell r="B171" t="str">
            <v>72-400-100</v>
          </cell>
          <cell r="C171" t="str">
            <v>White 2-H</v>
          </cell>
          <cell r="D171">
            <v>4859</v>
          </cell>
          <cell r="E171">
            <v>5468</v>
          </cell>
          <cell r="F171">
            <v>5373</v>
          </cell>
          <cell r="J171">
            <v>0</v>
          </cell>
          <cell r="K171">
            <v>0</v>
          </cell>
          <cell r="L171">
            <v>3881</v>
          </cell>
          <cell r="M171">
            <v>4294</v>
          </cell>
          <cell r="N171">
            <v>1125.33</v>
          </cell>
          <cell r="O171">
            <v>1125.2</v>
          </cell>
        </row>
        <row r="172">
          <cell r="B172" t="str">
            <v>72-402-100</v>
          </cell>
          <cell r="C172" t="str">
            <v>White #2H Gas Lift Sales</v>
          </cell>
          <cell r="G172">
            <v>978</v>
          </cell>
          <cell r="H172">
            <v>1098</v>
          </cell>
          <cell r="I172">
            <v>1079</v>
          </cell>
          <cell r="N172">
            <v>1122.7</v>
          </cell>
          <cell r="O172">
            <v>1125.2</v>
          </cell>
        </row>
        <row r="173">
          <cell r="B173" t="str">
            <v>72-400-105</v>
          </cell>
          <cell r="C173" t="str">
            <v>M &amp; J Bar None A 1H</v>
          </cell>
          <cell r="D173">
            <v>772</v>
          </cell>
          <cell r="E173">
            <v>947</v>
          </cell>
          <cell r="F173">
            <v>930</v>
          </cell>
          <cell r="J173">
            <v>0</v>
          </cell>
          <cell r="K173">
            <v>0</v>
          </cell>
          <cell r="L173">
            <v>731</v>
          </cell>
          <cell r="M173">
            <v>882</v>
          </cell>
          <cell r="N173">
            <v>1226.68</v>
          </cell>
          <cell r="O173">
            <v>1225.0999999999999</v>
          </cell>
        </row>
        <row r="174">
          <cell r="B174" t="str">
            <v>72-402-105</v>
          </cell>
          <cell r="C174" t="str">
            <v xml:space="preserve">M&amp;J Bar None A 1H Gas Lift </v>
          </cell>
          <cell r="G174">
            <v>41</v>
          </cell>
          <cell r="H174">
            <v>49</v>
          </cell>
          <cell r="I174">
            <v>48</v>
          </cell>
          <cell r="N174">
            <v>1195.1199999999999</v>
          </cell>
          <cell r="O174">
            <v>1225.0999999999999</v>
          </cell>
        </row>
        <row r="175">
          <cell r="B175" t="str">
            <v>72-400-107</v>
          </cell>
          <cell r="C175" t="str">
            <v>Snipes South 1H</v>
          </cell>
          <cell r="D175">
            <v>0</v>
          </cell>
          <cell r="E175">
            <v>0</v>
          </cell>
          <cell r="F175">
            <v>0</v>
          </cell>
          <cell r="J175">
            <v>0</v>
          </cell>
          <cell r="K175">
            <v>0</v>
          </cell>
          <cell r="L175">
            <v>0</v>
          </cell>
          <cell r="M175">
            <v>0</v>
          </cell>
          <cell r="N175">
            <v>0</v>
          </cell>
          <cell r="O175">
            <v>1093.0999999999999</v>
          </cell>
        </row>
        <row r="176">
          <cell r="B176" t="str">
            <v>72-402-107</v>
          </cell>
          <cell r="C176" t="str">
            <v>Snipes South 1H  Gas Lift Sales</v>
          </cell>
          <cell r="G176">
            <v>0</v>
          </cell>
          <cell r="H176">
            <v>0</v>
          </cell>
          <cell r="I176">
            <v>0</v>
          </cell>
          <cell r="N176">
            <v>0</v>
          </cell>
          <cell r="O176">
            <v>1093.0999999999999</v>
          </cell>
        </row>
        <row r="177">
          <cell r="B177" t="str">
            <v>72-400-108</v>
          </cell>
          <cell r="C177" t="str">
            <v>Murrin Bear Creek #5H</v>
          </cell>
          <cell r="D177">
            <v>8031</v>
          </cell>
          <cell r="E177">
            <v>9178</v>
          </cell>
          <cell r="F177">
            <v>9018</v>
          </cell>
          <cell r="L177">
            <v>8031</v>
          </cell>
          <cell r="M177">
            <v>9018</v>
          </cell>
          <cell r="N177">
            <v>1142.82</v>
          </cell>
          <cell r="O177">
            <v>1142.5999999999999</v>
          </cell>
        </row>
        <row r="178">
          <cell r="B178" t="str">
            <v>72-400-110</v>
          </cell>
          <cell r="C178" t="str">
            <v>Murrin Bear Creek 6H</v>
          </cell>
          <cell r="D178">
            <v>2018</v>
          </cell>
          <cell r="E178">
            <v>2252</v>
          </cell>
          <cell r="F178">
            <v>2213</v>
          </cell>
          <cell r="L178">
            <v>2018</v>
          </cell>
          <cell r="M178">
            <v>2213</v>
          </cell>
          <cell r="N178">
            <v>1115.96</v>
          </cell>
          <cell r="O178">
            <v>1115.8</v>
          </cell>
        </row>
        <row r="179">
          <cell r="B179" t="str">
            <v>72-99-402-110</v>
          </cell>
          <cell r="C179" t="str">
            <v>Murrin Bear Creek 6H PGLS</v>
          </cell>
          <cell r="G179">
            <v>0</v>
          </cell>
          <cell r="H179">
            <v>0</v>
          </cell>
          <cell r="I179">
            <v>0</v>
          </cell>
          <cell r="N179">
            <v>0</v>
          </cell>
          <cell r="O179">
            <v>1000</v>
          </cell>
        </row>
        <row r="180">
          <cell r="B180" t="str">
            <v>72-400-111</v>
          </cell>
          <cell r="C180" t="str">
            <v>Brite 1H</v>
          </cell>
          <cell r="D180">
            <v>3152</v>
          </cell>
          <cell r="E180">
            <v>3965</v>
          </cell>
          <cell r="F180">
            <v>3896</v>
          </cell>
          <cell r="L180">
            <v>3152</v>
          </cell>
          <cell r="M180">
            <v>3896</v>
          </cell>
          <cell r="N180">
            <v>1257.93</v>
          </cell>
          <cell r="O180">
            <v>1259.0999999999999</v>
          </cell>
        </row>
        <row r="181">
          <cell r="B181" t="str">
            <v>72-400-113</v>
          </cell>
          <cell r="C181" t="str">
            <v>Smelley 2H</v>
          </cell>
          <cell r="D181">
            <v>2732</v>
          </cell>
          <cell r="E181">
            <v>3441</v>
          </cell>
          <cell r="F181">
            <v>3381</v>
          </cell>
          <cell r="L181">
            <v>2732</v>
          </cell>
          <cell r="M181">
            <v>3381</v>
          </cell>
          <cell r="N181">
            <v>1259.52</v>
          </cell>
          <cell r="O181">
            <v>1259.5999999999999</v>
          </cell>
        </row>
        <row r="182">
          <cell r="B182" t="str">
            <v>72-400-115</v>
          </cell>
          <cell r="C182" t="str">
            <v>Grogan Barbee B-1H</v>
          </cell>
          <cell r="D182">
            <v>203</v>
          </cell>
          <cell r="E182">
            <v>249</v>
          </cell>
          <cell r="F182">
            <v>245</v>
          </cell>
          <cell r="L182">
            <v>203</v>
          </cell>
          <cell r="M182">
            <v>245</v>
          </cell>
          <cell r="N182">
            <v>1226.5999999999999</v>
          </cell>
          <cell r="O182">
            <v>1229.8</v>
          </cell>
        </row>
        <row r="183">
          <cell r="B183" t="str">
            <v>72-400-116</v>
          </cell>
          <cell r="C183" t="str">
            <v>Hedrick Burns 1H</v>
          </cell>
          <cell r="D183">
            <v>3122</v>
          </cell>
          <cell r="E183">
            <v>3850</v>
          </cell>
          <cell r="F183">
            <v>3783</v>
          </cell>
          <cell r="J183">
            <v>0</v>
          </cell>
          <cell r="K183">
            <v>0</v>
          </cell>
          <cell r="L183">
            <v>223</v>
          </cell>
          <cell r="M183">
            <v>274</v>
          </cell>
          <cell r="N183">
            <v>1233.18</v>
          </cell>
          <cell r="O183">
            <v>1231.2</v>
          </cell>
        </row>
        <row r="184">
          <cell r="B184" t="str">
            <v>72-402-116</v>
          </cell>
          <cell r="C184" t="str">
            <v>Hedrick Burns 1h Gas Lift Sales</v>
          </cell>
          <cell r="G184">
            <v>2899</v>
          </cell>
          <cell r="H184">
            <v>3571</v>
          </cell>
          <cell r="I184">
            <v>3509</v>
          </cell>
          <cell r="N184">
            <v>1231.8</v>
          </cell>
          <cell r="O184">
            <v>1231.2</v>
          </cell>
        </row>
        <row r="185">
          <cell r="B185" t="str">
            <v>72-400-117</v>
          </cell>
          <cell r="C185" t="str">
            <v>Morris Robertson 1H</v>
          </cell>
          <cell r="D185">
            <v>1717</v>
          </cell>
          <cell r="E185">
            <v>2117</v>
          </cell>
          <cell r="F185">
            <v>2080</v>
          </cell>
          <cell r="J185">
            <v>0</v>
          </cell>
          <cell r="K185">
            <v>0</v>
          </cell>
          <cell r="L185">
            <v>1692</v>
          </cell>
          <cell r="M185">
            <v>2051</v>
          </cell>
          <cell r="N185">
            <v>1232.96</v>
          </cell>
          <cell r="O185">
            <v>1234.2</v>
          </cell>
        </row>
        <row r="186">
          <cell r="B186" t="str">
            <v>72-402-117</v>
          </cell>
          <cell r="C186" t="str">
            <v>Morris Robertson 1H GLS</v>
          </cell>
          <cell r="G186">
            <v>25</v>
          </cell>
          <cell r="H186">
            <v>30</v>
          </cell>
          <cell r="I186">
            <v>29</v>
          </cell>
          <cell r="N186">
            <v>1200</v>
          </cell>
          <cell r="O186">
            <v>1234.2</v>
          </cell>
        </row>
        <row r="187">
          <cell r="B187" t="str">
            <v>72-400-118</v>
          </cell>
          <cell r="C187" t="str">
            <v>Gravelco GU 1H</v>
          </cell>
          <cell r="D187">
            <v>7370</v>
          </cell>
          <cell r="E187">
            <v>9036</v>
          </cell>
          <cell r="F187">
            <v>8878</v>
          </cell>
          <cell r="L187">
            <v>7370</v>
          </cell>
          <cell r="M187">
            <v>8878</v>
          </cell>
          <cell r="N187">
            <v>1226.05</v>
          </cell>
          <cell r="O187">
            <v>1226.5</v>
          </cell>
        </row>
        <row r="188">
          <cell r="B188" t="str">
            <v>72-400-120</v>
          </cell>
          <cell r="C188" t="str">
            <v>Hedrick-Stoker</v>
          </cell>
          <cell r="D188">
            <v>8095</v>
          </cell>
          <cell r="E188">
            <v>10085</v>
          </cell>
          <cell r="F188">
            <v>9909</v>
          </cell>
          <cell r="J188">
            <v>0</v>
          </cell>
          <cell r="K188">
            <v>0</v>
          </cell>
          <cell r="L188">
            <v>7904</v>
          </cell>
          <cell r="M188">
            <v>9672</v>
          </cell>
          <cell r="N188">
            <v>1245.83</v>
          </cell>
          <cell r="O188">
            <v>1245.5</v>
          </cell>
        </row>
        <row r="189">
          <cell r="B189" t="str">
            <v>72-402-120</v>
          </cell>
          <cell r="C189" t="str">
            <v>Hedrick-Stoker GLS</v>
          </cell>
          <cell r="G189">
            <v>191</v>
          </cell>
          <cell r="H189">
            <v>241</v>
          </cell>
          <cell r="I189">
            <v>237</v>
          </cell>
          <cell r="N189">
            <v>1261.78</v>
          </cell>
          <cell r="O189">
            <v>1245.5</v>
          </cell>
        </row>
        <row r="190">
          <cell r="B190" t="str">
            <v>72-400-131</v>
          </cell>
          <cell r="C190" t="str">
            <v>Brite 2H</v>
          </cell>
          <cell r="D190">
            <v>0</v>
          </cell>
          <cell r="E190">
            <v>0</v>
          </cell>
          <cell r="F190">
            <v>0</v>
          </cell>
          <cell r="J190">
            <v>0</v>
          </cell>
          <cell r="K190">
            <v>0</v>
          </cell>
          <cell r="L190">
            <v>0</v>
          </cell>
          <cell r="M190">
            <v>0</v>
          </cell>
          <cell r="N190">
            <v>0</v>
          </cell>
          <cell r="O190">
            <v>1245</v>
          </cell>
        </row>
        <row r="191">
          <cell r="B191" t="str">
            <v>72-402-131</v>
          </cell>
          <cell r="C191" t="str">
            <v>Brite 2H GLS</v>
          </cell>
          <cell r="G191">
            <v>0</v>
          </cell>
          <cell r="H191">
            <v>0</v>
          </cell>
          <cell r="I191">
            <v>0</v>
          </cell>
          <cell r="N191">
            <v>0</v>
          </cell>
          <cell r="O191">
            <v>1245</v>
          </cell>
        </row>
        <row r="192">
          <cell r="B192" t="str">
            <v>72-400-135</v>
          </cell>
          <cell r="C192" t="str">
            <v>Woody Brothers 1H</v>
          </cell>
          <cell r="D192">
            <v>4620</v>
          </cell>
          <cell r="E192">
            <v>5275</v>
          </cell>
          <cell r="F192">
            <v>5183</v>
          </cell>
          <cell r="J192">
            <v>0</v>
          </cell>
          <cell r="K192">
            <v>0</v>
          </cell>
          <cell r="L192">
            <v>4459</v>
          </cell>
          <cell r="M192">
            <v>5001</v>
          </cell>
          <cell r="N192">
            <v>1141.77</v>
          </cell>
          <cell r="O192">
            <v>1141.2</v>
          </cell>
        </row>
        <row r="193">
          <cell r="B193" t="str">
            <v>72-402-135</v>
          </cell>
          <cell r="C193" t="str">
            <v>Woody Brothers GLS</v>
          </cell>
          <cell r="G193">
            <v>161</v>
          </cell>
          <cell r="H193">
            <v>185</v>
          </cell>
          <cell r="I193">
            <v>182</v>
          </cell>
          <cell r="N193">
            <v>1149.07</v>
          </cell>
          <cell r="O193">
            <v>1141.2</v>
          </cell>
        </row>
        <row r="194">
          <cell r="B194" t="str">
            <v>72-99-402-135</v>
          </cell>
          <cell r="C194" t="str">
            <v>No GLS Meter</v>
          </cell>
          <cell r="G194">
            <v>0</v>
          </cell>
          <cell r="H194">
            <v>0</v>
          </cell>
          <cell r="I194">
            <v>0</v>
          </cell>
          <cell r="N194">
            <v>0</v>
          </cell>
          <cell r="O194">
            <v>0</v>
          </cell>
        </row>
        <row r="195">
          <cell r="B195" t="str">
            <v>72-400-139</v>
          </cell>
          <cell r="C195" t="e">
            <v>#N/A</v>
          </cell>
          <cell r="D195">
            <v>0</v>
          </cell>
          <cell r="E195">
            <v>0</v>
          </cell>
          <cell r="F195">
            <v>0</v>
          </cell>
          <cell r="J195">
            <v>0</v>
          </cell>
          <cell r="K195">
            <v>0</v>
          </cell>
          <cell r="L195">
            <v>0</v>
          </cell>
          <cell r="M195">
            <v>0</v>
          </cell>
          <cell r="N195">
            <v>0</v>
          </cell>
          <cell r="O195">
            <v>0</v>
          </cell>
        </row>
        <row r="196">
          <cell r="B196" t="str">
            <v>72-402-139</v>
          </cell>
          <cell r="C196" t="str">
            <v>No GLS Meter</v>
          </cell>
          <cell r="G196">
            <v>0</v>
          </cell>
          <cell r="H196">
            <v>0</v>
          </cell>
          <cell r="I196">
            <v>0</v>
          </cell>
          <cell r="N196">
            <v>0</v>
          </cell>
          <cell r="O196">
            <v>0</v>
          </cell>
        </row>
        <row r="197">
          <cell r="B197" t="str">
            <v>72-400-141</v>
          </cell>
          <cell r="C197" t="str">
            <v>Williams Campbell 1H</v>
          </cell>
          <cell r="D197">
            <v>2891</v>
          </cell>
          <cell r="E197">
            <v>3516</v>
          </cell>
          <cell r="F197">
            <v>3455</v>
          </cell>
          <cell r="J197">
            <v>0</v>
          </cell>
          <cell r="K197">
            <v>0</v>
          </cell>
          <cell r="L197">
            <v>1656</v>
          </cell>
          <cell r="M197">
            <v>1974</v>
          </cell>
          <cell r="N197">
            <v>1216.19</v>
          </cell>
          <cell r="O197">
            <v>1216.4000000000001</v>
          </cell>
        </row>
        <row r="198">
          <cell r="B198" t="str">
            <v>72-402-141</v>
          </cell>
          <cell r="C198" t="str">
            <v>Williams Campell GLS</v>
          </cell>
          <cell r="G198">
            <v>1235</v>
          </cell>
          <cell r="H198">
            <v>1507</v>
          </cell>
          <cell r="I198">
            <v>1481</v>
          </cell>
          <cell r="N198">
            <v>1220.24</v>
          </cell>
          <cell r="O198">
            <v>1216.4000000000001</v>
          </cell>
        </row>
        <row r="199">
          <cell r="B199" t="str">
            <v>72-400-144</v>
          </cell>
          <cell r="C199" t="str">
            <v>Pickard 1H</v>
          </cell>
          <cell r="D199">
            <v>4892</v>
          </cell>
          <cell r="E199">
            <v>6141</v>
          </cell>
          <cell r="F199">
            <v>6034</v>
          </cell>
          <cell r="L199">
            <v>4892</v>
          </cell>
          <cell r="M199">
            <v>6034</v>
          </cell>
          <cell r="N199">
            <v>1255.31</v>
          </cell>
          <cell r="O199">
            <v>1254.9000000000001</v>
          </cell>
        </row>
        <row r="200">
          <cell r="B200" t="str">
            <v>72-400-146</v>
          </cell>
          <cell r="C200" t="e">
            <v>#N/A</v>
          </cell>
          <cell r="D200">
            <v>0</v>
          </cell>
          <cell r="E200">
            <v>0</v>
          </cell>
          <cell r="F200">
            <v>0</v>
          </cell>
          <cell r="L200">
            <v>0</v>
          </cell>
          <cell r="M200">
            <v>0</v>
          </cell>
          <cell r="N200">
            <v>0</v>
          </cell>
          <cell r="O200">
            <v>0</v>
          </cell>
        </row>
        <row r="201">
          <cell r="B201" t="str">
            <v>72-400-147</v>
          </cell>
          <cell r="C201" t="str">
            <v>Bilderback Trust 1H</v>
          </cell>
          <cell r="D201">
            <v>6078</v>
          </cell>
          <cell r="E201">
            <v>7566</v>
          </cell>
          <cell r="F201">
            <v>7434</v>
          </cell>
          <cell r="L201">
            <v>6078</v>
          </cell>
          <cell r="M201">
            <v>7434</v>
          </cell>
          <cell r="N201">
            <v>1244.82</v>
          </cell>
          <cell r="O201">
            <v>1244.5999999999999</v>
          </cell>
        </row>
        <row r="202">
          <cell r="B202" t="str">
            <v>72-400-148</v>
          </cell>
          <cell r="C202" t="str">
            <v>Henry Maddux GU 4H</v>
          </cell>
          <cell r="D202">
            <v>4758</v>
          </cell>
          <cell r="E202">
            <v>5886</v>
          </cell>
          <cell r="F202">
            <v>5783</v>
          </cell>
          <cell r="L202">
            <v>4758</v>
          </cell>
          <cell r="M202">
            <v>5783</v>
          </cell>
          <cell r="N202">
            <v>1237.07</v>
          </cell>
          <cell r="O202">
            <v>1237.4000000000001</v>
          </cell>
        </row>
        <row r="203">
          <cell r="B203" t="str">
            <v>72-99-402-148</v>
          </cell>
          <cell r="C203" t="str">
            <v xml:space="preserve">Henry Maddux 4H PGLS </v>
          </cell>
          <cell r="G203">
            <v>0</v>
          </cell>
          <cell r="H203">
            <v>0</v>
          </cell>
          <cell r="I203">
            <v>0</v>
          </cell>
          <cell r="N203">
            <v>0</v>
          </cell>
          <cell r="O203">
            <v>1237.4000000000001</v>
          </cell>
        </row>
        <row r="204">
          <cell r="B204" t="str">
            <v>72-400-150</v>
          </cell>
          <cell r="C204" t="str">
            <v>Geri Lavite GU  #1H</v>
          </cell>
          <cell r="D204">
            <v>0</v>
          </cell>
          <cell r="E204">
            <v>0</v>
          </cell>
          <cell r="F204">
            <v>0</v>
          </cell>
          <cell r="L204">
            <v>0</v>
          </cell>
          <cell r="M204">
            <v>0</v>
          </cell>
          <cell r="N204">
            <v>0</v>
          </cell>
          <cell r="O204">
            <v>1218.4000000000001</v>
          </cell>
        </row>
        <row r="205">
          <cell r="B205" t="str">
            <v>72-400-154</v>
          </cell>
          <cell r="C205" t="str">
            <v>Lake Weatherford A1H</v>
          </cell>
          <cell r="D205">
            <v>3171</v>
          </cell>
          <cell r="E205">
            <v>3875</v>
          </cell>
          <cell r="F205">
            <v>3807</v>
          </cell>
          <cell r="J205">
            <v>0</v>
          </cell>
          <cell r="K205">
            <v>0</v>
          </cell>
          <cell r="L205">
            <v>3035</v>
          </cell>
          <cell r="M205">
            <v>3645</v>
          </cell>
          <cell r="N205">
            <v>1222.01</v>
          </cell>
          <cell r="O205">
            <v>1222.5</v>
          </cell>
        </row>
        <row r="206">
          <cell r="B206" t="str">
            <v>72-402-154</v>
          </cell>
          <cell r="C206" t="str">
            <v>Lake Weatherford A1H  GLS</v>
          </cell>
          <cell r="G206">
            <v>136</v>
          </cell>
          <cell r="H206">
            <v>165</v>
          </cell>
          <cell r="I206">
            <v>162</v>
          </cell>
          <cell r="N206">
            <v>1213.24</v>
          </cell>
          <cell r="O206">
            <v>1222.5</v>
          </cell>
        </row>
        <row r="207">
          <cell r="B207" t="str">
            <v>72-400-155</v>
          </cell>
          <cell r="C207" t="str">
            <v>Bussey 2 &amp; 3H CDP</v>
          </cell>
          <cell r="D207">
            <v>71502</v>
          </cell>
          <cell r="E207">
            <v>89175</v>
          </cell>
          <cell r="F207">
            <v>87619</v>
          </cell>
          <cell r="J207">
            <v>0</v>
          </cell>
          <cell r="K207">
            <v>0</v>
          </cell>
          <cell r="L207">
            <v>71494</v>
          </cell>
          <cell r="M207">
            <v>87611</v>
          </cell>
          <cell r="N207">
            <v>1247.17</v>
          </cell>
          <cell r="O207">
            <v>1247.2</v>
          </cell>
        </row>
        <row r="208">
          <cell r="B208" t="str">
            <v>72-402-155</v>
          </cell>
          <cell r="C208" t="str">
            <v>Bussey CDP GLS</v>
          </cell>
          <cell r="G208">
            <v>8</v>
          </cell>
          <cell r="H208">
            <v>8</v>
          </cell>
          <cell r="I208">
            <v>8</v>
          </cell>
          <cell r="N208">
            <v>1000</v>
          </cell>
          <cell r="O208">
            <v>1247.2</v>
          </cell>
        </row>
        <row r="209">
          <cell r="B209" t="str">
            <v>72-99-402-155</v>
          </cell>
          <cell r="C209" t="str">
            <v>Bussey 2 - 3 H PGLS</v>
          </cell>
          <cell r="G209">
            <v>427</v>
          </cell>
          <cell r="H209">
            <v>533</v>
          </cell>
          <cell r="I209">
            <v>524</v>
          </cell>
          <cell r="N209">
            <v>1248.24</v>
          </cell>
          <cell r="O209">
            <v>1247.2</v>
          </cell>
        </row>
        <row r="210">
          <cell r="B210" t="str">
            <v>72-400-157</v>
          </cell>
          <cell r="C210" t="str">
            <v>Hedrick Stoker Burns SA 1H</v>
          </cell>
          <cell r="D210">
            <v>2219</v>
          </cell>
          <cell r="E210">
            <v>2734</v>
          </cell>
          <cell r="F210">
            <v>2686</v>
          </cell>
          <cell r="J210">
            <v>0</v>
          </cell>
          <cell r="K210">
            <v>0</v>
          </cell>
          <cell r="L210">
            <v>2219</v>
          </cell>
          <cell r="M210">
            <v>2686</v>
          </cell>
          <cell r="N210">
            <v>1232.0899999999999</v>
          </cell>
          <cell r="O210">
            <v>1230.9000000000001</v>
          </cell>
        </row>
        <row r="211">
          <cell r="B211" t="str">
            <v>72-99-402-157</v>
          </cell>
          <cell r="C211" t="str">
            <v xml:space="preserve">Hedrick Stoker Burns SA 1H </v>
          </cell>
          <cell r="G211">
            <v>0</v>
          </cell>
          <cell r="H211">
            <v>0</v>
          </cell>
          <cell r="I211">
            <v>0</v>
          </cell>
          <cell r="N211">
            <v>0</v>
          </cell>
          <cell r="O211">
            <v>1230.9000000000001</v>
          </cell>
        </row>
        <row r="212">
          <cell r="B212" t="str">
            <v>72-400-158</v>
          </cell>
          <cell r="C212" t="str">
            <v>Hedrick Stoker Lavite SA 1H</v>
          </cell>
          <cell r="D212">
            <v>14683</v>
          </cell>
          <cell r="E212">
            <v>18393</v>
          </cell>
          <cell r="F212">
            <v>18072</v>
          </cell>
          <cell r="L212">
            <v>14683</v>
          </cell>
          <cell r="M212">
            <v>18072</v>
          </cell>
          <cell r="N212">
            <v>1252.67</v>
          </cell>
          <cell r="O212">
            <v>1252.8</v>
          </cell>
        </row>
        <row r="213">
          <cell r="B213" t="str">
            <v>72-99-402-158</v>
          </cell>
          <cell r="C213" t="str">
            <v>No GLS Meter</v>
          </cell>
          <cell r="G213">
            <v>0</v>
          </cell>
          <cell r="H213">
            <v>0</v>
          </cell>
          <cell r="I213">
            <v>0</v>
          </cell>
          <cell r="N213">
            <v>0</v>
          </cell>
          <cell r="O213">
            <v>0</v>
          </cell>
        </row>
        <row r="214">
          <cell r="B214" t="str">
            <v>72-400-160</v>
          </cell>
          <cell r="C214" t="str">
            <v>Clark-Carter</v>
          </cell>
          <cell r="D214">
            <v>19060</v>
          </cell>
          <cell r="E214">
            <v>23932</v>
          </cell>
          <cell r="F214">
            <v>23514</v>
          </cell>
          <cell r="L214">
            <v>19060</v>
          </cell>
          <cell r="M214">
            <v>23514</v>
          </cell>
          <cell r="N214">
            <v>1255.6099999999999</v>
          </cell>
          <cell r="O214">
            <v>1255.8</v>
          </cell>
        </row>
        <row r="215">
          <cell r="B215" t="str">
            <v>72-400-161</v>
          </cell>
          <cell r="C215" t="str">
            <v>Sansone-Bedinger SA A1H</v>
          </cell>
          <cell r="D215">
            <v>3662</v>
          </cell>
          <cell r="E215">
            <v>4523</v>
          </cell>
          <cell r="F215">
            <v>4444</v>
          </cell>
          <cell r="J215">
            <v>0</v>
          </cell>
          <cell r="K215">
            <v>0</v>
          </cell>
          <cell r="L215">
            <v>1718</v>
          </cell>
          <cell r="M215">
            <v>2083</v>
          </cell>
          <cell r="N215">
            <v>1235.1199999999999</v>
          </cell>
          <cell r="O215">
            <v>1235.3</v>
          </cell>
        </row>
        <row r="216">
          <cell r="B216" t="str">
            <v>72-402-161</v>
          </cell>
          <cell r="C216" t="str">
            <v>Sansone-Bedinger SA A1H GLS</v>
          </cell>
          <cell r="G216">
            <v>1944</v>
          </cell>
          <cell r="H216">
            <v>2403</v>
          </cell>
          <cell r="I216">
            <v>2361</v>
          </cell>
          <cell r="N216">
            <v>1236.1099999999999</v>
          </cell>
          <cell r="O216">
            <v>1235.3</v>
          </cell>
        </row>
        <row r="217">
          <cell r="B217" t="str">
            <v>72-400-162</v>
          </cell>
          <cell r="C217" t="str">
            <v>Sansone Robertson SA 1H</v>
          </cell>
          <cell r="D217">
            <v>36674</v>
          </cell>
          <cell r="E217">
            <v>45366</v>
          </cell>
          <cell r="F217">
            <v>44574</v>
          </cell>
          <cell r="L217">
            <v>36674</v>
          </cell>
          <cell r="M217">
            <v>44574</v>
          </cell>
          <cell r="N217">
            <v>1237.01</v>
          </cell>
          <cell r="O217">
            <v>1237</v>
          </cell>
        </row>
        <row r="218">
          <cell r="B218" t="str">
            <v>72-400-163</v>
          </cell>
          <cell r="C218" t="str">
            <v>Sansone-Robertson SA A1H</v>
          </cell>
          <cell r="D218">
            <v>11493</v>
          </cell>
          <cell r="E218">
            <v>14176</v>
          </cell>
          <cell r="F218">
            <v>13929</v>
          </cell>
          <cell r="J218">
            <v>0</v>
          </cell>
          <cell r="K218">
            <v>0</v>
          </cell>
          <cell r="L218">
            <v>11493</v>
          </cell>
          <cell r="M218">
            <v>13929</v>
          </cell>
          <cell r="N218">
            <v>1233.45</v>
          </cell>
          <cell r="O218">
            <v>1233.5999999999999</v>
          </cell>
        </row>
        <row r="219">
          <cell r="B219" t="str">
            <v>72-99-402-163</v>
          </cell>
          <cell r="C219" t="str">
            <v xml:space="preserve">Sansone Robertson SA A1H </v>
          </cell>
          <cell r="G219">
            <v>0</v>
          </cell>
          <cell r="H219">
            <v>0</v>
          </cell>
          <cell r="I219">
            <v>0</v>
          </cell>
          <cell r="N219">
            <v>0</v>
          </cell>
          <cell r="O219">
            <v>1233.5999999999999</v>
          </cell>
        </row>
        <row r="220">
          <cell r="B220" t="str">
            <v>72-400-164</v>
          </cell>
          <cell r="C220" t="str">
            <v>Faxel 8H</v>
          </cell>
          <cell r="D220">
            <v>13421</v>
          </cell>
          <cell r="E220">
            <v>16807</v>
          </cell>
          <cell r="F220">
            <v>16514</v>
          </cell>
          <cell r="L220">
            <v>13421</v>
          </cell>
          <cell r="M220">
            <v>16514</v>
          </cell>
          <cell r="N220">
            <v>1252.29</v>
          </cell>
          <cell r="O220">
            <v>1252</v>
          </cell>
        </row>
        <row r="221">
          <cell r="B221" t="str">
            <v>72-400-165</v>
          </cell>
          <cell r="C221" t="str">
            <v>Faxel SA-9H</v>
          </cell>
          <cell r="D221">
            <v>6322</v>
          </cell>
          <cell r="E221">
            <v>7885</v>
          </cell>
          <cell r="F221">
            <v>7747</v>
          </cell>
          <cell r="J221">
            <v>0</v>
          </cell>
          <cell r="K221">
            <v>0</v>
          </cell>
          <cell r="L221">
            <v>6014</v>
          </cell>
          <cell r="M221">
            <v>7369</v>
          </cell>
          <cell r="N221">
            <v>1247.23</v>
          </cell>
          <cell r="O221">
            <v>1247.4000000000001</v>
          </cell>
        </row>
        <row r="222">
          <cell r="B222" t="str">
            <v>72-402-165</v>
          </cell>
          <cell r="C222" t="str">
            <v>Faxel SA-9H GLS</v>
          </cell>
          <cell r="G222">
            <v>308</v>
          </cell>
          <cell r="H222">
            <v>385</v>
          </cell>
          <cell r="I222">
            <v>378</v>
          </cell>
          <cell r="N222">
            <v>1250</v>
          </cell>
          <cell r="O222">
            <v>1247.4000000000001</v>
          </cell>
        </row>
        <row r="223">
          <cell r="B223" t="str">
            <v>72-400-167</v>
          </cell>
          <cell r="C223" t="str">
            <v>JE Carter SA 6H</v>
          </cell>
          <cell r="D223">
            <v>25219</v>
          </cell>
          <cell r="E223">
            <v>32047</v>
          </cell>
          <cell r="F223">
            <v>31488</v>
          </cell>
          <cell r="J223">
            <v>0</v>
          </cell>
          <cell r="K223">
            <v>0</v>
          </cell>
          <cell r="L223">
            <v>25219</v>
          </cell>
          <cell r="M223">
            <v>31488</v>
          </cell>
          <cell r="N223">
            <v>1270.75</v>
          </cell>
          <cell r="O223">
            <v>1270.5999999999999</v>
          </cell>
        </row>
        <row r="224">
          <cell r="B224" t="str">
            <v>72-99-402-167</v>
          </cell>
          <cell r="C224" t="str">
            <v>No GLS Meter</v>
          </cell>
          <cell r="G224">
            <v>0</v>
          </cell>
          <cell r="H224">
            <v>0</v>
          </cell>
          <cell r="I224">
            <v>0</v>
          </cell>
          <cell r="N224">
            <v>0</v>
          </cell>
          <cell r="O224">
            <v>0</v>
          </cell>
        </row>
        <row r="225">
          <cell r="B225" t="str">
            <v>72-400-168</v>
          </cell>
          <cell r="C225" t="str">
            <v>Gates Edwards 2H</v>
          </cell>
          <cell r="D225">
            <v>14442</v>
          </cell>
          <cell r="E225">
            <v>17974</v>
          </cell>
          <cell r="F225">
            <v>17660</v>
          </cell>
          <cell r="J225">
            <v>0</v>
          </cell>
          <cell r="K225">
            <v>0</v>
          </cell>
          <cell r="L225">
            <v>14442</v>
          </cell>
          <cell r="M225">
            <v>17660</v>
          </cell>
          <cell r="N225">
            <v>1244.56</v>
          </cell>
          <cell r="O225">
            <v>1244.5999999999999</v>
          </cell>
        </row>
        <row r="226">
          <cell r="B226" t="str">
            <v>72-99-402-168</v>
          </cell>
          <cell r="C226" t="str">
            <v>No GLS Meter</v>
          </cell>
          <cell r="G226">
            <v>0</v>
          </cell>
          <cell r="H226">
            <v>0</v>
          </cell>
          <cell r="I226">
            <v>0</v>
          </cell>
          <cell r="N226">
            <v>0</v>
          </cell>
          <cell r="O226">
            <v>0</v>
          </cell>
        </row>
        <row r="227">
          <cell r="B227" t="str">
            <v>72-400-169</v>
          </cell>
          <cell r="C227" t="str">
            <v>Landers 3 H</v>
          </cell>
          <cell r="D227">
            <v>9288</v>
          </cell>
          <cell r="E227">
            <v>11287</v>
          </cell>
          <cell r="F227">
            <v>11090</v>
          </cell>
          <cell r="J227">
            <v>0</v>
          </cell>
          <cell r="K227">
            <v>0</v>
          </cell>
          <cell r="L227">
            <v>9288</v>
          </cell>
          <cell r="M227">
            <v>11090</v>
          </cell>
          <cell r="N227">
            <v>1215.22</v>
          </cell>
          <cell r="O227">
            <v>1215.2</v>
          </cell>
        </row>
        <row r="228">
          <cell r="B228" t="str">
            <v>72-99-402-169</v>
          </cell>
          <cell r="C228" t="str">
            <v>No GLS Meter</v>
          </cell>
          <cell r="G228">
            <v>0</v>
          </cell>
          <cell r="H228">
            <v>0</v>
          </cell>
          <cell r="I228">
            <v>0</v>
          </cell>
          <cell r="N228">
            <v>0</v>
          </cell>
          <cell r="O228">
            <v>0</v>
          </cell>
        </row>
        <row r="229">
          <cell r="B229" t="str">
            <v>72-400-170</v>
          </cell>
          <cell r="C229" t="str">
            <v>Woody Brothers SA 2H</v>
          </cell>
          <cell r="D229">
            <v>29651</v>
          </cell>
          <cell r="E229">
            <v>33829</v>
          </cell>
          <cell r="F229">
            <v>33239</v>
          </cell>
          <cell r="J229">
            <v>0</v>
          </cell>
          <cell r="K229">
            <v>0</v>
          </cell>
          <cell r="L229">
            <v>29651</v>
          </cell>
          <cell r="M229">
            <v>33239</v>
          </cell>
          <cell r="N229">
            <v>1140.9100000000001</v>
          </cell>
          <cell r="O229">
            <v>1140.8</v>
          </cell>
        </row>
        <row r="230">
          <cell r="B230" t="str">
            <v>72-99-402-170</v>
          </cell>
          <cell r="C230" t="str">
            <v>Ray Unit A 1H PGLS</v>
          </cell>
          <cell r="G230">
            <v>0</v>
          </cell>
          <cell r="H230">
            <v>0</v>
          </cell>
          <cell r="I230">
            <v>0</v>
          </cell>
          <cell r="N230">
            <v>0</v>
          </cell>
          <cell r="O230">
            <v>1228.7</v>
          </cell>
        </row>
        <row r="231">
          <cell r="B231" t="str">
            <v>72-400-171</v>
          </cell>
          <cell r="C231" t="str">
            <v>Charles Bedinger A 3H</v>
          </cell>
          <cell r="D231">
            <v>31450</v>
          </cell>
          <cell r="E231">
            <v>39175</v>
          </cell>
          <cell r="F231">
            <v>38491</v>
          </cell>
          <cell r="J231">
            <v>0</v>
          </cell>
          <cell r="K231">
            <v>0</v>
          </cell>
          <cell r="L231">
            <v>31450</v>
          </cell>
          <cell r="M231">
            <v>38491</v>
          </cell>
          <cell r="N231">
            <v>1245.6300000000001</v>
          </cell>
          <cell r="O231">
            <v>1245.5</v>
          </cell>
        </row>
        <row r="232">
          <cell r="C232" t="str">
            <v>No GLS Meter</v>
          </cell>
          <cell r="G232">
            <v>0</v>
          </cell>
          <cell r="H232">
            <v>0</v>
          </cell>
          <cell r="I232">
            <v>0</v>
          </cell>
          <cell r="N232">
            <v>0</v>
          </cell>
          <cell r="O232">
            <v>0</v>
          </cell>
        </row>
        <row r="233">
          <cell r="B233" t="str">
            <v>72-400-172</v>
          </cell>
          <cell r="C233" t="str">
            <v>Densmore SA 4H</v>
          </cell>
          <cell r="D233">
            <v>20271</v>
          </cell>
          <cell r="E233">
            <v>25004</v>
          </cell>
          <cell r="F233">
            <v>24568</v>
          </cell>
          <cell r="J233">
            <v>0</v>
          </cell>
          <cell r="K233">
            <v>0</v>
          </cell>
          <cell r="L233">
            <v>20271</v>
          </cell>
          <cell r="M233">
            <v>24568</v>
          </cell>
          <cell r="N233">
            <v>1233.49</v>
          </cell>
          <cell r="O233">
            <v>1233.5</v>
          </cell>
        </row>
        <row r="234">
          <cell r="B234" t="str">
            <v>72-99-402-172</v>
          </cell>
          <cell r="C234" t="str">
            <v>No GLS Meter</v>
          </cell>
          <cell r="G234">
            <v>0</v>
          </cell>
          <cell r="H234">
            <v>0</v>
          </cell>
          <cell r="I234">
            <v>0</v>
          </cell>
          <cell r="N234">
            <v>0</v>
          </cell>
          <cell r="O234">
            <v>0</v>
          </cell>
        </row>
        <row r="235">
          <cell r="B235" t="str">
            <v>72-400-173</v>
          </cell>
          <cell r="C235" t="str">
            <v>Densmore SA 3H</v>
          </cell>
          <cell r="D235">
            <v>31122</v>
          </cell>
          <cell r="E235">
            <v>38427</v>
          </cell>
          <cell r="F235">
            <v>37756</v>
          </cell>
          <cell r="J235">
            <v>0</v>
          </cell>
          <cell r="K235">
            <v>0</v>
          </cell>
          <cell r="L235">
            <v>31122</v>
          </cell>
          <cell r="M235">
            <v>37756</v>
          </cell>
          <cell r="N235">
            <v>1234.72</v>
          </cell>
          <cell r="O235">
            <v>1234.7</v>
          </cell>
        </row>
        <row r="236">
          <cell r="B236" t="str">
            <v>72-99-402-173</v>
          </cell>
          <cell r="C236" t="str">
            <v>No GLS Meter</v>
          </cell>
          <cell r="G236">
            <v>0</v>
          </cell>
          <cell r="H236">
            <v>0</v>
          </cell>
          <cell r="I236">
            <v>0</v>
          </cell>
          <cell r="N236">
            <v>0</v>
          </cell>
          <cell r="O236">
            <v>0</v>
          </cell>
        </row>
        <row r="237">
          <cell r="B237" t="str">
            <v>72-400-174</v>
          </cell>
          <cell r="C237" t="str">
            <v>Densmore SA 2H</v>
          </cell>
          <cell r="D237">
            <v>28711</v>
          </cell>
          <cell r="E237">
            <v>35579</v>
          </cell>
          <cell r="F237">
            <v>34958</v>
          </cell>
          <cell r="J237">
            <v>0</v>
          </cell>
          <cell r="K237">
            <v>0</v>
          </cell>
          <cell r="L237">
            <v>28711</v>
          </cell>
          <cell r="M237">
            <v>34958</v>
          </cell>
          <cell r="N237">
            <v>1239.21</v>
          </cell>
          <cell r="O237">
            <v>1239.0999999999999</v>
          </cell>
        </row>
        <row r="238">
          <cell r="B238" t="str">
            <v>72-99-402-174</v>
          </cell>
          <cell r="C238" t="str">
            <v>No GLS Meter</v>
          </cell>
          <cell r="G238">
            <v>0</v>
          </cell>
          <cell r="H238">
            <v>0</v>
          </cell>
          <cell r="I238">
            <v>0</v>
          </cell>
          <cell r="N238">
            <v>0</v>
          </cell>
          <cell r="O238">
            <v>0</v>
          </cell>
        </row>
        <row r="239">
          <cell r="B239" t="str">
            <v>72-400-175</v>
          </cell>
          <cell r="C239" t="str">
            <v>Ray Unit A 1H</v>
          </cell>
          <cell r="D239">
            <v>1261</v>
          </cell>
          <cell r="E239">
            <v>1548</v>
          </cell>
          <cell r="F239">
            <v>1521</v>
          </cell>
          <cell r="J239">
            <v>0</v>
          </cell>
          <cell r="K239">
            <v>0</v>
          </cell>
          <cell r="L239">
            <v>1261</v>
          </cell>
          <cell r="M239">
            <v>1521</v>
          </cell>
          <cell r="N239">
            <v>1227.5999999999999</v>
          </cell>
          <cell r="O239">
            <v>1228.7</v>
          </cell>
        </row>
        <row r="240">
          <cell r="B240" t="str">
            <v>72-402-175</v>
          </cell>
          <cell r="C240" t="str">
            <v>No GLS Meter</v>
          </cell>
          <cell r="G240">
            <v>0</v>
          </cell>
          <cell r="H240">
            <v>0</v>
          </cell>
          <cell r="I240">
            <v>0</v>
          </cell>
          <cell r="N240">
            <v>0</v>
          </cell>
          <cell r="O240">
            <v>0</v>
          </cell>
        </row>
        <row r="241">
          <cell r="B241" t="str">
            <v>72-400-176</v>
          </cell>
          <cell r="C241" t="str">
            <v>Ray Unit B 1H</v>
          </cell>
          <cell r="D241">
            <v>10396</v>
          </cell>
          <cell r="E241">
            <v>12786</v>
          </cell>
          <cell r="F241">
            <v>12563</v>
          </cell>
          <cell r="J241">
            <v>0</v>
          </cell>
          <cell r="K241">
            <v>0</v>
          </cell>
          <cell r="L241">
            <v>10396</v>
          </cell>
          <cell r="M241">
            <v>12563</v>
          </cell>
          <cell r="N241">
            <v>1229.9000000000001</v>
          </cell>
          <cell r="O241">
            <v>1229.9000000000001</v>
          </cell>
        </row>
        <row r="242">
          <cell r="B242" t="str">
            <v>72-99-402-176</v>
          </cell>
          <cell r="C242" t="str">
            <v>No GLS Meter</v>
          </cell>
          <cell r="G242">
            <v>0</v>
          </cell>
          <cell r="H242">
            <v>0</v>
          </cell>
          <cell r="I242">
            <v>0</v>
          </cell>
          <cell r="N242">
            <v>0</v>
          </cell>
          <cell r="O242">
            <v>0</v>
          </cell>
        </row>
        <row r="243">
          <cell r="B243" t="str">
            <v>72-400-177</v>
          </cell>
          <cell r="C243" t="str">
            <v>Ray A SA 2H</v>
          </cell>
          <cell r="D243">
            <v>35689</v>
          </cell>
          <cell r="E243">
            <v>43888</v>
          </cell>
          <cell r="F243">
            <v>43122</v>
          </cell>
          <cell r="J243">
            <v>0</v>
          </cell>
          <cell r="K243">
            <v>0</v>
          </cell>
          <cell r="L243">
            <v>35689</v>
          </cell>
          <cell r="M243">
            <v>43122</v>
          </cell>
          <cell r="N243">
            <v>1229.73</v>
          </cell>
          <cell r="O243">
            <v>1229.8</v>
          </cell>
        </row>
        <row r="244">
          <cell r="B244" t="str">
            <v>72-99-402-177</v>
          </cell>
          <cell r="C244" t="str">
            <v>No GLS Meter</v>
          </cell>
          <cell r="G244">
            <v>0</v>
          </cell>
          <cell r="H244">
            <v>0</v>
          </cell>
          <cell r="I244">
            <v>0</v>
          </cell>
          <cell r="N244">
            <v>0</v>
          </cell>
          <cell r="O244">
            <v>0</v>
          </cell>
        </row>
        <row r="245">
          <cell r="B245" t="str">
            <v>72-400-178</v>
          </cell>
          <cell r="C245" t="str">
            <v>Ray A SA 3H</v>
          </cell>
          <cell r="D245">
            <v>34140</v>
          </cell>
          <cell r="E245">
            <v>42214</v>
          </cell>
          <cell r="F245">
            <v>41477</v>
          </cell>
          <cell r="J245">
            <v>0</v>
          </cell>
          <cell r="K245">
            <v>0</v>
          </cell>
          <cell r="L245">
            <v>34140</v>
          </cell>
          <cell r="M245">
            <v>41477</v>
          </cell>
          <cell r="N245">
            <v>1236.5</v>
          </cell>
          <cell r="O245">
            <v>1236.5</v>
          </cell>
        </row>
        <row r="246">
          <cell r="B246" t="str">
            <v>72-99-402-178</v>
          </cell>
          <cell r="C246" t="str">
            <v>No GLS Meter</v>
          </cell>
          <cell r="G246">
            <v>0</v>
          </cell>
          <cell r="H246">
            <v>0</v>
          </cell>
          <cell r="I246">
            <v>0</v>
          </cell>
          <cell r="N246">
            <v>0</v>
          </cell>
          <cell r="O246">
            <v>0</v>
          </cell>
        </row>
        <row r="247">
          <cell r="B247" t="str">
            <v>72-400-179</v>
          </cell>
          <cell r="C247" t="str">
            <v>Ray A SA 4H</v>
          </cell>
          <cell r="D247">
            <v>25014</v>
          </cell>
          <cell r="E247">
            <v>30571</v>
          </cell>
          <cell r="F247">
            <v>30038</v>
          </cell>
          <cell r="J247">
            <v>0</v>
          </cell>
          <cell r="K247">
            <v>0</v>
          </cell>
          <cell r="L247">
            <v>25014</v>
          </cell>
          <cell r="M247">
            <v>30038</v>
          </cell>
          <cell r="N247">
            <v>1222.1600000000001</v>
          </cell>
          <cell r="O247">
            <v>1222</v>
          </cell>
        </row>
        <row r="248">
          <cell r="B248" t="str">
            <v>72-99-402-179</v>
          </cell>
          <cell r="C248" t="str">
            <v>No GLS Meter</v>
          </cell>
          <cell r="G248">
            <v>0</v>
          </cell>
          <cell r="H248">
            <v>0</v>
          </cell>
          <cell r="I248">
            <v>0</v>
          </cell>
          <cell r="N248">
            <v>0</v>
          </cell>
          <cell r="O248">
            <v>0</v>
          </cell>
        </row>
        <row r="249">
          <cell r="B249" t="str">
            <v>72-400-180</v>
          </cell>
          <cell r="C249" t="str">
            <v>Ray Unit 1H</v>
          </cell>
          <cell r="D249">
            <v>6602</v>
          </cell>
          <cell r="E249">
            <v>8087</v>
          </cell>
          <cell r="F249">
            <v>7946</v>
          </cell>
          <cell r="J249">
            <v>0</v>
          </cell>
          <cell r="K249">
            <v>0</v>
          </cell>
          <cell r="L249">
            <v>6602</v>
          </cell>
          <cell r="M249">
            <v>7946</v>
          </cell>
          <cell r="N249">
            <v>1224.93</v>
          </cell>
          <cell r="O249">
            <v>1225.0999999999999</v>
          </cell>
        </row>
        <row r="250">
          <cell r="B250" t="str">
            <v>72-99-402-180</v>
          </cell>
          <cell r="C250" t="str">
            <v>Ray Unit 1H PGLS</v>
          </cell>
          <cell r="G250">
            <v>0</v>
          </cell>
          <cell r="H250">
            <v>0</v>
          </cell>
          <cell r="I250">
            <v>0</v>
          </cell>
          <cell r="N250">
            <v>0</v>
          </cell>
          <cell r="O250">
            <v>1225.0999999999999</v>
          </cell>
        </row>
        <row r="251">
          <cell r="B251" t="str">
            <v>72-400-181</v>
          </cell>
          <cell r="C251" t="str">
            <v>Ray B SA 5H</v>
          </cell>
          <cell r="D251">
            <v>45848</v>
          </cell>
          <cell r="E251">
            <v>56307</v>
          </cell>
          <cell r="F251">
            <v>55324</v>
          </cell>
          <cell r="J251">
            <v>0</v>
          </cell>
          <cell r="K251">
            <v>0</v>
          </cell>
          <cell r="L251">
            <v>45848</v>
          </cell>
          <cell r="M251">
            <v>55324</v>
          </cell>
          <cell r="N251">
            <v>1228.1199999999999</v>
          </cell>
          <cell r="O251">
            <v>1228.0999999999999</v>
          </cell>
        </row>
        <row r="252">
          <cell r="B252" t="str">
            <v>72-99-402-181</v>
          </cell>
          <cell r="C252" t="str">
            <v>No GLS Meter</v>
          </cell>
          <cell r="G252">
            <v>0</v>
          </cell>
          <cell r="H252">
            <v>0</v>
          </cell>
          <cell r="I252">
            <v>0</v>
          </cell>
          <cell r="N252">
            <v>0</v>
          </cell>
          <cell r="O252">
            <v>0</v>
          </cell>
        </row>
        <row r="253">
          <cell r="B253" t="str">
            <v>72-400-182</v>
          </cell>
          <cell r="C253" t="str">
            <v>Gates Edwards 3H</v>
          </cell>
          <cell r="D253">
            <v>24059</v>
          </cell>
          <cell r="E253">
            <v>30008</v>
          </cell>
          <cell r="F253">
            <v>29484</v>
          </cell>
          <cell r="J253">
            <v>0</v>
          </cell>
          <cell r="K253">
            <v>0</v>
          </cell>
          <cell r="L253">
            <v>24059</v>
          </cell>
          <cell r="M253">
            <v>29484</v>
          </cell>
          <cell r="N253">
            <v>1247.27</v>
          </cell>
          <cell r="O253">
            <v>1247.2</v>
          </cell>
        </row>
        <row r="254">
          <cell r="B254" t="str">
            <v>72-99-402-182</v>
          </cell>
          <cell r="C254" t="str">
            <v>No GLS Meter</v>
          </cell>
          <cell r="G254">
            <v>0</v>
          </cell>
          <cell r="H254">
            <v>0</v>
          </cell>
          <cell r="I254">
            <v>0</v>
          </cell>
          <cell r="N254">
            <v>0</v>
          </cell>
          <cell r="O254">
            <v>0</v>
          </cell>
        </row>
        <row r="255">
          <cell r="B255" t="str">
            <v>72-400-183</v>
          </cell>
          <cell r="C255" t="str">
            <v>Grant Family 3H &amp; 4H CDP</v>
          </cell>
          <cell r="D255">
            <v>71193</v>
          </cell>
          <cell r="E255">
            <v>89050</v>
          </cell>
          <cell r="F255">
            <v>87496</v>
          </cell>
          <cell r="J255">
            <v>0</v>
          </cell>
          <cell r="K255">
            <v>0</v>
          </cell>
          <cell r="L255">
            <v>71193</v>
          </cell>
          <cell r="M255">
            <v>87496</v>
          </cell>
          <cell r="N255">
            <v>1250.83</v>
          </cell>
          <cell r="O255">
            <v>1250.8</v>
          </cell>
        </row>
        <row r="256">
          <cell r="B256" t="str">
            <v>72-99-402-183</v>
          </cell>
          <cell r="C256" t="str">
            <v>No GLS Meter</v>
          </cell>
          <cell r="G256">
            <v>0</v>
          </cell>
          <cell r="H256">
            <v>0</v>
          </cell>
          <cell r="I256">
            <v>0</v>
          </cell>
          <cell r="N256">
            <v>0</v>
          </cell>
          <cell r="O256">
            <v>0</v>
          </cell>
        </row>
        <row r="257">
          <cell r="B257" t="str">
            <v>72-400-184</v>
          </cell>
          <cell r="C257" t="str">
            <v>Bailey Ranch 4h</v>
          </cell>
          <cell r="D257">
            <v>4244</v>
          </cell>
          <cell r="E257">
            <v>5255</v>
          </cell>
          <cell r="F257">
            <v>5163</v>
          </cell>
          <cell r="J257">
            <v>0</v>
          </cell>
          <cell r="K257">
            <v>0</v>
          </cell>
          <cell r="L257">
            <v>3803</v>
          </cell>
          <cell r="M257">
            <v>4628</v>
          </cell>
          <cell r="N257">
            <v>1238.22</v>
          </cell>
          <cell r="O257">
            <v>1239.5999999999999</v>
          </cell>
        </row>
        <row r="258">
          <cell r="B258" t="str">
            <v>72-402-184</v>
          </cell>
          <cell r="C258" t="str">
            <v>Bailey Ranch 4H GLS</v>
          </cell>
          <cell r="G258">
            <v>441</v>
          </cell>
          <cell r="H258">
            <v>544</v>
          </cell>
          <cell r="I258">
            <v>535</v>
          </cell>
          <cell r="N258">
            <v>1233.56</v>
          </cell>
          <cell r="O258">
            <v>1239.5999999999999</v>
          </cell>
        </row>
        <row r="259">
          <cell r="B259" t="str">
            <v>72-400-185</v>
          </cell>
          <cell r="C259" t="str">
            <v>Bailey Ranch 5 H</v>
          </cell>
          <cell r="D259">
            <v>6443</v>
          </cell>
          <cell r="E259">
            <v>7967</v>
          </cell>
          <cell r="F259">
            <v>7828</v>
          </cell>
          <cell r="J259">
            <v>0</v>
          </cell>
          <cell r="K259">
            <v>0</v>
          </cell>
          <cell r="L259">
            <v>6443</v>
          </cell>
          <cell r="M259">
            <v>7828</v>
          </cell>
          <cell r="N259">
            <v>1236.54</v>
          </cell>
          <cell r="O259">
            <v>1237.4000000000001</v>
          </cell>
        </row>
        <row r="260">
          <cell r="C260" t="str">
            <v>No GLS Meter</v>
          </cell>
          <cell r="G260">
            <v>0</v>
          </cell>
          <cell r="H260">
            <v>0</v>
          </cell>
          <cell r="I260">
            <v>0</v>
          </cell>
          <cell r="N260">
            <v>0</v>
          </cell>
          <cell r="O260">
            <v>0</v>
          </cell>
        </row>
        <row r="261">
          <cell r="B261" t="str">
            <v>72-400-186</v>
          </cell>
          <cell r="C261" t="str">
            <v>Baily Ranch (SA) 6H</v>
          </cell>
          <cell r="D261">
            <v>28997</v>
          </cell>
          <cell r="E261">
            <v>35932</v>
          </cell>
          <cell r="F261">
            <v>35305</v>
          </cell>
          <cell r="J261">
            <v>0</v>
          </cell>
          <cell r="K261">
            <v>0</v>
          </cell>
          <cell r="L261">
            <v>28997</v>
          </cell>
          <cell r="M261">
            <v>35305</v>
          </cell>
          <cell r="N261">
            <v>1239.1600000000001</v>
          </cell>
          <cell r="O261">
            <v>1239.3</v>
          </cell>
        </row>
        <row r="262">
          <cell r="C262" t="str">
            <v>No GLS Meter</v>
          </cell>
          <cell r="G262">
            <v>0</v>
          </cell>
          <cell r="H262">
            <v>0</v>
          </cell>
          <cell r="I262">
            <v>0</v>
          </cell>
          <cell r="N262">
            <v>0</v>
          </cell>
          <cell r="O262">
            <v>0</v>
          </cell>
        </row>
        <row r="263">
          <cell r="B263" t="str">
            <v>72-40-016</v>
          </cell>
          <cell r="C263" t="str">
            <v>Encana Mills MM1</v>
          </cell>
          <cell r="D263">
            <v>17735</v>
          </cell>
          <cell r="E263">
            <v>22439</v>
          </cell>
          <cell r="F263">
            <v>22047</v>
          </cell>
          <cell r="L263">
            <v>17735</v>
          </cell>
          <cell r="M263">
            <v>22047</v>
          </cell>
          <cell r="N263">
            <v>1265.24</v>
          </cell>
          <cell r="O263">
            <v>1265.5</v>
          </cell>
        </row>
        <row r="264">
          <cell r="B264" t="str">
            <v>72-40-018</v>
          </cell>
          <cell r="C264" t="str">
            <v>Republic Behrens MM1</v>
          </cell>
          <cell r="D264">
            <v>9343</v>
          </cell>
          <cell r="E264">
            <v>11712</v>
          </cell>
          <cell r="F264">
            <v>11508</v>
          </cell>
          <cell r="J264">
            <v>0</v>
          </cell>
          <cell r="K264">
            <v>0</v>
          </cell>
          <cell r="L264">
            <v>9274</v>
          </cell>
          <cell r="M264">
            <v>11425</v>
          </cell>
          <cell r="N264">
            <v>1253.56</v>
          </cell>
          <cell r="O264">
            <v>1253.8</v>
          </cell>
        </row>
        <row r="265">
          <cell r="B265" t="str">
            <v>72-10-035</v>
          </cell>
          <cell r="C265" t="str">
            <v>Republic Behrens Gas Lift Sales</v>
          </cell>
          <cell r="G265">
            <v>69</v>
          </cell>
          <cell r="H265">
            <v>84</v>
          </cell>
          <cell r="I265">
            <v>83</v>
          </cell>
          <cell r="N265">
            <v>1217.3900000000001</v>
          </cell>
          <cell r="O265">
            <v>1253.8</v>
          </cell>
        </row>
        <row r="266">
          <cell r="B266" t="str">
            <v>72-40-031</v>
          </cell>
          <cell r="C266" t="str">
            <v>Burlington JT Barnett MM2</v>
          </cell>
          <cell r="D266">
            <v>20782</v>
          </cell>
          <cell r="E266">
            <v>26083</v>
          </cell>
          <cell r="F266">
            <v>25628</v>
          </cell>
          <cell r="J266">
            <v>0</v>
          </cell>
          <cell r="K266">
            <v>0</v>
          </cell>
          <cell r="L266">
            <v>20782</v>
          </cell>
          <cell r="M266">
            <v>25628</v>
          </cell>
          <cell r="N266">
            <v>1255.08</v>
          </cell>
          <cell r="O266">
            <v>1255.0999999999999</v>
          </cell>
        </row>
        <row r="267">
          <cell r="B267" t="str">
            <v>72-41-031</v>
          </cell>
          <cell r="C267" t="str">
            <v>Burlington J T Barnett GLS</v>
          </cell>
          <cell r="G267">
            <v>0</v>
          </cell>
          <cell r="H267">
            <v>0</v>
          </cell>
          <cell r="I267">
            <v>0</v>
          </cell>
          <cell r="N267">
            <v>0</v>
          </cell>
          <cell r="O267">
            <v>1226.2</v>
          </cell>
        </row>
        <row r="268">
          <cell r="B268" t="str">
            <v>72-40-032</v>
          </cell>
          <cell r="C268" t="str">
            <v>Shell Koss Beverone MM1</v>
          </cell>
          <cell r="D268">
            <v>0</v>
          </cell>
          <cell r="E268">
            <v>0</v>
          </cell>
          <cell r="F268">
            <v>0</v>
          </cell>
          <cell r="J268">
            <v>-6</v>
          </cell>
          <cell r="K268">
            <v>-6</v>
          </cell>
          <cell r="L268">
            <v>0</v>
          </cell>
          <cell r="M268">
            <v>0</v>
          </cell>
          <cell r="N268">
            <v>0</v>
          </cell>
          <cell r="O268">
            <v>1238.9000000000001</v>
          </cell>
        </row>
        <row r="269">
          <cell r="B269" t="str">
            <v>72-41-032</v>
          </cell>
          <cell r="C269" t="str">
            <v>Koss Beverone GLS</v>
          </cell>
          <cell r="G269">
            <v>6</v>
          </cell>
          <cell r="H269">
            <v>6</v>
          </cell>
          <cell r="I269">
            <v>6</v>
          </cell>
          <cell r="N269">
            <v>1000</v>
          </cell>
          <cell r="O269">
            <v>1238.9000000000001</v>
          </cell>
        </row>
        <row r="270">
          <cell r="B270" t="str">
            <v>72-40-037</v>
          </cell>
          <cell r="C270" t="str">
            <v>Burlington Lost Horse 3</v>
          </cell>
          <cell r="D270">
            <v>17068</v>
          </cell>
          <cell r="E270">
            <v>20530</v>
          </cell>
          <cell r="F270">
            <v>20172</v>
          </cell>
          <cell r="J270">
            <v>0</v>
          </cell>
          <cell r="K270">
            <v>0</v>
          </cell>
          <cell r="L270">
            <v>17068</v>
          </cell>
          <cell r="M270">
            <v>20172</v>
          </cell>
          <cell r="N270">
            <v>1202.8399999999999</v>
          </cell>
          <cell r="O270">
            <v>1202.9000000000001</v>
          </cell>
        </row>
        <row r="271">
          <cell r="B271" t="str">
            <v>72-41-037</v>
          </cell>
          <cell r="C271" t="str">
            <v>Burlington Lost Horse 3 GLS</v>
          </cell>
          <cell r="G271">
            <v>0</v>
          </cell>
          <cell r="H271">
            <v>0</v>
          </cell>
          <cell r="I271">
            <v>0</v>
          </cell>
          <cell r="N271">
            <v>0</v>
          </cell>
          <cell r="O271">
            <v>1202.9000000000001</v>
          </cell>
        </row>
        <row r="272">
          <cell r="B272" t="str">
            <v>72-40-038</v>
          </cell>
          <cell r="C272" t="str">
            <v>Pate MM</v>
          </cell>
          <cell r="D272">
            <v>54296</v>
          </cell>
          <cell r="E272">
            <v>65033</v>
          </cell>
          <cell r="F272">
            <v>63898</v>
          </cell>
          <cell r="L272">
            <v>54296</v>
          </cell>
          <cell r="M272">
            <v>63898</v>
          </cell>
          <cell r="N272">
            <v>1197.75</v>
          </cell>
          <cell r="O272">
            <v>1197.7</v>
          </cell>
        </row>
        <row r="273">
          <cell r="B273" t="str">
            <v>72-40-042</v>
          </cell>
          <cell r="C273" t="str">
            <v>Carrizo Robinson MM</v>
          </cell>
          <cell r="D273">
            <v>3773</v>
          </cell>
          <cell r="E273">
            <v>4787</v>
          </cell>
          <cell r="F273">
            <v>4703</v>
          </cell>
          <cell r="J273">
            <v>0</v>
          </cell>
          <cell r="K273">
            <v>0</v>
          </cell>
          <cell r="L273">
            <v>3496</v>
          </cell>
          <cell r="M273">
            <v>4359</v>
          </cell>
          <cell r="N273">
            <v>1268.75</v>
          </cell>
          <cell r="O273">
            <v>1267.7</v>
          </cell>
        </row>
        <row r="274">
          <cell r="B274" t="str">
            <v>72-41-042</v>
          </cell>
          <cell r="C274" t="str">
            <v>Carrizo Robinson 1H GLS</v>
          </cell>
          <cell r="G274">
            <v>277</v>
          </cell>
          <cell r="H274">
            <v>350</v>
          </cell>
          <cell r="I274">
            <v>344</v>
          </cell>
          <cell r="N274">
            <v>1263.54</v>
          </cell>
          <cell r="O274">
            <v>1267.7</v>
          </cell>
        </row>
        <row r="275">
          <cell r="B275" t="str">
            <v>72-40-055</v>
          </cell>
          <cell r="C275" t="str">
            <v>Republic Deerfield</v>
          </cell>
          <cell r="D275">
            <v>5800</v>
          </cell>
          <cell r="E275">
            <v>7177</v>
          </cell>
          <cell r="F275">
            <v>7052</v>
          </cell>
          <cell r="L275">
            <v>5800</v>
          </cell>
          <cell r="M275">
            <v>7052</v>
          </cell>
          <cell r="N275">
            <v>1237.4100000000001</v>
          </cell>
          <cell r="O275">
            <v>1237.2</v>
          </cell>
        </row>
        <row r="276">
          <cell r="B276" t="str">
            <v>72-40-057</v>
          </cell>
          <cell r="C276" t="str">
            <v>Bagwell Stevens</v>
          </cell>
          <cell r="D276">
            <v>7443</v>
          </cell>
          <cell r="E276">
            <v>9774</v>
          </cell>
          <cell r="F276">
            <v>9603</v>
          </cell>
          <cell r="L276">
            <v>7443</v>
          </cell>
          <cell r="M276">
            <v>9603</v>
          </cell>
          <cell r="N276">
            <v>1313.18</v>
          </cell>
          <cell r="O276">
            <v>1312.8</v>
          </cell>
        </row>
        <row r="277">
          <cell r="B277" t="str">
            <v>72-40-061</v>
          </cell>
          <cell r="C277" t="str">
            <v>King Laney MM</v>
          </cell>
          <cell r="D277">
            <v>27530</v>
          </cell>
          <cell r="E277">
            <v>34904</v>
          </cell>
          <cell r="F277">
            <v>34295</v>
          </cell>
          <cell r="L277">
            <v>27530</v>
          </cell>
          <cell r="M277">
            <v>34295</v>
          </cell>
          <cell r="N277">
            <v>1267.8499999999999</v>
          </cell>
          <cell r="O277">
            <v>1267.8</v>
          </cell>
        </row>
        <row r="278">
          <cell r="B278" t="str">
            <v>72-40-076</v>
          </cell>
          <cell r="C278" t="str">
            <v>Winston McFarland MM1</v>
          </cell>
          <cell r="D278">
            <v>328462</v>
          </cell>
          <cell r="E278">
            <v>401425</v>
          </cell>
          <cell r="F278">
            <v>394420</v>
          </cell>
          <cell r="L278">
            <v>328462</v>
          </cell>
          <cell r="M278">
            <v>394420</v>
          </cell>
          <cell r="N278">
            <v>1222.1400000000001</v>
          </cell>
          <cell r="O278">
            <v>1222.0999999999999</v>
          </cell>
        </row>
        <row r="279">
          <cell r="B279" t="str">
            <v>72-40-086</v>
          </cell>
          <cell r="C279" t="str">
            <v>Cal Tex Bird 1H</v>
          </cell>
          <cell r="D279">
            <v>54</v>
          </cell>
          <cell r="E279">
            <v>62</v>
          </cell>
          <cell r="F279">
            <v>61</v>
          </cell>
          <cell r="L279">
            <v>54</v>
          </cell>
          <cell r="M279">
            <v>61</v>
          </cell>
          <cell r="N279">
            <v>1148.1500000000001</v>
          </cell>
          <cell r="O279">
            <v>1139.5999999999999</v>
          </cell>
        </row>
        <row r="280">
          <cell r="B280" t="str">
            <v>72-40-087</v>
          </cell>
          <cell r="C280" t="str">
            <v>Tomlinson</v>
          </cell>
          <cell r="D280">
            <v>11136</v>
          </cell>
          <cell r="E280">
            <v>14187</v>
          </cell>
          <cell r="F280">
            <v>13939</v>
          </cell>
          <cell r="J280">
            <v>0</v>
          </cell>
          <cell r="K280">
            <v>0</v>
          </cell>
          <cell r="L280">
            <v>11129</v>
          </cell>
          <cell r="M280">
            <v>13931</v>
          </cell>
          <cell r="N280">
            <v>1273.98</v>
          </cell>
          <cell r="O280">
            <v>1273.7</v>
          </cell>
        </row>
        <row r="281">
          <cell r="B281" t="str">
            <v>72-41-087</v>
          </cell>
          <cell r="C281" t="str">
            <v>Tomlinson CDP GLS</v>
          </cell>
          <cell r="G281">
            <v>7</v>
          </cell>
          <cell r="H281">
            <v>8</v>
          </cell>
          <cell r="I281">
            <v>8</v>
          </cell>
          <cell r="N281">
            <v>1142.8599999999999</v>
          </cell>
          <cell r="O281">
            <v>1273.7</v>
          </cell>
        </row>
        <row r="282">
          <cell r="B282" t="str">
            <v>72-40-090</v>
          </cell>
          <cell r="C282" t="str">
            <v>Glen McCrary 1H</v>
          </cell>
          <cell r="D282">
            <v>10480</v>
          </cell>
          <cell r="E282">
            <v>13129</v>
          </cell>
          <cell r="F282">
            <v>12900</v>
          </cell>
          <cell r="L282">
            <v>10480</v>
          </cell>
          <cell r="M282">
            <v>12900</v>
          </cell>
          <cell r="N282">
            <v>1252.77</v>
          </cell>
          <cell r="O282">
            <v>1253.2</v>
          </cell>
        </row>
        <row r="283">
          <cell r="B283" t="str">
            <v>72-40-091</v>
          </cell>
          <cell r="C283" t="str">
            <v>XTO Mosites F1H</v>
          </cell>
          <cell r="D283">
            <v>9006</v>
          </cell>
          <cell r="E283">
            <v>10835</v>
          </cell>
          <cell r="F283">
            <v>10646</v>
          </cell>
          <cell r="L283">
            <v>9006</v>
          </cell>
          <cell r="M283">
            <v>10646</v>
          </cell>
          <cell r="N283">
            <v>1203.0899999999999</v>
          </cell>
          <cell r="O283">
            <v>1202.7</v>
          </cell>
        </row>
        <row r="284">
          <cell r="B284" t="str">
            <v>72-40-094</v>
          </cell>
          <cell r="C284" t="str">
            <v>Conoco Randle CDP</v>
          </cell>
          <cell r="D284">
            <v>26615</v>
          </cell>
          <cell r="E284">
            <v>33690</v>
          </cell>
          <cell r="F284">
            <v>33102</v>
          </cell>
          <cell r="J284">
            <v>0</v>
          </cell>
          <cell r="K284">
            <v>0</v>
          </cell>
          <cell r="L284">
            <v>26615</v>
          </cell>
          <cell r="M284">
            <v>33102</v>
          </cell>
          <cell r="N284">
            <v>1265.83</v>
          </cell>
          <cell r="O284">
            <v>1265.8</v>
          </cell>
        </row>
        <row r="285">
          <cell r="B285" t="str">
            <v>72-41-094</v>
          </cell>
          <cell r="C285" t="str">
            <v>Conoco Randle CDP GLS</v>
          </cell>
          <cell r="G285">
            <v>0</v>
          </cell>
          <cell r="H285">
            <v>0</v>
          </cell>
          <cell r="I285">
            <v>0</v>
          </cell>
          <cell r="N285">
            <v>0</v>
          </cell>
          <cell r="O285">
            <v>1265.8</v>
          </cell>
        </row>
        <row r="286">
          <cell r="B286" t="str">
            <v>72-40-095</v>
          </cell>
          <cell r="C286" t="e">
            <v>#N/A</v>
          </cell>
          <cell r="D286">
            <v>0</v>
          </cell>
          <cell r="E286">
            <v>0</v>
          </cell>
          <cell r="F286">
            <v>0</v>
          </cell>
          <cell r="L286">
            <v>0</v>
          </cell>
          <cell r="M286">
            <v>0</v>
          </cell>
          <cell r="N286">
            <v>0</v>
          </cell>
          <cell r="O286">
            <v>0</v>
          </cell>
        </row>
        <row r="287">
          <cell r="B287" t="str">
            <v>72-40-096</v>
          </cell>
          <cell r="C287" t="str">
            <v>Red Oak CDP</v>
          </cell>
          <cell r="D287">
            <v>6048</v>
          </cell>
          <cell r="E287">
            <v>7566</v>
          </cell>
          <cell r="F287">
            <v>7434</v>
          </cell>
          <cell r="L287">
            <v>6048</v>
          </cell>
          <cell r="M287">
            <v>7434</v>
          </cell>
          <cell r="N287">
            <v>1250.99</v>
          </cell>
          <cell r="O287">
            <v>1249.4000000000001</v>
          </cell>
        </row>
        <row r="288">
          <cell r="B288" t="str">
            <v>72-40-097</v>
          </cell>
          <cell r="C288" t="str">
            <v>Dalton Miller 1H</v>
          </cell>
          <cell r="D288">
            <v>5726</v>
          </cell>
          <cell r="E288">
            <v>7171</v>
          </cell>
          <cell r="F288">
            <v>7046</v>
          </cell>
          <cell r="J288">
            <v>0</v>
          </cell>
          <cell r="K288">
            <v>0</v>
          </cell>
          <cell r="L288">
            <v>5625</v>
          </cell>
          <cell r="M288">
            <v>6921</v>
          </cell>
          <cell r="N288">
            <v>1252.3599999999999</v>
          </cell>
          <cell r="O288">
            <v>1252.4000000000001</v>
          </cell>
        </row>
        <row r="289">
          <cell r="B289" t="str">
            <v>72-41-097</v>
          </cell>
          <cell r="C289" t="str">
            <v xml:space="preserve">Aspect Dalton Miller Gas Lift </v>
          </cell>
          <cell r="G289">
            <v>101</v>
          </cell>
          <cell r="H289">
            <v>127</v>
          </cell>
          <cell r="I289">
            <v>125</v>
          </cell>
          <cell r="N289">
            <v>1257.43</v>
          </cell>
          <cell r="O289">
            <v>1252.4000000000001</v>
          </cell>
        </row>
        <row r="290">
          <cell r="B290" t="str">
            <v>72-40-101</v>
          </cell>
          <cell r="C290" t="str">
            <v>Hills of Bear Creek CDP</v>
          </cell>
          <cell r="D290">
            <v>61275</v>
          </cell>
          <cell r="E290">
            <v>72358</v>
          </cell>
          <cell r="F290">
            <v>71095</v>
          </cell>
          <cell r="L290">
            <v>61275</v>
          </cell>
          <cell r="M290">
            <v>71095</v>
          </cell>
          <cell r="N290">
            <v>1180.8699999999999</v>
          </cell>
          <cell r="O290">
            <v>1180.8</v>
          </cell>
        </row>
        <row r="291">
          <cell r="B291" t="str">
            <v>72-40-105</v>
          </cell>
          <cell r="C291" t="str">
            <v>Kofford 1H</v>
          </cell>
          <cell r="D291">
            <v>91530</v>
          </cell>
          <cell r="E291">
            <v>96871</v>
          </cell>
          <cell r="F291">
            <v>95181</v>
          </cell>
          <cell r="L291">
            <v>91530</v>
          </cell>
          <cell r="M291">
            <v>95181</v>
          </cell>
          <cell r="N291">
            <v>1058.3499999999999</v>
          </cell>
          <cell r="O291">
            <v>1058.3</v>
          </cell>
        </row>
        <row r="292">
          <cell r="B292" t="str">
            <v>72-40-106</v>
          </cell>
          <cell r="C292" t="str">
            <v>Blanch Emily 1H</v>
          </cell>
          <cell r="D292">
            <v>8172</v>
          </cell>
          <cell r="E292">
            <v>10417</v>
          </cell>
          <cell r="F292">
            <v>10235</v>
          </cell>
          <cell r="J292">
            <v>0</v>
          </cell>
          <cell r="K292">
            <v>0</v>
          </cell>
          <cell r="L292">
            <v>8172</v>
          </cell>
          <cell r="M292">
            <v>10235</v>
          </cell>
          <cell r="N292">
            <v>1274.72</v>
          </cell>
          <cell r="O292">
            <v>1274.5999999999999</v>
          </cell>
        </row>
        <row r="293">
          <cell r="B293" t="str">
            <v>72-41-106</v>
          </cell>
          <cell r="C293" t="str">
            <v>Blanch Emily 1H Gas Lift Sales</v>
          </cell>
          <cell r="G293">
            <v>0</v>
          </cell>
          <cell r="H293">
            <v>0</v>
          </cell>
          <cell r="I293">
            <v>0</v>
          </cell>
          <cell r="N293">
            <v>0</v>
          </cell>
          <cell r="O293">
            <v>1274.5999999999999</v>
          </cell>
        </row>
        <row r="294">
          <cell r="B294" t="str">
            <v>72-40-107</v>
          </cell>
          <cell r="C294" t="str">
            <v>Barnett Horton 1H</v>
          </cell>
          <cell r="D294">
            <v>17535</v>
          </cell>
          <cell r="E294">
            <v>22729</v>
          </cell>
          <cell r="F294">
            <v>22332</v>
          </cell>
          <cell r="J294">
            <v>0</v>
          </cell>
          <cell r="K294">
            <v>0</v>
          </cell>
          <cell r="L294">
            <v>17535</v>
          </cell>
          <cell r="M294">
            <v>22332</v>
          </cell>
          <cell r="N294">
            <v>1296.21</v>
          </cell>
          <cell r="O294">
            <v>1296.3</v>
          </cell>
        </row>
        <row r="295">
          <cell r="B295" t="str">
            <v>72-41-107</v>
          </cell>
          <cell r="C295" t="str">
            <v xml:space="preserve">Barnett Horton 1H Gas Lift </v>
          </cell>
          <cell r="G295">
            <v>0</v>
          </cell>
          <cell r="H295">
            <v>0</v>
          </cell>
          <cell r="I295">
            <v>0</v>
          </cell>
          <cell r="N295">
            <v>0</v>
          </cell>
          <cell r="O295">
            <v>1296.3</v>
          </cell>
        </row>
        <row r="296">
          <cell r="B296" t="str">
            <v>72-40-109</v>
          </cell>
          <cell r="C296" t="str">
            <v>Anderson 1</v>
          </cell>
          <cell r="D296">
            <v>44660</v>
          </cell>
          <cell r="E296">
            <v>52899</v>
          </cell>
          <cell r="F296">
            <v>51976</v>
          </cell>
          <cell r="L296">
            <v>44660</v>
          </cell>
          <cell r="M296">
            <v>51976</v>
          </cell>
          <cell r="N296">
            <v>1184.48</v>
          </cell>
          <cell r="O296">
            <v>1184.5</v>
          </cell>
        </row>
        <row r="297">
          <cell r="B297" t="str">
            <v>72-40-110</v>
          </cell>
          <cell r="C297" t="str">
            <v>Broumley</v>
          </cell>
          <cell r="D297">
            <v>4708</v>
          </cell>
          <cell r="E297">
            <v>5809</v>
          </cell>
          <cell r="F297">
            <v>5708</v>
          </cell>
          <cell r="J297">
            <v>0</v>
          </cell>
          <cell r="K297">
            <v>0</v>
          </cell>
          <cell r="L297">
            <v>4645</v>
          </cell>
          <cell r="M297">
            <v>5632</v>
          </cell>
          <cell r="N297">
            <v>1233.8599999999999</v>
          </cell>
          <cell r="O297">
            <v>1234.7</v>
          </cell>
        </row>
        <row r="298">
          <cell r="B298" t="str">
            <v>72-41-110</v>
          </cell>
          <cell r="C298" t="str">
            <v>Moncrief Broumley GLS</v>
          </cell>
          <cell r="G298">
            <v>63</v>
          </cell>
          <cell r="H298">
            <v>77</v>
          </cell>
          <cell r="I298">
            <v>76</v>
          </cell>
          <cell r="N298">
            <v>1222.22</v>
          </cell>
          <cell r="O298">
            <v>1234.7</v>
          </cell>
        </row>
        <row r="299">
          <cell r="B299" t="str">
            <v>72-40-112</v>
          </cell>
          <cell r="C299" t="e">
            <v>#N/A</v>
          </cell>
          <cell r="D299">
            <v>0</v>
          </cell>
          <cell r="E299">
            <v>0</v>
          </cell>
          <cell r="F299">
            <v>0</v>
          </cell>
          <cell r="J299">
            <v>0</v>
          </cell>
          <cell r="K299">
            <v>0</v>
          </cell>
          <cell r="L299">
            <v>0</v>
          </cell>
          <cell r="M299">
            <v>0</v>
          </cell>
          <cell r="N299">
            <v>0</v>
          </cell>
          <cell r="O299">
            <v>0</v>
          </cell>
        </row>
        <row r="300">
          <cell r="B300" t="str">
            <v>72-41-112</v>
          </cell>
          <cell r="C300" t="str">
            <v>No GLS Meter</v>
          </cell>
          <cell r="G300">
            <v>0</v>
          </cell>
          <cell r="H300">
            <v>0</v>
          </cell>
          <cell r="I300">
            <v>0</v>
          </cell>
          <cell r="N300">
            <v>0</v>
          </cell>
          <cell r="O300">
            <v>0</v>
          </cell>
        </row>
        <row r="301">
          <cell r="B301" t="str">
            <v>72-40-115</v>
          </cell>
          <cell r="C301" t="str">
            <v>Blaylock 1</v>
          </cell>
          <cell r="D301">
            <v>4550</v>
          </cell>
          <cell r="E301">
            <v>5627</v>
          </cell>
          <cell r="F301">
            <v>5529</v>
          </cell>
          <cell r="J301">
            <v>0</v>
          </cell>
          <cell r="K301">
            <v>0</v>
          </cell>
          <cell r="L301">
            <v>4550</v>
          </cell>
          <cell r="M301">
            <v>5529</v>
          </cell>
          <cell r="N301">
            <v>1236.7</v>
          </cell>
          <cell r="O301">
            <v>1237</v>
          </cell>
        </row>
        <row r="302">
          <cell r="B302" t="str">
            <v>72-41-115</v>
          </cell>
          <cell r="C302" t="str">
            <v>Blaylock 1GLS</v>
          </cell>
          <cell r="G302">
            <v>0</v>
          </cell>
          <cell r="H302">
            <v>0</v>
          </cell>
          <cell r="I302">
            <v>0</v>
          </cell>
          <cell r="N302">
            <v>0</v>
          </cell>
          <cell r="O302">
            <v>1237</v>
          </cell>
        </row>
        <row r="303">
          <cell r="B303" t="str">
            <v>72-40-116</v>
          </cell>
          <cell r="C303" t="str">
            <v>Defee CDP</v>
          </cell>
          <cell r="D303">
            <v>5199</v>
          </cell>
          <cell r="E303">
            <v>5401</v>
          </cell>
          <cell r="F303">
            <v>5307</v>
          </cell>
          <cell r="L303">
            <v>5199</v>
          </cell>
          <cell r="M303">
            <v>5307</v>
          </cell>
          <cell r="N303">
            <v>1038.8499999999999</v>
          </cell>
          <cell r="O303">
            <v>1038.5</v>
          </cell>
        </row>
        <row r="304">
          <cell r="B304" t="str">
            <v>72-40-117</v>
          </cell>
          <cell r="C304" t="str">
            <v>Dean A1H</v>
          </cell>
          <cell r="D304">
            <v>0</v>
          </cell>
          <cell r="E304">
            <v>0</v>
          </cell>
          <cell r="F304">
            <v>0</v>
          </cell>
          <cell r="J304">
            <v>0</v>
          </cell>
          <cell r="K304">
            <v>0</v>
          </cell>
          <cell r="L304">
            <v>0</v>
          </cell>
          <cell r="M304">
            <v>0</v>
          </cell>
          <cell r="N304">
            <v>0</v>
          </cell>
          <cell r="O304">
            <v>1116.0999999999999</v>
          </cell>
        </row>
        <row r="305">
          <cell r="B305" t="str">
            <v>72-41-117</v>
          </cell>
          <cell r="C305" t="str">
            <v>Dean A H GLS</v>
          </cell>
          <cell r="G305">
            <v>0</v>
          </cell>
          <cell r="H305">
            <v>0</v>
          </cell>
          <cell r="I305">
            <v>0</v>
          </cell>
          <cell r="N305">
            <v>0</v>
          </cell>
          <cell r="O305">
            <v>1116.0999999999999</v>
          </cell>
        </row>
        <row r="306">
          <cell r="B306" t="str">
            <v>72-40-124</v>
          </cell>
          <cell r="C306" t="str">
            <v>Dunn Daugherty CDP</v>
          </cell>
          <cell r="D306">
            <v>10209</v>
          </cell>
          <cell r="E306">
            <v>12773</v>
          </cell>
          <cell r="F306">
            <v>12550</v>
          </cell>
          <cell r="L306">
            <v>10209</v>
          </cell>
          <cell r="M306">
            <v>12550</v>
          </cell>
          <cell r="N306">
            <v>1251.1500000000001</v>
          </cell>
          <cell r="O306">
            <v>1251.3</v>
          </cell>
        </row>
        <row r="307">
          <cell r="B307" t="str">
            <v>72-40-131</v>
          </cell>
          <cell r="C307" t="str">
            <v>Moncrief Buck North</v>
          </cell>
          <cell r="D307">
            <v>5236</v>
          </cell>
          <cell r="E307">
            <v>6421</v>
          </cell>
          <cell r="F307">
            <v>6309</v>
          </cell>
          <cell r="L307">
            <v>5236</v>
          </cell>
          <cell r="M307">
            <v>6309</v>
          </cell>
          <cell r="N307">
            <v>1226.32</v>
          </cell>
          <cell r="O307">
            <v>1226.8</v>
          </cell>
        </row>
        <row r="308">
          <cell r="B308" t="str">
            <v>72-40-132</v>
          </cell>
          <cell r="C308" t="str">
            <v>Spindletop Wilson Harris 3</v>
          </cell>
          <cell r="D308">
            <v>15757</v>
          </cell>
          <cell r="E308">
            <v>19124</v>
          </cell>
          <cell r="F308">
            <v>18790</v>
          </cell>
          <cell r="J308">
            <v>-375</v>
          </cell>
          <cell r="K308">
            <v>-447</v>
          </cell>
          <cell r="L308">
            <v>0</v>
          </cell>
          <cell r="M308">
            <v>0</v>
          </cell>
          <cell r="N308">
            <v>1213.68</v>
          </cell>
          <cell r="O308">
            <v>1213.5999999999999</v>
          </cell>
        </row>
        <row r="309">
          <cell r="B309" t="str">
            <v>72-41-132</v>
          </cell>
          <cell r="C309" t="str">
            <v>Spindeltop Wilson Harris 3 GLS</v>
          </cell>
          <cell r="G309">
            <v>16132</v>
          </cell>
          <cell r="H309">
            <v>19579</v>
          </cell>
          <cell r="I309">
            <v>19237</v>
          </cell>
          <cell r="N309">
            <v>1213.67</v>
          </cell>
          <cell r="O309">
            <v>1213.5999999999999</v>
          </cell>
        </row>
        <row r="310">
          <cell r="B310" t="str">
            <v>72-40-134</v>
          </cell>
          <cell r="C310" t="str">
            <v xml:space="preserve">BurlingtonRandall 3H 4H 5H &amp; </v>
          </cell>
          <cell r="D310">
            <v>12058</v>
          </cell>
          <cell r="E310">
            <v>14922</v>
          </cell>
          <cell r="F310">
            <v>14662</v>
          </cell>
          <cell r="J310">
            <v>0</v>
          </cell>
          <cell r="K310">
            <v>0</v>
          </cell>
          <cell r="L310">
            <v>12058</v>
          </cell>
          <cell r="M310">
            <v>14662</v>
          </cell>
          <cell r="N310">
            <v>1237.52</v>
          </cell>
          <cell r="O310">
            <v>1237.5999999999999</v>
          </cell>
        </row>
        <row r="311">
          <cell r="B311" t="str">
            <v>72-41-134</v>
          </cell>
          <cell r="C311" t="str">
            <v xml:space="preserve">BurlingtoRandall3H 4H </v>
          </cell>
          <cell r="G311">
            <v>0</v>
          </cell>
          <cell r="H311">
            <v>0</v>
          </cell>
          <cell r="I311">
            <v>0</v>
          </cell>
          <cell r="N311">
            <v>0</v>
          </cell>
          <cell r="O311">
            <v>1237.5999999999999</v>
          </cell>
        </row>
        <row r="312">
          <cell r="B312" t="str">
            <v>72-40-135</v>
          </cell>
          <cell r="C312" t="str">
            <v>Spindletop Wilson Harris 2</v>
          </cell>
          <cell r="D312">
            <v>9189</v>
          </cell>
          <cell r="E312">
            <v>11159</v>
          </cell>
          <cell r="F312">
            <v>10964</v>
          </cell>
          <cell r="J312">
            <v>0</v>
          </cell>
          <cell r="K312">
            <v>0</v>
          </cell>
          <cell r="L312">
            <v>9189</v>
          </cell>
          <cell r="M312">
            <v>10964</v>
          </cell>
          <cell r="N312">
            <v>1214.3900000000001</v>
          </cell>
          <cell r="O312">
            <v>1214.2</v>
          </cell>
        </row>
        <row r="313">
          <cell r="B313" t="str">
            <v>72-41-135</v>
          </cell>
          <cell r="C313" t="str">
            <v>Wilson Harris 2H GLS</v>
          </cell>
          <cell r="G313">
            <v>0</v>
          </cell>
          <cell r="H313">
            <v>0</v>
          </cell>
          <cell r="I313">
            <v>0</v>
          </cell>
          <cell r="N313">
            <v>0</v>
          </cell>
          <cell r="O313">
            <v>1214.2</v>
          </cell>
        </row>
        <row r="314">
          <cell r="B314" t="str">
            <v>72-40-136</v>
          </cell>
          <cell r="C314" t="str">
            <v>Spindletop Wilson Harris 4</v>
          </cell>
          <cell r="D314">
            <v>0</v>
          </cell>
          <cell r="E314">
            <v>0</v>
          </cell>
          <cell r="F314">
            <v>0</v>
          </cell>
          <cell r="L314">
            <v>0</v>
          </cell>
          <cell r="M314">
            <v>0</v>
          </cell>
          <cell r="N314">
            <v>0</v>
          </cell>
          <cell r="O314">
            <v>1231.9000000000001</v>
          </cell>
        </row>
        <row r="315">
          <cell r="B315" t="str">
            <v>72-40-137</v>
          </cell>
          <cell r="C315" t="str">
            <v>Spindletop Fitz Williams 2</v>
          </cell>
          <cell r="D315">
            <v>14250</v>
          </cell>
          <cell r="E315">
            <v>17131</v>
          </cell>
          <cell r="F315">
            <v>16832</v>
          </cell>
          <cell r="J315">
            <v>0</v>
          </cell>
          <cell r="K315">
            <v>0</v>
          </cell>
          <cell r="L315">
            <v>14250</v>
          </cell>
          <cell r="M315">
            <v>16832</v>
          </cell>
          <cell r="N315">
            <v>1202.18</v>
          </cell>
          <cell r="O315">
            <v>1202.3</v>
          </cell>
        </row>
        <row r="316">
          <cell r="B316" t="str">
            <v>72-41-137</v>
          </cell>
          <cell r="C316" t="str">
            <v>Spindletop Fitz Williams 2 GLS</v>
          </cell>
          <cell r="G316">
            <v>0</v>
          </cell>
          <cell r="H316">
            <v>0</v>
          </cell>
          <cell r="I316">
            <v>0</v>
          </cell>
          <cell r="N316">
            <v>0</v>
          </cell>
          <cell r="O316">
            <v>1202.3</v>
          </cell>
        </row>
        <row r="317">
          <cell r="B317" t="str">
            <v>72-40-159</v>
          </cell>
          <cell r="C317" t="str">
            <v>Cotten 1</v>
          </cell>
          <cell r="D317">
            <v>2755</v>
          </cell>
          <cell r="E317">
            <v>3136</v>
          </cell>
          <cell r="F317">
            <v>3081</v>
          </cell>
          <cell r="J317">
            <v>0</v>
          </cell>
          <cell r="K317">
            <v>0</v>
          </cell>
          <cell r="L317">
            <v>927</v>
          </cell>
          <cell r="M317">
            <v>1040</v>
          </cell>
          <cell r="N317">
            <v>1138.29</v>
          </cell>
          <cell r="O317">
            <v>1138</v>
          </cell>
        </row>
        <row r="318">
          <cell r="B318" t="str">
            <v>72-41-159</v>
          </cell>
          <cell r="C318" t="str">
            <v>Cotten GLS</v>
          </cell>
          <cell r="G318">
            <v>1828</v>
          </cell>
          <cell r="H318">
            <v>2077</v>
          </cell>
          <cell r="I318">
            <v>2041</v>
          </cell>
          <cell r="N318">
            <v>1136.21</v>
          </cell>
          <cell r="O318">
            <v>1138</v>
          </cell>
        </row>
        <row r="319">
          <cell r="B319" t="str">
            <v>72-40-171</v>
          </cell>
          <cell r="C319" t="str">
            <v>Citrus Lloyd #1</v>
          </cell>
          <cell r="D319">
            <v>8143</v>
          </cell>
          <cell r="E319">
            <v>9228</v>
          </cell>
          <cell r="F319">
            <v>9067</v>
          </cell>
          <cell r="J319">
            <v>0</v>
          </cell>
          <cell r="K319">
            <v>0</v>
          </cell>
          <cell r="L319">
            <v>8062</v>
          </cell>
          <cell r="M319">
            <v>8974</v>
          </cell>
          <cell r="N319">
            <v>1133.24</v>
          </cell>
          <cell r="O319">
            <v>1133.5</v>
          </cell>
        </row>
        <row r="320">
          <cell r="B320" t="str">
            <v>72-41-171</v>
          </cell>
          <cell r="C320" t="str">
            <v>Citrus Lloyd #1 GLS</v>
          </cell>
          <cell r="G320">
            <v>81</v>
          </cell>
          <cell r="H320">
            <v>95</v>
          </cell>
          <cell r="I320">
            <v>93</v>
          </cell>
          <cell r="N320">
            <v>1172.8399999999999</v>
          </cell>
          <cell r="O320">
            <v>1133.5</v>
          </cell>
        </row>
        <row r="321">
          <cell r="B321" t="str">
            <v>72-40-175</v>
          </cell>
          <cell r="C321" t="str">
            <v>Rim Rock Marshland #1H</v>
          </cell>
          <cell r="D321">
            <v>2320</v>
          </cell>
          <cell r="E321">
            <v>2834</v>
          </cell>
          <cell r="F321">
            <v>2785</v>
          </cell>
          <cell r="L321">
            <v>2320</v>
          </cell>
          <cell r="M321">
            <v>2785</v>
          </cell>
          <cell r="N321">
            <v>1221.55</v>
          </cell>
          <cell r="O321">
            <v>1222.9000000000001</v>
          </cell>
        </row>
        <row r="322">
          <cell r="B322" t="str">
            <v>72-40-184</v>
          </cell>
          <cell r="C322" t="str">
            <v>Citrus Boling 1</v>
          </cell>
          <cell r="D322">
            <v>12317</v>
          </cell>
          <cell r="E322">
            <v>13771</v>
          </cell>
          <cell r="F322">
            <v>13531</v>
          </cell>
          <cell r="L322">
            <v>12317</v>
          </cell>
          <cell r="M322">
            <v>13531</v>
          </cell>
          <cell r="N322">
            <v>1118.05</v>
          </cell>
          <cell r="O322">
            <v>1117.5999999999999</v>
          </cell>
        </row>
        <row r="323">
          <cell r="B323" t="str">
            <v>72-40-185</v>
          </cell>
          <cell r="C323" t="str">
            <v>Citrus Boling 2</v>
          </cell>
          <cell r="D323">
            <v>0</v>
          </cell>
          <cell r="E323">
            <v>0</v>
          </cell>
          <cell r="F323">
            <v>0</v>
          </cell>
          <cell r="L323">
            <v>0</v>
          </cell>
          <cell r="M323">
            <v>0</v>
          </cell>
          <cell r="N323">
            <v>0</v>
          </cell>
          <cell r="O323">
            <v>1127</v>
          </cell>
        </row>
        <row r="324">
          <cell r="B324" t="str">
            <v>72-40-187</v>
          </cell>
          <cell r="C324" t="str">
            <v>RIM ROCK SAUNDERS C</v>
          </cell>
          <cell r="D324">
            <v>4098</v>
          </cell>
          <cell r="E324">
            <v>5006</v>
          </cell>
          <cell r="F324">
            <v>4919</v>
          </cell>
          <cell r="J324">
            <v>0</v>
          </cell>
          <cell r="K324">
            <v>0</v>
          </cell>
          <cell r="L324">
            <v>3984</v>
          </cell>
          <cell r="M324">
            <v>4781</v>
          </cell>
          <cell r="N324">
            <v>1221.57</v>
          </cell>
          <cell r="O324">
            <v>1221.2</v>
          </cell>
        </row>
        <row r="325">
          <cell r="B325" t="str">
            <v>72-41-187</v>
          </cell>
          <cell r="C325" t="str">
            <v>Rim Rock Saunders Pad C GLS</v>
          </cell>
          <cell r="G325">
            <v>114</v>
          </cell>
          <cell r="H325">
            <v>140</v>
          </cell>
          <cell r="I325">
            <v>138</v>
          </cell>
          <cell r="N325">
            <v>1228.07</v>
          </cell>
          <cell r="O325">
            <v>1221.2</v>
          </cell>
        </row>
        <row r="326">
          <cell r="B326" t="str">
            <v>72-40-191</v>
          </cell>
          <cell r="C326" t="str">
            <v>Rim Rock Braumley #6</v>
          </cell>
          <cell r="D326">
            <v>4737</v>
          </cell>
          <cell r="E326">
            <v>5974</v>
          </cell>
          <cell r="F326">
            <v>5870</v>
          </cell>
          <cell r="L326">
            <v>4737</v>
          </cell>
          <cell r="M326">
            <v>5870</v>
          </cell>
          <cell r="N326">
            <v>1261.1400000000001</v>
          </cell>
          <cell r="O326">
            <v>1261.5999999999999</v>
          </cell>
        </row>
        <row r="327">
          <cell r="B327" t="str">
            <v>72-40-192</v>
          </cell>
          <cell r="C327" t="str">
            <v>Martin Ranch 1H</v>
          </cell>
          <cell r="D327">
            <v>2794</v>
          </cell>
          <cell r="E327">
            <v>3466</v>
          </cell>
          <cell r="F327">
            <v>3406</v>
          </cell>
          <cell r="J327">
            <v>0</v>
          </cell>
          <cell r="K327">
            <v>0</v>
          </cell>
          <cell r="L327">
            <v>2753</v>
          </cell>
          <cell r="M327">
            <v>3358</v>
          </cell>
          <cell r="N327">
            <v>1240.52</v>
          </cell>
          <cell r="O327">
            <v>1240.7</v>
          </cell>
        </row>
        <row r="328">
          <cell r="B328" t="str">
            <v>72-41-192</v>
          </cell>
          <cell r="C328" t="str">
            <v>Martin Ranch 1H GLS</v>
          </cell>
          <cell r="G328">
            <v>41</v>
          </cell>
          <cell r="H328">
            <v>49</v>
          </cell>
          <cell r="I328">
            <v>48</v>
          </cell>
          <cell r="N328">
            <v>1195.1199999999999</v>
          </cell>
          <cell r="O328">
            <v>1240.7</v>
          </cell>
        </row>
        <row r="329">
          <cell r="B329" t="str">
            <v>72-40-195</v>
          </cell>
          <cell r="C329" t="str">
            <v>Blue Drake Woody South</v>
          </cell>
          <cell r="D329">
            <v>21124</v>
          </cell>
          <cell r="E329">
            <v>23822</v>
          </cell>
          <cell r="F329">
            <v>23406</v>
          </cell>
          <cell r="J329">
            <v>0</v>
          </cell>
          <cell r="K329">
            <v>0</v>
          </cell>
          <cell r="L329">
            <v>21005</v>
          </cell>
          <cell r="M329">
            <v>23273</v>
          </cell>
          <cell r="N329">
            <v>1127.72</v>
          </cell>
          <cell r="O329">
            <v>1127.7</v>
          </cell>
        </row>
        <row r="330">
          <cell r="B330" t="str">
            <v>72-41-195</v>
          </cell>
          <cell r="C330" t="str">
            <v xml:space="preserve">Blue Drake Woody(So. Delivery) </v>
          </cell>
          <cell r="G330">
            <v>119</v>
          </cell>
          <cell r="H330">
            <v>135</v>
          </cell>
          <cell r="I330">
            <v>133</v>
          </cell>
          <cell r="N330">
            <v>1134.45</v>
          </cell>
          <cell r="O330">
            <v>1127.7</v>
          </cell>
        </row>
        <row r="331">
          <cell r="B331" t="str">
            <v>72-40-231</v>
          </cell>
          <cell r="C331" t="str">
            <v>Winscott NW</v>
          </cell>
          <cell r="D331">
            <v>34580</v>
          </cell>
          <cell r="E331">
            <v>38833</v>
          </cell>
          <cell r="F331">
            <v>38155</v>
          </cell>
          <cell r="J331">
            <v>0</v>
          </cell>
          <cell r="K331">
            <v>0</v>
          </cell>
          <cell r="L331">
            <v>30792</v>
          </cell>
          <cell r="M331">
            <v>33976</v>
          </cell>
          <cell r="N331">
            <v>1122.99</v>
          </cell>
          <cell r="O331">
            <v>1122.9000000000001</v>
          </cell>
        </row>
        <row r="332">
          <cell r="B332" t="str">
            <v>72-41-231</v>
          </cell>
          <cell r="C332" t="str">
            <v>Winscott NW GLS</v>
          </cell>
          <cell r="G332">
            <v>3788</v>
          </cell>
          <cell r="H332">
            <v>4253</v>
          </cell>
          <cell r="I332">
            <v>4179</v>
          </cell>
          <cell r="N332">
            <v>1122.76</v>
          </cell>
          <cell r="O332">
            <v>1122.9000000000001</v>
          </cell>
        </row>
        <row r="333">
          <cell r="B333" t="str">
            <v>72-40-336</v>
          </cell>
          <cell r="C333" t="str">
            <v>Cherry #3</v>
          </cell>
          <cell r="D333">
            <v>0</v>
          </cell>
          <cell r="E333">
            <v>0</v>
          </cell>
          <cell r="F333">
            <v>0</v>
          </cell>
          <cell r="J333">
            <v>-14</v>
          </cell>
          <cell r="K333">
            <v>-16</v>
          </cell>
          <cell r="L333">
            <v>0</v>
          </cell>
          <cell r="M333">
            <v>0</v>
          </cell>
          <cell r="N333">
            <v>0</v>
          </cell>
          <cell r="O333">
            <v>1106.3</v>
          </cell>
        </row>
        <row r="334">
          <cell r="B334" t="str">
            <v>72-41-336</v>
          </cell>
          <cell r="C334" t="str">
            <v>Cherry #3 GLS</v>
          </cell>
          <cell r="G334">
            <v>14</v>
          </cell>
          <cell r="H334">
            <v>16</v>
          </cell>
          <cell r="I334">
            <v>16</v>
          </cell>
          <cell r="N334">
            <v>1142.8599999999999</v>
          </cell>
          <cell r="O334">
            <v>1106.3</v>
          </cell>
        </row>
        <row r="335">
          <cell r="B335" t="str">
            <v>72-40-338</v>
          </cell>
          <cell r="C335" t="str">
            <v>FPL Brogan</v>
          </cell>
          <cell r="D335">
            <v>13</v>
          </cell>
          <cell r="E335">
            <v>15</v>
          </cell>
          <cell r="F335">
            <v>15</v>
          </cell>
          <cell r="L335">
            <v>13</v>
          </cell>
          <cell r="M335">
            <v>15</v>
          </cell>
          <cell r="N335">
            <v>1153.8499999999999</v>
          </cell>
          <cell r="O335">
            <v>1111.5</v>
          </cell>
        </row>
        <row r="336">
          <cell r="B336" t="str">
            <v>72-40-344</v>
          </cell>
          <cell r="C336" t="str">
            <v>Smith 1H</v>
          </cell>
          <cell r="D336">
            <v>5476</v>
          </cell>
          <cell r="E336">
            <v>6885</v>
          </cell>
          <cell r="F336">
            <v>6765</v>
          </cell>
          <cell r="J336">
            <v>0</v>
          </cell>
          <cell r="K336">
            <v>0</v>
          </cell>
          <cell r="L336">
            <v>5362</v>
          </cell>
          <cell r="M336">
            <v>6624</v>
          </cell>
          <cell r="N336">
            <v>1257.3</v>
          </cell>
          <cell r="O336">
            <v>1257.2</v>
          </cell>
        </row>
        <row r="337">
          <cell r="B337" t="str">
            <v>72-41-344</v>
          </cell>
          <cell r="C337" t="str">
            <v>Smith 1H GLS</v>
          </cell>
          <cell r="G337">
            <v>114</v>
          </cell>
          <cell r="H337">
            <v>143</v>
          </cell>
          <cell r="I337">
            <v>141</v>
          </cell>
          <cell r="N337">
            <v>1254.3900000000001</v>
          </cell>
          <cell r="O337">
            <v>1257.2</v>
          </cell>
        </row>
        <row r="338">
          <cell r="B338" t="str">
            <v>78-0006-24</v>
          </cell>
          <cell r="C338" t="str">
            <v>Dean 6" Receipt</v>
          </cell>
          <cell r="D338">
            <v>342097</v>
          </cell>
          <cell r="E338">
            <v>403456</v>
          </cell>
          <cell r="F338">
            <v>396416</v>
          </cell>
          <cell r="L338">
            <v>342097</v>
          </cell>
          <cell r="M338">
            <v>396416</v>
          </cell>
          <cell r="N338">
            <v>1179.3599999999999</v>
          </cell>
          <cell r="O338">
            <v>1179.4000000000001</v>
          </cell>
        </row>
        <row r="339">
          <cell r="B339" t="str">
            <v>78-0009-24</v>
          </cell>
          <cell r="C339" t="str">
            <v>Honkin Onken</v>
          </cell>
          <cell r="D339">
            <v>0</v>
          </cell>
          <cell r="E339">
            <v>0</v>
          </cell>
          <cell r="F339">
            <v>0</v>
          </cell>
          <cell r="J339">
            <v>0</v>
          </cell>
          <cell r="K339">
            <v>0</v>
          </cell>
          <cell r="L339">
            <v>0</v>
          </cell>
          <cell r="M339">
            <v>0</v>
          </cell>
          <cell r="N339">
            <v>0</v>
          </cell>
          <cell r="O339">
            <v>1167.5</v>
          </cell>
        </row>
        <row r="340">
          <cell r="B340" t="str">
            <v>78-0010-24</v>
          </cell>
          <cell r="C340" t="str">
            <v>Honkin Onken Gas Lift Sales</v>
          </cell>
          <cell r="G340">
            <v>0</v>
          </cell>
          <cell r="H340">
            <v>0</v>
          </cell>
          <cell r="I340">
            <v>0</v>
          </cell>
          <cell r="N340">
            <v>0</v>
          </cell>
          <cell r="O340">
            <v>1167.5</v>
          </cell>
        </row>
        <row r="341">
          <cell r="B341" t="str">
            <v>81-10-078</v>
          </cell>
          <cell r="C341" t="str">
            <v>McMahon 1H &amp; 6H CDP</v>
          </cell>
          <cell r="D341">
            <v>10315</v>
          </cell>
          <cell r="E341">
            <v>11278</v>
          </cell>
          <cell r="F341">
            <v>11081</v>
          </cell>
          <cell r="J341">
            <v>0</v>
          </cell>
          <cell r="K341">
            <v>0</v>
          </cell>
          <cell r="L341">
            <v>10224</v>
          </cell>
          <cell r="M341">
            <v>10983</v>
          </cell>
          <cell r="N341">
            <v>1093.3599999999999</v>
          </cell>
          <cell r="O341">
            <v>1093.5</v>
          </cell>
        </row>
        <row r="342">
          <cell r="B342" t="str">
            <v>81-12-078</v>
          </cell>
          <cell r="C342" t="str">
            <v>McMahon 1H &amp; 6H CDP GLS</v>
          </cell>
          <cell r="G342">
            <v>91</v>
          </cell>
          <cell r="H342">
            <v>100</v>
          </cell>
          <cell r="I342">
            <v>98</v>
          </cell>
          <cell r="N342">
            <v>1098.9000000000001</v>
          </cell>
          <cell r="O342">
            <v>1093.5</v>
          </cell>
        </row>
        <row r="343">
          <cell r="B343" t="str">
            <v>81-10-130</v>
          </cell>
          <cell r="C343" t="str">
            <v xml:space="preserve">Hyde Hickman West 1H 2H &amp; </v>
          </cell>
          <cell r="D343">
            <v>20153</v>
          </cell>
          <cell r="E343">
            <v>22104</v>
          </cell>
          <cell r="F343">
            <v>21718</v>
          </cell>
          <cell r="L343">
            <v>20153</v>
          </cell>
          <cell r="M343">
            <v>21718</v>
          </cell>
          <cell r="N343">
            <v>1096.81</v>
          </cell>
          <cell r="O343">
            <v>1096.8</v>
          </cell>
        </row>
        <row r="344">
          <cell r="B344" t="str">
            <v>81-10-134</v>
          </cell>
          <cell r="C344" t="str">
            <v>BARRON CDP</v>
          </cell>
          <cell r="D344">
            <v>11555</v>
          </cell>
          <cell r="E344">
            <v>12896</v>
          </cell>
          <cell r="F344">
            <v>12671</v>
          </cell>
          <cell r="J344">
            <v>0</v>
          </cell>
          <cell r="K344">
            <v>0</v>
          </cell>
          <cell r="L344">
            <v>11555</v>
          </cell>
          <cell r="M344">
            <v>12671</v>
          </cell>
          <cell r="N344">
            <v>1116.05</v>
          </cell>
          <cell r="O344">
            <v>1116.0999999999999</v>
          </cell>
        </row>
        <row r="345">
          <cell r="B345" t="str">
            <v>81-12-134</v>
          </cell>
          <cell r="C345" t="str">
            <v>BARRON CDP GLS</v>
          </cell>
          <cell r="G345">
            <v>0</v>
          </cell>
          <cell r="H345">
            <v>0</v>
          </cell>
          <cell r="I345">
            <v>0</v>
          </cell>
          <cell r="N345">
            <v>0</v>
          </cell>
          <cell r="O345">
            <v>1116.0999999999999</v>
          </cell>
        </row>
        <row r="346">
          <cell r="B346" t="str">
            <v>81-10-156</v>
          </cell>
          <cell r="C346" t="str">
            <v>Hyde Hickman C 1 2 3 4H CDP</v>
          </cell>
          <cell r="D346">
            <v>36920</v>
          </cell>
          <cell r="E346">
            <v>40210</v>
          </cell>
          <cell r="F346">
            <v>39508</v>
          </cell>
          <cell r="J346">
            <v>0</v>
          </cell>
          <cell r="K346">
            <v>0</v>
          </cell>
          <cell r="L346">
            <v>36920</v>
          </cell>
          <cell r="M346">
            <v>39508</v>
          </cell>
          <cell r="N346">
            <v>1089.1099999999999</v>
          </cell>
          <cell r="O346">
            <v>1089.0999999999999</v>
          </cell>
        </row>
        <row r="347">
          <cell r="B347" t="str">
            <v>81-99-12-156</v>
          </cell>
          <cell r="C347" t="str">
            <v>No GLS Meter</v>
          </cell>
          <cell r="G347">
            <v>0</v>
          </cell>
          <cell r="H347">
            <v>0</v>
          </cell>
          <cell r="I347">
            <v>0</v>
          </cell>
          <cell r="N347">
            <v>0</v>
          </cell>
          <cell r="O347">
            <v>0</v>
          </cell>
        </row>
        <row r="348">
          <cell r="B348" t="str">
            <v>81-10-157</v>
          </cell>
          <cell r="C348" t="str">
            <v>Hyde Hickman B 1 2 3 4H CDP</v>
          </cell>
          <cell r="D348">
            <v>42517</v>
          </cell>
          <cell r="E348">
            <v>46284</v>
          </cell>
          <cell r="F348">
            <v>45476</v>
          </cell>
          <cell r="L348">
            <v>41485</v>
          </cell>
          <cell r="M348">
            <v>44374</v>
          </cell>
          <cell r="N348">
            <v>1088.5999999999999</v>
          </cell>
          <cell r="O348">
            <v>1088.5999999999999</v>
          </cell>
        </row>
        <row r="349">
          <cell r="B349" t="str">
            <v>81-99-12-157</v>
          </cell>
          <cell r="C349" t="str">
            <v>Hyde Hickman B CDP PGLS</v>
          </cell>
          <cell r="G349">
            <v>1032</v>
          </cell>
          <cell r="H349">
            <v>1122</v>
          </cell>
          <cell r="I349">
            <v>1102</v>
          </cell>
          <cell r="N349">
            <v>1087.21</v>
          </cell>
          <cell r="O349">
            <v>1088.5999999999999</v>
          </cell>
        </row>
        <row r="350">
          <cell r="B350" t="str">
            <v>81-10-174</v>
          </cell>
          <cell r="C350" t="str">
            <v>Donegal Hills CDP</v>
          </cell>
          <cell r="D350">
            <v>32899</v>
          </cell>
          <cell r="E350">
            <v>41373</v>
          </cell>
          <cell r="F350">
            <v>40651</v>
          </cell>
          <cell r="J350">
            <v>0</v>
          </cell>
          <cell r="K350">
            <v>0</v>
          </cell>
          <cell r="L350">
            <v>9077</v>
          </cell>
          <cell r="M350">
            <v>11210</v>
          </cell>
          <cell r="N350">
            <v>1257.58</v>
          </cell>
          <cell r="O350">
            <v>1257.7</v>
          </cell>
        </row>
        <row r="351">
          <cell r="B351" t="str">
            <v>81-12-174</v>
          </cell>
          <cell r="C351" t="str">
            <v>Donegal Hills CDP GLS</v>
          </cell>
          <cell r="G351">
            <v>23822</v>
          </cell>
          <cell r="H351">
            <v>29964</v>
          </cell>
          <cell r="I351">
            <v>29441</v>
          </cell>
          <cell r="N351">
            <v>1257.83</v>
          </cell>
          <cell r="O351">
            <v>1257.7</v>
          </cell>
        </row>
        <row r="352">
          <cell r="B352" t="str">
            <v>81-10-175</v>
          </cell>
          <cell r="C352" t="str">
            <v>Range Resource Winwood CDP</v>
          </cell>
          <cell r="D352">
            <v>19851</v>
          </cell>
          <cell r="E352">
            <v>21432</v>
          </cell>
          <cell r="F352">
            <v>21058</v>
          </cell>
          <cell r="L352">
            <v>19851</v>
          </cell>
          <cell r="M352">
            <v>21058</v>
          </cell>
          <cell r="N352">
            <v>1079.6400000000001</v>
          </cell>
          <cell r="O352">
            <v>1079.8</v>
          </cell>
        </row>
        <row r="353">
          <cell r="B353" t="str">
            <v>81-10-176</v>
          </cell>
          <cell r="C353" t="str">
            <v>Hodges Wilkinson CDP</v>
          </cell>
          <cell r="D353">
            <v>445793</v>
          </cell>
          <cell r="E353">
            <v>472514</v>
          </cell>
          <cell r="F353">
            <v>464269</v>
          </cell>
          <cell r="J353">
            <v>0</v>
          </cell>
          <cell r="K353">
            <v>0</v>
          </cell>
          <cell r="L353">
            <v>445793</v>
          </cell>
          <cell r="M353">
            <v>464269</v>
          </cell>
          <cell r="N353">
            <v>1059.94</v>
          </cell>
          <cell r="O353">
            <v>1060</v>
          </cell>
        </row>
        <row r="354">
          <cell r="B354" t="str">
            <v>81-12-176</v>
          </cell>
          <cell r="C354" t="str">
            <v xml:space="preserve">Hodges Wilkinson CDP Gas Lift </v>
          </cell>
          <cell r="G354">
            <v>0</v>
          </cell>
          <cell r="H354">
            <v>0</v>
          </cell>
          <cell r="I354">
            <v>0</v>
          </cell>
          <cell r="N354">
            <v>0</v>
          </cell>
          <cell r="O354">
            <v>1060</v>
          </cell>
        </row>
        <row r="355">
          <cell r="B355" t="str">
            <v>81-10-177</v>
          </cell>
          <cell r="C355" t="e">
            <v>#N/A</v>
          </cell>
          <cell r="D355">
            <v>0</v>
          </cell>
          <cell r="E355">
            <v>0</v>
          </cell>
          <cell r="F355">
            <v>0</v>
          </cell>
          <cell r="J355">
            <v>0</v>
          </cell>
          <cell r="K355">
            <v>0</v>
          </cell>
          <cell r="L355">
            <v>0</v>
          </cell>
          <cell r="M355">
            <v>0</v>
          </cell>
          <cell r="N355">
            <v>0</v>
          </cell>
          <cell r="O355">
            <v>0</v>
          </cell>
        </row>
        <row r="356">
          <cell r="B356" t="str">
            <v>81-12-177</v>
          </cell>
          <cell r="C356" t="str">
            <v>No GLS Meter</v>
          </cell>
          <cell r="G356">
            <v>0</v>
          </cell>
          <cell r="H356">
            <v>0</v>
          </cell>
          <cell r="I356">
            <v>0</v>
          </cell>
          <cell r="N356">
            <v>0</v>
          </cell>
          <cell r="O356">
            <v>0</v>
          </cell>
        </row>
        <row r="357">
          <cell r="B357" t="str">
            <v>81-10-178</v>
          </cell>
          <cell r="C357" t="str">
            <v>DRS 1&amp;3 CDP</v>
          </cell>
          <cell r="D357">
            <v>13949</v>
          </cell>
          <cell r="E357">
            <v>16042</v>
          </cell>
          <cell r="F357">
            <v>15762</v>
          </cell>
          <cell r="L357">
            <v>13949</v>
          </cell>
          <cell r="M357">
            <v>15762</v>
          </cell>
          <cell r="N357">
            <v>1150.05</v>
          </cell>
          <cell r="O357">
            <v>1150</v>
          </cell>
        </row>
        <row r="358">
          <cell r="B358" t="str">
            <v>81-10-182</v>
          </cell>
          <cell r="C358" t="str">
            <v>McMahon 2 8 &amp; 10  CDP</v>
          </cell>
          <cell r="D358">
            <v>32411</v>
          </cell>
          <cell r="E358">
            <v>35651</v>
          </cell>
          <cell r="F358">
            <v>35029</v>
          </cell>
          <cell r="J358">
            <v>0</v>
          </cell>
          <cell r="K358">
            <v>0</v>
          </cell>
          <cell r="L358">
            <v>32039</v>
          </cell>
          <cell r="M358">
            <v>34631</v>
          </cell>
          <cell r="N358">
            <v>1099.97</v>
          </cell>
          <cell r="O358">
            <v>1099.9000000000001</v>
          </cell>
        </row>
        <row r="359">
          <cell r="B359" t="str">
            <v>81-12-182</v>
          </cell>
          <cell r="C359" t="str">
            <v>McMahon 2 8 &amp; 10  CDP GLS</v>
          </cell>
          <cell r="G359">
            <v>372</v>
          </cell>
          <cell r="H359">
            <v>405</v>
          </cell>
          <cell r="I359">
            <v>398</v>
          </cell>
          <cell r="N359">
            <v>1088.71</v>
          </cell>
          <cell r="O359">
            <v>1099.9000000000001</v>
          </cell>
        </row>
        <row r="360">
          <cell r="B360" t="str">
            <v>81-99-12-182</v>
          </cell>
          <cell r="C360" t="str">
            <v>No GLS Meter</v>
          </cell>
          <cell r="G360">
            <v>0</v>
          </cell>
          <cell r="H360">
            <v>0</v>
          </cell>
          <cell r="I360">
            <v>0</v>
          </cell>
          <cell r="N360">
            <v>0</v>
          </cell>
          <cell r="O360">
            <v>0</v>
          </cell>
        </row>
        <row r="361">
          <cell r="B361" t="str">
            <v>81-10-183</v>
          </cell>
          <cell r="C361" t="str">
            <v>Four 7's CDP</v>
          </cell>
          <cell r="D361">
            <v>399009</v>
          </cell>
          <cell r="E361">
            <v>462627</v>
          </cell>
          <cell r="F361">
            <v>454554</v>
          </cell>
          <cell r="L361">
            <v>399009</v>
          </cell>
          <cell r="M361">
            <v>454554</v>
          </cell>
          <cell r="N361">
            <v>1159.44</v>
          </cell>
          <cell r="O361">
            <v>1159.4000000000001</v>
          </cell>
        </row>
        <row r="362">
          <cell r="B362" t="str">
            <v>81-10-184</v>
          </cell>
          <cell r="C362" t="str">
            <v>McMahon 4  7 11 CDP</v>
          </cell>
          <cell r="D362">
            <v>51490</v>
          </cell>
          <cell r="E362">
            <v>56492</v>
          </cell>
          <cell r="F362">
            <v>55506</v>
          </cell>
          <cell r="J362">
            <v>0</v>
          </cell>
          <cell r="K362">
            <v>0</v>
          </cell>
          <cell r="L362">
            <v>51427</v>
          </cell>
          <cell r="M362">
            <v>55438</v>
          </cell>
          <cell r="N362">
            <v>1097.1500000000001</v>
          </cell>
          <cell r="O362">
            <v>1097.0999999999999</v>
          </cell>
        </row>
        <row r="363">
          <cell r="B363" t="str">
            <v>81-12-184</v>
          </cell>
          <cell r="C363" t="str">
            <v>McMahon 4 7 CDP GLS</v>
          </cell>
          <cell r="G363">
            <v>63</v>
          </cell>
          <cell r="H363">
            <v>69</v>
          </cell>
          <cell r="I363">
            <v>68</v>
          </cell>
          <cell r="N363">
            <v>1095.24</v>
          </cell>
          <cell r="O363">
            <v>1097.0999999999999</v>
          </cell>
        </row>
        <row r="364">
          <cell r="B364" t="str">
            <v>81-10-190</v>
          </cell>
          <cell r="C364" t="str">
            <v>Talon 3325 CDP</v>
          </cell>
          <cell r="D364">
            <v>457123</v>
          </cell>
          <cell r="E364">
            <v>521750</v>
          </cell>
          <cell r="F364">
            <v>512645</v>
          </cell>
          <cell r="L364">
            <v>457123</v>
          </cell>
          <cell r="M364">
            <v>512645</v>
          </cell>
          <cell r="N364">
            <v>1141.3800000000001</v>
          </cell>
          <cell r="O364">
            <v>1141.4000000000001</v>
          </cell>
        </row>
        <row r="365">
          <cell r="B365" t="str">
            <v>81-10-200</v>
          </cell>
          <cell r="C365" t="str">
            <v>Hyde Hickman F CDP</v>
          </cell>
          <cell r="D365">
            <v>89903</v>
          </cell>
          <cell r="E365">
            <v>97185</v>
          </cell>
          <cell r="F365">
            <v>95489</v>
          </cell>
          <cell r="J365">
            <v>0</v>
          </cell>
          <cell r="K365">
            <v>0</v>
          </cell>
          <cell r="L365">
            <v>45103</v>
          </cell>
          <cell r="M365">
            <v>47907</v>
          </cell>
          <cell r="N365">
            <v>1081</v>
          </cell>
          <cell r="O365">
            <v>1081</v>
          </cell>
        </row>
        <row r="366">
          <cell r="B366" t="str">
            <v>81-12-200</v>
          </cell>
          <cell r="C366" t="str">
            <v xml:space="preserve">Hyde Hickman F 1 3-6H CDP </v>
          </cell>
          <cell r="G366">
            <v>44800</v>
          </cell>
          <cell r="H366">
            <v>48427</v>
          </cell>
          <cell r="I366">
            <v>47582</v>
          </cell>
          <cell r="N366">
            <v>1080.96</v>
          </cell>
          <cell r="O366">
            <v>1081</v>
          </cell>
        </row>
        <row r="367">
          <cell r="B367" t="str">
            <v>81-10-201</v>
          </cell>
          <cell r="C367" t="str">
            <v>Hyde Hickman D CDP</v>
          </cell>
          <cell r="D367">
            <v>69803</v>
          </cell>
          <cell r="E367">
            <v>75712</v>
          </cell>
          <cell r="F367">
            <v>74391</v>
          </cell>
          <cell r="L367">
            <v>69803</v>
          </cell>
          <cell r="M367">
            <v>74391</v>
          </cell>
          <cell r="N367">
            <v>1084.6500000000001</v>
          </cell>
          <cell r="O367">
            <v>1084.5999999999999</v>
          </cell>
        </row>
        <row r="368">
          <cell r="B368" t="str">
            <v>81-10-202</v>
          </cell>
          <cell r="C368" t="str">
            <v>Hyde Hickman E CDP</v>
          </cell>
          <cell r="D368">
            <v>6491</v>
          </cell>
          <cell r="E368">
            <v>7075</v>
          </cell>
          <cell r="F368">
            <v>6952</v>
          </cell>
          <cell r="J368">
            <v>0</v>
          </cell>
          <cell r="K368">
            <v>0</v>
          </cell>
          <cell r="L368">
            <v>5359</v>
          </cell>
          <cell r="M368">
            <v>5741</v>
          </cell>
          <cell r="N368">
            <v>1089.97</v>
          </cell>
          <cell r="O368">
            <v>1089.4000000000001</v>
          </cell>
        </row>
        <row r="369">
          <cell r="B369" t="str">
            <v>81-99-12-202</v>
          </cell>
          <cell r="C369" t="str">
            <v>Hyde Hickman E CDP PGLS</v>
          </cell>
          <cell r="G369">
            <v>1132</v>
          </cell>
          <cell r="H369">
            <v>1233</v>
          </cell>
          <cell r="I369">
            <v>1211</v>
          </cell>
          <cell r="N369">
            <v>1089.22</v>
          </cell>
          <cell r="O369">
            <v>1089.4000000000001</v>
          </cell>
        </row>
        <row r="370">
          <cell r="B370" t="str">
            <v>81-10-211</v>
          </cell>
          <cell r="C370" t="str">
            <v>Mark McMahon  1 &amp; 2 CDP</v>
          </cell>
          <cell r="D370">
            <v>9085</v>
          </cell>
          <cell r="E370">
            <v>10274</v>
          </cell>
          <cell r="F370">
            <v>10095</v>
          </cell>
          <cell r="J370">
            <v>0</v>
          </cell>
          <cell r="K370">
            <v>0</v>
          </cell>
          <cell r="L370">
            <v>8276</v>
          </cell>
          <cell r="M370">
            <v>9197</v>
          </cell>
          <cell r="N370">
            <v>1130.8800000000001</v>
          </cell>
          <cell r="O370">
            <v>1130.8</v>
          </cell>
        </row>
        <row r="371">
          <cell r="B371" t="str">
            <v>81-12-211</v>
          </cell>
          <cell r="C371" t="str">
            <v>Mark McMahon 2 CDP GLS</v>
          </cell>
          <cell r="G371">
            <v>809</v>
          </cell>
          <cell r="H371">
            <v>914</v>
          </cell>
          <cell r="I371">
            <v>898</v>
          </cell>
          <cell r="N371">
            <v>1129.79</v>
          </cell>
          <cell r="O371">
            <v>1130.8</v>
          </cell>
        </row>
        <row r="372">
          <cell r="B372" t="str">
            <v>81-10-214</v>
          </cell>
          <cell r="C372" t="str">
            <v>Four 7's #2 CDP</v>
          </cell>
          <cell r="D372">
            <v>410403</v>
          </cell>
          <cell r="E372">
            <v>475839</v>
          </cell>
          <cell r="F372">
            <v>467536</v>
          </cell>
          <cell r="L372">
            <v>410403</v>
          </cell>
          <cell r="M372">
            <v>467536</v>
          </cell>
          <cell r="N372">
            <v>1159.44</v>
          </cell>
          <cell r="O372">
            <v>1159.4000000000001</v>
          </cell>
        </row>
        <row r="373">
          <cell r="B373" t="str">
            <v>81-10-217</v>
          </cell>
          <cell r="C373" t="str">
            <v>Brown CDP</v>
          </cell>
          <cell r="D373">
            <v>235688</v>
          </cell>
          <cell r="E373">
            <v>269292</v>
          </cell>
          <cell r="F373">
            <v>264593</v>
          </cell>
          <cell r="L373">
            <v>235688</v>
          </cell>
          <cell r="M373">
            <v>264593</v>
          </cell>
          <cell r="N373">
            <v>1142.58</v>
          </cell>
          <cell r="O373">
            <v>1142.5999999999999</v>
          </cell>
        </row>
        <row r="374">
          <cell r="B374" t="str">
            <v>81-10-242</v>
          </cell>
          <cell r="C374" t="str">
            <v>Hyde Hickman A1H &amp; A2H CDP</v>
          </cell>
          <cell r="D374">
            <v>38469</v>
          </cell>
          <cell r="E374">
            <v>42026</v>
          </cell>
          <cell r="F374">
            <v>41293</v>
          </cell>
          <cell r="L374">
            <v>38469</v>
          </cell>
          <cell r="M374">
            <v>41293</v>
          </cell>
          <cell r="N374">
            <v>1092.46</v>
          </cell>
          <cell r="O374">
            <v>1092.5</v>
          </cell>
        </row>
        <row r="375">
          <cell r="B375" t="str">
            <v>81-10-349</v>
          </cell>
          <cell r="C375" t="str">
            <v xml:space="preserve">Chesapeake Mary's Creek B </v>
          </cell>
          <cell r="D375">
            <v>26225</v>
          </cell>
          <cell r="E375">
            <v>30545</v>
          </cell>
          <cell r="F375">
            <v>30012</v>
          </cell>
          <cell r="J375">
            <v>0</v>
          </cell>
          <cell r="K375">
            <v>0</v>
          </cell>
          <cell r="L375">
            <v>25415</v>
          </cell>
          <cell r="M375">
            <v>29085</v>
          </cell>
          <cell r="N375">
            <v>1164.73</v>
          </cell>
          <cell r="O375">
            <v>1164.5999999999999</v>
          </cell>
        </row>
        <row r="376">
          <cell r="B376" t="str">
            <v>81-12-349</v>
          </cell>
          <cell r="C376" t="str">
            <v>Campfire Mary's Creek B GLS</v>
          </cell>
          <cell r="G376">
            <v>810</v>
          </cell>
          <cell r="H376">
            <v>943</v>
          </cell>
          <cell r="I376">
            <v>927</v>
          </cell>
          <cell r="N376">
            <v>1164.2</v>
          </cell>
          <cell r="O376">
            <v>1164.5999999999999</v>
          </cell>
        </row>
        <row r="377">
          <cell r="B377" t="str">
            <v>81-20-258</v>
          </cell>
          <cell r="C377" t="str">
            <v>Donegal Hills 2</v>
          </cell>
          <cell r="D377">
            <v>3263</v>
          </cell>
          <cell r="E377">
            <v>3977</v>
          </cell>
          <cell r="F377">
            <v>3908</v>
          </cell>
          <cell r="J377">
            <v>0</v>
          </cell>
          <cell r="K377">
            <v>0</v>
          </cell>
          <cell r="L377">
            <v>2798</v>
          </cell>
          <cell r="M377">
            <v>3350</v>
          </cell>
          <cell r="N377">
            <v>1218.82</v>
          </cell>
          <cell r="O377">
            <v>1219.3</v>
          </cell>
        </row>
        <row r="378">
          <cell r="B378" t="str">
            <v>81-21-258</v>
          </cell>
          <cell r="C378" t="str">
            <v>Donegal Hills 2 GLS</v>
          </cell>
          <cell r="G378">
            <v>465</v>
          </cell>
          <cell r="H378">
            <v>568</v>
          </cell>
          <cell r="I378">
            <v>558</v>
          </cell>
          <cell r="N378">
            <v>1221.51</v>
          </cell>
          <cell r="O378">
            <v>1219.3</v>
          </cell>
        </row>
        <row r="379">
          <cell r="B379" t="str">
            <v>81-20-259</v>
          </cell>
          <cell r="C379" t="str">
            <v>Donegal Hills 3</v>
          </cell>
          <cell r="D379">
            <v>4922</v>
          </cell>
          <cell r="E379">
            <v>6173</v>
          </cell>
          <cell r="F379">
            <v>6065</v>
          </cell>
          <cell r="J379">
            <v>0</v>
          </cell>
          <cell r="K379">
            <v>0</v>
          </cell>
          <cell r="L379">
            <v>4916</v>
          </cell>
          <cell r="M379">
            <v>6059</v>
          </cell>
          <cell r="N379">
            <v>1254.1600000000001</v>
          </cell>
          <cell r="O379">
            <v>1253.8</v>
          </cell>
        </row>
        <row r="380">
          <cell r="B380" t="str">
            <v>81-21-259</v>
          </cell>
          <cell r="C380" t="str">
            <v>Donegal Hills 3 GLS</v>
          </cell>
          <cell r="G380">
            <v>6</v>
          </cell>
          <cell r="H380">
            <v>6</v>
          </cell>
          <cell r="I380">
            <v>6</v>
          </cell>
          <cell r="N380">
            <v>1000</v>
          </cell>
          <cell r="O380">
            <v>1253.8</v>
          </cell>
        </row>
        <row r="381">
          <cell r="B381" t="str">
            <v>81-20-265</v>
          </cell>
          <cell r="C381" t="str">
            <v>McMahon 3H</v>
          </cell>
          <cell r="D381">
            <v>9483</v>
          </cell>
          <cell r="E381">
            <v>10853</v>
          </cell>
          <cell r="F381">
            <v>10664</v>
          </cell>
          <cell r="L381">
            <v>9483</v>
          </cell>
          <cell r="M381">
            <v>10664</v>
          </cell>
          <cell r="N381">
            <v>1144.47</v>
          </cell>
          <cell r="O381">
            <v>1144.3</v>
          </cell>
        </row>
        <row r="382">
          <cell r="B382" t="str">
            <v>81-40-080</v>
          </cell>
          <cell r="C382" t="str">
            <v>Marys Creek 1H</v>
          </cell>
          <cell r="D382">
            <v>7623</v>
          </cell>
          <cell r="E382">
            <v>8792</v>
          </cell>
          <cell r="F382">
            <v>8639</v>
          </cell>
          <cell r="J382">
            <v>0</v>
          </cell>
          <cell r="K382">
            <v>0</v>
          </cell>
          <cell r="L382">
            <v>7623</v>
          </cell>
          <cell r="M382">
            <v>8639</v>
          </cell>
          <cell r="N382">
            <v>1153.3499999999999</v>
          </cell>
          <cell r="O382">
            <v>1153</v>
          </cell>
        </row>
        <row r="383">
          <cell r="B383" t="str">
            <v>81-41-080</v>
          </cell>
          <cell r="C383" t="str">
            <v>Marys Creek 1H Gas Lift Sales</v>
          </cell>
          <cell r="G383">
            <v>0</v>
          </cell>
          <cell r="H383">
            <v>0</v>
          </cell>
          <cell r="I383">
            <v>0</v>
          </cell>
          <cell r="N383">
            <v>0</v>
          </cell>
          <cell r="O383">
            <v>1153</v>
          </cell>
        </row>
        <row r="384">
          <cell r="B384" t="str">
            <v>81-40-085</v>
          </cell>
          <cell r="C384" t="str">
            <v>Marys Creek 3H</v>
          </cell>
          <cell r="D384">
            <v>3931</v>
          </cell>
          <cell r="E384">
            <v>4471</v>
          </cell>
          <cell r="F384">
            <v>4393</v>
          </cell>
          <cell r="J384">
            <v>0</v>
          </cell>
          <cell r="K384">
            <v>0</v>
          </cell>
          <cell r="L384">
            <v>3931</v>
          </cell>
          <cell r="M384">
            <v>4393</v>
          </cell>
          <cell r="N384">
            <v>1137.3699999999999</v>
          </cell>
          <cell r="O384">
            <v>1137.0999999999999</v>
          </cell>
        </row>
        <row r="385">
          <cell r="B385" t="str">
            <v>81-41-085</v>
          </cell>
          <cell r="C385" t="str">
            <v>Marys Creek 3H Gas Lift Sales</v>
          </cell>
          <cell r="G385">
            <v>0</v>
          </cell>
          <cell r="H385">
            <v>0</v>
          </cell>
          <cell r="I385">
            <v>0</v>
          </cell>
          <cell r="N385">
            <v>0</v>
          </cell>
          <cell r="O385">
            <v>1137.0999999999999</v>
          </cell>
        </row>
        <row r="386">
          <cell r="B386" t="str">
            <v>81-40-139</v>
          </cell>
          <cell r="C386" t="str">
            <v>Marys Creek 5H</v>
          </cell>
          <cell r="D386">
            <v>18688</v>
          </cell>
          <cell r="E386">
            <v>21701</v>
          </cell>
          <cell r="F386">
            <v>21322</v>
          </cell>
          <cell r="J386">
            <v>0</v>
          </cell>
          <cell r="K386">
            <v>0</v>
          </cell>
          <cell r="L386">
            <v>2678</v>
          </cell>
          <cell r="M386">
            <v>3055</v>
          </cell>
          <cell r="N386">
            <v>1161.23</v>
          </cell>
          <cell r="O386">
            <v>1161.4000000000001</v>
          </cell>
        </row>
        <row r="387">
          <cell r="B387" t="str">
            <v>81-41-337-5</v>
          </cell>
          <cell r="C387" t="str">
            <v>Marys Creek 5H GLS</v>
          </cell>
          <cell r="G387">
            <v>16010</v>
          </cell>
          <cell r="H387">
            <v>18591</v>
          </cell>
          <cell r="I387">
            <v>18267</v>
          </cell>
          <cell r="N387">
            <v>1161.21</v>
          </cell>
          <cell r="O387">
            <v>0</v>
          </cell>
        </row>
        <row r="388">
          <cell r="B388" t="str">
            <v>81-40-140</v>
          </cell>
          <cell r="C388" t="str">
            <v>Marys Creek 7H</v>
          </cell>
          <cell r="D388">
            <v>0</v>
          </cell>
          <cell r="E388">
            <v>0</v>
          </cell>
          <cell r="F388">
            <v>0</v>
          </cell>
          <cell r="J388">
            <v>0</v>
          </cell>
          <cell r="K388">
            <v>0</v>
          </cell>
          <cell r="L388">
            <v>0</v>
          </cell>
          <cell r="M388">
            <v>0</v>
          </cell>
          <cell r="N388">
            <v>0</v>
          </cell>
          <cell r="O388">
            <v>1151.5</v>
          </cell>
        </row>
        <row r="389">
          <cell r="B389" t="str">
            <v>81-41-337-7</v>
          </cell>
          <cell r="C389" t="str">
            <v>Marys Creek 7H GLS</v>
          </cell>
          <cell r="G389">
            <v>0</v>
          </cell>
          <cell r="H389">
            <v>0</v>
          </cell>
          <cell r="I389">
            <v>0</v>
          </cell>
          <cell r="N389">
            <v>0</v>
          </cell>
          <cell r="O389">
            <v>0</v>
          </cell>
        </row>
        <row r="390">
          <cell r="B390" t="str">
            <v>81-40-141</v>
          </cell>
          <cell r="C390" t="str">
            <v>Marys Creek 8H</v>
          </cell>
          <cell r="D390">
            <v>15879</v>
          </cell>
          <cell r="E390">
            <v>18469</v>
          </cell>
          <cell r="F390">
            <v>18147</v>
          </cell>
          <cell r="J390">
            <v>0</v>
          </cell>
          <cell r="K390">
            <v>0</v>
          </cell>
          <cell r="L390">
            <v>2276</v>
          </cell>
          <cell r="M390">
            <v>2601</v>
          </cell>
          <cell r="N390">
            <v>1163.1099999999999</v>
          </cell>
          <cell r="O390">
            <v>1163.0999999999999</v>
          </cell>
        </row>
        <row r="391">
          <cell r="B391" t="str">
            <v>81-41-337-8</v>
          </cell>
          <cell r="C391" t="str">
            <v>Marys Creek 8H GLS</v>
          </cell>
          <cell r="G391">
            <v>13603</v>
          </cell>
          <cell r="H391">
            <v>15822</v>
          </cell>
          <cell r="I391">
            <v>15546</v>
          </cell>
          <cell r="N391">
            <v>1163.1300000000001</v>
          </cell>
          <cell r="O391">
            <v>0</v>
          </cell>
        </row>
        <row r="392">
          <cell r="B392" t="str">
            <v>81-40-144</v>
          </cell>
          <cell r="C392" t="str">
            <v>Marys Creek 6H</v>
          </cell>
          <cell r="D392">
            <v>9888</v>
          </cell>
          <cell r="E392">
            <v>11436</v>
          </cell>
          <cell r="F392">
            <v>11236</v>
          </cell>
          <cell r="J392">
            <v>0</v>
          </cell>
          <cell r="K392">
            <v>0</v>
          </cell>
          <cell r="L392">
            <v>9888</v>
          </cell>
          <cell r="M392">
            <v>11236</v>
          </cell>
          <cell r="N392">
            <v>1156.55</v>
          </cell>
          <cell r="O392">
            <v>1156.4000000000001</v>
          </cell>
        </row>
        <row r="393">
          <cell r="B393" t="str">
            <v>81-41-144</v>
          </cell>
          <cell r="C393" t="str">
            <v>Marys Creek 6H GLS</v>
          </cell>
          <cell r="G393">
            <v>0</v>
          </cell>
          <cell r="H393">
            <v>0</v>
          </cell>
          <cell r="I393">
            <v>0</v>
          </cell>
          <cell r="N393">
            <v>0</v>
          </cell>
          <cell r="O393">
            <v>1156.4000000000001</v>
          </cell>
        </row>
        <row r="394">
          <cell r="B394" t="str">
            <v>81-40-158</v>
          </cell>
          <cell r="C394" t="str">
            <v>XTO Dulaney 1H</v>
          </cell>
          <cell r="D394">
            <v>0</v>
          </cell>
          <cell r="E394">
            <v>0</v>
          </cell>
          <cell r="F394">
            <v>0</v>
          </cell>
          <cell r="L394">
            <v>0</v>
          </cell>
          <cell r="M394">
            <v>0</v>
          </cell>
          <cell r="N394">
            <v>0</v>
          </cell>
          <cell r="O394">
            <v>1178.7</v>
          </cell>
        </row>
        <row r="395">
          <cell r="B395" t="str">
            <v>81-40-179</v>
          </cell>
          <cell r="C395" t="str">
            <v>Chesapeake Ward</v>
          </cell>
          <cell r="D395">
            <v>62402</v>
          </cell>
          <cell r="E395">
            <v>70365</v>
          </cell>
          <cell r="F395">
            <v>69137</v>
          </cell>
          <cell r="J395">
            <v>0</v>
          </cell>
          <cell r="K395">
            <v>0</v>
          </cell>
          <cell r="L395">
            <v>61907</v>
          </cell>
          <cell r="M395">
            <v>68583</v>
          </cell>
          <cell r="N395">
            <v>1127.6099999999999</v>
          </cell>
          <cell r="O395">
            <v>1127.5999999999999</v>
          </cell>
        </row>
        <row r="396">
          <cell r="B396" t="str">
            <v>81-41-179</v>
          </cell>
          <cell r="C396" t="str">
            <v>Chesapeake Ward GLS</v>
          </cell>
          <cell r="G396">
            <v>495</v>
          </cell>
          <cell r="H396">
            <v>564</v>
          </cell>
          <cell r="I396">
            <v>554</v>
          </cell>
          <cell r="N396">
            <v>1139.3900000000001</v>
          </cell>
          <cell r="O396">
            <v>1127.5999999999999</v>
          </cell>
        </row>
        <row r="397">
          <cell r="B397" t="str">
            <v>81-40-226</v>
          </cell>
          <cell r="C397" t="str">
            <v>Bosler</v>
          </cell>
          <cell r="D397">
            <v>12364</v>
          </cell>
          <cell r="E397">
            <v>15136</v>
          </cell>
          <cell r="F397">
            <v>14872</v>
          </cell>
          <cell r="J397">
            <v>0</v>
          </cell>
          <cell r="K397">
            <v>0</v>
          </cell>
          <cell r="L397">
            <v>12192</v>
          </cell>
          <cell r="M397">
            <v>14667</v>
          </cell>
          <cell r="N397">
            <v>1224.2</v>
          </cell>
          <cell r="O397">
            <v>1224.2</v>
          </cell>
        </row>
        <row r="398">
          <cell r="B398" t="str">
            <v>81-41-226</v>
          </cell>
          <cell r="C398" t="str">
            <v>Bosler GLS</v>
          </cell>
          <cell r="G398">
            <v>172</v>
          </cell>
          <cell r="H398">
            <v>209</v>
          </cell>
          <cell r="I398">
            <v>205</v>
          </cell>
          <cell r="N398">
            <v>1215.1199999999999</v>
          </cell>
          <cell r="O398">
            <v>1224.2</v>
          </cell>
        </row>
        <row r="399">
          <cell r="B399" t="str">
            <v>81-40-228</v>
          </cell>
          <cell r="C399" t="str">
            <v>XTO Marys Creek</v>
          </cell>
          <cell r="D399">
            <v>8094</v>
          </cell>
          <cell r="E399">
            <v>9046</v>
          </cell>
          <cell r="F399">
            <v>8888</v>
          </cell>
          <cell r="J399">
            <v>0</v>
          </cell>
          <cell r="K399">
            <v>0</v>
          </cell>
          <cell r="L399">
            <v>7956</v>
          </cell>
          <cell r="M399">
            <v>8736</v>
          </cell>
          <cell r="N399">
            <v>1117.6199999999999</v>
          </cell>
          <cell r="O399">
            <v>1117.2</v>
          </cell>
        </row>
        <row r="400">
          <cell r="B400" t="str">
            <v>81-41-228</v>
          </cell>
          <cell r="C400" t="str">
            <v>XTO Marys Creek GLS</v>
          </cell>
          <cell r="G400">
            <v>138</v>
          </cell>
          <cell r="H400">
            <v>155</v>
          </cell>
          <cell r="I400">
            <v>152</v>
          </cell>
          <cell r="N400">
            <v>1123.19</v>
          </cell>
          <cell r="O400">
            <v>1117.2</v>
          </cell>
        </row>
        <row r="401">
          <cell r="B401" t="str">
            <v>81-40-335</v>
          </cell>
          <cell r="C401" t="str">
            <v>Benbrook #1</v>
          </cell>
          <cell r="D401">
            <v>7276</v>
          </cell>
          <cell r="E401">
            <v>8497</v>
          </cell>
          <cell r="F401">
            <v>8349</v>
          </cell>
          <cell r="J401">
            <v>0</v>
          </cell>
          <cell r="K401">
            <v>0</v>
          </cell>
          <cell r="L401">
            <v>7151</v>
          </cell>
          <cell r="M401">
            <v>8208</v>
          </cell>
          <cell r="N401">
            <v>1167.81</v>
          </cell>
          <cell r="O401">
            <v>1167.5</v>
          </cell>
        </row>
        <row r="402">
          <cell r="B402" t="str">
            <v>81-41-335</v>
          </cell>
          <cell r="C402" t="str">
            <v>Benbrook #1 GLS</v>
          </cell>
          <cell r="G402">
            <v>125</v>
          </cell>
          <cell r="H402">
            <v>144</v>
          </cell>
          <cell r="I402">
            <v>141</v>
          </cell>
          <cell r="N402">
            <v>1152</v>
          </cell>
          <cell r="O402">
            <v>1167.5</v>
          </cell>
        </row>
        <row r="403">
          <cell r="B403" t="str">
            <v>84-10-206</v>
          </cell>
          <cell r="C403" t="str">
            <v>Hencken A and B 1</v>
          </cell>
          <cell r="D403">
            <v>525869</v>
          </cell>
          <cell r="E403">
            <v>605721</v>
          </cell>
          <cell r="F403">
            <v>595151</v>
          </cell>
          <cell r="L403">
            <v>525869</v>
          </cell>
          <cell r="M403">
            <v>595151</v>
          </cell>
          <cell r="N403">
            <v>1151.8499999999999</v>
          </cell>
          <cell r="O403">
            <v>1151.8</v>
          </cell>
        </row>
        <row r="404">
          <cell r="B404" t="str">
            <v>84-10-207</v>
          </cell>
          <cell r="C404" t="str">
            <v>Hencken A and B 2</v>
          </cell>
          <cell r="D404">
            <v>0</v>
          </cell>
          <cell r="E404">
            <v>0</v>
          </cell>
          <cell r="F404">
            <v>0</v>
          </cell>
          <cell r="L404">
            <v>0</v>
          </cell>
          <cell r="M404">
            <v>0</v>
          </cell>
          <cell r="N404">
            <v>0</v>
          </cell>
          <cell r="O404">
            <v>1148</v>
          </cell>
        </row>
        <row r="405">
          <cell r="B405" t="str">
            <v>84-10-223</v>
          </cell>
          <cell r="C405" t="str">
            <v>Perrone South CDP 1</v>
          </cell>
          <cell r="D405">
            <v>179881</v>
          </cell>
          <cell r="E405">
            <v>207860</v>
          </cell>
          <cell r="F405">
            <v>204233</v>
          </cell>
          <cell r="L405">
            <v>179881</v>
          </cell>
          <cell r="M405">
            <v>204233</v>
          </cell>
          <cell r="N405">
            <v>1155.54</v>
          </cell>
          <cell r="O405">
            <v>1155.5</v>
          </cell>
        </row>
        <row r="406">
          <cell r="B406" t="str">
            <v>84-10-224</v>
          </cell>
          <cell r="C406" t="str">
            <v>Perrone North CDP 1</v>
          </cell>
          <cell r="D406">
            <v>235254</v>
          </cell>
          <cell r="E406">
            <v>272428</v>
          </cell>
          <cell r="F406">
            <v>267674</v>
          </cell>
          <cell r="L406">
            <v>235254</v>
          </cell>
          <cell r="M406">
            <v>267674</v>
          </cell>
          <cell r="N406">
            <v>1158.02</v>
          </cell>
          <cell r="O406">
            <v>1158</v>
          </cell>
        </row>
        <row r="407">
          <cell r="B407" t="str">
            <v>84-10-225</v>
          </cell>
          <cell r="C407" t="str">
            <v>Perrone South CDP 2</v>
          </cell>
          <cell r="D407">
            <v>175788</v>
          </cell>
          <cell r="E407">
            <v>203129</v>
          </cell>
          <cell r="F407">
            <v>199584</v>
          </cell>
          <cell r="L407">
            <v>175788</v>
          </cell>
          <cell r="M407">
            <v>199584</v>
          </cell>
          <cell r="N407">
            <v>1155.53</v>
          </cell>
          <cell r="O407">
            <v>1155.5</v>
          </cell>
        </row>
        <row r="408">
          <cell r="B408" t="str">
            <v>84-10-226</v>
          </cell>
          <cell r="C408" t="str">
            <v>Perrone North CDP 2</v>
          </cell>
          <cell r="D408">
            <v>234190</v>
          </cell>
          <cell r="E408">
            <v>271192</v>
          </cell>
          <cell r="F408">
            <v>266460</v>
          </cell>
          <cell r="L408">
            <v>234190</v>
          </cell>
          <cell r="M408">
            <v>266460</v>
          </cell>
          <cell r="N408">
            <v>1158</v>
          </cell>
          <cell r="O408">
            <v>1158</v>
          </cell>
        </row>
        <row r="409">
          <cell r="B409" t="str">
            <v>84-20-337</v>
          </cell>
          <cell r="C409" t="str">
            <v>Hencken 1H</v>
          </cell>
          <cell r="D409">
            <v>8817</v>
          </cell>
          <cell r="E409">
            <v>10250</v>
          </cell>
          <cell r="F409">
            <v>10071</v>
          </cell>
          <cell r="J409">
            <v>0</v>
          </cell>
          <cell r="K409">
            <v>0</v>
          </cell>
          <cell r="L409">
            <v>8817</v>
          </cell>
          <cell r="M409">
            <v>10071</v>
          </cell>
          <cell r="N409">
            <v>1162.53</v>
          </cell>
          <cell r="O409">
            <v>1162.5</v>
          </cell>
        </row>
        <row r="410">
          <cell r="C410" t="str">
            <v>No GLS Meter</v>
          </cell>
          <cell r="G410">
            <v>0</v>
          </cell>
          <cell r="H410">
            <v>0</v>
          </cell>
          <cell r="I410">
            <v>0</v>
          </cell>
          <cell r="N410">
            <v>0</v>
          </cell>
          <cell r="O410">
            <v>0</v>
          </cell>
        </row>
        <row r="413">
          <cell r="B413" t="str">
            <v>Plant Totals</v>
          </cell>
          <cell r="C413" t="str">
            <v>Total Wellhead Meters to Plants</v>
          </cell>
          <cell r="D413">
            <v>8775048</v>
          </cell>
          <cell r="E413">
            <v>10307934</v>
          </cell>
          <cell r="F413">
            <v>10128060</v>
          </cell>
          <cell r="G413">
            <v>220226</v>
          </cell>
          <cell r="H413">
            <v>262391</v>
          </cell>
          <cell r="I413">
            <v>257815</v>
          </cell>
          <cell r="J413">
            <v>-1598</v>
          </cell>
          <cell r="K413">
            <v>-1949</v>
          </cell>
          <cell r="L413">
            <v>8556912</v>
          </cell>
          <cell r="M413">
            <v>9872800</v>
          </cell>
          <cell r="N413">
            <v>1153.78</v>
          </cell>
        </row>
        <row r="415">
          <cell r="C415" t="str">
            <v>Total Devon Meters to Plants</v>
          </cell>
          <cell r="D415">
            <v>4700980</v>
          </cell>
          <cell r="E415">
            <v>5560903</v>
          </cell>
          <cell r="F415">
            <v>5463864</v>
          </cell>
          <cell r="G415">
            <v>164995</v>
          </cell>
          <cell r="H415">
            <v>197449</v>
          </cell>
          <cell r="I415">
            <v>194004</v>
          </cell>
          <cell r="J415">
            <v>-1203</v>
          </cell>
          <cell r="K415">
            <v>-1480</v>
          </cell>
          <cell r="L415">
            <v>4537680</v>
          </cell>
          <cell r="M415">
            <v>5271946</v>
          </cell>
          <cell r="N415">
            <v>1161.82</v>
          </cell>
        </row>
        <row r="416">
          <cell r="C416" t="str">
            <v>Total Non-Devon Meters to Plants</v>
          </cell>
          <cell r="D416">
            <v>4074068</v>
          </cell>
          <cell r="E416">
            <v>4747031</v>
          </cell>
          <cell r="F416">
            <v>4664196</v>
          </cell>
          <cell r="G416">
            <v>55231</v>
          </cell>
          <cell r="H416">
            <v>64942</v>
          </cell>
          <cell r="I416">
            <v>63811</v>
          </cell>
          <cell r="J416">
            <v>-395</v>
          </cell>
          <cell r="K416">
            <v>-469</v>
          </cell>
          <cell r="L416">
            <v>4019232</v>
          </cell>
          <cell r="M416">
            <v>4600854</v>
          </cell>
          <cell r="N416">
            <v>1144.71</v>
          </cell>
        </row>
        <row r="417">
          <cell r="D417">
            <v>8775048</v>
          </cell>
          <cell r="E417">
            <v>10307934</v>
          </cell>
          <cell r="F417">
            <v>10128060</v>
          </cell>
          <cell r="G417">
            <v>220226</v>
          </cell>
          <cell r="H417">
            <v>262391</v>
          </cell>
          <cell r="I417">
            <v>257815</v>
          </cell>
          <cell r="J417">
            <v>-1598</v>
          </cell>
          <cell r="K417">
            <v>-1949</v>
          </cell>
          <cell r="L417">
            <v>8556912</v>
          </cell>
          <cell r="M417">
            <v>9872800</v>
          </cell>
          <cell r="N417">
            <v>1153.78</v>
          </cell>
        </row>
        <row r="420">
          <cell r="C420" t="str">
            <v>Plant Meters</v>
          </cell>
        </row>
        <row r="421">
          <cell r="B421">
            <v>6925</v>
          </cell>
          <cell r="C421" t="str">
            <v>Crosstex Silver Creek (ETC)</v>
          </cell>
          <cell r="D421">
            <v>0</v>
          </cell>
          <cell r="E421">
            <v>0</v>
          </cell>
          <cell r="F421">
            <v>0</v>
          </cell>
          <cell r="L421">
            <v>0</v>
          </cell>
          <cell r="M421">
            <v>0</v>
          </cell>
          <cell r="N421">
            <v>0</v>
          </cell>
        </row>
        <row r="422">
          <cell r="B422" t="str">
            <v>6960-00</v>
          </cell>
          <cell r="C422" t="str">
            <v>Veale Ranch IC (ETC)</v>
          </cell>
          <cell r="D422">
            <v>83336</v>
          </cell>
          <cell r="E422">
            <v>96063</v>
          </cell>
          <cell r="F422">
            <v>94387</v>
          </cell>
          <cell r="L422">
            <v>83336</v>
          </cell>
          <cell r="M422">
            <v>94387</v>
          </cell>
          <cell r="N422">
            <v>1152.72</v>
          </cell>
        </row>
        <row r="423">
          <cell r="B423" t="str">
            <v>9785-00</v>
          </cell>
          <cell r="C423" t="str">
            <v>Chief Goforth #1 (ETC)</v>
          </cell>
          <cell r="D423">
            <v>180454</v>
          </cell>
          <cell r="E423">
            <v>221218</v>
          </cell>
          <cell r="F423">
            <v>217358</v>
          </cell>
          <cell r="L423">
            <v>180454</v>
          </cell>
          <cell r="M423">
            <v>217358</v>
          </cell>
          <cell r="N423">
            <v>1204.51</v>
          </cell>
        </row>
        <row r="424">
          <cell r="B424" t="str">
            <v>9819-00</v>
          </cell>
          <cell r="C424" t="str">
            <v>Crosstex Alliance Primary (ETC)</v>
          </cell>
          <cell r="D424">
            <v>1221374</v>
          </cell>
          <cell r="E424">
            <v>1228872</v>
          </cell>
          <cell r="F424">
            <v>1207428</v>
          </cell>
          <cell r="L424">
            <v>1221374</v>
          </cell>
          <cell r="M424">
            <v>1228872</v>
          </cell>
          <cell r="N424">
            <v>1006.14</v>
          </cell>
        </row>
        <row r="425">
          <cell r="B425" t="str">
            <v>9819-01</v>
          </cell>
          <cell r="C425" t="str">
            <v>Crosstex Alliance Secondary (ETC)</v>
          </cell>
          <cell r="D425">
            <v>936702</v>
          </cell>
          <cell r="E425">
            <v>942454</v>
          </cell>
          <cell r="F425">
            <v>926008</v>
          </cell>
          <cell r="L425">
            <v>936702</v>
          </cell>
          <cell r="M425">
            <v>942454</v>
          </cell>
          <cell r="N425">
            <v>1006.14</v>
          </cell>
        </row>
        <row r="426">
          <cell r="B426" t="str">
            <v>70-0014-24</v>
          </cell>
          <cell r="C426" t="str">
            <v>NTP 24 at Alliance #1</v>
          </cell>
          <cell r="D426">
            <v>2393313</v>
          </cell>
          <cell r="E426">
            <v>2407563</v>
          </cell>
          <cell r="F426">
            <v>2365551</v>
          </cell>
          <cell r="L426">
            <v>3743527</v>
          </cell>
          <cell r="M426">
            <v>3756677</v>
          </cell>
          <cell r="N426">
            <v>1003.51</v>
          </cell>
          <cell r="O426">
            <v>1006</v>
          </cell>
        </row>
        <row r="427">
          <cell r="B427" t="str">
            <v>70-0015-24</v>
          </cell>
          <cell r="C427" t="str">
            <v>NTP 24 at Alliance #2</v>
          </cell>
          <cell r="D427">
            <v>1325664</v>
          </cell>
          <cell r="E427">
            <v>1333557</v>
          </cell>
          <cell r="F427">
            <v>1310286</v>
          </cell>
          <cell r="N427">
            <v>1005.95</v>
          </cell>
          <cell r="O427">
            <v>1006</v>
          </cell>
        </row>
        <row r="428">
          <cell r="B428" t="str">
            <v>71-0001-24</v>
          </cell>
          <cell r="C428" t="str">
            <v>Goforth Inlet</v>
          </cell>
          <cell r="D428">
            <v>962871</v>
          </cell>
          <cell r="E428">
            <v>1181065</v>
          </cell>
          <cell r="F428">
            <v>1160455</v>
          </cell>
          <cell r="L428">
            <v>962871</v>
          </cell>
          <cell r="M428">
            <v>1160455</v>
          </cell>
          <cell r="N428">
            <v>1226.6099999999999</v>
          </cell>
          <cell r="O428">
            <v>1226.7</v>
          </cell>
        </row>
        <row r="429">
          <cell r="B429" t="str">
            <v>71-0002-24</v>
          </cell>
          <cell r="C429" t="str">
            <v>Goforth Outlet</v>
          </cell>
          <cell r="D429">
            <v>809043</v>
          </cell>
          <cell r="E429">
            <v>837481</v>
          </cell>
          <cell r="F429">
            <v>822867</v>
          </cell>
          <cell r="L429">
            <v>809043</v>
          </cell>
          <cell r="M429">
            <v>837481</v>
          </cell>
          <cell r="N429">
            <v>1035.1500000000001</v>
          </cell>
          <cell r="O429">
            <v>1035.2</v>
          </cell>
        </row>
        <row r="430">
          <cell r="B430" t="str">
            <v>71-0007-24</v>
          </cell>
          <cell r="C430" t="str">
            <v>Goforth Plant Fuel</v>
          </cell>
          <cell r="D430">
            <v>20275</v>
          </cell>
          <cell r="E430">
            <v>20988</v>
          </cell>
          <cell r="F430">
            <v>20622</v>
          </cell>
          <cell r="L430">
            <v>20275</v>
          </cell>
          <cell r="M430">
            <v>20988</v>
          </cell>
          <cell r="N430">
            <v>1035.17</v>
          </cell>
          <cell r="O430">
            <v>1035.2</v>
          </cell>
        </row>
        <row r="431">
          <cell r="B431" t="str">
            <v>72-10-025</v>
          </cell>
          <cell r="C431" t="str">
            <v xml:space="preserve">Goforth Compressor MM </v>
          </cell>
          <cell r="D431">
            <v>181081</v>
          </cell>
          <cell r="E431">
            <v>222195</v>
          </cell>
          <cell r="F431">
            <v>218318</v>
          </cell>
          <cell r="L431">
            <v>181081</v>
          </cell>
          <cell r="M431">
            <v>218318</v>
          </cell>
          <cell r="N431">
            <v>1227.05</v>
          </cell>
          <cell r="O431">
            <v>1226.0999999999999</v>
          </cell>
        </row>
        <row r="432">
          <cell r="B432" t="str">
            <v>72-10-025-NJHN</v>
          </cell>
          <cell r="C432" t="str">
            <v>Goforth By-pass Diverted to NJHN</v>
          </cell>
          <cell r="D432">
            <v>0</v>
          </cell>
          <cell r="E432">
            <v>0</v>
          </cell>
          <cell r="F432">
            <v>0</v>
          </cell>
          <cell r="L432">
            <v>0</v>
          </cell>
          <cell r="M432">
            <v>0</v>
          </cell>
          <cell r="N432">
            <v>0</v>
          </cell>
          <cell r="O432">
            <v>0</v>
          </cell>
        </row>
        <row r="433">
          <cell r="B433" t="str">
            <v>72-10-038</v>
          </cell>
          <cell r="C433" t="str">
            <v>Goforth Calculated Residue</v>
          </cell>
          <cell r="D433">
            <v>951095</v>
          </cell>
          <cell r="E433">
            <v>1019277</v>
          </cell>
          <cell r="F433">
            <v>1001491</v>
          </cell>
          <cell r="L433">
            <v>769911.08983034233</v>
          </cell>
          <cell r="M433">
            <v>796278.69000000006</v>
          </cell>
          <cell r="N433">
            <v>1034.25</v>
          </cell>
          <cell r="O433">
            <v>0</v>
          </cell>
        </row>
        <row r="434">
          <cell r="B434" t="str">
            <v>72-10-041</v>
          </cell>
          <cell r="C434" t="str">
            <v>Goforth ETC MM1 Check</v>
          </cell>
          <cell r="D434">
            <v>180454</v>
          </cell>
          <cell r="E434">
            <v>221218</v>
          </cell>
          <cell r="F434">
            <v>217358</v>
          </cell>
          <cell r="L434">
            <v>180454</v>
          </cell>
          <cell r="M434">
            <v>221218</v>
          </cell>
          <cell r="N434">
            <v>1225.9000000000001</v>
          </cell>
          <cell r="O434">
            <v>1225.5</v>
          </cell>
        </row>
        <row r="435">
          <cell r="B435" t="str">
            <v>72-10-042</v>
          </cell>
          <cell r="C435" t="str">
            <v>Goforth Sys to Azle Sys</v>
          </cell>
          <cell r="D435">
            <v>964044</v>
          </cell>
          <cell r="E435">
            <v>1178951</v>
          </cell>
          <cell r="F435">
            <v>1158378</v>
          </cell>
          <cell r="L435">
            <v>964044</v>
          </cell>
          <cell r="M435">
            <v>1158378</v>
          </cell>
          <cell r="N435">
            <v>1222.92</v>
          </cell>
          <cell r="O435">
            <v>1222.9000000000001</v>
          </cell>
        </row>
        <row r="436">
          <cell r="B436" t="str">
            <v>72-10-109</v>
          </cell>
          <cell r="C436" t="str">
            <v>Goforth 12" to ETC</v>
          </cell>
          <cell r="D436">
            <v>0</v>
          </cell>
          <cell r="E436">
            <v>0</v>
          </cell>
          <cell r="F436">
            <v>0</v>
          </cell>
          <cell r="N436">
            <v>0</v>
          </cell>
          <cell r="O436">
            <v>1141.0999999999999</v>
          </cell>
        </row>
        <row r="437">
          <cell r="B437" t="str">
            <v>72-11-005</v>
          </cell>
          <cell r="C437" t="str">
            <v>Goforth Compressor Fuel</v>
          </cell>
          <cell r="D437">
            <v>12863</v>
          </cell>
          <cell r="E437">
            <v>14942</v>
          </cell>
          <cell r="F437">
            <v>14681</v>
          </cell>
          <cell r="L437">
            <v>12863</v>
          </cell>
          <cell r="M437">
            <v>14681</v>
          </cell>
          <cell r="N437">
            <v>1161.6300000000001</v>
          </cell>
          <cell r="O437">
            <v>1222.9000000000001</v>
          </cell>
        </row>
        <row r="438">
          <cell r="B438" t="str">
            <v>72-11-015</v>
          </cell>
          <cell r="C438" t="str">
            <v>Goforth Comp Fuel Dry</v>
          </cell>
          <cell r="D438">
            <v>39029</v>
          </cell>
          <cell r="E438">
            <v>40399</v>
          </cell>
          <cell r="F438">
            <v>39694</v>
          </cell>
          <cell r="L438">
            <v>39029</v>
          </cell>
          <cell r="M438">
            <v>40399</v>
          </cell>
          <cell r="N438">
            <v>1035.0999999999999</v>
          </cell>
          <cell r="O438">
            <v>1035.0999999999999</v>
          </cell>
        </row>
        <row r="439">
          <cell r="B439" t="str">
            <v>72-11-132</v>
          </cell>
          <cell r="C439" t="str">
            <v>Veal Station Booster Comp Fuel</v>
          </cell>
          <cell r="D439">
            <v>5463</v>
          </cell>
          <cell r="E439">
            <v>6469</v>
          </cell>
          <cell r="F439">
            <v>6356</v>
          </cell>
          <cell r="L439">
            <v>5463</v>
          </cell>
          <cell r="M439">
            <v>6356</v>
          </cell>
          <cell r="N439">
            <v>1184.1500000000001</v>
          </cell>
          <cell r="O439">
            <v>1183.7</v>
          </cell>
        </row>
        <row r="440">
          <cell r="B440" t="str">
            <v>72-40-347</v>
          </cell>
          <cell r="C440" t="str">
            <v>ETC Veal I C</v>
          </cell>
          <cell r="D440">
            <v>83336</v>
          </cell>
          <cell r="E440">
            <v>96063</v>
          </cell>
          <cell r="F440">
            <v>94387</v>
          </cell>
          <cell r="L440">
            <v>83336</v>
          </cell>
          <cell r="M440">
            <v>94387</v>
          </cell>
          <cell r="N440">
            <v>1152.72</v>
          </cell>
          <cell r="O440">
            <v>1152.7</v>
          </cell>
        </row>
        <row r="441">
          <cell r="B441" t="str">
            <v>78-0000-24</v>
          </cell>
          <cell r="C441" t="str">
            <v>Azle Plant Inlet</v>
          </cell>
          <cell r="D441">
            <v>1386870</v>
          </cell>
          <cell r="E441">
            <v>1626231</v>
          </cell>
          <cell r="F441">
            <v>1597853</v>
          </cell>
          <cell r="L441">
            <v>1386870</v>
          </cell>
          <cell r="M441">
            <v>1597853</v>
          </cell>
          <cell r="N441">
            <v>1172.5899999999999</v>
          </cell>
          <cell r="O441">
            <v>1172.5999999999999</v>
          </cell>
        </row>
        <row r="442">
          <cell r="B442" t="str">
            <v>78-0001-24</v>
          </cell>
          <cell r="C442" t="str">
            <v>Azle Plant Outlet</v>
          </cell>
          <cell r="D442">
            <v>1187847</v>
          </cell>
          <cell r="E442">
            <v>1187655</v>
          </cell>
          <cell r="F442">
            <v>1166930</v>
          </cell>
          <cell r="L442">
            <v>1187847</v>
          </cell>
          <cell r="M442">
            <v>1187655</v>
          </cell>
          <cell r="N442">
            <v>999.84</v>
          </cell>
          <cell r="O442">
            <v>999.8</v>
          </cell>
        </row>
        <row r="443">
          <cell r="B443" t="str">
            <v>78-0002-24</v>
          </cell>
          <cell r="C443" t="str">
            <v>Azle Plant Fuel</v>
          </cell>
          <cell r="D443">
            <v>30639</v>
          </cell>
          <cell r="E443">
            <v>30636</v>
          </cell>
          <cell r="F443">
            <v>30101</v>
          </cell>
          <cell r="L443">
            <v>30639</v>
          </cell>
          <cell r="M443">
            <v>30636</v>
          </cell>
          <cell r="N443">
            <v>999.9</v>
          </cell>
          <cell r="O443">
            <v>999.8</v>
          </cell>
        </row>
        <row r="444">
          <cell r="B444" t="str">
            <v>78-0003-24</v>
          </cell>
          <cell r="C444" t="str">
            <v>Azle Plant By-Pass</v>
          </cell>
          <cell r="D444">
            <v>610</v>
          </cell>
          <cell r="E444">
            <v>717</v>
          </cell>
          <cell r="F444">
            <v>704</v>
          </cell>
          <cell r="L444">
            <v>610</v>
          </cell>
          <cell r="M444">
            <v>704</v>
          </cell>
          <cell r="N444">
            <v>1175.4100000000001</v>
          </cell>
          <cell r="O444">
            <v>1172.0999999999999</v>
          </cell>
        </row>
        <row r="445">
          <cell r="B445" t="str">
            <v>78-0024-24</v>
          </cell>
          <cell r="C445" t="str">
            <v>XTO Low Rider Interconnect</v>
          </cell>
          <cell r="D445">
            <v>1612232</v>
          </cell>
          <cell r="E445">
            <v>1622838</v>
          </cell>
          <cell r="F445">
            <v>1594519</v>
          </cell>
          <cell r="L445">
            <v>1612232</v>
          </cell>
          <cell r="M445">
            <v>1622838</v>
          </cell>
          <cell r="N445">
            <v>1006.58</v>
          </cell>
          <cell r="O445">
            <v>1006.5</v>
          </cell>
        </row>
        <row r="446">
          <cell r="B446" t="str">
            <v>78-0025-24</v>
          </cell>
          <cell r="C446" t="str">
            <v>North Johnson to Alliance</v>
          </cell>
          <cell r="D446">
            <v>0</v>
          </cell>
          <cell r="E446">
            <v>0</v>
          </cell>
          <cell r="F446">
            <v>0</v>
          </cell>
          <cell r="L446">
            <v>0</v>
          </cell>
          <cell r="M446">
            <v>0</v>
          </cell>
          <cell r="N446">
            <v>0</v>
          </cell>
          <cell r="O446">
            <v>1001.2</v>
          </cell>
        </row>
        <row r="447">
          <cell r="B447" t="str">
            <v>78-0026-24</v>
          </cell>
          <cell r="C447" t="str">
            <v>Alliance to North Johnson</v>
          </cell>
          <cell r="D447">
            <v>2132640</v>
          </cell>
          <cell r="E447">
            <v>2146201</v>
          </cell>
          <cell r="F447">
            <v>2108750</v>
          </cell>
          <cell r="L447">
            <v>2132640</v>
          </cell>
          <cell r="M447">
            <v>2146201</v>
          </cell>
          <cell r="N447">
            <v>1006.36</v>
          </cell>
          <cell r="O447">
            <v>1003.7</v>
          </cell>
        </row>
        <row r="448">
          <cell r="B448" t="str">
            <v>78-0027-24</v>
          </cell>
          <cell r="C448" t="str">
            <v>Alliance Fuel</v>
          </cell>
          <cell r="D448">
            <v>11170</v>
          </cell>
          <cell r="E448">
            <v>11205</v>
          </cell>
          <cell r="F448">
            <v>11009</v>
          </cell>
          <cell r="L448">
            <v>11170</v>
          </cell>
          <cell r="M448">
            <v>11205</v>
          </cell>
          <cell r="N448">
            <v>1003.13</v>
          </cell>
          <cell r="O448">
            <v>1003.3</v>
          </cell>
        </row>
        <row r="449">
          <cell r="B449" t="str">
            <v>78-0028-24</v>
          </cell>
          <cell r="C449" t="str">
            <v>Alliance Check to ETC</v>
          </cell>
          <cell r="D449">
            <v>1221374</v>
          </cell>
          <cell r="E449">
            <v>1228872</v>
          </cell>
          <cell r="F449">
            <v>1207428</v>
          </cell>
          <cell r="L449">
            <v>1221374</v>
          </cell>
          <cell r="M449">
            <v>1228872</v>
          </cell>
          <cell r="N449">
            <v>1006.14</v>
          </cell>
          <cell r="O449">
            <v>1006.1</v>
          </cell>
        </row>
        <row r="450">
          <cell r="B450" t="str">
            <v>78-0029-24</v>
          </cell>
          <cell r="C450" t="str">
            <v>Azle Plant ByPass #2</v>
          </cell>
          <cell r="D450">
            <v>1394</v>
          </cell>
          <cell r="E450">
            <v>1634</v>
          </cell>
          <cell r="F450">
            <v>1605</v>
          </cell>
          <cell r="L450">
            <v>1394</v>
          </cell>
          <cell r="M450">
            <v>1605</v>
          </cell>
          <cell r="N450">
            <v>1172.17</v>
          </cell>
          <cell r="O450">
            <v>1172.0999999999999</v>
          </cell>
        </row>
        <row r="451">
          <cell r="B451" t="str">
            <v>78-0031-24</v>
          </cell>
          <cell r="C451" t="str">
            <v>Alliance Check to ETC #2</v>
          </cell>
          <cell r="D451">
            <v>936702</v>
          </cell>
          <cell r="E451">
            <v>942454</v>
          </cell>
          <cell r="F451">
            <v>926008</v>
          </cell>
          <cell r="L451">
            <v>936702</v>
          </cell>
          <cell r="M451">
            <v>942454</v>
          </cell>
          <cell r="N451">
            <v>1006.14</v>
          </cell>
          <cell r="O451">
            <v>1006.1</v>
          </cell>
        </row>
        <row r="452">
          <cell r="B452" t="str">
            <v>78-0032-24</v>
          </cell>
          <cell r="C452" t="str">
            <v>TRWD 6Inch Receipt</v>
          </cell>
          <cell r="D452">
            <v>543713</v>
          </cell>
          <cell r="E452">
            <v>555989</v>
          </cell>
          <cell r="F452">
            <v>546287</v>
          </cell>
          <cell r="L452">
            <v>543713</v>
          </cell>
          <cell r="M452">
            <v>555989</v>
          </cell>
          <cell r="N452">
            <v>1022.58</v>
          </cell>
          <cell r="O452">
            <v>1022.6</v>
          </cell>
        </row>
        <row r="453">
          <cell r="B453" t="str">
            <v>78-1000-24</v>
          </cell>
          <cell r="C453" t="str">
            <v>Kemp Compressor Inlet</v>
          </cell>
          <cell r="D453">
            <v>231098</v>
          </cell>
          <cell r="E453">
            <v>281343</v>
          </cell>
          <cell r="F453">
            <v>276434</v>
          </cell>
          <cell r="L453">
            <v>231098</v>
          </cell>
          <cell r="M453">
            <v>276434</v>
          </cell>
          <cell r="N453">
            <v>1217.42</v>
          </cell>
          <cell r="O453">
            <v>1217.4000000000001</v>
          </cell>
        </row>
        <row r="454">
          <cell r="B454" t="str">
            <v>78-1001-24</v>
          </cell>
          <cell r="C454" t="str">
            <v>Kemp Compressor Outlet</v>
          </cell>
          <cell r="D454">
            <v>1044366</v>
          </cell>
          <cell r="E454">
            <v>1263057</v>
          </cell>
          <cell r="F454">
            <v>1241017</v>
          </cell>
          <cell r="L454">
            <v>1044366</v>
          </cell>
          <cell r="M454">
            <v>1241017</v>
          </cell>
          <cell r="N454">
            <v>1209.4000000000001</v>
          </cell>
          <cell r="O454">
            <v>1209.4000000000001</v>
          </cell>
        </row>
        <row r="455">
          <cell r="B455" t="str">
            <v>78-1002-24</v>
          </cell>
          <cell r="C455" t="str">
            <v>Kemp Compressor Fuel</v>
          </cell>
          <cell r="D455">
            <v>6765</v>
          </cell>
          <cell r="E455">
            <v>8182</v>
          </cell>
          <cell r="F455">
            <v>8039</v>
          </cell>
          <cell r="L455">
            <v>6765</v>
          </cell>
          <cell r="M455">
            <v>8039</v>
          </cell>
          <cell r="N455">
            <v>1209.46</v>
          </cell>
          <cell r="O455">
            <v>1209.4000000000001</v>
          </cell>
        </row>
        <row r="456">
          <cell r="B456" t="str">
            <v>78-1004-24</v>
          </cell>
          <cell r="C456" t="str">
            <v>Kemp Compressor Outlet #2</v>
          </cell>
          <cell r="D456">
            <v>1674153</v>
          </cell>
          <cell r="E456">
            <v>2024218</v>
          </cell>
          <cell r="F456">
            <v>1988895</v>
          </cell>
          <cell r="L456">
            <v>1674153</v>
          </cell>
          <cell r="M456">
            <v>1988895</v>
          </cell>
          <cell r="N456">
            <v>1209.0999999999999</v>
          </cell>
          <cell r="O456">
            <v>1209.0999999999999</v>
          </cell>
        </row>
        <row r="457">
          <cell r="B457" t="str">
            <v>78-1005-24</v>
          </cell>
          <cell r="C457" t="str">
            <v>Kemp Compressor Fuel #2</v>
          </cell>
          <cell r="D457">
            <v>43697</v>
          </cell>
          <cell r="E457">
            <v>43973</v>
          </cell>
          <cell r="F457">
            <v>43206</v>
          </cell>
          <cell r="L457">
            <v>43697</v>
          </cell>
          <cell r="M457">
            <v>43973</v>
          </cell>
          <cell r="N457">
            <v>1006.32</v>
          </cell>
          <cell r="O457">
            <v>1006.4</v>
          </cell>
        </row>
        <row r="458">
          <cell r="B458" t="str">
            <v>78-1006-24</v>
          </cell>
          <cell r="C458" t="str">
            <v>Kemp Compressor Inlet #2</v>
          </cell>
          <cell r="D458">
            <v>1111947</v>
          </cell>
          <cell r="E458">
            <v>1344790</v>
          </cell>
          <cell r="F458">
            <v>1321323</v>
          </cell>
          <cell r="L458">
            <v>1111947</v>
          </cell>
          <cell r="M458">
            <v>1321323</v>
          </cell>
          <cell r="N458">
            <v>1209.4000000000001</v>
          </cell>
          <cell r="O458">
            <v>1209.4000000000001</v>
          </cell>
        </row>
        <row r="459">
          <cell r="B459" t="str">
            <v>78-1007-24</v>
          </cell>
          <cell r="C459" t="str">
            <v>Kemp Compressor Outlet #3</v>
          </cell>
          <cell r="D459">
            <v>0</v>
          </cell>
          <cell r="E459">
            <v>0</v>
          </cell>
          <cell r="F459">
            <v>0</v>
          </cell>
          <cell r="L459">
            <v>0</v>
          </cell>
          <cell r="M459">
            <v>0</v>
          </cell>
          <cell r="N459">
            <v>0</v>
          </cell>
          <cell r="O459">
            <v>1209.0999999999999</v>
          </cell>
        </row>
        <row r="460">
          <cell r="B460" t="str">
            <v>78-1008-24</v>
          </cell>
          <cell r="C460" t="str">
            <v>Kemp Comp Fuel #3</v>
          </cell>
          <cell r="D460">
            <v>23892</v>
          </cell>
          <cell r="E460">
            <v>24043</v>
          </cell>
          <cell r="F460">
            <v>23623</v>
          </cell>
          <cell r="L460">
            <v>23892</v>
          </cell>
          <cell r="M460">
            <v>24043</v>
          </cell>
          <cell r="N460">
            <v>1006.32</v>
          </cell>
          <cell r="O460">
            <v>1006.3</v>
          </cell>
        </row>
        <row r="461">
          <cell r="B461" t="str">
            <v>78-1009-24</v>
          </cell>
          <cell r="C461" t="str">
            <v>Kemp  Inlet #3</v>
          </cell>
          <cell r="D461">
            <v>1377787</v>
          </cell>
          <cell r="E461">
            <v>1669877</v>
          </cell>
          <cell r="F461">
            <v>1640738</v>
          </cell>
          <cell r="L461">
            <v>1377787</v>
          </cell>
          <cell r="M461">
            <v>1640738</v>
          </cell>
          <cell r="N461">
            <v>1212</v>
          </cell>
          <cell r="O461">
            <v>1212</v>
          </cell>
        </row>
        <row r="462">
          <cell r="B462" t="str">
            <v>78-2000-24</v>
          </cell>
          <cell r="C462" t="str">
            <v>Silver Creek Plant Inlet #1</v>
          </cell>
          <cell r="D462">
            <v>2847972</v>
          </cell>
          <cell r="E462">
            <v>3339734</v>
          </cell>
          <cell r="F462">
            <v>3281455</v>
          </cell>
          <cell r="L462">
            <v>2847972</v>
          </cell>
          <cell r="M462">
            <v>3281455</v>
          </cell>
          <cell r="N462">
            <v>1172.67</v>
          </cell>
          <cell r="O462">
            <v>1172.5999999999999</v>
          </cell>
        </row>
        <row r="463">
          <cell r="B463" t="str">
            <v>78-2001-24</v>
          </cell>
          <cell r="C463" t="str">
            <v>Silver Creek Plant Inlet #2</v>
          </cell>
          <cell r="D463">
            <v>2847828</v>
          </cell>
          <cell r="E463">
            <v>3340001</v>
          </cell>
          <cell r="F463">
            <v>3281718</v>
          </cell>
          <cell r="L463">
            <v>2847828</v>
          </cell>
          <cell r="M463">
            <v>3281718</v>
          </cell>
          <cell r="N463">
            <v>1172.82</v>
          </cell>
          <cell r="O463">
            <v>1172.9000000000001</v>
          </cell>
        </row>
        <row r="464">
          <cell r="B464" t="str">
            <v>78-2002-24</v>
          </cell>
          <cell r="C464" t="str">
            <v>Silver Creek Plant Outlet #1</v>
          </cell>
          <cell r="D464">
            <v>2406972</v>
          </cell>
          <cell r="E464">
            <v>2420540</v>
          </cell>
          <cell r="F464">
            <v>2378301</v>
          </cell>
          <cell r="L464">
            <v>2406972</v>
          </cell>
          <cell r="M464">
            <v>2420540</v>
          </cell>
          <cell r="N464">
            <v>1005.64</v>
          </cell>
          <cell r="O464">
            <v>1003.6</v>
          </cell>
        </row>
        <row r="465">
          <cell r="B465" t="str">
            <v>78-2003-24</v>
          </cell>
          <cell r="C465" t="str">
            <v>Silver Creek Plant Outlet #2</v>
          </cell>
          <cell r="D465">
            <v>2378107</v>
          </cell>
          <cell r="E465">
            <v>2393008</v>
          </cell>
          <cell r="F465">
            <v>2351250</v>
          </cell>
          <cell r="L465">
            <v>2378107</v>
          </cell>
          <cell r="M465">
            <v>2393008</v>
          </cell>
          <cell r="N465">
            <v>1006.27</v>
          </cell>
          <cell r="O465">
            <v>1006.4</v>
          </cell>
        </row>
        <row r="466">
          <cell r="B466" t="str">
            <v>78-2004-24</v>
          </cell>
          <cell r="C466" t="str">
            <v>Silver Creek Plant Fuel</v>
          </cell>
          <cell r="D466">
            <v>120271</v>
          </cell>
          <cell r="E466">
            <v>121016</v>
          </cell>
          <cell r="F466">
            <v>118904</v>
          </cell>
          <cell r="L466">
            <v>120271</v>
          </cell>
          <cell r="M466">
            <v>121016</v>
          </cell>
          <cell r="N466">
            <v>1006.19</v>
          </cell>
          <cell r="O466">
            <v>1006.4</v>
          </cell>
        </row>
        <row r="467">
          <cell r="B467" t="str">
            <v>81-41-337</v>
          </cell>
          <cell r="C467" t="str">
            <v>Marys Creek 578 GLS</v>
          </cell>
          <cell r="D467">
            <v>29616</v>
          </cell>
          <cell r="E467">
            <v>34413</v>
          </cell>
          <cell r="F467">
            <v>33812</v>
          </cell>
          <cell r="L467">
            <v>29616</v>
          </cell>
          <cell r="M467">
            <v>33812</v>
          </cell>
          <cell r="N467">
            <v>1161.97</v>
          </cell>
          <cell r="O467">
            <v>1162</v>
          </cell>
        </row>
        <row r="468">
          <cell r="B468" t="str">
            <v>81-5000-24</v>
          </cell>
          <cell r="C468" t="str">
            <v xml:space="preserve">White Settlement Comp Plant </v>
          </cell>
          <cell r="D468">
            <v>1176964</v>
          </cell>
          <cell r="E468">
            <v>1350464</v>
          </cell>
          <cell r="F468">
            <v>1326898</v>
          </cell>
          <cell r="L468">
            <v>1176964</v>
          </cell>
          <cell r="M468">
            <v>1326898</v>
          </cell>
          <cell r="N468">
            <v>1147.4100000000001</v>
          </cell>
          <cell r="O468">
            <v>1147.4000000000001</v>
          </cell>
        </row>
        <row r="469">
          <cell r="B469" t="str">
            <v>81-5001-24</v>
          </cell>
          <cell r="C469" t="str">
            <v>White Settlement Comp Fuel</v>
          </cell>
          <cell r="D469">
            <v>28120</v>
          </cell>
          <cell r="E469">
            <v>32267</v>
          </cell>
          <cell r="F469">
            <v>31704</v>
          </cell>
          <cell r="L469">
            <v>28120</v>
          </cell>
          <cell r="M469">
            <v>31704</v>
          </cell>
          <cell r="N469">
            <v>1147.48</v>
          </cell>
          <cell r="O469">
            <v>1147.4000000000001</v>
          </cell>
        </row>
        <row r="470">
          <cell r="B470" t="str">
            <v>81-5002-24</v>
          </cell>
          <cell r="C470" t="str">
            <v>White Settlement Outlet #2</v>
          </cell>
          <cell r="D470">
            <v>1231062</v>
          </cell>
          <cell r="E470">
            <v>1377616</v>
          </cell>
          <cell r="F470">
            <v>1353576</v>
          </cell>
          <cell r="L470">
            <v>1231062</v>
          </cell>
          <cell r="M470">
            <v>1353576</v>
          </cell>
          <cell r="N470">
            <v>1119.05</v>
          </cell>
          <cell r="O470">
            <v>1119.0999999999999</v>
          </cell>
        </row>
        <row r="471">
          <cell r="B471" t="str">
            <v>81-5003-24</v>
          </cell>
          <cell r="C471" t="str">
            <v>White Settlement Fuel #2</v>
          </cell>
          <cell r="D471">
            <v>52695</v>
          </cell>
          <cell r="E471">
            <v>60463</v>
          </cell>
          <cell r="F471">
            <v>59408</v>
          </cell>
          <cell r="L471">
            <v>52695</v>
          </cell>
          <cell r="M471">
            <v>59408</v>
          </cell>
          <cell r="N471">
            <v>1147.4100000000001</v>
          </cell>
          <cell r="O471">
            <v>1147.4000000000001</v>
          </cell>
        </row>
        <row r="472">
          <cell r="B472" t="str">
            <v>84-50-002</v>
          </cell>
          <cell r="C472" t="str">
            <v>Benbrook Outlet 1</v>
          </cell>
          <cell r="D472">
            <v>850626</v>
          </cell>
          <cell r="E472">
            <v>987467</v>
          </cell>
          <cell r="F472">
            <v>970236</v>
          </cell>
          <cell r="L472">
            <v>850626</v>
          </cell>
          <cell r="M472">
            <v>970236</v>
          </cell>
          <cell r="N472">
            <v>1160.8699999999999</v>
          </cell>
          <cell r="O472">
            <v>1160.8</v>
          </cell>
        </row>
        <row r="473">
          <cell r="B473" t="str">
            <v>84-50-003</v>
          </cell>
          <cell r="C473" t="str">
            <v>Benbrook Outlet 2</v>
          </cell>
          <cell r="D473">
            <v>848410</v>
          </cell>
          <cell r="E473">
            <v>984895</v>
          </cell>
          <cell r="F473">
            <v>967708</v>
          </cell>
          <cell r="L473">
            <v>848410</v>
          </cell>
          <cell r="M473">
            <v>967708</v>
          </cell>
          <cell r="N473">
            <v>1160.8699999999999</v>
          </cell>
          <cell r="O473">
            <v>1160.8</v>
          </cell>
        </row>
        <row r="474">
          <cell r="B474" t="str">
            <v>84-51-002</v>
          </cell>
          <cell r="C474" t="str">
            <v>Benbrook Master Fuel</v>
          </cell>
          <cell r="D474">
            <v>42838</v>
          </cell>
          <cell r="E474">
            <v>49726</v>
          </cell>
          <cell r="F474">
            <v>48858</v>
          </cell>
          <cell r="L474">
            <v>42838</v>
          </cell>
          <cell r="M474">
            <v>48858</v>
          </cell>
          <cell r="N474">
            <v>1160.79</v>
          </cell>
          <cell r="O474">
            <v>1160.8</v>
          </cell>
        </row>
        <row r="475">
          <cell r="B475" t="str">
            <v>78-JT-SKID</v>
          </cell>
          <cell r="C475" t="str">
            <v>Azle JT Skid Inlet</v>
          </cell>
          <cell r="D475">
            <v>0</v>
          </cell>
          <cell r="E475">
            <v>0</v>
          </cell>
          <cell r="F475">
            <v>0</v>
          </cell>
          <cell r="N475">
            <v>0</v>
          </cell>
          <cell r="O475">
            <v>0</v>
          </cell>
        </row>
        <row r="476">
          <cell r="B476" t="str">
            <v>72-10-132-DP</v>
          </cell>
          <cell r="D476">
            <v>0</v>
          </cell>
          <cell r="E476">
            <v>0</v>
          </cell>
          <cell r="F476">
            <v>0</v>
          </cell>
        </row>
        <row r="477">
          <cell r="B477" t="str">
            <v>72-40-178-DP</v>
          </cell>
          <cell r="D477">
            <v>0</v>
          </cell>
          <cell r="E477">
            <v>0</v>
          </cell>
          <cell r="F477">
            <v>0</v>
          </cell>
        </row>
        <row r="478">
          <cell r="B478" t="str">
            <v>78-BACKFLOW</v>
          </cell>
          <cell r="D478">
            <v>0</v>
          </cell>
          <cell r="E478">
            <v>0</v>
          </cell>
          <cell r="F478">
            <v>0</v>
          </cell>
        </row>
        <row r="479">
          <cell r="B479" t="str">
            <v>78-00-AZLE-SHRIN</v>
          </cell>
          <cell r="D479">
            <v>0</v>
          </cell>
          <cell r="E479">
            <v>0</v>
          </cell>
          <cell r="F479">
            <v>0</v>
          </cell>
        </row>
        <row r="482">
          <cell r="B482" t="str">
            <v>Volume Check:</v>
          </cell>
          <cell r="C482" t="str">
            <v>Sum of Goforth-Azle Volumes.xls</v>
          </cell>
          <cell r="D482">
            <v>45383474</v>
          </cell>
          <cell r="E482">
            <v>50602328</v>
          </cell>
        </row>
        <row r="483">
          <cell r="C483" t="str">
            <v>Sum of Point of Receipt Meters</v>
          </cell>
          <cell r="D483">
            <v>8995274</v>
          </cell>
          <cell r="E483">
            <v>10570325</v>
          </cell>
        </row>
        <row r="484">
          <cell r="C484" t="str">
            <v>Sum of Plant Meters</v>
          </cell>
          <cell r="D484">
            <v>39790774</v>
          </cell>
          <cell r="E484">
            <v>43574300</v>
          </cell>
        </row>
        <row r="485">
          <cell r="C485" t="str">
            <v>Goforth Calculated Residue</v>
          </cell>
          <cell r="D485">
            <v>-951095</v>
          </cell>
          <cell r="E485">
            <v>-1019277</v>
          </cell>
        </row>
        <row r="486">
          <cell r="C486" t="str">
            <v>ETC Residue manually entered</v>
          </cell>
          <cell r="D486">
            <v>-2421866</v>
          </cell>
          <cell r="E486">
            <v>-2488607</v>
          </cell>
        </row>
        <row r="487">
          <cell r="C487" t="str">
            <v>Allocated 81-41-337</v>
          </cell>
          <cell r="D487">
            <v>-29613</v>
          </cell>
          <cell r="E487">
            <v>-34413</v>
          </cell>
        </row>
        <row r="488">
          <cell r="C488" t="str">
            <v>Difference - Should be zero</v>
          </cell>
          <cell r="D488">
            <v>0</v>
          </cell>
          <cell r="E488">
            <v>0</v>
          </cell>
          <cell r="F488" t="str">
            <v xml:space="preserve">&lt;&lt; </v>
          </cell>
        </row>
        <row r="492">
          <cell r="B492" t="str">
            <v>Devon GLS Allocation for 72-12-195:</v>
          </cell>
          <cell r="D492" t="str">
            <v>PGAS Volume:</v>
          </cell>
          <cell r="F492" t="str">
            <v>from Devon:</v>
          </cell>
          <cell r="H492" t="str">
            <v>Allocated GLS:</v>
          </cell>
        </row>
        <row r="493">
          <cell r="D493" t="str">
            <v>Mcf</v>
          </cell>
          <cell r="E493" t="str">
            <v>MMBtu</v>
          </cell>
          <cell r="F493" t="str">
            <v>Mcf %</v>
          </cell>
          <cell r="H493" t="str">
            <v>Mcf</v>
          </cell>
          <cell r="I493" t="str">
            <v>MMBtu</v>
          </cell>
        </row>
        <row r="494">
          <cell r="B494" t="str">
            <v>72-12-195-2H</v>
          </cell>
          <cell r="C494" t="str">
            <v>Faxel 2H GLS</v>
          </cell>
          <cell r="F494">
            <v>0.38</v>
          </cell>
          <cell r="H494">
            <v>7463</v>
          </cell>
          <cell r="I494">
            <v>9282</v>
          </cell>
        </row>
        <row r="496">
          <cell r="B496" t="str">
            <v>72-12-195-3H</v>
          </cell>
          <cell r="C496" t="str">
            <v>Faxel 3H GLS</v>
          </cell>
          <cell r="F496">
            <v>0.62</v>
          </cell>
          <cell r="H496">
            <v>12176</v>
          </cell>
          <cell r="I496">
            <v>15145</v>
          </cell>
        </row>
        <row r="498">
          <cell r="B498" t="str">
            <v>72-12-195</v>
          </cell>
          <cell r="C498" t="str">
            <v>Faxel 2H &amp; 3H GLS</v>
          </cell>
          <cell r="D498">
            <v>19639</v>
          </cell>
          <cell r="E498">
            <v>24427</v>
          </cell>
          <cell r="F498">
            <v>1</v>
          </cell>
          <cell r="H498">
            <v>19639</v>
          </cell>
          <cell r="I498">
            <v>24427</v>
          </cell>
        </row>
        <row r="499">
          <cell r="D499" t="str">
            <v>Btu:</v>
          </cell>
          <cell r="E499">
            <v>1.2438006008452569</v>
          </cell>
        </row>
        <row r="501">
          <cell r="B501" t="str">
            <v>Devon GLS Allocation for 72-12-228:</v>
          </cell>
          <cell r="H501" t="str">
            <v>Allocated GLS:</v>
          </cell>
        </row>
        <row r="502">
          <cell r="H502" t="str">
            <v>Mcf</v>
          </cell>
          <cell r="I502" t="str">
            <v>MMBtu</v>
          </cell>
        </row>
        <row r="503">
          <cell r="B503" t="str">
            <v>72-12-228-BS</v>
          </cell>
          <cell r="C503" t="str">
            <v>Bedinger South 123 CDP GLS</v>
          </cell>
          <cell r="F503">
            <v>0.67</v>
          </cell>
          <cell r="H503">
            <v>14359.44</v>
          </cell>
          <cell r="I503">
            <v>18048.460000000003</v>
          </cell>
        </row>
        <row r="504">
          <cell r="B504" t="str">
            <v>72-12-228-CL</v>
          </cell>
          <cell r="C504" t="str">
            <v>Clark 1 &amp; 2 CDP GLS</v>
          </cell>
          <cell r="F504">
            <v>0.33</v>
          </cell>
          <cell r="H504">
            <v>7072.5599999999995</v>
          </cell>
          <cell r="I504">
            <v>8889.5399999999972</v>
          </cell>
        </row>
        <row r="505">
          <cell r="B505" t="str">
            <v>72-12-228</v>
          </cell>
          <cell r="C505" t="str">
            <v>Bedinger South 1 2 3 CDP GLS</v>
          </cell>
          <cell r="D505">
            <v>21432</v>
          </cell>
          <cell r="E505">
            <v>26938</v>
          </cell>
          <cell r="H505">
            <v>21432</v>
          </cell>
          <cell r="I505">
            <v>26938</v>
          </cell>
        </row>
        <row r="506">
          <cell r="B506" t="str">
            <v>72-99-12-228</v>
          </cell>
          <cell r="C506" t="str">
            <v>Bedinger South 1 2 3  CDP PGLS</v>
          </cell>
          <cell r="D506" t="str">
            <v>Btu:</v>
          </cell>
          <cell r="E506">
            <v>1.2569055617767824</v>
          </cell>
        </row>
        <row r="512">
          <cell r="B512" t="str">
            <v>Chesapeake Mary's Creek 5-7-8 GLS Allocation:</v>
          </cell>
          <cell r="D512" t="str">
            <v>Mcf</v>
          </cell>
          <cell r="E512" t="str">
            <v>MMBtu-Dry</v>
          </cell>
          <cell r="H512" t="str">
            <v>Mcf</v>
          </cell>
          <cell r="I512" t="str">
            <v>MMBtu-Dry</v>
          </cell>
          <cell r="J512" t="str">
            <v>Mcf</v>
          </cell>
          <cell r="K512" t="str">
            <v>MMBtu-Dry</v>
          </cell>
          <cell r="M512" t="str">
            <v>Mcf</v>
          </cell>
          <cell r="N512" t="str">
            <v>MMBtu-Dry</v>
          </cell>
        </row>
        <row r="513">
          <cell r="D513" t="str">
            <v>PGAS Sales Volume:</v>
          </cell>
          <cell r="F513" t="str">
            <v>Btu-Dry</v>
          </cell>
          <cell r="H513" t="str">
            <v>MC 5-7-8 GLS</v>
          </cell>
          <cell r="J513" t="str">
            <v>Allocated MC 5-7-8 GLS</v>
          </cell>
          <cell r="M513" t="str">
            <v>Total Allocated GLS:</v>
          </cell>
        </row>
        <row r="515">
          <cell r="B515" t="str">
            <v>81-40-139</v>
          </cell>
          <cell r="C515" t="str">
            <v>Marys Creek 5H</v>
          </cell>
          <cell r="D515">
            <v>18688</v>
          </cell>
          <cell r="E515">
            <v>21701</v>
          </cell>
          <cell r="F515">
            <v>1.161226455479452</v>
          </cell>
          <cell r="J515">
            <v>16010</v>
          </cell>
          <cell r="K515">
            <v>18591</v>
          </cell>
          <cell r="M515">
            <v>16010</v>
          </cell>
          <cell r="N515">
            <v>18591</v>
          </cell>
        </row>
        <row r="516">
          <cell r="B516" t="str">
            <v>81-40-140</v>
          </cell>
          <cell r="C516" t="str">
            <v>Marys Creek 7H</v>
          </cell>
          <cell r="D516">
            <v>0</v>
          </cell>
          <cell r="E516">
            <v>0</v>
          </cell>
          <cell r="F516">
            <v>1E-4</v>
          </cell>
          <cell r="J516">
            <v>0</v>
          </cell>
          <cell r="K516">
            <v>0</v>
          </cell>
          <cell r="M516">
            <v>0</v>
          </cell>
          <cell r="N516">
            <v>0</v>
          </cell>
        </row>
        <row r="517">
          <cell r="B517" t="str">
            <v>81-40-141</v>
          </cell>
          <cell r="C517" t="str">
            <v>Marys Creek 8H</v>
          </cell>
          <cell r="D517">
            <v>15879</v>
          </cell>
          <cell r="E517">
            <v>18469</v>
          </cell>
          <cell r="F517">
            <v>1.1631085080924493</v>
          </cell>
          <cell r="J517">
            <v>13603</v>
          </cell>
          <cell r="K517">
            <v>15822</v>
          </cell>
          <cell r="M517">
            <v>13603</v>
          </cell>
          <cell r="N517">
            <v>15822</v>
          </cell>
        </row>
        <row r="519">
          <cell r="B519" t="str">
            <v>81-41-337</v>
          </cell>
          <cell r="C519" t="str">
            <v>Marys Creek 578 GLS</v>
          </cell>
          <cell r="D519">
            <v>34567</v>
          </cell>
          <cell r="E519">
            <v>40170</v>
          </cell>
          <cell r="F519">
            <v>1.1620910116585181</v>
          </cell>
          <cell r="H519">
            <v>29616</v>
          </cell>
          <cell r="I519">
            <v>34413</v>
          </cell>
          <cell r="J519">
            <v>29613</v>
          </cell>
          <cell r="K519">
            <v>34413</v>
          </cell>
          <cell r="M519">
            <v>29613</v>
          </cell>
          <cell r="N519">
            <v>34413</v>
          </cell>
        </row>
        <row r="520">
          <cell r="I520">
            <v>1.1619732576985413</v>
          </cell>
          <cell r="K520">
            <v>1.16209097355891</v>
          </cell>
          <cell r="N520">
            <v>1.16209097355891</v>
          </cell>
        </row>
        <row r="523">
          <cell r="H523" t="str">
            <v>Crosstex Check Meters</v>
          </cell>
          <cell r="L523" t="str">
            <v>Empire Allocation</v>
          </cell>
        </row>
        <row r="526">
          <cell r="B526" t="str">
            <v>Benbrook Compressor</v>
          </cell>
          <cell r="D526" t="str">
            <v>MCF</v>
          </cell>
          <cell r="E526" t="str">
            <v>DTH</v>
          </cell>
        </row>
        <row r="527">
          <cell r="B527" t="str">
            <v>Inputs:</v>
          </cell>
        </row>
        <row r="528">
          <cell r="B528" t="str">
            <v>Benbrook Point of Receipt</v>
          </cell>
          <cell r="D528">
            <v>1359799</v>
          </cell>
          <cell r="E528">
            <v>1570579.75248</v>
          </cell>
        </row>
        <row r="530">
          <cell r="B530" t="str">
            <v>Outputs:</v>
          </cell>
        </row>
        <row r="531">
          <cell r="B531" t="str">
            <v>Benbrook Outlet 1 &amp; 2</v>
          </cell>
          <cell r="D531">
            <v>1699036</v>
          </cell>
          <cell r="E531">
            <v>1972362</v>
          </cell>
        </row>
        <row r="532">
          <cell r="B532" t="str">
            <v>Benbrook Master Fuel</v>
          </cell>
          <cell r="D532">
            <v>55556</v>
          </cell>
          <cell r="E532">
            <v>64489</v>
          </cell>
        </row>
        <row r="533">
          <cell r="D533">
            <v>1754592</v>
          </cell>
          <cell r="E533">
            <v>2036851</v>
          </cell>
        </row>
        <row r="534">
          <cell r="D534">
            <v>394793</v>
          </cell>
          <cell r="E534">
            <v>466271.24751999998</v>
          </cell>
        </row>
        <row r="535">
          <cell r="C535" t="str">
            <v>Gain</v>
          </cell>
          <cell r="D535">
            <v>0.29033187993225468</v>
          </cell>
          <cell r="E535">
            <v>0.29687842771673417</v>
          </cell>
        </row>
        <row r="538">
          <cell r="B538" t="str">
            <v>Benbrook Point of Receipt</v>
          </cell>
          <cell r="D538">
            <v>1359799</v>
          </cell>
          <cell r="E538">
            <v>1570579.75248</v>
          </cell>
          <cell r="F538">
            <v>0.77499441465594276</v>
          </cell>
          <cell r="G538">
            <v>0.77108229933362826</v>
          </cell>
        </row>
        <row r="539">
          <cell r="B539" t="str">
            <v>Goforth/Kemp POR to Benbrook</v>
          </cell>
          <cell r="D539">
            <v>394793</v>
          </cell>
          <cell r="E539">
            <v>466271.24751999998</v>
          </cell>
          <cell r="F539">
            <v>0.22500558534405721</v>
          </cell>
          <cell r="G539">
            <v>0.22891770066637177</v>
          </cell>
        </row>
        <row r="540">
          <cell r="D540">
            <v>1754592</v>
          </cell>
          <cell r="E540">
            <v>2036851</v>
          </cell>
        </row>
        <row r="542">
          <cell r="B542" t="str">
            <v>84-51-002 Benbrook Master Fuel</v>
          </cell>
          <cell r="D542">
            <v>55556</v>
          </cell>
          <cell r="E542">
            <v>64489</v>
          </cell>
          <cell r="F542">
            <v>1.1607927136582907</v>
          </cell>
        </row>
        <row r="544">
          <cell r="B544" t="str">
            <v>Benbrook POR Fuel from Benbrook</v>
          </cell>
          <cell r="D544">
            <v>42838.248221779046</v>
          </cell>
          <cell r="E544">
            <v>49726.32640172635</v>
          </cell>
        </row>
        <row r="545">
          <cell r="B545" t="str">
            <v>Goforth/Kemp POR Fuel from Benbrook</v>
          </cell>
          <cell r="D545">
            <v>12717.751778220951</v>
          </cell>
          <cell r="E545">
            <v>14762.67359827365</v>
          </cell>
        </row>
        <row r="546">
          <cell r="D546">
            <v>55556</v>
          </cell>
          <cell r="E546">
            <v>64489</v>
          </cell>
        </row>
        <row r="549">
          <cell r="B549" t="str">
            <v>Subtract from 84-51-002 in Meters tab</v>
          </cell>
          <cell r="D549">
            <v>-12717.751778220951</v>
          </cell>
          <cell r="E549">
            <v>-14762.67359827365</v>
          </cell>
        </row>
        <row r="550">
          <cell r="B550" t="str">
            <v>Add to 72-11-005 in Meters tab</v>
          </cell>
          <cell r="D550">
            <v>12717.751778220951</v>
          </cell>
          <cell r="E550">
            <v>14762.67359827365</v>
          </cell>
        </row>
      </sheetData>
      <sheetData sheetId="2">
        <row r="3">
          <cell r="A3" t="str">
            <v>Meter No.</v>
          </cell>
          <cell r="B3" t="str">
            <v>Producer/ Contract</v>
          </cell>
          <cell r="C3" t="str">
            <v>Meter Desc.</v>
          </cell>
          <cell r="D3" t="str">
            <v>POR Mcf</v>
          </cell>
          <cell r="E3" t="str">
            <v>POR MMBtu Sat</v>
          </cell>
          <cell r="F3" t="str">
            <v>Calculated Btu - Sat</v>
          </cell>
          <cell r="G3" t="str">
            <v>Total Gof Comp Fuel Mcf</v>
          </cell>
          <cell r="H3" t="str">
            <v>Total Gof Comp Fuel MMBtu</v>
          </cell>
          <cell r="I3" t="str">
            <v>Total Kemp Comp Fuel Mcf</v>
          </cell>
          <cell r="J3" t="str">
            <v>Total Kemp Comp Fuel MMBtu</v>
          </cell>
          <cell r="K3" t="str">
            <v>Total WS Comp Fuel Mcf</v>
          </cell>
          <cell r="L3" t="str">
            <v>Total WS Comp Fuel MMBtu</v>
          </cell>
          <cell r="M3" t="str">
            <v>Total BB Comp Fuel Mcf</v>
          </cell>
          <cell r="N3" t="str">
            <v>Total BB Comp Fuel MMBtu</v>
          </cell>
          <cell r="O3" t="str">
            <v>Total Wet Compressor Fuel Mcf</v>
          </cell>
          <cell r="P3" t="str">
            <v>Total Wet Compressor Fuel MMBtu</v>
          </cell>
          <cell r="Q3" t="str">
            <v>POR Adj for Wet Comp Mcf</v>
          </cell>
          <cell r="R3" t="str">
            <v>POR Adj for Wet Comp MMBtu</v>
          </cell>
          <cell r="S3" t="str">
            <v>Calculated Adj Btu - Sat</v>
          </cell>
          <cell r="T3" t="str">
            <v>Dry Comp Fuel Mcf</v>
          </cell>
          <cell r="U3" t="str">
            <v>Dry Comp Fuel MMBtu</v>
          </cell>
          <cell r="V3" t="str">
            <v>Allocated Plant Inlet Mcf</v>
          </cell>
          <cell r="W3" t="str">
            <v>Allocated Plant Inlet MMBtu</v>
          </cell>
          <cell r="Y3" t="str">
            <v>System</v>
          </cell>
          <cell r="AC3" t="str">
            <v>Goforth Comp Electric Charges</v>
          </cell>
          <cell r="AD3" t="str">
            <v>Kemp Comp Electric Charges</v>
          </cell>
          <cell r="AE3" t="str">
            <v>WS Comp Electric Charges</v>
          </cell>
          <cell r="AF3" t="str">
            <v>BB Comp Electric Charges</v>
          </cell>
          <cell r="AG3" t="str">
            <v>Total Comp Electric Charges</v>
          </cell>
          <cell r="AH3" t="str">
            <v>Goforth Plant Electric Charges</v>
          </cell>
          <cell r="AI3" t="str">
            <v>Azle Plant Electric Charges</v>
          </cell>
          <cell r="AJ3" t="str">
            <v>Silver Creek Plant Electric Charges</v>
          </cell>
          <cell r="AK3" t="str">
            <v>Total Plant Electric Charges</v>
          </cell>
          <cell r="AL3" t="str">
            <v>Total Electric Charges</v>
          </cell>
        </row>
        <row r="4">
          <cell r="A4" t="str">
            <v>72-10-069</v>
          </cell>
          <cell r="B4" t="str">
            <v>Devon-GTH00086</v>
          </cell>
          <cell r="C4" t="str">
            <v>Ray MM 1</v>
          </cell>
          <cell r="D4">
            <v>0</v>
          </cell>
          <cell r="E4">
            <v>0</v>
          </cell>
          <cell r="F4">
            <v>0</v>
          </cell>
          <cell r="G4">
            <v>0</v>
          </cell>
          <cell r="H4">
            <v>0</v>
          </cell>
          <cell r="I4">
            <v>0</v>
          </cell>
          <cell r="J4">
            <v>0</v>
          </cell>
          <cell r="O4">
            <v>0</v>
          </cell>
          <cell r="P4">
            <v>0</v>
          </cell>
          <cell r="Q4">
            <v>0</v>
          </cell>
          <cell r="R4">
            <v>0</v>
          </cell>
          <cell r="S4">
            <v>0</v>
          </cell>
          <cell r="T4">
            <v>0</v>
          </cell>
          <cell r="U4">
            <v>0</v>
          </cell>
          <cell r="V4">
            <v>0</v>
          </cell>
          <cell r="W4">
            <v>0</v>
          </cell>
          <cell r="Y4" t="str">
            <v>Goforth</v>
          </cell>
          <cell r="AC4">
            <v>0</v>
          </cell>
          <cell r="AD4">
            <v>0</v>
          </cell>
          <cell r="AG4">
            <v>0</v>
          </cell>
          <cell r="AH4">
            <v>0</v>
          </cell>
          <cell r="AI4">
            <v>0</v>
          </cell>
          <cell r="AJ4">
            <v>0</v>
          </cell>
          <cell r="AK4">
            <v>0</v>
          </cell>
          <cell r="AL4">
            <v>0</v>
          </cell>
        </row>
        <row r="5">
          <cell r="A5" t="str">
            <v>72-10-084</v>
          </cell>
          <cell r="B5" t="str">
            <v>Devon-GTH00086</v>
          </cell>
          <cell r="C5" t="str">
            <v>Sugar Tree CDP</v>
          </cell>
          <cell r="D5">
            <v>1219</v>
          </cell>
          <cell r="E5">
            <v>1480</v>
          </cell>
          <cell r="F5">
            <v>1.2141099261689909</v>
          </cell>
          <cell r="G5">
            <v>3.722</v>
          </cell>
          <cell r="H5">
            <v>4.2480000000000002</v>
          </cell>
          <cell r="I5">
            <v>1.9570000000000001</v>
          </cell>
          <cell r="J5">
            <v>2.3260000000000001</v>
          </cell>
          <cell r="O5">
            <v>5.6790000000000003</v>
          </cell>
          <cell r="P5">
            <v>6.5739999999999998</v>
          </cell>
          <cell r="Q5">
            <v>1213.3209999999999</v>
          </cell>
          <cell r="R5">
            <v>1473.4259999999999</v>
          </cell>
          <cell r="S5">
            <v>1.2143744318280159</v>
          </cell>
          <cell r="T5">
            <v>30.853000000000002</v>
          </cell>
          <cell r="U5">
            <v>31.373000000000001</v>
          </cell>
          <cell r="V5">
            <v>1198.19</v>
          </cell>
          <cell r="W5">
            <v>1461.7482256323176</v>
          </cell>
          <cell r="Y5" t="str">
            <v>Goforth</v>
          </cell>
          <cell r="AC5">
            <v>0</v>
          </cell>
          <cell r="AD5">
            <v>0</v>
          </cell>
          <cell r="AG5">
            <v>0</v>
          </cell>
          <cell r="AH5">
            <v>0</v>
          </cell>
          <cell r="AI5">
            <v>0</v>
          </cell>
          <cell r="AJ5">
            <v>0</v>
          </cell>
          <cell r="AK5">
            <v>0</v>
          </cell>
          <cell r="AL5">
            <v>0</v>
          </cell>
        </row>
        <row r="6">
          <cell r="A6" t="str">
            <v>72-10-085</v>
          </cell>
          <cell r="B6" t="str">
            <v>Devon-GTH00086</v>
          </cell>
          <cell r="C6" t="str">
            <v>Grogan Barbee 1H</v>
          </cell>
          <cell r="D6">
            <v>6068</v>
          </cell>
          <cell r="E6">
            <v>7425</v>
          </cell>
          <cell r="F6">
            <v>1.2236321687541201</v>
          </cell>
          <cell r="G6">
            <v>18.675000000000001</v>
          </cell>
          <cell r="H6">
            <v>21.314</v>
          </cell>
          <cell r="I6">
            <v>9.8209999999999997</v>
          </cell>
          <cell r="J6">
            <v>11.670999999999999</v>
          </cell>
          <cell r="O6">
            <v>28.496000000000002</v>
          </cell>
          <cell r="P6">
            <v>32.984999999999999</v>
          </cell>
          <cell r="Q6">
            <v>6039.5039999999999</v>
          </cell>
          <cell r="R6">
            <v>7392.0150000000003</v>
          </cell>
          <cell r="S6">
            <v>1.2239440523592666</v>
          </cell>
          <cell r="T6">
            <v>154.78800000000001</v>
          </cell>
          <cell r="U6">
            <v>157.39699999999999</v>
          </cell>
          <cell r="V6">
            <v>5964.17</v>
          </cell>
          <cell r="W6">
            <v>7333.4288997869444</v>
          </cell>
          <cell r="Y6" t="str">
            <v>Goforth</v>
          </cell>
          <cell r="AC6">
            <v>0</v>
          </cell>
          <cell r="AD6">
            <v>0</v>
          </cell>
          <cell r="AG6">
            <v>0</v>
          </cell>
          <cell r="AH6">
            <v>0</v>
          </cell>
          <cell r="AI6">
            <v>0</v>
          </cell>
          <cell r="AJ6">
            <v>0</v>
          </cell>
          <cell r="AK6">
            <v>0</v>
          </cell>
          <cell r="AL6">
            <v>0</v>
          </cell>
        </row>
        <row r="7">
          <cell r="A7" t="str">
            <v>72-10-112</v>
          </cell>
          <cell r="B7" t="str">
            <v>Devon-GTH00086</v>
          </cell>
          <cell r="C7" t="str">
            <v>Wakefield 2H,3H,4H CDP</v>
          </cell>
          <cell r="D7">
            <v>7622</v>
          </cell>
          <cell r="E7">
            <v>9415</v>
          </cell>
          <cell r="F7">
            <v>1.2352400944633954</v>
          </cell>
          <cell r="G7">
            <v>23.678999999999998</v>
          </cell>
          <cell r="H7">
            <v>27.026</v>
          </cell>
          <cell r="I7">
            <v>12.454000000000001</v>
          </cell>
          <cell r="J7">
            <v>14.798999999999999</v>
          </cell>
          <cell r="O7">
            <v>36.132999999999996</v>
          </cell>
          <cell r="P7">
            <v>41.825000000000003</v>
          </cell>
          <cell r="Q7">
            <v>7585.8670000000002</v>
          </cell>
          <cell r="R7">
            <v>9373.1749999999993</v>
          </cell>
          <cell r="S7">
            <v>1.2356102473191264</v>
          </cell>
          <cell r="T7">
            <v>196.273</v>
          </cell>
          <cell r="U7">
            <v>199.58099999999999</v>
          </cell>
          <cell r="V7">
            <v>7491.24</v>
          </cell>
          <cell r="W7">
            <v>9298.8870325290845</v>
          </cell>
          <cell r="Y7" t="str">
            <v>Goforth</v>
          </cell>
          <cell r="AC7">
            <v>0</v>
          </cell>
          <cell r="AD7">
            <v>0</v>
          </cell>
          <cell r="AG7">
            <v>0</v>
          </cell>
          <cell r="AH7">
            <v>0</v>
          </cell>
          <cell r="AI7">
            <v>0</v>
          </cell>
          <cell r="AJ7">
            <v>0</v>
          </cell>
          <cell r="AK7">
            <v>0</v>
          </cell>
          <cell r="AL7">
            <v>0</v>
          </cell>
        </row>
        <row r="8">
          <cell r="A8" t="str">
            <v>72-10-114</v>
          </cell>
          <cell r="B8" t="str">
            <v>Devon-GTH00086</v>
          </cell>
          <cell r="C8" t="str">
            <v>Reilly Bear Creek 2H &amp; 5H CDP</v>
          </cell>
          <cell r="D8">
            <v>10397</v>
          </cell>
          <cell r="E8">
            <v>12830</v>
          </cell>
          <cell r="F8">
            <v>1.2340098105222661</v>
          </cell>
          <cell r="G8">
            <v>32.268000000000001</v>
          </cell>
          <cell r="H8">
            <v>36.829000000000001</v>
          </cell>
          <cell r="I8">
            <v>16.971</v>
          </cell>
          <cell r="J8">
            <v>20.167000000000002</v>
          </cell>
          <cell r="O8">
            <v>49.239000000000004</v>
          </cell>
          <cell r="P8">
            <v>56.996000000000002</v>
          </cell>
          <cell r="Q8">
            <v>10347.761</v>
          </cell>
          <cell r="R8">
            <v>12773.004000000001</v>
          </cell>
          <cell r="S8">
            <v>1.2343736968799337</v>
          </cell>
          <cell r="T8">
            <v>267.46499999999997</v>
          </cell>
          <cell r="U8">
            <v>271.97300000000001</v>
          </cell>
          <cell r="V8">
            <v>10218.68</v>
          </cell>
          <cell r="W8">
            <v>12671.770372583691</v>
          </cell>
          <cell r="Y8" t="str">
            <v>Goforth</v>
          </cell>
          <cell r="AC8">
            <v>0</v>
          </cell>
          <cell r="AD8">
            <v>0</v>
          </cell>
          <cell r="AG8">
            <v>0</v>
          </cell>
          <cell r="AH8">
            <v>0</v>
          </cell>
          <cell r="AI8">
            <v>0</v>
          </cell>
          <cell r="AJ8">
            <v>0</v>
          </cell>
          <cell r="AK8">
            <v>0</v>
          </cell>
          <cell r="AL8">
            <v>0</v>
          </cell>
        </row>
        <row r="9">
          <cell r="A9" t="str">
            <v>72-10-120</v>
          </cell>
          <cell r="B9" t="str">
            <v>Devon-GTH00086</v>
          </cell>
          <cell r="C9" t="str">
            <v>Reilly Bear Creek 3H &amp; 4H CDP</v>
          </cell>
          <cell r="D9">
            <v>7967</v>
          </cell>
          <cell r="E9">
            <v>9708</v>
          </cell>
          <cell r="F9">
            <v>1.2185264214886407</v>
          </cell>
          <cell r="G9">
            <v>24.416</v>
          </cell>
          <cell r="H9">
            <v>27.867000000000001</v>
          </cell>
          <cell r="I9">
            <v>12.842000000000001</v>
          </cell>
          <cell r="J9">
            <v>15.26</v>
          </cell>
          <cell r="O9">
            <v>37.258000000000003</v>
          </cell>
          <cell r="P9">
            <v>43.127000000000002</v>
          </cell>
          <cell r="Q9">
            <v>7929.7420000000002</v>
          </cell>
          <cell r="R9">
            <v>9664.8729999999996</v>
          </cell>
          <cell r="S9">
            <v>1.2188130458721103</v>
          </cell>
          <cell r="T9">
            <v>202.381</v>
          </cell>
          <cell r="U9">
            <v>205.792</v>
          </cell>
          <cell r="V9">
            <v>7830.83</v>
          </cell>
          <cell r="W9">
            <v>9588.2731529860994</v>
          </cell>
          <cell r="Y9" t="str">
            <v>Goforth</v>
          </cell>
          <cell r="AC9">
            <v>0</v>
          </cell>
          <cell r="AD9">
            <v>0</v>
          </cell>
          <cell r="AG9">
            <v>0</v>
          </cell>
          <cell r="AH9">
            <v>0</v>
          </cell>
          <cell r="AI9">
            <v>0</v>
          </cell>
          <cell r="AJ9">
            <v>0</v>
          </cell>
          <cell r="AK9">
            <v>0</v>
          </cell>
          <cell r="AL9">
            <v>0</v>
          </cell>
        </row>
        <row r="10">
          <cell r="A10" t="str">
            <v>72-10-132</v>
          </cell>
          <cell r="B10" t="str">
            <v>Devon-GTH00148</v>
          </cell>
          <cell r="C10" t="str">
            <v>Veal Station Interconnect</v>
          </cell>
          <cell r="D10">
            <v>692329</v>
          </cell>
          <cell r="E10">
            <v>805203</v>
          </cell>
          <cell r="F10">
            <v>1.1630352043609324</v>
          </cell>
          <cell r="G10">
            <v>2025.1489999999999</v>
          </cell>
          <cell r="H10">
            <v>2311.375</v>
          </cell>
          <cell r="I10">
            <v>6528.0810000000001</v>
          </cell>
          <cell r="J10">
            <v>7621.6589999999997</v>
          </cell>
          <cell r="O10">
            <v>8553.23</v>
          </cell>
          <cell r="P10">
            <v>9933.0339999999997</v>
          </cell>
          <cell r="Q10">
            <v>683775.77</v>
          </cell>
          <cell r="R10">
            <v>795269.96600000001</v>
          </cell>
          <cell r="S10">
            <v>1.1630566640289111</v>
          </cell>
          <cell r="T10">
            <v>16785.929</v>
          </cell>
          <cell r="U10">
            <v>17068.848999999998</v>
          </cell>
          <cell r="V10">
            <v>675246.47</v>
          </cell>
          <cell r="W10">
            <v>788966.98015317612</v>
          </cell>
          <cell r="Y10" t="str">
            <v>Goforth</v>
          </cell>
          <cell r="AC10">
            <v>0</v>
          </cell>
          <cell r="AD10">
            <v>0</v>
          </cell>
          <cell r="AG10">
            <v>0</v>
          </cell>
          <cell r="AH10">
            <v>0</v>
          </cell>
          <cell r="AI10">
            <v>0</v>
          </cell>
          <cell r="AJ10">
            <v>0</v>
          </cell>
          <cell r="AK10">
            <v>0</v>
          </cell>
          <cell r="AL10">
            <v>0</v>
          </cell>
        </row>
        <row r="11">
          <cell r="A11" t="str">
            <v>72-10-140</v>
          </cell>
          <cell r="B11" t="str">
            <v>Devon-GTH00086</v>
          </cell>
          <cell r="C11" t="str">
            <v>Goforth 2 &amp; 3H CDP</v>
          </cell>
          <cell r="D11">
            <v>13863</v>
          </cell>
          <cell r="E11">
            <v>16123</v>
          </cell>
          <cell r="F11">
            <v>1.1630238765058067</v>
          </cell>
          <cell r="G11">
            <v>40.551000000000002</v>
          </cell>
          <cell r="H11">
            <v>46.281999999999996</v>
          </cell>
          <cell r="I11">
            <v>21.327000000000002</v>
          </cell>
          <cell r="J11">
            <v>25.343</v>
          </cell>
          <cell r="O11">
            <v>61.878</v>
          </cell>
          <cell r="P11">
            <v>71.625</v>
          </cell>
          <cell r="Q11">
            <v>13801.121999999999</v>
          </cell>
          <cell r="R11">
            <v>16051.375</v>
          </cell>
          <cell r="S11">
            <v>1.1630485550377716</v>
          </cell>
          <cell r="T11">
            <v>336.113</v>
          </cell>
          <cell r="U11">
            <v>341.77800000000002</v>
          </cell>
          <cell r="V11">
            <v>13628.97</v>
          </cell>
          <cell r="W11">
            <v>15924.158339277943</v>
          </cell>
          <cell r="Y11" t="str">
            <v>Goforth</v>
          </cell>
          <cell r="AC11">
            <v>0</v>
          </cell>
          <cell r="AD11">
            <v>0</v>
          </cell>
          <cell r="AG11">
            <v>0</v>
          </cell>
          <cell r="AH11">
            <v>0</v>
          </cell>
          <cell r="AI11">
            <v>0</v>
          </cell>
          <cell r="AJ11">
            <v>0</v>
          </cell>
          <cell r="AK11">
            <v>0</v>
          </cell>
          <cell r="AL11">
            <v>0</v>
          </cell>
        </row>
        <row r="12">
          <cell r="A12" t="str">
            <v>72-10-142</v>
          </cell>
          <cell r="B12" t="str">
            <v>Devon-GTH00086</v>
          </cell>
          <cell r="C12" t="str">
            <v>Martha Reeves 1&amp;2 CDP</v>
          </cell>
          <cell r="D12">
            <v>24686</v>
          </cell>
          <cell r="E12">
            <v>30072</v>
          </cell>
          <cell r="F12">
            <v>1.2181803451348943</v>
          </cell>
          <cell r="G12">
            <v>75.632999999999996</v>
          </cell>
          <cell r="H12">
            <v>86.322999999999993</v>
          </cell>
          <cell r="I12">
            <v>39.777999999999999</v>
          </cell>
          <cell r="J12">
            <v>47.268999999999998</v>
          </cell>
          <cell r="O12">
            <v>115.411</v>
          </cell>
          <cell r="P12">
            <v>133.59199999999998</v>
          </cell>
          <cell r="Q12">
            <v>24570.589</v>
          </cell>
          <cell r="R12">
            <v>29938.407999999999</v>
          </cell>
          <cell r="S12">
            <v>1.2184652146515493</v>
          </cell>
          <cell r="T12">
            <v>626.90599999999995</v>
          </cell>
          <cell r="U12">
            <v>637.47199999999998</v>
          </cell>
          <cell r="V12">
            <v>24264.1</v>
          </cell>
          <cell r="W12">
            <v>29701.128371737967</v>
          </cell>
          <cell r="Y12" t="str">
            <v>Goforth</v>
          </cell>
          <cell r="AC12">
            <v>0</v>
          </cell>
          <cell r="AD12">
            <v>0</v>
          </cell>
          <cell r="AG12">
            <v>0</v>
          </cell>
          <cell r="AH12">
            <v>0</v>
          </cell>
          <cell r="AI12">
            <v>0</v>
          </cell>
          <cell r="AJ12">
            <v>0</v>
          </cell>
          <cell r="AK12">
            <v>0</v>
          </cell>
          <cell r="AL12">
            <v>0</v>
          </cell>
        </row>
        <row r="13">
          <cell r="A13" t="str">
            <v>72-10-153</v>
          </cell>
          <cell r="B13" t="str">
            <v>Devon-GTH00086</v>
          </cell>
          <cell r="C13" t="str">
            <v>J E Carter 1,4,5,7 CDP</v>
          </cell>
          <cell r="D13">
            <v>29144</v>
          </cell>
          <cell r="E13">
            <v>36390</v>
          </cell>
          <cell r="F13">
            <v>1.2486275048037332</v>
          </cell>
          <cell r="G13">
            <v>91.522999999999996</v>
          </cell>
          <cell r="H13">
            <v>104.459</v>
          </cell>
          <cell r="I13">
            <v>48.134999999999998</v>
          </cell>
          <cell r="J13">
            <v>57.2</v>
          </cell>
          <cell r="O13">
            <v>139.65799999999999</v>
          </cell>
          <cell r="P13">
            <v>161.65899999999999</v>
          </cell>
          <cell r="Q13">
            <v>29004.342000000001</v>
          </cell>
          <cell r="R13">
            <v>36228.341</v>
          </cell>
          <cell r="S13">
            <v>1.2490661225826118</v>
          </cell>
          <cell r="T13">
            <v>758.61599999999999</v>
          </cell>
          <cell r="U13">
            <v>771.40200000000004</v>
          </cell>
          <cell r="V13">
            <v>28642.55</v>
          </cell>
          <cell r="W13">
            <v>35941.209924592447</v>
          </cell>
          <cell r="Y13" t="str">
            <v>Goforth</v>
          </cell>
          <cell r="AC13">
            <v>0</v>
          </cell>
          <cell r="AD13">
            <v>0</v>
          </cell>
          <cell r="AG13">
            <v>0</v>
          </cell>
          <cell r="AH13">
            <v>0</v>
          </cell>
          <cell r="AI13">
            <v>0</v>
          </cell>
          <cell r="AJ13">
            <v>0</v>
          </cell>
          <cell r="AK13">
            <v>0</v>
          </cell>
          <cell r="AL13">
            <v>0</v>
          </cell>
        </row>
        <row r="14">
          <cell r="A14" t="str">
            <v>72-10-155</v>
          </cell>
          <cell r="B14" t="str">
            <v>Devon-GTH00086</v>
          </cell>
          <cell r="C14" t="str">
            <v>Cleveland Federal 1,2,3H CDP</v>
          </cell>
          <cell r="D14">
            <v>49266</v>
          </cell>
          <cell r="E14">
            <v>57756</v>
          </cell>
          <cell r="F14">
            <v>1.1723298014858117</v>
          </cell>
          <cell r="G14">
            <v>145.261</v>
          </cell>
          <cell r="H14">
            <v>165.791</v>
          </cell>
          <cell r="I14">
            <v>76.397000000000006</v>
          </cell>
          <cell r="J14">
            <v>90.784000000000006</v>
          </cell>
          <cell r="O14">
            <v>221.65800000000002</v>
          </cell>
          <cell r="P14">
            <v>256.57499999999999</v>
          </cell>
          <cell r="Q14">
            <v>49044.341999999997</v>
          </cell>
          <cell r="R14">
            <v>57499.425000000003</v>
          </cell>
          <cell r="S14">
            <v>1.1723967058218461</v>
          </cell>
          <cell r="T14">
            <v>1204.03</v>
          </cell>
          <cell r="U14">
            <v>1224.3230000000001</v>
          </cell>
          <cell r="V14">
            <v>48432.57</v>
          </cell>
          <cell r="W14">
            <v>57043.707976259771</v>
          </cell>
          <cell r="Y14" t="str">
            <v>Goforth</v>
          </cell>
          <cell r="AC14">
            <v>0</v>
          </cell>
          <cell r="AD14">
            <v>0</v>
          </cell>
          <cell r="AG14">
            <v>0</v>
          </cell>
          <cell r="AH14">
            <v>0</v>
          </cell>
          <cell r="AI14">
            <v>0</v>
          </cell>
          <cell r="AJ14">
            <v>0</v>
          </cell>
          <cell r="AK14">
            <v>0</v>
          </cell>
          <cell r="AL14">
            <v>0</v>
          </cell>
        </row>
        <row r="15">
          <cell r="A15" t="str">
            <v>72-10-186</v>
          </cell>
          <cell r="B15" t="str">
            <v>Devon-GTH00086</v>
          </cell>
          <cell r="C15" t="str">
            <v>Faxel 4&amp;7 CDP</v>
          </cell>
          <cell r="D15">
            <v>35511</v>
          </cell>
          <cell r="E15">
            <v>43579</v>
          </cell>
          <cell r="F15">
            <v>1.2271972064993946</v>
          </cell>
          <cell r="G15">
            <v>109.605</v>
          </cell>
          <cell r="H15">
            <v>125.096</v>
          </cell>
          <cell r="I15">
            <v>57.643999999999998</v>
          </cell>
          <cell r="J15">
            <v>68.5</v>
          </cell>
          <cell r="O15">
            <v>167.249</v>
          </cell>
          <cell r="P15">
            <v>193.596</v>
          </cell>
          <cell r="Q15">
            <v>35343.750999999997</v>
          </cell>
          <cell r="R15">
            <v>43385.404000000002</v>
          </cell>
          <cell r="S15">
            <v>1.2275268688940233</v>
          </cell>
          <cell r="T15">
            <v>908.48400000000004</v>
          </cell>
          <cell r="U15">
            <v>923.79600000000005</v>
          </cell>
          <cell r="V15">
            <v>34902.879999999997</v>
          </cell>
          <cell r="W15">
            <v>43041.548958238323</v>
          </cell>
          <cell r="Y15" t="str">
            <v>Goforth</v>
          </cell>
          <cell r="AC15">
            <v>0</v>
          </cell>
          <cell r="AD15">
            <v>0</v>
          </cell>
          <cell r="AG15">
            <v>0</v>
          </cell>
          <cell r="AH15">
            <v>0</v>
          </cell>
          <cell r="AI15">
            <v>0</v>
          </cell>
          <cell r="AJ15">
            <v>0</v>
          </cell>
          <cell r="AK15">
            <v>0</v>
          </cell>
          <cell r="AL15">
            <v>0</v>
          </cell>
        </row>
        <row r="16">
          <cell r="A16" t="str">
            <v>72-10-187</v>
          </cell>
          <cell r="B16" t="str">
            <v>Devon-GTH00086</v>
          </cell>
          <cell r="C16" t="str">
            <v>Ben Johnson 1H CDP</v>
          </cell>
          <cell r="D16">
            <v>37689</v>
          </cell>
          <cell r="E16">
            <v>46402</v>
          </cell>
          <cell r="F16">
            <v>1.231181511846958</v>
          </cell>
          <cell r="G16">
            <v>116.70399999999999</v>
          </cell>
          <cell r="H16">
            <v>133.19900000000001</v>
          </cell>
          <cell r="I16">
            <v>61.378</v>
          </cell>
          <cell r="J16">
            <v>72.936999999999998</v>
          </cell>
          <cell r="O16">
            <v>178.08199999999999</v>
          </cell>
          <cell r="P16">
            <v>206.13600000000002</v>
          </cell>
          <cell r="Q16">
            <v>37510.917999999998</v>
          </cell>
          <cell r="R16">
            <v>46195.864000000001</v>
          </cell>
          <cell r="S16">
            <v>1.2315311504773092</v>
          </cell>
          <cell r="T16">
            <v>967.33500000000004</v>
          </cell>
          <cell r="U16">
            <v>983.63900000000001</v>
          </cell>
          <cell r="V16">
            <v>37043.01</v>
          </cell>
          <cell r="W16">
            <v>45829.734396944172</v>
          </cell>
          <cell r="Y16" t="str">
            <v>Goforth</v>
          </cell>
          <cell r="AC16">
            <v>0</v>
          </cell>
          <cell r="AD16">
            <v>0</v>
          </cell>
          <cell r="AG16">
            <v>0</v>
          </cell>
          <cell r="AH16">
            <v>0</v>
          </cell>
          <cell r="AI16">
            <v>0</v>
          </cell>
          <cell r="AJ16">
            <v>0</v>
          </cell>
          <cell r="AK16">
            <v>0</v>
          </cell>
          <cell r="AL16">
            <v>0</v>
          </cell>
        </row>
        <row r="17">
          <cell r="A17" t="str">
            <v>72-10-189</v>
          </cell>
          <cell r="B17" t="str">
            <v>Devon-GTH00086</v>
          </cell>
          <cell r="C17" t="str">
            <v>Martha Reeves 3H - 5H CDP</v>
          </cell>
          <cell r="D17">
            <v>35241</v>
          </cell>
          <cell r="E17">
            <v>42927</v>
          </cell>
          <cell r="F17">
            <v>1.2180982378479612</v>
          </cell>
          <cell r="G17">
            <v>107.965</v>
          </cell>
          <cell r="H17">
            <v>123.224</v>
          </cell>
          <cell r="I17">
            <v>56.781999999999996</v>
          </cell>
          <cell r="J17">
            <v>67.474999999999994</v>
          </cell>
          <cell r="O17">
            <v>164.74700000000001</v>
          </cell>
          <cell r="P17">
            <v>190.69900000000001</v>
          </cell>
          <cell r="Q17">
            <v>35076.252999999997</v>
          </cell>
          <cell r="R17">
            <v>42736.300999999999</v>
          </cell>
          <cell r="S17">
            <v>1.2183827331841859</v>
          </cell>
          <cell r="T17">
            <v>894.89200000000005</v>
          </cell>
          <cell r="U17">
            <v>909.97500000000002</v>
          </cell>
          <cell r="V17">
            <v>34638.720000000001</v>
          </cell>
          <cell r="W17">
            <v>42397.590484244647</v>
          </cell>
          <cell r="Y17" t="str">
            <v>Goforth</v>
          </cell>
          <cell r="AC17">
            <v>0</v>
          </cell>
          <cell r="AD17">
            <v>0</v>
          </cell>
          <cell r="AG17">
            <v>0</v>
          </cell>
          <cell r="AH17">
            <v>0</v>
          </cell>
          <cell r="AI17">
            <v>0</v>
          </cell>
          <cell r="AJ17">
            <v>0</v>
          </cell>
          <cell r="AK17">
            <v>0</v>
          </cell>
          <cell r="AL17">
            <v>0</v>
          </cell>
        </row>
        <row r="18">
          <cell r="A18" t="str">
            <v>72-10-191</v>
          </cell>
          <cell r="B18" t="str">
            <v>Devon-GTH00086</v>
          </cell>
          <cell r="C18" t="str">
            <v>Lake Weatherford C CDP</v>
          </cell>
          <cell r="D18">
            <v>5841</v>
          </cell>
          <cell r="E18">
            <v>6919</v>
          </cell>
          <cell r="F18">
            <v>1.1845574387947269</v>
          </cell>
          <cell r="G18">
            <v>17.402000000000001</v>
          </cell>
          <cell r="H18">
            <v>19.861000000000001</v>
          </cell>
          <cell r="I18">
            <v>9.1519999999999992</v>
          </cell>
          <cell r="J18">
            <v>10.875999999999999</v>
          </cell>
          <cell r="O18">
            <v>26.554000000000002</v>
          </cell>
          <cell r="P18">
            <v>30.737000000000002</v>
          </cell>
          <cell r="Q18">
            <v>5814.4459999999999</v>
          </cell>
          <cell r="R18">
            <v>6888.2629999999999</v>
          </cell>
          <cell r="S18">
            <v>1.1846808793133516</v>
          </cell>
          <cell r="T18">
            <v>144.239</v>
          </cell>
          <cell r="U18">
            <v>146.66999999999999</v>
          </cell>
          <cell r="V18">
            <v>5741.92</v>
          </cell>
          <cell r="W18">
            <v>6833.6694329669399</v>
          </cell>
          <cell r="Y18" t="str">
            <v>Goforth</v>
          </cell>
          <cell r="AC18">
            <v>0</v>
          </cell>
          <cell r="AD18">
            <v>0</v>
          </cell>
          <cell r="AG18">
            <v>0</v>
          </cell>
          <cell r="AH18">
            <v>0</v>
          </cell>
          <cell r="AI18">
            <v>0</v>
          </cell>
          <cell r="AJ18">
            <v>0</v>
          </cell>
          <cell r="AK18">
            <v>0</v>
          </cell>
          <cell r="AL18">
            <v>0</v>
          </cell>
        </row>
        <row r="19">
          <cell r="A19" t="str">
            <v>72-10-203</v>
          </cell>
          <cell r="B19" t="str">
            <v>Devon-GTH00086</v>
          </cell>
          <cell r="C19" t="str">
            <v>Coomer 2 &amp; 3H CDP</v>
          </cell>
          <cell r="D19">
            <v>41032</v>
          </cell>
          <cell r="E19">
            <v>43272</v>
          </cell>
          <cell r="F19">
            <v>1.0545915383115616</v>
          </cell>
          <cell r="G19">
            <v>108.83199999999999</v>
          </cell>
          <cell r="H19">
            <v>124.214</v>
          </cell>
          <cell r="I19">
            <v>57.238</v>
          </cell>
          <cell r="J19">
            <v>68.016999999999996</v>
          </cell>
          <cell r="O19">
            <v>166.07</v>
          </cell>
          <cell r="P19">
            <v>192.23099999999999</v>
          </cell>
          <cell r="Q19">
            <v>40865.93</v>
          </cell>
          <cell r="R19">
            <v>43079.769</v>
          </cell>
          <cell r="S19">
            <v>1.0541732195988198</v>
          </cell>
          <cell r="T19">
            <v>902.08399999999995</v>
          </cell>
          <cell r="U19">
            <v>917.28800000000001</v>
          </cell>
          <cell r="V19">
            <v>40356.18</v>
          </cell>
          <cell r="W19">
            <v>42738.336296766938</v>
          </cell>
          <cell r="Y19" t="str">
            <v>Goforth</v>
          </cell>
          <cell r="AC19">
            <v>0</v>
          </cell>
          <cell r="AD19">
            <v>0</v>
          </cell>
          <cell r="AG19">
            <v>0</v>
          </cell>
          <cell r="AH19">
            <v>0</v>
          </cell>
          <cell r="AI19">
            <v>0</v>
          </cell>
          <cell r="AJ19">
            <v>0</v>
          </cell>
          <cell r="AK19">
            <v>0</v>
          </cell>
          <cell r="AL19">
            <v>0</v>
          </cell>
        </row>
        <row r="20">
          <cell r="A20" t="str">
            <v>72-10-205</v>
          </cell>
          <cell r="B20" t="str">
            <v>Devon-GTH00086</v>
          </cell>
          <cell r="C20" t="str">
            <v>Bedinger North 3 &amp; 7H CDP</v>
          </cell>
          <cell r="D20">
            <v>17240</v>
          </cell>
          <cell r="E20">
            <v>21041</v>
          </cell>
          <cell r="F20">
            <v>1.220475638051044</v>
          </cell>
          <cell r="G20">
            <v>52.92</v>
          </cell>
          <cell r="H20">
            <v>60.399000000000001</v>
          </cell>
          <cell r="I20">
            <v>27.832000000000001</v>
          </cell>
          <cell r="J20">
            <v>33.073</v>
          </cell>
          <cell r="O20">
            <v>80.75200000000001</v>
          </cell>
          <cell r="P20">
            <v>93.472000000000008</v>
          </cell>
          <cell r="Q20">
            <v>17159.248</v>
          </cell>
          <cell r="R20">
            <v>20947.527999999998</v>
          </cell>
          <cell r="S20">
            <v>1.2207719126152847</v>
          </cell>
          <cell r="T20">
            <v>438.63799999999998</v>
          </cell>
          <cell r="U20">
            <v>446.03100000000001</v>
          </cell>
          <cell r="V20">
            <v>16945.21</v>
          </cell>
          <cell r="W20">
            <v>20781.50642474294</v>
          </cell>
          <cell r="Y20" t="str">
            <v>Goforth</v>
          </cell>
          <cell r="AC20">
            <v>0</v>
          </cell>
          <cell r="AD20">
            <v>0</v>
          </cell>
          <cell r="AG20">
            <v>0</v>
          </cell>
          <cell r="AH20">
            <v>0</v>
          </cell>
          <cell r="AI20">
            <v>0</v>
          </cell>
          <cell r="AJ20">
            <v>0</v>
          </cell>
          <cell r="AK20">
            <v>0</v>
          </cell>
          <cell r="AL20">
            <v>0</v>
          </cell>
        </row>
        <row r="21">
          <cell r="A21" t="str">
            <v>72-10-212</v>
          </cell>
          <cell r="B21" t="str">
            <v>Devon-GTH00086</v>
          </cell>
          <cell r="C21" t="str">
            <v>Bailey Ranch A1 2 3H CDP</v>
          </cell>
          <cell r="D21">
            <v>32988</v>
          </cell>
          <cell r="E21">
            <v>39279</v>
          </cell>
          <cell r="F21">
            <v>1.1907057111676973</v>
          </cell>
          <cell r="G21">
            <v>98.79</v>
          </cell>
          <cell r="H21">
            <v>112.752</v>
          </cell>
          <cell r="I21">
            <v>51.956000000000003</v>
          </cell>
          <cell r="J21">
            <v>61.741</v>
          </cell>
          <cell r="O21">
            <v>150.74600000000001</v>
          </cell>
          <cell r="P21">
            <v>174.49299999999999</v>
          </cell>
          <cell r="Q21">
            <v>32837.254000000001</v>
          </cell>
          <cell r="R21">
            <v>39104.506999999998</v>
          </cell>
          <cell r="S21">
            <v>1.19085801145248</v>
          </cell>
          <cell r="T21">
            <v>818.84299999999996</v>
          </cell>
          <cell r="U21">
            <v>832.64400000000001</v>
          </cell>
          <cell r="V21">
            <v>32427.65</v>
          </cell>
          <cell r="W21">
            <v>38794.580604303541</v>
          </cell>
          <cell r="Y21" t="str">
            <v>Goforth</v>
          </cell>
          <cell r="AC21">
            <v>0</v>
          </cell>
          <cell r="AD21">
            <v>0</v>
          </cell>
          <cell r="AG21">
            <v>0</v>
          </cell>
          <cell r="AH21">
            <v>0</v>
          </cell>
          <cell r="AI21">
            <v>0</v>
          </cell>
          <cell r="AJ21">
            <v>0</v>
          </cell>
          <cell r="AK21">
            <v>0</v>
          </cell>
          <cell r="AL21">
            <v>0</v>
          </cell>
        </row>
        <row r="22">
          <cell r="A22" t="str">
            <v>72-10-213</v>
          </cell>
          <cell r="B22" t="str">
            <v>Devon-GTH00086</v>
          </cell>
          <cell r="C22" t="str">
            <v>Bailey Ranch 4-5 CDP</v>
          </cell>
          <cell r="D22">
            <v>0</v>
          </cell>
          <cell r="E22">
            <v>0</v>
          </cell>
          <cell r="F22">
            <v>0</v>
          </cell>
          <cell r="G22">
            <v>0</v>
          </cell>
          <cell r="H22">
            <v>0</v>
          </cell>
          <cell r="I22">
            <v>0</v>
          </cell>
          <cell r="J22">
            <v>0</v>
          </cell>
          <cell r="O22">
            <v>0</v>
          </cell>
          <cell r="P22">
            <v>0</v>
          </cell>
          <cell r="Q22">
            <v>0</v>
          </cell>
          <cell r="R22">
            <v>0</v>
          </cell>
          <cell r="S22">
            <v>0</v>
          </cell>
          <cell r="T22">
            <v>0</v>
          </cell>
          <cell r="U22">
            <v>0</v>
          </cell>
          <cell r="V22">
            <v>0</v>
          </cell>
          <cell r="W22">
            <v>0</v>
          </cell>
          <cell r="Y22" t="str">
            <v>Goforth</v>
          </cell>
          <cell r="AC22">
            <v>0</v>
          </cell>
          <cell r="AD22">
            <v>0</v>
          </cell>
          <cell r="AG22">
            <v>0</v>
          </cell>
          <cell r="AH22">
            <v>0</v>
          </cell>
          <cell r="AI22">
            <v>0</v>
          </cell>
          <cell r="AJ22">
            <v>0</v>
          </cell>
          <cell r="AK22">
            <v>0</v>
          </cell>
          <cell r="AL22">
            <v>0</v>
          </cell>
        </row>
        <row r="23">
          <cell r="A23" t="str">
            <v>72-10-225</v>
          </cell>
          <cell r="B23" t="str">
            <v>Devon-GTH00086</v>
          </cell>
          <cell r="C23" t="str">
            <v>JK Daniels CDP GLS</v>
          </cell>
          <cell r="D23">
            <v>14423</v>
          </cell>
          <cell r="E23">
            <v>15468</v>
          </cell>
          <cell r="F23">
            <v>1.0724537197531721</v>
          </cell>
          <cell r="G23">
            <v>38.904000000000003</v>
          </cell>
          <cell r="H23">
            <v>44.402000000000001</v>
          </cell>
          <cell r="I23">
            <v>20.46</v>
          </cell>
          <cell r="J23">
            <v>24.312999999999999</v>
          </cell>
          <cell r="O23">
            <v>59.364000000000004</v>
          </cell>
          <cell r="P23">
            <v>68.715000000000003</v>
          </cell>
          <cell r="Q23">
            <v>14363.636</v>
          </cell>
          <cell r="R23">
            <v>15399.285</v>
          </cell>
          <cell r="S23">
            <v>1.072102147394991</v>
          </cell>
          <cell r="T23">
            <v>322.459</v>
          </cell>
          <cell r="U23">
            <v>327.89400000000001</v>
          </cell>
          <cell r="V23">
            <v>14184.47</v>
          </cell>
          <cell r="W23">
            <v>15277.236539029695</v>
          </cell>
          <cell r="Y23" t="str">
            <v>Goforth</v>
          </cell>
          <cell r="AC23">
            <v>0</v>
          </cell>
          <cell r="AD23">
            <v>0</v>
          </cell>
          <cell r="AG23">
            <v>0</v>
          </cell>
          <cell r="AH23">
            <v>0</v>
          </cell>
          <cell r="AI23">
            <v>0</v>
          </cell>
          <cell r="AJ23">
            <v>0</v>
          </cell>
          <cell r="AK23">
            <v>0</v>
          </cell>
          <cell r="AL23">
            <v>0</v>
          </cell>
        </row>
        <row r="24">
          <cell r="A24" t="str">
            <v>72-10-226</v>
          </cell>
          <cell r="B24" t="str">
            <v>Devon-GTH00086</v>
          </cell>
          <cell r="C24" t="str">
            <v>Bedinger North 4H &amp; 8H CDP</v>
          </cell>
          <cell r="D24">
            <v>22439</v>
          </cell>
          <cell r="E24">
            <v>26933</v>
          </cell>
          <cell r="F24">
            <v>1.2002763046481573</v>
          </cell>
          <cell r="G24">
            <v>67.739000000000004</v>
          </cell>
          <cell r="H24">
            <v>77.313000000000002</v>
          </cell>
          <cell r="I24">
            <v>35.625999999999998</v>
          </cell>
          <cell r="J24">
            <v>42.335000000000001</v>
          </cell>
          <cell r="O24">
            <v>103.36500000000001</v>
          </cell>
          <cell r="P24">
            <v>119.648</v>
          </cell>
          <cell r="Q24">
            <v>22335.634999999998</v>
          </cell>
          <cell r="R24">
            <v>26813.351999999999</v>
          </cell>
          <cell r="S24">
            <v>1.2004741302407567</v>
          </cell>
          <cell r="T24">
            <v>561.46799999999996</v>
          </cell>
          <cell r="U24">
            <v>570.93100000000004</v>
          </cell>
          <cell r="V24">
            <v>22057.02</v>
          </cell>
          <cell r="W24">
            <v>26600.840292797027</v>
          </cell>
          <cell r="Y24" t="str">
            <v>Goforth</v>
          </cell>
          <cell r="AC24">
            <v>0</v>
          </cell>
          <cell r="AD24">
            <v>0</v>
          </cell>
          <cell r="AG24">
            <v>0</v>
          </cell>
          <cell r="AH24">
            <v>0</v>
          </cell>
          <cell r="AI24">
            <v>0</v>
          </cell>
          <cell r="AJ24">
            <v>0</v>
          </cell>
          <cell r="AK24">
            <v>0</v>
          </cell>
          <cell r="AL24">
            <v>0</v>
          </cell>
        </row>
        <row r="25">
          <cell r="A25" t="str">
            <v>72-10-227</v>
          </cell>
          <cell r="B25" t="str">
            <v>Devon-GTH00086</v>
          </cell>
          <cell r="C25" t="str">
            <v>Daniel Bedinger GU 1H &amp; 2H CDP</v>
          </cell>
          <cell r="D25">
            <v>31133</v>
          </cell>
          <cell r="E25">
            <v>37364</v>
          </cell>
          <cell r="F25">
            <v>1.2001413291362864</v>
          </cell>
          <cell r="G25">
            <v>93.972999999999999</v>
          </cell>
          <cell r="H25">
            <v>107.255</v>
          </cell>
          <cell r="I25">
            <v>49.423000000000002</v>
          </cell>
          <cell r="J25">
            <v>58.731000000000002</v>
          </cell>
          <cell r="O25">
            <v>143.39600000000002</v>
          </cell>
          <cell r="P25">
            <v>165.98599999999999</v>
          </cell>
          <cell r="Q25">
            <v>30989.603999999999</v>
          </cell>
          <cell r="R25">
            <v>37198.014000000003</v>
          </cell>
          <cell r="S25">
            <v>1.2003384747994845</v>
          </cell>
          <cell r="T25">
            <v>778.92100000000005</v>
          </cell>
          <cell r="U25">
            <v>792.04899999999998</v>
          </cell>
          <cell r="V25">
            <v>30603.05</v>
          </cell>
          <cell r="W25">
            <v>36903.197691330352</v>
          </cell>
          <cell r="Y25" t="str">
            <v>Goforth</v>
          </cell>
          <cell r="AC25">
            <v>0</v>
          </cell>
          <cell r="AD25">
            <v>0</v>
          </cell>
          <cell r="AG25">
            <v>0</v>
          </cell>
          <cell r="AH25">
            <v>0</v>
          </cell>
          <cell r="AI25">
            <v>0</v>
          </cell>
          <cell r="AJ25">
            <v>0</v>
          </cell>
          <cell r="AK25">
            <v>0</v>
          </cell>
          <cell r="AL25">
            <v>0</v>
          </cell>
        </row>
        <row r="26">
          <cell r="A26" t="str">
            <v>72-10-228</v>
          </cell>
          <cell r="B26" t="str">
            <v>Devon-GTH00086</v>
          </cell>
          <cell r="C26" t="str">
            <v>Bedinger South 1 2 3 CDP</v>
          </cell>
          <cell r="D26">
            <v>24914</v>
          </cell>
          <cell r="E26">
            <v>30767</v>
          </cell>
          <cell r="F26">
            <v>1.2349281528457896</v>
          </cell>
          <cell r="G26">
            <v>77.381</v>
          </cell>
          <cell r="H26">
            <v>88.317999999999998</v>
          </cell>
          <cell r="I26">
            <v>40.697000000000003</v>
          </cell>
          <cell r="J26">
            <v>48.360999999999997</v>
          </cell>
          <cell r="O26">
            <v>118.078</v>
          </cell>
          <cell r="P26">
            <v>136.679</v>
          </cell>
          <cell r="Q26">
            <v>24795.921999999999</v>
          </cell>
          <cell r="R26">
            <v>30630.321</v>
          </cell>
          <cell r="S26">
            <v>1.2352967153227858</v>
          </cell>
          <cell r="T26">
            <v>641.39499999999998</v>
          </cell>
          <cell r="U26">
            <v>652.20500000000004</v>
          </cell>
          <cell r="V26">
            <v>24486.62</v>
          </cell>
          <cell r="W26">
            <v>30387.557551107635</v>
          </cell>
          <cell r="Y26" t="str">
            <v>Goforth</v>
          </cell>
          <cell r="AC26">
            <v>0</v>
          </cell>
          <cell r="AD26">
            <v>0</v>
          </cell>
          <cell r="AG26">
            <v>0</v>
          </cell>
          <cell r="AH26">
            <v>0</v>
          </cell>
          <cell r="AI26">
            <v>0</v>
          </cell>
          <cell r="AJ26">
            <v>0</v>
          </cell>
          <cell r="AK26">
            <v>0</v>
          </cell>
          <cell r="AL26">
            <v>0</v>
          </cell>
        </row>
        <row r="27">
          <cell r="A27" t="str">
            <v>72-10-229</v>
          </cell>
          <cell r="B27" t="str">
            <v>Devon-GTH00086</v>
          </cell>
          <cell r="C27" t="str">
            <v>Clark 1&amp;2 H CDP</v>
          </cell>
          <cell r="D27">
            <v>19229</v>
          </cell>
          <cell r="E27">
            <v>23800</v>
          </cell>
          <cell r="F27">
            <v>1.2377138696760102</v>
          </cell>
          <cell r="G27">
            <v>59.859000000000002</v>
          </cell>
          <cell r="H27">
            <v>68.319000000000003</v>
          </cell>
          <cell r="I27">
            <v>31.481000000000002</v>
          </cell>
          <cell r="J27">
            <v>37.409999999999997</v>
          </cell>
          <cell r="O27">
            <v>91.34</v>
          </cell>
          <cell r="P27">
            <v>105.729</v>
          </cell>
          <cell r="Q27">
            <v>19137.66</v>
          </cell>
          <cell r="R27">
            <v>23694.271000000001</v>
          </cell>
          <cell r="S27">
            <v>1.2380965593494713</v>
          </cell>
          <cell r="T27">
            <v>496.15499999999997</v>
          </cell>
          <cell r="U27">
            <v>504.517</v>
          </cell>
          <cell r="V27">
            <v>18898.939999999999</v>
          </cell>
          <cell r="W27">
            <v>23506.479858439641</v>
          </cell>
          <cell r="Y27" t="str">
            <v>Goforth</v>
          </cell>
          <cell r="AC27">
            <v>0</v>
          </cell>
          <cell r="AD27">
            <v>0</v>
          </cell>
          <cell r="AG27">
            <v>0</v>
          </cell>
          <cell r="AH27">
            <v>0</v>
          </cell>
          <cell r="AI27">
            <v>0</v>
          </cell>
          <cell r="AJ27">
            <v>0</v>
          </cell>
          <cell r="AK27">
            <v>0</v>
          </cell>
          <cell r="AL27">
            <v>0</v>
          </cell>
        </row>
        <row r="28">
          <cell r="A28" t="str">
            <v>72-10-230</v>
          </cell>
          <cell r="B28" t="str">
            <v>Devon-GTH00086</v>
          </cell>
          <cell r="C28" t="str">
            <v>Western Lake GU A1 2 3 4 H CDP</v>
          </cell>
          <cell r="D28">
            <v>49287</v>
          </cell>
          <cell r="E28">
            <v>60333</v>
          </cell>
          <cell r="F28">
            <v>1.224115892628888</v>
          </cell>
          <cell r="G28">
            <v>151.74199999999999</v>
          </cell>
          <cell r="H28">
            <v>173.18899999999999</v>
          </cell>
          <cell r="I28">
            <v>79.805999999999997</v>
          </cell>
          <cell r="J28">
            <v>94.834999999999994</v>
          </cell>
          <cell r="O28">
            <v>231.548</v>
          </cell>
          <cell r="P28">
            <v>268.024</v>
          </cell>
          <cell r="Q28">
            <v>49055.451999999997</v>
          </cell>
          <cell r="R28">
            <v>60064.976000000002</v>
          </cell>
          <cell r="S28">
            <v>1.2244301815830787</v>
          </cell>
          <cell r="T28">
            <v>1257.752</v>
          </cell>
          <cell r="U28">
            <v>1278.951</v>
          </cell>
          <cell r="V28">
            <v>48443.54</v>
          </cell>
          <cell r="W28">
            <v>59588.9254639512</v>
          </cell>
          <cell r="Y28" t="str">
            <v>Goforth</v>
          </cell>
          <cell r="AC28">
            <v>0</v>
          </cell>
          <cell r="AD28">
            <v>0</v>
          </cell>
          <cell r="AG28">
            <v>0</v>
          </cell>
          <cell r="AH28">
            <v>0</v>
          </cell>
          <cell r="AI28">
            <v>0</v>
          </cell>
          <cell r="AJ28">
            <v>0</v>
          </cell>
          <cell r="AK28">
            <v>0</v>
          </cell>
          <cell r="AL28">
            <v>0</v>
          </cell>
        </row>
        <row r="29">
          <cell r="A29" t="str">
            <v>72-10-231</v>
          </cell>
          <cell r="B29" t="str">
            <v>Devon-GTH00086</v>
          </cell>
          <cell r="C29" t="str">
            <v>Coomer 4H &amp; 5H</v>
          </cell>
          <cell r="D29">
            <v>45965</v>
          </cell>
          <cell r="E29">
            <v>48867</v>
          </cell>
          <cell r="F29">
            <v>1.063134994017187</v>
          </cell>
          <cell r="G29">
            <v>122.904</v>
          </cell>
          <cell r="H29">
            <v>140.27500000000001</v>
          </cell>
          <cell r="I29">
            <v>64.638999999999996</v>
          </cell>
          <cell r="J29">
            <v>76.811999999999998</v>
          </cell>
          <cell r="O29">
            <v>187.54300000000001</v>
          </cell>
          <cell r="P29">
            <v>217.08699999999999</v>
          </cell>
          <cell r="Q29">
            <v>45777.457000000002</v>
          </cell>
          <cell r="R29">
            <v>48649.913</v>
          </cell>
          <cell r="S29">
            <v>1.0627482649374778</v>
          </cell>
          <cell r="T29">
            <v>1018.722</v>
          </cell>
          <cell r="U29">
            <v>1035.8920000000001</v>
          </cell>
          <cell r="V29">
            <v>45206.44</v>
          </cell>
          <cell r="W29">
            <v>48264.333604074192</v>
          </cell>
          <cell r="Y29" t="str">
            <v>Goforth</v>
          </cell>
          <cell r="AC29">
            <v>0</v>
          </cell>
          <cell r="AD29">
            <v>0</v>
          </cell>
          <cell r="AG29">
            <v>0</v>
          </cell>
          <cell r="AH29">
            <v>0</v>
          </cell>
          <cell r="AI29">
            <v>0</v>
          </cell>
          <cell r="AJ29">
            <v>0</v>
          </cell>
          <cell r="AK29">
            <v>0</v>
          </cell>
          <cell r="AL29">
            <v>0</v>
          </cell>
        </row>
        <row r="30">
          <cell r="A30" t="str">
            <v>72-10-232</v>
          </cell>
          <cell r="B30" t="str">
            <v>Devon-GTH00086</v>
          </cell>
          <cell r="C30" t="str">
            <v>CJ Edwards 1 &amp; 2 H CDP</v>
          </cell>
          <cell r="D30">
            <v>13057</v>
          </cell>
          <cell r="E30">
            <v>15929</v>
          </cell>
          <cell r="F30">
            <v>1.2199586428735545</v>
          </cell>
          <cell r="G30">
            <v>40.063000000000002</v>
          </cell>
          <cell r="H30">
            <v>45.725000000000001</v>
          </cell>
          <cell r="I30">
            <v>21.07</v>
          </cell>
          <cell r="J30">
            <v>25.038</v>
          </cell>
          <cell r="O30">
            <v>61.133000000000003</v>
          </cell>
          <cell r="P30">
            <v>70.763000000000005</v>
          </cell>
          <cell r="Q30">
            <v>12995.867</v>
          </cell>
          <cell r="R30">
            <v>15858.236999999999</v>
          </cell>
          <cell r="S30">
            <v>1.2202523309910758</v>
          </cell>
          <cell r="T30">
            <v>332.06900000000002</v>
          </cell>
          <cell r="U30">
            <v>337.666</v>
          </cell>
          <cell r="V30">
            <v>12833.76</v>
          </cell>
          <cell r="W30">
            <v>15732.551072403208</v>
          </cell>
          <cell r="Y30" t="str">
            <v>Goforth</v>
          </cell>
          <cell r="AC30">
            <v>0</v>
          </cell>
          <cell r="AD30">
            <v>0</v>
          </cell>
          <cell r="AG30">
            <v>0</v>
          </cell>
          <cell r="AH30">
            <v>0</v>
          </cell>
          <cell r="AI30">
            <v>0</v>
          </cell>
          <cell r="AJ30">
            <v>0</v>
          </cell>
          <cell r="AK30">
            <v>0</v>
          </cell>
          <cell r="AL30">
            <v>0</v>
          </cell>
        </row>
        <row r="31">
          <cell r="A31" t="str">
            <v>72-10-233</v>
          </cell>
          <cell r="B31" t="str">
            <v>Devon-GTH00086</v>
          </cell>
          <cell r="C31" t="str">
            <v>Edwards Bar None (SA) 1 &amp; 2 H CDP</v>
          </cell>
          <cell r="D31">
            <v>28685</v>
          </cell>
          <cell r="E31">
            <v>34973</v>
          </cell>
          <cell r="F31">
            <v>1.2192086456336064</v>
          </cell>
          <cell r="G31">
            <v>87.96</v>
          </cell>
          <cell r="H31">
            <v>100.392</v>
          </cell>
          <cell r="I31">
            <v>46.26</v>
          </cell>
          <cell r="J31">
            <v>54.972000000000001</v>
          </cell>
          <cell r="O31">
            <v>134.22</v>
          </cell>
          <cell r="P31">
            <v>155.364</v>
          </cell>
          <cell r="Q31">
            <v>28550.78</v>
          </cell>
          <cell r="R31">
            <v>34817.635999999999</v>
          </cell>
          <cell r="S31">
            <v>1.2194985916321726</v>
          </cell>
          <cell r="T31">
            <v>729.07600000000002</v>
          </cell>
          <cell r="U31">
            <v>741.36400000000003</v>
          </cell>
          <cell r="V31">
            <v>28194.639999999999</v>
          </cell>
          <cell r="W31">
            <v>34541.685597859614</v>
          </cell>
          <cell r="Y31" t="str">
            <v>Goforth</v>
          </cell>
          <cell r="AC31">
            <v>0</v>
          </cell>
          <cell r="AD31">
            <v>0</v>
          </cell>
          <cell r="AG31">
            <v>0</v>
          </cell>
          <cell r="AH31">
            <v>0</v>
          </cell>
          <cell r="AI31">
            <v>0</v>
          </cell>
          <cell r="AJ31">
            <v>0</v>
          </cell>
          <cell r="AK31">
            <v>0</v>
          </cell>
          <cell r="AL31">
            <v>0</v>
          </cell>
        </row>
        <row r="32">
          <cell r="A32" t="str">
            <v>72-10-234</v>
          </cell>
          <cell r="B32" t="str">
            <v>Devon-GTH00086</v>
          </cell>
          <cell r="C32" t="str">
            <v>Glenna Sansone 1 &amp; 2H CDP</v>
          </cell>
          <cell r="D32">
            <v>28675</v>
          </cell>
          <cell r="E32">
            <v>35086</v>
          </cell>
          <cell r="F32">
            <v>1.2235745422842197</v>
          </cell>
          <cell r="G32">
            <v>88.244</v>
          </cell>
          <cell r="H32">
            <v>100.71599999999999</v>
          </cell>
          <cell r="I32">
            <v>46.41</v>
          </cell>
          <cell r="J32">
            <v>55.15</v>
          </cell>
          <cell r="O32">
            <v>134.654</v>
          </cell>
          <cell r="P32">
            <v>155.86599999999999</v>
          </cell>
          <cell r="Q32">
            <v>28540.346000000001</v>
          </cell>
          <cell r="R32">
            <v>34930.133999999998</v>
          </cell>
          <cell r="S32">
            <v>1.2238861434966484</v>
          </cell>
          <cell r="T32">
            <v>731.43200000000002</v>
          </cell>
          <cell r="U32">
            <v>743.76</v>
          </cell>
          <cell r="V32">
            <v>28184.34</v>
          </cell>
          <cell r="W32">
            <v>34653.291984530675</v>
          </cell>
          <cell r="Y32" t="str">
            <v>Goforth</v>
          </cell>
          <cell r="AC32">
            <v>0</v>
          </cell>
          <cell r="AD32">
            <v>0</v>
          </cell>
          <cell r="AG32">
            <v>0</v>
          </cell>
          <cell r="AH32">
            <v>0</v>
          </cell>
          <cell r="AI32">
            <v>0</v>
          </cell>
          <cell r="AJ32">
            <v>0</v>
          </cell>
          <cell r="AK32">
            <v>0</v>
          </cell>
          <cell r="AL32">
            <v>0</v>
          </cell>
        </row>
        <row r="33">
          <cell r="A33" t="str">
            <v>72-10-236</v>
          </cell>
          <cell r="B33" t="str">
            <v>Devon-GTH00086</v>
          </cell>
          <cell r="C33" t="str">
            <v>Murrin Bear Creek 7 &amp; 9 H CDP</v>
          </cell>
          <cell r="D33">
            <v>36962</v>
          </cell>
          <cell r="E33">
            <v>42435</v>
          </cell>
          <cell r="F33">
            <v>1.1480709918294465</v>
          </cell>
          <cell r="G33">
            <v>106.72799999999999</v>
          </cell>
          <cell r="H33">
            <v>121.812</v>
          </cell>
          <cell r="I33">
            <v>56.131</v>
          </cell>
          <cell r="J33">
            <v>66.701999999999998</v>
          </cell>
          <cell r="O33">
            <v>162.85899999999998</v>
          </cell>
          <cell r="P33">
            <v>188.51400000000001</v>
          </cell>
          <cell r="Q33">
            <v>36799.141000000003</v>
          </cell>
          <cell r="R33">
            <v>42246.485999999997</v>
          </cell>
          <cell r="S33">
            <v>1.1480291347018126</v>
          </cell>
          <cell r="T33">
            <v>884.63499999999999</v>
          </cell>
          <cell r="U33">
            <v>899.54499999999996</v>
          </cell>
          <cell r="V33">
            <v>36340.11</v>
          </cell>
          <cell r="W33">
            <v>41911.657558439001</v>
          </cell>
          <cell r="Y33" t="str">
            <v>Goforth</v>
          </cell>
          <cell r="AC33">
            <v>0</v>
          </cell>
          <cell r="AD33">
            <v>0</v>
          </cell>
          <cell r="AG33">
            <v>0</v>
          </cell>
          <cell r="AH33">
            <v>0</v>
          </cell>
          <cell r="AI33">
            <v>0</v>
          </cell>
          <cell r="AJ33">
            <v>0</v>
          </cell>
          <cell r="AK33">
            <v>0</v>
          </cell>
          <cell r="AL33">
            <v>0</v>
          </cell>
        </row>
        <row r="34">
          <cell r="A34" t="str">
            <v>72-10-237</v>
          </cell>
          <cell r="B34" t="str">
            <v>Devon-GTH00086</v>
          </cell>
          <cell r="C34" t="str">
            <v>Bailey Ranch C (SA) 4H</v>
          </cell>
          <cell r="D34">
            <v>35217</v>
          </cell>
          <cell r="E34">
            <v>41371</v>
          </cell>
          <cell r="F34">
            <v>1.1747451514893374</v>
          </cell>
          <cell r="G34">
            <v>104.05200000000001</v>
          </cell>
          <cell r="H34">
            <v>118.758</v>
          </cell>
          <cell r="I34">
            <v>54.722999999999999</v>
          </cell>
          <cell r="J34">
            <v>65.028999999999996</v>
          </cell>
          <cell r="O34">
            <v>158.77500000000001</v>
          </cell>
          <cell r="P34">
            <v>183.78699999999998</v>
          </cell>
          <cell r="Q34">
            <v>35058.224999999999</v>
          </cell>
          <cell r="R34">
            <v>41187.213000000003</v>
          </cell>
          <cell r="S34">
            <v>1.1748231121227617</v>
          </cell>
          <cell r="T34">
            <v>862.45399999999995</v>
          </cell>
          <cell r="U34">
            <v>876.99</v>
          </cell>
          <cell r="V34">
            <v>34620.910000000003</v>
          </cell>
          <cell r="W34">
            <v>40860.779924808121</v>
          </cell>
          <cell r="Y34" t="str">
            <v>Goforth</v>
          </cell>
          <cell r="AC34">
            <v>0</v>
          </cell>
          <cell r="AD34">
            <v>0</v>
          </cell>
          <cell r="AG34">
            <v>0</v>
          </cell>
          <cell r="AH34">
            <v>0</v>
          </cell>
          <cell r="AI34">
            <v>0</v>
          </cell>
          <cell r="AJ34">
            <v>0</v>
          </cell>
          <cell r="AK34">
            <v>0</v>
          </cell>
          <cell r="AL34">
            <v>0</v>
          </cell>
        </row>
        <row r="35">
          <cell r="A35" t="str">
            <v>72-10-238</v>
          </cell>
          <cell r="B35" t="str">
            <v>Devon-GTH00086</v>
          </cell>
          <cell r="C35" t="str">
            <v>Bailey Ranch B1H &amp; B2H CDP</v>
          </cell>
          <cell r="D35">
            <v>50628</v>
          </cell>
          <cell r="E35">
            <v>60418</v>
          </cell>
          <cell r="F35">
            <v>1.1933712570119301</v>
          </cell>
          <cell r="G35">
            <v>151.95599999999999</v>
          </cell>
          <cell r="H35">
            <v>173.43299999999999</v>
          </cell>
          <cell r="I35">
            <v>79.918000000000006</v>
          </cell>
          <cell r="J35">
            <v>94.968000000000004</v>
          </cell>
          <cell r="O35">
            <v>231.874</v>
          </cell>
          <cell r="P35">
            <v>268.40100000000001</v>
          </cell>
          <cell r="Q35">
            <v>50396.125999999997</v>
          </cell>
          <cell r="R35">
            <v>60149.599000000002</v>
          </cell>
          <cell r="S35">
            <v>1.1935361658552883</v>
          </cell>
          <cell r="T35">
            <v>1259.5229999999999</v>
          </cell>
          <cell r="U35">
            <v>1280.752</v>
          </cell>
          <cell r="V35">
            <v>49767.49</v>
          </cell>
          <cell r="W35">
            <v>59672.877776519104</v>
          </cell>
          <cell r="Y35" t="str">
            <v>Goforth</v>
          </cell>
          <cell r="AC35">
            <v>0</v>
          </cell>
          <cell r="AD35">
            <v>0</v>
          </cell>
          <cell r="AG35">
            <v>0</v>
          </cell>
          <cell r="AH35">
            <v>0</v>
          </cell>
          <cell r="AI35">
            <v>0</v>
          </cell>
          <cell r="AJ35">
            <v>0</v>
          </cell>
          <cell r="AK35">
            <v>0</v>
          </cell>
          <cell r="AL35">
            <v>0</v>
          </cell>
        </row>
        <row r="36">
          <cell r="A36" t="str">
            <v>72-10-239</v>
          </cell>
          <cell r="B36" t="str">
            <v>Devon-GTH00086</v>
          </cell>
          <cell r="C36" t="str">
            <v>Bailey Ranch C1H</v>
          </cell>
          <cell r="D36">
            <v>6078</v>
          </cell>
          <cell r="E36">
            <v>7110</v>
          </cell>
          <cell r="F36">
            <v>1.1697926949654491</v>
          </cell>
          <cell r="G36">
            <v>17.882999999999999</v>
          </cell>
          <cell r="H36">
            <v>20.41</v>
          </cell>
          <cell r="I36">
            <v>9.4049999999999994</v>
          </cell>
          <cell r="J36">
            <v>11.176</v>
          </cell>
          <cell r="O36">
            <v>27.287999999999997</v>
          </cell>
          <cell r="P36">
            <v>31.585999999999999</v>
          </cell>
          <cell r="Q36">
            <v>6050.7120000000004</v>
          </cell>
          <cell r="R36">
            <v>7078.4139999999998</v>
          </cell>
          <cell r="S36">
            <v>1.1698481104372509</v>
          </cell>
          <cell r="T36">
            <v>148.221</v>
          </cell>
          <cell r="U36">
            <v>150.71899999999999</v>
          </cell>
          <cell r="V36">
            <v>5975.24</v>
          </cell>
          <cell r="W36">
            <v>7022.313373587107</v>
          </cell>
          <cell r="Y36" t="str">
            <v>Goforth</v>
          </cell>
          <cell r="AC36">
            <v>0</v>
          </cell>
          <cell r="AD36">
            <v>0</v>
          </cell>
          <cell r="AG36">
            <v>0</v>
          </cell>
          <cell r="AH36">
            <v>0</v>
          </cell>
          <cell r="AI36">
            <v>0</v>
          </cell>
          <cell r="AJ36">
            <v>0</v>
          </cell>
          <cell r="AK36">
            <v>0</v>
          </cell>
          <cell r="AL36">
            <v>0</v>
          </cell>
        </row>
        <row r="37">
          <cell r="A37" t="str">
            <v>72-10-240</v>
          </cell>
          <cell r="B37" t="str">
            <v>Devon-GTH00086</v>
          </cell>
          <cell r="C37" t="str">
            <v>Murrin Bear Creek 3 10 11 CDP</v>
          </cell>
          <cell r="D37">
            <v>49599</v>
          </cell>
          <cell r="E37">
            <v>54250</v>
          </cell>
          <cell r="F37">
            <v>1.0937720518558842</v>
          </cell>
          <cell r="G37">
            <v>136.44300000000001</v>
          </cell>
          <cell r="H37">
            <v>155.727</v>
          </cell>
          <cell r="I37">
            <v>71.759</v>
          </cell>
          <cell r="J37">
            <v>85.272999999999996</v>
          </cell>
          <cell r="O37">
            <v>208.202</v>
          </cell>
          <cell r="P37">
            <v>241</v>
          </cell>
          <cell r="Q37">
            <v>49390.798000000003</v>
          </cell>
          <cell r="R37">
            <v>54009</v>
          </cell>
          <cell r="S37">
            <v>1.0935032877986706</v>
          </cell>
          <cell r="T37">
            <v>1130.94</v>
          </cell>
          <cell r="U37">
            <v>1150.002</v>
          </cell>
          <cell r="V37">
            <v>48774.71</v>
          </cell>
          <cell r="W37">
            <v>53580.946663202529</v>
          </cell>
          <cell r="Y37" t="str">
            <v>Goforth</v>
          </cell>
          <cell r="AC37">
            <v>0</v>
          </cell>
          <cell r="AD37">
            <v>0</v>
          </cell>
          <cell r="AG37">
            <v>0</v>
          </cell>
          <cell r="AH37">
            <v>0</v>
          </cell>
          <cell r="AI37">
            <v>0</v>
          </cell>
          <cell r="AJ37">
            <v>0</v>
          </cell>
          <cell r="AK37">
            <v>0</v>
          </cell>
          <cell r="AL37">
            <v>0</v>
          </cell>
        </row>
        <row r="38">
          <cell r="A38" t="str">
            <v>72-10-241</v>
          </cell>
          <cell r="B38" t="str">
            <v>Devon-GTH00086</v>
          </cell>
          <cell r="C38" t="str">
            <v>Bailey Ranch C (SA) 5H</v>
          </cell>
          <cell r="D38">
            <v>24716</v>
          </cell>
          <cell r="E38">
            <v>28799</v>
          </cell>
          <cell r="F38">
            <v>1.1651966337595081</v>
          </cell>
          <cell r="G38">
            <v>72.432000000000002</v>
          </cell>
          <cell r="H38">
            <v>82.668999999999997</v>
          </cell>
          <cell r="I38">
            <v>38.094000000000001</v>
          </cell>
          <cell r="J38">
            <v>45.268000000000001</v>
          </cell>
          <cell r="O38">
            <v>110.52600000000001</v>
          </cell>
          <cell r="P38">
            <v>127.937</v>
          </cell>
          <cell r="Q38">
            <v>24605.473999999998</v>
          </cell>
          <cell r="R38">
            <v>28671.062999999998</v>
          </cell>
          <cell r="S38">
            <v>1.1652310782551882</v>
          </cell>
          <cell r="T38">
            <v>600.36800000000005</v>
          </cell>
          <cell r="U38">
            <v>610.48699999999997</v>
          </cell>
          <cell r="V38">
            <v>24298.55</v>
          </cell>
          <cell r="W38">
            <v>28443.827832033912</v>
          </cell>
          <cell r="Y38" t="str">
            <v>Goforth</v>
          </cell>
          <cell r="AC38">
            <v>0</v>
          </cell>
          <cell r="AD38">
            <v>0</v>
          </cell>
          <cell r="AG38">
            <v>0</v>
          </cell>
          <cell r="AH38">
            <v>0</v>
          </cell>
          <cell r="AI38">
            <v>0</v>
          </cell>
          <cell r="AJ38">
            <v>0</v>
          </cell>
          <cell r="AK38">
            <v>0</v>
          </cell>
          <cell r="AL38">
            <v>0</v>
          </cell>
        </row>
        <row r="39">
          <cell r="A39" t="str">
            <v>72-10-243</v>
          </cell>
          <cell r="B39" t="str">
            <v>Devon-GTH00086</v>
          </cell>
          <cell r="C39" t="str">
            <v>Grant Family 1&amp;2 H CDP</v>
          </cell>
          <cell r="D39">
            <v>29321</v>
          </cell>
          <cell r="E39">
            <v>36162</v>
          </cell>
          <cell r="F39">
            <v>1.2333140070256812</v>
          </cell>
          <cell r="G39">
            <v>90.95</v>
          </cell>
          <cell r="H39">
            <v>103.80500000000001</v>
          </cell>
          <cell r="I39">
            <v>47.832999999999998</v>
          </cell>
          <cell r="J39">
            <v>56.841000000000001</v>
          </cell>
          <cell r="O39">
            <v>138.78300000000002</v>
          </cell>
          <cell r="P39">
            <v>160.64600000000002</v>
          </cell>
          <cell r="Q39">
            <v>29182.217000000001</v>
          </cell>
          <cell r="R39">
            <v>36001.353999999999</v>
          </cell>
          <cell r="S39">
            <v>1.2336743983502008</v>
          </cell>
          <cell r="T39">
            <v>753.86300000000006</v>
          </cell>
          <cell r="U39">
            <v>766.56899999999996</v>
          </cell>
          <cell r="V39">
            <v>28818.2</v>
          </cell>
          <cell r="W39">
            <v>35716.021931105424</v>
          </cell>
          <cell r="Y39" t="str">
            <v>Goforth</v>
          </cell>
          <cell r="AC39">
            <v>0</v>
          </cell>
          <cell r="AD39">
            <v>0</v>
          </cell>
          <cell r="AG39">
            <v>0</v>
          </cell>
          <cell r="AH39">
            <v>0</v>
          </cell>
          <cell r="AI39">
            <v>0</v>
          </cell>
          <cell r="AJ39">
            <v>0</v>
          </cell>
          <cell r="AK39">
            <v>0</v>
          </cell>
          <cell r="AL39">
            <v>0</v>
          </cell>
        </row>
        <row r="40">
          <cell r="A40" t="str">
            <v>72-10-244</v>
          </cell>
          <cell r="B40" t="str">
            <v>Devon-GTH00086</v>
          </cell>
          <cell r="C40" t="str">
            <v>Landers 1 &amp; 2H CDP</v>
          </cell>
          <cell r="D40">
            <v>20906</v>
          </cell>
          <cell r="E40">
            <v>25595</v>
          </cell>
          <cell r="F40">
            <v>1.2242896776045153</v>
          </cell>
          <cell r="G40">
            <v>64.373999999999995</v>
          </cell>
          <cell r="H40">
            <v>73.471999999999994</v>
          </cell>
          <cell r="I40">
            <v>33.856000000000002</v>
          </cell>
          <cell r="J40">
            <v>40.231999999999999</v>
          </cell>
          <cell r="O40">
            <v>98.22999999999999</v>
          </cell>
          <cell r="P40">
            <v>113.70399999999999</v>
          </cell>
          <cell r="Q40">
            <v>20807.77</v>
          </cell>
          <cell r="R40">
            <v>25481.295999999998</v>
          </cell>
          <cell r="S40">
            <v>1.2246048471316242</v>
          </cell>
          <cell r="T40">
            <v>533.57500000000005</v>
          </cell>
          <cell r="U40">
            <v>542.56799999999998</v>
          </cell>
          <cell r="V40">
            <v>20548.22</v>
          </cell>
          <cell r="W40">
            <v>25279.34162612298</v>
          </cell>
          <cell r="Y40" t="str">
            <v>Goforth</v>
          </cell>
          <cell r="AC40">
            <v>0</v>
          </cell>
          <cell r="AD40">
            <v>0</v>
          </cell>
          <cell r="AG40">
            <v>0</v>
          </cell>
          <cell r="AH40">
            <v>0</v>
          </cell>
          <cell r="AI40">
            <v>0</v>
          </cell>
          <cell r="AJ40">
            <v>0</v>
          </cell>
          <cell r="AK40">
            <v>0</v>
          </cell>
          <cell r="AL40">
            <v>0</v>
          </cell>
        </row>
        <row r="41">
          <cell r="A41" t="str">
            <v>72-10-245</v>
          </cell>
          <cell r="B41" t="str">
            <v>Devon-GTH00086</v>
          </cell>
          <cell r="C41" t="str">
            <v>Charles Bedinger A1H &amp; A2H GU CDP</v>
          </cell>
          <cell r="D41">
            <v>41222</v>
          </cell>
          <cell r="E41">
            <v>49868</v>
          </cell>
          <cell r="F41">
            <v>1.2097423705788171</v>
          </cell>
          <cell r="G41">
            <v>125.422</v>
          </cell>
          <cell r="H41">
            <v>143.149</v>
          </cell>
          <cell r="I41">
            <v>65.962999999999994</v>
          </cell>
          <cell r="J41">
            <v>78.385000000000005</v>
          </cell>
          <cell r="O41">
            <v>191.38499999999999</v>
          </cell>
          <cell r="P41">
            <v>221.53399999999999</v>
          </cell>
          <cell r="Q41">
            <v>41030.614999999998</v>
          </cell>
          <cell r="R41">
            <v>49646.466</v>
          </cell>
          <cell r="S41">
            <v>1.209985909302115</v>
          </cell>
          <cell r="T41">
            <v>1039.5889999999999</v>
          </cell>
          <cell r="U41">
            <v>1057.1110000000001</v>
          </cell>
          <cell r="V41">
            <v>40518.81</v>
          </cell>
          <cell r="W41">
            <v>49252.988330879998</v>
          </cell>
          <cell r="Y41" t="str">
            <v>Goforth</v>
          </cell>
          <cell r="AC41">
            <v>0</v>
          </cell>
          <cell r="AD41">
            <v>0</v>
          </cell>
          <cell r="AG41">
            <v>0</v>
          </cell>
          <cell r="AH41">
            <v>0</v>
          </cell>
          <cell r="AI41">
            <v>0</v>
          </cell>
          <cell r="AJ41">
            <v>0</v>
          </cell>
          <cell r="AK41">
            <v>0</v>
          </cell>
          <cell r="AL41">
            <v>0</v>
          </cell>
        </row>
        <row r="42">
          <cell r="A42" t="str">
            <v>72-10-247</v>
          </cell>
          <cell r="B42" t="str">
            <v>Devon-GTH00086</v>
          </cell>
          <cell r="C42" t="str">
            <v>J Muriel Reese GU 1H&amp;2H CDP</v>
          </cell>
          <cell r="D42">
            <v>108521</v>
          </cell>
          <cell r="E42">
            <v>120116</v>
          </cell>
          <cell r="F42">
            <v>1.1068456796380424</v>
          </cell>
          <cell r="G42">
            <v>302.101</v>
          </cell>
          <cell r="H42">
            <v>344.79899999999998</v>
          </cell>
          <cell r="I42">
            <v>158.88399999999999</v>
          </cell>
          <cell r="J42">
            <v>188.80500000000001</v>
          </cell>
          <cell r="O42">
            <v>460.98500000000001</v>
          </cell>
          <cell r="P42">
            <v>533.60400000000004</v>
          </cell>
          <cell r="Q42">
            <v>108060.015</v>
          </cell>
          <cell r="R42">
            <v>119582.39599999999</v>
          </cell>
          <cell r="S42">
            <v>1.1066294595646686</v>
          </cell>
          <cell r="T42">
            <v>2504.038</v>
          </cell>
          <cell r="U42">
            <v>2546.2420000000002</v>
          </cell>
          <cell r="V42">
            <v>106712.09</v>
          </cell>
          <cell r="W42">
            <v>118634.63463374555</v>
          </cell>
          <cell r="Y42" t="str">
            <v>Goforth</v>
          </cell>
          <cell r="AC42">
            <v>0</v>
          </cell>
          <cell r="AD42">
            <v>0</v>
          </cell>
          <cell r="AG42">
            <v>0</v>
          </cell>
          <cell r="AH42">
            <v>0</v>
          </cell>
          <cell r="AI42">
            <v>0</v>
          </cell>
          <cell r="AJ42">
            <v>0</v>
          </cell>
          <cell r="AK42">
            <v>0</v>
          </cell>
          <cell r="AL42">
            <v>0</v>
          </cell>
        </row>
        <row r="43">
          <cell r="A43" t="str">
            <v>72-10-248</v>
          </cell>
          <cell r="B43" t="str">
            <v>Devon-GTH00086</v>
          </cell>
          <cell r="C43" t="str">
            <v>Skiles 2H and 3H CDP</v>
          </cell>
          <cell r="D43">
            <v>49975</v>
          </cell>
          <cell r="E43">
            <v>61124</v>
          </cell>
          <cell r="F43">
            <v>1.2230915457728864</v>
          </cell>
          <cell r="G43">
            <v>153.73099999999999</v>
          </cell>
          <cell r="H43">
            <v>175.459</v>
          </cell>
          <cell r="I43">
            <v>80.852000000000004</v>
          </cell>
          <cell r="J43">
            <v>96.078000000000003</v>
          </cell>
          <cell r="O43">
            <v>234.583</v>
          </cell>
          <cell r="P43">
            <v>271.53700000000003</v>
          </cell>
          <cell r="Q43">
            <v>49740.417000000001</v>
          </cell>
          <cell r="R43">
            <v>60852.463000000003</v>
          </cell>
          <cell r="S43">
            <v>1.2234007406894076</v>
          </cell>
          <cell r="T43">
            <v>1274.241</v>
          </cell>
          <cell r="U43">
            <v>1295.7180000000001</v>
          </cell>
          <cell r="V43">
            <v>49119.96</v>
          </cell>
          <cell r="W43">
            <v>60370.171162722982</v>
          </cell>
          <cell r="Y43" t="str">
            <v>Goforth</v>
          </cell>
          <cell r="AC43">
            <v>0</v>
          </cell>
          <cell r="AD43">
            <v>0</v>
          </cell>
          <cell r="AG43">
            <v>0</v>
          </cell>
          <cell r="AH43">
            <v>0</v>
          </cell>
          <cell r="AI43">
            <v>0</v>
          </cell>
          <cell r="AJ43">
            <v>0</v>
          </cell>
          <cell r="AK43">
            <v>0</v>
          </cell>
          <cell r="AL43">
            <v>0</v>
          </cell>
        </row>
        <row r="44">
          <cell r="A44" t="str">
            <v>72-10-249</v>
          </cell>
          <cell r="B44" t="str">
            <v>Devon-GTH00086</v>
          </cell>
          <cell r="C44" t="str">
            <v>CJ Edwards 3H and 4H CDP</v>
          </cell>
          <cell r="D44">
            <v>35104</v>
          </cell>
          <cell r="E44">
            <v>42716</v>
          </cell>
          <cell r="F44">
            <v>1.216841385597083</v>
          </cell>
          <cell r="G44">
            <v>107.434</v>
          </cell>
          <cell r="H44">
            <v>122.61799999999999</v>
          </cell>
          <cell r="I44">
            <v>56.502000000000002</v>
          </cell>
          <cell r="J44">
            <v>67.143000000000001</v>
          </cell>
          <cell r="O44">
            <v>163.93600000000001</v>
          </cell>
          <cell r="P44">
            <v>189.761</v>
          </cell>
          <cell r="Q44">
            <v>34940.063999999998</v>
          </cell>
          <cell r="R44">
            <v>42526.239000000001</v>
          </cell>
          <cell r="S44">
            <v>1.2171196652644942</v>
          </cell>
          <cell r="T44">
            <v>890.49300000000005</v>
          </cell>
          <cell r="U44">
            <v>905.50199999999995</v>
          </cell>
          <cell r="V44">
            <v>34504.230000000003</v>
          </cell>
          <cell r="W44">
            <v>42189.19335010097</v>
          </cell>
          <cell r="Y44" t="str">
            <v>Goforth</v>
          </cell>
          <cell r="AC44">
            <v>0</v>
          </cell>
          <cell r="AD44">
            <v>0</v>
          </cell>
          <cell r="AG44">
            <v>0</v>
          </cell>
          <cell r="AH44">
            <v>0</v>
          </cell>
          <cell r="AI44">
            <v>0</v>
          </cell>
          <cell r="AJ44">
            <v>0</v>
          </cell>
          <cell r="AK44">
            <v>0</v>
          </cell>
          <cell r="AL44">
            <v>0</v>
          </cell>
        </row>
        <row r="45">
          <cell r="A45" t="str">
            <v>72-10-250</v>
          </cell>
          <cell r="B45" t="str">
            <v>Devon-GTH00086</v>
          </cell>
          <cell r="C45" t="str">
            <v>Murrin Bear Creek 2&amp;8 CDP</v>
          </cell>
          <cell r="D45">
            <v>79426</v>
          </cell>
          <cell r="E45">
            <v>93468</v>
          </cell>
          <cell r="F45">
            <v>1.1767934933145319</v>
          </cell>
          <cell r="G45">
            <v>235.08</v>
          </cell>
          <cell r="H45">
            <v>268.30500000000001</v>
          </cell>
          <cell r="I45">
            <v>123.63500000000001</v>
          </cell>
          <cell r="J45">
            <v>146.91800000000001</v>
          </cell>
          <cell r="O45">
            <v>358.71500000000003</v>
          </cell>
          <cell r="P45">
            <v>415.22300000000001</v>
          </cell>
          <cell r="Q45">
            <v>79067.285000000003</v>
          </cell>
          <cell r="R45">
            <v>93052.777000000002</v>
          </cell>
          <cell r="S45">
            <v>1.1768808932796921</v>
          </cell>
          <cell r="T45">
            <v>1948.5119999999999</v>
          </cell>
          <cell r="U45">
            <v>1981.3530000000001</v>
          </cell>
          <cell r="V45">
            <v>78081.009999999995</v>
          </cell>
          <cell r="W45">
            <v>92315.278588751476</v>
          </cell>
          <cell r="Y45" t="str">
            <v>Goforth</v>
          </cell>
          <cell r="AC45">
            <v>0</v>
          </cell>
          <cell r="AD45">
            <v>0</v>
          </cell>
          <cell r="AG45">
            <v>0</v>
          </cell>
          <cell r="AH45">
            <v>0</v>
          </cell>
          <cell r="AI45">
            <v>0</v>
          </cell>
          <cell r="AJ45">
            <v>0</v>
          </cell>
          <cell r="AK45">
            <v>0</v>
          </cell>
          <cell r="AL45">
            <v>0</v>
          </cell>
        </row>
        <row r="46">
          <cell r="A46" t="str">
            <v>72-20-329</v>
          </cell>
          <cell r="B46" t="str">
            <v>Devon-GTH00086</v>
          </cell>
          <cell r="C46" t="str">
            <v>CE Hall GU B1H</v>
          </cell>
          <cell r="D46">
            <v>3728</v>
          </cell>
          <cell r="E46">
            <v>4523</v>
          </cell>
          <cell r="F46">
            <v>1.2132510729613735</v>
          </cell>
          <cell r="G46">
            <v>11.375</v>
          </cell>
          <cell r="H46">
            <v>12.983000000000001</v>
          </cell>
          <cell r="I46">
            <v>5.9820000000000002</v>
          </cell>
          <cell r="J46">
            <v>7.109</v>
          </cell>
          <cell r="O46">
            <v>17.356999999999999</v>
          </cell>
          <cell r="P46">
            <v>20.091999999999999</v>
          </cell>
          <cell r="Q46">
            <v>3710.643</v>
          </cell>
          <cell r="R46">
            <v>4502.9080000000004</v>
          </cell>
          <cell r="S46">
            <v>1.2135115126947003</v>
          </cell>
          <cell r="T46">
            <v>94.29</v>
          </cell>
          <cell r="U46">
            <v>95.879000000000005</v>
          </cell>
          <cell r="V46">
            <v>3664.36</v>
          </cell>
          <cell r="W46">
            <v>4467.219785171138</v>
          </cell>
          <cell r="Y46" t="str">
            <v>Goforth</v>
          </cell>
          <cell r="AC46">
            <v>0</v>
          </cell>
          <cell r="AD46">
            <v>0</v>
          </cell>
          <cell r="AG46">
            <v>0</v>
          </cell>
          <cell r="AH46">
            <v>0</v>
          </cell>
          <cell r="AI46">
            <v>0</v>
          </cell>
          <cell r="AJ46">
            <v>0</v>
          </cell>
          <cell r="AK46">
            <v>0</v>
          </cell>
          <cell r="AL46">
            <v>0</v>
          </cell>
        </row>
        <row r="47">
          <cell r="A47" t="str">
            <v>72-20-331</v>
          </cell>
          <cell r="B47" t="str">
            <v>Devon-GTH00086</v>
          </cell>
          <cell r="C47" t="str">
            <v>C E HALL A 1 H</v>
          </cell>
          <cell r="D47">
            <v>5891</v>
          </cell>
          <cell r="E47">
            <v>7113</v>
          </cell>
          <cell r="F47">
            <v>1.2074350704464438</v>
          </cell>
          <cell r="G47">
            <v>17.89</v>
          </cell>
          <cell r="H47">
            <v>20.417999999999999</v>
          </cell>
          <cell r="I47">
            <v>9.4090000000000007</v>
          </cell>
          <cell r="J47">
            <v>11.180999999999999</v>
          </cell>
          <cell r="O47">
            <v>27.298999999999999</v>
          </cell>
          <cell r="P47">
            <v>31.598999999999997</v>
          </cell>
          <cell r="Q47">
            <v>5863.701</v>
          </cell>
          <cell r="R47">
            <v>7081.4009999999998</v>
          </cell>
          <cell r="S47">
            <v>1.2076674782701233</v>
          </cell>
          <cell r="T47">
            <v>148.28399999999999</v>
          </cell>
          <cell r="U47">
            <v>150.78299999999999</v>
          </cell>
          <cell r="V47">
            <v>5790.56</v>
          </cell>
          <cell r="W47">
            <v>7025.2766998416755</v>
          </cell>
          <cell r="Y47" t="str">
            <v>Goforth</v>
          </cell>
          <cell r="AC47">
            <v>0</v>
          </cell>
          <cell r="AD47">
            <v>0</v>
          </cell>
          <cell r="AG47">
            <v>0</v>
          </cell>
          <cell r="AH47">
            <v>0</v>
          </cell>
          <cell r="AI47">
            <v>0</v>
          </cell>
          <cell r="AJ47">
            <v>0</v>
          </cell>
          <cell r="AK47">
            <v>0</v>
          </cell>
          <cell r="AL47">
            <v>0</v>
          </cell>
        </row>
        <row r="48">
          <cell r="A48" t="str">
            <v>72-400-001</v>
          </cell>
          <cell r="B48" t="str">
            <v>Devon-GTH00086</v>
          </cell>
          <cell r="C48" t="str">
            <v>Smelley #1</v>
          </cell>
          <cell r="D48">
            <v>0</v>
          </cell>
          <cell r="E48">
            <v>0</v>
          </cell>
          <cell r="F48">
            <v>0</v>
          </cell>
          <cell r="G48">
            <v>0</v>
          </cell>
          <cell r="H48">
            <v>0</v>
          </cell>
          <cell r="I48">
            <v>0</v>
          </cell>
          <cell r="J48">
            <v>0</v>
          </cell>
          <cell r="O48">
            <v>0</v>
          </cell>
          <cell r="P48">
            <v>0</v>
          </cell>
          <cell r="Q48">
            <v>0</v>
          </cell>
          <cell r="R48">
            <v>0</v>
          </cell>
          <cell r="S48">
            <v>0</v>
          </cell>
          <cell r="T48">
            <v>0</v>
          </cell>
          <cell r="U48">
            <v>0</v>
          </cell>
          <cell r="V48">
            <v>0</v>
          </cell>
          <cell r="W48">
            <v>0</v>
          </cell>
          <cell r="Y48" t="str">
            <v>Goforth</v>
          </cell>
          <cell r="AC48">
            <v>0</v>
          </cell>
          <cell r="AD48">
            <v>0</v>
          </cell>
          <cell r="AG48">
            <v>0</v>
          </cell>
          <cell r="AH48">
            <v>0</v>
          </cell>
          <cell r="AI48">
            <v>0</v>
          </cell>
          <cell r="AJ48">
            <v>0</v>
          </cell>
          <cell r="AK48">
            <v>0</v>
          </cell>
          <cell r="AL48">
            <v>0</v>
          </cell>
        </row>
        <row r="49">
          <cell r="A49" t="str">
            <v>72-400-003</v>
          </cell>
          <cell r="B49" t="str">
            <v>Devon-GTH00086</v>
          </cell>
          <cell r="C49" t="str">
            <v>Smelley #3H</v>
          </cell>
          <cell r="D49">
            <v>1466</v>
          </cell>
          <cell r="E49">
            <v>1791</v>
          </cell>
          <cell r="F49">
            <v>1.2216916780354707</v>
          </cell>
          <cell r="G49">
            <v>4.5039999999999996</v>
          </cell>
          <cell r="H49">
            <v>5.141</v>
          </cell>
          <cell r="I49">
            <v>2.3690000000000002</v>
          </cell>
          <cell r="J49">
            <v>2.8149999999999999</v>
          </cell>
          <cell r="O49">
            <v>6.8729999999999993</v>
          </cell>
          <cell r="P49">
            <v>7.9559999999999995</v>
          </cell>
          <cell r="Q49">
            <v>1459.127</v>
          </cell>
          <cell r="R49">
            <v>1783.0440000000001</v>
          </cell>
          <cell r="S49">
            <v>1.2219936989720568</v>
          </cell>
          <cell r="T49">
            <v>37.337000000000003</v>
          </cell>
          <cell r="U49">
            <v>37.966000000000001</v>
          </cell>
          <cell r="V49">
            <v>1440.93</v>
          </cell>
          <cell r="W49">
            <v>1768.9123194679275</v>
          </cell>
          <cell r="Y49" t="str">
            <v>Goforth</v>
          </cell>
          <cell r="AC49">
            <v>0</v>
          </cell>
          <cell r="AD49">
            <v>0</v>
          </cell>
          <cell r="AG49">
            <v>0</v>
          </cell>
          <cell r="AH49">
            <v>0</v>
          </cell>
          <cell r="AI49">
            <v>0</v>
          </cell>
          <cell r="AJ49">
            <v>0</v>
          </cell>
          <cell r="AK49">
            <v>0</v>
          </cell>
          <cell r="AL49">
            <v>0</v>
          </cell>
        </row>
        <row r="50">
          <cell r="A50" t="str">
            <v>72-400-010</v>
          </cell>
          <cell r="B50" t="str">
            <v>Devon-GTH00086</v>
          </cell>
          <cell r="C50" t="str">
            <v>M&amp;J Bar None #1</v>
          </cell>
          <cell r="D50">
            <v>116</v>
          </cell>
          <cell r="E50">
            <v>138</v>
          </cell>
          <cell r="F50">
            <v>1.1896551724137931</v>
          </cell>
          <cell r="G50">
            <v>0.34699999999999998</v>
          </cell>
          <cell r="H50">
            <v>0.39600000000000002</v>
          </cell>
          <cell r="I50">
            <v>0.183</v>
          </cell>
          <cell r="J50">
            <v>0.217</v>
          </cell>
          <cell r="O50">
            <v>0.53</v>
          </cell>
          <cell r="P50">
            <v>0.61299999999999999</v>
          </cell>
          <cell r="Q50">
            <v>115.47</v>
          </cell>
          <cell r="R50">
            <v>137.387</v>
          </cell>
          <cell r="S50">
            <v>1.1898068762449121</v>
          </cell>
          <cell r="T50">
            <v>2.8769999999999998</v>
          </cell>
          <cell r="U50">
            <v>2.9249999999999998</v>
          </cell>
          <cell r="V50">
            <v>114.03</v>
          </cell>
          <cell r="W50">
            <v>136.29812659403814</v>
          </cell>
          <cell r="Y50" t="str">
            <v>Goforth</v>
          </cell>
          <cell r="AC50">
            <v>0</v>
          </cell>
          <cell r="AD50">
            <v>0</v>
          </cell>
          <cell r="AG50">
            <v>0</v>
          </cell>
          <cell r="AH50">
            <v>0</v>
          </cell>
          <cell r="AI50">
            <v>0</v>
          </cell>
          <cell r="AJ50">
            <v>0</v>
          </cell>
          <cell r="AK50">
            <v>0</v>
          </cell>
          <cell r="AL50">
            <v>0</v>
          </cell>
        </row>
        <row r="51">
          <cell r="A51" t="str">
            <v>72-400-013</v>
          </cell>
          <cell r="B51" t="str">
            <v>Devon-GTH00086</v>
          </cell>
          <cell r="C51" t="str">
            <v>Bedinger North #1H</v>
          </cell>
          <cell r="D51">
            <v>7375</v>
          </cell>
          <cell r="E51">
            <v>8927</v>
          </cell>
          <cell r="F51">
            <v>1.2104406779661017</v>
          </cell>
          <cell r="G51">
            <v>22.452000000000002</v>
          </cell>
          <cell r="H51">
            <v>25.625</v>
          </cell>
          <cell r="I51">
            <v>11.808</v>
          </cell>
          <cell r="J51">
            <v>14.032</v>
          </cell>
          <cell r="O51">
            <v>34.260000000000005</v>
          </cell>
          <cell r="P51">
            <v>39.656999999999996</v>
          </cell>
          <cell r="Q51">
            <v>7340.74</v>
          </cell>
          <cell r="R51">
            <v>8887.3430000000008</v>
          </cell>
          <cell r="S51">
            <v>1.2106876146001631</v>
          </cell>
          <cell r="T51">
            <v>186.09899999999999</v>
          </cell>
          <cell r="U51">
            <v>189.23599999999999</v>
          </cell>
          <cell r="V51">
            <v>7249.17</v>
          </cell>
          <cell r="W51">
            <v>8816.9055390876783</v>
          </cell>
          <cell r="Y51" t="str">
            <v>Goforth</v>
          </cell>
          <cell r="AC51">
            <v>0</v>
          </cell>
          <cell r="AD51">
            <v>0</v>
          </cell>
          <cell r="AG51">
            <v>0</v>
          </cell>
          <cell r="AH51">
            <v>0</v>
          </cell>
          <cell r="AI51">
            <v>0</v>
          </cell>
          <cell r="AJ51">
            <v>0</v>
          </cell>
          <cell r="AK51">
            <v>0</v>
          </cell>
          <cell r="AL51">
            <v>0</v>
          </cell>
        </row>
        <row r="52">
          <cell r="A52" t="str">
            <v>72-400-014</v>
          </cell>
          <cell r="B52" t="str">
            <v>Devon-GTH00086</v>
          </cell>
          <cell r="C52" t="str">
            <v>Goforth #1H</v>
          </cell>
          <cell r="D52">
            <v>5537</v>
          </cell>
          <cell r="E52">
            <v>6463</v>
          </cell>
          <cell r="F52">
            <v>1.1672385768466678</v>
          </cell>
          <cell r="G52">
            <v>16.254999999999999</v>
          </cell>
          <cell r="H52">
            <v>18.552</v>
          </cell>
          <cell r="I52">
            <v>8.5489999999999995</v>
          </cell>
          <cell r="J52">
            <v>10.159000000000001</v>
          </cell>
          <cell r="O52">
            <v>24.803999999999998</v>
          </cell>
          <cell r="P52">
            <v>28.710999999999999</v>
          </cell>
          <cell r="Q52">
            <v>5512.1959999999999</v>
          </cell>
          <cell r="R52">
            <v>6434.2889999999998</v>
          </cell>
          <cell r="S52">
            <v>1.1672823317603365</v>
          </cell>
          <cell r="T52">
            <v>134.733</v>
          </cell>
          <cell r="U52">
            <v>137.00399999999999</v>
          </cell>
          <cell r="V52">
            <v>5443.44</v>
          </cell>
          <cell r="W52">
            <v>6383.2934459929029</v>
          </cell>
          <cell r="Y52" t="str">
            <v>Goforth</v>
          </cell>
          <cell r="AC52">
            <v>0</v>
          </cell>
          <cell r="AD52">
            <v>0</v>
          </cell>
          <cell r="AG52">
            <v>0</v>
          </cell>
          <cell r="AH52">
            <v>0</v>
          </cell>
          <cell r="AI52">
            <v>0</v>
          </cell>
          <cell r="AJ52">
            <v>0</v>
          </cell>
          <cell r="AK52">
            <v>0</v>
          </cell>
          <cell r="AL52">
            <v>0</v>
          </cell>
        </row>
        <row r="53">
          <cell r="A53" t="str">
            <v>72-400-023</v>
          </cell>
          <cell r="B53" t="str">
            <v>Devon-GTH00086</v>
          </cell>
          <cell r="C53" t="str">
            <v>Faxel #2H</v>
          </cell>
          <cell r="D53">
            <v>4562</v>
          </cell>
          <cell r="E53">
            <v>5580</v>
          </cell>
          <cell r="F53">
            <v>1.2231477422183252</v>
          </cell>
          <cell r="G53">
            <v>14.034000000000001</v>
          </cell>
          <cell r="H53">
            <v>16.018000000000001</v>
          </cell>
          <cell r="I53">
            <v>7.3810000000000002</v>
          </cell>
          <cell r="J53">
            <v>8.7710000000000008</v>
          </cell>
          <cell r="O53">
            <v>21.414999999999999</v>
          </cell>
          <cell r="P53">
            <v>24.789000000000001</v>
          </cell>
          <cell r="Q53">
            <v>4540.585</v>
          </cell>
          <cell r="R53">
            <v>5555.2110000000002</v>
          </cell>
          <cell r="S53">
            <v>1.2234571096015161</v>
          </cell>
          <cell r="T53">
            <v>116.325</v>
          </cell>
          <cell r="U53">
            <v>118.286</v>
          </cell>
          <cell r="V53">
            <v>4483.95</v>
          </cell>
          <cell r="W53">
            <v>5511.1826601832281</v>
          </cell>
          <cell r="Y53" t="str">
            <v>Goforth</v>
          </cell>
          <cell r="AC53">
            <v>0</v>
          </cell>
          <cell r="AD53">
            <v>0</v>
          </cell>
          <cell r="AG53">
            <v>0</v>
          </cell>
          <cell r="AH53">
            <v>0</v>
          </cell>
          <cell r="AI53">
            <v>0</v>
          </cell>
          <cell r="AJ53">
            <v>0</v>
          </cell>
          <cell r="AK53">
            <v>0</v>
          </cell>
          <cell r="AL53">
            <v>0</v>
          </cell>
        </row>
        <row r="54">
          <cell r="A54" t="str">
            <v>72-400-024</v>
          </cell>
          <cell r="B54" t="str">
            <v>Devon-GTH00086</v>
          </cell>
          <cell r="C54" t="str">
            <v>Bedinger North #2-H</v>
          </cell>
          <cell r="D54">
            <v>3226</v>
          </cell>
          <cell r="E54">
            <v>3917</v>
          </cell>
          <cell r="F54">
            <v>1.2141971481711098</v>
          </cell>
          <cell r="G54">
            <v>9.8520000000000003</v>
          </cell>
          <cell r="H54">
            <v>11.244</v>
          </cell>
          <cell r="I54">
            <v>5.181</v>
          </cell>
          <cell r="J54">
            <v>6.157</v>
          </cell>
          <cell r="O54">
            <v>15.033000000000001</v>
          </cell>
          <cell r="P54">
            <v>17.401</v>
          </cell>
          <cell r="Q54">
            <v>3210.9670000000001</v>
          </cell>
          <cell r="R54">
            <v>3899.5990000000002</v>
          </cell>
          <cell r="S54">
            <v>1.2144624968117081</v>
          </cell>
          <cell r="T54">
            <v>81.656999999999996</v>
          </cell>
          <cell r="U54">
            <v>83.033000000000001</v>
          </cell>
          <cell r="V54">
            <v>3170.91</v>
          </cell>
          <cell r="W54">
            <v>3868.6923665847903</v>
          </cell>
          <cell r="Y54" t="str">
            <v>Goforth</v>
          </cell>
          <cell r="AC54">
            <v>0</v>
          </cell>
          <cell r="AD54">
            <v>0</v>
          </cell>
          <cell r="AG54">
            <v>0</v>
          </cell>
          <cell r="AH54">
            <v>0</v>
          </cell>
          <cell r="AI54">
            <v>0</v>
          </cell>
          <cell r="AJ54">
            <v>0</v>
          </cell>
          <cell r="AK54">
            <v>0</v>
          </cell>
          <cell r="AL54">
            <v>0</v>
          </cell>
        </row>
        <row r="55">
          <cell r="A55" t="str">
            <v>72-400-030</v>
          </cell>
          <cell r="B55" t="str">
            <v>Devon-GTH00086</v>
          </cell>
          <cell r="C55" t="str">
            <v>Gates-Edwards Unit#1H</v>
          </cell>
          <cell r="D55">
            <v>3569</v>
          </cell>
          <cell r="E55">
            <v>4370</v>
          </cell>
          <cell r="F55">
            <v>1.2244326141776407</v>
          </cell>
          <cell r="G55">
            <v>10.991</v>
          </cell>
          <cell r="H55">
            <v>12.544</v>
          </cell>
          <cell r="I55">
            <v>5.78</v>
          </cell>
          <cell r="J55">
            <v>6.8689999999999998</v>
          </cell>
          <cell r="O55">
            <v>16.771000000000001</v>
          </cell>
          <cell r="P55">
            <v>19.413</v>
          </cell>
          <cell r="Q55">
            <v>3552.2289999999998</v>
          </cell>
          <cell r="R55">
            <v>4350.5870000000004</v>
          </cell>
          <cell r="S55">
            <v>1.2247484607552048</v>
          </cell>
          <cell r="T55">
            <v>91.100999999999999</v>
          </cell>
          <cell r="U55">
            <v>92.635999999999996</v>
          </cell>
          <cell r="V55">
            <v>3507.92</v>
          </cell>
          <cell r="W55">
            <v>4316.1060193786652</v>
          </cell>
          <cell r="Y55" t="str">
            <v>Goforth</v>
          </cell>
          <cell r="AC55">
            <v>0</v>
          </cell>
          <cell r="AD55">
            <v>0</v>
          </cell>
          <cell r="AG55">
            <v>0</v>
          </cell>
          <cell r="AH55">
            <v>0</v>
          </cell>
          <cell r="AI55">
            <v>0</v>
          </cell>
          <cell r="AJ55">
            <v>0</v>
          </cell>
          <cell r="AK55">
            <v>0</v>
          </cell>
          <cell r="AL55">
            <v>0</v>
          </cell>
        </row>
        <row r="56">
          <cell r="A56" t="str">
            <v>72-400-031</v>
          </cell>
          <cell r="B56" t="str">
            <v>Devon-GTH00086</v>
          </cell>
          <cell r="C56" t="str">
            <v>M&amp;J Bar None Unit #2H</v>
          </cell>
          <cell r="D56">
            <v>4622</v>
          </cell>
          <cell r="E56">
            <v>5631</v>
          </cell>
          <cell r="F56">
            <v>1.2183037646040675</v>
          </cell>
          <cell r="G56">
            <v>14.162000000000001</v>
          </cell>
          <cell r="H56">
            <v>16.164000000000001</v>
          </cell>
          <cell r="I56">
            <v>7.4480000000000004</v>
          </cell>
          <cell r="J56">
            <v>8.8510000000000009</v>
          </cell>
          <cell r="O56">
            <v>21.61</v>
          </cell>
          <cell r="P56">
            <v>25.015000000000001</v>
          </cell>
          <cell r="Q56">
            <v>4600.3900000000003</v>
          </cell>
          <cell r="R56">
            <v>5605.9849999999997</v>
          </cell>
          <cell r="S56">
            <v>1.2185890761435443</v>
          </cell>
          <cell r="T56">
            <v>117.38800000000001</v>
          </cell>
          <cell r="U56">
            <v>119.367</v>
          </cell>
          <cell r="V56">
            <v>4543.01</v>
          </cell>
          <cell r="W56">
            <v>5561.554246138855</v>
          </cell>
          <cell r="Y56" t="str">
            <v>Goforth</v>
          </cell>
          <cell r="AC56">
            <v>0</v>
          </cell>
          <cell r="AD56">
            <v>0</v>
          </cell>
          <cell r="AG56">
            <v>0</v>
          </cell>
          <cell r="AH56">
            <v>0</v>
          </cell>
          <cell r="AI56">
            <v>0</v>
          </cell>
          <cell r="AJ56">
            <v>0</v>
          </cell>
          <cell r="AK56">
            <v>0</v>
          </cell>
          <cell r="AL56">
            <v>0</v>
          </cell>
        </row>
        <row r="57">
          <cell r="A57" t="str">
            <v>72-400-032</v>
          </cell>
          <cell r="B57" t="str">
            <v>Devon-GTH00086</v>
          </cell>
          <cell r="C57" t="str">
            <v>Dav Estates Unit #1H</v>
          </cell>
          <cell r="D57">
            <v>5942</v>
          </cell>
          <cell r="E57">
            <v>7314</v>
          </cell>
          <cell r="F57">
            <v>1.2308986873106698</v>
          </cell>
          <cell r="G57">
            <v>18.395</v>
          </cell>
          <cell r="H57">
            <v>20.995000000000001</v>
          </cell>
          <cell r="I57">
            <v>9.6750000000000007</v>
          </cell>
          <cell r="J57">
            <v>11.497</v>
          </cell>
          <cell r="O57">
            <v>28.07</v>
          </cell>
          <cell r="P57">
            <v>32.492000000000004</v>
          </cell>
          <cell r="Q57">
            <v>5913.93</v>
          </cell>
          <cell r="R57">
            <v>7281.5079999999998</v>
          </cell>
          <cell r="S57">
            <v>1.2312469034973359</v>
          </cell>
          <cell r="T57">
            <v>152.47399999999999</v>
          </cell>
          <cell r="U57">
            <v>155.04400000000001</v>
          </cell>
          <cell r="V57">
            <v>5840.16</v>
          </cell>
          <cell r="W57">
            <v>7223.7977332607998</v>
          </cell>
          <cell r="Y57" t="str">
            <v>Goforth</v>
          </cell>
          <cell r="AC57">
            <v>0</v>
          </cell>
          <cell r="AD57">
            <v>0</v>
          </cell>
          <cell r="AG57">
            <v>0</v>
          </cell>
          <cell r="AH57">
            <v>0</v>
          </cell>
          <cell r="AI57">
            <v>0</v>
          </cell>
          <cell r="AJ57">
            <v>0</v>
          </cell>
          <cell r="AK57">
            <v>0</v>
          </cell>
          <cell r="AL57">
            <v>0</v>
          </cell>
        </row>
        <row r="58">
          <cell r="A58" t="str">
            <v>72-400-033</v>
          </cell>
          <cell r="B58" t="str">
            <v>Devon-GTH00086</v>
          </cell>
          <cell r="C58" t="str">
            <v>Skiles Unit #1H</v>
          </cell>
          <cell r="D58">
            <v>1506</v>
          </cell>
          <cell r="E58">
            <v>1859</v>
          </cell>
          <cell r="F58">
            <v>1.2343957503320053</v>
          </cell>
          <cell r="G58">
            <v>4.6749999999999998</v>
          </cell>
          <cell r="H58">
            <v>5.3360000000000003</v>
          </cell>
          <cell r="I58">
            <v>2.4590000000000001</v>
          </cell>
          <cell r="J58">
            <v>2.9220000000000002</v>
          </cell>
          <cell r="O58">
            <v>7.1340000000000003</v>
          </cell>
          <cell r="P58">
            <v>8.2580000000000009</v>
          </cell>
          <cell r="Q58">
            <v>1498.866</v>
          </cell>
          <cell r="R58">
            <v>1850.742</v>
          </cell>
          <cell r="S58">
            <v>1.234761479678637</v>
          </cell>
          <cell r="T58">
            <v>38.753999999999998</v>
          </cell>
          <cell r="U58">
            <v>39.406999999999996</v>
          </cell>
          <cell r="V58">
            <v>1480.17</v>
          </cell>
          <cell r="W58">
            <v>1836.0737726924915</v>
          </cell>
          <cell r="Y58" t="str">
            <v>Goforth</v>
          </cell>
          <cell r="AC58">
            <v>0</v>
          </cell>
          <cell r="AD58">
            <v>0</v>
          </cell>
          <cell r="AG58">
            <v>0</v>
          </cell>
          <cell r="AH58">
            <v>0</v>
          </cell>
          <cell r="AI58">
            <v>0</v>
          </cell>
          <cell r="AJ58">
            <v>0</v>
          </cell>
          <cell r="AK58">
            <v>0</v>
          </cell>
          <cell r="AL58">
            <v>0</v>
          </cell>
        </row>
        <row r="59">
          <cell r="A59" t="str">
            <v>72-400-041</v>
          </cell>
          <cell r="B59" t="str">
            <v>Devon-GTH00086</v>
          </cell>
          <cell r="C59" t="str">
            <v>Reilly Bear Creek 1H</v>
          </cell>
          <cell r="D59">
            <v>2637</v>
          </cell>
          <cell r="E59">
            <v>3303</v>
          </cell>
          <cell r="F59">
            <v>1.2525597269624573</v>
          </cell>
          <cell r="G59">
            <v>8.3070000000000004</v>
          </cell>
          <cell r="H59">
            <v>9.4809999999999999</v>
          </cell>
          <cell r="I59">
            <v>4.3689999999999998</v>
          </cell>
          <cell r="J59">
            <v>5.1920000000000002</v>
          </cell>
          <cell r="O59">
            <v>12.676</v>
          </cell>
          <cell r="P59">
            <v>14.673</v>
          </cell>
          <cell r="Q59">
            <v>2624.3240000000001</v>
          </cell>
          <cell r="R59">
            <v>3288.3270000000002</v>
          </cell>
          <cell r="S59">
            <v>1.2530186821444305</v>
          </cell>
          <cell r="T59">
            <v>68.856999999999999</v>
          </cell>
          <cell r="U59">
            <v>70.018000000000001</v>
          </cell>
          <cell r="V59">
            <v>2591.59</v>
          </cell>
          <cell r="W59">
            <v>3262.2650594932106</v>
          </cell>
          <cell r="Y59" t="str">
            <v>Goforth</v>
          </cell>
          <cell r="AC59">
            <v>0</v>
          </cell>
          <cell r="AD59">
            <v>0</v>
          </cell>
          <cell r="AG59">
            <v>0</v>
          </cell>
          <cell r="AH59">
            <v>0</v>
          </cell>
          <cell r="AI59">
            <v>0</v>
          </cell>
          <cell r="AJ59">
            <v>0</v>
          </cell>
          <cell r="AK59">
            <v>0</v>
          </cell>
          <cell r="AL59">
            <v>0</v>
          </cell>
        </row>
        <row r="60">
          <cell r="A60" t="str">
            <v>72-400-044</v>
          </cell>
          <cell r="B60" t="str">
            <v>Devon-GTH00086</v>
          </cell>
          <cell r="C60" t="str">
            <v>Faxel #3H</v>
          </cell>
          <cell r="D60">
            <v>2520</v>
          </cell>
          <cell r="E60">
            <v>3148</v>
          </cell>
          <cell r="F60">
            <v>1.2492063492063492</v>
          </cell>
          <cell r="G60">
            <v>7.9169999999999998</v>
          </cell>
          <cell r="H60">
            <v>9.0359999999999996</v>
          </cell>
          <cell r="I60">
            <v>4.1639999999999997</v>
          </cell>
          <cell r="J60">
            <v>4.9480000000000004</v>
          </cell>
          <cell r="O60">
            <v>12.081</v>
          </cell>
          <cell r="P60">
            <v>13.984</v>
          </cell>
          <cell r="Q60">
            <v>2507.9189999999999</v>
          </cell>
          <cell r="R60">
            <v>3134.0160000000001</v>
          </cell>
          <cell r="S60">
            <v>1.2496480149478513</v>
          </cell>
          <cell r="T60">
            <v>65.626000000000005</v>
          </cell>
          <cell r="U60">
            <v>66.731999999999999</v>
          </cell>
          <cell r="V60">
            <v>2476.64</v>
          </cell>
          <cell r="W60">
            <v>3109.1770656302342</v>
          </cell>
          <cell r="Y60" t="str">
            <v>Goforth</v>
          </cell>
          <cell r="AC60">
            <v>0</v>
          </cell>
          <cell r="AD60">
            <v>0</v>
          </cell>
          <cell r="AG60">
            <v>0</v>
          </cell>
          <cell r="AH60">
            <v>0</v>
          </cell>
          <cell r="AI60">
            <v>0</v>
          </cell>
          <cell r="AJ60">
            <v>0</v>
          </cell>
          <cell r="AK60">
            <v>0</v>
          </cell>
          <cell r="AL60">
            <v>0</v>
          </cell>
        </row>
        <row r="61">
          <cell r="A61" t="str">
            <v>72-400-049</v>
          </cell>
          <cell r="B61" t="str">
            <v>Devon-GTH00086</v>
          </cell>
          <cell r="C61" t="str">
            <v>Durrant North 1H</v>
          </cell>
          <cell r="D61">
            <v>1619</v>
          </cell>
          <cell r="E61">
            <v>1972</v>
          </cell>
          <cell r="F61">
            <v>1.218035824583076</v>
          </cell>
          <cell r="G61">
            <v>4.96</v>
          </cell>
          <cell r="H61">
            <v>5.6609999999999996</v>
          </cell>
          <cell r="I61">
            <v>2.609</v>
          </cell>
          <cell r="J61">
            <v>3.1</v>
          </cell>
          <cell r="O61">
            <v>7.569</v>
          </cell>
          <cell r="P61">
            <v>8.7609999999999992</v>
          </cell>
          <cell r="Q61">
            <v>1611.431</v>
          </cell>
          <cell r="R61">
            <v>1963.239</v>
          </cell>
          <cell r="S61">
            <v>1.2183202383471585</v>
          </cell>
          <cell r="T61">
            <v>41.11</v>
          </cell>
          <cell r="U61">
            <v>41.802999999999997</v>
          </cell>
          <cell r="V61">
            <v>1591.33</v>
          </cell>
          <cell r="W61">
            <v>1947.6791672891381</v>
          </cell>
          <cell r="Y61" t="str">
            <v>Goforth</v>
          </cell>
          <cell r="AC61">
            <v>0</v>
          </cell>
          <cell r="AD61">
            <v>0</v>
          </cell>
          <cell r="AG61">
            <v>0</v>
          </cell>
          <cell r="AH61">
            <v>0</v>
          </cell>
          <cell r="AI61">
            <v>0</v>
          </cell>
          <cell r="AJ61">
            <v>0</v>
          </cell>
          <cell r="AK61">
            <v>0</v>
          </cell>
          <cell r="AL61">
            <v>0</v>
          </cell>
        </row>
        <row r="62">
          <cell r="A62" t="str">
            <v>72-400-050</v>
          </cell>
          <cell r="B62" t="str">
            <v>Devon-GTH00086</v>
          </cell>
          <cell r="C62" t="str">
            <v>Cooper 1H Purchase</v>
          </cell>
          <cell r="D62">
            <v>1696</v>
          </cell>
          <cell r="E62">
            <v>2056</v>
          </cell>
          <cell r="F62">
            <v>1.2122641509433962</v>
          </cell>
          <cell r="G62">
            <v>5.1710000000000003</v>
          </cell>
          <cell r="H62">
            <v>5.9020000000000001</v>
          </cell>
          <cell r="I62">
            <v>2.72</v>
          </cell>
          <cell r="J62">
            <v>3.2320000000000002</v>
          </cell>
          <cell r="O62">
            <v>7.891</v>
          </cell>
          <cell r="P62">
            <v>9.1340000000000003</v>
          </cell>
          <cell r="Q62">
            <v>1688.1089999999999</v>
          </cell>
          <cell r="R62">
            <v>2046.866</v>
          </cell>
          <cell r="S62">
            <v>1.212520044617972</v>
          </cell>
          <cell r="T62">
            <v>42.860999999999997</v>
          </cell>
          <cell r="U62">
            <v>43.582999999999998</v>
          </cell>
          <cell r="V62">
            <v>1667.05</v>
          </cell>
          <cell r="W62">
            <v>2030.6433737473883</v>
          </cell>
          <cell r="Y62" t="str">
            <v>Goforth</v>
          </cell>
          <cell r="AC62">
            <v>0</v>
          </cell>
          <cell r="AD62">
            <v>0</v>
          </cell>
          <cell r="AG62">
            <v>0</v>
          </cell>
          <cell r="AH62">
            <v>0</v>
          </cell>
          <cell r="AI62">
            <v>0</v>
          </cell>
          <cell r="AJ62">
            <v>0</v>
          </cell>
          <cell r="AK62">
            <v>0</v>
          </cell>
          <cell r="AL62">
            <v>0</v>
          </cell>
        </row>
        <row r="63">
          <cell r="A63" t="str">
            <v>72-400-051</v>
          </cell>
          <cell r="B63" t="str">
            <v>Devon-GTH00086</v>
          </cell>
          <cell r="C63" t="str">
            <v>Western Lake 1H</v>
          </cell>
          <cell r="D63">
            <v>9359</v>
          </cell>
          <cell r="E63">
            <v>11577</v>
          </cell>
          <cell r="F63">
            <v>1.2369911315311466</v>
          </cell>
          <cell r="G63">
            <v>29.117000000000001</v>
          </cell>
          <cell r="H63">
            <v>33.231999999999999</v>
          </cell>
          <cell r="I63">
            <v>15.313000000000001</v>
          </cell>
          <cell r="J63">
            <v>18.196999999999999</v>
          </cell>
          <cell r="O63">
            <v>44.43</v>
          </cell>
          <cell r="P63">
            <v>51.429000000000002</v>
          </cell>
          <cell r="Q63">
            <v>9314.57</v>
          </cell>
          <cell r="R63">
            <v>11525.571</v>
          </cell>
          <cell r="S63">
            <v>1.2373701630885805</v>
          </cell>
          <cell r="T63">
            <v>241.34299999999999</v>
          </cell>
          <cell r="U63">
            <v>245.411</v>
          </cell>
          <cell r="V63">
            <v>9198.3799999999992</v>
          </cell>
          <cell r="W63">
            <v>11434.224018477546</v>
          </cell>
          <cell r="Y63" t="str">
            <v>Goforth</v>
          </cell>
          <cell r="AC63">
            <v>0</v>
          </cell>
          <cell r="AD63">
            <v>0</v>
          </cell>
          <cell r="AG63">
            <v>0</v>
          </cell>
          <cell r="AH63">
            <v>0</v>
          </cell>
          <cell r="AI63">
            <v>0</v>
          </cell>
          <cell r="AJ63">
            <v>0</v>
          </cell>
          <cell r="AK63">
            <v>0</v>
          </cell>
          <cell r="AL63">
            <v>0</v>
          </cell>
        </row>
        <row r="64">
          <cell r="A64" t="str">
            <v>72-400-054</v>
          </cell>
          <cell r="B64" t="str">
            <v>Devon-GTH00086</v>
          </cell>
          <cell r="C64" t="str">
            <v>Guiles 1H</v>
          </cell>
          <cell r="D64">
            <v>2032</v>
          </cell>
          <cell r="E64">
            <v>2497</v>
          </cell>
          <cell r="F64">
            <v>1.2288385826771653</v>
          </cell>
          <cell r="G64">
            <v>6.28</v>
          </cell>
          <cell r="H64">
            <v>7.1680000000000001</v>
          </cell>
          <cell r="I64">
            <v>3.3029999999999999</v>
          </cell>
          <cell r="J64">
            <v>3.9249999999999998</v>
          </cell>
          <cell r="O64">
            <v>9.5830000000000002</v>
          </cell>
          <cell r="P64">
            <v>11.093</v>
          </cell>
          <cell r="Q64">
            <v>2022.4169999999999</v>
          </cell>
          <cell r="R64">
            <v>2485.9070000000002</v>
          </cell>
          <cell r="S64">
            <v>1.229176277691495</v>
          </cell>
          <cell r="T64">
            <v>52.055</v>
          </cell>
          <cell r="U64">
            <v>52.932000000000002</v>
          </cell>
          <cell r="V64">
            <v>1997.19</v>
          </cell>
          <cell r="W64">
            <v>2466.2047135973971</v>
          </cell>
          <cell r="Y64" t="str">
            <v>Goforth</v>
          </cell>
          <cell r="AC64">
            <v>0</v>
          </cell>
          <cell r="AD64">
            <v>0</v>
          </cell>
          <cell r="AG64">
            <v>0</v>
          </cell>
          <cell r="AH64">
            <v>0</v>
          </cell>
          <cell r="AI64">
            <v>0</v>
          </cell>
          <cell r="AJ64">
            <v>0</v>
          </cell>
          <cell r="AK64">
            <v>0</v>
          </cell>
          <cell r="AL64">
            <v>0</v>
          </cell>
        </row>
        <row r="65">
          <cell r="A65" t="str">
            <v>72-400-063</v>
          </cell>
          <cell r="B65" t="str">
            <v>Devon-GTH00086</v>
          </cell>
          <cell r="C65" t="str">
            <v>Lanham Riley 1H</v>
          </cell>
          <cell r="D65">
            <v>5102</v>
          </cell>
          <cell r="E65">
            <v>6138</v>
          </cell>
          <cell r="F65">
            <v>1.2030576244609956</v>
          </cell>
          <cell r="G65">
            <v>15.436999999999999</v>
          </cell>
          <cell r="H65">
            <v>17.619</v>
          </cell>
          <cell r="I65">
            <v>8.1189999999999998</v>
          </cell>
          <cell r="J65">
            <v>9.6479999999999997</v>
          </cell>
          <cell r="O65">
            <v>23.555999999999997</v>
          </cell>
          <cell r="P65">
            <v>27.266999999999999</v>
          </cell>
          <cell r="Q65">
            <v>5078.4440000000004</v>
          </cell>
          <cell r="R65">
            <v>6110.7330000000002</v>
          </cell>
          <cell r="S65">
            <v>1.2032687571232448</v>
          </cell>
          <cell r="T65">
            <v>127.958</v>
          </cell>
          <cell r="U65">
            <v>130.11500000000001</v>
          </cell>
          <cell r="V65">
            <v>5015.1000000000004</v>
          </cell>
          <cell r="W65">
            <v>6062.3018190685179</v>
          </cell>
          <cell r="Y65" t="str">
            <v>Goforth</v>
          </cell>
          <cell r="AC65">
            <v>0</v>
          </cell>
          <cell r="AD65">
            <v>0</v>
          </cell>
          <cell r="AG65">
            <v>0</v>
          </cell>
          <cell r="AH65">
            <v>0</v>
          </cell>
          <cell r="AI65">
            <v>0</v>
          </cell>
          <cell r="AJ65">
            <v>0</v>
          </cell>
          <cell r="AK65">
            <v>0</v>
          </cell>
          <cell r="AL65">
            <v>0</v>
          </cell>
        </row>
        <row r="66">
          <cell r="A66" t="str">
            <v>72-400-066</v>
          </cell>
          <cell r="B66" t="str">
            <v>Devon-GTH00086</v>
          </cell>
          <cell r="C66" t="str">
            <v>Murrin Bear Creek 1H</v>
          </cell>
          <cell r="D66">
            <v>12405</v>
          </cell>
          <cell r="E66">
            <v>14054</v>
          </cell>
          <cell r="F66">
            <v>1.1329302700523982</v>
          </cell>
          <cell r="G66">
            <v>35.347000000000001</v>
          </cell>
          <cell r="H66">
            <v>40.343000000000004</v>
          </cell>
          <cell r="I66">
            <v>18.59</v>
          </cell>
          <cell r="J66">
            <v>22.091000000000001</v>
          </cell>
          <cell r="O66">
            <v>53.936999999999998</v>
          </cell>
          <cell r="P66">
            <v>62.434000000000005</v>
          </cell>
          <cell r="Q66">
            <v>12351.063</v>
          </cell>
          <cell r="R66">
            <v>13991.566000000001</v>
          </cell>
          <cell r="S66">
            <v>1.1328228185703531</v>
          </cell>
          <cell r="T66">
            <v>292.98099999999999</v>
          </cell>
          <cell r="U66">
            <v>297.91899999999998</v>
          </cell>
          <cell r="V66">
            <v>12197</v>
          </cell>
          <cell r="W66">
            <v>13880.674546477032</v>
          </cell>
          <cell r="Y66" t="str">
            <v>Goforth</v>
          </cell>
          <cell r="AC66">
            <v>0</v>
          </cell>
          <cell r="AD66">
            <v>0</v>
          </cell>
          <cell r="AG66">
            <v>0</v>
          </cell>
          <cell r="AH66">
            <v>0</v>
          </cell>
          <cell r="AI66">
            <v>0</v>
          </cell>
          <cell r="AJ66">
            <v>0</v>
          </cell>
          <cell r="AK66">
            <v>0</v>
          </cell>
          <cell r="AL66">
            <v>0</v>
          </cell>
        </row>
        <row r="67">
          <cell r="A67" t="str">
            <v>72-400-068</v>
          </cell>
          <cell r="B67" t="str">
            <v>Devon-GTH00086</v>
          </cell>
          <cell r="C67" t="str">
            <v>W.G. Mitchell 1H</v>
          </cell>
          <cell r="D67">
            <v>2985</v>
          </cell>
          <cell r="E67">
            <v>3584</v>
          </cell>
          <cell r="F67">
            <v>1.2006700167504187</v>
          </cell>
          <cell r="G67">
            <v>9.0139999999999993</v>
          </cell>
          <cell r="H67">
            <v>10.288</v>
          </cell>
          <cell r="I67">
            <v>4.7409999999999997</v>
          </cell>
          <cell r="J67">
            <v>5.6340000000000003</v>
          </cell>
          <cell r="O67">
            <v>13.754999999999999</v>
          </cell>
          <cell r="P67">
            <v>15.922000000000001</v>
          </cell>
          <cell r="Q67">
            <v>2971.2449999999999</v>
          </cell>
          <cell r="R67">
            <v>3568.078</v>
          </cell>
          <cell r="S67">
            <v>1.2008696691117697</v>
          </cell>
          <cell r="T67">
            <v>74.715000000000003</v>
          </cell>
          <cell r="U67">
            <v>75.974000000000004</v>
          </cell>
          <cell r="V67">
            <v>2934.18</v>
          </cell>
          <cell r="W67">
            <v>3539.7988670063573</v>
          </cell>
          <cell r="Y67" t="str">
            <v>Goforth</v>
          </cell>
          <cell r="AC67">
            <v>0</v>
          </cell>
          <cell r="AD67">
            <v>0</v>
          </cell>
          <cell r="AG67">
            <v>0</v>
          </cell>
          <cell r="AH67">
            <v>0</v>
          </cell>
          <cell r="AI67">
            <v>0</v>
          </cell>
          <cell r="AJ67">
            <v>0</v>
          </cell>
          <cell r="AK67">
            <v>0</v>
          </cell>
          <cell r="AL67">
            <v>0</v>
          </cell>
        </row>
        <row r="68">
          <cell r="A68" t="str">
            <v>72-400-070</v>
          </cell>
          <cell r="B68" t="str">
            <v>Devon-GTH00086</v>
          </cell>
          <cell r="C68" t="str">
            <v>Split Rail 1H</v>
          </cell>
          <cell r="D68">
            <v>2909</v>
          </cell>
          <cell r="E68">
            <v>3501</v>
          </cell>
          <cell r="F68">
            <v>1.2035063595737368</v>
          </cell>
          <cell r="G68">
            <v>8.8049999999999997</v>
          </cell>
          <cell r="H68">
            <v>10.050000000000001</v>
          </cell>
          <cell r="I68">
            <v>4.6310000000000002</v>
          </cell>
          <cell r="J68">
            <v>5.5030000000000001</v>
          </cell>
          <cell r="O68">
            <v>13.436</v>
          </cell>
          <cell r="P68">
            <v>15.553000000000001</v>
          </cell>
          <cell r="Q68">
            <v>2895.5639999999999</v>
          </cell>
          <cell r="R68">
            <v>3485.4470000000001</v>
          </cell>
          <cell r="S68">
            <v>1.2037195517004633</v>
          </cell>
          <cell r="T68">
            <v>72.984999999999999</v>
          </cell>
          <cell r="U68">
            <v>74.215000000000003</v>
          </cell>
          <cell r="V68">
            <v>2859.45</v>
          </cell>
          <cell r="W68">
            <v>3457.8227666577659</v>
          </cell>
          <cell r="Y68" t="str">
            <v>Goforth</v>
          </cell>
          <cell r="AC68">
            <v>0</v>
          </cell>
          <cell r="AD68">
            <v>0</v>
          </cell>
          <cell r="AG68">
            <v>0</v>
          </cell>
          <cell r="AH68">
            <v>0</v>
          </cell>
          <cell r="AI68">
            <v>0</v>
          </cell>
          <cell r="AJ68">
            <v>0</v>
          </cell>
          <cell r="AK68">
            <v>0</v>
          </cell>
          <cell r="AL68">
            <v>0</v>
          </cell>
        </row>
        <row r="69">
          <cell r="A69" t="str">
            <v>72-400-073</v>
          </cell>
          <cell r="B69" t="str">
            <v>Devon-GTH00086</v>
          </cell>
          <cell r="C69" t="str">
            <v>Thorman #1</v>
          </cell>
          <cell r="D69">
            <v>0</v>
          </cell>
          <cell r="E69">
            <v>0</v>
          </cell>
          <cell r="F69">
            <v>0</v>
          </cell>
          <cell r="G69">
            <v>0</v>
          </cell>
          <cell r="H69">
            <v>0</v>
          </cell>
          <cell r="I69">
            <v>0</v>
          </cell>
          <cell r="J69">
            <v>0</v>
          </cell>
          <cell r="O69">
            <v>0</v>
          </cell>
          <cell r="P69">
            <v>0</v>
          </cell>
          <cell r="Q69">
            <v>0</v>
          </cell>
          <cell r="R69">
            <v>0</v>
          </cell>
          <cell r="S69">
            <v>0</v>
          </cell>
          <cell r="T69">
            <v>0</v>
          </cell>
          <cell r="U69">
            <v>0</v>
          </cell>
          <cell r="V69">
            <v>0</v>
          </cell>
          <cell r="W69">
            <v>0</v>
          </cell>
          <cell r="Y69" t="str">
            <v>Goforth</v>
          </cell>
          <cell r="AC69">
            <v>0</v>
          </cell>
          <cell r="AD69">
            <v>0</v>
          </cell>
          <cell r="AG69">
            <v>0</v>
          </cell>
          <cell r="AH69">
            <v>0</v>
          </cell>
          <cell r="AI69">
            <v>0</v>
          </cell>
          <cell r="AJ69">
            <v>0</v>
          </cell>
          <cell r="AK69">
            <v>0</v>
          </cell>
          <cell r="AL69">
            <v>0</v>
          </cell>
        </row>
        <row r="70">
          <cell r="A70" t="str">
            <v>72-400-075</v>
          </cell>
          <cell r="B70" t="str">
            <v>Devon-GTH00086</v>
          </cell>
          <cell r="C70" t="str">
            <v>Hendrick Airport 1H</v>
          </cell>
          <cell r="D70">
            <v>0</v>
          </cell>
          <cell r="E70">
            <v>0</v>
          </cell>
          <cell r="F70">
            <v>0</v>
          </cell>
          <cell r="G70">
            <v>0</v>
          </cell>
          <cell r="H70">
            <v>0</v>
          </cell>
          <cell r="I70">
            <v>0</v>
          </cell>
          <cell r="J70">
            <v>0</v>
          </cell>
          <cell r="O70">
            <v>0</v>
          </cell>
          <cell r="P70">
            <v>0</v>
          </cell>
          <cell r="Q70">
            <v>0</v>
          </cell>
          <cell r="R70">
            <v>0</v>
          </cell>
          <cell r="S70">
            <v>0</v>
          </cell>
          <cell r="T70">
            <v>0</v>
          </cell>
          <cell r="U70">
            <v>0</v>
          </cell>
          <cell r="V70">
            <v>0</v>
          </cell>
          <cell r="W70">
            <v>0</v>
          </cell>
          <cell r="Y70" t="str">
            <v>Goforth</v>
          </cell>
          <cell r="AC70">
            <v>0</v>
          </cell>
          <cell r="AD70">
            <v>0</v>
          </cell>
          <cell r="AG70">
            <v>0</v>
          </cell>
          <cell r="AH70">
            <v>0</v>
          </cell>
          <cell r="AI70">
            <v>0</v>
          </cell>
          <cell r="AJ70">
            <v>0</v>
          </cell>
          <cell r="AK70">
            <v>0</v>
          </cell>
          <cell r="AL70">
            <v>0</v>
          </cell>
        </row>
        <row r="71">
          <cell r="A71" t="str">
            <v>72-400-076</v>
          </cell>
          <cell r="B71" t="str">
            <v>Devon-GTH00086</v>
          </cell>
          <cell r="C71" t="str">
            <v>Wakefield 1H</v>
          </cell>
          <cell r="D71">
            <v>4351</v>
          </cell>
          <cell r="E71">
            <v>5424</v>
          </cell>
          <cell r="F71">
            <v>1.2466099747184556</v>
          </cell>
          <cell r="G71">
            <v>13.641999999999999</v>
          </cell>
          <cell r="H71">
            <v>15.57</v>
          </cell>
          <cell r="I71">
            <v>7.1749999999999998</v>
          </cell>
          <cell r="J71">
            <v>8.5259999999999998</v>
          </cell>
          <cell r="O71">
            <v>20.817</v>
          </cell>
          <cell r="P71">
            <v>24.096</v>
          </cell>
          <cell r="Q71">
            <v>4330.183</v>
          </cell>
          <cell r="R71">
            <v>5399.9040000000005</v>
          </cell>
          <cell r="S71">
            <v>1.2470382891439</v>
          </cell>
          <cell r="T71">
            <v>113.07299999999999</v>
          </cell>
          <cell r="U71">
            <v>114.979</v>
          </cell>
          <cell r="V71">
            <v>4276.17</v>
          </cell>
          <cell r="W71">
            <v>5357.1065602105946</v>
          </cell>
          <cell r="Y71" t="str">
            <v>Goforth</v>
          </cell>
          <cell r="AC71">
            <v>0</v>
          </cell>
          <cell r="AD71">
            <v>0</v>
          </cell>
          <cell r="AG71">
            <v>0</v>
          </cell>
          <cell r="AH71">
            <v>0</v>
          </cell>
          <cell r="AI71">
            <v>0</v>
          </cell>
          <cell r="AJ71">
            <v>0</v>
          </cell>
          <cell r="AK71">
            <v>0</v>
          </cell>
          <cell r="AL71">
            <v>0</v>
          </cell>
        </row>
        <row r="72">
          <cell r="A72" t="str">
            <v>72-400-077</v>
          </cell>
          <cell r="B72" t="str">
            <v>Devon-GTH00086</v>
          </cell>
          <cell r="C72" t="str">
            <v>Murrin Bear Creek 2H</v>
          </cell>
          <cell r="D72">
            <v>0</v>
          </cell>
          <cell r="E72">
            <v>0</v>
          </cell>
          <cell r="F72">
            <v>0</v>
          </cell>
          <cell r="G72">
            <v>0</v>
          </cell>
          <cell r="H72">
            <v>0</v>
          </cell>
          <cell r="I72">
            <v>0</v>
          </cell>
          <cell r="J72">
            <v>0</v>
          </cell>
          <cell r="O72">
            <v>0</v>
          </cell>
          <cell r="P72">
            <v>0</v>
          </cell>
          <cell r="Q72">
            <v>0</v>
          </cell>
          <cell r="R72">
            <v>0</v>
          </cell>
          <cell r="S72">
            <v>0</v>
          </cell>
          <cell r="T72">
            <v>0</v>
          </cell>
          <cell r="U72">
            <v>0</v>
          </cell>
          <cell r="V72">
            <v>0</v>
          </cell>
          <cell r="W72">
            <v>0</v>
          </cell>
          <cell r="Y72" t="str">
            <v>Goforth</v>
          </cell>
          <cell r="AC72">
            <v>0</v>
          </cell>
          <cell r="AD72">
            <v>0</v>
          </cell>
          <cell r="AG72">
            <v>0</v>
          </cell>
          <cell r="AH72">
            <v>0</v>
          </cell>
          <cell r="AI72">
            <v>0</v>
          </cell>
          <cell r="AJ72">
            <v>0</v>
          </cell>
          <cell r="AK72">
            <v>0</v>
          </cell>
          <cell r="AL72">
            <v>0</v>
          </cell>
        </row>
        <row r="73">
          <cell r="A73" t="str">
            <v>72-400-081</v>
          </cell>
          <cell r="B73" t="str">
            <v>Devon-GTH00086</v>
          </cell>
          <cell r="C73" t="str">
            <v>PBM Ragle 1H</v>
          </cell>
          <cell r="D73">
            <v>769</v>
          </cell>
          <cell r="E73">
            <v>879</v>
          </cell>
          <cell r="F73">
            <v>1.1430429128738622</v>
          </cell>
          <cell r="G73">
            <v>2.2109999999999999</v>
          </cell>
          <cell r="H73">
            <v>2.5230000000000001</v>
          </cell>
          <cell r="I73">
            <v>1.163</v>
          </cell>
          <cell r="J73">
            <v>1.3819999999999999</v>
          </cell>
          <cell r="O73">
            <v>3.3739999999999997</v>
          </cell>
          <cell r="P73">
            <v>3.9050000000000002</v>
          </cell>
          <cell r="Q73">
            <v>765.62599999999998</v>
          </cell>
          <cell r="R73">
            <v>875.09500000000003</v>
          </cell>
          <cell r="S73">
            <v>1.1429797316183099</v>
          </cell>
          <cell r="T73">
            <v>18.324000000000002</v>
          </cell>
          <cell r="U73">
            <v>18.632999999999999</v>
          </cell>
          <cell r="V73">
            <v>756.08</v>
          </cell>
          <cell r="W73">
            <v>868.15935344544835</v>
          </cell>
          <cell r="Y73" t="str">
            <v>Goforth</v>
          </cell>
          <cell r="AC73">
            <v>0</v>
          </cell>
          <cell r="AD73">
            <v>0</v>
          </cell>
          <cell r="AG73">
            <v>0</v>
          </cell>
          <cell r="AH73">
            <v>0</v>
          </cell>
          <cell r="AI73">
            <v>0</v>
          </cell>
          <cell r="AJ73">
            <v>0</v>
          </cell>
          <cell r="AK73">
            <v>0</v>
          </cell>
          <cell r="AL73">
            <v>0</v>
          </cell>
        </row>
        <row r="74">
          <cell r="A74" t="str">
            <v>72-400-086</v>
          </cell>
          <cell r="B74" t="str">
            <v>Devon-GTH00086</v>
          </cell>
          <cell r="C74" t="str">
            <v>Sherman Hudson 1H</v>
          </cell>
          <cell r="D74">
            <v>2092</v>
          </cell>
          <cell r="E74">
            <v>2523</v>
          </cell>
          <cell r="F74">
            <v>1.2060229445506692</v>
          </cell>
          <cell r="G74">
            <v>6.3449999999999998</v>
          </cell>
          <cell r="H74">
            <v>7.242</v>
          </cell>
          <cell r="I74">
            <v>3.3370000000000002</v>
          </cell>
          <cell r="J74">
            <v>3.9660000000000002</v>
          </cell>
          <cell r="O74">
            <v>9.6820000000000004</v>
          </cell>
          <cell r="P74">
            <v>11.208</v>
          </cell>
          <cell r="Q74">
            <v>2082.3180000000002</v>
          </cell>
          <cell r="R74">
            <v>2511.7919999999999</v>
          </cell>
          <cell r="S74">
            <v>1.2062480370433333</v>
          </cell>
          <cell r="T74">
            <v>52.597000000000001</v>
          </cell>
          <cell r="U74">
            <v>53.482999999999997</v>
          </cell>
          <cell r="V74">
            <v>2056.34</v>
          </cell>
          <cell r="W74">
            <v>2491.8845596300398</v>
          </cell>
          <cell r="Y74" t="str">
            <v>Goforth</v>
          </cell>
          <cell r="AC74">
            <v>0</v>
          </cell>
          <cell r="AD74">
            <v>0</v>
          </cell>
          <cell r="AG74">
            <v>0</v>
          </cell>
          <cell r="AH74">
            <v>0</v>
          </cell>
          <cell r="AI74">
            <v>0</v>
          </cell>
          <cell r="AJ74">
            <v>0</v>
          </cell>
          <cell r="AK74">
            <v>0</v>
          </cell>
          <cell r="AL74">
            <v>0</v>
          </cell>
        </row>
        <row r="75">
          <cell r="A75" t="str">
            <v>72-400-088</v>
          </cell>
          <cell r="B75" t="str">
            <v>Devon-GTH00086</v>
          </cell>
          <cell r="C75" t="str">
            <v>John Westhoff 1H</v>
          </cell>
          <cell r="D75">
            <v>3171</v>
          </cell>
          <cell r="E75">
            <v>3898</v>
          </cell>
          <cell r="F75">
            <v>1.2292652160201829</v>
          </cell>
          <cell r="G75">
            <v>9.8030000000000008</v>
          </cell>
          <cell r="H75">
            <v>11.189</v>
          </cell>
          <cell r="I75">
            <v>5.1559999999999997</v>
          </cell>
          <cell r="J75">
            <v>6.1269999999999998</v>
          </cell>
          <cell r="O75">
            <v>14.959</v>
          </cell>
          <cell r="P75">
            <v>17.315999999999999</v>
          </cell>
          <cell r="Q75">
            <v>3156.0410000000002</v>
          </cell>
          <cell r="R75">
            <v>3880.6840000000002</v>
          </cell>
          <cell r="S75">
            <v>1.2296050653334352</v>
          </cell>
          <cell r="T75">
            <v>81.260999999999996</v>
          </cell>
          <cell r="U75">
            <v>82.631</v>
          </cell>
          <cell r="V75">
            <v>3116.67</v>
          </cell>
          <cell r="W75">
            <v>3849.9272791709427</v>
          </cell>
          <cell r="Y75" t="str">
            <v>Goforth</v>
          </cell>
          <cell r="AC75">
            <v>0</v>
          </cell>
          <cell r="AD75">
            <v>0</v>
          </cell>
          <cell r="AG75">
            <v>0</v>
          </cell>
          <cell r="AH75">
            <v>0</v>
          </cell>
          <cell r="AI75">
            <v>0</v>
          </cell>
          <cell r="AJ75">
            <v>0</v>
          </cell>
          <cell r="AK75">
            <v>0</v>
          </cell>
          <cell r="AL75">
            <v>0</v>
          </cell>
        </row>
        <row r="76">
          <cell r="A76" t="str">
            <v>72-400-089</v>
          </cell>
          <cell r="B76" t="str">
            <v>Devon-GTH00086</v>
          </cell>
          <cell r="C76" t="str">
            <v>Joyce Fuller 1H</v>
          </cell>
          <cell r="D76">
            <v>0</v>
          </cell>
          <cell r="E76">
            <v>0</v>
          </cell>
          <cell r="F76">
            <v>0</v>
          </cell>
          <cell r="G76">
            <v>0</v>
          </cell>
          <cell r="H76">
            <v>0</v>
          </cell>
          <cell r="I76">
            <v>0</v>
          </cell>
          <cell r="J76">
            <v>0</v>
          </cell>
          <cell r="O76">
            <v>0</v>
          </cell>
          <cell r="P76">
            <v>0</v>
          </cell>
          <cell r="Q76">
            <v>0</v>
          </cell>
          <cell r="R76">
            <v>0</v>
          </cell>
          <cell r="S76">
            <v>0</v>
          </cell>
          <cell r="T76">
            <v>0</v>
          </cell>
          <cell r="U76">
            <v>0</v>
          </cell>
          <cell r="V76">
            <v>0</v>
          </cell>
          <cell r="W76">
            <v>0</v>
          </cell>
          <cell r="Y76" t="str">
            <v>Goforth</v>
          </cell>
          <cell r="AC76">
            <v>0</v>
          </cell>
          <cell r="AD76">
            <v>0</v>
          </cell>
          <cell r="AG76">
            <v>0</v>
          </cell>
          <cell r="AH76">
            <v>0</v>
          </cell>
          <cell r="AI76">
            <v>0</v>
          </cell>
          <cell r="AJ76">
            <v>0</v>
          </cell>
          <cell r="AK76">
            <v>0</v>
          </cell>
          <cell r="AL76">
            <v>0</v>
          </cell>
        </row>
        <row r="77">
          <cell r="A77" t="str">
            <v>72-400-093</v>
          </cell>
          <cell r="B77" t="str">
            <v>Devon-GTH00086</v>
          </cell>
          <cell r="C77" t="str">
            <v>A.L. Hayter 2H</v>
          </cell>
          <cell r="D77">
            <v>3035</v>
          </cell>
          <cell r="E77">
            <v>3649</v>
          </cell>
          <cell r="F77">
            <v>1.2023064250411861</v>
          </cell>
          <cell r="G77">
            <v>9.1780000000000008</v>
          </cell>
          <cell r="H77">
            <v>10.475</v>
          </cell>
          <cell r="I77">
            <v>4.827</v>
          </cell>
          <cell r="J77">
            <v>5.7359999999999998</v>
          </cell>
          <cell r="O77">
            <v>14.005000000000001</v>
          </cell>
          <cell r="P77">
            <v>16.210999999999999</v>
          </cell>
          <cell r="Q77">
            <v>3020.9949999999999</v>
          </cell>
          <cell r="R77">
            <v>3632.7890000000002</v>
          </cell>
          <cell r="S77">
            <v>1.2025140723503349</v>
          </cell>
          <cell r="T77">
            <v>76.069999999999993</v>
          </cell>
          <cell r="U77">
            <v>77.352000000000004</v>
          </cell>
          <cell r="V77">
            <v>2983.31</v>
          </cell>
          <cell r="W77">
            <v>3603.9969939763532</v>
          </cell>
          <cell r="Y77" t="str">
            <v>Goforth</v>
          </cell>
          <cell r="AC77">
            <v>0</v>
          </cell>
          <cell r="AD77">
            <v>0</v>
          </cell>
          <cell r="AG77">
            <v>0</v>
          </cell>
          <cell r="AH77">
            <v>0</v>
          </cell>
          <cell r="AI77">
            <v>0</v>
          </cell>
          <cell r="AJ77">
            <v>0</v>
          </cell>
          <cell r="AK77">
            <v>0</v>
          </cell>
          <cell r="AL77">
            <v>0</v>
          </cell>
        </row>
        <row r="78">
          <cell r="A78" t="str">
            <v>72-400-095</v>
          </cell>
          <cell r="B78" t="str">
            <v>Devon-GTH00086</v>
          </cell>
          <cell r="C78" t="str">
            <v>Coomer 1H</v>
          </cell>
          <cell r="D78">
            <v>4791</v>
          </cell>
          <cell r="E78">
            <v>5042</v>
          </cell>
          <cell r="F78">
            <v>1.0523898977249009</v>
          </cell>
          <cell r="G78">
            <v>12.680999999999999</v>
          </cell>
          <cell r="H78">
            <v>14.473000000000001</v>
          </cell>
          <cell r="I78">
            <v>6.6689999999999996</v>
          </cell>
          <cell r="J78">
            <v>7.9249999999999998</v>
          </cell>
          <cell r="O78">
            <v>19.349999999999998</v>
          </cell>
          <cell r="P78">
            <v>22.398</v>
          </cell>
          <cell r="Q78">
            <v>4771.6499999999996</v>
          </cell>
          <cell r="R78">
            <v>5019.6019999999999</v>
          </cell>
          <cell r="S78">
            <v>1.0519635765406097</v>
          </cell>
          <cell r="T78">
            <v>105.10899999999999</v>
          </cell>
          <cell r="U78">
            <v>106.881</v>
          </cell>
          <cell r="V78">
            <v>4712.13</v>
          </cell>
          <cell r="W78">
            <v>4979.8186789702586</v>
          </cell>
          <cell r="Y78" t="str">
            <v>Goforth</v>
          </cell>
          <cell r="AC78">
            <v>0</v>
          </cell>
          <cell r="AD78">
            <v>0</v>
          </cell>
          <cell r="AG78">
            <v>0</v>
          </cell>
          <cell r="AH78">
            <v>0</v>
          </cell>
          <cell r="AI78">
            <v>0</v>
          </cell>
          <cell r="AJ78">
            <v>0</v>
          </cell>
          <cell r="AK78">
            <v>0</v>
          </cell>
          <cell r="AL78">
            <v>0</v>
          </cell>
        </row>
        <row r="79">
          <cell r="A79" t="str">
            <v>72-400-100</v>
          </cell>
          <cell r="B79" t="str">
            <v>Devon-GTH00086</v>
          </cell>
          <cell r="C79" t="str">
            <v>White 2-H</v>
          </cell>
          <cell r="D79">
            <v>3881</v>
          </cell>
          <cell r="E79">
            <v>4294</v>
          </cell>
          <cell r="F79">
            <v>1.1064158721978872</v>
          </cell>
          <cell r="G79">
            <v>10.8</v>
          </cell>
          <cell r="H79">
            <v>12.326000000000001</v>
          </cell>
          <cell r="I79">
            <v>5.68</v>
          </cell>
          <cell r="J79">
            <v>6.75</v>
          </cell>
          <cell r="O79">
            <v>16.48</v>
          </cell>
          <cell r="P79">
            <v>19.076000000000001</v>
          </cell>
          <cell r="Q79">
            <v>3864.52</v>
          </cell>
          <cell r="R79">
            <v>4274.924</v>
          </cell>
          <cell r="S79">
            <v>1.1061979236748678</v>
          </cell>
          <cell r="T79">
            <v>89.516000000000005</v>
          </cell>
          <cell r="U79">
            <v>91.025000000000006</v>
          </cell>
          <cell r="V79">
            <v>3816.31</v>
          </cell>
          <cell r="W79">
            <v>4241.0426935000542</v>
          </cell>
          <cell r="Y79" t="str">
            <v>Goforth</v>
          </cell>
          <cell r="AC79">
            <v>0</v>
          </cell>
          <cell r="AD79">
            <v>0</v>
          </cell>
          <cell r="AG79">
            <v>0</v>
          </cell>
          <cell r="AH79">
            <v>0</v>
          </cell>
          <cell r="AI79">
            <v>0</v>
          </cell>
          <cell r="AJ79">
            <v>0</v>
          </cell>
          <cell r="AK79">
            <v>0</v>
          </cell>
          <cell r="AL79">
            <v>0</v>
          </cell>
        </row>
        <row r="80">
          <cell r="A80" t="str">
            <v>72-400-105</v>
          </cell>
          <cell r="B80" t="str">
            <v>Devon-GTH00086</v>
          </cell>
          <cell r="C80" t="str">
            <v>M &amp; J Bar None A 1H</v>
          </cell>
          <cell r="D80">
            <v>731</v>
          </cell>
          <cell r="E80">
            <v>882</v>
          </cell>
          <cell r="F80">
            <v>1.2065663474692203</v>
          </cell>
          <cell r="G80">
            <v>2.218</v>
          </cell>
          <cell r="H80">
            <v>2.532</v>
          </cell>
          <cell r="I80">
            <v>1.1659999999999999</v>
          </cell>
          <cell r="J80">
            <v>1.3859999999999999</v>
          </cell>
          <cell r="O80">
            <v>3.3839999999999999</v>
          </cell>
          <cell r="P80">
            <v>3.9180000000000001</v>
          </cell>
          <cell r="Q80">
            <v>727.61599999999999</v>
          </cell>
          <cell r="R80">
            <v>878.08199999999999</v>
          </cell>
          <cell r="S80">
            <v>1.2067931436362038</v>
          </cell>
          <cell r="T80">
            <v>18.387</v>
          </cell>
          <cell r="U80">
            <v>18.696999999999999</v>
          </cell>
          <cell r="V80">
            <v>718.54</v>
          </cell>
          <cell r="W80">
            <v>871.12267970001676</v>
          </cell>
          <cell r="Y80" t="str">
            <v>Goforth</v>
          </cell>
          <cell r="AC80">
            <v>0</v>
          </cell>
          <cell r="AD80">
            <v>0</v>
          </cell>
          <cell r="AG80">
            <v>0</v>
          </cell>
          <cell r="AH80">
            <v>0</v>
          </cell>
          <cell r="AI80">
            <v>0</v>
          </cell>
          <cell r="AJ80">
            <v>0</v>
          </cell>
          <cell r="AK80">
            <v>0</v>
          </cell>
          <cell r="AL80">
            <v>0</v>
          </cell>
        </row>
        <row r="81">
          <cell r="A81" t="str">
            <v>72-400-107</v>
          </cell>
          <cell r="B81" t="str">
            <v>Devon-GTH00086</v>
          </cell>
          <cell r="C81" t="str">
            <v>Snipes South 1H</v>
          </cell>
          <cell r="D81">
            <v>0</v>
          </cell>
          <cell r="E81">
            <v>0</v>
          </cell>
          <cell r="F81">
            <v>0</v>
          </cell>
          <cell r="G81">
            <v>0</v>
          </cell>
          <cell r="H81">
            <v>0</v>
          </cell>
          <cell r="I81">
            <v>0</v>
          </cell>
          <cell r="J81">
            <v>0</v>
          </cell>
          <cell r="O81">
            <v>0</v>
          </cell>
          <cell r="P81">
            <v>0</v>
          </cell>
          <cell r="Q81">
            <v>0</v>
          </cell>
          <cell r="R81">
            <v>0</v>
          </cell>
          <cell r="S81">
            <v>0</v>
          </cell>
          <cell r="T81">
            <v>0</v>
          </cell>
          <cell r="U81">
            <v>0</v>
          </cell>
          <cell r="V81">
            <v>0</v>
          </cell>
          <cell r="W81">
            <v>0</v>
          </cell>
          <cell r="Y81" t="str">
            <v>Goforth</v>
          </cell>
          <cell r="AC81">
            <v>0</v>
          </cell>
          <cell r="AD81">
            <v>0</v>
          </cell>
          <cell r="AG81">
            <v>0</v>
          </cell>
          <cell r="AH81">
            <v>0</v>
          </cell>
          <cell r="AI81">
            <v>0</v>
          </cell>
          <cell r="AJ81">
            <v>0</v>
          </cell>
          <cell r="AK81">
            <v>0</v>
          </cell>
          <cell r="AL81">
            <v>0</v>
          </cell>
        </row>
        <row r="82">
          <cell r="A82" t="str">
            <v>72-400-108</v>
          </cell>
          <cell r="B82" t="str">
            <v>Devon-GTH00086</v>
          </cell>
          <cell r="C82" t="str">
            <v>Murrin Bear Creek #5H</v>
          </cell>
          <cell r="D82">
            <v>8031</v>
          </cell>
          <cell r="E82">
            <v>9018</v>
          </cell>
          <cell r="F82">
            <v>1.1228987672768025</v>
          </cell>
          <cell r="G82">
            <v>22.681000000000001</v>
          </cell>
          <cell r="H82">
            <v>25.887</v>
          </cell>
          <cell r="I82">
            <v>11.929</v>
          </cell>
          <cell r="J82">
            <v>14.175000000000001</v>
          </cell>
          <cell r="O82">
            <v>34.61</v>
          </cell>
          <cell r="P82">
            <v>40.061999999999998</v>
          </cell>
          <cell r="Q82">
            <v>7996.39</v>
          </cell>
          <cell r="R82">
            <v>8977.9380000000001</v>
          </cell>
          <cell r="S82">
            <v>1.1227488904368095</v>
          </cell>
          <cell r="T82">
            <v>187.99600000000001</v>
          </cell>
          <cell r="U82">
            <v>191.16499999999999</v>
          </cell>
          <cell r="V82">
            <v>7896.64</v>
          </cell>
          <cell r="W82">
            <v>8906.7825200159077</v>
          </cell>
          <cell r="Y82" t="str">
            <v>Goforth</v>
          </cell>
          <cell r="AC82">
            <v>0</v>
          </cell>
          <cell r="AD82">
            <v>0</v>
          </cell>
          <cell r="AG82">
            <v>0</v>
          </cell>
          <cell r="AH82">
            <v>0</v>
          </cell>
          <cell r="AI82">
            <v>0</v>
          </cell>
          <cell r="AJ82">
            <v>0</v>
          </cell>
          <cell r="AK82">
            <v>0</v>
          </cell>
          <cell r="AL82">
            <v>0</v>
          </cell>
        </row>
        <row r="83">
          <cell r="A83" t="str">
            <v>72-400-110</v>
          </cell>
          <cell r="B83" t="str">
            <v>Devon-GTH00086</v>
          </cell>
          <cell r="C83" t="str">
            <v>Murrin Bear Creek 6H</v>
          </cell>
          <cell r="D83">
            <v>2018</v>
          </cell>
          <cell r="E83">
            <v>2213</v>
          </cell>
          <cell r="F83">
            <v>1.0966303270564917</v>
          </cell>
          <cell r="G83">
            <v>5.5659999999999998</v>
          </cell>
          <cell r="H83">
            <v>6.3529999999999998</v>
          </cell>
          <cell r="I83">
            <v>2.9279999999999999</v>
          </cell>
          <cell r="J83">
            <v>3.4790000000000001</v>
          </cell>
          <cell r="O83">
            <v>8.4939999999999998</v>
          </cell>
          <cell r="P83">
            <v>9.8320000000000007</v>
          </cell>
          <cell r="Q83">
            <v>2009.5060000000001</v>
          </cell>
          <cell r="R83">
            <v>2203.1680000000001</v>
          </cell>
          <cell r="S83">
            <v>1.0963729394189419</v>
          </cell>
          <cell r="T83">
            <v>46.134</v>
          </cell>
          <cell r="U83">
            <v>46.911999999999999</v>
          </cell>
          <cell r="V83">
            <v>1984.44</v>
          </cell>
          <cell r="W83">
            <v>2185.7065877552741</v>
          </cell>
          <cell r="Y83" t="str">
            <v>Goforth</v>
          </cell>
          <cell r="AC83">
            <v>0</v>
          </cell>
          <cell r="AD83">
            <v>0</v>
          </cell>
          <cell r="AG83">
            <v>0</v>
          </cell>
          <cell r="AH83">
            <v>0</v>
          </cell>
          <cell r="AI83">
            <v>0</v>
          </cell>
          <cell r="AJ83">
            <v>0</v>
          </cell>
          <cell r="AK83">
            <v>0</v>
          </cell>
          <cell r="AL83">
            <v>0</v>
          </cell>
        </row>
        <row r="84">
          <cell r="A84" t="str">
            <v>72-400-111</v>
          </cell>
          <cell r="B84" t="str">
            <v>Devon-GTH00086</v>
          </cell>
          <cell r="C84" t="str">
            <v>Brite 1H</v>
          </cell>
          <cell r="D84">
            <v>3152</v>
          </cell>
          <cell r="E84">
            <v>3896</v>
          </cell>
          <cell r="F84">
            <v>1.2360406091370559</v>
          </cell>
          <cell r="G84">
            <v>9.7989999999999995</v>
          </cell>
          <cell r="H84">
            <v>11.183999999999999</v>
          </cell>
          <cell r="I84">
            <v>5.1529999999999996</v>
          </cell>
          <cell r="J84">
            <v>6.1239999999999997</v>
          </cell>
          <cell r="O84">
            <v>14.951999999999998</v>
          </cell>
          <cell r="P84">
            <v>17.308</v>
          </cell>
          <cell r="Q84">
            <v>3137.0479999999998</v>
          </cell>
          <cell r="R84">
            <v>3878.692</v>
          </cell>
          <cell r="S84">
            <v>1.2364146165439611</v>
          </cell>
          <cell r="T84">
            <v>81.218999999999994</v>
          </cell>
          <cell r="U84">
            <v>82.587999999999994</v>
          </cell>
          <cell r="V84">
            <v>3097.92</v>
          </cell>
          <cell r="W84">
            <v>3847.9510669516253</v>
          </cell>
          <cell r="Y84" t="str">
            <v>Goforth</v>
          </cell>
          <cell r="AC84">
            <v>0</v>
          </cell>
          <cell r="AD84">
            <v>0</v>
          </cell>
          <cell r="AG84">
            <v>0</v>
          </cell>
          <cell r="AH84">
            <v>0</v>
          </cell>
          <cell r="AI84">
            <v>0</v>
          </cell>
          <cell r="AJ84">
            <v>0</v>
          </cell>
          <cell r="AK84">
            <v>0</v>
          </cell>
          <cell r="AL84">
            <v>0</v>
          </cell>
        </row>
        <row r="85">
          <cell r="A85" t="str">
            <v>72-400-113</v>
          </cell>
          <cell r="B85" t="str">
            <v>Devon-GTH00086</v>
          </cell>
          <cell r="C85" t="str">
            <v>Smelley 2H</v>
          </cell>
          <cell r="D85">
            <v>2732</v>
          </cell>
          <cell r="E85">
            <v>3381</v>
          </cell>
          <cell r="F85">
            <v>1.2375549048316252</v>
          </cell>
          <cell r="G85">
            <v>8.5030000000000001</v>
          </cell>
          <cell r="H85">
            <v>9.7050000000000001</v>
          </cell>
          <cell r="I85">
            <v>4.4720000000000004</v>
          </cell>
          <cell r="J85">
            <v>5.3140000000000001</v>
          </cell>
          <cell r="O85">
            <v>12.975000000000001</v>
          </cell>
          <cell r="P85">
            <v>15.019</v>
          </cell>
          <cell r="Q85">
            <v>2719.0250000000001</v>
          </cell>
          <cell r="R85">
            <v>3365.9810000000002</v>
          </cell>
          <cell r="S85">
            <v>1.2379367604196359</v>
          </cell>
          <cell r="T85">
            <v>70.483000000000004</v>
          </cell>
          <cell r="U85">
            <v>71.671000000000006</v>
          </cell>
          <cell r="V85">
            <v>2685.11</v>
          </cell>
          <cell r="W85">
            <v>3339.3036055167308</v>
          </cell>
          <cell r="Y85" t="str">
            <v>Goforth</v>
          </cell>
          <cell r="AC85">
            <v>0</v>
          </cell>
          <cell r="AD85">
            <v>0</v>
          </cell>
          <cell r="AG85">
            <v>0</v>
          </cell>
          <cell r="AH85">
            <v>0</v>
          </cell>
          <cell r="AI85">
            <v>0</v>
          </cell>
          <cell r="AJ85">
            <v>0</v>
          </cell>
          <cell r="AK85">
            <v>0</v>
          </cell>
          <cell r="AL85">
            <v>0</v>
          </cell>
        </row>
        <row r="86">
          <cell r="A86" t="str">
            <v>72-400-115</v>
          </cell>
          <cell r="B86" t="str">
            <v>Devon-GTH00086</v>
          </cell>
          <cell r="C86" t="str">
            <v>Grogan Barbee B-1H</v>
          </cell>
          <cell r="D86">
            <v>203</v>
          </cell>
          <cell r="E86">
            <v>245</v>
          </cell>
          <cell r="F86">
            <v>1.2068965517241379</v>
          </cell>
          <cell r="G86">
            <v>0.61599999999999999</v>
          </cell>
          <cell r="H86">
            <v>0.70299999999999996</v>
          </cell>
          <cell r="I86">
            <v>0.32400000000000001</v>
          </cell>
          <cell r="J86">
            <v>0.38500000000000001</v>
          </cell>
          <cell r="O86">
            <v>0.94</v>
          </cell>
          <cell r="P86">
            <v>1.0880000000000001</v>
          </cell>
          <cell r="Q86">
            <v>202.06</v>
          </cell>
          <cell r="R86">
            <v>243.91200000000001</v>
          </cell>
          <cell r="S86">
            <v>1.2071265960605762</v>
          </cell>
          <cell r="T86">
            <v>5.1079999999999997</v>
          </cell>
          <cell r="U86">
            <v>5.194</v>
          </cell>
          <cell r="V86">
            <v>199.54</v>
          </cell>
          <cell r="W86">
            <v>241.97885283036263</v>
          </cell>
          <cell r="Y86" t="str">
            <v>Goforth</v>
          </cell>
          <cell r="AC86">
            <v>0</v>
          </cell>
          <cell r="AD86">
            <v>0</v>
          </cell>
          <cell r="AG86">
            <v>0</v>
          </cell>
          <cell r="AH86">
            <v>0</v>
          </cell>
          <cell r="AI86">
            <v>0</v>
          </cell>
          <cell r="AJ86">
            <v>0</v>
          </cell>
          <cell r="AK86">
            <v>0</v>
          </cell>
          <cell r="AL86">
            <v>0</v>
          </cell>
        </row>
        <row r="87">
          <cell r="A87" t="str">
            <v>72-400-116</v>
          </cell>
          <cell r="B87" t="str">
            <v>Devon-GTH00086</v>
          </cell>
          <cell r="C87" t="str">
            <v>Hedrick Burns 1H</v>
          </cell>
          <cell r="D87">
            <v>223</v>
          </cell>
          <cell r="E87">
            <v>274</v>
          </cell>
          <cell r="F87">
            <v>1.2286995515695067</v>
          </cell>
          <cell r="G87">
            <v>0.69</v>
          </cell>
          <cell r="H87">
            <v>0.78700000000000003</v>
          </cell>
          <cell r="I87">
            <v>0.36299999999999999</v>
          </cell>
          <cell r="J87">
            <v>0.43099999999999999</v>
          </cell>
          <cell r="O87">
            <v>1.0529999999999999</v>
          </cell>
          <cell r="P87">
            <v>1.218</v>
          </cell>
          <cell r="Q87">
            <v>221.947</v>
          </cell>
          <cell r="R87">
            <v>272.78199999999998</v>
          </cell>
          <cell r="S87">
            <v>1.2290411674859312</v>
          </cell>
          <cell r="T87">
            <v>5.7119999999999997</v>
          </cell>
          <cell r="U87">
            <v>5.8079999999999998</v>
          </cell>
          <cell r="V87">
            <v>219.18</v>
          </cell>
          <cell r="W87">
            <v>270.6200409687591</v>
          </cell>
          <cell r="Y87" t="str">
            <v>Goforth</v>
          </cell>
          <cell r="AC87">
            <v>0</v>
          </cell>
          <cell r="AD87">
            <v>0</v>
          </cell>
          <cell r="AG87">
            <v>0</v>
          </cell>
          <cell r="AH87">
            <v>0</v>
          </cell>
          <cell r="AI87">
            <v>0</v>
          </cell>
          <cell r="AJ87">
            <v>0</v>
          </cell>
          <cell r="AK87">
            <v>0</v>
          </cell>
          <cell r="AL87">
            <v>0</v>
          </cell>
        </row>
        <row r="88">
          <cell r="A88" t="str">
            <v>72-400-117</v>
          </cell>
          <cell r="B88" t="str">
            <v>Devon-GTH00086</v>
          </cell>
          <cell r="C88" t="str">
            <v>Morris Robertson 1H</v>
          </cell>
          <cell r="D88">
            <v>1692</v>
          </cell>
          <cell r="E88">
            <v>2051</v>
          </cell>
          <cell r="F88">
            <v>1.2121749408983451</v>
          </cell>
          <cell r="G88">
            <v>5.1580000000000004</v>
          </cell>
          <cell r="H88">
            <v>5.8869999999999996</v>
          </cell>
          <cell r="I88">
            <v>2.7130000000000001</v>
          </cell>
          <cell r="J88">
            <v>3.2240000000000002</v>
          </cell>
          <cell r="O88">
            <v>7.8710000000000004</v>
          </cell>
          <cell r="P88">
            <v>9.1110000000000007</v>
          </cell>
          <cell r="Q88">
            <v>1684.1289999999999</v>
          </cell>
          <cell r="R88">
            <v>2041.8889999999999</v>
          </cell>
          <cell r="S88">
            <v>1.2124302829533842</v>
          </cell>
          <cell r="T88">
            <v>42.756</v>
          </cell>
          <cell r="U88">
            <v>43.476999999999997</v>
          </cell>
          <cell r="V88">
            <v>1663.12</v>
          </cell>
          <cell r="W88">
            <v>2025.7058194223175</v>
          </cell>
          <cell r="Y88" t="str">
            <v>Goforth</v>
          </cell>
          <cell r="AC88">
            <v>0</v>
          </cell>
          <cell r="AD88">
            <v>0</v>
          </cell>
          <cell r="AG88">
            <v>0</v>
          </cell>
          <cell r="AH88">
            <v>0</v>
          </cell>
          <cell r="AI88">
            <v>0</v>
          </cell>
          <cell r="AJ88">
            <v>0</v>
          </cell>
          <cell r="AK88">
            <v>0</v>
          </cell>
          <cell r="AL88">
            <v>0</v>
          </cell>
        </row>
        <row r="89">
          <cell r="A89" t="str">
            <v>72-400-118</v>
          </cell>
          <cell r="B89" t="str">
            <v>Devon-GTH00086</v>
          </cell>
          <cell r="C89" t="str">
            <v>Gravelco GU 1H</v>
          </cell>
          <cell r="D89">
            <v>7370</v>
          </cell>
          <cell r="E89">
            <v>8878</v>
          </cell>
          <cell r="F89">
            <v>1.2046132971506105</v>
          </cell>
          <cell r="G89">
            <v>22.329000000000001</v>
          </cell>
          <cell r="H89">
            <v>25.484999999999999</v>
          </cell>
          <cell r="I89">
            <v>11.743</v>
          </cell>
          <cell r="J89">
            <v>13.955</v>
          </cell>
          <cell r="O89">
            <v>34.072000000000003</v>
          </cell>
          <cell r="P89">
            <v>39.44</v>
          </cell>
          <cell r="Q89">
            <v>7335.9279999999999</v>
          </cell>
          <cell r="R89">
            <v>8838.56</v>
          </cell>
          <cell r="S89">
            <v>1.2048318903893276</v>
          </cell>
          <cell r="T89">
            <v>185.07900000000001</v>
          </cell>
          <cell r="U89">
            <v>188.19800000000001</v>
          </cell>
          <cell r="V89">
            <v>7244.42</v>
          </cell>
          <cell r="W89">
            <v>8768.5091732769597</v>
          </cell>
          <cell r="Y89" t="str">
            <v>Goforth</v>
          </cell>
          <cell r="AC89">
            <v>0</v>
          </cell>
          <cell r="AD89">
            <v>0</v>
          </cell>
          <cell r="AG89">
            <v>0</v>
          </cell>
          <cell r="AH89">
            <v>0</v>
          </cell>
          <cell r="AI89">
            <v>0</v>
          </cell>
          <cell r="AJ89">
            <v>0</v>
          </cell>
          <cell r="AK89">
            <v>0</v>
          </cell>
          <cell r="AL89">
            <v>0</v>
          </cell>
        </row>
        <row r="90">
          <cell r="A90" t="str">
            <v>72-400-120</v>
          </cell>
          <cell r="B90" t="str">
            <v>Devon-GTH00086</v>
          </cell>
          <cell r="C90" t="str">
            <v>Hendrick-Stoker</v>
          </cell>
          <cell r="D90">
            <v>7904</v>
          </cell>
          <cell r="E90">
            <v>9672</v>
          </cell>
          <cell r="F90">
            <v>1.2236842105263157</v>
          </cell>
          <cell r="G90">
            <v>24.326000000000001</v>
          </cell>
          <cell r="H90">
            <v>27.763999999999999</v>
          </cell>
          <cell r="I90">
            <v>12.794</v>
          </cell>
          <cell r="J90">
            <v>15.202999999999999</v>
          </cell>
          <cell r="O90">
            <v>37.120000000000005</v>
          </cell>
          <cell r="P90">
            <v>42.966999999999999</v>
          </cell>
          <cell r="Q90">
            <v>7866.88</v>
          </cell>
          <cell r="R90">
            <v>9629.0329999999994</v>
          </cell>
          <cell r="S90">
            <v>1.2239964255206637</v>
          </cell>
          <cell r="T90">
            <v>201.631</v>
          </cell>
          <cell r="U90">
            <v>205.029</v>
          </cell>
          <cell r="V90">
            <v>7768.75</v>
          </cell>
          <cell r="W90">
            <v>9552.7172062289064</v>
          </cell>
          <cell r="Y90" t="str">
            <v>Goforth</v>
          </cell>
          <cell r="AC90">
            <v>0</v>
          </cell>
          <cell r="AD90">
            <v>0</v>
          </cell>
          <cell r="AG90">
            <v>0</v>
          </cell>
          <cell r="AH90">
            <v>0</v>
          </cell>
          <cell r="AI90">
            <v>0</v>
          </cell>
          <cell r="AJ90">
            <v>0</v>
          </cell>
          <cell r="AK90">
            <v>0</v>
          </cell>
          <cell r="AL90">
            <v>0</v>
          </cell>
        </row>
        <row r="91">
          <cell r="A91" t="str">
            <v>72-400-131</v>
          </cell>
          <cell r="B91" t="str">
            <v>Devon-GTH00086</v>
          </cell>
          <cell r="C91" t="str">
            <v>Brite 2H</v>
          </cell>
          <cell r="D91">
            <v>0</v>
          </cell>
          <cell r="E91">
            <v>0</v>
          </cell>
          <cell r="F91">
            <v>0</v>
          </cell>
          <cell r="G91">
            <v>0</v>
          </cell>
          <cell r="H91">
            <v>0</v>
          </cell>
          <cell r="I91">
            <v>0</v>
          </cell>
          <cell r="J91">
            <v>0</v>
          </cell>
          <cell r="O91">
            <v>0</v>
          </cell>
          <cell r="P91">
            <v>0</v>
          </cell>
          <cell r="Q91">
            <v>0</v>
          </cell>
          <cell r="R91">
            <v>0</v>
          </cell>
          <cell r="S91">
            <v>0</v>
          </cell>
          <cell r="T91">
            <v>0</v>
          </cell>
          <cell r="U91">
            <v>0</v>
          </cell>
          <cell r="V91">
            <v>0</v>
          </cell>
          <cell r="W91">
            <v>0</v>
          </cell>
          <cell r="Y91" t="str">
            <v>Goforth</v>
          </cell>
          <cell r="AC91">
            <v>0</v>
          </cell>
          <cell r="AD91">
            <v>0</v>
          </cell>
          <cell r="AG91">
            <v>0</v>
          </cell>
          <cell r="AH91">
            <v>0</v>
          </cell>
          <cell r="AI91">
            <v>0</v>
          </cell>
          <cell r="AJ91">
            <v>0</v>
          </cell>
          <cell r="AK91">
            <v>0</v>
          </cell>
          <cell r="AL91">
            <v>0</v>
          </cell>
        </row>
        <row r="92">
          <cell r="A92" t="str">
            <v>72-400-135</v>
          </cell>
          <cell r="B92" t="str">
            <v>Devon-GTH00086</v>
          </cell>
          <cell r="C92" t="str">
            <v>Woody Brothers</v>
          </cell>
          <cell r="D92">
            <v>4459</v>
          </cell>
          <cell r="E92">
            <v>5001</v>
          </cell>
          <cell r="F92">
            <v>1.1215519174702848</v>
          </cell>
          <cell r="G92">
            <v>12.577999999999999</v>
          </cell>
          <cell r="H92">
            <v>14.356</v>
          </cell>
          <cell r="I92">
            <v>6.6150000000000002</v>
          </cell>
          <cell r="J92">
            <v>7.8609999999999998</v>
          </cell>
          <cell r="O92">
            <v>19.192999999999998</v>
          </cell>
          <cell r="P92">
            <v>22.216999999999999</v>
          </cell>
          <cell r="Q92">
            <v>4439.8069999999998</v>
          </cell>
          <cell r="R92">
            <v>4978.7830000000004</v>
          </cell>
          <cell r="S92">
            <v>1.1213962679008345</v>
          </cell>
          <cell r="T92">
            <v>104.255</v>
          </cell>
          <cell r="U92">
            <v>106.012</v>
          </cell>
          <cell r="V92">
            <v>4384.43</v>
          </cell>
          <cell r="W92">
            <v>4939.323193739182</v>
          </cell>
          <cell r="Y92" t="str">
            <v>Goforth</v>
          </cell>
          <cell r="AC92">
            <v>0</v>
          </cell>
          <cell r="AD92">
            <v>0</v>
          </cell>
          <cell r="AG92">
            <v>0</v>
          </cell>
          <cell r="AH92">
            <v>0</v>
          </cell>
          <cell r="AI92">
            <v>0</v>
          </cell>
          <cell r="AJ92">
            <v>0</v>
          </cell>
          <cell r="AK92">
            <v>0</v>
          </cell>
          <cell r="AL92">
            <v>0</v>
          </cell>
        </row>
        <row r="93">
          <cell r="A93" t="str">
            <v>72-400-139</v>
          </cell>
          <cell r="B93" t="str">
            <v>Devon-GTH00086</v>
          </cell>
          <cell r="C93" t="str">
            <v>J Muriel Reese GU 1H</v>
          </cell>
          <cell r="D93">
            <v>0</v>
          </cell>
          <cell r="E93">
            <v>0</v>
          </cell>
          <cell r="F93">
            <v>0</v>
          </cell>
          <cell r="G93">
            <v>0</v>
          </cell>
          <cell r="H93">
            <v>0</v>
          </cell>
          <cell r="I93">
            <v>0</v>
          </cell>
          <cell r="J93">
            <v>0</v>
          </cell>
          <cell r="O93">
            <v>0</v>
          </cell>
          <cell r="P93">
            <v>0</v>
          </cell>
          <cell r="Q93">
            <v>0</v>
          </cell>
          <cell r="R93">
            <v>0</v>
          </cell>
          <cell r="S93">
            <v>0</v>
          </cell>
          <cell r="T93">
            <v>0</v>
          </cell>
          <cell r="U93">
            <v>0</v>
          </cell>
          <cell r="V93">
            <v>0</v>
          </cell>
          <cell r="W93">
            <v>0</v>
          </cell>
          <cell r="Y93" t="str">
            <v>Goforth</v>
          </cell>
          <cell r="AC93">
            <v>0</v>
          </cell>
          <cell r="AD93">
            <v>0</v>
          </cell>
          <cell r="AG93">
            <v>0</v>
          </cell>
          <cell r="AH93">
            <v>0</v>
          </cell>
          <cell r="AI93">
            <v>0</v>
          </cell>
          <cell r="AJ93">
            <v>0</v>
          </cell>
          <cell r="AK93">
            <v>0</v>
          </cell>
          <cell r="AL93">
            <v>0</v>
          </cell>
        </row>
        <row r="94">
          <cell r="A94" t="str">
            <v>72-400-141</v>
          </cell>
          <cell r="B94" t="str">
            <v>Devon-GTH00086</v>
          </cell>
          <cell r="C94" t="str">
            <v>Williams Campbell 1H</v>
          </cell>
          <cell r="D94">
            <v>1656</v>
          </cell>
          <cell r="E94">
            <v>1974</v>
          </cell>
          <cell r="F94">
            <v>1.1920289855072463</v>
          </cell>
          <cell r="G94">
            <v>4.9640000000000004</v>
          </cell>
          <cell r="H94">
            <v>5.6660000000000004</v>
          </cell>
          <cell r="I94">
            <v>2.6110000000000002</v>
          </cell>
          <cell r="J94">
            <v>3.1030000000000002</v>
          </cell>
          <cell r="O94">
            <v>7.5750000000000011</v>
          </cell>
          <cell r="P94">
            <v>8.7690000000000001</v>
          </cell>
          <cell r="Q94">
            <v>1648.425</v>
          </cell>
          <cell r="R94">
            <v>1965.231</v>
          </cell>
          <cell r="S94">
            <v>1.1921870876745986</v>
          </cell>
          <cell r="T94">
            <v>41.151000000000003</v>
          </cell>
          <cell r="U94">
            <v>41.844999999999999</v>
          </cell>
          <cell r="V94">
            <v>1627.86</v>
          </cell>
          <cell r="W94">
            <v>1949.6553795084556</v>
          </cell>
          <cell r="Y94" t="str">
            <v>Goforth</v>
          </cell>
          <cell r="AC94">
            <v>0</v>
          </cell>
          <cell r="AD94">
            <v>0</v>
          </cell>
          <cell r="AG94">
            <v>0</v>
          </cell>
          <cell r="AH94">
            <v>0</v>
          </cell>
          <cell r="AI94">
            <v>0</v>
          </cell>
          <cell r="AJ94">
            <v>0</v>
          </cell>
          <cell r="AK94">
            <v>0</v>
          </cell>
          <cell r="AL94">
            <v>0</v>
          </cell>
        </row>
        <row r="95">
          <cell r="A95" t="str">
            <v>72-400-144</v>
          </cell>
          <cell r="B95" t="str">
            <v>Devon-GTH00086</v>
          </cell>
          <cell r="C95" t="str">
            <v>Pickard 1H</v>
          </cell>
          <cell r="D95">
            <v>4892</v>
          </cell>
          <cell r="E95">
            <v>6034</v>
          </cell>
          <cell r="F95">
            <v>1.2334423548650859</v>
          </cell>
          <cell r="G95">
            <v>15.176</v>
          </cell>
          <cell r="H95">
            <v>17.321000000000002</v>
          </cell>
          <cell r="I95">
            <v>7.9820000000000002</v>
          </cell>
          <cell r="J95">
            <v>9.4849999999999994</v>
          </cell>
          <cell r="O95">
            <v>23.158000000000001</v>
          </cell>
          <cell r="P95">
            <v>26.806000000000001</v>
          </cell>
          <cell r="Q95">
            <v>4868.8419999999996</v>
          </cell>
          <cell r="R95">
            <v>6007.1940000000004</v>
          </cell>
          <cell r="S95">
            <v>1.2338034382713592</v>
          </cell>
          <cell r="T95">
            <v>125.79</v>
          </cell>
          <cell r="U95">
            <v>127.91</v>
          </cell>
          <cell r="V95">
            <v>4808.1099999999997</v>
          </cell>
          <cell r="W95">
            <v>5959.5834270123551</v>
          </cell>
          <cell r="Y95" t="str">
            <v>Goforth</v>
          </cell>
          <cell r="AC95">
            <v>0</v>
          </cell>
          <cell r="AD95">
            <v>0</v>
          </cell>
          <cell r="AG95">
            <v>0</v>
          </cell>
          <cell r="AH95">
            <v>0</v>
          </cell>
          <cell r="AI95">
            <v>0</v>
          </cell>
          <cell r="AJ95">
            <v>0</v>
          </cell>
          <cell r="AK95">
            <v>0</v>
          </cell>
          <cell r="AL95">
            <v>0</v>
          </cell>
        </row>
        <row r="96">
          <cell r="A96" t="str">
            <v>72-400-146</v>
          </cell>
          <cell r="B96" t="str">
            <v>Devon-GTH00086</v>
          </cell>
          <cell r="C96" t="str">
            <v>Herschel Green 1H</v>
          </cell>
          <cell r="D96">
            <v>0</v>
          </cell>
          <cell r="E96">
            <v>0</v>
          </cell>
          <cell r="F96">
            <v>0</v>
          </cell>
          <cell r="G96">
            <v>0</v>
          </cell>
          <cell r="H96">
            <v>0</v>
          </cell>
          <cell r="I96">
            <v>0</v>
          </cell>
          <cell r="J96">
            <v>0</v>
          </cell>
          <cell r="O96">
            <v>0</v>
          </cell>
          <cell r="P96">
            <v>0</v>
          </cell>
          <cell r="Q96">
            <v>0</v>
          </cell>
          <cell r="R96">
            <v>0</v>
          </cell>
          <cell r="S96">
            <v>0</v>
          </cell>
          <cell r="T96">
            <v>0</v>
          </cell>
          <cell r="U96">
            <v>0</v>
          </cell>
          <cell r="V96">
            <v>0</v>
          </cell>
          <cell r="W96">
            <v>0</v>
          </cell>
          <cell r="Y96" t="str">
            <v>Goforth</v>
          </cell>
          <cell r="AC96">
            <v>0</v>
          </cell>
          <cell r="AD96">
            <v>0</v>
          </cell>
          <cell r="AG96">
            <v>0</v>
          </cell>
          <cell r="AH96">
            <v>0</v>
          </cell>
          <cell r="AI96">
            <v>0</v>
          </cell>
          <cell r="AJ96">
            <v>0</v>
          </cell>
          <cell r="AK96">
            <v>0</v>
          </cell>
          <cell r="AL96">
            <v>0</v>
          </cell>
        </row>
        <row r="97">
          <cell r="A97" t="str">
            <v>72-400-147</v>
          </cell>
          <cell r="B97" t="str">
            <v>Devon-GTH00086</v>
          </cell>
          <cell r="C97" t="str">
            <v>Bilderback Trust 1H</v>
          </cell>
          <cell r="D97">
            <v>6078</v>
          </cell>
          <cell r="E97">
            <v>7434</v>
          </cell>
          <cell r="F97">
            <v>1.2230997038499507</v>
          </cell>
          <cell r="G97">
            <v>18.696999999999999</v>
          </cell>
          <cell r="H97">
            <v>21.34</v>
          </cell>
          <cell r="I97">
            <v>9.8330000000000002</v>
          </cell>
          <cell r="J97">
            <v>11.685</v>
          </cell>
          <cell r="O97">
            <v>28.53</v>
          </cell>
          <cell r="P97">
            <v>33.024999999999999</v>
          </cell>
          <cell r="Q97">
            <v>6049.47</v>
          </cell>
          <cell r="R97">
            <v>7400.9750000000004</v>
          </cell>
          <cell r="S97">
            <v>1.223408827550182</v>
          </cell>
          <cell r="T97">
            <v>154.97499999999999</v>
          </cell>
          <cell r="U97">
            <v>157.58699999999999</v>
          </cell>
          <cell r="V97">
            <v>5974.01</v>
          </cell>
          <cell r="W97">
            <v>7342.3178864762422</v>
          </cell>
          <cell r="Y97" t="str">
            <v>Goforth</v>
          </cell>
          <cell r="AC97">
            <v>0</v>
          </cell>
          <cell r="AD97">
            <v>0</v>
          </cell>
          <cell r="AG97">
            <v>0</v>
          </cell>
          <cell r="AH97">
            <v>0</v>
          </cell>
          <cell r="AI97">
            <v>0</v>
          </cell>
          <cell r="AJ97">
            <v>0</v>
          </cell>
          <cell r="AK97">
            <v>0</v>
          </cell>
          <cell r="AL97">
            <v>0</v>
          </cell>
        </row>
        <row r="98">
          <cell r="A98" t="str">
            <v>72-400-148</v>
          </cell>
          <cell r="B98" t="str">
            <v>Devon-GTH00086</v>
          </cell>
          <cell r="C98" t="str">
            <v>Henry Maddux GU 4H</v>
          </cell>
          <cell r="D98">
            <v>4758</v>
          </cell>
          <cell r="E98">
            <v>5783</v>
          </cell>
          <cell r="F98">
            <v>1.2154266498528794</v>
          </cell>
          <cell r="G98">
            <v>14.544</v>
          </cell>
          <cell r="H98">
            <v>16.600000000000001</v>
          </cell>
          <cell r="I98">
            <v>7.649</v>
          </cell>
          <cell r="J98">
            <v>9.09</v>
          </cell>
          <cell r="O98">
            <v>22.193000000000001</v>
          </cell>
          <cell r="P98">
            <v>25.69</v>
          </cell>
          <cell r="Q98">
            <v>4735.8069999999998</v>
          </cell>
          <cell r="R98">
            <v>5757.31</v>
          </cell>
          <cell r="S98">
            <v>1.2156977680889447</v>
          </cell>
          <cell r="T98">
            <v>120.557</v>
          </cell>
          <cell r="U98">
            <v>122.589</v>
          </cell>
          <cell r="V98">
            <v>4676.7299999999996</v>
          </cell>
          <cell r="W98">
            <v>5711.6799058216702</v>
          </cell>
          <cell r="Y98" t="str">
            <v>Goforth</v>
          </cell>
          <cell r="AC98">
            <v>0</v>
          </cell>
          <cell r="AD98">
            <v>0</v>
          </cell>
          <cell r="AG98">
            <v>0</v>
          </cell>
          <cell r="AH98">
            <v>0</v>
          </cell>
          <cell r="AI98">
            <v>0</v>
          </cell>
          <cell r="AJ98">
            <v>0</v>
          </cell>
          <cell r="AK98">
            <v>0</v>
          </cell>
          <cell r="AL98">
            <v>0</v>
          </cell>
        </row>
        <row r="99">
          <cell r="A99" t="str">
            <v>72-400-150</v>
          </cell>
          <cell r="B99" t="str">
            <v>Devon-GTH00086</v>
          </cell>
          <cell r="C99" t="str">
            <v>Geri Lavite GU  #1H</v>
          </cell>
          <cell r="D99">
            <v>0</v>
          </cell>
          <cell r="E99">
            <v>0</v>
          </cell>
          <cell r="F99">
            <v>0</v>
          </cell>
          <cell r="G99">
            <v>0</v>
          </cell>
          <cell r="H99">
            <v>0</v>
          </cell>
          <cell r="I99">
            <v>0</v>
          </cell>
          <cell r="J99">
            <v>0</v>
          </cell>
          <cell r="O99">
            <v>0</v>
          </cell>
          <cell r="P99">
            <v>0</v>
          </cell>
          <cell r="Q99">
            <v>0</v>
          </cell>
          <cell r="R99">
            <v>0</v>
          </cell>
          <cell r="S99">
            <v>0</v>
          </cell>
          <cell r="T99">
            <v>0</v>
          </cell>
          <cell r="U99">
            <v>0</v>
          </cell>
          <cell r="V99">
            <v>0</v>
          </cell>
          <cell r="W99">
            <v>0</v>
          </cell>
          <cell r="Y99" t="str">
            <v>Goforth</v>
          </cell>
          <cell r="AC99">
            <v>0</v>
          </cell>
          <cell r="AD99">
            <v>0</v>
          </cell>
          <cell r="AG99">
            <v>0</v>
          </cell>
          <cell r="AH99">
            <v>0</v>
          </cell>
          <cell r="AI99">
            <v>0</v>
          </cell>
          <cell r="AJ99">
            <v>0</v>
          </cell>
          <cell r="AK99">
            <v>0</v>
          </cell>
          <cell r="AL99">
            <v>0</v>
          </cell>
        </row>
        <row r="100">
          <cell r="A100" t="str">
            <v>72-400-154</v>
          </cell>
          <cell r="B100" t="str">
            <v>Devon-GTH00086</v>
          </cell>
          <cell r="C100" t="str">
            <v>Lake Weatherford A1H</v>
          </cell>
          <cell r="D100">
            <v>3035</v>
          </cell>
          <cell r="E100">
            <v>3645</v>
          </cell>
          <cell r="F100">
            <v>1.200988467874794</v>
          </cell>
          <cell r="G100">
            <v>9.1669999999999998</v>
          </cell>
          <cell r="H100">
            <v>10.462999999999999</v>
          </cell>
          <cell r="I100">
            <v>4.8209999999999997</v>
          </cell>
          <cell r="J100">
            <v>5.7290000000000001</v>
          </cell>
          <cell r="O100">
            <v>13.988</v>
          </cell>
          <cell r="P100">
            <v>16.192</v>
          </cell>
          <cell r="Q100">
            <v>3021.0120000000002</v>
          </cell>
          <cell r="R100">
            <v>3628.808</v>
          </cell>
          <cell r="S100">
            <v>1.2011895351623891</v>
          </cell>
          <cell r="T100">
            <v>75.986000000000004</v>
          </cell>
          <cell r="U100">
            <v>77.266999999999996</v>
          </cell>
          <cell r="V100">
            <v>2983.33</v>
          </cell>
          <cell r="W100">
            <v>3600.0475457609405</v>
          </cell>
          <cell r="Y100" t="str">
            <v>Goforth</v>
          </cell>
          <cell r="AC100">
            <v>0</v>
          </cell>
          <cell r="AD100">
            <v>0</v>
          </cell>
          <cell r="AG100">
            <v>0</v>
          </cell>
          <cell r="AH100">
            <v>0</v>
          </cell>
          <cell r="AI100">
            <v>0</v>
          </cell>
          <cell r="AJ100">
            <v>0</v>
          </cell>
          <cell r="AK100">
            <v>0</v>
          </cell>
          <cell r="AL100">
            <v>0</v>
          </cell>
        </row>
        <row r="101">
          <cell r="A101" t="str">
            <v>72-400-155</v>
          </cell>
          <cell r="B101" t="str">
            <v>Devon-GTH00086</v>
          </cell>
          <cell r="C101" t="str">
            <v>Bussey 2H</v>
          </cell>
          <cell r="D101">
            <v>71494</v>
          </cell>
          <cell r="E101">
            <v>87611</v>
          </cell>
          <cell r="F101">
            <v>1.2254315047416566</v>
          </cell>
          <cell r="G101">
            <v>220.34899999999999</v>
          </cell>
          <cell r="H101">
            <v>251.49199999999999</v>
          </cell>
          <cell r="I101">
            <v>115.887</v>
          </cell>
          <cell r="J101">
            <v>137.71100000000001</v>
          </cell>
          <cell r="O101">
            <v>336.23599999999999</v>
          </cell>
          <cell r="P101">
            <v>389.20299999999997</v>
          </cell>
          <cell r="Q101">
            <v>71157.763999999996</v>
          </cell>
          <cell r="R101">
            <v>87221.797000000006</v>
          </cell>
          <cell r="S101">
            <v>1.225752357817202</v>
          </cell>
          <cell r="T101">
            <v>1826.412</v>
          </cell>
          <cell r="U101">
            <v>1857.1949999999999</v>
          </cell>
          <cell r="V101">
            <v>70270.149999999994</v>
          </cell>
          <cell r="W101">
            <v>86530.512561344935</v>
          </cell>
          <cell r="Y101" t="str">
            <v>Goforth</v>
          </cell>
          <cell r="AC101">
            <v>0</v>
          </cell>
          <cell r="AD101">
            <v>0</v>
          </cell>
          <cell r="AG101">
            <v>0</v>
          </cell>
          <cell r="AH101">
            <v>0</v>
          </cell>
          <cell r="AI101">
            <v>0</v>
          </cell>
          <cell r="AJ101">
            <v>0</v>
          </cell>
          <cell r="AK101">
            <v>0</v>
          </cell>
          <cell r="AL101">
            <v>0</v>
          </cell>
        </row>
        <row r="102">
          <cell r="A102" t="str">
            <v>72-400-157</v>
          </cell>
          <cell r="B102" t="str">
            <v>Devon-GTH00086</v>
          </cell>
          <cell r="C102" t="str">
            <v>Hendrick Stoker Burns SA 1H</v>
          </cell>
          <cell r="D102">
            <v>2219</v>
          </cell>
          <cell r="E102">
            <v>2686</v>
          </cell>
          <cell r="F102">
            <v>1.2104551599819739</v>
          </cell>
          <cell r="G102">
            <v>6.7549999999999999</v>
          </cell>
          <cell r="H102">
            <v>7.71</v>
          </cell>
          <cell r="I102">
            <v>3.5529999999999999</v>
          </cell>
          <cell r="J102">
            <v>4.2220000000000004</v>
          </cell>
          <cell r="O102">
            <v>10.308</v>
          </cell>
          <cell r="P102">
            <v>11.932</v>
          </cell>
          <cell r="Q102">
            <v>2208.692</v>
          </cell>
          <cell r="R102">
            <v>2674.0680000000002</v>
          </cell>
          <cell r="S102">
            <v>1.2107020806884801</v>
          </cell>
          <cell r="T102">
            <v>55.994</v>
          </cell>
          <cell r="U102">
            <v>56.938000000000002</v>
          </cell>
          <cell r="V102">
            <v>2181.14</v>
          </cell>
          <cell r="W102">
            <v>2652.874426147062</v>
          </cell>
          <cell r="Y102" t="str">
            <v>Goforth</v>
          </cell>
          <cell r="AC102">
            <v>0</v>
          </cell>
          <cell r="AD102">
            <v>0</v>
          </cell>
          <cell r="AG102">
            <v>0</v>
          </cell>
          <cell r="AH102">
            <v>0</v>
          </cell>
          <cell r="AI102">
            <v>0</v>
          </cell>
          <cell r="AJ102">
            <v>0</v>
          </cell>
          <cell r="AK102">
            <v>0</v>
          </cell>
          <cell r="AL102">
            <v>0</v>
          </cell>
        </row>
        <row r="103">
          <cell r="A103" t="str">
            <v>72-400-158</v>
          </cell>
          <cell r="B103" t="str">
            <v>Devon-GTH00086</v>
          </cell>
          <cell r="C103" t="str">
            <v>Hendrick Stoker Lavite SA 1H</v>
          </cell>
          <cell r="D103">
            <v>14683</v>
          </cell>
          <cell r="E103">
            <v>18072</v>
          </cell>
          <cell r="F103">
            <v>1.2308111421371655</v>
          </cell>
          <cell r="G103">
            <v>45.453000000000003</v>
          </cell>
          <cell r="H103">
            <v>51.877000000000002</v>
          </cell>
          <cell r="I103">
            <v>23.904</v>
          </cell>
          <cell r="J103">
            <v>28.405999999999999</v>
          </cell>
          <cell r="O103">
            <v>69.356999999999999</v>
          </cell>
          <cell r="P103">
            <v>80.283000000000001</v>
          </cell>
          <cell r="Q103">
            <v>14613.643</v>
          </cell>
          <cell r="R103">
            <v>17991.717000000001</v>
          </cell>
          <cell r="S103">
            <v>1.2311589245747963</v>
          </cell>
          <cell r="T103">
            <v>376.74400000000003</v>
          </cell>
          <cell r="U103">
            <v>383.09399999999999</v>
          </cell>
          <cell r="V103">
            <v>14431.35</v>
          </cell>
          <cell r="W103">
            <v>17849.121978863415</v>
          </cell>
          <cell r="Y103" t="str">
            <v>Goforth</v>
          </cell>
          <cell r="AC103">
            <v>0</v>
          </cell>
          <cell r="AD103">
            <v>0</v>
          </cell>
          <cell r="AG103">
            <v>0</v>
          </cell>
          <cell r="AH103">
            <v>0</v>
          </cell>
          <cell r="AI103">
            <v>0</v>
          </cell>
          <cell r="AJ103">
            <v>0</v>
          </cell>
          <cell r="AK103">
            <v>0</v>
          </cell>
          <cell r="AL103">
            <v>0</v>
          </cell>
        </row>
        <row r="104">
          <cell r="A104" t="str">
            <v>72-400-160</v>
          </cell>
          <cell r="B104" t="str">
            <v>Devon-GTH00086</v>
          </cell>
          <cell r="C104" t="str">
            <v>Clark-Carter (SA) 1H</v>
          </cell>
          <cell r="D104">
            <v>19060</v>
          </cell>
          <cell r="E104">
            <v>23514</v>
          </cell>
          <cell r="F104">
            <v>1.2336831059811122</v>
          </cell>
          <cell r="G104">
            <v>59.139000000000003</v>
          </cell>
          <cell r="H104">
            <v>67.498000000000005</v>
          </cell>
          <cell r="I104">
            <v>31.103999999999999</v>
          </cell>
          <cell r="J104">
            <v>36.960999999999999</v>
          </cell>
          <cell r="O104">
            <v>90.242999999999995</v>
          </cell>
          <cell r="P104">
            <v>104.459</v>
          </cell>
          <cell r="Q104">
            <v>18969.757000000001</v>
          </cell>
          <cell r="R104">
            <v>23409.541000000001</v>
          </cell>
          <cell r="S104">
            <v>1.2340453807605443</v>
          </cell>
          <cell r="T104">
            <v>490.19200000000001</v>
          </cell>
          <cell r="U104">
            <v>498.45400000000001</v>
          </cell>
          <cell r="V104">
            <v>18733.13</v>
          </cell>
          <cell r="W104">
            <v>23224.006512452605</v>
          </cell>
          <cell r="Y104" t="str">
            <v>Goforth</v>
          </cell>
          <cell r="AC104">
            <v>0</v>
          </cell>
          <cell r="AD104">
            <v>0</v>
          </cell>
          <cell r="AG104">
            <v>0</v>
          </cell>
          <cell r="AH104">
            <v>0</v>
          </cell>
          <cell r="AI104">
            <v>0</v>
          </cell>
          <cell r="AJ104">
            <v>0</v>
          </cell>
          <cell r="AK104">
            <v>0</v>
          </cell>
          <cell r="AL104">
            <v>0</v>
          </cell>
        </row>
        <row r="105">
          <cell r="A105" t="str">
            <v>72-400-161</v>
          </cell>
          <cell r="B105" t="str">
            <v>Devon-GTH00086</v>
          </cell>
          <cell r="C105" t="str">
            <v>Sansone-Bedinger (SA) A1H</v>
          </cell>
          <cell r="D105">
            <v>1718</v>
          </cell>
          <cell r="E105">
            <v>2083</v>
          </cell>
          <cell r="F105">
            <v>1.2124563445867287</v>
          </cell>
          <cell r="G105">
            <v>5.2389999999999999</v>
          </cell>
          <cell r="H105">
            <v>5.9790000000000001</v>
          </cell>
          <cell r="I105">
            <v>2.7549999999999999</v>
          </cell>
          <cell r="J105">
            <v>3.274</v>
          </cell>
          <cell r="O105">
            <v>7.9939999999999998</v>
          </cell>
          <cell r="P105">
            <v>9.2530000000000001</v>
          </cell>
          <cell r="Q105">
            <v>1710.0060000000001</v>
          </cell>
          <cell r="R105">
            <v>2073.7469999999998</v>
          </cell>
          <cell r="S105">
            <v>1.2127132887253025</v>
          </cell>
          <cell r="T105">
            <v>43.423999999999999</v>
          </cell>
          <cell r="U105">
            <v>44.155999999999999</v>
          </cell>
          <cell r="V105">
            <v>1688.68</v>
          </cell>
          <cell r="W105">
            <v>2057.3113258896897</v>
          </cell>
          <cell r="Y105" t="str">
            <v>Goforth</v>
          </cell>
          <cell r="AC105">
            <v>0</v>
          </cell>
          <cell r="AD105">
            <v>0</v>
          </cell>
          <cell r="AG105">
            <v>0</v>
          </cell>
          <cell r="AH105">
            <v>0</v>
          </cell>
          <cell r="AI105">
            <v>0</v>
          </cell>
          <cell r="AJ105">
            <v>0</v>
          </cell>
          <cell r="AK105">
            <v>0</v>
          </cell>
          <cell r="AL105">
            <v>0</v>
          </cell>
        </row>
        <row r="106">
          <cell r="A106" t="str">
            <v>72-400-162</v>
          </cell>
          <cell r="B106" t="str">
            <v>Devon-GTH00086</v>
          </cell>
          <cell r="C106" t="str">
            <v>Sansone-Robertson (SA) 1H</v>
          </cell>
          <cell r="D106">
            <v>36674</v>
          </cell>
          <cell r="E106">
            <v>44574</v>
          </cell>
          <cell r="F106">
            <v>1.2154114631619131</v>
          </cell>
          <cell r="G106">
            <v>112.107</v>
          </cell>
          <cell r="H106">
            <v>127.952</v>
          </cell>
          <cell r="I106">
            <v>58.96</v>
          </cell>
          <cell r="J106">
            <v>70.063999999999993</v>
          </cell>
          <cell r="O106">
            <v>171.06700000000001</v>
          </cell>
          <cell r="P106">
            <v>198.01599999999999</v>
          </cell>
          <cell r="Q106">
            <v>36502.932999999997</v>
          </cell>
          <cell r="R106">
            <v>44375.983999999997</v>
          </cell>
          <cell r="S106">
            <v>1.2156826959630889</v>
          </cell>
          <cell r="T106">
            <v>929.226</v>
          </cell>
          <cell r="U106">
            <v>944.88800000000003</v>
          </cell>
          <cell r="V106">
            <v>36047.599999999999</v>
          </cell>
          <cell r="W106">
            <v>44024.278024609397</v>
          </cell>
          <cell r="Y106" t="str">
            <v>Goforth</v>
          </cell>
          <cell r="AC106">
            <v>0</v>
          </cell>
          <cell r="AD106">
            <v>0</v>
          </cell>
          <cell r="AG106">
            <v>0</v>
          </cell>
          <cell r="AH106">
            <v>0</v>
          </cell>
          <cell r="AI106">
            <v>0</v>
          </cell>
          <cell r="AJ106">
            <v>0</v>
          </cell>
          <cell r="AK106">
            <v>0</v>
          </cell>
          <cell r="AL106">
            <v>0</v>
          </cell>
        </row>
        <row r="107">
          <cell r="A107" t="str">
            <v>72-400-163</v>
          </cell>
          <cell r="B107" t="str">
            <v>Devon-GTH00086</v>
          </cell>
          <cell r="C107" t="str">
            <v>Sansone-Robertson (SA) A1H</v>
          </cell>
          <cell r="D107">
            <v>11493</v>
          </cell>
          <cell r="E107">
            <v>13929</v>
          </cell>
          <cell r="F107">
            <v>1.2119551031062386</v>
          </cell>
          <cell r="G107">
            <v>35.033000000000001</v>
          </cell>
          <cell r="H107">
            <v>39.984000000000002</v>
          </cell>
          <cell r="I107">
            <v>18.423999999999999</v>
          </cell>
          <cell r="J107">
            <v>21.893999999999998</v>
          </cell>
          <cell r="O107">
            <v>53.457000000000001</v>
          </cell>
          <cell r="P107">
            <v>61.878</v>
          </cell>
          <cell r="Q107">
            <v>11439.543</v>
          </cell>
          <cell r="R107">
            <v>13867.121999999999</v>
          </cell>
          <cell r="S107">
            <v>1.2122094387861473</v>
          </cell>
          <cell r="T107">
            <v>290.37599999999998</v>
          </cell>
          <cell r="U107">
            <v>295.27</v>
          </cell>
          <cell r="V107">
            <v>11296.85</v>
          </cell>
          <cell r="W107">
            <v>13757.216838936518</v>
          </cell>
          <cell r="Y107" t="str">
            <v>Goforth</v>
          </cell>
          <cell r="AC107">
            <v>0</v>
          </cell>
          <cell r="AD107">
            <v>0</v>
          </cell>
          <cell r="AG107">
            <v>0</v>
          </cell>
          <cell r="AH107">
            <v>0</v>
          </cell>
          <cell r="AI107">
            <v>0</v>
          </cell>
          <cell r="AJ107">
            <v>0</v>
          </cell>
          <cell r="AK107">
            <v>0</v>
          </cell>
          <cell r="AL107">
            <v>0</v>
          </cell>
        </row>
        <row r="108">
          <cell r="A108" t="str">
            <v>72-400-164</v>
          </cell>
          <cell r="B108" t="str">
            <v>Devon-GTH00086</v>
          </cell>
          <cell r="C108" t="str">
            <v>Faxel 8H</v>
          </cell>
          <cell r="D108">
            <v>13421</v>
          </cell>
          <cell r="E108">
            <v>16514</v>
          </cell>
          <cell r="F108">
            <v>1.2304597272930482</v>
          </cell>
          <cell r="G108">
            <v>41.533999999999999</v>
          </cell>
          <cell r="H108">
            <v>47.404000000000003</v>
          </cell>
          <cell r="I108">
            <v>21.844000000000001</v>
          </cell>
          <cell r="J108">
            <v>25.957999999999998</v>
          </cell>
          <cell r="O108">
            <v>63.378</v>
          </cell>
          <cell r="P108">
            <v>73.361999999999995</v>
          </cell>
          <cell r="Q108">
            <v>13357.621999999999</v>
          </cell>
          <cell r="R108">
            <v>16440.637999999999</v>
          </cell>
          <cell r="S108">
            <v>1.2308057527005929</v>
          </cell>
          <cell r="T108">
            <v>344.26499999999999</v>
          </cell>
          <cell r="U108">
            <v>350.06700000000001</v>
          </cell>
          <cell r="V108">
            <v>13191</v>
          </cell>
          <cell r="W108">
            <v>16310.336199281985</v>
          </cell>
          <cell r="Y108" t="str">
            <v>Goforth</v>
          </cell>
          <cell r="AC108">
            <v>0</v>
          </cell>
          <cell r="AD108">
            <v>0</v>
          </cell>
          <cell r="AG108">
            <v>0</v>
          </cell>
          <cell r="AH108">
            <v>0</v>
          </cell>
          <cell r="AI108">
            <v>0</v>
          </cell>
          <cell r="AJ108">
            <v>0</v>
          </cell>
          <cell r="AK108">
            <v>0</v>
          </cell>
          <cell r="AL108">
            <v>0</v>
          </cell>
        </row>
        <row r="109">
          <cell r="A109" t="str">
            <v>72-400-165</v>
          </cell>
          <cell r="B109" t="str">
            <v>Devon-GTH00086</v>
          </cell>
          <cell r="C109" t="str">
            <v>Faxel 9H</v>
          </cell>
          <cell r="D109">
            <v>6014</v>
          </cell>
          <cell r="E109">
            <v>7369</v>
          </cell>
          <cell r="F109">
            <v>1.2253076155636848</v>
          </cell>
          <cell r="G109">
            <v>18.533999999999999</v>
          </cell>
          <cell r="H109">
            <v>21.152999999999999</v>
          </cell>
          <cell r="I109">
            <v>9.7469999999999999</v>
          </cell>
          <cell r="J109">
            <v>11.583</v>
          </cell>
          <cell r="O109">
            <v>28.280999999999999</v>
          </cell>
          <cell r="P109">
            <v>32.735999999999997</v>
          </cell>
          <cell r="Q109">
            <v>5985.7190000000001</v>
          </cell>
          <cell r="R109">
            <v>7336.2640000000001</v>
          </cell>
          <cell r="S109">
            <v>1.2256278652572898</v>
          </cell>
          <cell r="T109">
            <v>153.62</v>
          </cell>
          <cell r="U109">
            <v>156.209</v>
          </cell>
          <cell r="V109">
            <v>5911.05</v>
          </cell>
          <cell r="W109">
            <v>7278.1197595062458</v>
          </cell>
          <cell r="Y109" t="str">
            <v>Goforth</v>
          </cell>
          <cell r="AC109">
            <v>0</v>
          </cell>
          <cell r="AD109">
            <v>0</v>
          </cell>
          <cell r="AG109">
            <v>0</v>
          </cell>
          <cell r="AH109">
            <v>0</v>
          </cell>
          <cell r="AI109">
            <v>0</v>
          </cell>
          <cell r="AJ109">
            <v>0</v>
          </cell>
          <cell r="AK109">
            <v>0</v>
          </cell>
          <cell r="AL109">
            <v>0</v>
          </cell>
        </row>
        <row r="110">
          <cell r="A110" t="str">
            <v>72-400-167</v>
          </cell>
          <cell r="B110" t="str">
            <v>Devon-GTH00086</v>
          </cell>
          <cell r="C110" t="str">
            <v>JE Carter (SA) 6H</v>
          </cell>
          <cell r="D110">
            <v>25219</v>
          </cell>
          <cell r="E110">
            <v>31488</v>
          </cell>
          <cell r="F110">
            <v>1.2485824180181608</v>
          </cell>
          <cell r="G110">
            <v>79.194999999999993</v>
          </cell>
          <cell r="H110">
            <v>90.388000000000005</v>
          </cell>
          <cell r="I110">
            <v>41.65</v>
          </cell>
          <cell r="J110">
            <v>49.494</v>
          </cell>
          <cell r="O110">
            <v>120.845</v>
          </cell>
          <cell r="P110">
            <v>139.88200000000001</v>
          </cell>
          <cell r="Q110">
            <v>25098.154999999999</v>
          </cell>
          <cell r="R110">
            <v>31348.117999999999</v>
          </cell>
          <cell r="S110">
            <v>1.2490208144781958</v>
          </cell>
          <cell r="T110">
            <v>656.42499999999995</v>
          </cell>
          <cell r="U110">
            <v>667.48900000000003</v>
          </cell>
          <cell r="V110">
            <v>24785.09</v>
          </cell>
          <cell r="W110">
            <v>31099.665584435537</v>
          </cell>
          <cell r="Y110" t="str">
            <v>Goforth</v>
          </cell>
          <cell r="AC110">
            <v>0</v>
          </cell>
          <cell r="AD110">
            <v>0</v>
          </cell>
          <cell r="AG110">
            <v>0</v>
          </cell>
          <cell r="AH110">
            <v>0</v>
          </cell>
          <cell r="AI110">
            <v>0</v>
          </cell>
          <cell r="AJ110">
            <v>0</v>
          </cell>
          <cell r="AK110">
            <v>0</v>
          </cell>
          <cell r="AL110">
            <v>0</v>
          </cell>
        </row>
        <row r="111">
          <cell r="A111" t="str">
            <v>72-400-168</v>
          </cell>
          <cell r="B111" t="str">
            <v>Devon-GTH00086</v>
          </cell>
          <cell r="C111" t="str">
            <v>Gates Edwards 2H</v>
          </cell>
          <cell r="D111">
            <v>14442</v>
          </cell>
          <cell r="E111">
            <v>17660</v>
          </cell>
          <cell r="F111">
            <v>1.2228223237778701</v>
          </cell>
          <cell r="G111">
            <v>44.415999999999997</v>
          </cell>
          <cell r="H111">
            <v>50.694000000000003</v>
          </cell>
          <cell r="I111">
            <v>23.36</v>
          </cell>
          <cell r="J111">
            <v>27.759</v>
          </cell>
          <cell r="O111">
            <v>67.775999999999996</v>
          </cell>
          <cell r="P111">
            <v>78.453000000000003</v>
          </cell>
          <cell r="Q111">
            <v>14374.224</v>
          </cell>
          <cell r="R111">
            <v>17581.546999999999</v>
          </cell>
          <cell r="S111">
            <v>1.2231301668876176</v>
          </cell>
          <cell r="T111">
            <v>368.15499999999997</v>
          </cell>
          <cell r="U111">
            <v>374.36</v>
          </cell>
          <cell r="V111">
            <v>14194.92</v>
          </cell>
          <cell r="W111">
            <v>17442.202819226211</v>
          </cell>
          <cell r="Y111" t="str">
            <v>Goforth</v>
          </cell>
          <cell r="AC111">
            <v>0</v>
          </cell>
          <cell r="AD111">
            <v>0</v>
          </cell>
          <cell r="AG111">
            <v>0</v>
          </cell>
          <cell r="AH111">
            <v>0</v>
          </cell>
          <cell r="AI111">
            <v>0</v>
          </cell>
          <cell r="AJ111">
            <v>0</v>
          </cell>
          <cell r="AK111">
            <v>0</v>
          </cell>
          <cell r="AL111">
            <v>0</v>
          </cell>
        </row>
        <row r="112">
          <cell r="A112" t="str">
            <v>72-400-169</v>
          </cell>
          <cell r="B112" t="str">
            <v>Devon-GTH00086</v>
          </cell>
          <cell r="C112" t="str">
            <v>Landers 3H</v>
          </cell>
          <cell r="D112">
            <v>9288</v>
          </cell>
          <cell r="E112">
            <v>11090</v>
          </cell>
          <cell r="F112">
            <v>1.1940137812230835</v>
          </cell>
          <cell r="G112">
            <v>27.891999999999999</v>
          </cell>
          <cell r="H112">
            <v>31.834</v>
          </cell>
          <cell r="I112">
            <v>14.669</v>
          </cell>
          <cell r="J112">
            <v>17.431999999999999</v>
          </cell>
          <cell r="O112">
            <v>42.561</v>
          </cell>
          <cell r="P112">
            <v>49.265999999999998</v>
          </cell>
          <cell r="Q112">
            <v>9245.4390000000003</v>
          </cell>
          <cell r="R112">
            <v>11040.734</v>
          </cell>
          <cell r="S112">
            <v>1.1941816932651872</v>
          </cell>
          <cell r="T112">
            <v>231.191</v>
          </cell>
          <cell r="U112">
            <v>235.08799999999999</v>
          </cell>
          <cell r="V112">
            <v>9130.11</v>
          </cell>
          <cell r="W112">
            <v>10953.229639071391</v>
          </cell>
          <cell r="Y112" t="str">
            <v>Goforth</v>
          </cell>
          <cell r="AC112">
            <v>0</v>
          </cell>
          <cell r="AD112">
            <v>0</v>
          </cell>
          <cell r="AG112">
            <v>0</v>
          </cell>
          <cell r="AH112">
            <v>0</v>
          </cell>
          <cell r="AI112">
            <v>0</v>
          </cell>
          <cell r="AJ112">
            <v>0</v>
          </cell>
          <cell r="AK112">
            <v>0</v>
          </cell>
          <cell r="AL112">
            <v>0</v>
          </cell>
        </row>
        <row r="113">
          <cell r="A113" t="str">
            <v>72-400-170</v>
          </cell>
          <cell r="B113" t="str">
            <v>Devon-GTH00086</v>
          </cell>
          <cell r="C113" t="str">
            <v>Woody Brothers SA 2H</v>
          </cell>
          <cell r="D113">
            <v>29651</v>
          </cell>
          <cell r="E113">
            <v>33239</v>
          </cell>
          <cell r="F113">
            <v>1.1210077231796567</v>
          </cell>
          <cell r="G113">
            <v>83.599000000000004</v>
          </cell>
          <cell r="H113">
            <v>95.414000000000001</v>
          </cell>
          <cell r="I113">
            <v>43.966999999999999</v>
          </cell>
          <cell r="J113">
            <v>52.247</v>
          </cell>
          <cell r="O113">
            <v>127.566</v>
          </cell>
          <cell r="P113">
            <v>147.661</v>
          </cell>
          <cell r="Q113">
            <v>29523.434000000001</v>
          </cell>
          <cell r="R113">
            <v>33091.339</v>
          </cell>
          <cell r="S113">
            <v>1.1208499322944614</v>
          </cell>
          <cell r="T113">
            <v>692.928</v>
          </cell>
          <cell r="U113">
            <v>704.60699999999997</v>
          </cell>
          <cell r="V113">
            <v>29155.16</v>
          </cell>
          <cell r="W113">
            <v>32829.070524782052</v>
          </cell>
          <cell r="Y113" t="str">
            <v>Goforth</v>
          </cell>
          <cell r="AC113">
            <v>0</v>
          </cell>
          <cell r="AD113">
            <v>0</v>
          </cell>
          <cell r="AG113">
            <v>0</v>
          </cell>
          <cell r="AH113">
            <v>0</v>
          </cell>
          <cell r="AI113">
            <v>0</v>
          </cell>
          <cell r="AJ113">
            <v>0</v>
          </cell>
          <cell r="AK113">
            <v>0</v>
          </cell>
          <cell r="AL113">
            <v>0</v>
          </cell>
        </row>
        <row r="114">
          <cell r="A114" t="str">
            <v>72-400-171</v>
          </cell>
          <cell r="B114" t="str">
            <v>Devon-GTH00086</v>
          </cell>
          <cell r="C114" t="str">
            <v>Charles Bedinger A 3H</v>
          </cell>
          <cell r="D114">
            <v>31450</v>
          </cell>
          <cell r="E114">
            <v>38491</v>
          </cell>
          <cell r="F114">
            <v>1.223879173290938</v>
          </cell>
          <cell r="G114">
            <v>96.808000000000007</v>
          </cell>
          <cell r="H114">
            <v>110.49</v>
          </cell>
          <cell r="I114">
            <v>50.914000000000001</v>
          </cell>
          <cell r="J114">
            <v>60.502000000000002</v>
          </cell>
          <cell r="O114">
            <v>147.72200000000001</v>
          </cell>
          <cell r="P114">
            <v>170.99199999999999</v>
          </cell>
          <cell r="Q114">
            <v>31302.277999999998</v>
          </cell>
          <cell r="R114">
            <v>38320.008000000002</v>
          </cell>
          <cell r="S114">
            <v>1.2241923095820695</v>
          </cell>
          <cell r="T114">
            <v>802.41600000000005</v>
          </cell>
          <cell r="U114">
            <v>815.94</v>
          </cell>
          <cell r="V114">
            <v>30911.82</v>
          </cell>
          <cell r="W114">
            <v>38016.299223860733</v>
          </cell>
          <cell r="Y114" t="str">
            <v>Goforth</v>
          </cell>
          <cell r="AC114">
            <v>0</v>
          </cell>
          <cell r="AD114">
            <v>0</v>
          </cell>
          <cell r="AG114">
            <v>0</v>
          </cell>
          <cell r="AH114">
            <v>0</v>
          </cell>
          <cell r="AI114">
            <v>0</v>
          </cell>
          <cell r="AJ114">
            <v>0</v>
          </cell>
          <cell r="AK114">
            <v>0</v>
          </cell>
          <cell r="AL114">
            <v>0</v>
          </cell>
        </row>
        <row r="115">
          <cell r="A115" t="str">
            <v>72-400-172</v>
          </cell>
          <cell r="B115" t="str">
            <v>Devon-GTH00086</v>
          </cell>
          <cell r="C115" t="str">
            <v>Densmore SA 4H</v>
          </cell>
          <cell r="D115">
            <v>20271</v>
          </cell>
          <cell r="E115">
            <v>24568</v>
          </cell>
          <cell r="F115">
            <v>1.2119777021360565</v>
          </cell>
          <cell r="G115">
            <v>61.790999999999997</v>
          </cell>
          <cell r="H115">
            <v>70.524000000000001</v>
          </cell>
          <cell r="I115">
            <v>32.497</v>
          </cell>
          <cell r="J115">
            <v>38.616999999999997</v>
          </cell>
          <cell r="O115">
            <v>94.287999999999997</v>
          </cell>
          <cell r="P115">
            <v>109.14099999999999</v>
          </cell>
          <cell r="Q115">
            <v>20176.712</v>
          </cell>
          <cell r="R115">
            <v>24458.859</v>
          </cell>
          <cell r="S115">
            <v>1.2122321516013115</v>
          </cell>
          <cell r="T115">
            <v>512.16499999999996</v>
          </cell>
          <cell r="U115">
            <v>520.79700000000003</v>
          </cell>
          <cell r="V115">
            <v>19925.03</v>
          </cell>
          <cell r="W115">
            <v>24265.008045358943</v>
          </cell>
          <cell r="Y115" t="str">
            <v>Goforth</v>
          </cell>
          <cell r="AC115">
            <v>0</v>
          </cell>
          <cell r="AD115">
            <v>0</v>
          </cell>
          <cell r="AG115">
            <v>0</v>
          </cell>
          <cell r="AH115">
            <v>0</v>
          </cell>
          <cell r="AI115">
            <v>0</v>
          </cell>
          <cell r="AJ115">
            <v>0</v>
          </cell>
          <cell r="AK115">
            <v>0</v>
          </cell>
          <cell r="AL115">
            <v>0</v>
          </cell>
        </row>
        <row r="116">
          <cell r="A116" t="str">
            <v>72-400-173</v>
          </cell>
          <cell r="B116" t="str">
            <v>Devon-GTH00086</v>
          </cell>
          <cell r="C116" t="str">
            <v>Densmore SA 3H</v>
          </cell>
          <cell r="D116">
            <v>31122</v>
          </cell>
          <cell r="E116">
            <v>37756</v>
          </cell>
          <cell r="F116">
            <v>1.2131611078979501</v>
          </cell>
          <cell r="G116">
            <v>94.959000000000003</v>
          </cell>
          <cell r="H116">
            <v>108.38</v>
          </cell>
          <cell r="I116">
            <v>49.942</v>
          </cell>
          <cell r="J116">
            <v>59.347000000000001</v>
          </cell>
          <cell r="O116">
            <v>144.90100000000001</v>
          </cell>
          <cell r="P116">
            <v>167.727</v>
          </cell>
          <cell r="Q116">
            <v>30977.098999999998</v>
          </cell>
          <cell r="R116">
            <v>37588.273000000001</v>
          </cell>
          <cell r="S116">
            <v>1.2134213407136674</v>
          </cell>
          <cell r="T116">
            <v>787.09299999999996</v>
          </cell>
          <cell r="U116">
            <v>800.35900000000004</v>
          </cell>
          <cell r="V116">
            <v>30590.7</v>
          </cell>
          <cell r="W116">
            <v>37290.363657444046</v>
          </cell>
          <cell r="Y116" t="str">
            <v>Goforth</v>
          </cell>
          <cell r="AC116">
            <v>0</v>
          </cell>
          <cell r="AD116">
            <v>0</v>
          </cell>
          <cell r="AG116">
            <v>0</v>
          </cell>
          <cell r="AH116">
            <v>0</v>
          </cell>
          <cell r="AI116">
            <v>0</v>
          </cell>
          <cell r="AJ116">
            <v>0</v>
          </cell>
          <cell r="AK116">
            <v>0</v>
          </cell>
          <cell r="AL116">
            <v>0</v>
          </cell>
        </row>
        <row r="117">
          <cell r="A117" t="str">
            <v>72-400-174</v>
          </cell>
          <cell r="B117" t="str">
            <v>Devon-GTH00086</v>
          </cell>
          <cell r="C117" t="str">
            <v>Densmore SA 2H</v>
          </cell>
          <cell r="D117">
            <v>28711</v>
          </cell>
          <cell r="E117">
            <v>34958</v>
          </cell>
          <cell r="F117">
            <v>1.21758211138588</v>
          </cell>
          <cell r="G117">
            <v>87.921999999999997</v>
          </cell>
          <cell r="H117">
            <v>100.349</v>
          </cell>
          <cell r="I117">
            <v>46.241</v>
          </cell>
          <cell r="J117">
            <v>54.948999999999998</v>
          </cell>
          <cell r="O117">
            <v>134.16300000000001</v>
          </cell>
          <cell r="P117">
            <v>155.298</v>
          </cell>
          <cell r="Q117">
            <v>28576.837</v>
          </cell>
          <cell r="R117">
            <v>34802.701999999997</v>
          </cell>
          <cell r="S117">
            <v>1.217864034427603</v>
          </cell>
          <cell r="T117">
            <v>728.76300000000003</v>
          </cell>
          <cell r="U117">
            <v>741.04600000000005</v>
          </cell>
          <cell r="V117">
            <v>28220.37</v>
          </cell>
          <cell r="W117">
            <v>34526.869958661184</v>
          </cell>
          <cell r="Y117" t="str">
            <v>Goforth</v>
          </cell>
          <cell r="AC117">
            <v>0</v>
          </cell>
          <cell r="AD117">
            <v>0</v>
          </cell>
          <cell r="AG117">
            <v>0</v>
          </cell>
          <cell r="AH117">
            <v>0</v>
          </cell>
          <cell r="AI117">
            <v>0</v>
          </cell>
          <cell r="AJ117">
            <v>0</v>
          </cell>
          <cell r="AK117">
            <v>0</v>
          </cell>
          <cell r="AL117">
            <v>0</v>
          </cell>
        </row>
        <row r="118">
          <cell r="A118" t="str">
            <v>72-400-175</v>
          </cell>
          <cell r="B118" t="str">
            <v>Devon-GTH00086</v>
          </cell>
          <cell r="C118" t="str">
            <v>Ray Unit A1H</v>
          </cell>
          <cell r="D118">
            <v>1261</v>
          </cell>
          <cell r="E118">
            <v>1521</v>
          </cell>
          <cell r="F118">
            <v>1.2061855670103092</v>
          </cell>
          <cell r="G118">
            <v>3.8250000000000002</v>
          </cell>
          <cell r="H118">
            <v>4.3659999999999997</v>
          </cell>
          <cell r="I118">
            <v>2.012</v>
          </cell>
          <cell r="J118">
            <v>2.391</v>
          </cell>
          <cell r="O118">
            <v>5.8369999999999997</v>
          </cell>
          <cell r="P118">
            <v>6.7569999999999997</v>
          </cell>
          <cell r="Q118">
            <v>1255.163</v>
          </cell>
          <cell r="R118">
            <v>1514.2429999999999</v>
          </cell>
          <cell r="S118">
            <v>1.2064114381956765</v>
          </cell>
          <cell r="T118">
            <v>31.707999999999998</v>
          </cell>
          <cell r="U118">
            <v>32.241999999999997</v>
          </cell>
          <cell r="V118">
            <v>1239.51</v>
          </cell>
          <cell r="W118">
            <v>1502.2417267145806</v>
          </cell>
          <cell r="Y118" t="str">
            <v>Goforth</v>
          </cell>
          <cell r="AC118">
            <v>0</v>
          </cell>
          <cell r="AD118">
            <v>0</v>
          </cell>
          <cell r="AG118">
            <v>0</v>
          </cell>
          <cell r="AH118">
            <v>0</v>
          </cell>
          <cell r="AI118">
            <v>0</v>
          </cell>
          <cell r="AJ118">
            <v>0</v>
          </cell>
          <cell r="AK118">
            <v>0</v>
          </cell>
          <cell r="AL118">
            <v>0</v>
          </cell>
        </row>
        <row r="119">
          <cell r="A119" t="str">
            <v>72-400-176</v>
          </cell>
          <cell r="B119" t="str">
            <v>Devon-GTH00086</v>
          </cell>
          <cell r="C119" t="str">
            <v>Ray Unit B1H</v>
          </cell>
          <cell r="D119">
            <v>10396</v>
          </cell>
          <cell r="E119">
            <v>12563</v>
          </cell>
          <cell r="F119">
            <v>1.2084455559830705</v>
          </cell>
          <cell r="G119">
            <v>31.597000000000001</v>
          </cell>
          <cell r="H119">
            <v>36.063000000000002</v>
          </cell>
          <cell r="I119">
            <v>16.617999999999999</v>
          </cell>
          <cell r="J119">
            <v>19.747</v>
          </cell>
          <cell r="O119">
            <v>48.215000000000003</v>
          </cell>
          <cell r="P119">
            <v>55.81</v>
          </cell>
          <cell r="Q119">
            <v>10347.785</v>
          </cell>
          <cell r="R119">
            <v>12507.19</v>
          </cell>
          <cell r="S119">
            <v>1.2086828243918868</v>
          </cell>
          <cell r="T119">
            <v>261.899</v>
          </cell>
          <cell r="U119">
            <v>266.31299999999999</v>
          </cell>
          <cell r="V119">
            <v>10218.709999999999</v>
          </cell>
          <cell r="W119">
            <v>12408.063106084914</v>
          </cell>
          <cell r="Y119" t="str">
            <v>Goforth</v>
          </cell>
          <cell r="AC119">
            <v>0</v>
          </cell>
          <cell r="AD119">
            <v>0</v>
          </cell>
          <cell r="AG119">
            <v>0</v>
          </cell>
          <cell r="AH119">
            <v>0</v>
          </cell>
          <cell r="AI119">
            <v>0</v>
          </cell>
          <cell r="AJ119">
            <v>0</v>
          </cell>
          <cell r="AK119">
            <v>0</v>
          </cell>
          <cell r="AL119">
            <v>0</v>
          </cell>
        </row>
        <row r="120">
          <cell r="A120" t="str">
            <v>72-400-177</v>
          </cell>
          <cell r="B120" t="str">
            <v>Devon-GTH00086</v>
          </cell>
          <cell r="C120" t="str">
            <v>Ray A SA 2H</v>
          </cell>
          <cell r="D120">
            <v>35689</v>
          </cell>
          <cell r="E120">
            <v>43122</v>
          </cell>
          <cell r="F120">
            <v>1.2082714561909833</v>
          </cell>
          <cell r="G120">
            <v>108.455</v>
          </cell>
          <cell r="H120">
            <v>123.78400000000001</v>
          </cell>
          <cell r="I120">
            <v>57.039000000000001</v>
          </cell>
          <cell r="J120">
            <v>67.781000000000006</v>
          </cell>
          <cell r="O120">
            <v>165.494</v>
          </cell>
          <cell r="P120">
            <v>191.565</v>
          </cell>
          <cell r="Q120">
            <v>35523.506000000001</v>
          </cell>
          <cell r="R120">
            <v>42930.434999999998</v>
          </cell>
          <cell r="S120">
            <v>1.2085078257759805</v>
          </cell>
          <cell r="T120">
            <v>898.95600000000002</v>
          </cell>
          <cell r="U120">
            <v>914.10799999999995</v>
          </cell>
          <cell r="V120">
            <v>35080.39</v>
          </cell>
          <cell r="W120">
            <v>42590.185857229037</v>
          </cell>
          <cell r="Y120" t="str">
            <v>Goforth</v>
          </cell>
          <cell r="AC120">
            <v>0</v>
          </cell>
          <cell r="AD120">
            <v>0</v>
          </cell>
          <cell r="AG120">
            <v>0</v>
          </cell>
          <cell r="AH120">
            <v>0</v>
          </cell>
          <cell r="AI120">
            <v>0</v>
          </cell>
          <cell r="AJ120">
            <v>0</v>
          </cell>
          <cell r="AK120">
            <v>0</v>
          </cell>
          <cell r="AL120">
            <v>0</v>
          </cell>
        </row>
        <row r="121">
          <cell r="A121" t="str">
            <v>72-400-178</v>
          </cell>
          <cell r="B121" t="str">
            <v>Devon-GTH00086</v>
          </cell>
          <cell r="C121" t="str">
            <v>Ray A SA 3H</v>
          </cell>
          <cell r="D121">
            <v>34140</v>
          </cell>
          <cell r="E121">
            <v>41477</v>
          </cell>
          <cell r="F121">
            <v>1.2149091974223785</v>
          </cell>
          <cell r="G121">
            <v>104.318</v>
          </cell>
          <cell r="H121">
            <v>119.062</v>
          </cell>
          <cell r="I121">
            <v>54.863999999999997</v>
          </cell>
          <cell r="J121">
            <v>65.195999999999998</v>
          </cell>
          <cell r="O121">
            <v>159.18199999999999</v>
          </cell>
          <cell r="P121">
            <v>184.25799999999998</v>
          </cell>
          <cell r="Q121">
            <v>33980.817999999999</v>
          </cell>
          <cell r="R121">
            <v>41292.741999999998</v>
          </cell>
          <cell r="S121">
            <v>1.215177986592318</v>
          </cell>
          <cell r="T121">
            <v>864.66300000000001</v>
          </cell>
          <cell r="U121">
            <v>879.23699999999997</v>
          </cell>
          <cell r="V121">
            <v>33556.949999999997</v>
          </cell>
          <cell r="W121">
            <v>40965.472544934782</v>
          </cell>
          <cell r="Y121" t="str">
            <v>Goforth</v>
          </cell>
          <cell r="AC121">
            <v>0</v>
          </cell>
          <cell r="AD121">
            <v>0</v>
          </cell>
          <cell r="AG121">
            <v>0</v>
          </cell>
          <cell r="AH121">
            <v>0</v>
          </cell>
          <cell r="AI121">
            <v>0</v>
          </cell>
          <cell r="AJ121">
            <v>0</v>
          </cell>
          <cell r="AK121">
            <v>0</v>
          </cell>
          <cell r="AL121">
            <v>0</v>
          </cell>
        </row>
        <row r="122">
          <cell r="A122" t="str">
            <v>72-400-179</v>
          </cell>
          <cell r="B122" t="str">
            <v>Devon-GTH00086</v>
          </cell>
          <cell r="C122" t="str">
            <v>Ray A SA 4H</v>
          </cell>
          <cell r="D122">
            <v>25014</v>
          </cell>
          <cell r="E122">
            <v>30038</v>
          </cell>
          <cell r="F122">
            <v>1.200847525385784</v>
          </cell>
          <cell r="G122">
            <v>75.548000000000002</v>
          </cell>
          <cell r="H122">
            <v>86.225999999999999</v>
          </cell>
          <cell r="I122">
            <v>39.731999999999999</v>
          </cell>
          <cell r="J122">
            <v>47.215000000000003</v>
          </cell>
          <cell r="O122">
            <v>115.28</v>
          </cell>
          <cell r="P122">
            <v>133.441</v>
          </cell>
          <cell r="Q122">
            <v>24898.720000000001</v>
          </cell>
          <cell r="R122">
            <v>29904.559000000001</v>
          </cell>
          <cell r="S122">
            <v>1.2010480458433204</v>
          </cell>
          <cell r="T122">
            <v>626.197</v>
          </cell>
          <cell r="U122">
            <v>636.75099999999998</v>
          </cell>
          <cell r="V122">
            <v>24588.14</v>
          </cell>
          <cell r="W122">
            <v>29667.547645125687</v>
          </cell>
          <cell r="Y122" t="str">
            <v>Goforth</v>
          </cell>
          <cell r="AC122">
            <v>0</v>
          </cell>
          <cell r="AD122">
            <v>0</v>
          </cell>
          <cell r="AG122">
            <v>0</v>
          </cell>
          <cell r="AH122">
            <v>0</v>
          </cell>
          <cell r="AI122">
            <v>0</v>
          </cell>
          <cell r="AJ122">
            <v>0</v>
          </cell>
          <cell r="AK122">
            <v>0</v>
          </cell>
          <cell r="AL122">
            <v>0</v>
          </cell>
        </row>
        <row r="123">
          <cell r="A123" t="str">
            <v>72-400-180</v>
          </cell>
          <cell r="B123" t="str">
            <v>Devon-GTH00086</v>
          </cell>
          <cell r="C123" t="str">
            <v>Ray Unit 1H</v>
          </cell>
          <cell r="D123">
            <v>6602</v>
          </cell>
          <cell r="E123">
            <v>7946</v>
          </cell>
          <cell r="F123">
            <v>1.2035746743411087</v>
          </cell>
          <cell r="G123">
            <v>19.984000000000002</v>
          </cell>
          <cell r="H123">
            <v>22.809000000000001</v>
          </cell>
          <cell r="I123">
            <v>10.510999999999999</v>
          </cell>
          <cell r="J123">
            <v>12.49</v>
          </cell>
          <cell r="O123">
            <v>30.495000000000001</v>
          </cell>
          <cell r="P123">
            <v>35.298999999999999</v>
          </cell>
          <cell r="Q123">
            <v>6571.5050000000001</v>
          </cell>
          <cell r="R123">
            <v>7910.701</v>
          </cell>
          <cell r="S123">
            <v>1.2037883255053448</v>
          </cell>
          <cell r="T123">
            <v>165.649</v>
          </cell>
          <cell r="U123">
            <v>168.441</v>
          </cell>
          <cell r="V123">
            <v>6489.53</v>
          </cell>
          <cell r="W123">
            <v>7848.0040058053828</v>
          </cell>
          <cell r="Y123" t="str">
            <v>Goforth</v>
          </cell>
          <cell r="AC123">
            <v>0</v>
          </cell>
          <cell r="AD123">
            <v>0</v>
          </cell>
          <cell r="AG123">
            <v>0</v>
          </cell>
          <cell r="AH123">
            <v>0</v>
          </cell>
          <cell r="AI123">
            <v>0</v>
          </cell>
          <cell r="AJ123">
            <v>0</v>
          </cell>
          <cell r="AK123">
            <v>0</v>
          </cell>
          <cell r="AL123">
            <v>0</v>
          </cell>
        </row>
        <row r="124">
          <cell r="A124" t="str">
            <v>72-400-181</v>
          </cell>
          <cell r="B124" t="str">
            <v>Devon-GTH00086</v>
          </cell>
          <cell r="C124" t="str">
            <v>Ray BSA 5H</v>
          </cell>
          <cell r="D124">
            <v>45848</v>
          </cell>
          <cell r="E124">
            <v>55324</v>
          </cell>
          <cell r="F124">
            <v>1.2066829523643343</v>
          </cell>
          <cell r="G124">
            <v>139.14400000000001</v>
          </cell>
          <cell r="H124">
            <v>158.81</v>
          </cell>
          <cell r="I124">
            <v>73.180000000000007</v>
          </cell>
          <cell r="J124">
            <v>86.960999999999999</v>
          </cell>
          <cell r="O124">
            <v>212.32400000000001</v>
          </cell>
          <cell r="P124">
            <v>245.77100000000002</v>
          </cell>
          <cell r="Q124">
            <v>45635.675999999999</v>
          </cell>
          <cell r="R124">
            <v>55078.228999999999</v>
          </cell>
          <cell r="S124">
            <v>1.2069116495611898</v>
          </cell>
          <cell r="T124">
            <v>1153.33</v>
          </cell>
          <cell r="U124">
            <v>1172.769</v>
          </cell>
          <cell r="V124">
            <v>45066.42</v>
          </cell>
          <cell r="W124">
            <v>54641.70138963237</v>
          </cell>
          <cell r="Y124" t="str">
            <v>Goforth</v>
          </cell>
          <cell r="AC124">
            <v>0</v>
          </cell>
          <cell r="AD124">
            <v>0</v>
          </cell>
          <cell r="AG124">
            <v>0</v>
          </cell>
          <cell r="AH124">
            <v>0</v>
          </cell>
          <cell r="AI124">
            <v>0</v>
          </cell>
          <cell r="AJ124">
            <v>0</v>
          </cell>
          <cell r="AK124">
            <v>0</v>
          </cell>
          <cell r="AL124">
            <v>0</v>
          </cell>
        </row>
        <row r="125">
          <cell r="A125" t="str">
            <v>72-400-182</v>
          </cell>
          <cell r="B125" t="str">
            <v>Devon-GTH00086</v>
          </cell>
          <cell r="C125" t="str">
            <v>Gates Edwards 3H</v>
          </cell>
          <cell r="D125">
            <v>24059</v>
          </cell>
          <cell r="E125">
            <v>29484</v>
          </cell>
          <cell r="F125">
            <v>1.2254873436136164</v>
          </cell>
          <cell r="G125">
            <v>74.153999999999996</v>
          </cell>
          <cell r="H125">
            <v>84.635000000000005</v>
          </cell>
          <cell r="I125">
            <v>39</v>
          </cell>
          <cell r="J125">
            <v>46.344000000000001</v>
          </cell>
          <cell r="O125">
            <v>113.154</v>
          </cell>
          <cell r="P125">
            <v>130.97900000000001</v>
          </cell>
          <cell r="Q125">
            <v>23945.846000000001</v>
          </cell>
          <cell r="R125">
            <v>29353.021000000001</v>
          </cell>
          <cell r="S125">
            <v>1.2258084763428279</v>
          </cell>
          <cell r="T125">
            <v>614.64800000000002</v>
          </cell>
          <cell r="U125">
            <v>625.00800000000004</v>
          </cell>
          <cell r="V125">
            <v>23647.15</v>
          </cell>
          <cell r="W125">
            <v>29120.380910679029</v>
          </cell>
          <cell r="Y125" t="str">
            <v>Goforth</v>
          </cell>
          <cell r="AC125">
            <v>0</v>
          </cell>
          <cell r="AD125">
            <v>0</v>
          </cell>
          <cell r="AG125">
            <v>0</v>
          </cell>
          <cell r="AH125">
            <v>0</v>
          </cell>
          <cell r="AI125">
            <v>0</v>
          </cell>
          <cell r="AJ125">
            <v>0</v>
          </cell>
          <cell r="AK125">
            <v>0</v>
          </cell>
          <cell r="AL125">
            <v>0</v>
          </cell>
        </row>
        <row r="126">
          <cell r="A126" t="str">
            <v>72-400-183</v>
          </cell>
          <cell r="B126" t="str">
            <v>Devon-GTH00086</v>
          </cell>
          <cell r="C126" t="str">
            <v>Grant Family 3H&amp;4H CDP</v>
          </cell>
          <cell r="D126">
            <v>71193</v>
          </cell>
          <cell r="E126">
            <v>87496</v>
          </cell>
          <cell r="F126">
            <v>1.2289972328740184</v>
          </cell>
          <cell r="G126">
            <v>220.06</v>
          </cell>
          <cell r="H126">
            <v>251.16200000000001</v>
          </cell>
          <cell r="I126">
            <v>115.735</v>
          </cell>
          <cell r="J126">
            <v>137.53100000000001</v>
          </cell>
          <cell r="O126">
            <v>335.79500000000002</v>
          </cell>
          <cell r="P126">
            <v>388.69299999999998</v>
          </cell>
          <cell r="Q126">
            <v>70857.205000000002</v>
          </cell>
          <cell r="R126">
            <v>87107.307000000001</v>
          </cell>
          <cell r="S126">
            <v>1.2293359158041868</v>
          </cell>
          <cell r="T126">
            <v>1824.0139999999999</v>
          </cell>
          <cell r="U126">
            <v>1854.7570000000001</v>
          </cell>
          <cell r="V126">
            <v>69973.34</v>
          </cell>
          <cell r="W126">
            <v>86416.929962454553</v>
          </cell>
          <cell r="Y126" t="str">
            <v>Goforth</v>
          </cell>
          <cell r="AC126">
            <v>0</v>
          </cell>
          <cell r="AD126">
            <v>0</v>
          </cell>
          <cell r="AG126">
            <v>0</v>
          </cell>
          <cell r="AH126">
            <v>0</v>
          </cell>
          <cell r="AI126">
            <v>0</v>
          </cell>
          <cell r="AJ126">
            <v>0</v>
          </cell>
          <cell r="AK126">
            <v>0</v>
          </cell>
          <cell r="AL126">
            <v>0</v>
          </cell>
        </row>
        <row r="127">
          <cell r="A127" t="str">
            <v>72-400-184</v>
          </cell>
          <cell r="B127" t="str">
            <v>Devon-GTH00086</v>
          </cell>
          <cell r="C127" t="str">
            <v>Bailey Ranch 4H</v>
          </cell>
          <cell r="D127">
            <v>3803</v>
          </cell>
          <cell r="E127">
            <v>4628</v>
          </cell>
          <cell r="F127">
            <v>1.2169339994740993</v>
          </cell>
          <cell r="G127">
            <v>11.64</v>
          </cell>
          <cell r="H127">
            <v>13.285</v>
          </cell>
          <cell r="I127">
            <v>6.1219999999999999</v>
          </cell>
          <cell r="J127">
            <v>7.2750000000000004</v>
          </cell>
          <cell r="O127">
            <v>17.762</v>
          </cell>
          <cell r="P127">
            <v>20.560000000000002</v>
          </cell>
          <cell r="Q127">
            <v>3785.2379999999998</v>
          </cell>
          <cell r="R127">
            <v>4607.4399999999996</v>
          </cell>
          <cell r="S127">
            <v>1.2172127617867092</v>
          </cell>
          <cell r="T127">
            <v>96.478999999999999</v>
          </cell>
          <cell r="U127">
            <v>98.105000000000004</v>
          </cell>
          <cell r="V127">
            <v>3738.02</v>
          </cell>
          <cell r="W127">
            <v>4570.9233071137378</v>
          </cell>
          <cell r="Y127" t="str">
            <v>Goforth</v>
          </cell>
          <cell r="AC127">
            <v>0</v>
          </cell>
          <cell r="AD127">
            <v>0</v>
          </cell>
          <cell r="AG127">
            <v>0</v>
          </cell>
          <cell r="AH127">
            <v>0</v>
          </cell>
          <cell r="AI127">
            <v>0</v>
          </cell>
          <cell r="AJ127">
            <v>0</v>
          </cell>
          <cell r="AK127">
            <v>0</v>
          </cell>
          <cell r="AL127">
            <v>0</v>
          </cell>
        </row>
        <row r="128">
          <cell r="A128" t="str">
            <v>72-400-185</v>
          </cell>
          <cell r="B128" t="str">
            <v>Devon-GTH00086</v>
          </cell>
          <cell r="C128" t="str">
            <v>Bailey Ranch 5H</v>
          </cell>
          <cell r="D128">
            <v>6443</v>
          </cell>
          <cell r="E128">
            <v>7828</v>
          </cell>
          <cell r="F128">
            <v>1.2149619742356046</v>
          </cell>
          <cell r="G128">
            <v>19.687999999999999</v>
          </cell>
          <cell r="H128">
            <v>22.471</v>
          </cell>
          <cell r="I128">
            <v>10.353999999999999</v>
          </cell>
          <cell r="J128">
            <v>12.304</v>
          </cell>
          <cell r="O128">
            <v>30.041999999999998</v>
          </cell>
          <cell r="P128">
            <v>34.774999999999999</v>
          </cell>
          <cell r="Q128">
            <v>6412.9579999999996</v>
          </cell>
          <cell r="R128">
            <v>7793.2250000000004</v>
          </cell>
          <cell r="S128">
            <v>1.2152309433493873</v>
          </cell>
          <cell r="T128">
            <v>163.18899999999999</v>
          </cell>
          <cell r="U128">
            <v>165.93899999999999</v>
          </cell>
          <cell r="V128">
            <v>6332.96</v>
          </cell>
          <cell r="W128">
            <v>7731.4590727348505</v>
          </cell>
          <cell r="Y128" t="str">
            <v>Goforth</v>
          </cell>
          <cell r="AC128">
            <v>0</v>
          </cell>
          <cell r="AD128">
            <v>0</v>
          </cell>
          <cell r="AG128">
            <v>0</v>
          </cell>
          <cell r="AH128">
            <v>0</v>
          </cell>
          <cell r="AI128">
            <v>0</v>
          </cell>
          <cell r="AJ128">
            <v>0</v>
          </cell>
          <cell r="AK128">
            <v>0</v>
          </cell>
          <cell r="AL128">
            <v>0</v>
          </cell>
        </row>
        <row r="129">
          <cell r="A129" t="str">
            <v>72-400-186</v>
          </cell>
          <cell r="B129" t="str">
            <v>Devon-GTH00086</v>
          </cell>
          <cell r="C129" t="str">
            <v>Bailey Ranch 6H</v>
          </cell>
          <cell r="D129">
            <v>28997</v>
          </cell>
          <cell r="E129">
            <v>35305</v>
          </cell>
          <cell r="F129">
            <v>1.2175397454909129</v>
          </cell>
          <cell r="G129">
            <v>88.795000000000002</v>
          </cell>
          <cell r="H129">
            <v>101.345</v>
          </cell>
          <cell r="I129">
            <v>46.698999999999998</v>
          </cell>
          <cell r="J129">
            <v>55.494</v>
          </cell>
          <cell r="O129">
            <v>135.494</v>
          </cell>
          <cell r="P129">
            <v>156.839</v>
          </cell>
          <cell r="Q129">
            <v>28861.506000000001</v>
          </cell>
          <cell r="R129">
            <v>35148.161</v>
          </cell>
          <cell r="S129">
            <v>1.2178214470166595</v>
          </cell>
          <cell r="T129">
            <v>735.99699999999996</v>
          </cell>
          <cell r="U129">
            <v>748.40200000000004</v>
          </cell>
          <cell r="V129">
            <v>28501.49</v>
          </cell>
          <cell r="W129">
            <v>34869.590991328398</v>
          </cell>
          <cell r="Y129" t="str">
            <v>Goforth</v>
          </cell>
          <cell r="AC129">
            <v>0</v>
          </cell>
          <cell r="AD129">
            <v>0</v>
          </cell>
          <cell r="AG129">
            <v>0</v>
          </cell>
          <cell r="AH129">
            <v>0</v>
          </cell>
          <cell r="AI129">
            <v>0</v>
          </cell>
          <cell r="AJ129">
            <v>0</v>
          </cell>
          <cell r="AK129">
            <v>0</v>
          </cell>
          <cell r="AL129">
            <v>0</v>
          </cell>
        </row>
        <row r="130">
          <cell r="A130" t="str">
            <v>81-10-078</v>
          </cell>
          <cell r="B130" t="str">
            <v>Devon-GTH00086WS</v>
          </cell>
          <cell r="C130" t="str">
            <v>McMahon 1H &amp; 6H CDP</v>
          </cell>
          <cell r="D130">
            <v>10224</v>
          </cell>
          <cell r="E130">
            <v>10983</v>
          </cell>
          <cell r="F130">
            <v>1.074237089201878</v>
          </cell>
          <cell r="K130">
            <v>318.27499999999998</v>
          </cell>
          <cell r="L130">
            <v>358.82799999999997</v>
          </cell>
          <cell r="O130">
            <v>318.27499999999998</v>
          </cell>
          <cell r="P130">
            <v>358.82799999999997</v>
          </cell>
          <cell r="Q130">
            <v>9905.7250000000004</v>
          </cell>
          <cell r="R130">
            <v>10624.172</v>
          </cell>
          <cell r="S130">
            <v>1.0725284620762237</v>
          </cell>
          <cell r="V130">
            <v>9782.16</v>
          </cell>
          <cell r="W130">
            <v>10539.969139822802</v>
          </cell>
          <cell r="Y130" t="str">
            <v>WS</v>
          </cell>
          <cell r="AE130">
            <v>0</v>
          </cell>
          <cell r="AG130">
            <v>0</v>
          </cell>
          <cell r="AH130">
            <v>0</v>
          </cell>
          <cell r="AI130">
            <v>0</v>
          </cell>
          <cell r="AJ130">
            <v>0</v>
          </cell>
          <cell r="AK130">
            <v>0</v>
          </cell>
          <cell r="AL130">
            <v>0</v>
          </cell>
        </row>
        <row r="131">
          <cell r="A131" t="str">
            <v>81-10-130</v>
          </cell>
          <cell r="B131" t="str">
            <v>Devon-GTH00086WS</v>
          </cell>
          <cell r="C131" t="str">
            <v>Hyde Hickman West 1H,2H &amp; 3H CDP</v>
          </cell>
          <cell r="D131">
            <v>20153</v>
          </cell>
          <cell r="E131">
            <v>21718</v>
          </cell>
          <cell r="F131">
            <v>1.0776559321192873</v>
          </cell>
          <cell r="K131">
            <v>629.36300000000006</v>
          </cell>
          <cell r="L131">
            <v>709.553</v>
          </cell>
          <cell r="O131">
            <v>629.36300000000006</v>
          </cell>
          <cell r="P131">
            <v>709.553</v>
          </cell>
          <cell r="Q131">
            <v>19523.636999999999</v>
          </cell>
          <cell r="R131">
            <v>21008.447</v>
          </cell>
          <cell r="S131">
            <v>1.0760519159416866</v>
          </cell>
          <cell r="V131">
            <v>19280.099999999999</v>
          </cell>
          <cell r="W131">
            <v>20841.942605560504</v>
          </cell>
          <cell r="Y131" t="str">
            <v>WS</v>
          </cell>
          <cell r="AE131">
            <v>0</v>
          </cell>
          <cell r="AG131">
            <v>0</v>
          </cell>
          <cell r="AH131">
            <v>0</v>
          </cell>
          <cell r="AI131">
            <v>0</v>
          </cell>
          <cell r="AJ131">
            <v>0</v>
          </cell>
          <cell r="AK131">
            <v>0</v>
          </cell>
          <cell r="AL131">
            <v>0</v>
          </cell>
        </row>
        <row r="132">
          <cell r="A132" t="str">
            <v>81-10-156</v>
          </cell>
          <cell r="B132" t="str">
            <v>Devon-GTH00086WS</v>
          </cell>
          <cell r="C132" t="str">
            <v>Hyde Hickman C 1,2,3,4H CDP</v>
          </cell>
          <cell r="D132">
            <v>36920</v>
          </cell>
          <cell r="E132">
            <v>39508</v>
          </cell>
          <cell r="F132">
            <v>1.0700975081256772</v>
          </cell>
          <cell r="K132">
            <v>1144.8969999999999</v>
          </cell>
          <cell r="L132">
            <v>1290.7739999999999</v>
          </cell>
          <cell r="O132">
            <v>1144.8969999999999</v>
          </cell>
          <cell r="P132">
            <v>1290.7739999999999</v>
          </cell>
          <cell r="Q132">
            <v>35775.103000000003</v>
          </cell>
          <cell r="R132">
            <v>38217.226000000002</v>
          </cell>
          <cell r="S132">
            <v>1.06826319968946</v>
          </cell>
          <cell r="V132">
            <v>35328.85</v>
          </cell>
          <cell r="W132">
            <v>37914.331832130883</v>
          </cell>
          <cell r="Y132" t="str">
            <v>WS</v>
          </cell>
          <cell r="AE132">
            <v>0</v>
          </cell>
          <cell r="AG132">
            <v>0</v>
          </cell>
          <cell r="AH132">
            <v>0</v>
          </cell>
          <cell r="AI132">
            <v>0</v>
          </cell>
          <cell r="AJ132">
            <v>0</v>
          </cell>
          <cell r="AK132">
            <v>0</v>
          </cell>
          <cell r="AL132">
            <v>0</v>
          </cell>
        </row>
        <row r="133">
          <cell r="A133" t="str">
            <v>81-10-157</v>
          </cell>
          <cell r="B133" t="str">
            <v>Devon-GTH00086WS</v>
          </cell>
          <cell r="C133" t="str">
            <v>Hyde Hickman B 1,2,3,4H</v>
          </cell>
          <cell r="D133">
            <v>41485</v>
          </cell>
          <cell r="E133">
            <v>44374</v>
          </cell>
          <cell r="F133">
            <v>1.0696396287814873</v>
          </cell>
          <cell r="K133">
            <v>1285.9090000000001</v>
          </cell>
          <cell r="L133">
            <v>1449.752</v>
          </cell>
          <cell r="O133">
            <v>1285.9090000000001</v>
          </cell>
          <cell r="P133">
            <v>1449.752</v>
          </cell>
          <cell r="Q133">
            <v>40199.091</v>
          </cell>
          <cell r="R133">
            <v>42924.248</v>
          </cell>
          <cell r="S133">
            <v>1.0677915080219103</v>
          </cell>
          <cell r="V133">
            <v>39697.65</v>
          </cell>
          <cell r="W133">
            <v>42584.047892871153</v>
          </cell>
          <cell r="Y133" t="str">
            <v>WS</v>
          </cell>
          <cell r="AE133">
            <v>0</v>
          </cell>
          <cell r="AG133">
            <v>0</v>
          </cell>
          <cell r="AH133">
            <v>0</v>
          </cell>
          <cell r="AI133">
            <v>0</v>
          </cell>
          <cell r="AJ133">
            <v>0</v>
          </cell>
          <cell r="AK133">
            <v>0</v>
          </cell>
          <cell r="AL133">
            <v>0</v>
          </cell>
        </row>
        <row r="134">
          <cell r="A134" t="str">
            <v>81-10-174</v>
          </cell>
          <cell r="B134" t="str">
            <v>Devon-GTH00086WS</v>
          </cell>
          <cell r="C134" t="str">
            <v>Donegal Hills CDP</v>
          </cell>
          <cell r="D134">
            <v>9077</v>
          </cell>
          <cell r="E134">
            <v>11210</v>
          </cell>
          <cell r="F134">
            <v>1.2349895339870001</v>
          </cell>
          <cell r="K134">
            <v>324.85300000000001</v>
          </cell>
          <cell r="L134">
            <v>366.24400000000003</v>
          </cell>
          <cell r="O134">
            <v>324.85300000000001</v>
          </cell>
          <cell r="P134">
            <v>366.24400000000003</v>
          </cell>
          <cell r="Q134">
            <v>8752.1470000000008</v>
          </cell>
          <cell r="R134">
            <v>10843.755999999999</v>
          </cell>
          <cell r="S134">
            <v>1.2389823891212064</v>
          </cell>
          <cell r="V134">
            <v>8642.9699999999993</v>
          </cell>
          <cell r="W134">
            <v>10757.812806472668</v>
          </cell>
          <cell r="Y134" t="str">
            <v>WS</v>
          </cell>
          <cell r="AE134">
            <v>0</v>
          </cell>
          <cell r="AG134">
            <v>0</v>
          </cell>
          <cell r="AH134">
            <v>0</v>
          </cell>
          <cell r="AI134">
            <v>0</v>
          </cell>
          <cell r="AJ134">
            <v>0</v>
          </cell>
          <cell r="AK134">
            <v>0</v>
          </cell>
          <cell r="AL134">
            <v>0</v>
          </cell>
        </row>
        <row r="135">
          <cell r="A135" t="str">
            <v>81-10-182</v>
          </cell>
          <cell r="B135" t="str">
            <v>Devon-GTH00086WS</v>
          </cell>
          <cell r="C135" t="str">
            <v>McMahon 2 &amp; 8 CDP</v>
          </cell>
          <cell r="D135">
            <v>32039</v>
          </cell>
          <cell r="E135">
            <v>34631</v>
          </cell>
          <cell r="F135">
            <v>1.0809014014170231</v>
          </cell>
          <cell r="K135">
            <v>1003.568</v>
          </cell>
          <cell r="L135">
            <v>1131.4369999999999</v>
          </cell>
          <cell r="O135">
            <v>1003.568</v>
          </cell>
          <cell r="P135">
            <v>1131.4369999999999</v>
          </cell>
          <cell r="Q135">
            <v>31035.432000000001</v>
          </cell>
          <cell r="R135">
            <v>33499.563000000002</v>
          </cell>
          <cell r="S135">
            <v>1.0793973481664441</v>
          </cell>
          <cell r="V135">
            <v>30648.3</v>
          </cell>
          <cell r="W135">
            <v>33234.059107622677</v>
          </cell>
          <cell r="Y135" t="str">
            <v>WS</v>
          </cell>
          <cell r="AE135">
            <v>0</v>
          </cell>
          <cell r="AG135">
            <v>0</v>
          </cell>
          <cell r="AH135">
            <v>0</v>
          </cell>
          <cell r="AI135">
            <v>0</v>
          </cell>
          <cell r="AJ135">
            <v>0</v>
          </cell>
          <cell r="AK135">
            <v>0</v>
          </cell>
          <cell r="AL135">
            <v>0</v>
          </cell>
        </row>
        <row r="136">
          <cell r="A136" t="str">
            <v>81-10-184</v>
          </cell>
          <cell r="B136" t="str">
            <v>Devon-GTH00086WS</v>
          </cell>
          <cell r="C136" t="str">
            <v>McMahon 4 &amp; 7 CDP</v>
          </cell>
          <cell r="D136">
            <v>51427</v>
          </cell>
          <cell r="E136">
            <v>55438</v>
          </cell>
          <cell r="F136">
            <v>1.0779940498181888</v>
          </cell>
          <cell r="K136">
            <v>1606.5319999999999</v>
          </cell>
          <cell r="L136">
            <v>1811.2270000000001</v>
          </cell>
          <cell r="O136">
            <v>1606.5319999999999</v>
          </cell>
          <cell r="P136">
            <v>1811.2270000000001</v>
          </cell>
          <cell r="Q136">
            <v>49820.468000000001</v>
          </cell>
          <cell r="R136">
            <v>53626.773000000001</v>
          </cell>
          <cell r="S136">
            <v>1.0764004264271463</v>
          </cell>
          <cell r="V136">
            <v>49199.02</v>
          </cell>
          <cell r="W136">
            <v>53201.749038728165</v>
          </cell>
          <cell r="Y136" t="str">
            <v>WS</v>
          </cell>
          <cell r="AE136">
            <v>0</v>
          </cell>
          <cell r="AG136">
            <v>0</v>
          </cell>
          <cell r="AH136">
            <v>0</v>
          </cell>
          <cell r="AI136">
            <v>0</v>
          </cell>
          <cell r="AJ136">
            <v>0</v>
          </cell>
          <cell r="AK136">
            <v>0</v>
          </cell>
          <cell r="AL136">
            <v>0</v>
          </cell>
        </row>
        <row r="137">
          <cell r="A137" t="str">
            <v>81-10-200</v>
          </cell>
          <cell r="B137" t="str">
            <v>Devon-GTH00086WS</v>
          </cell>
          <cell r="C137" t="str">
            <v>Hyde Hickman F1, 3-6H CDP</v>
          </cell>
          <cell r="D137">
            <v>45103</v>
          </cell>
          <cell r="E137">
            <v>47907</v>
          </cell>
          <cell r="F137">
            <v>1.0621688136044165</v>
          </cell>
          <cell r="K137">
            <v>1388.2919999999999</v>
          </cell>
          <cell r="L137">
            <v>1565.18</v>
          </cell>
          <cell r="O137">
            <v>1388.2919999999999</v>
          </cell>
          <cell r="P137">
            <v>1565.18</v>
          </cell>
          <cell r="Q137">
            <v>43714.707999999999</v>
          </cell>
          <cell r="R137">
            <v>46341.82</v>
          </cell>
          <cell r="S137">
            <v>1.0600967527908456</v>
          </cell>
          <cell r="V137">
            <v>43169.42</v>
          </cell>
          <cell r="W137">
            <v>45974.533609134261</v>
          </cell>
          <cell r="Y137" t="str">
            <v>WS</v>
          </cell>
          <cell r="AE137">
            <v>0</v>
          </cell>
          <cell r="AG137">
            <v>0</v>
          </cell>
          <cell r="AH137">
            <v>0</v>
          </cell>
          <cell r="AI137">
            <v>0</v>
          </cell>
          <cell r="AJ137">
            <v>0</v>
          </cell>
          <cell r="AK137">
            <v>0</v>
          </cell>
          <cell r="AL137">
            <v>0</v>
          </cell>
        </row>
        <row r="138">
          <cell r="A138" t="str">
            <v>81-10-201</v>
          </cell>
          <cell r="B138" t="str">
            <v>Devon-GTH00086WS</v>
          </cell>
          <cell r="C138" t="str">
            <v>Hyde Hickman D 1 3 4 H CDP</v>
          </cell>
          <cell r="D138">
            <v>69803</v>
          </cell>
          <cell r="E138">
            <v>74391</v>
          </cell>
          <cell r="F138">
            <v>1.0657278340472474</v>
          </cell>
          <cell r="K138">
            <v>2155.768</v>
          </cell>
          <cell r="L138">
            <v>2430.444</v>
          </cell>
          <cell r="O138">
            <v>2155.768</v>
          </cell>
          <cell r="P138">
            <v>2430.444</v>
          </cell>
          <cell r="Q138">
            <v>67647.232000000004</v>
          </cell>
          <cell r="R138">
            <v>71960.555999999997</v>
          </cell>
          <cell r="S138">
            <v>1.0637620176387999</v>
          </cell>
          <cell r="V138">
            <v>66803.41</v>
          </cell>
          <cell r="W138">
            <v>71390.225941794852</v>
          </cell>
          <cell r="Y138" t="str">
            <v>WS</v>
          </cell>
          <cell r="AE138">
            <v>0</v>
          </cell>
          <cell r="AG138">
            <v>0</v>
          </cell>
          <cell r="AH138">
            <v>0</v>
          </cell>
          <cell r="AI138">
            <v>0</v>
          </cell>
          <cell r="AJ138">
            <v>0</v>
          </cell>
          <cell r="AK138">
            <v>0</v>
          </cell>
          <cell r="AL138">
            <v>0</v>
          </cell>
        </row>
        <row r="139">
          <cell r="A139" t="str">
            <v>81-10-202</v>
          </cell>
          <cell r="B139" t="str">
            <v>Devon-GTH00086WS</v>
          </cell>
          <cell r="C139" t="str">
            <v>Hyde Hickman E 1 2 3 H CDP</v>
          </cell>
          <cell r="D139">
            <v>5359</v>
          </cell>
          <cell r="E139">
            <v>5741</v>
          </cell>
          <cell r="F139">
            <v>1.0712819555887292</v>
          </cell>
          <cell r="K139">
            <v>166.36699999999999</v>
          </cell>
          <cell r="L139">
            <v>187.565</v>
          </cell>
          <cell r="O139">
            <v>166.36699999999999</v>
          </cell>
          <cell r="P139">
            <v>187.565</v>
          </cell>
          <cell r="Q139">
            <v>5192.6329999999998</v>
          </cell>
          <cell r="R139">
            <v>5553.4350000000004</v>
          </cell>
          <cell r="S139">
            <v>1.0694834393264459</v>
          </cell>
          <cell r="V139">
            <v>5127.8599999999997</v>
          </cell>
          <cell r="W139">
            <v>5509.420736035886</v>
          </cell>
          <cell r="Y139" t="str">
            <v>WS</v>
          </cell>
          <cell r="AE139">
            <v>0</v>
          </cell>
          <cell r="AG139">
            <v>0</v>
          </cell>
          <cell r="AH139">
            <v>0</v>
          </cell>
          <cell r="AI139">
            <v>0</v>
          </cell>
          <cell r="AJ139">
            <v>0</v>
          </cell>
          <cell r="AK139">
            <v>0</v>
          </cell>
          <cell r="AL139">
            <v>0</v>
          </cell>
        </row>
        <row r="140">
          <cell r="A140" t="str">
            <v>81-10-211</v>
          </cell>
          <cell r="B140" t="str">
            <v>Devon-GTH00086WS</v>
          </cell>
          <cell r="C140" t="str">
            <v>Mark McMahon 1 &amp; 2 CDP</v>
          </cell>
          <cell r="D140">
            <v>8276</v>
          </cell>
          <cell r="E140">
            <v>9197</v>
          </cell>
          <cell r="F140">
            <v>1.1112856452392461</v>
          </cell>
          <cell r="K140">
            <v>266.51900000000001</v>
          </cell>
          <cell r="L140">
            <v>300.47699999999998</v>
          </cell>
          <cell r="O140">
            <v>266.51900000000001</v>
          </cell>
          <cell r="P140">
            <v>300.47699999999998</v>
          </cell>
          <cell r="Q140">
            <v>8009.4809999999998</v>
          </cell>
          <cell r="R140">
            <v>8896.5229999999992</v>
          </cell>
          <cell r="S140">
            <v>1.1107489985930423</v>
          </cell>
          <cell r="V140">
            <v>7909.57</v>
          </cell>
          <cell r="W140">
            <v>8826.0127821465776</v>
          </cell>
          <cell r="Y140" t="str">
            <v>WS</v>
          </cell>
          <cell r="AE140">
            <v>0</v>
          </cell>
          <cell r="AG140">
            <v>0</v>
          </cell>
          <cell r="AH140">
            <v>0</v>
          </cell>
          <cell r="AI140">
            <v>0</v>
          </cell>
          <cell r="AJ140">
            <v>0</v>
          </cell>
          <cell r="AK140">
            <v>0</v>
          </cell>
          <cell r="AL140">
            <v>0</v>
          </cell>
        </row>
        <row r="141">
          <cell r="A141" t="str">
            <v>81-10-242</v>
          </cell>
          <cell r="B141" t="str">
            <v>Devon-GTH00086WS</v>
          </cell>
          <cell r="C141" t="str">
            <v>Hyde Hickman A1H &amp; A2H CDP</v>
          </cell>
          <cell r="D141">
            <v>38469</v>
          </cell>
          <cell r="E141">
            <v>41293</v>
          </cell>
          <cell r="F141">
            <v>1.0734097585068496</v>
          </cell>
          <cell r="K141">
            <v>1196.625</v>
          </cell>
          <cell r="L141">
            <v>1349.0920000000001</v>
          </cell>
          <cell r="O141">
            <v>1196.625</v>
          </cell>
          <cell r="P141">
            <v>1349.0920000000001</v>
          </cell>
          <cell r="Q141">
            <v>37272.375</v>
          </cell>
          <cell r="R141">
            <v>39943.908000000003</v>
          </cell>
          <cell r="S141">
            <v>1.071675953034922</v>
          </cell>
          <cell r="V141">
            <v>36807.449999999997</v>
          </cell>
          <cell r="W141">
            <v>39627.328853855266</v>
          </cell>
          <cell r="Y141" t="str">
            <v>WS</v>
          </cell>
          <cell r="AE141">
            <v>0</v>
          </cell>
          <cell r="AG141">
            <v>0</v>
          </cell>
          <cell r="AH141">
            <v>0</v>
          </cell>
          <cell r="AI141">
            <v>0</v>
          </cell>
          <cell r="AJ141">
            <v>0</v>
          </cell>
          <cell r="AK141">
            <v>0</v>
          </cell>
          <cell r="AL141">
            <v>0</v>
          </cell>
        </row>
        <row r="142">
          <cell r="A142" t="str">
            <v>81-20-258</v>
          </cell>
          <cell r="B142" t="str">
            <v>Devon-GTH00086WS</v>
          </cell>
          <cell r="C142" t="str">
            <v>Donegal Hills 2</v>
          </cell>
          <cell r="D142">
            <v>2798</v>
          </cell>
          <cell r="E142">
            <v>3350</v>
          </cell>
          <cell r="F142">
            <v>1.1972837741243745</v>
          </cell>
          <cell r="K142">
            <v>97.08</v>
          </cell>
          <cell r="L142">
            <v>109.449</v>
          </cell>
          <cell r="O142">
            <v>97.08</v>
          </cell>
          <cell r="P142">
            <v>109.449</v>
          </cell>
          <cell r="Q142">
            <v>2700.92</v>
          </cell>
          <cell r="R142">
            <v>3240.5509999999999</v>
          </cell>
          <cell r="S142">
            <v>1.1997952549501651</v>
          </cell>
          <cell r="V142">
            <v>2667.23</v>
          </cell>
          <cell r="W142">
            <v>3214.8677126106318</v>
          </cell>
          <cell r="Y142" t="str">
            <v>WS</v>
          </cell>
          <cell r="AE142">
            <v>0</v>
          </cell>
          <cell r="AG142">
            <v>0</v>
          </cell>
          <cell r="AH142">
            <v>0</v>
          </cell>
          <cell r="AI142">
            <v>0</v>
          </cell>
          <cell r="AJ142">
            <v>0</v>
          </cell>
          <cell r="AK142">
            <v>0</v>
          </cell>
          <cell r="AL142">
            <v>0</v>
          </cell>
        </row>
        <row r="143">
          <cell r="A143" t="str">
            <v>81-20-259</v>
          </cell>
          <cell r="B143" t="str">
            <v>Devon-GTH00086WS</v>
          </cell>
          <cell r="C143" t="str">
            <v>Donegal Hills 3</v>
          </cell>
          <cell r="D143">
            <v>4916</v>
          </cell>
          <cell r="E143">
            <v>6059</v>
          </cell>
          <cell r="F143">
            <v>1.232506102522376</v>
          </cell>
          <cell r="K143">
            <v>175.583</v>
          </cell>
          <cell r="L143">
            <v>197.95500000000001</v>
          </cell>
          <cell r="O143">
            <v>175.583</v>
          </cell>
          <cell r="P143">
            <v>197.95500000000001</v>
          </cell>
          <cell r="Q143">
            <v>4740.4170000000004</v>
          </cell>
          <cell r="R143">
            <v>5861.0450000000001</v>
          </cell>
          <cell r="S143">
            <v>1.2363986121896027</v>
          </cell>
          <cell r="V143">
            <v>4681.29</v>
          </cell>
          <cell r="W143">
            <v>5814.5927444616618</v>
          </cell>
          <cell r="Y143" t="str">
            <v>WS</v>
          </cell>
          <cell r="AE143">
            <v>0</v>
          </cell>
          <cell r="AG143">
            <v>0</v>
          </cell>
          <cell r="AH143">
            <v>0</v>
          </cell>
          <cell r="AI143">
            <v>0</v>
          </cell>
          <cell r="AJ143">
            <v>0</v>
          </cell>
          <cell r="AK143">
            <v>0</v>
          </cell>
          <cell r="AL143">
            <v>0</v>
          </cell>
        </row>
        <row r="144">
          <cell r="A144" t="str">
            <v>81-20-265</v>
          </cell>
          <cell r="B144" t="str">
            <v>Devon-GTH00086WS</v>
          </cell>
          <cell r="C144" t="str">
            <v>McMahon 3H</v>
          </cell>
          <cell r="D144">
            <v>9483</v>
          </cell>
          <cell r="E144">
            <v>10664</v>
          </cell>
          <cell r="F144">
            <v>1.1245386481071391</v>
          </cell>
          <cell r="K144">
            <v>309.03100000000001</v>
          </cell>
          <cell r="L144">
            <v>348.40600000000001</v>
          </cell>
          <cell r="O144">
            <v>309.03100000000001</v>
          </cell>
          <cell r="P144">
            <v>348.40600000000001</v>
          </cell>
          <cell r="Q144">
            <v>9173.9689999999991</v>
          </cell>
          <cell r="R144">
            <v>10315.593999999999</v>
          </cell>
          <cell r="S144">
            <v>1.1244417765091641</v>
          </cell>
          <cell r="V144">
            <v>9059.5300000000007</v>
          </cell>
          <cell r="W144">
            <v>10233.836803370772</v>
          </cell>
          <cell r="Y144" t="str">
            <v>WS</v>
          </cell>
          <cell r="AE144">
            <v>0</v>
          </cell>
          <cell r="AG144">
            <v>0</v>
          </cell>
          <cell r="AH144">
            <v>0</v>
          </cell>
          <cell r="AI144">
            <v>0</v>
          </cell>
          <cell r="AJ144">
            <v>0</v>
          </cell>
          <cell r="AK144">
            <v>0</v>
          </cell>
          <cell r="AL144">
            <v>0</v>
          </cell>
        </row>
        <row r="145">
          <cell r="A145" t="str">
            <v>84-10-206</v>
          </cell>
          <cell r="B145" t="str">
            <v>Devon-GTH00086BB</v>
          </cell>
          <cell r="C145" t="str">
            <v>Hencken A and B 1</v>
          </cell>
          <cell r="D145">
            <v>525869</v>
          </cell>
          <cell r="E145">
            <v>595151</v>
          </cell>
          <cell r="F145">
            <v>1.1317476405720817</v>
          </cell>
          <cell r="M145">
            <v>16521.205000000002</v>
          </cell>
          <cell r="N145">
            <v>18842.920999999998</v>
          </cell>
          <cell r="O145">
            <v>16521.205000000002</v>
          </cell>
          <cell r="P145">
            <v>18842.920999999998</v>
          </cell>
          <cell r="Q145">
            <v>509347.79499999998</v>
          </cell>
          <cell r="R145">
            <v>576308.07900000003</v>
          </cell>
          <cell r="S145">
            <v>1.1314627935122405</v>
          </cell>
          <cell r="V145">
            <v>502994.28</v>
          </cell>
          <cell r="W145">
            <v>571740.49588905019</v>
          </cell>
          <cell r="Y145" t="str">
            <v>Benbrook</v>
          </cell>
          <cell r="AC145">
            <v>0</v>
          </cell>
          <cell r="AD145">
            <v>0</v>
          </cell>
          <cell r="AF145">
            <v>0</v>
          </cell>
          <cell r="AG145">
            <v>0</v>
          </cell>
          <cell r="AH145">
            <v>0</v>
          </cell>
          <cell r="AI145">
            <v>0</v>
          </cell>
          <cell r="AJ145">
            <v>0</v>
          </cell>
          <cell r="AK145">
            <v>0</v>
          </cell>
          <cell r="AL145">
            <v>0</v>
          </cell>
        </row>
        <row r="146">
          <cell r="A146" t="str">
            <v>84-10-207</v>
          </cell>
          <cell r="B146" t="str">
            <v>Devon-GTH00086BB</v>
          </cell>
          <cell r="C146" t="str">
            <v>Hencken A and B 2</v>
          </cell>
          <cell r="D146">
            <v>0</v>
          </cell>
          <cell r="E146">
            <v>0</v>
          </cell>
          <cell r="F146">
            <v>0</v>
          </cell>
          <cell r="M146">
            <v>0</v>
          </cell>
          <cell r="N146">
            <v>0</v>
          </cell>
          <cell r="O146">
            <v>0</v>
          </cell>
          <cell r="P146">
            <v>0</v>
          </cell>
          <cell r="Q146">
            <v>0</v>
          </cell>
          <cell r="R146">
            <v>0</v>
          </cell>
          <cell r="S146">
            <v>0</v>
          </cell>
          <cell r="V146">
            <v>0</v>
          </cell>
          <cell r="W146">
            <v>0</v>
          </cell>
          <cell r="Y146" t="str">
            <v>Benbrook</v>
          </cell>
          <cell r="AC146">
            <v>0</v>
          </cell>
          <cell r="AD146">
            <v>0</v>
          </cell>
          <cell r="AF146">
            <v>0</v>
          </cell>
          <cell r="AG146">
            <v>0</v>
          </cell>
          <cell r="AH146">
            <v>0</v>
          </cell>
          <cell r="AI146">
            <v>0</v>
          </cell>
          <cell r="AJ146">
            <v>0</v>
          </cell>
          <cell r="AK146">
            <v>0</v>
          </cell>
          <cell r="AL146">
            <v>0</v>
          </cell>
        </row>
        <row r="147">
          <cell r="A147" t="str">
            <v>84-10-223</v>
          </cell>
          <cell r="B147" t="str">
            <v>Devon-GTH00086BB</v>
          </cell>
          <cell r="C147" t="str">
            <v>Perrone South CDP-1</v>
          </cell>
          <cell r="D147">
            <v>179881</v>
          </cell>
          <cell r="E147">
            <v>204233</v>
          </cell>
          <cell r="F147">
            <v>1.1353783890460916</v>
          </cell>
          <cell r="M147">
            <v>5669.4440000000004</v>
          </cell>
          <cell r="N147">
            <v>6466.1679999999997</v>
          </cell>
          <cell r="O147">
            <v>5669.4440000000004</v>
          </cell>
          <cell r="P147">
            <v>6466.1679999999997</v>
          </cell>
          <cell r="Q147">
            <v>174211.55600000001</v>
          </cell>
          <cell r="R147">
            <v>197766.83199999999</v>
          </cell>
          <cell r="S147">
            <v>1.1352107549053749</v>
          </cell>
          <cell r="V147">
            <v>172038.47</v>
          </cell>
          <cell r="W147">
            <v>196199.41263757032</v>
          </cell>
          <cell r="Y147" t="str">
            <v>Benbrook</v>
          </cell>
          <cell r="AC147">
            <v>0</v>
          </cell>
          <cell r="AD147">
            <v>0</v>
          </cell>
          <cell r="AF147">
            <v>0</v>
          </cell>
          <cell r="AG147">
            <v>0</v>
          </cell>
          <cell r="AH147">
            <v>0</v>
          </cell>
          <cell r="AI147">
            <v>0</v>
          </cell>
          <cell r="AJ147">
            <v>0</v>
          </cell>
          <cell r="AK147">
            <v>0</v>
          </cell>
          <cell r="AL147">
            <v>0</v>
          </cell>
        </row>
        <row r="148">
          <cell r="A148" t="str">
            <v>84-10-224</v>
          </cell>
          <cell r="B148" t="str">
            <v>Devon-GTH00086BB</v>
          </cell>
          <cell r="C148" t="str">
            <v>Perrone North CDP-1</v>
          </cell>
          <cell r="D148">
            <v>235254</v>
          </cell>
          <cell r="E148">
            <v>267674</v>
          </cell>
          <cell r="F148">
            <v>1.1378084963486275</v>
          </cell>
          <cell r="M148">
            <v>7430.5460000000003</v>
          </cell>
          <cell r="N148">
            <v>8474.7569999999996</v>
          </cell>
          <cell r="O148">
            <v>7430.5460000000003</v>
          </cell>
          <cell r="P148">
            <v>8474.7569999999996</v>
          </cell>
          <cell r="Q148">
            <v>227823.454</v>
          </cell>
          <cell r="R148">
            <v>259199.24299999999</v>
          </cell>
          <cell r="S148">
            <v>1.1377197494336997</v>
          </cell>
          <cell r="V148">
            <v>224981.62</v>
          </cell>
          <cell r="W148">
            <v>257144.93536865097</v>
          </cell>
          <cell r="Y148" t="str">
            <v>Benbrook</v>
          </cell>
          <cell r="AC148">
            <v>0</v>
          </cell>
          <cell r="AD148">
            <v>0</v>
          </cell>
          <cell r="AF148">
            <v>0</v>
          </cell>
          <cell r="AG148">
            <v>0</v>
          </cell>
          <cell r="AH148">
            <v>0</v>
          </cell>
          <cell r="AI148">
            <v>0</v>
          </cell>
          <cell r="AJ148">
            <v>0</v>
          </cell>
          <cell r="AK148">
            <v>0</v>
          </cell>
          <cell r="AL148">
            <v>0</v>
          </cell>
        </row>
        <row r="149">
          <cell r="A149" t="str">
            <v>84-10-225</v>
          </cell>
          <cell r="B149" t="str">
            <v>Devon-GTH00086BB</v>
          </cell>
          <cell r="C149" t="str">
            <v>Perrone South CDP-2</v>
          </cell>
          <cell r="D149">
            <v>175788</v>
          </cell>
          <cell r="E149">
            <v>199584</v>
          </cell>
          <cell r="F149">
            <v>1.1353676018840877</v>
          </cell>
          <cell r="M149">
            <v>5540.3890000000001</v>
          </cell>
          <cell r="N149">
            <v>6318.9769999999999</v>
          </cell>
          <cell r="O149">
            <v>5540.3890000000001</v>
          </cell>
          <cell r="P149">
            <v>6318.9769999999999</v>
          </cell>
          <cell r="Q149">
            <v>170247.611</v>
          </cell>
          <cell r="R149">
            <v>193265.02299999999</v>
          </cell>
          <cell r="S149">
            <v>1.1351996181608679</v>
          </cell>
          <cell r="V149">
            <v>168123.97</v>
          </cell>
          <cell r="W149">
            <v>191733.28314217276</v>
          </cell>
          <cell r="Y149" t="str">
            <v>Benbrook</v>
          </cell>
          <cell r="AC149">
            <v>0</v>
          </cell>
          <cell r="AD149">
            <v>0</v>
          </cell>
          <cell r="AF149">
            <v>0</v>
          </cell>
          <cell r="AG149">
            <v>0</v>
          </cell>
          <cell r="AH149">
            <v>0</v>
          </cell>
          <cell r="AI149">
            <v>0</v>
          </cell>
          <cell r="AJ149">
            <v>0</v>
          </cell>
          <cell r="AK149">
            <v>0</v>
          </cell>
          <cell r="AL149">
            <v>0</v>
          </cell>
        </row>
        <row r="150">
          <cell r="A150" t="str">
            <v>84-10-226</v>
          </cell>
          <cell r="B150" t="str">
            <v>Devon-GTH00086BB</v>
          </cell>
          <cell r="C150" t="str">
            <v>Perrone North CDP-2</v>
          </cell>
          <cell r="D150">
            <v>234190</v>
          </cell>
          <cell r="E150">
            <v>266460</v>
          </cell>
          <cell r="F150">
            <v>1.1377940988086597</v>
          </cell>
          <cell r="M150">
            <v>7396.8459999999995</v>
          </cell>
          <cell r="N150">
            <v>8436.3209999999999</v>
          </cell>
          <cell r="O150">
            <v>7396.8459999999995</v>
          </cell>
          <cell r="P150">
            <v>8436.3209999999999</v>
          </cell>
          <cell r="Q150">
            <v>226793.15400000001</v>
          </cell>
          <cell r="R150">
            <v>258023.679</v>
          </cell>
          <cell r="S150">
            <v>1.1377048841606567</v>
          </cell>
          <cell r="V150">
            <v>223964.18</v>
          </cell>
          <cell r="W150">
            <v>255978.68841012221</v>
          </cell>
          <cell r="Y150" t="str">
            <v>Benbrook</v>
          </cell>
          <cell r="AC150">
            <v>0</v>
          </cell>
          <cell r="AD150">
            <v>0</v>
          </cell>
          <cell r="AF150">
            <v>0</v>
          </cell>
          <cell r="AG150">
            <v>0</v>
          </cell>
          <cell r="AH150">
            <v>0</v>
          </cell>
          <cell r="AI150">
            <v>0</v>
          </cell>
          <cell r="AJ150">
            <v>0</v>
          </cell>
          <cell r="AK150">
            <v>0</v>
          </cell>
          <cell r="AL150">
            <v>0</v>
          </cell>
        </row>
        <row r="151">
          <cell r="A151" t="str">
            <v>84-20-337</v>
          </cell>
          <cell r="B151" t="str">
            <v>Devon-GTH00086BB</v>
          </cell>
          <cell r="C151" t="str">
            <v>Hencken 1H</v>
          </cell>
          <cell r="D151">
            <v>8817</v>
          </cell>
          <cell r="E151">
            <v>10071</v>
          </cell>
          <cell r="F151">
            <v>1.1422252466825451</v>
          </cell>
          <cell r="M151">
            <v>279.56799999999998</v>
          </cell>
          <cell r="N151">
            <v>318.85500000000002</v>
          </cell>
          <cell r="O151">
            <v>279.56799999999998</v>
          </cell>
          <cell r="P151">
            <v>318.85500000000002</v>
          </cell>
          <cell r="Q151">
            <v>8537.4320000000007</v>
          </cell>
          <cell r="R151">
            <v>9752.1450000000004</v>
          </cell>
          <cell r="S151">
            <v>1.1422808404213352</v>
          </cell>
          <cell r="V151">
            <v>8430.94</v>
          </cell>
          <cell r="W151">
            <v>9674.8534706589144</v>
          </cell>
          <cell r="Y151" t="str">
            <v>Benbrook</v>
          </cell>
          <cell r="AC151">
            <v>0</v>
          </cell>
          <cell r="AD151">
            <v>0</v>
          </cell>
          <cell r="AF151">
            <v>0</v>
          </cell>
          <cell r="AG151">
            <v>0</v>
          </cell>
          <cell r="AH151">
            <v>0</v>
          </cell>
          <cell r="AI151">
            <v>0</v>
          </cell>
          <cell r="AJ151">
            <v>0</v>
          </cell>
          <cell r="AK151">
            <v>0</v>
          </cell>
          <cell r="AL151">
            <v>0</v>
          </cell>
        </row>
        <row r="152">
          <cell r="A152" t="str">
            <v>72-40-055</v>
          </cell>
          <cell r="B152" t="str">
            <v>BSGA-GTH00117</v>
          </cell>
          <cell r="C152" t="str">
            <v>Deerfield</v>
          </cell>
          <cell r="D152">
            <v>5800</v>
          </cell>
          <cell r="E152">
            <v>7052</v>
          </cell>
          <cell r="F152">
            <v>1.2158620689655173</v>
          </cell>
          <cell r="G152">
            <v>17.736000000000001</v>
          </cell>
          <cell r="H152">
            <v>20.242999999999999</v>
          </cell>
          <cell r="I152">
            <v>9.3279999999999994</v>
          </cell>
          <cell r="J152">
            <v>11.085000000000001</v>
          </cell>
          <cell r="O152">
            <v>27.064</v>
          </cell>
          <cell r="P152">
            <v>31.327999999999999</v>
          </cell>
          <cell r="Q152">
            <v>5772.9359999999997</v>
          </cell>
          <cell r="R152">
            <v>7020.6719999999996</v>
          </cell>
          <cell r="S152">
            <v>1.2161354291819622</v>
          </cell>
          <cell r="T152">
            <v>147.012</v>
          </cell>
          <cell r="U152">
            <v>149.49</v>
          </cell>
          <cell r="V152">
            <v>5700.93</v>
          </cell>
          <cell r="W152">
            <v>6965.0290131614984</v>
          </cell>
          <cell r="Y152" t="str">
            <v>Goforth</v>
          </cell>
          <cell r="AC152">
            <v>0</v>
          </cell>
          <cell r="AD152">
            <v>0</v>
          </cell>
          <cell r="AG152">
            <v>0</v>
          </cell>
          <cell r="AH152">
            <v>0</v>
          </cell>
          <cell r="AI152">
            <v>0</v>
          </cell>
          <cell r="AJ152">
            <v>0</v>
          </cell>
          <cell r="AK152">
            <v>0</v>
          </cell>
          <cell r="AL152">
            <v>0</v>
          </cell>
        </row>
        <row r="153">
          <cell r="A153" t="str">
            <v>81-10-178</v>
          </cell>
          <cell r="B153" t="str">
            <v>Beacon-GTH00121WS</v>
          </cell>
          <cell r="C153" t="str">
            <v>DRS 1&amp;3 CDP</v>
          </cell>
          <cell r="D153">
            <v>13949</v>
          </cell>
          <cell r="E153">
            <v>15762</v>
          </cell>
          <cell r="F153">
            <v>1.129973474801061</v>
          </cell>
          <cell r="K153">
            <v>456.76499999999999</v>
          </cell>
          <cell r="L153">
            <v>514.96400000000006</v>
          </cell>
          <cell r="O153">
            <v>456.76499999999999</v>
          </cell>
          <cell r="P153">
            <v>514.96400000000006</v>
          </cell>
          <cell r="Q153">
            <v>13492.235000000001</v>
          </cell>
          <cell r="R153">
            <v>15247.036</v>
          </cell>
          <cell r="S153">
            <v>1.13006006788349</v>
          </cell>
          <cell r="V153">
            <v>13323.94</v>
          </cell>
          <cell r="W153">
            <v>15126.194202594546</v>
          </cell>
          <cell r="Y153" t="str">
            <v>WS</v>
          </cell>
          <cell r="AE153">
            <v>0</v>
          </cell>
          <cell r="AG153">
            <v>0</v>
          </cell>
          <cell r="AH153">
            <v>0</v>
          </cell>
          <cell r="AI153">
            <v>0</v>
          </cell>
          <cell r="AJ153">
            <v>0</v>
          </cell>
          <cell r="AK153">
            <v>0</v>
          </cell>
          <cell r="AL153">
            <v>0</v>
          </cell>
        </row>
        <row r="154">
          <cell r="A154" t="str">
            <v>81-10-177</v>
          </cell>
          <cell r="B154" t="str">
            <v>Beacon-GTH00121WS</v>
          </cell>
          <cell r="C154" t="str">
            <v>DRS 2&amp;4 CDP</v>
          </cell>
          <cell r="D154">
            <v>0</v>
          </cell>
          <cell r="E154">
            <v>0</v>
          </cell>
          <cell r="F154">
            <v>0</v>
          </cell>
          <cell r="K154">
            <v>0</v>
          </cell>
          <cell r="L154">
            <v>0</v>
          </cell>
          <cell r="O154">
            <v>0</v>
          </cell>
          <cell r="P154">
            <v>0</v>
          </cell>
          <cell r="Q154">
            <v>0</v>
          </cell>
          <cell r="R154">
            <v>0</v>
          </cell>
          <cell r="S154">
            <v>0</v>
          </cell>
          <cell r="V154">
            <v>0</v>
          </cell>
          <cell r="W154">
            <v>0</v>
          </cell>
          <cell r="Y154" t="str">
            <v>WS</v>
          </cell>
          <cell r="AE154">
            <v>0</v>
          </cell>
          <cell r="AG154">
            <v>0</v>
          </cell>
          <cell r="AH154">
            <v>0</v>
          </cell>
          <cell r="AI154">
            <v>0</v>
          </cell>
          <cell r="AJ154">
            <v>0</v>
          </cell>
          <cell r="AK154">
            <v>0</v>
          </cell>
          <cell r="AL154">
            <v>0</v>
          </cell>
        </row>
        <row r="155">
          <cell r="A155" t="str">
            <v>72-10-193</v>
          </cell>
          <cell r="B155" t="str">
            <v>Beacon-GTH00121</v>
          </cell>
          <cell r="C155" t="str">
            <v>Mitchell CDP</v>
          </cell>
          <cell r="D155">
            <v>10470</v>
          </cell>
          <cell r="E155">
            <v>12735</v>
          </cell>
          <cell r="F155">
            <v>1.2163323782234956</v>
          </cell>
          <cell r="G155">
            <v>32.029000000000003</v>
          </cell>
          <cell r="H155">
            <v>36.555999999999997</v>
          </cell>
          <cell r="I155">
            <v>16.846</v>
          </cell>
          <cell r="J155">
            <v>20.018000000000001</v>
          </cell>
          <cell r="O155">
            <v>48.875</v>
          </cell>
          <cell r="P155">
            <v>56.573999999999998</v>
          </cell>
          <cell r="Q155">
            <v>10421.125</v>
          </cell>
          <cell r="R155">
            <v>12678.425999999999</v>
          </cell>
          <cell r="S155">
            <v>1.2166081876956663</v>
          </cell>
          <cell r="T155">
            <v>265.48399999999998</v>
          </cell>
          <cell r="U155">
            <v>269.959</v>
          </cell>
          <cell r="V155">
            <v>10291.129999999999</v>
          </cell>
          <cell r="W155">
            <v>12577.941959291233</v>
          </cell>
          <cell r="Y155" t="str">
            <v>Goforth</v>
          </cell>
          <cell r="AC155">
            <v>0</v>
          </cell>
          <cell r="AD155">
            <v>0</v>
          </cell>
          <cell r="AG155">
            <v>0</v>
          </cell>
          <cell r="AH155">
            <v>0</v>
          </cell>
          <cell r="AI155">
            <v>0</v>
          </cell>
          <cell r="AJ155">
            <v>0</v>
          </cell>
          <cell r="AK155">
            <v>0</v>
          </cell>
          <cell r="AL155">
            <v>0</v>
          </cell>
        </row>
        <row r="156">
          <cell r="A156" t="str">
            <v>72-40-192</v>
          </cell>
          <cell r="B156" t="str">
            <v>CBMoncrief-PUR01363</v>
          </cell>
          <cell r="C156" t="str">
            <v>Martin Ranch 1H</v>
          </cell>
          <cell r="D156">
            <v>2753</v>
          </cell>
          <cell r="E156">
            <v>3358</v>
          </cell>
          <cell r="F156">
            <v>1.2197602615328733</v>
          </cell>
          <cell r="G156">
            <v>8.4450000000000003</v>
          </cell>
          <cell r="H156">
            <v>9.6389999999999993</v>
          </cell>
          <cell r="I156">
            <v>4.4420000000000002</v>
          </cell>
          <cell r="J156">
            <v>5.2779999999999996</v>
          </cell>
          <cell r="O156">
            <v>12.887</v>
          </cell>
          <cell r="P156">
            <v>14.916999999999998</v>
          </cell>
          <cell r="Q156">
            <v>2740.1129999999998</v>
          </cell>
          <cell r="R156">
            <v>3343.0830000000001</v>
          </cell>
          <cell r="S156">
            <v>1.2200529686184476</v>
          </cell>
          <cell r="T156">
            <v>70.004000000000005</v>
          </cell>
          <cell r="U156">
            <v>71.183999999999997</v>
          </cell>
          <cell r="V156">
            <v>2705.93</v>
          </cell>
          <cell r="W156">
            <v>3316.5870857386562</v>
          </cell>
          <cell r="Y156" t="str">
            <v>Goforth</v>
          </cell>
          <cell r="AC156">
            <v>0</v>
          </cell>
          <cell r="AD156">
            <v>0</v>
          </cell>
          <cell r="AG156">
            <v>0</v>
          </cell>
          <cell r="AH156">
            <v>0</v>
          </cell>
          <cell r="AI156">
            <v>0</v>
          </cell>
          <cell r="AJ156">
            <v>0</v>
          </cell>
          <cell r="AK156">
            <v>0</v>
          </cell>
          <cell r="AL156">
            <v>0</v>
          </cell>
        </row>
        <row r="157">
          <cell r="A157" t="str">
            <v>72-40-086</v>
          </cell>
          <cell r="B157" t="str">
            <v>CalTex-PUR01179</v>
          </cell>
          <cell r="C157" t="str">
            <v>Cal-Tex Bird 1H</v>
          </cell>
          <cell r="D157">
            <v>54</v>
          </cell>
          <cell r="E157">
            <v>61</v>
          </cell>
          <cell r="F157">
            <v>1.1296296296296295</v>
          </cell>
          <cell r="G157">
            <v>0.153</v>
          </cell>
          <cell r="H157">
            <v>0.17499999999999999</v>
          </cell>
          <cell r="I157">
            <v>8.1000000000000003E-2</v>
          </cell>
          <cell r="J157">
            <v>9.6000000000000002E-2</v>
          </cell>
          <cell r="O157">
            <v>0.23399999999999999</v>
          </cell>
          <cell r="P157">
            <v>0.27100000000000002</v>
          </cell>
          <cell r="Q157">
            <v>53.765999999999998</v>
          </cell>
          <cell r="R157">
            <v>60.728999999999999</v>
          </cell>
          <cell r="S157">
            <v>1.1295056355317488</v>
          </cell>
          <cell r="T157">
            <v>1.272</v>
          </cell>
          <cell r="U157">
            <v>1.2929999999999999</v>
          </cell>
          <cell r="V157">
            <v>53.1</v>
          </cell>
          <cell r="W157">
            <v>60.247686680176017</v>
          </cell>
          <cell r="Y157" t="str">
            <v>Goforth</v>
          </cell>
          <cell r="AC157">
            <v>0</v>
          </cell>
          <cell r="AD157">
            <v>0</v>
          </cell>
          <cell r="AG157">
            <v>0</v>
          </cell>
          <cell r="AH157">
            <v>0</v>
          </cell>
          <cell r="AI157">
            <v>0</v>
          </cell>
          <cell r="AJ157">
            <v>0</v>
          </cell>
          <cell r="AK157">
            <v>0</v>
          </cell>
          <cell r="AL157">
            <v>0</v>
          </cell>
        </row>
        <row r="158">
          <cell r="A158" t="str">
            <v>72-40-042</v>
          </cell>
          <cell r="B158" t="str">
            <v>ARP-PUR01134</v>
          </cell>
          <cell r="C158" t="str">
            <v>Robinson MM1</v>
          </cell>
          <cell r="D158">
            <v>3496</v>
          </cell>
          <cell r="E158">
            <v>4359</v>
          </cell>
          <cell r="F158">
            <v>1.2468535469107551</v>
          </cell>
          <cell r="G158">
            <v>10.962999999999999</v>
          </cell>
          <cell r="H158">
            <v>12.513</v>
          </cell>
          <cell r="I158">
            <v>5.766</v>
          </cell>
          <cell r="J158">
            <v>6.8520000000000003</v>
          </cell>
          <cell r="O158">
            <v>16.728999999999999</v>
          </cell>
          <cell r="P158">
            <v>19.365000000000002</v>
          </cell>
          <cell r="Q158">
            <v>3479.2710000000002</v>
          </cell>
          <cell r="R158">
            <v>4339.6350000000002</v>
          </cell>
          <cell r="S158">
            <v>1.2472828359733978</v>
          </cell>
          <cell r="T158">
            <v>90.870999999999995</v>
          </cell>
          <cell r="U158">
            <v>92.403000000000006</v>
          </cell>
          <cell r="V158">
            <v>3435.87</v>
          </cell>
          <cell r="W158">
            <v>4305.2408204700496</v>
          </cell>
          <cell r="Y158" t="str">
            <v>Goforth</v>
          </cell>
          <cell r="AC158">
            <v>0</v>
          </cell>
          <cell r="AD158">
            <v>0</v>
          </cell>
          <cell r="AG158">
            <v>0</v>
          </cell>
          <cell r="AH158">
            <v>0</v>
          </cell>
          <cell r="AI158">
            <v>0</v>
          </cell>
          <cell r="AJ158">
            <v>0</v>
          </cell>
          <cell r="AK158">
            <v>0</v>
          </cell>
          <cell r="AL158">
            <v>0</v>
          </cell>
        </row>
        <row r="159">
          <cell r="A159" t="str">
            <v>81-10-176</v>
          </cell>
          <cell r="B159" t="str">
            <v>CEMI-GTH00174WS</v>
          </cell>
          <cell r="C159" t="str">
            <v>Hodges Wilkinson CDP</v>
          </cell>
          <cell r="D159">
            <v>347719</v>
          </cell>
          <cell r="E159">
            <v>362130</v>
          </cell>
          <cell r="F159">
            <v>1.0414443846899364</v>
          </cell>
          <cell r="K159">
            <v>10494.121999999999</v>
          </cell>
          <cell r="L159">
            <v>11831.225</v>
          </cell>
          <cell r="O159">
            <v>10494.121999999999</v>
          </cell>
          <cell r="P159">
            <v>11831.225</v>
          </cell>
          <cell r="Q159">
            <v>337224.87800000003</v>
          </cell>
          <cell r="R159">
            <v>350298.77500000002</v>
          </cell>
          <cell r="S159">
            <v>1.0387690762245601</v>
          </cell>
          <cell r="V159">
            <v>333018.39</v>
          </cell>
          <cell r="W159">
            <v>347522.44958173978</v>
          </cell>
          <cell r="Y159" t="str">
            <v>WS</v>
          </cell>
          <cell r="AE159">
            <v>0</v>
          </cell>
          <cell r="AG159">
            <v>0</v>
          </cell>
          <cell r="AH159">
            <v>0</v>
          </cell>
          <cell r="AI159">
            <v>0</v>
          </cell>
          <cell r="AJ159">
            <v>0</v>
          </cell>
          <cell r="AK159">
            <v>0</v>
          </cell>
          <cell r="AL159">
            <v>0</v>
          </cell>
        </row>
        <row r="160">
          <cell r="A160" t="str">
            <v>81-10-183</v>
          </cell>
          <cell r="B160" t="str">
            <v>CEMI-GTH00174WS</v>
          </cell>
          <cell r="C160" t="str">
            <v>Four 7s CDP</v>
          </cell>
          <cell r="D160">
            <v>311227</v>
          </cell>
          <cell r="E160">
            <v>354552</v>
          </cell>
          <cell r="F160">
            <v>1.1392070739363873</v>
          </cell>
          <cell r="K160">
            <v>10274.52</v>
          </cell>
          <cell r="L160">
            <v>11583.643</v>
          </cell>
          <cell r="O160">
            <v>10274.52</v>
          </cell>
          <cell r="P160">
            <v>11583.643</v>
          </cell>
          <cell r="Q160">
            <v>300952.48</v>
          </cell>
          <cell r="R160">
            <v>342968.35700000002</v>
          </cell>
          <cell r="S160">
            <v>1.1396096719322599</v>
          </cell>
          <cell r="V160">
            <v>297198.45</v>
          </cell>
          <cell r="W160">
            <v>340250.12948921853</v>
          </cell>
          <cell r="Y160" t="str">
            <v>WS</v>
          </cell>
          <cell r="AE160">
            <v>0</v>
          </cell>
          <cell r="AG160">
            <v>0</v>
          </cell>
          <cell r="AH160">
            <v>0</v>
          </cell>
          <cell r="AI160">
            <v>0</v>
          </cell>
          <cell r="AJ160">
            <v>0</v>
          </cell>
          <cell r="AK160">
            <v>0</v>
          </cell>
          <cell r="AL160">
            <v>0</v>
          </cell>
        </row>
        <row r="161">
          <cell r="A161" t="str">
            <v>81-10-214</v>
          </cell>
          <cell r="B161" t="str">
            <v>CEMI-GTH00174WS</v>
          </cell>
          <cell r="C161" t="str">
            <v>Four 7's #2 CDP</v>
          </cell>
          <cell r="D161">
            <v>320114</v>
          </cell>
          <cell r="E161">
            <v>364677</v>
          </cell>
          <cell r="F161">
            <v>1.1392097815153353</v>
          </cell>
          <cell r="K161">
            <v>10567.932000000001</v>
          </cell>
          <cell r="L161">
            <v>11914.439</v>
          </cell>
          <cell r="O161">
            <v>10567.932000000001</v>
          </cell>
          <cell r="P161">
            <v>11914.439</v>
          </cell>
          <cell r="Q161">
            <v>309546.06799999997</v>
          </cell>
          <cell r="R161">
            <v>352762.56099999999</v>
          </cell>
          <cell r="S161">
            <v>1.1396124760337774</v>
          </cell>
          <cell r="V161">
            <v>305684.84000000003</v>
          </cell>
          <cell r="W161">
            <v>349966.70861737354</v>
          </cell>
          <cell r="Y161" t="str">
            <v>WS</v>
          </cell>
          <cell r="AE161">
            <v>0</v>
          </cell>
          <cell r="AG161">
            <v>0</v>
          </cell>
          <cell r="AH161">
            <v>0</v>
          </cell>
          <cell r="AI161">
            <v>0</v>
          </cell>
          <cell r="AJ161">
            <v>0</v>
          </cell>
          <cell r="AK161">
            <v>0</v>
          </cell>
          <cell r="AL161">
            <v>0</v>
          </cell>
        </row>
        <row r="162">
          <cell r="A162" t="str">
            <v>81-10-349</v>
          </cell>
          <cell r="B162" t="str">
            <v>CEMI-GTH00174WS</v>
          </cell>
          <cell r="C162" t="str">
            <v>Campfire Marys Creek B CDP</v>
          </cell>
          <cell r="D162">
            <v>19824</v>
          </cell>
          <cell r="E162">
            <v>22686</v>
          </cell>
          <cell r="F162">
            <v>1.1443704600484261</v>
          </cell>
          <cell r="K162">
            <v>657.41499999999996</v>
          </cell>
          <cell r="L162">
            <v>741.17899999999997</v>
          </cell>
          <cell r="O162">
            <v>657.41499999999996</v>
          </cell>
          <cell r="P162">
            <v>741.17899999999997</v>
          </cell>
          <cell r="Q162">
            <v>19166.584999999999</v>
          </cell>
          <cell r="R162">
            <v>21944.821</v>
          </cell>
          <cell r="S162">
            <v>1.1449520611000865</v>
          </cell>
          <cell r="V162">
            <v>18927.5</v>
          </cell>
          <cell r="W162">
            <v>21770.895286610135</v>
          </cell>
          <cell r="Y162" t="str">
            <v>WS</v>
          </cell>
          <cell r="AE162">
            <v>0</v>
          </cell>
          <cell r="AG162">
            <v>0</v>
          </cell>
          <cell r="AH162">
            <v>0</v>
          </cell>
          <cell r="AI162">
            <v>0</v>
          </cell>
          <cell r="AJ162">
            <v>0</v>
          </cell>
          <cell r="AK162">
            <v>0</v>
          </cell>
          <cell r="AL162">
            <v>0</v>
          </cell>
        </row>
        <row r="163">
          <cell r="A163" t="str">
            <v>81-40-080</v>
          </cell>
          <cell r="B163" t="str">
            <v>CEMI-GTH00174WS</v>
          </cell>
          <cell r="C163" t="str">
            <v>Mary's Creek 1H</v>
          </cell>
          <cell r="D163">
            <v>5946</v>
          </cell>
          <cell r="E163">
            <v>6738</v>
          </cell>
          <cell r="F163">
            <v>1.1331987891019173</v>
          </cell>
          <cell r="K163">
            <v>195.26</v>
          </cell>
          <cell r="L163">
            <v>220.13900000000001</v>
          </cell>
          <cell r="O163">
            <v>195.26</v>
          </cell>
          <cell r="P163">
            <v>220.13900000000001</v>
          </cell>
          <cell r="Q163">
            <v>5750.74</v>
          </cell>
          <cell r="R163">
            <v>6517.8609999999999</v>
          </cell>
          <cell r="S163">
            <v>1.1333951804463427</v>
          </cell>
          <cell r="V163">
            <v>5679.01</v>
          </cell>
          <cell r="W163">
            <v>6466.2030883587531</v>
          </cell>
          <cell r="Y163" t="str">
            <v>WS</v>
          </cell>
          <cell r="AE163">
            <v>0</v>
          </cell>
          <cell r="AG163">
            <v>0</v>
          </cell>
          <cell r="AH163">
            <v>0</v>
          </cell>
          <cell r="AI163">
            <v>0</v>
          </cell>
          <cell r="AJ163">
            <v>0</v>
          </cell>
          <cell r="AK163">
            <v>0</v>
          </cell>
          <cell r="AL163">
            <v>0</v>
          </cell>
        </row>
        <row r="164">
          <cell r="A164" t="str">
            <v>81-40-085</v>
          </cell>
          <cell r="B164" t="str">
            <v>CEMI-GTH00174WS</v>
          </cell>
          <cell r="C164" t="str">
            <v>Mary's Creek 3H</v>
          </cell>
          <cell r="D164">
            <v>3066</v>
          </cell>
          <cell r="E164">
            <v>3426</v>
          </cell>
          <cell r="F164">
            <v>1.1174168297455969</v>
          </cell>
          <cell r="K164">
            <v>99.281999999999996</v>
          </cell>
          <cell r="L164">
            <v>111.932</v>
          </cell>
          <cell r="O164">
            <v>99.281999999999996</v>
          </cell>
          <cell r="P164">
            <v>111.932</v>
          </cell>
          <cell r="Q164">
            <v>2966.7179999999998</v>
          </cell>
          <cell r="R164">
            <v>3314.0680000000002</v>
          </cell>
          <cell r="S164">
            <v>1.1170822437454455</v>
          </cell>
          <cell r="V164">
            <v>2929.71</v>
          </cell>
          <cell r="W164">
            <v>3287.8020468112031</v>
          </cell>
          <cell r="Y164" t="str">
            <v>WS</v>
          </cell>
          <cell r="AE164">
            <v>0</v>
          </cell>
          <cell r="AG164">
            <v>0</v>
          </cell>
          <cell r="AH164">
            <v>0</v>
          </cell>
          <cell r="AI164">
            <v>0</v>
          </cell>
          <cell r="AJ164">
            <v>0</v>
          </cell>
          <cell r="AK164">
            <v>0</v>
          </cell>
          <cell r="AL164">
            <v>0</v>
          </cell>
        </row>
        <row r="165">
          <cell r="A165" t="str">
            <v>81-40-139</v>
          </cell>
          <cell r="B165" t="str">
            <v>CEMI-GTH00174WS</v>
          </cell>
          <cell r="C165" t="str">
            <v>Mary's  Creek 5H</v>
          </cell>
          <cell r="D165">
            <v>2089</v>
          </cell>
          <cell r="E165">
            <v>2384</v>
          </cell>
          <cell r="F165">
            <v>1.1412158927716611</v>
          </cell>
          <cell r="K165">
            <v>69.085999999999999</v>
          </cell>
          <cell r="L165">
            <v>77.888000000000005</v>
          </cell>
          <cell r="O165">
            <v>69.085999999999999</v>
          </cell>
          <cell r="P165">
            <v>77.888000000000005</v>
          </cell>
          <cell r="Q165">
            <v>2019.914</v>
          </cell>
          <cell r="R165">
            <v>2306.1120000000001</v>
          </cell>
          <cell r="S165">
            <v>1.1416882104881694</v>
          </cell>
          <cell r="V165">
            <v>1994.72</v>
          </cell>
          <cell r="W165">
            <v>2287.8346955391012</v>
          </cell>
          <cell r="Y165" t="str">
            <v>WS</v>
          </cell>
          <cell r="AE165">
            <v>0</v>
          </cell>
          <cell r="AG165">
            <v>0</v>
          </cell>
          <cell r="AH165">
            <v>0</v>
          </cell>
          <cell r="AI165">
            <v>0</v>
          </cell>
          <cell r="AJ165">
            <v>0</v>
          </cell>
          <cell r="AK165">
            <v>0</v>
          </cell>
          <cell r="AL165">
            <v>0</v>
          </cell>
        </row>
        <row r="166">
          <cell r="A166" t="str">
            <v>81-40-140</v>
          </cell>
          <cell r="B166" t="str">
            <v>CEMI-GTH00174WS</v>
          </cell>
          <cell r="C166" t="str">
            <v>Mary's  Creek 7H</v>
          </cell>
          <cell r="D166">
            <v>0</v>
          </cell>
          <cell r="E166">
            <v>0</v>
          </cell>
          <cell r="F166">
            <v>0</v>
          </cell>
          <cell r="K166">
            <v>0</v>
          </cell>
          <cell r="L166">
            <v>0</v>
          </cell>
          <cell r="O166">
            <v>0</v>
          </cell>
          <cell r="P166">
            <v>0</v>
          </cell>
          <cell r="Q166">
            <v>0</v>
          </cell>
          <cell r="R166">
            <v>0</v>
          </cell>
          <cell r="S166">
            <v>0</v>
          </cell>
          <cell r="V166">
            <v>0</v>
          </cell>
          <cell r="W166">
            <v>0</v>
          </cell>
          <cell r="Y166" t="str">
            <v>WS</v>
          </cell>
          <cell r="AE166">
            <v>0</v>
          </cell>
          <cell r="AG166">
            <v>0</v>
          </cell>
          <cell r="AH166">
            <v>0</v>
          </cell>
          <cell r="AI166">
            <v>0</v>
          </cell>
          <cell r="AJ166">
            <v>0</v>
          </cell>
          <cell r="AK166">
            <v>0</v>
          </cell>
          <cell r="AL166">
            <v>0</v>
          </cell>
        </row>
        <row r="167">
          <cell r="A167" t="str">
            <v>81-40-141</v>
          </cell>
          <cell r="B167" t="str">
            <v>CEMI-GTH00174WS</v>
          </cell>
          <cell r="C167" t="str">
            <v>Mary's Creek 8H</v>
          </cell>
          <cell r="D167">
            <v>1776</v>
          </cell>
          <cell r="E167">
            <v>2029</v>
          </cell>
          <cell r="F167">
            <v>1.142454954954955</v>
          </cell>
          <cell r="K167">
            <v>58.798000000000002</v>
          </cell>
          <cell r="L167">
            <v>66.290000000000006</v>
          </cell>
          <cell r="O167">
            <v>58.798000000000002</v>
          </cell>
          <cell r="P167">
            <v>66.290000000000006</v>
          </cell>
          <cell r="Q167">
            <v>1717.202</v>
          </cell>
          <cell r="R167">
            <v>1962.71</v>
          </cell>
          <cell r="S167">
            <v>1.1429697845681521</v>
          </cell>
          <cell r="V167">
            <v>1695.78</v>
          </cell>
          <cell r="W167">
            <v>1947.1543599276831</v>
          </cell>
          <cell r="Y167" t="str">
            <v>WS</v>
          </cell>
          <cell r="AE167">
            <v>0</v>
          </cell>
          <cell r="AG167">
            <v>0</v>
          </cell>
          <cell r="AH167">
            <v>0</v>
          </cell>
          <cell r="AI167">
            <v>0</v>
          </cell>
          <cell r="AJ167">
            <v>0</v>
          </cell>
          <cell r="AK167">
            <v>0</v>
          </cell>
          <cell r="AL167">
            <v>0</v>
          </cell>
        </row>
        <row r="168">
          <cell r="A168" t="str">
            <v>81-40-144</v>
          </cell>
          <cell r="B168" t="str">
            <v>CEMI-GTH00174WS</v>
          </cell>
          <cell r="C168" t="str">
            <v>Mary's Creek 6H</v>
          </cell>
          <cell r="D168">
            <v>7713</v>
          </cell>
          <cell r="E168">
            <v>8764</v>
          </cell>
          <cell r="F168">
            <v>1.13626345131596</v>
          </cell>
          <cell r="K168">
            <v>253.97</v>
          </cell>
          <cell r="L168">
            <v>286.33</v>
          </cell>
          <cell r="O168">
            <v>253.97</v>
          </cell>
          <cell r="P168">
            <v>286.33</v>
          </cell>
          <cell r="Q168">
            <v>7459.03</v>
          </cell>
          <cell r="R168">
            <v>8477.67</v>
          </cell>
          <cell r="S168">
            <v>1.1365646739589466</v>
          </cell>
          <cell r="V168">
            <v>7365.99</v>
          </cell>
          <cell r="W168">
            <v>8410.4794404308941</v>
          </cell>
          <cell r="Y168" t="str">
            <v>WS</v>
          </cell>
          <cell r="AE168">
            <v>0</v>
          </cell>
          <cell r="AG168">
            <v>0</v>
          </cell>
          <cell r="AH168">
            <v>0</v>
          </cell>
          <cell r="AI168">
            <v>0</v>
          </cell>
          <cell r="AJ168">
            <v>0</v>
          </cell>
          <cell r="AK168">
            <v>0</v>
          </cell>
          <cell r="AL168">
            <v>0</v>
          </cell>
        </row>
        <row r="169">
          <cell r="A169" t="str">
            <v>81-40-179</v>
          </cell>
          <cell r="B169" t="str">
            <v>CEMI-GTH00174WS</v>
          </cell>
          <cell r="C169" t="str">
            <v>Chesapeake Ward</v>
          </cell>
          <cell r="D169">
            <v>47050</v>
          </cell>
          <cell r="E169">
            <v>52122</v>
          </cell>
          <cell r="F169">
            <v>1.1078002125398512</v>
          </cell>
          <cell r="K169">
            <v>1510.4369999999999</v>
          </cell>
          <cell r="L169">
            <v>1702.8889999999999</v>
          </cell>
          <cell r="O169">
            <v>1510.4369999999999</v>
          </cell>
          <cell r="P169">
            <v>1702.8889999999999</v>
          </cell>
          <cell r="Q169">
            <v>45539.563000000002</v>
          </cell>
          <cell r="R169">
            <v>50419.110999999997</v>
          </cell>
          <cell r="S169">
            <v>1.1071496448044527</v>
          </cell>
          <cell r="V169">
            <v>44971.51</v>
          </cell>
          <cell r="W169">
            <v>50019.509661298813</v>
          </cell>
          <cell r="Y169" t="str">
            <v>WS</v>
          </cell>
          <cell r="AE169">
            <v>0</v>
          </cell>
          <cell r="AG169">
            <v>0</v>
          </cell>
          <cell r="AH169">
            <v>0</v>
          </cell>
          <cell r="AI169">
            <v>0</v>
          </cell>
          <cell r="AJ169">
            <v>0</v>
          </cell>
          <cell r="AK169">
            <v>0</v>
          </cell>
          <cell r="AL169">
            <v>0</v>
          </cell>
        </row>
        <row r="170">
          <cell r="A170" t="str">
            <v>81-40-226</v>
          </cell>
          <cell r="B170" t="str">
            <v>CEMI-GTH00174WS</v>
          </cell>
          <cell r="C170" t="str">
            <v>Bosler</v>
          </cell>
          <cell r="D170">
            <v>9266</v>
          </cell>
          <cell r="E170">
            <v>11146</v>
          </cell>
          <cell r="F170">
            <v>1.2028922944096698</v>
          </cell>
          <cell r="K170">
            <v>322.99799999999999</v>
          </cell>
          <cell r="L170">
            <v>364.15300000000002</v>
          </cell>
          <cell r="O170">
            <v>322.99799999999999</v>
          </cell>
          <cell r="P170">
            <v>364.15300000000002</v>
          </cell>
          <cell r="Q170">
            <v>8943.0020000000004</v>
          </cell>
          <cell r="R170">
            <v>10781.847</v>
          </cell>
          <cell r="S170">
            <v>1.2056183147448698</v>
          </cell>
          <cell r="V170">
            <v>8831.4500000000007</v>
          </cell>
          <cell r="W170">
            <v>10696.394471991895</v>
          </cell>
          <cell r="Y170" t="str">
            <v>WS</v>
          </cell>
          <cell r="AE170">
            <v>0</v>
          </cell>
          <cell r="AG170">
            <v>0</v>
          </cell>
          <cell r="AH170">
            <v>0</v>
          </cell>
          <cell r="AI170">
            <v>0</v>
          </cell>
          <cell r="AJ170">
            <v>0</v>
          </cell>
          <cell r="AK170">
            <v>0</v>
          </cell>
          <cell r="AL170">
            <v>0</v>
          </cell>
        </row>
        <row r="171">
          <cell r="A171" t="str">
            <v>81-40-335</v>
          </cell>
          <cell r="B171" t="str">
            <v>CEMI-GTH00174WS</v>
          </cell>
          <cell r="C171" t="str">
            <v>Benbrook #1</v>
          </cell>
          <cell r="D171">
            <v>5435</v>
          </cell>
          <cell r="E171">
            <v>6238</v>
          </cell>
          <cell r="F171">
            <v>1.1477460901563938</v>
          </cell>
          <cell r="K171">
            <v>180.77</v>
          </cell>
          <cell r="L171">
            <v>203.803</v>
          </cell>
          <cell r="O171">
            <v>180.77</v>
          </cell>
          <cell r="P171">
            <v>203.803</v>
          </cell>
          <cell r="Q171">
            <v>5254.23</v>
          </cell>
          <cell r="R171">
            <v>6034.1970000000001</v>
          </cell>
          <cell r="S171">
            <v>1.1484455381663918</v>
          </cell>
          <cell r="V171">
            <v>5188.6899999999996</v>
          </cell>
          <cell r="W171">
            <v>5986.3724122323456</v>
          </cell>
          <cell r="Y171" t="str">
            <v>WS</v>
          </cell>
          <cell r="AE171">
            <v>0</v>
          </cell>
          <cell r="AG171">
            <v>0</v>
          </cell>
          <cell r="AH171">
            <v>0</v>
          </cell>
          <cell r="AI171">
            <v>0</v>
          </cell>
          <cell r="AJ171">
            <v>0</v>
          </cell>
          <cell r="AK171">
            <v>0</v>
          </cell>
          <cell r="AL171">
            <v>0</v>
          </cell>
        </row>
        <row r="172">
          <cell r="A172" t="str">
            <v>72-10-148</v>
          </cell>
          <cell r="B172" t="str">
            <v>CEMI-GTH00165</v>
          </cell>
          <cell r="C172" t="str">
            <v>Blue Drake Woody N 3-5-7H CDP</v>
          </cell>
          <cell r="D172">
            <v>6388</v>
          </cell>
          <cell r="E172">
            <v>7096</v>
          </cell>
          <cell r="F172">
            <v>1.1108328115216031</v>
          </cell>
          <cell r="G172">
            <v>17.847000000000001</v>
          </cell>
          <cell r="H172">
            <v>20.369</v>
          </cell>
          <cell r="I172">
            <v>9.3859999999999992</v>
          </cell>
          <cell r="J172">
            <v>11.154</v>
          </cell>
          <cell r="O172">
            <v>27.233000000000001</v>
          </cell>
          <cell r="P172">
            <v>31.523</v>
          </cell>
          <cell r="Q172">
            <v>6360.7669999999998</v>
          </cell>
          <cell r="R172">
            <v>7064.4769999999999</v>
          </cell>
          <cell r="S172">
            <v>1.1106328843675612</v>
          </cell>
          <cell r="T172">
            <v>147.929</v>
          </cell>
          <cell r="U172">
            <v>150.422</v>
          </cell>
          <cell r="V172">
            <v>6281.42</v>
          </cell>
          <cell r="W172">
            <v>7008.4868325727384</v>
          </cell>
          <cell r="Y172" t="str">
            <v>Goforth</v>
          </cell>
          <cell r="AC172">
            <v>0</v>
          </cell>
          <cell r="AD172">
            <v>0</v>
          </cell>
          <cell r="AG172">
            <v>0</v>
          </cell>
          <cell r="AH172">
            <v>0</v>
          </cell>
          <cell r="AI172">
            <v>0</v>
          </cell>
          <cell r="AJ172">
            <v>0</v>
          </cell>
          <cell r="AK172">
            <v>0</v>
          </cell>
          <cell r="AL172">
            <v>0</v>
          </cell>
        </row>
        <row r="173">
          <cell r="A173" t="str">
            <v>72-40-195</v>
          </cell>
          <cell r="B173" t="str">
            <v>CEMI-GTH00165</v>
          </cell>
          <cell r="C173" t="str">
            <v>Blue Drake Woody South</v>
          </cell>
          <cell r="D173">
            <v>16384</v>
          </cell>
          <cell r="E173">
            <v>18154</v>
          </cell>
          <cell r="F173">
            <v>1.1080322265625</v>
          </cell>
          <cell r="G173">
            <v>45.658999999999999</v>
          </cell>
          <cell r="H173">
            <v>52.112000000000002</v>
          </cell>
          <cell r="I173">
            <v>24.013000000000002</v>
          </cell>
          <cell r="J173">
            <v>28.535</v>
          </cell>
          <cell r="O173">
            <v>69.671999999999997</v>
          </cell>
          <cell r="P173">
            <v>80.647000000000006</v>
          </cell>
          <cell r="Q173">
            <v>16314.328</v>
          </cell>
          <cell r="R173">
            <v>18073.352999999999</v>
          </cell>
          <cell r="S173">
            <v>1.1078208676446863</v>
          </cell>
          <cell r="T173">
            <v>378.45299999999997</v>
          </cell>
          <cell r="U173">
            <v>384.83199999999999</v>
          </cell>
          <cell r="V173">
            <v>16110.83</v>
          </cell>
          <cell r="W173">
            <v>17930.110965176755</v>
          </cell>
          <cell r="Y173" t="str">
            <v>Goforth</v>
          </cell>
          <cell r="AC173">
            <v>0</v>
          </cell>
          <cell r="AD173">
            <v>0</v>
          </cell>
          <cell r="AG173">
            <v>0</v>
          </cell>
          <cell r="AH173">
            <v>0</v>
          </cell>
          <cell r="AI173">
            <v>0</v>
          </cell>
          <cell r="AJ173">
            <v>0</v>
          </cell>
          <cell r="AK173">
            <v>0</v>
          </cell>
          <cell r="AL173">
            <v>0</v>
          </cell>
        </row>
        <row r="174">
          <cell r="A174" t="str">
            <v>72-40-231</v>
          </cell>
          <cell r="B174" t="str">
            <v>CEMI-GTH00174</v>
          </cell>
          <cell r="C174" t="str">
            <v>Winscott NW</v>
          </cell>
          <cell r="D174">
            <v>24018</v>
          </cell>
          <cell r="E174">
            <v>26501</v>
          </cell>
          <cell r="F174">
            <v>1.1033807977350321</v>
          </cell>
          <cell r="G174">
            <v>66.652000000000001</v>
          </cell>
          <cell r="H174">
            <v>76.072000000000003</v>
          </cell>
          <cell r="I174">
            <v>35.054000000000002</v>
          </cell>
          <cell r="J174">
            <v>41.655999999999999</v>
          </cell>
          <cell r="O174">
            <v>101.706</v>
          </cell>
          <cell r="P174">
            <v>117.72800000000001</v>
          </cell>
          <cell r="Q174">
            <v>23916.294000000002</v>
          </cell>
          <cell r="R174">
            <v>26383.272000000001</v>
          </cell>
          <cell r="S174">
            <v>1.1031505132024217</v>
          </cell>
          <cell r="T174">
            <v>552.46199999999999</v>
          </cell>
          <cell r="U174">
            <v>561.77300000000002</v>
          </cell>
          <cell r="V174">
            <v>23617.97</v>
          </cell>
          <cell r="W174">
            <v>26174.16893171073</v>
          </cell>
          <cell r="Y174" t="str">
            <v>Goforth</v>
          </cell>
          <cell r="AC174">
            <v>0</v>
          </cell>
          <cell r="AD174">
            <v>0</v>
          </cell>
          <cell r="AG174">
            <v>0</v>
          </cell>
          <cell r="AH174">
            <v>0</v>
          </cell>
          <cell r="AI174">
            <v>0</v>
          </cell>
          <cell r="AJ174">
            <v>0</v>
          </cell>
          <cell r="AK174">
            <v>0</v>
          </cell>
          <cell r="AL174">
            <v>0</v>
          </cell>
        </row>
        <row r="175">
          <cell r="A175" t="str">
            <v>72-40-096</v>
          </cell>
          <cell r="B175" t="str">
            <v>Chief-PUR01184</v>
          </cell>
          <cell r="C175" t="str">
            <v>Red Oak CDP</v>
          </cell>
          <cell r="D175">
            <v>6048</v>
          </cell>
          <cell r="E175">
            <v>7434</v>
          </cell>
          <cell r="F175">
            <v>1.2291666666666667</v>
          </cell>
          <cell r="G175">
            <v>18.696999999999999</v>
          </cell>
          <cell r="H175">
            <v>21.34</v>
          </cell>
          <cell r="I175">
            <v>9.8330000000000002</v>
          </cell>
          <cell r="J175">
            <v>11.685</v>
          </cell>
          <cell r="O175">
            <v>28.53</v>
          </cell>
          <cell r="P175">
            <v>33.024999999999999</v>
          </cell>
          <cell r="Q175">
            <v>6019.47</v>
          </cell>
          <cell r="R175">
            <v>7400.9750000000004</v>
          </cell>
          <cell r="S175">
            <v>1.2295060860839908</v>
          </cell>
          <cell r="T175">
            <v>154.97499999999999</v>
          </cell>
          <cell r="U175">
            <v>157.58699999999999</v>
          </cell>
          <cell r="V175">
            <v>5944.38</v>
          </cell>
          <cell r="W175">
            <v>7342.3178864762422</v>
          </cell>
          <cell r="Y175" t="str">
            <v>Goforth</v>
          </cell>
          <cell r="AC175">
            <v>0</v>
          </cell>
          <cell r="AD175">
            <v>0</v>
          </cell>
          <cell r="AG175">
            <v>0</v>
          </cell>
          <cell r="AH175">
            <v>0</v>
          </cell>
          <cell r="AI175">
            <v>0</v>
          </cell>
          <cell r="AJ175">
            <v>0</v>
          </cell>
          <cell r="AK175">
            <v>0</v>
          </cell>
          <cell r="AL175">
            <v>0</v>
          </cell>
        </row>
        <row r="176">
          <cell r="A176" t="str">
            <v>72-40-016</v>
          </cell>
          <cell r="B176" t="str">
            <v>EnerVest-PUR01124</v>
          </cell>
          <cell r="C176" t="str">
            <v>Mills MM</v>
          </cell>
          <cell r="D176">
            <v>17735</v>
          </cell>
          <cell r="E176">
            <v>22047</v>
          </cell>
          <cell r="F176">
            <v>1.2431350436989004</v>
          </cell>
          <cell r="G176">
            <v>55.45</v>
          </cell>
          <cell r="H176">
            <v>63.286999999999999</v>
          </cell>
          <cell r="I176">
            <v>29.163</v>
          </cell>
          <cell r="J176">
            <v>34.655000000000001</v>
          </cell>
          <cell r="O176">
            <v>84.613</v>
          </cell>
          <cell r="P176">
            <v>97.942000000000007</v>
          </cell>
          <cell r="Q176">
            <v>17650.386999999999</v>
          </cell>
          <cell r="R176">
            <v>21949.058000000001</v>
          </cell>
          <cell r="S176">
            <v>1.2435454248113655</v>
          </cell>
          <cell r="T176">
            <v>459.61</v>
          </cell>
          <cell r="U176">
            <v>467.35700000000003</v>
          </cell>
          <cell r="V176">
            <v>17430.22</v>
          </cell>
          <cell r="W176">
            <v>21775.098705873814</v>
          </cell>
          <cell r="Y176" t="str">
            <v>Goforth</v>
          </cell>
          <cell r="AC176">
            <v>0</v>
          </cell>
          <cell r="AD176">
            <v>0</v>
          </cell>
          <cell r="AG176">
            <v>0</v>
          </cell>
          <cell r="AH176">
            <v>0</v>
          </cell>
          <cell r="AI176">
            <v>0</v>
          </cell>
          <cell r="AJ176">
            <v>0</v>
          </cell>
          <cell r="AK176">
            <v>0</v>
          </cell>
          <cell r="AL176">
            <v>0</v>
          </cell>
        </row>
        <row r="177">
          <cell r="A177" t="str">
            <v>72-40-112</v>
          </cell>
          <cell r="B177" t="str">
            <v>EnerVest-GTH00100</v>
          </cell>
          <cell r="C177" t="str">
            <v>Cleveland 1H</v>
          </cell>
          <cell r="D177">
            <v>0</v>
          </cell>
          <cell r="E177">
            <v>0</v>
          </cell>
          <cell r="F177">
            <v>0</v>
          </cell>
          <cell r="G177">
            <v>0</v>
          </cell>
          <cell r="H177">
            <v>0</v>
          </cell>
          <cell r="I177">
            <v>0</v>
          </cell>
          <cell r="J177">
            <v>0</v>
          </cell>
          <cell r="O177">
            <v>0</v>
          </cell>
          <cell r="P177">
            <v>0</v>
          </cell>
          <cell r="Q177">
            <v>0</v>
          </cell>
          <cell r="R177">
            <v>0</v>
          </cell>
          <cell r="S177">
            <v>0</v>
          </cell>
          <cell r="T177">
            <v>0</v>
          </cell>
          <cell r="U177">
            <v>0</v>
          </cell>
          <cell r="V177">
            <v>0</v>
          </cell>
          <cell r="W177">
            <v>0</v>
          </cell>
          <cell r="Y177" t="str">
            <v>Goforth</v>
          </cell>
          <cell r="AC177">
            <v>0</v>
          </cell>
          <cell r="AD177">
            <v>0</v>
          </cell>
          <cell r="AG177">
            <v>0</v>
          </cell>
          <cell r="AH177">
            <v>0</v>
          </cell>
          <cell r="AI177">
            <v>0</v>
          </cell>
          <cell r="AJ177">
            <v>0</v>
          </cell>
          <cell r="AK177">
            <v>0</v>
          </cell>
          <cell r="AL177">
            <v>0</v>
          </cell>
        </row>
        <row r="178">
          <cell r="A178" t="str">
            <v>72-10-204</v>
          </cell>
          <cell r="B178" t="str">
            <v>EnerVest-GTH00215</v>
          </cell>
          <cell r="C178" t="str">
            <v>Alexander Ranch CDP</v>
          </cell>
          <cell r="D178">
            <v>73</v>
          </cell>
          <cell r="E178">
            <v>86</v>
          </cell>
          <cell r="F178">
            <v>1.178082191780822</v>
          </cell>
          <cell r="G178">
            <v>0.216</v>
          </cell>
          <cell r="H178">
            <v>0.247</v>
          </cell>
          <cell r="I178">
            <v>0.114</v>
          </cell>
          <cell r="J178">
            <v>0.13500000000000001</v>
          </cell>
          <cell r="O178">
            <v>0.33</v>
          </cell>
          <cell r="P178">
            <v>0.38200000000000001</v>
          </cell>
          <cell r="Q178">
            <v>72.67</v>
          </cell>
          <cell r="R178">
            <v>85.617999999999995</v>
          </cell>
          <cell r="S178">
            <v>1.178175313059034</v>
          </cell>
          <cell r="T178">
            <v>1.7929999999999999</v>
          </cell>
          <cell r="U178">
            <v>1.823</v>
          </cell>
          <cell r="V178">
            <v>71.760000000000005</v>
          </cell>
          <cell r="W178">
            <v>84.939426603160101</v>
          </cell>
          <cell r="Y178" t="str">
            <v>Goforth</v>
          </cell>
          <cell r="AC178">
            <v>0</v>
          </cell>
          <cell r="AD178">
            <v>0</v>
          </cell>
          <cell r="AG178">
            <v>0</v>
          </cell>
          <cell r="AH178">
            <v>0</v>
          </cell>
          <cell r="AI178">
            <v>0</v>
          </cell>
          <cell r="AJ178">
            <v>0</v>
          </cell>
          <cell r="AK178">
            <v>0</v>
          </cell>
          <cell r="AL178">
            <v>0</v>
          </cell>
        </row>
        <row r="179">
          <cell r="A179" t="str">
            <v>72-40-076</v>
          </cell>
          <cell r="B179" t="str">
            <v>EnerVest-GTH00096</v>
          </cell>
          <cell r="C179" t="str">
            <v>Winston McFarland MM1</v>
          </cell>
          <cell r="D179">
            <v>328462</v>
          </cell>
          <cell r="E179">
            <v>394420</v>
          </cell>
          <cell r="F179">
            <v>1.2008086171307488</v>
          </cell>
          <cell r="G179">
            <v>991.99699999999996</v>
          </cell>
          <cell r="H179">
            <v>1132.202</v>
          </cell>
          <cell r="I179">
            <v>521.71900000000005</v>
          </cell>
          <cell r="J179">
            <v>619.97</v>
          </cell>
          <cell r="O179">
            <v>1513.7159999999999</v>
          </cell>
          <cell r="P179">
            <v>1752.172</v>
          </cell>
          <cell r="Q179">
            <v>326948.28399999999</v>
          </cell>
          <cell r="R179">
            <v>392667.82799999998</v>
          </cell>
          <cell r="S179">
            <v>1.2010089889323292</v>
          </cell>
          <cell r="T179">
            <v>8222.4060000000009</v>
          </cell>
          <cell r="U179">
            <v>8360.991</v>
          </cell>
          <cell r="V179">
            <v>322869.99</v>
          </cell>
          <cell r="W179">
            <v>389555.70272405678</v>
          </cell>
          <cell r="Y179" t="str">
            <v>Goforth</v>
          </cell>
          <cell r="AC179">
            <v>0</v>
          </cell>
          <cell r="AD179">
            <v>0</v>
          </cell>
          <cell r="AG179">
            <v>0</v>
          </cell>
          <cell r="AH179">
            <v>0</v>
          </cell>
          <cell r="AI179">
            <v>0</v>
          </cell>
          <cell r="AJ179">
            <v>0</v>
          </cell>
          <cell r="AK179">
            <v>0</v>
          </cell>
          <cell r="AL179">
            <v>0</v>
          </cell>
        </row>
        <row r="180">
          <cell r="A180" t="str">
            <v>72-10-211</v>
          </cell>
          <cell r="B180" t="str">
            <v>EnerVest-GTH00096</v>
          </cell>
          <cell r="C180" t="str">
            <v>Winston 1E CDP</v>
          </cell>
          <cell r="D180">
            <v>167192</v>
          </cell>
          <cell r="E180">
            <v>198922</v>
          </cell>
          <cell r="F180">
            <v>1.1897818077419973</v>
          </cell>
          <cell r="G180">
            <v>500.30500000000001</v>
          </cell>
          <cell r="H180">
            <v>571.01599999999996</v>
          </cell>
          <cell r="I180">
            <v>263.12400000000002</v>
          </cell>
          <cell r="J180">
            <v>312.67599999999999</v>
          </cell>
          <cell r="O180">
            <v>763.42900000000009</v>
          </cell>
          <cell r="P180">
            <v>883.69200000000001</v>
          </cell>
          <cell r="Q180">
            <v>166428.571</v>
          </cell>
          <cell r="R180">
            <v>198038.30799999999</v>
          </cell>
          <cell r="S180">
            <v>1.1899297507036817</v>
          </cell>
          <cell r="T180">
            <v>4146.893</v>
          </cell>
          <cell r="U180">
            <v>4216.7870000000003</v>
          </cell>
          <cell r="V180">
            <v>164352.57</v>
          </cell>
          <cell r="W180">
            <v>196468.73702936314</v>
          </cell>
          <cell r="Y180" t="str">
            <v>Goforth</v>
          </cell>
          <cell r="AC180">
            <v>0</v>
          </cell>
          <cell r="AD180">
            <v>0</v>
          </cell>
          <cell r="AG180">
            <v>0</v>
          </cell>
          <cell r="AH180">
            <v>0</v>
          </cell>
          <cell r="AI180">
            <v>0</v>
          </cell>
          <cell r="AJ180">
            <v>0</v>
          </cell>
          <cell r="AK180">
            <v>0</v>
          </cell>
          <cell r="AL180">
            <v>0</v>
          </cell>
        </row>
        <row r="181">
          <cell r="A181" t="str">
            <v>72-40-117</v>
          </cell>
          <cell r="B181" t="str">
            <v>EnerVest-GTH00096</v>
          </cell>
          <cell r="C181" t="str">
            <v>Dean A 1H</v>
          </cell>
          <cell r="D181">
            <v>0</v>
          </cell>
          <cell r="E181">
            <v>0</v>
          </cell>
          <cell r="F181">
            <v>0</v>
          </cell>
          <cell r="G181">
            <v>0</v>
          </cell>
          <cell r="H181">
            <v>0</v>
          </cell>
          <cell r="I181">
            <v>0</v>
          </cell>
          <cell r="J181">
            <v>0</v>
          </cell>
          <cell r="O181">
            <v>0</v>
          </cell>
          <cell r="P181">
            <v>0</v>
          </cell>
          <cell r="Q181">
            <v>0</v>
          </cell>
          <cell r="R181">
            <v>0</v>
          </cell>
          <cell r="S181">
            <v>0</v>
          </cell>
          <cell r="T181">
            <v>0</v>
          </cell>
          <cell r="U181">
            <v>0</v>
          </cell>
          <cell r="V181">
            <v>0</v>
          </cell>
          <cell r="W181">
            <v>0</v>
          </cell>
          <cell r="Y181" t="str">
            <v>Goforth</v>
          </cell>
          <cell r="AC181">
            <v>0</v>
          </cell>
          <cell r="AD181">
            <v>0</v>
          </cell>
          <cell r="AG181">
            <v>0</v>
          </cell>
          <cell r="AH181">
            <v>0</v>
          </cell>
          <cell r="AI181">
            <v>0</v>
          </cell>
          <cell r="AJ181">
            <v>0</v>
          </cell>
          <cell r="AK181">
            <v>0</v>
          </cell>
          <cell r="AL181">
            <v>0</v>
          </cell>
        </row>
        <row r="182">
          <cell r="A182" t="str">
            <v>72-10-252</v>
          </cell>
          <cell r="B182" t="str">
            <v>EnerVest-GTH00096</v>
          </cell>
          <cell r="C182" t="str">
            <v>McFarland CDP</v>
          </cell>
          <cell r="D182">
            <v>183481</v>
          </cell>
          <cell r="E182">
            <v>223434</v>
          </cell>
          <cell r="F182">
            <v>1.2177500667644061</v>
          </cell>
          <cell r="G182">
            <v>561.95399999999995</v>
          </cell>
          <cell r="H182">
            <v>641.37800000000004</v>
          </cell>
          <cell r="I182">
            <v>295.54700000000003</v>
          </cell>
          <cell r="J182">
            <v>351.20499999999998</v>
          </cell>
          <cell r="O182">
            <v>857.50099999999998</v>
          </cell>
          <cell r="P182">
            <v>992.58300000000008</v>
          </cell>
          <cell r="Q182">
            <v>182623.49900000001</v>
          </cell>
          <cell r="R182">
            <v>222441.41699999999</v>
          </cell>
          <cell r="S182">
            <v>1.2180328282944572</v>
          </cell>
          <cell r="T182">
            <v>4657.8900000000003</v>
          </cell>
          <cell r="U182">
            <v>4736.3969999999999</v>
          </cell>
          <cell r="V182">
            <v>180345.49</v>
          </cell>
          <cell r="W182">
            <v>220678.4369265158</v>
          </cell>
          <cell r="Y182" t="str">
            <v>Goforth</v>
          </cell>
          <cell r="AC182">
            <v>0</v>
          </cell>
          <cell r="AD182">
            <v>0</v>
          </cell>
          <cell r="AG182">
            <v>0</v>
          </cell>
          <cell r="AH182">
            <v>0</v>
          </cell>
          <cell r="AI182">
            <v>0</v>
          </cell>
          <cell r="AJ182">
            <v>0</v>
          </cell>
          <cell r="AK182">
            <v>0</v>
          </cell>
          <cell r="AL182">
            <v>0</v>
          </cell>
        </row>
        <row r="183">
          <cell r="A183" t="str">
            <v>78-0006-24</v>
          </cell>
          <cell r="B183" t="str">
            <v>EnerVest-GTH00096</v>
          </cell>
          <cell r="C183" t="str">
            <v>Dean Receipt</v>
          </cell>
          <cell r="D183">
            <v>342097</v>
          </cell>
          <cell r="E183">
            <v>396416</v>
          </cell>
          <cell r="F183">
            <v>1.158782450591499</v>
          </cell>
          <cell r="O183">
            <v>0</v>
          </cell>
          <cell r="P183">
            <v>0</v>
          </cell>
          <cell r="Q183">
            <v>342097</v>
          </cell>
          <cell r="R183">
            <v>396416</v>
          </cell>
          <cell r="S183">
            <v>1.158782450591499</v>
          </cell>
          <cell r="V183">
            <v>337829.74</v>
          </cell>
          <cell r="W183">
            <v>393274.16823936929</v>
          </cell>
          <cell r="Y183" t="str">
            <v>HP</v>
          </cell>
          <cell r="AG183">
            <v>0</v>
          </cell>
          <cell r="AH183">
            <v>0</v>
          </cell>
          <cell r="AI183">
            <v>0</v>
          </cell>
          <cell r="AJ183">
            <v>0</v>
          </cell>
          <cell r="AK183">
            <v>0</v>
          </cell>
          <cell r="AL183">
            <v>0</v>
          </cell>
        </row>
        <row r="184">
          <cell r="A184" t="str">
            <v>81-10-190</v>
          </cell>
          <cell r="B184" t="str">
            <v>EnerVest-GTH00096WS</v>
          </cell>
          <cell r="C184" t="str">
            <v>3325 CDP</v>
          </cell>
          <cell r="D184">
            <v>457123</v>
          </cell>
          <cell r="E184">
            <v>512645</v>
          </cell>
          <cell r="F184">
            <v>1.1214596509035861</v>
          </cell>
          <cell r="K184">
            <v>14855.878000000001</v>
          </cell>
          <cell r="L184">
            <v>16748.732</v>
          </cell>
          <cell r="O184">
            <v>14855.878000000001</v>
          </cell>
          <cell r="P184">
            <v>16748.732</v>
          </cell>
          <cell r="Q184">
            <v>442267.12199999997</v>
          </cell>
          <cell r="R184">
            <v>495896.26799999998</v>
          </cell>
          <cell r="S184">
            <v>1.1212596264390642</v>
          </cell>
          <cell r="V184">
            <v>436750.36</v>
          </cell>
          <cell r="W184">
            <v>491965.99615229282</v>
          </cell>
          <cell r="Y184" t="str">
            <v>WS</v>
          </cell>
          <cell r="AE184">
            <v>0</v>
          </cell>
          <cell r="AG184">
            <v>0</v>
          </cell>
          <cell r="AH184">
            <v>0</v>
          </cell>
          <cell r="AI184">
            <v>0</v>
          </cell>
          <cell r="AJ184">
            <v>0</v>
          </cell>
          <cell r="AK184">
            <v>0</v>
          </cell>
          <cell r="AL184">
            <v>0</v>
          </cell>
        </row>
        <row r="185">
          <cell r="A185" t="str">
            <v>81-10-217</v>
          </cell>
          <cell r="B185" t="str">
            <v>EnerVest-GTH00096WS</v>
          </cell>
          <cell r="C185" t="str">
            <v>Brown CDP</v>
          </cell>
          <cell r="D185">
            <v>235688</v>
          </cell>
          <cell r="E185">
            <v>264593</v>
          </cell>
          <cell r="F185">
            <v>1.1226409490512881</v>
          </cell>
          <cell r="K185">
            <v>7667.6090000000004</v>
          </cell>
          <cell r="L185">
            <v>8644.5730000000003</v>
          </cell>
          <cell r="O185">
            <v>7667.6090000000004</v>
          </cell>
          <cell r="P185">
            <v>8644.5730000000003</v>
          </cell>
          <cell r="Q185">
            <v>228020.391</v>
          </cell>
          <cell r="R185">
            <v>255948.427</v>
          </cell>
          <cell r="S185">
            <v>1.1224804320241693</v>
          </cell>
          <cell r="V185">
            <v>225176.1</v>
          </cell>
          <cell r="W185">
            <v>253919.88401224953</v>
          </cell>
          <cell r="Y185" t="str">
            <v>WS</v>
          </cell>
          <cell r="AE185">
            <v>0</v>
          </cell>
          <cell r="AG185">
            <v>0</v>
          </cell>
          <cell r="AH185">
            <v>0</v>
          </cell>
          <cell r="AI185">
            <v>0</v>
          </cell>
          <cell r="AJ185">
            <v>0</v>
          </cell>
          <cell r="AK185">
            <v>0</v>
          </cell>
          <cell r="AL185">
            <v>0</v>
          </cell>
        </row>
        <row r="186">
          <cell r="A186" t="str">
            <v>72-10-179</v>
          </cell>
          <cell r="B186" t="str">
            <v>NextEra-PUR01467</v>
          </cell>
          <cell r="C186" t="str">
            <v>Cherry 1 &amp; 2</v>
          </cell>
          <cell r="D186">
            <v>0</v>
          </cell>
          <cell r="E186">
            <v>0</v>
          </cell>
          <cell r="F186">
            <v>0</v>
          </cell>
          <cell r="G186">
            <v>0</v>
          </cell>
          <cell r="H186">
            <v>0</v>
          </cell>
          <cell r="I186">
            <v>0</v>
          </cell>
          <cell r="J186">
            <v>0</v>
          </cell>
          <cell r="O186">
            <v>0</v>
          </cell>
          <cell r="P186">
            <v>0</v>
          </cell>
          <cell r="Q186">
            <v>0</v>
          </cell>
          <cell r="R186">
            <v>0</v>
          </cell>
          <cell r="S186">
            <v>0</v>
          </cell>
          <cell r="T186">
            <v>0</v>
          </cell>
          <cell r="U186">
            <v>0</v>
          </cell>
          <cell r="V186">
            <v>0</v>
          </cell>
          <cell r="W186">
            <v>0</v>
          </cell>
          <cell r="Y186" t="str">
            <v>Goforth</v>
          </cell>
          <cell r="AC186">
            <v>0</v>
          </cell>
          <cell r="AD186">
            <v>0</v>
          </cell>
          <cell r="AG186">
            <v>0</v>
          </cell>
          <cell r="AH186">
            <v>0</v>
          </cell>
          <cell r="AI186">
            <v>0</v>
          </cell>
          <cell r="AJ186">
            <v>0</v>
          </cell>
          <cell r="AK186">
            <v>0</v>
          </cell>
          <cell r="AL186">
            <v>0</v>
          </cell>
        </row>
        <row r="187">
          <cell r="A187" t="str">
            <v>72-10-216</v>
          </cell>
          <cell r="B187" t="str">
            <v>NextEra-PUR01467</v>
          </cell>
          <cell r="C187" t="str">
            <v>Maddix CDP</v>
          </cell>
          <cell r="D187">
            <v>24876</v>
          </cell>
          <cell r="E187">
            <v>31043</v>
          </cell>
          <cell r="F187">
            <v>1.2479096317735971</v>
          </cell>
          <cell r="G187">
            <v>78.075000000000003</v>
          </cell>
          <cell r="H187">
            <v>89.11</v>
          </cell>
          <cell r="I187">
            <v>41.061999999999998</v>
          </cell>
          <cell r="J187">
            <v>48.795000000000002</v>
          </cell>
          <cell r="O187">
            <v>119.137</v>
          </cell>
          <cell r="P187">
            <v>137.905</v>
          </cell>
          <cell r="Q187">
            <v>24756.863000000001</v>
          </cell>
          <cell r="R187">
            <v>30905.095000000001</v>
          </cell>
          <cell r="S187">
            <v>1.2483445499536836</v>
          </cell>
          <cell r="T187">
            <v>647.149</v>
          </cell>
          <cell r="U187">
            <v>658.05600000000004</v>
          </cell>
          <cell r="V187">
            <v>24448.05</v>
          </cell>
          <cell r="W187">
            <v>30660.153804295715</v>
          </cell>
          <cell r="Y187" t="str">
            <v>Goforth</v>
          </cell>
          <cell r="AC187">
            <v>0</v>
          </cell>
          <cell r="AD187">
            <v>0</v>
          </cell>
          <cell r="AG187">
            <v>0</v>
          </cell>
          <cell r="AH187">
            <v>0</v>
          </cell>
          <cell r="AI187">
            <v>0</v>
          </cell>
          <cell r="AJ187">
            <v>0</v>
          </cell>
          <cell r="AK187">
            <v>0</v>
          </cell>
          <cell r="AL187">
            <v>0</v>
          </cell>
        </row>
        <row r="188">
          <cell r="A188" t="str">
            <v>72-10-218</v>
          </cell>
          <cell r="B188" t="str">
            <v>NextEra-PUR01467</v>
          </cell>
          <cell r="C188" t="str">
            <v>Edge 1 &amp; 2 H CDP</v>
          </cell>
          <cell r="D188">
            <v>16007</v>
          </cell>
          <cell r="E188">
            <v>19002</v>
          </cell>
          <cell r="F188">
            <v>1.1871056412819392</v>
          </cell>
          <cell r="G188">
            <v>47.790999999999997</v>
          </cell>
          <cell r="H188">
            <v>54.545999999999999</v>
          </cell>
          <cell r="I188">
            <v>25.135000000000002</v>
          </cell>
          <cell r="J188">
            <v>29.867999999999999</v>
          </cell>
          <cell r="O188">
            <v>72.926000000000002</v>
          </cell>
          <cell r="P188">
            <v>84.414000000000001</v>
          </cell>
          <cell r="Q188">
            <v>15934.074000000001</v>
          </cell>
          <cell r="R188">
            <v>18917.585999999999</v>
          </cell>
          <cell r="S188">
            <v>1.1872410031483474</v>
          </cell>
          <cell r="T188">
            <v>396.13099999999997</v>
          </cell>
          <cell r="U188">
            <v>402.80799999999999</v>
          </cell>
          <cell r="V188">
            <v>15735.32</v>
          </cell>
          <cell r="W188">
            <v>18767.652918264492</v>
          </cell>
          <cell r="Y188" t="str">
            <v>Goforth</v>
          </cell>
          <cell r="AC188">
            <v>0</v>
          </cell>
          <cell r="AD188">
            <v>0</v>
          </cell>
          <cell r="AG188">
            <v>0</v>
          </cell>
          <cell r="AH188">
            <v>0</v>
          </cell>
          <cell r="AI188">
            <v>0</v>
          </cell>
          <cell r="AJ188">
            <v>0</v>
          </cell>
          <cell r="AK188">
            <v>0</v>
          </cell>
          <cell r="AL188">
            <v>0</v>
          </cell>
        </row>
        <row r="189">
          <cell r="A189" t="str">
            <v>72-10-219</v>
          </cell>
          <cell r="B189" t="str">
            <v>NextEra-PUR01467</v>
          </cell>
          <cell r="C189" t="str">
            <v>Bailey Ranch 3&amp;4</v>
          </cell>
          <cell r="D189">
            <v>16096</v>
          </cell>
          <cell r="E189">
            <v>19370</v>
          </cell>
          <cell r="F189">
            <v>1.2034045725646123</v>
          </cell>
          <cell r="G189">
            <v>48.716999999999999</v>
          </cell>
          <cell r="H189">
            <v>55.603000000000002</v>
          </cell>
          <cell r="I189">
            <v>25.622</v>
          </cell>
          <cell r="J189">
            <v>30.446999999999999</v>
          </cell>
          <cell r="O189">
            <v>74.338999999999999</v>
          </cell>
          <cell r="P189">
            <v>86.05</v>
          </cell>
          <cell r="Q189">
            <v>16021.661</v>
          </cell>
          <cell r="R189">
            <v>19283.95</v>
          </cell>
          <cell r="S189">
            <v>1.2036174027149869</v>
          </cell>
          <cell r="T189">
            <v>403.803</v>
          </cell>
          <cell r="U189">
            <v>410.60899999999998</v>
          </cell>
          <cell r="V189">
            <v>15821.81</v>
          </cell>
          <cell r="W189">
            <v>19131.113266416047</v>
          </cell>
          <cell r="Y189" t="str">
            <v>Goforth</v>
          </cell>
          <cell r="AC189">
            <v>0</v>
          </cell>
          <cell r="AD189">
            <v>0</v>
          </cell>
          <cell r="AG189">
            <v>0</v>
          </cell>
          <cell r="AH189">
            <v>0</v>
          </cell>
          <cell r="AI189">
            <v>0</v>
          </cell>
          <cell r="AJ189">
            <v>0</v>
          </cell>
          <cell r="AK189">
            <v>0</v>
          </cell>
          <cell r="AL189">
            <v>0</v>
          </cell>
        </row>
        <row r="190">
          <cell r="A190" t="str">
            <v>72-10-251</v>
          </cell>
          <cell r="B190" t="str">
            <v>NextEra-PUR01467</v>
          </cell>
          <cell r="C190" t="str">
            <v>Meeker CDP</v>
          </cell>
          <cell r="D190">
            <v>49367</v>
          </cell>
          <cell r="E190">
            <v>59879</v>
          </cell>
          <cell r="F190">
            <v>1.2129357668077865</v>
          </cell>
          <cell r="G190">
            <v>150.601</v>
          </cell>
          <cell r="H190">
            <v>171.886</v>
          </cell>
          <cell r="I190">
            <v>79.204999999999998</v>
          </cell>
          <cell r="J190">
            <v>94.120999999999995</v>
          </cell>
          <cell r="O190">
            <v>229.80599999999998</v>
          </cell>
          <cell r="P190">
            <v>266.00700000000001</v>
          </cell>
          <cell r="Q190">
            <v>49137.194000000003</v>
          </cell>
          <cell r="R190">
            <v>59612.993000000002</v>
          </cell>
          <cell r="S190">
            <v>1.2131948967212087</v>
          </cell>
          <cell r="T190">
            <v>1248.288</v>
          </cell>
          <cell r="U190">
            <v>1269.327</v>
          </cell>
          <cell r="V190">
            <v>48524.27</v>
          </cell>
          <cell r="W190">
            <v>59140.524697122069</v>
          </cell>
          <cell r="Y190" t="str">
            <v>Goforth</v>
          </cell>
          <cell r="AC190">
            <v>0</v>
          </cell>
          <cell r="AD190">
            <v>0</v>
          </cell>
          <cell r="AG190">
            <v>0</v>
          </cell>
          <cell r="AH190">
            <v>0</v>
          </cell>
          <cell r="AI190">
            <v>0</v>
          </cell>
          <cell r="AJ190">
            <v>0</v>
          </cell>
          <cell r="AK190">
            <v>0</v>
          </cell>
          <cell r="AL190">
            <v>0</v>
          </cell>
        </row>
        <row r="191">
          <cell r="A191" t="str">
            <v>72-10-253</v>
          </cell>
          <cell r="B191" t="str">
            <v>NextEra-PUR01467</v>
          </cell>
          <cell r="C191" t="str">
            <v>Micheletti CDP</v>
          </cell>
          <cell r="D191">
            <v>25302</v>
          </cell>
          <cell r="E191">
            <v>30105</v>
          </cell>
          <cell r="F191">
            <v>1.1898268911548495</v>
          </cell>
          <cell r="O191">
            <v>0</v>
          </cell>
          <cell r="P191">
            <v>0</v>
          </cell>
          <cell r="Q191">
            <v>25302</v>
          </cell>
          <cell r="R191">
            <v>30105</v>
          </cell>
          <cell r="S191">
            <v>1.1898268911548495</v>
          </cell>
          <cell r="V191">
            <v>24986.39</v>
          </cell>
          <cell r="W191">
            <v>29866.400031396843</v>
          </cell>
          <cell r="Y191" t="str">
            <v>HP</v>
          </cell>
          <cell r="AC191">
            <v>0</v>
          </cell>
          <cell r="AD191">
            <v>0</v>
          </cell>
          <cell r="AG191">
            <v>0</v>
          </cell>
          <cell r="AH191">
            <v>0</v>
          </cell>
          <cell r="AI191">
            <v>0</v>
          </cell>
          <cell r="AJ191">
            <v>0</v>
          </cell>
          <cell r="AK191">
            <v>0</v>
          </cell>
          <cell r="AL191">
            <v>0</v>
          </cell>
        </row>
        <row r="192">
          <cell r="A192" t="str">
            <v>72-10-254</v>
          </cell>
          <cell r="B192" t="str">
            <v>NextEra-PUR01467</v>
          </cell>
          <cell r="C192" t="str">
            <v>FPL Bailey Ranch 5H &amp; 6H</v>
          </cell>
          <cell r="D192">
            <v>0</v>
          </cell>
          <cell r="E192">
            <v>0</v>
          </cell>
          <cell r="F192">
            <v>0</v>
          </cell>
          <cell r="G192">
            <v>0</v>
          </cell>
          <cell r="H192">
            <v>0</v>
          </cell>
          <cell r="I192">
            <v>0</v>
          </cell>
          <cell r="J192">
            <v>0</v>
          </cell>
          <cell r="O192">
            <v>0</v>
          </cell>
          <cell r="P192">
            <v>0</v>
          </cell>
          <cell r="Q192">
            <v>0</v>
          </cell>
          <cell r="R192">
            <v>0</v>
          </cell>
          <cell r="S192">
            <v>0</v>
          </cell>
          <cell r="T192">
            <v>0</v>
          </cell>
          <cell r="U192">
            <v>0</v>
          </cell>
          <cell r="V192">
            <v>0</v>
          </cell>
          <cell r="W192">
            <v>0</v>
          </cell>
          <cell r="Y192" t="str">
            <v>Goforth</v>
          </cell>
          <cell r="AC192">
            <v>0</v>
          </cell>
          <cell r="AD192">
            <v>0</v>
          </cell>
          <cell r="AG192">
            <v>0</v>
          </cell>
          <cell r="AH192">
            <v>0</v>
          </cell>
          <cell r="AI192">
            <v>0</v>
          </cell>
          <cell r="AJ192">
            <v>0</v>
          </cell>
          <cell r="AK192">
            <v>0</v>
          </cell>
          <cell r="AL192">
            <v>0</v>
          </cell>
        </row>
        <row r="193">
          <cell r="A193" t="str">
            <v>72-10-255</v>
          </cell>
          <cell r="B193" t="str">
            <v>NextEra-PUR01467</v>
          </cell>
          <cell r="C193" t="str">
            <v xml:space="preserve">FPL Siegmund 1H </v>
          </cell>
          <cell r="D193">
            <v>24249</v>
          </cell>
          <cell r="E193">
            <v>30188</v>
          </cell>
          <cell r="F193">
            <v>1.2449173161779867</v>
          </cell>
          <cell r="G193">
            <v>75.924999999999997</v>
          </cell>
          <cell r="H193">
            <v>86.656000000000006</v>
          </cell>
          <cell r="I193">
            <v>39.930999999999997</v>
          </cell>
          <cell r="J193">
            <v>47.451000000000001</v>
          </cell>
          <cell r="O193">
            <v>115.85599999999999</v>
          </cell>
          <cell r="P193">
            <v>134.107</v>
          </cell>
          <cell r="Q193">
            <v>24133.144</v>
          </cell>
          <cell r="R193">
            <v>30053.893</v>
          </cell>
          <cell r="S193">
            <v>1.2453368280568831</v>
          </cell>
          <cell r="T193">
            <v>629.32399999999996</v>
          </cell>
          <cell r="U193">
            <v>639.93100000000004</v>
          </cell>
          <cell r="V193">
            <v>23832.11</v>
          </cell>
          <cell r="W193">
            <v>29815.698084663592</v>
          </cell>
          <cell r="Y193" t="str">
            <v>Goforth</v>
          </cell>
          <cell r="AC193">
            <v>0</v>
          </cell>
          <cell r="AD193">
            <v>0</v>
          </cell>
          <cell r="AG193">
            <v>0</v>
          </cell>
          <cell r="AH193">
            <v>0</v>
          </cell>
          <cell r="AI193">
            <v>0</v>
          </cell>
          <cell r="AJ193">
            <v>0</v>
          </cell>
          <cell r="AK193">
            <v>0</v>
          </cell>
          <cell r="AL193">
            <v>0</v>
          </cell>
        </row>
        <row r="194">
          <cell r="A194" t="str">
            <v>72-40-336</v>
          </cell>
          <cell r="B194" t="str">
            <v>NextEra-PUR01467</v>
          </cell>
          <cell r="C194" t="str">
            <v>Cherry #3</v>
          </cell>
          <cell r="D194">
            <v>0</v>
          </cell>
          <cell r="E194">
            <v>0</v>
          </cell>
          <cell r="F194">
            <v>0</v>
          </cell>
          <cell r="G194">
            <v>0</v>
          </cell>
          <cell r="H194">
            <v>0</v>
          </cell>
          <cell r="I194">
            <v>0</v>
          </cell>
          <cell r="J194">
            <v>0</v>
          </cell>
          <cell r="O194">
            <v>0</v>
          </cell>
          <cell r="P194">
            <v>0</v>
          </cell>
          <cell r="Q194">
            <v>0</v>
          </cell>
          <cell r="R194">
            <v>0</v>
          </cell>
          <cell r="S194">
            <v>0</v>
          </cell>
          <cell r="T194">
            <v>0</v>
          </cell>
          <cell r="U194">
            <v>0</v>
          </cell>
          <cell r="V194">
            <v>0</v>
          </cell>
          <cell r="W194">
            <v>0</v>
          </cell>
          <cell r="Y194" t="str">
            <v>Goforth</v>
          </cell>
          <cell r="AC194">
            <v>0</v>
          </cell>
          <cell r="AD194">
            <v>0</v>
          </cell>
          <cell r="AG194">
            <v>0</v>
          </cell>
          <cell r="AH194">
            <v>0</v>
          </cell>
          <cell r="AI194">
            <v>0</v>
          </cell>
          <cell r="AJ194">
            <v>0</v>
          </cell>
          <cell r="AK194">
            <v>0</v>
          </cell>
          <cell r="AL194">
            <v>0</v>
          </cell>
        </row>
        <row r="195">
          <cell r="A195" t="str">
            <v>72-40-338</v>
          </cell>
          <cell r="B195" t="str">
            <v>NextEra-PUR01467</v>
          </cell>
          <cell r="C195" t="str">
            <v>Brogan</v>
          </cell>
          <cell r="D195">
            <v>13</v>
          </cell>
          <cell r="E195">
            <v>15</v>
          </cell>
          <cell r="F195">
            <v>1.1538461538461537</v>
          </cell>
          <cell r="G195">
            <v>3.7999999999999999E-2</v>
          </cell>
          <cell r="H195">
            <v>4.2999999999999997E-2</v>
          </cell>
          <cell r="I195">
            <v>0.02</v>
          </cell>
          <cell r="J195">
            <v>2.4E-2</v>
          </cell>
          <cell r="O195">
            <v>5.7999999999999996E-2</v>
          </cell>
          <cell r="P195">
            <v>6.7000000000000004E-2</v>
          </cell>
          <cell r="Q195">
            <v>12.942</v>
          </cell>
          <cell r="R195">
            <v>14.933</v>
          </cell>
          <cell r="S195">
            <v>1.1538402101684437</v>
          </cell>
          <cell r="T195">
            <v>0.313</v>
          </cell>
          <cell r="U195">
            <v>0.318</v>
          </cell>
          <cell r="V195">
            <v>12.78</v>
          </cell>
          <cell r="W195">
            <v>14.814647124027537</v>
          </cell>
          <cell r="Y195" t="str">
            <v>Goforth</v>
          </cell>
          <cell r="AC195">
            <v>0</v>
          </cell>
          <cell r="AD195">
            <v>0</v>
          </cell>
          <cell r="AG195">
            <v>0</v>
          </cell>
          <cell r="AH195">
            <v>0</v>
          </cell>
          <cell r="AI195">
            <v>0</v>
          </cell>
          <cell r="AJ195">
            <v>0</v>
          </cell>
          <cell r="AK195">
            <v>0</v>
          </cell>
          <cell r="AL195">
            <v>0</v>
          </cell>
        </row>
        <row r="196">
          <cell r="A196" t="str">
            <v>72-40-344</v>
          </cell>
          <cell r="B196" t="str">
            <v>NextEra-PUR01467</v>
          </cell>
          <cell r="C196" t="str">
            <v>Smith 1H</v>
          </cell>
          <cell r="D196">
            <v>5362</v>
          </cell>
          <cell r="E196">
            <v>6624</v>
          </cell>
          <cell r="F196">
            <v>1.2353599403207758</v>
          </cell>
          <cell r="G196">
            <v>16.66</v>
          </cell>
          <cell r="H196">
            <v>19.015000000000001</v>
          </cell>
          <cell r="I196">
            <v>8.7620000000000005</v>
          </cell>
          <cell r="J196">
            <v>10.412000000000001</v>
          </cell>
          <cell r="O196">
            <v>25.422000000000001</v>
          </cell>
          <cell r="P196">
            <v>29.427</v>
          </cell>
          <cell r="Q196">
            <v>5336.5780000000004</v>
          </cell>
          <cell r="R196">
            <v>6594.5730000000003</v>
          </cell>
          <cell r="S196">
            <v>1.2357306498658878</v>
          </cell>
          <cell r="T196">
            <v>138.09</v>
          </cell>
          <cell r="U196">
            <v>140.417</v>
          </cell>
          <cell r="V196">
            <v>5270.01</v>
          </cell>
          <cell r="W196">
            <v>6542.307100290609</v>
          </cell>
          <cell r="Y196" t="str">
            <v>Goforth</v>
          </cell>
          <cell r="AC196">
            <v>0</v>
          </cell>
          <cell r="AD196">
            <v>0</v>
          </cell>
          <cell r="AG196">
            <v>0</v>
          </cell>
          <cell r="AH196">
            <v>0</v>
          </cell>
          <cell r="AI196">
            <v>0</v>
          </cell>
          <cell r="AJ196">
            <v>0</v>
          </cell>
          <cell r="AK196">
            <v>0</v>
          </cell>
          <cell r="AL196">
            <v>0</v>
          </cell>
        </row>
        <row r="197">
          <cell r="A197" t="str">
            <v>78-0009-24</v>
          </cell>
          <cell r="B197" t="str">
            <v>Peregrine-PUR01222</v>
          </cell>
          <cell r="C197" t="str">
            <v>Honkin Onken</v>
          </cell>
          <cell r="D197">
            <v>0</v>
          </cell>
          <cell r="E197">
            <v>0</v>
          </cell>
          <cell r="F197">
            <v>0</v>
          </cell>
          <cell r="O197">
            <v>0</v>
          </cell>
          <cell r="P197">
            <v>0</v>
          </cell>
          <cell r="Q197">
            <v>0</v>
          </cell>
          <cell r="R197">
            <v>0</v>
          </cell>
          <cell r="S197">
            <v>0</v>
          </cell>
          <cell r="V197">
            <v>0</v>
          </cell>
          <cell r="W197">
            <v>0</v>
          </cell>
          <cell r="Y197" t="str">
            <v>HP</v>
          </cell>
          <cell r="AG197">
            <v>0</v>
          </cell>
          <cell r="AH197">
            <v>0</v>
          </cell>
          <cell r="AI197">
            <v>0</v>
          </cell>
          <cell r="AJ197">
            <v>0</v>
          </cell>
          <cell r="AK197">
            <v>0</v>
          </cell>
          <cell r="AL197">
            <v>0</v>
          </cell>
        </row>
        <row r="198">
          <cell r="A198" t="str">
            <v>72-40-032</v>
          </cell>
          <cell r="B198" t="str">
            <v>Pioneer-PUR01131</v>
          </cell>
          <cell r="C198" t="str">
            <v>Koss-Beverone MM1</v>
          </cell>
          <cell r="D198">
            <v>0</v>
          </cell>
          <cell r="E198">
            <v>0</v>
          </cell>
          <cell r="F198">
            <v>0</v>
          </cell>
          <cell r="G198">
            <v>0</v>
          </cell>
          <cell r="H198">
            <v>0</v>
          </cell>
          <cell r="I198">
            <v>0</v>
          </cell>
          <cell r="J198">
            <v>0</v>
          </cell>
          <cell r="O198">
            <v>0</v>
          </cell>
          <cell r="P198">
            <v>0</v>
          </cell>
          <cell r="Q198">
            <v>0</v>
          </cell>
          <cell r="R198">
            <v>0</v>
          </cell>
          <cell r="S198">
            <v>0</v>
          </cell>
          <cell r="T198">
            <v>0</v>
          </cell>
          <cell r="U198">
            <v>0</v>
          </cell>
          <cell r="V198">
            <v>0</v>
          </cell>
          <cell r="W198">
            <v>0</v>
          </cell>
          <cell r="Y198" t="str">
            <v>Goforth</v>
          </cell>
          <cell r="AC198">
            <v>0</v>
          </cell>
          <cell r="AD198">
            <v>0</v>
          </cell>
          <cell r="AG198">
            <v>0</v>
          </cell>
          <cell r="AH198">
            <v>0</v>
          </cell>
          <cell r="AI198">
            <v>0</v>
          </cell>
          <cell r="AJ198">
            <v>0</v>
          </cell>
          <cell r="AK198">
            <v>0</v>
          </cell>
          <cell r="AL198">
            <v>0</v>
          </cell>
        </row>
        <row r="199">
          <cell r="A199" t="str">
            <v>72-10-198</v>
          </cell>
          <cell r="B199" t="str">
            <v>Premier-PUR01369</v>
          </cell>
          <cell r="C199" t="str">
            <v>Porter Cheney CDP</v>
          </cell>
          <cell r="D199">
            <v>5299</v>
          </cell>
          <cell r="E199">
            <v>5423</v>
          </cell>
          <cell r="F199">
            <v>1.0234006416304964</v>
          </cell>
          <cell r="G199">
            <v>13.638999999999999</v>
          </cell>
          <cell r="H199">
            <v>15.567</v>
          </cell>
          <cell r="I199">
            <v>7.173</v>
          </cell>
          <cell r="J199">
            <v>8.5239999999999991</v>
          </cell>
          <cell r="O199">
            <v>20.811999999999998</v>
          </cell>
          <cell r="P199">
            <v>24.091000000000001</v>
          </cell>
          <cell r="Q199">
            <v>5278.1880000000001</v>
          </cell>
          <cell r="R199">
            <v>5398.9089999999997</v>
          </cell>
          <cell r="S199">
            <v>1.0228716749005529</v>
          </cell>
          <cell r="T199">
            <v>113.053</v>
          </cell>
          <cell r="U199">
            <v>114.958</v>
          </cell>
          <cell r="V199">
            <v>5212.3500000000004</v>
          </cell>
          <cell r="W199">
            <v>5356.1194461753421</v>
          </cell>
          <cell r="Y199" t="str">
            <v>Goforth</v>
          </cell>
          <cell r="AC199">
            <v>0</v>
          </cell>
          <cell r="AD199">
            <v>0</v>
          </cell>
          <cell r="AG199">
            <v>0</v>
          </cell>
          <cell r="AH199">
            <v>0</v>
          </cell>
          <cell r="AI199">
            <v>0</v>
          </cell>
          <cell r="AJ199">
            <v>0</v>
          </cell>
          <cell r="AK199">
            <v>0</v>
          </cell>
          <cell r="AL199">
            <v>0</v>
          </cell>
        </row>
        <row r="200">
          <cell r="A200" t="str">
            <v>81-10-134</v>
          </cell>
          <cell r="B200" t="str">
            <v>Premier-PUR01369WS</v>
          </cell>
          <cell r="C200" t="str">
            <v>Barron CDP</v>
          </cell>
          <cell r="D200">
            <v>11555</v>
          </cell>
          <cell r="E200">
            <v>12671</v>
          </cell>
          <cell r="F200">
            <v>1.0965815664214627</v>
          </cell>
          <cell r="K200">
            <v>367.19099999999997</v>
          </cell>
          <cell r="L200">
            <v>413.97699999999998</v>
          </cell>
          <cell r="O200">
            <v>367.19099999999997</v>
          </cell>
          <cell r="P200">
            <v>413.97699999999998</v>
          </cell>
          <cell r="Q200">
            <v>11187.808999999999</v>
          </cell>
          <cell r="R200">
            <v>12257.022999999999</v>
          </cell>
          <cell r="S200">
            <v>1.0955695614753522</v>
          </cell>
          <cell r="V200">
            <v>11048.25</v>
          </cell>
          <cell r="W200">
            <v>12159.878827836965</v>
          </cell>
          <cell r="Y200" t="str">
            <v>WS</v>
          </cell>
          <cell r="AE200">
            <v>0</v>
          </cell>
          <cell r="AG200">
            <v>0</v>
          </cell>
          <cell r="AH200">
            <v>0</v>
          </cell>
          <cell r="AI200">
            <v>0</v>
          </cell>
          <cell r="AJ200">
            <v>0</v>
          </cell>
          <cell r="AK200">
            <v>0</v>
          </cell>
          <cell r="AL200">
            <v>0</v>
          </cell>
        </row>
        <row r="201">
          <cell r="A201" t="str">
            <v>72-40-038</v>
          </cell>
          <cell r="B201" t="str">
            <v>Premier-PUR01511</v>
          </cell>
          <cell r="C201" t="str">
            <v>Pate MM</v>
          </cell>
          <cell r="D201">
            <v>54296</v>
          </cell>
          <cell r="E201">
            <v>63898</v>
          </cell>
          <cell r="F201">
            <v>1.1768454398114041</v>
          </cell>
          <cell r="G201">
            <v>160.708</v>
          </cell>
          <cell r="H201">
            <v>183.422</v>
          </cell>
          <cell r="I201">
            <v>84.521000000000001</v>
          </cell>
          <cell r="J201">
            <v>100.438</v>
          </cell>
          <cell r="O201">
            <v>245.22899999999998</v>
          </cell>
          <cell r="P201">
            <v>283.86</v>
          </cell>
          <cell r="Q201">
            <v>54050.771000000001</v>
          </cell>
          <cell r="R201">
            <v>63614.14</v>
          </cell>
          <cell r="S201">
            <v>1.1769330727955758</v>
          </cell>
          <cell r="T201">
            <v>1332.0709999999999</v>
          </cell>
          <cell r="U201">
            <v>1354.5219999999999</v>
          </cell>
          <cell r="V201">
            <v>53376.55</v>
          </cell>
          <cell r="W201">
            <v>63109.960235618113</v>
          </cell>
          <cell r="Y201" t="str">
            <v>Goforth</v>
          </cell>
          <cell r="AC201">
            <v>0</v>
          </cell>
          <cell r="AD201">
            <v>0</v>
          </cell>
          <cell r="AG201">
            <v>0</v>
          </cell>
          <cell r="AH201">
            <v>0</v>
          </cell>
          <cell r="AI201">
            <v>0</v>
          </cell>
          <cell r="AJ201">
            <v>0</v>
          </cell>
          <cell r="AK201">
            <v>0</v>
          </cell>
          <cell r="AL201">
            <v>0</v>
          </cell>
        </row>
        <row r="202">
          <cell r="A202" t="str">
            <v>72-40-057</v>
          </cell>
          <cell r="B202" t="str">
            <v>Premier-PUR01511</v>
          </cell>
          <cell r="C202" t="str">
            <v>Bagwell</v>
          </cell>
          <cell r="D202">
            <v>7443</v>
          </cell>
          <cell r="E202">
            <v>9603</v>
          </cell>
          <cell r="F202">
            <v>1.2902055622732769</v>
          </cell>
          <cell r="G202">
            <v>24.152000000000001</v>
          </cell>
          <cell r="H202">
            <v>27.565999999999999</v>
          </cell>
          <cell r="I202">
            <v>12.702</v>
          </cell>
          <cell r="J202">
            <v>15.093999999999999</v>
          </cell>
          <cell r="O202">
            <v>36.853999999999999</v>
          </cell>
          <cell r="P202">
            <v>42.66</v>
          </cell>
          <cell r="Q202">
            <v>7406.1459999999997</v>
          </cell>
          <cell r="R202">
            <v>9560.34</v>
          </cell>
          <cell r="S202">
            <v>1.2908657215237183</v>
          </cell>
          <cell r="T202">
            <v>200.19200000000001</v>
          </cell>
          <cell r="U202">
            <v>203.566</v>
          </cell>
          <cell r="V202">
            <v>7313.76</v>
          </cell>
          <cell r="W202">
            <v>9484.5686389690909</v>
          </cell>
          <cell r="Y202" t="str">
            <v>Goforth</v>
          </cell>
          <cell r="AC202">
            <v>0</v>
          </cell>
          <cell r="AD202">
            <v>0</v>
          </cell>
          <cell r="AG202">
            <v>0</v>
          </cell>
          <cell r="AH202">
            <v>0</v>
          </cell>
          <cell r="AI202">
            <v>0</v>
          </cell>
          <cell r="AJ202">
            <v>0</v>
          </cell>
          <cell r="AK202">
            <v>0</v>
          </cell>
          <cell r="AL202">
            <v>0</v>
          </cell>
        </row>
        <row r="203">
          <cell r="A203" t="str">
            <v>72-40-061</v>
          </cell>
          <cell r="B203" t="str">
            <v>Premier-PUR01511</v>
          </cell>
          <cell r="C203" t="str">
            <v>King Laney MM1</v>
          </cell>
          <cell r="D203">
            <v>27530</v>
          </cell>
          <cell r="E203">
            <v>34295</v>
          </cell>
          <cell r="F203">
            <v>1.24573192880494</v>
          </cell>
          <cell r="G203">
            <v>86.254999999999995</v>
          </cell>
          <cell r="H203">
            <v>98.445999999999998</v>
          </cell>
          <cell r="I203">
            <v>45.363999999999997</v>
          </cell>
          <cell r="J203">
            <v>53.906999999999996</v>
          </cell>
          <cell r="O203">
            <v>131.619</v>
          </cell>
          <cell r="P203">
            <v>152.35300000000001</v>
          </cell>
          <cell r="Q203">
            <v>27398.381000000001</v>
          </cell>
          <cell r="R203">
            <v>34142.646999999997</v>
          </cell>
          <cell r="S203">
            <v>1.2461556396343272</v>
          </cell>
          <cell r="T203">
            <v>714.94200000000001</v>
          </cell>
          <cell r="U203">
            <v>726.99199999999996</v>
          </cell>
          <cell r="V203">
            <v>27056.62</v>
          </cell>
          <cell r="W203">
            <v>33872.046285758886</v>
          </cell>
          <cell r="Y203" t="str">
            <v>Goforth</v>
          </cell>
          <cell r="AC203">
            <v>0</v>
          </cell>
          <cell r="AD203">
            <v>0</v>
          </cell>
          <cell r="AG203">
            <v>0</v>
          </cell>
          <cell r="AH203">
            <v>0</v>
          </cell>
          <cell r="AI203">
            <v>0</v>
          </cell>
          <cell r="AJ203">
            <v>0</v>
          </cell>
          <cell r="AK203">
            <v>0</v>
          </cell>
          <cell r="AL203">
            <v>0</v>
          </cell>
        </row>
        <row r="204">
          <cell r="A204" t="str">
            <v>72-40-087</v>
          </cell>
          <cell r="B204" t="str">
            <v>Premier-PUR01511</v>
          </cell>
          <cell r="C204" t="str">
            <v>Tomlinson</v>
          </cell>
          <cell r="D204">
            <v>11129</v>
          </cell>
          <cell r="E204">
            <v>13931</v>
          </cell>
          <cell r="F204">
            <v>1.2517746428250516</v>
          </cell>
          <cell r="G204">
            <v>35.037999999999997</v>
          </cell>
          <cell r="H204">
            <v>39.99</v>
          </cell>
          <cell r="I204">
            <v>18.427</v>
          </cell>
          <cell r="J204">
            <v>21.896999999999998</v>
          </cell>
          <cell r="O204">
            <v>53.464999999999996</v>
          </cell>
          <cell r="P204">
            <v>61.887</v>
          </cell>
          <cell r="Q204">
            <v>11075.535</v>
          </cell>
          <cell r="R204">
            <v>13869.112999999999</v>
          </cell>
          <cell r="S204">
            <v>1.2522296214133222</v>
          </cell>
          <cell r="T204">
            <v>290.41699999999997</v>
          </cell>
          <cell r="U204">
            <v>295.31200000000001</v>
          </cell>
          <cell r="V204">
            <v>10937.38</v>
          </cell>
          <cell r="W204">
            <v>13759.192059081426</v>
          </cell>
          <cell r="Y204" t="str">
            <v>Goforth</v>
          </cell>
          <cell r="AC204">
            <v>0</v>
          </cell>
          <cell r="AD204">
            <v>0</v>
          </cell>
          <cell r="AG204">
            <v>0</v>
          </cell>
          <cell r="AH204">
            <v>0</v>
          </cell>
          <cell r="AI204">
            <v>0</v>
          </cell>
          <cell r="AJ204">
            <v>0</v>
          </cell>
          <cell r="AK204">
            <v>0</v>
          </cell>
          <cell r="AL204">
            <v>0</v>
          </cell>
        </row>
        <row r="205">
          <cell r="A205" t="str">
            <v>72-10-160</v>
          </cell>
          <cell r="B205" t="str">
            <v>Premier-GTH00132</v>
          </cell>
          <cell r="C205" t="str">
            <v>Randle A Unit 12 13 14 15H CDP</v>
          </cell>
          <cell r="D205">
            <v>11351</v>
          </cell>
          <cell r="E205">
            <v>14114</v>
          </cell>
          <cell r="F205">
            <v>1.2434146771209584</v>
          </cell>
          <cell r="G205">
            <v>35.497999999999998</v>
          </cell>
          <cell r="H205">
            <v>40.515000000000001</v>
          </cell>
          <cell r="I205">
            <v>18.669</v>
          </cell>
          <cell r="J205">
            <v>22.184999999999999</v>
          </cell>
          <cell r="O205">
            <v>54.167000000000002</v>
          </cell>
          <cell r="P205">
            <v>62.7</v>
          </cell>
          <cell r="Q205">
            <v>11296.833000000001</v>
          </cell>
          <cell r="R205">
            <v>14051.3</v>
          </cell>
          <cell r="S205">
            <v>1.2438264777393804</v>
          </cell>
          <cell r="T205">
            <v>294.23200000000003</v>
          </cell>
          <cell r="U205">
            <v>299.19099999999997</v>
          </cell>
          <cell r="V205">
            <v>11155.92</v>
          </cell>
          <cell r="W205">
            <v>13939.935119121954</v>
          </cell>
          <cell r="Y205" t="str">
            <v>Goforth</v>
          </cell>
          <cell r="AC205">
            <v>0</v>
          </cell>
          <cell r="AD205">
            <v>0</v>
          </cell>
          <cell r="AG205">
            <v>0</v>
          </cell>
          <cell r="AH205">
            <v>0</v>
          </cell>
          <cell r="AI205">
            <v>0</v>
          </cell>
          <cell r="AJ205">
            <v>0</v>
          </cell>
          <cell r="AK205">
            <v>0</v>
          </cell>
          <cell r="AL205">
            <v>0</v>
          </cell>
        </row>
        <row r="206">
          <cell r="A206" t="str">
            <v>72-10-161</v>
          </cell>
          <cell r="B206" t="str">
            <v>Premier-GTH00132</v>
          </cell>
          <cell r="C206" t="str">
            <v>Randle B Unit 20 21 H CDP</v>
          </cell>
          <cell r="D206">
            <v>14845</v>
          </cell>
          <cell r="E206">
            <v>18433</v>
          </cell>
          <cell r="F206">
            <v>1.2416975412596833</v>
          </cell>
          <cell r="G206">
            <v>46.360999999999997</v>
          </cell>
          <cell r="H206">
            <v>52.912999999999997</v>
          </cell>
          <cell r="I206">
            <v>24.382000000000001</v>
          </cell>
          <cell r="J206">
            <v>28.974</v>
          </cell>
          <cell r="O206">
            <v>70.742999999999995</v>
          </cell>
          <cell r="P206">
            <v>81.887</v>
          </cell>
          <cell r="Q206">
            <v>14774.257</v>
          </cell>
          <cell r="R206">
            <v>18351.113000000001</v>
          </cell>
          <cell r="S206">
            <v>1.2421005672231098</v>
          </cell>
          <cell r="T206">
            <v>384.26900000000001</v>
          </cell>
          <cell r="U206">
            <v>390.74599999999998</v>
          </cell>
          <cell r="V206">
            <v>14589.97</v>
          </cell>
          <cell r="W206">
            <v>18205.669552544994</v>
          </cell>
          <cell r="Y206" t="str">
            <v>Goforth</v>
          </cell>
          <cell r="AC206">
            <v>0</v>
          </cell>
          <cell r="AD206">
            <v>0</v>
          </cell>
          <cell r="AG206">
            <v>0</v>
          </cell>
          <cell r="AH206">
            <v>0</v>
          </cell>
          <cell r="AI206">
            <v>0</v>
          </cell>
          <cell r="AJ206">
            <v>0</v>
          </cell>
          <cell r="AK206">
            <v>0</v>
          </cell>
          <cell r="AL206">
            <v>0</v>
          </cell>
        </row>
        <row r="207">
          <cell r="A207" t="str">
            <v>72-40-094</v>
          </cell>
          <cell r="B207" t="str">
            <v>Premier-GTH00132</v>
          </cell>
          <cell r="C207" t="str">
            <v>Randle CDP</v>
          </cell>
          <cell r="D207">
            <v>26615</v>
          </cell>
          <cell r="E207">
            <v>33102</v>
          </cell>
          <cell r="F207">
            <v>1.2437347360510991</v>
          </cell>
          <cell r="G207">
            <v>83.254000000000005</v>
          </cell>
          <cell r="H207">
            <v>95.021000000000001</v>
          </cell>
          <cell r="I207">
            <v>43.784999999999997</v>
          </cell>
          <cell r="J207">
            <v>52.030999999999999</v>
          </cell>
          <cell r="O207">
            <v>127.039</v>
          </cell>
          <cell r="P207">
            <v>147.05199999999999</v>
          </cell>
          <cell r="Q207">
            <v>26487.960999999999</v>
          </cell>
          <cell r="R207">
            <v>32954.947999999997</v>
          </cell>
          <cell r="S207">
            <v>1.2441481622537875</v>
          </cell>
          <cell r="T207">
            <v>690.072</v>
          </cell>
          <cell r="U207">
            <v>701.70299999999997</v>
          </cell>
          <cell r="V207">
            <v>26157.55</v>
          </cell>
          <cell r="W207">
            <v>32693.760504297665</v>
          </cell>
          <cell r="Y207" t="str">
            <v>Goforth</v>
          </cell>
          <cell r="AC207">
            <v>0</v>
          </cell>
          <cell r="AD207">
            <v>0</v>
          </cell>
          <cell r="AG207">
            <v>0</v>
          </cell>
          <cell r="AH207">
            <v>0</v>
          </cell>
          <cell r="AI207">
            <v>0</v>
          </cell>
          <cell r="AJ207">
            <v>0</v>
          </cell>
          <cell r="AK207">
            <v>0</v>
          </cell>
          <cell r="AL207">
            <v>0</v>
          </cell>
        </row>
        <row r="208">
          <cell r="A208" t="str">
            <v>72-40-134</v>
          </cell>
          <cell r="B208" t="str">
            <v>Premier-GTH00132</v>
          </cell>
          <cell r="C208" t="str">
            <v>Randall 3H,4H,5H &amp; 6H CDP</v>
          </cell>
          <cell r="D208">
            <v>12058</v>
          </cell>
          <cell r="E208">
            <v>14662</v>
          </cell>
          <cell r="F208">
            <v>1.2159562116437219</v>
          </cell>
          <cell r="G208">
            <v>36.875999999999998</v>
          </cell>
          <cell r="H208">
            <v>42.088000000000001</v>
          </cell>
          <cell r="I208">
            <v>19.393999999999998</v>
          </cell>
          <cell r="J208">
            <v>23.045999999999999</v>
          </cell>
          <cell r="O208">
            <v>56.269999999999996</v>
          </cell>
          <cell r="P208">
            <v>65.134</v>
          </cell>
          <cell r="Q208">
            <v>12001.73</v>
          </cell>
          <cell r="R208">
            <v>14596.866</v>
          </cell>
          <cell r="S208">
            <v>1.2162301601519114</v>
          </cell>
          <cell r="T208">
            <v>305.65600000000001</v>
          </cell>
          <cell r="U208">
            <v>310.80799999999999</v>
          </cell>
          <cell r="V208">
            <v>11852.02</v>
          </cell>
          <cell r="W208">
            <v>14481.177185208289</v>
          </cell>
          <cell r="Y208" t="str">
            <v>Goforth</v>
          </cell>
          <cell r="AC208">
            <v>0</v>
          </cell>
          <cell r="AD208">
            <v>0</v>
          </cell>
          <cell r="AG208">
            <v>0</v>
          </cell>
          <cell r="AH208">
            <v>0</v>
          </cell>
          <cell r="AI208">
            <v>0</v>
          </cell>
          <cell r="AJ208">
            <v>0</v>
          </cell>
          <cell r="AK208">
            <v>0</v>
          </cell>
          <cell r="AL208">
            <v>0</v>
          </cell>
        </row>
        <row r="209">
          <cell r="A209" t="str">
            <v>72-40-018</v>
          </cell>
          <cell r="B209" t="str">
            <v>Premier-GTH00187</v>
          </cell>
          <cell r="C209" t="str">
            <v>Behrens MM1</v>
          </cell>
          <cell r="D209">
            <v>9274</v>
          </cell>
          <cell r="E209">
            <v>11425</v>
          </cell>
          <cell r="F209">
            <v>1.2319387535044211</v>
          </cell>
          <cell r="G209">
            <v>28.734999999999999</v>
          </cell>
          <cell r="H209">
            <v>32.795999999999999</v>
          </cell>
          <cell r="I209">
            <v>15.112</v>
          </cell>
          <cell r="J209">
            <v>17.957999999999998</v>
          </cell>
          <cell r="O209">
            <v>43.847000000000001</v>
          </cell>
          <cell r="P209">
            <v>50.753999999999998</v>
          </cell>
          <cell r="Q209">
            <v>9230.1530000000002</v>
          </cell>
          <cell r="R209">
            <v>11374.245999999999</v>
          </cell>
          <cell r="S209">
            <v>1.2322922491100634</v>
          </cell>
          <cell r="T209">
            <v>238.17500000000001</v>
          </cell>
          <cell r="U209">
            <v>242.18899999999999</v>
          </cell>
          <cell r="V209">
            <v>9115.02</v>
          </cell>
          <cell r="W209">
            <v>11284.098358794732</v>
          </cell>
          <cell r="Y209" t="str">
            <v>Goforth</v>
          </cell>
          <cell r="AC209">
            <v>0</v>
          </cell>
          <cell r="AD209">
            <v>0</v>
          </cell>
          <cell r="AG209">
            <v>0</v>
          </cell>
          <cell r="AH209">
            <v>0</v>
          </cell>
          <cell r="AI209">
            <v>0</v>
          </cell>
          <cell r="AJ209">
            <v>0</v>
          </cell>
          <cell r="AK209">
            <v>0</v>
          </cell>
          <cell r="AL209">
            <v>0</v>
          </cell>
        </row>
        <row r="210">
          <cell r="A210" t="str">
            <v>72-40-031</v>
          </cell>
          <cell r="B210" t="str">
            <v>Premier-GTH00187</v>
          </cell>
          <cell r="C210" t="str">
            <v>J.T. Barnett MM2</v>
          </cell>
          <cell r="D210">
            <v>20782</v>
          </cell>
          <cell r="E210">
            <v>25628</v>
          </cell>
          <cell r="F210">
            <v>1.2331825618323549</v>
          </cell>
          <cell r="G210">
            <v>64.456000000000003</v>
          </cell>
          <cell r="H210">
            <v>73.566000000000003</v>
          </cell>
          <cell r="I210">
            <v>33.899000000000001</v>
          </cell>
          <cell r="J210">
            <v>40.283000000000001</v>
          </cell>
          <cell r="O210">
            <v>98.355000000000004</v>
          </cell>
          <cell r="P210">
            <v>113.849</v>
          </cell>
          <cell r="Q210">
            <v>20683.645</v>
          </cell>
          <cell r="R210">
            <v>25514.151000000002</v>
          </cell>
          <cell r="S210">
            <v>1.2335422987582703</v>
          </cell>
          <cell r="T210">
            <v>534.26199999999994</v>
          </cell>
          <cell r="U210">
            <v>543.26700000000005</v>
          </cell>
          <cell r="V210">
            <v>20425.64</v>
          </cell>
          <cell r="W210">
            <v>25311.93623077442</v>
          </cell>
          <cell r="Y210" t="str">
            <v>Goforth</v>
          </cell>
          <cell r="AC210">
            <v>0</v>
          </cell>
          <cell r="AD210">
            <v>0</v>
          </cell>
          <cell r="AG210">
            <v>0</v>
          </cell>
          <cell r="AH210">
            <v>0</v>
          </cell>
          <cell r="AI210">
            <v>0</v>
          </cell>
          <cell r="AJ210">
            <v>0</v>
          </cell>
          <cell r="AK210">
            <v>0</v>
          </cell>
          <cell r="AL210">
            <v>0</v>
          </cell>
        </row>
        <row r="211">
          <cell r="A211" t="str">
            <v>72-40-106</v>
          </cell>
          <cell r="B211" t="str">
            <v>Premier-GTH00187</v>
          </cell>
          <cell r="C211" t="str">
            <v>Blanch Emily 1H</v>
          </cell>
          <cell r="D211">
            <v>8172</v>
          </cell>
          <cell r="E211">
            <v>10235</v>
          </cell>
          <cell r="F211">
            <v>1.2524473813020069</v>
          </cell>
          <cell r="G211">
            <v>25.742000000000001</v>
          </cell>
          <cell r="H211">
            <v>29.38</v>
          </cell>
          <cell r="I211">
            <v>13.538</v>
          </cell>
          <cell r="J211">
            <v>16.088000000000001</v>
          </cell>
          <cell r="O211">
            <v>39.28</v>
          </cell>
          <cell r="P211">
            <v>45.468000000000004</v>
          </cell>
          <cell r="Q211">
            <v>8132.72</v>
          </cell>
          <cell r="R211">
            <v>10189.531999999999</v>
          </cell>
          <cell r="S211">
            <v>1.2529057928958576</v>
          </cell>
          <cell r="T211">
            <v>213.36799999999999</v>
          </cell>
          <cell r="U211">
            <v>216.964</v>
          </cell>
          <cell r="V211">
            <v>8031.27</v>
          </cell>
          <cell r="W211">
            <v>10108.773919439265</v>
          </cell>
          <cell r="Y211" t="str">
            <v>Goforth</v>
          </cell>
          <cell r="AC211">
            <v>0</v>
          </cell>
          <cell r="AD211">
            <v>0</v>
          </cell>
          <cell r="AG211">
            <v>0</v>
          </cell>
          <cell r="AH211">
            <v>0</v>
          </cell>
          <cell r="AI211">
            <v>0</v>
          </cell>
          <cell r="AJ211">
            <v>0</v>
          </cell>
          <cell r="AK211">
            <v>0</v>
          </cell>
          <cell r="AL211">
            <v>0</v>
          </cell>
        </row>
        <row r="212">
          <cell r="A212" t="str">
            <v>72-40-107</v>
          </cell>
          <cell r="B212" t="str">
            <v>Premier-GTH00187</v>
          </cell>
          <cell r="C212" t="str">
            <v>Barnett Horton 1H</v>
          </cell>
          <cell r="D212">
            <v>17535</v>
          </cell>
          <cell r="E212">
            <v>22332</v>
          </cell>
          <cell r="F212">
            <v>1.2735671514114628</v>
          </cell>
          <cell r="G212">
            <v>56.167000000000002</v>
          </cell>
          <cell r="H212">
            <v>64.105000000000004</v>
          </cell>
          <cell r="I212">
            <v>29.54</v>
          </cell>
          <cell r="J212">
            <v>35.103000000000002</v>
          </cell>
          <cell r="O212">
            <v>85.706999999999994</v>
          </cell>
          <cell r="P212">
            <v>99.207999999999998</v>
          </cell>
          <cell r="Q212">
            <v>17449.293000000001</v>
          </cell>
          <cell r="R212">
            <v>22232.792000000001</v>
          </cell>
          <cell r="S212">
            <v>1.2741371240657142</v>
          </cell>
          <cell r="T212">
            <v>465.55099999999999</v>
          </cell>
          <cell r="U212">
            <v>473.39800000000002</v>
          </cell>
          <cell r="V212">
            <v>17231.63</v>
          </cell>
          <cell r="W212">
            <v>22056.583945751187</v>
          </cell>
          <cell r="Y212" t="str">
            <v>Goforth</v>
          </cell>
          <cell r="AC212">
            <v>0</v>
          </cell>
          <cell r="AD212">
            <v>0</v>
          </cell>
          <cell r="AG212">
            <v>0</v>
          </cell>
          <cell r="AH212">
            <v>0</v>
          </cell>
          <cell r="AI212">
            <v>0</v>
          </cell>
          <cell r="AJ212">
            <v>0</v>
          </cell>
          <cell r="AK212">
            <v>0</v>
          </cell>
          <cell r="AL212">
            <v>0</v>
          </cell>
        </row>
        <row r="213">
          <cell r="A213" t="str">
            <v>72-40-037</v>
          </cell>
          <cell r="B213" t="str">
            <v>Premier-GTH00216</v>
          </cell>
          <cell r="C213" t="str">
            <v>Lost Horse #3</v>
          </cell>
          <cell r="D213">
            <v>17068</v>
          </cell>
          <cell r="E213">
            <v>20172</v>
          </cell>
          <cell r="F213">
            <v>1.1818607921256152</v>
          </cell>
          <cell r="G213">
            <v>50.734000000000002</v>
          </cell>
          <cell r="H213">
            <v>57.905000000000001</v>
          </cell>
          <cell r="I213">
            <v>26.681999999999999</v>
          </cell>
          <cell r="J213">
            <v>31.707000000000001</v>
          </cell>
          <cell r="O213">
            <v>77.415999999999997</v>
          </cell>
          <cell r="P213">
            <v>89.611999999999995</v>
          </cell>
          <cell r="Q213">
            <v>16990.583999999999</v>
          </cell>
          <cell r="R213">
            <v>20082.387999999999</v>
          </cell>
          <cell r="S213">
            <v>1.1819716143953616</v>
          </cell>
          <cell r="T213">
            <v>420.52199999999999</v>
          </cell>
          <cell r="U213">
            <v>427.61</v>
          </cell>
          <cell r="V213">
            <v>16778.650000000001</v>
          </cell>
          <cell r="W213">
            <v>19923.223172022044</v>
          </cell>
          <cell r="Y213" t="str">
            <v>Goforth</v>
          </cell>
          <cell r="AC213">
            <v>0</v>
          </cell>
          <cell r="AD213">
            <v>0</v>
          </cell>
          <cell r="AG213">
            <v>0</v>
          </cell>
          <cell r="AH213">
            <v>0</v>
          </cell>
          <cell r="AI213">
            <v>0</v>
          </cell>
          <cell r="AJ213">
            <v>0</v>
          </cell>
          <cell r="AK213">
            <v>0</v>
          </cell>
          <cell r="AL213">
            <v>0</v>
          </cell>
        </row>
        <row r="214">
          <cell r="A214" t="str">
            <v>72-40-090</v>
          </cell>
          <cell r="B214" t="str">
            <v>Legend-PUR01309</v>
          </cell>
          <cell r="C214" t="str">
            <v>Glen McCrary 1H</v>
          </cell>
          <cell r="D214">
            <v>10480</v>
          </cell>
          <cell r="E214">
            <v>12900</v>
          </cell>
          <cell r="F214">
            <v>1.2309160305343512</v>
          </cell>
          <cell r="G214">
            <v>32.444000000000003</v>
          </cell>
          <cell r="H214">
            <v>37.03</v>
          </cell>
          <cell r="I214">
            <v>17.064</v>
          </cell>
          <cell r="J214">
            <v>20.277000000000001</v>
          </cell>
          <cell r="O214">
            <v>49.508000000000003</v>
          </cell>
          <cell r="P214">
            <v>57.307000000000002</v>
          </cell>
          <cell r="Q214">
            <v>10430.492</v>
          </cell>
          <cell r="R214">
            <v>12842.692999999999</v>
          </cell>
          <cell r="S214">
            <v>1.2312643545481843</v>
          </cell>
          <cell r="T214">
            <v>268.92399999999998</v>
          </cell>
          <cell r="U214">
            <v>273.45699999999999</v>
          </cell>
          <cell r="V214">
            <v>10300.379999999999</v>
          </cell>
          <cell r="W214">
            <v>12740.907045953165</v>
          </cell>
          <cell r="Y214" t="str">
            <v>Goforth</v>
          </cell>
          <cell r="AC214">
            <v>0</v>
          </cell>
          <cell r="AD214">
            <v>0</v>
          </cell>
          <cell r="AG214">
            <v>0</v>
          </cell>
          <cell r="AH214">
            <v>0</v>
          </cell>
          <cell r="AI214">
            <v>0</v>
          </cell>
          <cell r="AJ214">
            <v>0</v>
          </cell>
          <cell r="AK214">
            <v>0</v>
          </cell>
          <cell r="AL214">
            <v>0</v>
          </cell>
        </row>
        <row r="215">
          <cell r="A215" t="str">
            <v>72-40-095</v>
          </cell>
          <cell r="B215" t="str">
            <v>Legend-GTH00230</v>
          </cell>
          <cell r="C215" t="str">
            <v>Crockett's Bounty CDP</v>
          </cell>
          <cell r="D215">
            <v>0</v>
          </cell>
          <cell r="E215">
            <v>0</v>
          </cell>
          <cell r="F215">
            <v>0</v>
          </cell>
          <cell r="G215">
            <v>0</v>
          </cell>
          <cell r="H215">
            <v>0</v>
          </cell>
          <cell r="I215">
            <v>0</v>
          </cell>
          <cell r="J215">
            <v>0</v>
          </cell>
          <cell r="O215">
            <v>0</v>
          </cell>
          <cell r="P215">
            <v>0</v>
          </cell>
          <cell r="Q215">
            <v>0</v>
          </cell>
          <cell r="R215">
            <v>0</v>
          </cell>
          <cell r="S215">
            <v>0</v>
          </cell>
          <cell r="T215">
            <v>0</v>
          </cell>
          <cell r="U215">
            <v>0</v>
          </cell>
          <cell r="V215">
            <v>0</v>
          </cell>
          <cell r="W215">
            <v>0</v>
          </cell>
          <cell r="Y215" t="str">
            <v>Goforth</v>
          </cell>
          <cell r="AC215">
            <v>0</v>
          </cell>
          <cell r="AD215">
            <v>0</v>
          </cell>
          <cell r="AG215">
            <v>0</v>
          </cell>
          <cell r="AH215">
            <v>0</v>
          </cell>
          <cell r="AI215">
            <v>0</v>
          </cell>
          <cell r="AJ215">
            <v>0</v>
          </cell>
          <cell r="AK215">
            <v>0</v>
          </cell>
          <cell r="AL215">
            <v>0</v>
          </cell>
        </row>
        <row r="216">
          <cell r="A216" t="str">
            <v>72-40-105</v>
          </cell>
          <cell r="B216" t="str">
            <v>Legend-PUR01309</v>
          </cell>
          <cell r="C216" t="str">
            <v>Kofford 1H</v>
          </cell>
          <cell r="D216">
            <v>91530</v>
          </cell>
          <cell r="E216">
            <v>95181</v>
          </cell>
          <cell r="F216">
            <v>1.0398885611274993</v>
          </cell>
          <cell r="G216">
            <v>239.38800000000001</v>
          </cell>
          <cell r="H216">
            <v>273.22199999999998</v>
          </cell>
          <cell r="I216">
            <v>125.9</v>
          </cell>
          <cell r="J216">
            <v>149.61000000000001</v>
          </cell>
          <cell r="O216">
            <v>365.28800000000001</v>
          </cell>
          <cell r="P216">
            <v>422.83199999999999</v>
          </cell>
          <cell r="Q216">
            <v>91164.712</v>
          </cell>
          <cell r="R216">
            <v>94758.168000000005</v>
          </cell>
          <cell r="S216">
            <v>1.0394171815076869</v>
          </cell>
          <cell r="T216">
            <v>1984.222</v>
          </cell>
          <cell r="U216">
            <v>2017.665</v>
          </cell>
          <cell r="V216">
            <v>90027.54</v>
          </cell>
          <cell r="W216">
            <v>94007.153354270296</v>
          </cell>
          <cell r="Y216" t="str">
            <v>Goforth</v>
          </cell>
          <cell r="AC216">
            <v>0</v>
          </cell>
          <cell r="AD216">
            <v>0</v>
          </cell>
          <cell r="AG216">
            <v>0</v>
          </cell>
          <cell r="AH216">
            <v>0</v>
          </cell>
          <cell r="AI216">
            <v>0</v>
          </cell>
          <cell r="AJ216">
            <v>0</v>
          </cell>
          <cell r="AK216">
            <v>0</v>
          </cell>
          <cell r="AL216">
            <v>0</v>
          </cell>
        </row>
        <row r="217">
          <cell r="A217" t="str">
            <v>72-40-116</v>
          </cell>
          <cell r="B217" t="str">
            <v>Legend-PUR01309</v>
          </cell>
          <cell r="C217" t="str">
            <v>Defee CDP</v>
          </cell>
          <cell r="D217">
            <v>5199</v>
          </cell>
          <cell r="E217">
            <v>5307</v>
          </cell>
          <cell r="F217">
            <v>1.0207732256203117</v>
          </cell>
          <cell r="G217">
            <v>13.348000000000001</v>
          </cell>
          <cell r="H217">
            <v>15.234</v>
          </cell>
          <cell r="I217">
            <v>7.02</v>
          </cell>
          <cell r="J217">
            <v>8.3420000000000005</v>
          </cell>
          <cell r="O217">
            <v>20.368000000000002</v>
          </cell>
          <cell r="P217">
            <v>23.576000000000001</v>
          </cell>
          <cell r="Q217">
            <v>5178.6319999999996</v>
          </cell>
          <cell r="R217">
            <v>5283.424</v>
          </cell>
          <cell r="S217">
            <v>1.0202354598666212</v>
          </cell>
          <cell r="T217">
            <v>110.634</v>
          </cell>
          <cell r="U217">
            <v>112.499</v>
          </cell>
          <cell r="V217">
            <v>5114.03</v>
          </cell>
          <cell r="W217">
            <v>5241.5497332497198</v>
          </cell>
          <cell r="Y217" t="str">
            <v>Goforth</v>
          </cell>
          <cell r="AC217">
            <v>0</v>
          </cell>
          <cell r="AD217">
            <v>0</v>
          </cell>
          <cell r="AG217">
            <v>0</v>
          </cell>
          <cell r="AH217">
            <v>0</v>
          </cell>
          <cell r="AI217">
            <v>0</v>
          </cell>
          <cell r="AJ217">
            <v>0</v>
          </cell>
          <cell r="AK217">
            <v>0</v>
          </cell>
          <cell r="AL217">
            <v>0</v>
          </cell>
        </row>
        <row r="218">
          <cell r="A218" t="str">
            <v>72-40-124</v>
          </cell>
          <cell r="B218" t="str">
            <v>Legend-PUR01309</v>
          </cell>
          <cell r="C218" t="str">
            <v>Dunn Daugherty CDP</v>
          </cell>
          <cell r="D218">
            <v>10209</v>
          </cell>
          <cell r="E218">
            <v>12550</v>
          </cell>
          <cell r="F218">
            <v>1.2293074737976295</v>
          </cell>
          <cell r="G218">
            <v>31.564</v>
          </cell>
          <cell r="H218">
            <v>36.024999999999999</v>
          </cell>
          <cell r="I218">
            <v>16.600999999999999</v>
          </cell>
          <cell r="J218">
            <v>19.727</v>
          </cell>
          <cell r="O218">
            <v>48.164999999999999</v>
          </cell>
          <cell r="P218">
            <v>55.751999999999995</v>
          </cell>
          <cell r="Q218">
            <v>10160.834999999999</v>
          </cell>
          <cell r="R218">
            <v>12494.248</v>
          </cell>
          <cell r="S218">
            <v>1.2296477602480504</v>
          </cell>
          <cell r="T218">
            <v>261.62700000000001</v>
          </cell>
          <cell r="U218">
            <v>266.03699999999998</v>
          </cell>
          <cell r="V218">
            <v>10034.09</v>
          </cell>
          <cell r="W218">
            <v>12395.223679105795</v>
          </cell>
          <cell r="Y218" t="str">
            <v>Goforth</v>
          </cell>
          <cell r="AC218">
            <v>0</v>
          </cell>
          <cell r="AD218">
            <v>0</v>
          </cell>
          <cell r="AG218">
            <v>0</v>
          </cell>
          <cell r="AH218">
            <v>0</v>
          </cell>
          <cell r="AI218">
            <v>0</v>
          </cell>
          <cell r="AJ218">
            <v>0</v>
          </cell>
          <cell r="AK218">
            <v>0</v>
          </cell>
          <cell r="AL218">
            <v>0</v>
          </cell>
        </row>
        <row r="219">
          <cell r="A219" t="str">
            <v>81-10-175</v>
          </cell>
          <cell r="B219" t="str">
            <v>Legend-PUR01309WS</v>
          </cell>
          <cell r="C219" t="str">
            <v>Winwood CDP</v>
          </cell>
          <cell r="D219">
            <v>19851</v>
          </cell>
          <cell r="E219">
            <v>21058</v>
          </cell>
          <cell r="F219">
            <v>1.0608029822175205</v>
          </cell>
          <cell r="K219">
            <v>610.23699999999997</v>
          </cell>
          <cell r="L219">
            <v>687.99</v>
          </cell>
          <cell r="O219">
            <v>610.23699999999997</v>
          </cell>
          <cell r="P219">
            <v>687.99</v>
          </cell>
          <cell r="Q219">
            <v>19240.762999999999</v>
          </cell>
          <cell r="R219">
            <v>20370.009999999998</v>
          </cell>
          <cell r="S219">
            <v>1.0586903440367723</v>
          </cell>
          <cell r="V219">
            <v>19000.759999999998</v>
          </cell>
          <cell r="W219">
            <v>20208.565597194949</v>
          </cell>
          <cell r="Y219" t="str">
            <v>WS</v>
          </cell>
          <cell r="AE219">
            <v>0</v>
          </cell>
          <cell r="AG219">
            <v>0</v>
          </cell>
          <cell r="AH219">
            <v>0</v>
          </cell>
          <cell r="AI219">
            <v>0</v>
          </cell>
          <cell r="AJ219">
            <v>0</v>
          </cell>
          <cell r="AK219">
            <v>0</v>
          </cell>
          <cell r="AL219">
            <v>0</v>
          </cell>
        </row>
        <row r="220">
          <cell r="A220" t="str">
            <v>72-10-158</v>
          </cell>
          <cell r="B220" t="str">
            <v>Bluestone-PUR01331</v>
          </cell>
          <cell r="C220" t="str">
            <v>Hall CDP</v>
          </cell>
          <cell r="D220">
            <v>4504</v>
          </cell>
          <cell r="E220">
            <v>5440</v>
          </cell>
          <cell r="F220">
            <v>1.2078152753108349</v>
          </cell>
          <cell r="G220">
            <v>13.682</v>
          </cell>
          <cell r="H220">
            <v>15.616</v>
          </cell>
          <cell r="I220">
            <v>7.1959999999999997</v>
          </cell>
          <cell r="J220">
            <v>8.5510000000000002</v>
          </cell>
          <cell r="O220">
            <v>20.878</v>
          </cell>
          <cell r="P220">
            <v>24.167000000000002</v>
          </cell>
          <cell r="Q220">
            <v>4483.1220000000003</v>
          </cell>
          <cell r="R220">
            <v>5415.8329999999996</v>
          </cell>
          <cell r="S220">
            <v>1.2080494351927071</v>
          </cell>
          <cell r="T220">
            <v>113.407</v>
          </cell>
          <cell r="U220">
            <v>115.318</v>
          </cell>
          <cell r="V220">
            <v>4427.2</v>
          </cell>
          <cell r="W220">
            <v>5372.9093134442801</v>
          </cell>
          <cell r="Y220" t="str">
            <v>Goforth</v>
          </cell>
          <cell r="AC220">
            <v>0</v>
          </cell>
          <cell r="AD220">
            <v>0</v>
          </cell>
          <cell r="AG220">
            <v>0</v>
          </cell>
          <cell r="AH220">
            <v>0</v>
          </cell>
          <cell r="AI220">
            <v>0</v>
          </cell>
          <cell r="AJ220">
            <v>0</v>
          </cell>
          <cell r="AK220">
            <v>0</v>
          </cell>
          <cell r="AL220">
            <v>0</v>
          </cell>
        </row>
        <row r="221">
          <cell r="A221" t="str">
            <v>72-10-159</v>
          </cell>
          <cell r="B221" t="str">
            <v>Bluestone-PUR01331</v>
          </cell>
          <cell r="C221" t="str">
            <v>Tandy CDP</v>
          </cell>
          <cell r="D221">
            <v>4673</v>
          </cell>
          <cell r="E221">
            <v>5687</v>
          </cell>
          <cell r="F221">
            <v>1.2169912261930238</v>
          </cell>
          <cell r="G221">
            <v>14.303000000000001</v>
          </cell>
          <cell r="H221">
            <v>16.324999999999999</v>
          </cell>
          <cell r="I221">
            <v>7.5220000000000002</v>
          </cell>
          <cell r="J221">
            <v>8.9390000000000001</v>
          </cell>
          <cell r="O221">
            <v>21.825000000000003</v>
          </cell>
          <cell r="P221">
            <v>25.263999999999999</v>
          </cell>
          <cell r="Q221">
            <v>4651.1750000000002</v>
          </cell>
          <cell r="R221">
            <v>5661.7359999999999</v>
          </cell>
          <cell r="S221">
            <v>1.2172700446661326</v>
          </cell>
          <cell r="T221">
            <v>118.556</v>
          </cell>
          <cell r="U221">
            <v>120.554</v>
          </cell>
          <cell r="V221">
            <v>4593.16</v>
          </cell>
          <cell r="W221">
            <v>5616.8633864195526</v>
          </cell>
          <cell r="Y221" t="str">
            <v>Goforth</v>
          </cell>
          <cell r="AC221">
            <v>0</v>
          </cell>
          <cell r="AD221">
            <v>0</v>
          </cell>
          <cell r="AG221">
            <v>0</v>
          </cell>
          <cell r="AH221">
            <v>0</v>
          </cell>
          <cell r="AI221">
            <v>0</v>
          </cell>
          <cell r="AJ221">
            <v>0</v>
          </cell>
          <cell r="AK221">
            <v>0</v>
          </cell>
          <cell r="AL221">
            <v>0</v>
          </cell>
        </row>
        <row r="222">
          <cell r="A222" t="str">
            <v>72-40-110</v>
          </cell>
          <cell r="B222" t="str">
            <v>Bluestone-PUR01236</v>
          </cell>
          <cell r="C222" t="str">
            <v>Broumley</v>
          </cell>
          <cell r="D222">
            <v>4645</v>
          </cell>
          <cell r="E222">
            <v>5632</v>
          </cell>
          <cell r="F222">
            <v>1.2124865446716899</v>
          </cell>
          <cell r="G222">
            <v>14.164999999999999</v>
          </cell>
          <cell r="H222">
            <v>16.167000000000002</v>
          </cell>
          <cell r="I222">
            <v>7.45</v>
          </cell>
          <cell r="J222">
            <v>8.8529999999999998</v>
          </cell>
          <cell r="O222">
            <v>21.614999999999998</v>
          </cell>
          <cell r="P222">
            <v>25.020000000000003</v>
          </cell>
          <cell r="Q222">
            <v>4623.3850000000002</v>
          </cell>
          <cell r="R222">
            <v>5606.98</v>
          </cell>
          <cell r="S222">
            <v>1.2127434769113969</v>
          </cell>
          <cell r="T222">
            <v>117.40900000000001</v>
          </cell>
          <cell r="U222">
            <v>119.38800000000001</v>
          </cell>
          <cell r="V222">
            <v>4565.71</v>
          </cell>
          <cell r="W222">
            <v>5562.5413601741066</v>
          </cell>
          <cell r="Y222" t="str">
            <v>Goforth</v>
          </cell>
          <cell r="AC222">
            <v>0</v>
          </cell>
          <cell r="AD222">
            <v>0</v>
          </cell>
          <cell r="AG222">
            <v>0</v>
          </cell>
          <cell r="AH222">
            <v>0</v>
          </cell>
          <cell r="AI222">
            <v>0</v>
          </cell>
          <cell r="AJ222">
            <v>0</v>
          </cell>
          <cell r="AK222">
            <v>0</v>
          </cell>
          <cell r="AL222">
            <v>0</v>
          </cell>
        </row>
        <row r="223">
          <cell r="A223" t="str">
            <v>72-40-131</v>
          </cell>
          <cell r="B223" t="str">
            <v>Bluestone-PUR01280</v>
          </cell>
          <cell r="C223" t="str">
            <v>Buck North</v>
          </cell>
          <cell r="D223">
            <v>5236</v>
          </cell>
          <cell r="E223">
            <v>6309</v>
          </cell>
          <cell r="F223">
            <v>1.2049274255156608</v>
          </cell>
          <cell r="G223">
            <v>15.867000000000001</v>
          </cell>
          <cell r="H223">
            <v>18.11</v>
          </cell>
          <cell r="I223">
            <v>8.3450000000000006</v>
          </cell>
          <cell r="J223">
            <v>9.9169999999999998</v>
          </cell>
          <cell r="O223">
            <v>24.212000000000003</v>
          </cell>
          <cell r="P223">
            <v>28.027000000000001</v>
          </cell>
          <cell r="Q223">
            <v>5211.7879999999996</v>
          </cell>
          <cell r="R223">
            <v>6280.973</v>
          </cell>
          <cell r="S223">
            <v>1.2051474465193137</v>
          </cell>
          <cell r="T223">
            <v>131.52199999999999</v>
          </cell>
          <cell r="U223">
            <v>133.739</v>
          </cell>
          <cell r="V223">
            <v>5146.78</v>
          </cell>
          <cell r="W223">
            <v>6231.1925661651794</v>
          </cell>
          <cell r="Y223" t="str">
            <v>Goforth</v>
          </cell>
          <cell r="AC223">
            <v>0</v>
          </cell>
          <cell r="AD223">
            <v>0</v>
          </cell>
          <cell r="AG223">
            <v>0</v>
          </cell>
          <cell r="AH223">
            <v>0</v>
          </cell>
          <cell r="AI223">
            <v>0</v>
          </cell>
          <cell r="AJ223">
            <v>0</v>
          </cell>
          <cell r="AK223">
            <v>0</v>
          </cell>
          <cell r="AL223">
            <v>0</v>
          </cell>
        </row>
        <row r="224">
          <cell r="A224" t="str">
            <v>72-40-175</v>
          </cell>
          <cell r="B224" t="str">
            <v>Bluestone-PUR01236</v>
          </cell>
          <cell r="C224" t="str">
            <v>Marshland 1H</v>
          </cell>
          <cell r="D224">
            <v>2320</v>
          </cell>
          <cell r="E224">
            <v>2785</v>
          </cell>
          <cell r="F224">
            <v>1.2004310344827587</v>
          </cell>
          <cell r="G224">
            <v>7.0039999999999996</v>
          </cell>
          <cell r="H224">
            <v>7.9939999999999998</v>
          </cell>
          <cell r="I224">
            <v>3.6840000000000002</v>
          </cell>
          <cell r="J224">
            <v>4.3780000000000001</v>
          </cell>
          <cell r="O224">
            <v>10.687999999999999</v>
          </cell>
          <cell r="P224">
            <v>12.372</v>
          </cell>
          <cell r="Q224">
            <v>2309.3119999999999</v>
          </cell>
          <cell r="R224">
            <v>2772.6280000000002</v>
          </cell>
          <cell r="S224">
            <v>1.2006294515422777</v>
          </cell>
          <cell r="T224">
            <v>58.058</v>
          </cell>
          <cell r="U224">
            <v>59.036999999999999</v>
          </cell>
          <cell r="V224">
            <v>2280.5100000000002</v>
          </cell>
          <cell r="W224">
            <v>2750.6532797293394</v>
          </cell>
          <cell r="Y224" t="str">
            <v>Goforth</v>
          </cell>
          <cell r="AC224">
            <v>0</v>
          </cell>
          <cell r="AD224">
            <v>0</v>
          </cell>
          <cell r="AG224">
            <v>0</v>
          </cell>
          <cell r="AH224">
            <v>0</v>
          </cell>
          <cell r="AI224">
            <v>0</v>
          </cell>
          <cell r="AJ224">
            <v>0</v>
          </cell>
          <cell r="AK224">
            <v>0</v>
          </cell>
          <cell r="AL224">
            <v>0</v>
          </cell>
        </row>
        <row r="225">
          <cell r="A225" t="str">
            <v>72-40-187</v>
          </cell>
          <cell r="B225" t="str">
            <v>Bluestone-PUR01331</v>
          </cell>
          <cell r="C225" t="str">
            <v>Saunders C</v>
          </cell>
          <cell r="D225">
            <v>3984</v>
          </cell>
          <cell r="E225">
            <v>4781</v>
          </cell>
          <cell r="F225">
            <v>1.2000502008032128</v>
          </cell>
          <cell r="G225">
            <v>12.025</v>
          </cell>
          <cell r="H225">
            <v>13.724</v>
          </cell>
          <cell r="I225">
            <v>6.3239999999999998</v>
          </cell>
          <cell r="J225">
            <v>7.5149999999999997</v>
          </cell>
          <cell r="O225">
            <v>18.349</v>
          </cell>
          <cell r="P225">
            <v>21.239000000000001</v>
          </cell>
          <cell r="Q225">
            <v>3965.6509999999998</v>
          </cell>
          <cell r="R225">
            <v>4759.7610000000004</v>
          </cell>
          <cell r="S225">
            <v>1.2002470716661655</v>
          </cell>
          <cell r="T225">
            <v>99.668999999999997</v>
          </cell>
          <cell r="U225">
            <v>101.349</v>
          </cell>
          <cell r="V225">
            <v>3916.18</v>
          </cell>
          <cell r="W225">
            <v>4722.0370729062106</v>
          </cell>
          <cell r="Y225" t="str">
            <v>Goforth</v>
          </cell>
          <cell r="AC225">
            <v>0</v>
          </cell>
          <cell r="AD225">
            <v>0</v>
          </cell>
          <cell r="AG225">
            <v>0</v>
          </cell>
          <cell r="AH225">
            <v>0</v>
          </cell>
          <cell r="AI225">
            <v>0</v>
          </cell>
          <cell r="AJ225">
            <v>0</v>
          </cell>
          <cell r="AK225">
            <v>0</v>
          </cell>
          <cell r="AL225">
            <v>0</v>
          </cell>
        </row>
        <row r="226">
          <cell r="A226" t="str">
            <v>72-40-191</v>
          </cell>
          <cell r="B226" t="str">
            <v>Bluestone-PUR01236</v>
          </cell>
          <cell r="C226" t="str">
            <v>Broumley #6</v>
          </cell>
          <cell r="D226">
            <v>4737</v>
          </cell>
          <cell r="E226">
            <v>5870</v>
          </cell>
          <cell r="F226">
            <v>1.2391809161916825</v>
          </cell>
          <cell r="G226">
            <v>14.763</v>
          </cell>
          <cell r="H226">
            <v>16.850000000000001</v>
          </cell>
          <cell r="I226">
            <v>7.7649999999999997</v>
          </cell>
          <cell r="J226">
            <v>9.2270000000000003</v>
          </cell>
          <cell r="O226">
            <v>22.527999999999999</v>
          </cell>
          <cell r="P226">
            <v>26.077000000000002</v>
          </cell>
          <cell r="Q226">
            <v>4714.4719999999998</v>
          </cell>
          <cell r="R226">
            <v>5843.9229999999998</v>
          </cell>
          <cell r="S226">
            <v>1.2395710484652365</v>
          </cell>
          <cell r="T226">
            <v>122.37</v>
          </cell>
          <cell r="U226">
            <v>124.43300000000001</v>
          </cell>
          <cell r="V226">
            <v>4655.66</v>
          </cell>
          <cell r="W226">
            <v>5797.6064464600813</v>
          </cell>
          <cell r="Y226" t="str">
            <v>Goforth</v>
          </cell>
          <cell r="AC226">
            <v>0</v>
          </cell>
          <cell r="AD226">
            <v>0</v>
          </cell>
          <cell r="AG226">
            <v>0</v>
          </cell>
          <cell r="AH226">
            <v>0</v>
          </cell>
          <cell r="AI226">
            <v>0</v>
          </cell>
          <cell r="AJ226">
            <v>0</v>
          </cell>
          <cell r="AK226">
            <v>0</v>
          </cell>
          <cell r="AL226">
            <v>0</v>
          </cell>
        </row>
        <row r="227">
          <cell r="A227" t="str">
            <v>72-40-132</v>
          </cell>
          <cell r="B227" t="str">
            <v>Spindletop-PUR01279</v>
          </cell>
          <cell r="C227" t="str">
            <v>Wilson Harris 3</v>
          </cell>
          <cell r="D227">
            <v>0</v>
          </cell>
          <cell r="E227">
            <v>0</v>
          </cell>
          <cell r="F227">
            <v>0</v>
          </cell>
          <cell r="G227">
            <v>0</v>
          </cell>
          <cell r="H227">
            <v>0</v>
          </cell>
          <cell r="I227">
            <v>0</v>
          </cell>
          <cell r="J227">
            <v>0</v>
          </cell>
          <cell r="O227">
            <v>0</v>
          </cell>
          <cell r="P227">
            <v>0</v>
          </cell>
          <cell r="Q227">
            <v>0</v>
          </cell>
          <cell r="R227">
            <v>0</v>
          </cell>
          <cell r="S227">
            <v>0</v>
          </cell>
          <cell r="T227">
            <v>0</v>
          </cell>
          <cell r="U227">
            <v>0</v>
          </cell>
          <cell r="V227">
            <v>0</v>
          </cell>
          <cell r="W227">
            <v>0</v>
          </cell>
          <cell r="Y227" t="str">
            <v>Goforth</v>
          </cell>
          <cell r="AC227">
            <v>0</v>
          </cell>
          <cell r="AD227">
            <v>0</v>
          </cell>
          <cell r="AG227">
            <v>0</v>
          </cell>
          <cell r="AH227">
            <v>0</v>
          </cell>
          <cell r="AI227">
            <v>0</v>
          </cell>
          <cell r="AJ227">
            <v>0</v>
          </cell>
          <cell r="AK227">
            <v>0</v>
          </cell>
          <cell r="AL227">
            <v>0</v>
          </cell>
        </row>
        <row r="228">
          <cell r="A228" t="str">
            <v>72-40-135</v>
          </cell>
          <cell r="B228" t="str">
            <v>Spindletop-PUR01279</v>
          </cell>
          <cell r="C228" t="str">
            <v>Wilson Harris 2</v>
          </cell>
          <cell r="D228">
            <v>9189</v>
          </cell>
          <cell r="E228">
            <v>10964</v>
          </cell>
          <cell r="F228">
            <v>1.1931657416476222</v>
          </cell>
          <cell r="G228">
            <v>27.576000000000001</v>
          </cell>
          <cell r="H228">
            <v>31.472999999999999</v>
          </cell>
          <cell r="I228">
            <v>14.503</v>
          </cell>
          <cell r="J228">
            <v>17.234000000000002</v>
          </cell>
          <cell r="O228">
            <v>42.079000000000001</v>
          </cell>
          <cell r="P228">
            <v>48.707000000000001</v>
          </cell>
          <cell r="Q228">
            <v>9146.9210000000003</v>
          </cell>
          <cell r="R228">
            <v>10915.293</v>
          </cell>
          <cell r="S228">
            <v>1.1933297554444824</v>
          </cell>
          <cell r="T228">
            <v>228.565</v>
          </cell>
          <cell r="U228">
            <v>232.417</v>
          </cell>
          <cell r="V228">
            <v>9032.82</v>
          </cell>
          <cell r="W228">
            <v>10828.782833346811</v>
          </cell>
          <cell r="Y228" t="str">
            <v>Goforth</v>
          </cell>
          <cell r="AC228">
            <v>0</v>
          </cell>
          <cell r="AD228">
            <v>0</v>
          </cell>
          <cell r="AG228">
            <v>0</v>
          </cell>
          <cell r="AH228">
            <v>0</v>
          </cell>
          <cell r="AI228">
            <v>0</v>
          </cell>
          <cell r="AJ228">
            <v>0</v>
          </cell>
          <cell r="AK228">
            <v>0</v>
          </cell>
          <cell r="AL228">
            <v>0</v>
          </cell>
        </row>
        <row r="229">
          <cell r="A229" t="str">
            <v>72-40-136</v>
          </cell>
          <cell r="B229" t="str">
            <v>Spindletop-PUR01279</v>
          </cell>
          <cell r="C229" t="str">
            <v>Wilson Harris 4</v>
          </cell>
          <cell r="D229">
            <v>0</v>
          </cell>
          <cell r="E229">
            <v>0</v>
          </cell>
          <cell r="F229">
            <v>0</v>
          </cell>
          <cell r="G229">
            <v>0</v>
          </cell>
          <cell r="H229">
            <v>0</v>
          </cell>
          <cell r="I229">
            <v>0</v>
          </cell>
          <cell r="J229">
            <v>0</v>
          </cell>
          <cell r="O229">
            <v>0</v>
          </cell>
          <cell r="P229">
            <v>0</v>
          </cell>
          <cell r="Q229">
            <v>0</v>
          </cell>
          <cell r="R229">
            <v>0</v>
          </cell>
          <cell r="S229">
            <v>0</v>
          </cell>
          <cell r="T229">
            <v>0</v>
          </cell>
          <cell r="U229">
            <v>0</v>
          </cell>
          <cell r="V229">
            <v>0</v>
          </cell>
          <cell r="W229">
            <v>0</v>
          </cell>
          <cell r="Y229" t="str">
            <v>Goforth</v>
          </cell>
          <cell r="AC229">
            <v>0</v>
          </cell>
          <cell r="AD229">
            <v>0</v>
          </cell>
          <cell r="AG229">
            <v>0</v>
          </cell>
          <cell r="AH229">
            <v>0</v>
          </cell>
          <cell r="AI229">
            <v>0</v>
          </cell>
          <cell r="AJ229">
            <v>0</v>
          </cell>
          <cell r="AK229">
            <v>0</v>
          </cell>
          <cell r="AL229">
            <v>0</v>
          </cell>
        </row>
        <row r="230">
          <cell r="A230" t="str">
            <v>72-40-137</v>
          </cell>
          <cell r="B230" t="str">
            <v>Spindletop-PUR01279</v>
          </cell>
          <cell r="C230" t="str">
            <v>Fitz Williams 2</v>
          </cell>
          <cell r="D230">
            <v>14250</v>
          </cell>
          <cell r="E230">
            <v>16832</v>
          </cell>
          <cell r="F230">
            <v>1.1811929824561405</v>
          </cell>
          <cell r="G230">
            <v>42.334000000000003</v>
          </cell>
          <cell r="H230">
            <v>48.317</v>
          </cell>
          <cell r="I230">
            <v>22.263999999999999</v>
          </cell>
          <cell r="J230">
            <v>26.457000000000001</v>
          </cell>
          <cell r="O230">
            <v>64.597999999999999</v>
          </cell>
          <cell r="P230">
            <v>74.774000000000001</v>
          </cell>
          <cell r="Q230">
            <v>14185.402</v>
          </cell>
          <cell r="R230">
            <v>16757.225999999999</v>
          </cell>
          <cell r="S230">
            <v>1.1813007484736773</v>
          </cell>
          <cell r="T230">
            <v>350.89400000000001</v>
          </cell>
          <cell r="U230">
            <v>356.80799999999999</v>
          </cell>
          <cell r="V230">
            <v>14008.46</v>
          </cell>
          <cell r="W230">
            <v>16624.415051736389</v>
          </cell>
          <cell r="Y230" t="str">
            <v>Goforth</v>
          </cell>
          <cell r="AC230">
            <v>0</v>
          </cell>
          <cell r="AD230">
            <v>0</v>
          </cell>
          <cell r="AG230">
            <v>0</v>
          </cell>
          <cell r="AH230">
            <v>0</v>
          </cell>
          <cell r="AI230">
            <v>0</v>
          </cell>
          <cell r="AJ230">
            <v>0</v>
          </cell>
          <cell r="AK230">
            <v>0</v>
          </cell>
          <cell r="AL230">
            <v>0</v>
          </cell>
        </row>
        <row r="231">
          <cell r="A231" t="str">
            <v>81-10-176T</v>
          </cell>
          <cell r="B231" t="str">
            <v>Total-GTH00200WS</v>
          </cell>
          <cell r="C231" t="str">
            <v>Hodges Wilkinson CDP</v>
          </cell>
          <cell r="D231">
            <v>98074</v>
          </cell>
          <cell r="E231">
            <v>102139</v>
          </cell>
          <cell r="F231">
            <v>1.0414482941452372</v>
          </cell>
          <cell r="K231">
            <v>2959.8739999999998</v>
          </cell>
          <cell r="L231">
            <v>3337.0050000000001</v>
          </cell>
          <cell r="O231">
            <v>2959.8739999999998</v>
          </cell>
          <cell r="P231">
            <v>3337.0050000000001</v>
          </cell>
          <cell r="Q231">
            <v>95114.126000000004</v>
          </cell>
          <cell r="R231">
            <v>98801.994999999995</v>
          </cell>
          <cell r="S231">
            <v>1.0387730945453886</v>
          </cell>
          <cell r="V231">
            <v>93927.69</v>
          </cell>
          <cell r="W231">
            <v>98018.930628469374</v>
          </cell>
          <cell r="Y231" t="str">
            <v>WS</v>
          </cell>
          <cell r="AE231">
            <v>0</v>
          </cell>
          <cell r="AG231">
            <v>0</v>
          </cell>
          <cell r="AH231">
            <v>0</v>
          </cell>
          <cell r="AI231">
            <v>0</v>
          </cell>
          <cell r="AJ231">
            <v>0</v>
          </cell>
          <cell r="AK231">
            <v>0</v>
          </cell>
          <cell r="AL231">
            <v>0</v>
          </cell>
        </row>
        <row r="232">
          <cell r="A232" t="str">
            <v>81-10-183T</v>
          </cell>
          <cell r="B232" t="str">
            <v>Total-GTH00200WS</v>
          </cell>
          <cell r="C232" t="str">
            <v>Four 7s CDP</v>
          </cell>
          <cell r="D232">
            <v>87782</v>
          </cell>
          <cell r="E232">
            <v>100002</v>
          </cell>
          <cell r="F232">
            <v>1.1392084937686542</v>
          </cell>
          <cell r="K232">
            <v>2897.9459999999999</v>
          </cell>
          <cell r="L232">
            <v>3267.1860000000001</v>
          </cell>
          <cell r="O232">
            <v>2897.9459999999999</v>
          </cell>
          <cell r="P232">
            <v>3267.1860000000001</v>
          </cell>
          <cell r="Q232">
            <v>84884.054000000004</v>
          </cell>
          <cell r="R232">
            <v>96734.813999999998</v>
          </cell>
          <cell r="S232">
            <v>1.1396111453395004</v>
          </cell>
          <cell r="V232">
            <v>83825.23</v>
          </cell>
          <cell r="W232">
            <v>95968.133263137948</v>
          </cell>
          <cell r="Y232" t="str">
            <v>WS</v>
          </cell>
          <cell r="AE232">
            <v>0</v>
          </cell>
          <cell r="AG232">
            <v>0</v>
          </cell>
          <cell r="AH232">
            <v>0</v>
          </cell>
          <cell r="AI232">
            <v>0</v>
          </cell>
          <cell r="AJ232">
            <v>0</v>
          </cell>
          <cell r="AK232">
            <v>0</v>
          </cell>
          <cell r="AL232">
            <v>0</v>
          </cell>
        </row>
        <row r="233">
          <cell r="A233" t="str">
            <v>81-10-214T</v>
          </cell>
          <cell r="B233" t="str">
            <v>Total-GTH00200WS</v>
          </cell>
          <cell r="C233" t="str">
            <v>Four 7's #2 CDP</v>
          </cell>
          <cell r="D233">
            <v>90289</v>
          </cell>
          <cell r="E233">
            <v>102859</v>
          </cell>
          <cell r="F233">
            <v>1.139219617007609</v>
          </cell>
          <cell r="K233">
            <v>2980.739</v>
          </cell>
          <cell r="L233">
            <v>3360.5279999999998</v>
          </cell>
          <cell r="O233">
            <v>2980.739</v>
          </cell>
          <cell r="P233">
            <v>3360.5279999999998</v>
          </cell>
          <cell r="Q233">
            <v>87308.260999999999</v>
          </cell>
          <cell r="R233">
            <v>99498.471999999994</v>
          </cell>
          <cell r="S233">
            <v>1.139622652660554</v>
          </cell>
          <cell r="V233">
            <v>86219.19</v>
          </cell>
          <cell r="W233">
            <v>98709.887635433915</v>
          </cell>
          <cell r="Y233" t="str">
            <v>WS</v>
          </cell>
          <cell r="AE233">
            <v>0</v>
          </cell>
          <cell r="AG233">
            <v>0</v>
          </cell>
          <cell r="AH233">
            <v>0</v>
          </cell>
          <cell r="AI233">
            <v>0</v>
          </cell>
          <cell r="AJ233">
            <v>0</v>
          </cell>
          <cell r="AK233">
            <v>0</v>
          </cell>
          <cell r="AL233">
            <v>0</v>
          </cell>
        </row>
        <row r="234">
          <cell r="A234" t="str">
            <v>81-10-349T</v>
          </cell>
          <cell r="B234" t="str">
            <v>Total-GTH00200WS</v>
          </cell>
          <cell r="C234" t="str">
            <v>Campfire Marys Creek B CDP</v>
          </cell>
          <cell r="D234">
            <v>5591</v>
          </cell>
          <cell r="E234">
            <v>6399</v>
          </cell>
          <cell r="F234">
            <v>1.1445179753174746</v>
          </cell>
          <cell r="K234">
            <v>185.43600000000001</v>
          </cell>
          <cell r="L234">
            <v>209.06299999999999</v>
          </cell>
          <cell r="O234">
            <v>185.43600000000001</v>
          </cell>
          <cell r="P234">
            <v>209.06299999999999</v>
          </cell>
          <cell r="Q234">
            <v>5405.5640000000003</v>
          </cell>
          <cell r="R234">
            <v>6189.9369999999999</v>
          </cell>
          <cell r="S234">
            <v>1.1451047476267044</v>
          </cell>
          <cell r="V234">
            <v>5338.14</v>
          </cell>
          <cell r="W234">
            <v>6140.8780804233347</v>
          </cell>
          <cell r="Y234" t="str">
            <v>WS</v>
          </cell>
          <cell r="AE234">
            <v>0</v>
          </cell>
          <cell r="AG234">
            <v>0</v>
          </cell>
          <cell r="AH234">
            <v>0</v>
          </cell>
          <cell r="AI234">
            <v>0</v>
          </cell>
          <cell r="AJ234">
            <v>0</v>
          </cell>
          <cell r="AK234">
            <v>0</v>
          </cell>
          <cell r="AL234">
            <v>0</v>
          </cell>
        </row>
        <row r="235">
          <cell r="A235" t="str">
            <v>81-40-080T</v>
          </cell>
          <cell r="B235" t="str">
            <v>Total-GTH00200WS</v>
          </cell>
          <cell r="C235" t="str">
            <v>Mary's Creek 1H</v>
          </cell>
          <cell r="D235">
            <v>1677</v>
          </cell>
          <cell r="E235">
            <v>1901</v>
          </cell>
          <cell r="F235">
            <v>1.133571854502087</v>
          </cell>
          <cell r="K235">
            <v>55.088999999999999</v>
          </cell>
          <cell r="L235">
            <v>62.107999999999997</v>
          </cell>
          <cell r="O235">
            <v>55.088999999999999</v>
          </cell>
          <cell r="P235">
            <v>62.107999999999997</v>
          </cell>
          <cell r="Q235">
            <v>1621.9110000000001</v>
          </cell>
          <cell r="R235">
            <v>1838.8920000000001</v>
          </cell>
          <cell r="S235">
            <v>1.133781076766851</v>
          </cell>
          <cell r="V235">
            <v>1601.68</v>
          </cell>
          <cell r="W235">
            <v>1824.317690966132</v>
          </cell>
          <cell r="Y235" t="str">
            <v>WS</v>
          </cell>
          <cell r="AE235">
            <v>0</v>
          </cell>
          <cell r="AG235">
            <v>0</v>
          </cell>
          <cell r="AH235">
            <v>0</v>
          </cell>
          <cell r="AI235">
            <v>0</v>
          </cell>
          <cell r="AJ235">
            <v>0</v>
          </cell>
          <cell r="AK235">
            <v>0</v>
          </cell>
          <cell r="AL235">
            <v>0</v>
          </cell>
        </row>
        <row r="236">
          <cell r="A236" t="str">
            <v>81-40-085T</v>
          </cell>
          <cell r="B236" t="str">
            <v>Total-GTH00200WS</v>
          </cell>
          <cell r="C236" t="str">
            <v>Mary's Creek 3H</v>
          </cell>
          <cell r="D236">
            <v>865</v>
          </cell>
          <cell r="E236">
            <v>967</v>
          </cell>
          <cell r="F236">
            <v>1.1179190751445087</v>
          </cell>
          <cell r="K236">
            <v>28.023</v>
          </cell>
          <cell r="L236">
            <v>31.593</v>
          </cell>
          <cell r="O236">
            <v>28.023</v>
          </cell>
          <cell r="P236">
            <v>31.593</v>
          </cell>
          <cell r="Q236">
            <v>836.97699999999998</v>
          </cell>
          <cell r="R236">
            <v>935.40700000000004</v>
          </cell>
          <cell r="S236">
            <v>1.117601797898867</v>
          </cell>
          <cell r="V236">
            <v>826.54</v>
          </cell>
          <cell r="W236">
            <v>927.99334509778532</v>
          </cell>
          <cell r="Y236" t="str">
            <v>WS</v>
          </cell>
          <cell r="AE236">
            <v>0</v>
          </cell>
          <cell r="AG236">
            <v>0</v>
          </cell>
          <cell r="AH236">
            <v>0</v>
          </cell>
          <cell r="AI236">
            <v>0</v>
          </cell>
          <cell r="AJ236">
            <v>0</v>
          </cell>
          <cell r="AK236">
            <v>0</v>
          </cell>
          <cell r="AL236">
            <v>0</v>
          </cell>
        </row>
        <row r="237">
          <cell r="A237" t="str">
            <v>81-40-139T</v>
          </cell>
          <cell r="B237" t="str">
            <v>Total-GTH00200WS</v>
          </cell>
          <cell r="C237" t="str">
            <v>Mary's  Creek 5H</v>
          </cell>
          <cell r="D237">
            <v>589</v>
          </cell>
          <cell r="E237">
            <v>671</v>
          </cell>
          <cell r="F237">
            <v>1.1392190152801358</v>
          </cell>
          <cell r="K237">
            <v>19.443999999999999</v>
          </cell>
          <cell r="L237">
            <v>21.922000000000001</v>
          </cell>
          <cell r="O237">
            <v>19.443999999999999</v>
          </cell>
          <cell r="P237">
            <v>21.922000000000001</v>
          </cell>
          <cell r="Q237">
            <v>569.55600000000004</v>
          </cell>
          <cell r="R237">
            <v>649.07799999999997</v>
          </cell>
          <cell r="S237">
            <v>1.1396210381419911</v>
          </cell>
          <cell r="V237">
            <v>562.45000000000005</v>
          </cell>
          <cell r="W237">
            <v>643.93367213349939</v>
          </cell>
          <cell r="Y237" t="str">
            <v>WS</v>
          </cell>
          <cell r="AE237">
            <v>0</v>
          </cell>
          <cell r="AG237">
            <v>0</v>
          </cell>
          <cell r="AH237">
            <v>0</v>
          </cell>
          <cell r="AI237">
            <v>0</v>
          </cell>
          <cell r="AJ237">
            <v>0</v>
          </cell>
          <cell r="AK237">
            <v>0</v>
          </cell>
          <cell r="AL237">
            <v>0</v>
          </cell>
        </row>
        <row r="238">
          <cell r="A238" t="str">
            <v>81-40-140T</v>
          </cell>
          <cell r="B238" t="str">
            <v>Total-GTH00200WS</v>
          </cell>
          <cell r="C238" t="str">
            <v>Mary's  Creek 7H</v>
          </cell>
          <cell r="D238">
            <v>0</v>
          </cell>
          <cell r="E238">
            <v>0</v>
          </cell>
          <cell r="F238">
            <v>0</v>
          </cell>
          <cell r="K238">
            <v>0</v>
          </cell>
          <cell r="L238">
            <v>0</v>
          </cell>
          <cell r="O238">
            <v>0</v>
          </cell>
          <cell r="P238">
            <v>0</v>
          </cell>
          <cell r="Q238">
            <v>0</v>
          </cell>
          <cell r="R238">
            <v>0</v>
          </cell>
          <cell r="S238">
            <v>0</v>
          </cell>
          <cell r="V238">
            <v>0</v>
          </cell>
          <cell r="W238">
            <v>0</v>
          </cell>
          <cell r="Y238" t="str">
            <v>WS</v>
          </cell>
          <cell r="AE238">
            <v>0</v>
          </cell>
          <cell r="AG238">
            <v>0</v>
          </cell>
          <cell r="AH238">
            <v>0</v>
          </cell>
          <cell r="AI238">
            <v>0</v>
          </cell>
          <cell r="AJ238">
            <v>0</v>
          </cell>
          <cell r="AK238">
            <v>0</v>
          </cell>
          <cell r="AL238">
            <v>0</v>
          </cell>
        </row>
        <row r="239">
          <cell r="A239" t="str">
            <v>81-40-141T</v>
          </cell>
          <cell r="B239" t="str">
            <v>Total-GTH00200WS</v>
          </cell>
          <cell r="C239" t="str">
            <v>Mary's Creek 8H</v>
          </cell>
          <cell r="D239">
            <v>500</v>
          </cell>
          <cell r="E239">
            <v>572</v>
          </cell>
          <cell r="F239">
            <v>1.1439999999999999</v>
          </cell>
          <cell r="K239">
            <v>16.576000000000001</v>
          </cell>
          <cell r="L239">
            <v>18.687999999999999</v>
          </cell>
          <cell r="O239">
            <v>16.576000000000001</v>
          </cell>
          <cell r="P239">
            <v>18.687999999999999</v>
          </cell>
          <cell r="Q239">
            <v>483.42399999999998</v>
          </cell>
          <cell r="R239">
            <v>553.31200000000001</v>
          </cell>
          <cell r="S239">
            <v>1.1445687429668367</v>
          </cell>
          <cell r="V239">
            <v>477.39</v>
          </cell>
          <cell r="W239">
            <v>548.92667444518361</v>
          </cell>
          <cell r="Y239" t="str">
            <v>WS</v>
          </cell>
          <cell r="AE239">
            <v>0</v>
          </cell>
          <cell r="AG239">
            <v>0</v>
          </cell>
          <cell r="AH239">
            <v>0</v>
          </cell>
          <cell r="AI239">
            <v>0</v>
          </cell>
          <cell r="AJ239">
            <v>0</v>
          </cell>
          <cell r="AK239">
            <v>0</v>
          </cell>
          <cell r="AL239">
            <v>0</v>
          </cell>
        </row>
        <row r="240">
          <cell r="A240" t="str">
            <v>81-40-144T</v>
          </cell>
          <cell r="B240" t="str">
            <v>Total-GTH00200WS</v>
          </cell>
          <cell r="C240" t="str">
            <v>Mary's Creek 6H</v>
          </cell>
          <cell r="D240">
            <v>2175</v>
          </cell>
          <cell r="E240">
            <v>2472</v>
          </cell>
          <cell r="F240">
            <v>1.136551724137931</v>
          </cell>
          <cell r="K240">
            <v>71.635999999999996</v>
          </cell>
          <cell r="L240">
            <v>80.763000000000005</v>
          </cell>
          <cell r="O240">
            <v>71.635999999999996</v>
          </cell>
          <cell r="P240">
            <v>80.763000000000005</v>
          </cell>
          <cell r="Q240">
            <v>2103.364</v>
          </cell>
          <cell r="R240">
            <v>2391.2370000000001</v>
          </cell>
          <cell r="S240">
            <v>1.1368631392379065</v>
          </cell>
          <cell r="V240">
            <v>2077.13</v>
          </cell>
          <cell r="W240">
            <v>2372.2850294594682</v>
          </cell>
          <cell r="Y240" t="str">
            <v>WS</v>
          </cell>
          <cell r="AE240">
            <v>0</v>
          </cell>
          <cell r="AG240">
            <v>0</v>
          </cell>
          <cell r="AH240">
            <v>0</v>
          </cell>
          <cell r="AI240">
            <v>0</v>
          </cell>
          <cell r="AJ240">
            <v>0</v>
          </cell>
          <cell r="AK240">
            <v>0</v>
          </cell>
          <cell r="AL240">
            <v>0</v>
          </cell>
        </row>
        <row r="241">
          <cell r="A241" t="str">
            <v>81-40-179T</v>
          </cell>
          <cell r="B241" t="str">
            <v>Total-GTH00200WS</v>
          </cell>
          <cell r="C241" t="str">
            <v>Chesapeake Ward</v>
          </cell>
          <cell r="D241">
            <v>14857</v>
          </cell>
          <cell r="E241">
            <v>16461</v>
          </cell>
          <cell r="F241">
            <v>1.1079625765632362</v>
          </cell>
          <cell r="K241">
            <v>477.02199999999999</v>
          </cell>
          <cell r="L241">
            <v>537.80100000000004</v>
          </cell>
          <cell r="O241">
            <v>477.02199999999999</v>
          </cell>
          <cell r="P241">
            <v>537.80100000000004</v>
          </cell>
          <cell r="Q241">
            <v>14379.977999999999</v>
          </cell>
          <cell r="R241">
            <v>15923.199000000001</v>
          </cell>
          <cell r="S241">
            <v>1.1073173408192976</v>
          </cell>
          <cell r="V241">
            <v>14200.6</v>
          </cell>
          <cell r="W241">
            <v>15796.998210049434</v>
          </cell>
          <cell r="Y241" t="str">
            <v>WS</v>
          </cell>
          <cell r="AE241">
            <v>0</v>
          </cell>
          <cell r="AG241">
            <v>0</v>
          </cell>
          <cell r="AH241">
            <v>0</v>
          </cell>
          <cell r="AI241">
            <v>0</v>
          </cell>
          <cell r="AJ241">
            <v>0</v>
          </cell>
          <cell r="AK241">
            <v>0</v>
          </cell>
          <cell r="AL241">
            <v>0</v>
          </cell>
        </row>
        <row r="242">
          <cell r="A242" t="str">
            <v>81-40-226T</v>
          </cell>
          <cell r="B242" t="str">
            <v>Total-GTH00200WS</v>
          </cell>
          <cell r="C242" t="str">
            <v>Bosler</v>
          </cell>
          <cell r="D242">
            <v>2926</v>
          </cell>
          <cell r="E242">
            <v>3521</v>
          </cell>
          <cell r="F242">
            <v>1.2033492822966507</v>
          </cell>
          <cell r="K242">
            <v>102.03400000000001</v>
          </cell>
          <cell r="L242">
            <v>115.035</v>
          </cell>
          <cell r="O242">
            <v>102.03400000000001</v>
          </cell>
          <cell r="P242">
            <v>115.035</v>
          </cell>
          <cell r="Q242">
            <v>2823.9659999999999</v>
          </cell>
          <cell r="R242">
            <v>3405.9650000000001</v>
          </cell>
          <cell r="S242">
            <v>1.2060927787374212</v>
          </cell>
          <cell r="V242">
            <v>2788.74</v>
          </cell>
          <cell r="W242">
            <v>3378.9707086177232</v>
          </cell>
          <cell r="Y242" t="str">
            <v>WS</v>
          </cell>
          <cell r="AE242">
            <v>0</v>
          </cell>
          <cell r="AG242">
            <v>0</v>
          </cell>
          <cell r="AH242">
            <v>0</v>
          </cell>
          <cell r="AI242">
            <v>0</v>
          </cell>
          <cell r="AJ242">
            <v>0</v>
          </cell>
          <cell r="AK242">
            <v>0</v>
          </cell>
          <cell r="AL242">
            <v>0</v>
          </cell>
        </row>
        <row r="243">
          <cell r="A243" t="str">
            <v>81-40-335T</v>
          </cell>
          <cell r="B243" t="str">
            <v>Total-GTH00200WS</v>
          </cell>
          <cell r="C243" t="str">
            <v>Benbrook #1</v>
          </cell>
          <cell r="D243">
            <v>1716</v>
          </cell>
          <cell r="E243">
            <v>1970</v>
          </cell>
          <cell r="F243">
            <v>1.1480186480186481</v>
          </cell>
          <cell r="K243">
            <v>57.088000000000001</v>
          </cell>
          <cell r="L243">
            <v>64.361999999999995</v>
          </cell>
          <cell r="O243">
            <v>57.088000000000001</v>
          </cell>
          <cell r="P243">
            <v>64.361999999999995</v>
          </cell>
          <cell r="Q243">
            <v>1658.912</v>
          </cell>
          <cell r="R243">
            <v>1905.6379999999999</v>
          </cell>
          <cell r="S243">
            <v>1.1487275997762387</v>
          </cell>
          <cell r="V243">
            <v>1638.22</v>
          </cell>
          <cell r="W243">
            <v>1890.5346893549581</v>
          </cell>
          <cell r="Y243" t="str">
            <v>WS</v>
          </cell>
          <cell r="AE243">
            <v>0</v>
          </cell>
          <cell r="AG243">
            <v>0</v>
          </cell>
          <cell r="AH243">
            <v>0</v>
          </cell>
          <cell r="AI243">
            <v>0</v>
          </cell>
          <cell r="AJ243">
            <v>0</v>
          </cell>
          <cell r="AK243">
            <v>0</v>
          </cell>
          <cell r="AL243">
            <v>0</v>
          </cell>
        </row>
        <row r="244">
          <cell r="A244" t="str">
            <v>72-10-148T</v>
          </cell>
          <cell r="B244" t="str">
            <v>Total-GTH00201</v>
          </cell>
          <cell r="C244" t="str">
            <v>Blue Drake Woody N 3-5-7H CDP</v>
          </cell>
          <cell r="D244">
            <v>1802</v>
          </cell>
          <cell r="E244">
            <v>2001</v>
          </cell>
          <cell r="F244">
            <v>1.1104328523862375</v>
          </cell>
          <cell r="G244">
            <v>5.0330000000000004</v>
          </cell>
          <cell r="H244">
            <v>5.7439999999999998</v>
          </cell>
          <cell r="I244">
            <v>2.6469999999999998</v>
          </cell>
          <cell r="J244">
            <v>3.145</v>
          </cell>
          <cell r="O244">
            <v>7.68</v>
          </cell>
          <cell r="P244">
            <v>8.8889999999999993</v>
          </cell>
          <cell r="Q244">
            <v>1794.32</v>
          </cell>
          <cell r="R244">
            <v>1992.1110000000001</v>
          </cell>
          <cell r="S244">
            <v>1.1102317312408043</v>
          </cell>
          <cell r="T244">
            <v>41.715000000000003</v>
          </cell>
          <cell r="U244">
            <v>42.417999999999999</v>
          </cell>
          <cell r="V244">
            <v>1771.94</v>
          </cell>
          <cell r="W244">
            <v>1976.3223395763496</v>
          </cell>
          <cell r="Y244" t="str">
            <v>Goforth</v>
          </cell>
          <cell r="AC244">
            <v>0</v>
          </cell>
          <cell r="AD244">
            <v>0</v>
          </cell>
          <cell r="AG244">
            <v>0</v>
          </cell>
          <cell r="AH244">
            <v>0</v>
          </cell>
          <cell r="AI244">
            <v>0</v>
          </cell>
          <cell r="AJ244">
            <v>0</v>
          </cell>
          <cell r="AK244">
            <v>0</v>
          </cell>
          <cell r="AL244">
            <v>0</v>
          </cell>
        </row>
        <row r="245">
          <cell r="A245" t="str">
            <v>72-40-195T</v>
          </cell>
          <cell r="B245" t="str">
            <v>Total-GTH00201</v>
          </cell>
          <cell r="C245" t="str">
            <v>Blue Drake Woody South</v>
          </cell>
          <cell r="D245">
            <v>4621</v>
          </cell>
          <cell r="E245">
            <v>5119</v>
          </cell>
          <cell r="F245">
            <v>1.1077688811945465</v>
          </cell>
          <cell r="G245">
            <v>12.874000000000001</v>
          </cell>
          <cell r="H245">
            <v>14.694000000000001</v>
          </cell>
          <cell r="I245">
            <v>6.7709999999999999</v>
          </cell>
          <cell r="J245">
            <v>8.0459999999999994</v>
          </cell>
          <cell r="O245">
            <v>19.645</v>
          </cell>
          <cell r="P245">
            <v>22.740000000000002</v>
          </cell>
          <cell r="Q245">
            <v>4601.3549999999996</v>
          </cell>
          <cell r="R245">
            <v>5096.26</v>
          </cell>
          <cell r="S245">
            <v>1.1075563611153671</v>
          </cell>
          <cell r="T245">
            <v>106.715</v>
          </cell>
          <cell r="U245">
            <v>108.514</v>
          </cell>
          <cell r="V245">
            <v>4543.96</v>
          </cell>
          <cell r="W245">
            <v>5055.8691188841221</v>
          </cell>
          <cell r="Y245" t="str">
            <v>Goforth</v>
          </cell>
          <cell r="AC245">
            <v>0</v>
          </cell>
          <cell r="AD245">
            <v>0</v>
          </cell>
          <cell r="AG245">
            <v>0</v>
          </cell>
          <cell r="AH245">
            <v>0</v>
          </cell>
          <cell r="AI245">
            <v>0</v>
          </cell>
          <cell r="AJ245">
            <v>0</v>
          </cell>
          <cell r="AK245">
            <v>0</v>
          </cell>
          <cell r="AL245">
            <v>0</v>
          </cell>
        </row>
        <row r="246">
          <cell r="A246" t="str">
            <v>72-40-231T</v>
          </cell>
          <cell r="B246" t="str">
            <v>Total-GTH00200</v>
          </cell>
          <cell r="C246" t="str">
            <v>Winscott NW</v>
          </cell>
          <cell r="D246">
            <v>6774</v>
          </cell>
          <cell r="E246">
            <v>7475</v>
          </cell>
          <cell r="F246">
            <v>1.1034839090640685</v>
          </cell>
          <cell r="G246">
            <v>18.8</v>
          </cell>
          <cell r="H246">
            <v>21.457000000000001</v>
          </cell>
          <cell r="I246">
            <v>9.8879999999999999</v>
          </cell>
          <cell r="J246">
            <v>11.75</v>
          </cell>
          <cell r="O246">
            <v>28.688000000000002</v>
          </cell>
          <cell r="P246">
            <v>33.207000000000001</v>
          </cell>
          <cell r="Q246">
            <v>6745.3119999999999</v>
          </cell>
          <cell r="R246">
            <v>7441.7929999999997</v>
          </cell>
          <cell r="S246">
            <v>1.1032540822426005</v>
          </cell>
          <cell r="T246">
            <v>155.83000000000001</v>
          </cell>
          <cell r="U246">
            <v>158.45599999999999</v>
          </cell>
          <cell r="V246">
            <v>6661.17</v>
          </cell>
          <cell r="W246">
            <v>7382.8123796329119</v>
          </cell>
          <cell r="Y246" t="str">
            <v>Goforth</v>
          </cell>
          <cell r="AC246">
            <v>0</v>
          </cell>
          <cell r="AD246">
            <v>0</v>
          </cell>
          <cell r="AG246">
            <v>0</v>
          </cell>
          <cell r="AH246">
            <v>0</v>
          </cell>
          <cell r="AI246">
            <v>0</v>
          </cell>
          <cell r="AJ246">
            <v>0</v>
          </cell>
          <cell r="AK246">
            <v>0</v>
          </cell>
          <cell r="AL246">
            <v>0</v>
          </cell>
        </row>
        <row r="247">
          <cell r="A247" t="str">
            <v>72-40-171</v>
          </cell>
          <cell r="B247" t="str">
            <v>Vantage-PUR01308</v>
          </cell>
          <cell r="C247" t="str">
            <v>Lloyd #1</v>
          </cell>
          <cell r="D247">
            <v>8062</v>
          </cell>
          <cell r="E247">
            <v>8974</v>
          </cell>
          <cell r="F247">
            <v>1.1131232944678739</v>
          </cell>
          <cell r="G247">
            <v>22.57</v>
          </cell>
          <cell r="H247">
            <v>25.76</v>
          </cell>
          <cell r="I247">
            <v>11.871</v>
          </cell>
          <cell r="J247">
            <v>14.106</v>
          </cell>
          <cell r="O247">
            <v>34.441000000000003</v>
          </cell>
          <cell r="P247">
            <v>39.866</v>
          </cell>
          <cell r="Q247">
            <v>8027.5590000000002</v>
          </cell>
          <cell r="R247">
            <v>8934.134</v>
          </cell>
          <cell r="S247">
            <v>1.1129328354983128</v>
          </cell>
          <cell r="T247">
            <v>187.08</v>
          </cell>
          <cell r="U247">
            <v>190.233</v>
          </cell>
          <cell r="V247">
            <v>7927.42</v>
          </cell>
          <cell r="W247">
            <v>8863.3256926790764</v>
          </cell>
          <cell r="Y247" t="str">
            <v>Goforth</v>
          </cell>
          <cell r="AC247">
            <v>0</v>
          </cell>
          <cell r="AD247">
            <v>0</v>
          </cell>
          <cell r="AG247">
            <v>0</v>
          </cell>
          <cell r="AH247">
            <v>0</v>
          </cell>
          <cell r="AI247">
            <v>0</v>
          </cell>
          <cell r="AJ247">
            <v>0</v>
          </cell>
          <cell r="AK247">
            <v>0</v>
          </cell>
          <cell r="AL247">
            <v>0</v>
          </cell>
        </row>
        <row r="248">
          <cell r="A248" t="str">
            <v>72-40-184</v>
          </cell>
          <cell r="B248" t="str">
            <v>Vantage-PUR01308</v>
          </cell>
          <cell r="C248" t="str">
            <v>Boling 1</v>
          </cell>
          <cell r="D248">
            <v>12317</v>
          </cell>
          <cell r="E248">
            <v>13531</v>
          </cell>
          <cell r="F248">
            <v>1.0985629617601689</v>
          </cell>
          <cell r="G248">
            <v>34.030999999999999</v>
          </cell>
          <cell r="H248">
            <v>38.841000000000001</v>
          </cell>
          <cell r="I248">
            <v>17.898</v>
          </cell>
          <cell r="J248">
            <v>21.268999999999998</v>
          </cell>
          <cell r="O248">
            <v>51.929000000000002</v>
          </cell>
          <cell r="P248">
            <v>60.11</v>
          </cell>
          <cell r="Q248">
            <v>12265.071</v>
          </cell>
          <cell r="R248">
            <v>13470.89</v>
          </cell>
          <cell r="S248">
            <v>1.0983132506937792</v>
          </cell>
          <cell r="T248">
            <v>282.07900000000001</v>
          </cell>
          <cell r="U248">
            <v>286.83300000000003</v>
          </cell>
          <cell r="V248">
            <v>12112.08</v>
          </cell>
          <cell r="W248">
            <v>13364.125212388089</v>
          </cell>
          <cell r="Y248" t="str">
            <v>Goforth</v>
          </cell>
          <cell r="AC248">
            <v>0</v>
          </cell>
          <cell r="AD248">
            <v>0</v>
          </cell>
          <cell r="AG248">
            <v>0</v>
          </cell>
          <cell r="AH248">
            <v>0</v>
          </cell>
          <cell r="AI248">
            <v>0</v>
          </cell>
          <cell r="AJ248">
            <v>0</v>
          </cell>
          <cell r="AK248">
            <v>0</v>
          </cell>
          <cell r="AL248">
            <v>0</v>
          </cell>
        </row>
        <row r="249">
          <cell r="A249" t="str">
            <v>72-40-185</v>
          </cell>
          <cell r="B249" t="str">
            <v>Vantage-PUR01308</v>
          </cell>
          <cell r="C249" t="str">
            <v>Boling 2</v>
          </cell>
          <cell r="D249">
            <v>0</v>
          </cell>
          <cell r="E249">
            <v>0</v>
          </cell>
          <cell r="F249">
            <v>0</v>
          </cell>
          <cell r="G249">
            <v>0</v>
          </cell>
          <cell r="H249">
            <v>0</v>
          </cell>
          <cell r="I249">
            <v>0</v>
          </cell>
          <cell r="J249">
            <v>0</v>
          </cell>
          <cell r="O249">
            <v>0</v>
          </cell>
          <cell r="P249">
            <v>0</v>
          </cell>
          <cell r="Q249">
            <v>0</v>
          </cell>
          <cell r="R249">
            <v>0</v>
          </cell>
          <cell r="S249">
            <v>0</v>
          </cell>
          <cell r="T249">
            <v>0</v>
          </cell>
          <cell r="U249">
            <v>0</v>
          </cell>
          <cell r="V249">
            <v>0</v>
          </cell>
          <cell r="W249">
            <v>0</v>
          </cell>
          <cell r="Y249" t="str">
            <v>Goforth</v>
          </cell>
          <cell r="AC249">
            <v>0</v>
          </cell>
          <cell r="AD249">
            <v>0</v>
          </cell>
          <cell r="AG249">
            <v>0</v>
          </cell>
          <cell r="AH249">
            <v>0</v>
          </cell>
          <cell r="AI249">
            <v>0</v>
          </cell>
          <cell r="AJ249">
            <v>0</v>
          </cell>
          <cell r="AK249">
            <v>0</v>
          </cell>
          <cell r="AL249">
            <v>0</v>
          </cell>
        </row>
        <row r="250">
          <cell r="A250" t="str">
            <v>72-10-221</v>
          </cell>
          <cell r="B250" t="str">
            <v>Premier-PUR01516</v>
          </cell>
          <cell r="C250" t="str">
            <v>Clemens CDP</v>
          </cell>
          <cell r="D250">
            <v>47293</v>
          </cell>
          <cell r="E250">
            <v>57326</v>
          </cell>
          <cell r="F250">
            <v>1.2121455606537965</v>
          </cell>
          <cell r="G250">
            <v>144.179</v>
          </cell>
          <cell r="H250">
            <v>164.55699999999999</v>
          </cell>
          <cell r="I250">
            <v>75.828000000000003</v>
          </cell>
          <cell r="J250">
            <v>90.108000000000004</v>
          </cell>
          <cell r="O250">
            <v>220.00700000000001</v>
          </cell>
          <cell r="P250">
            <v>254.66499999999999</v>
          </cell>
          <cell r="Q250">
            <v>47072.993000000002</v>
          </cell>
          <cell r="R250">
            <v>57071.334999999999</v>
          </cell>
          <cell r="S250">
            <v>1.2124008133495994</v>
          </cell>
          <cell r="T250">
            <v>1195.066</v>
          </cell>
          <cell r="U250">
            <v>1215.2080000000001</v>
          </cell>
          <cell r="V250">
            <v>46485.81</v>
          </cell>
          <cell r="W250">
            <v>56619.010843243967</v>
          </cell>
          <cell r="Y250" t="str">
            <v>Goforth</v>
          </cell>
          <cell r="AC250">
            <v>0</v>
          </cell>
          <cell r="AD250">
            <v>0</v>
          </cell>
          <cell r="AG250">
            <v>0</v>
          </cell>
          <cell r="AH250">
            <v>0</v>
          </cell>
          <cell r="AI250">
            <v>0</v>
          </cell>
          <cell r="AJ250">
            <v>0</v>
          </cell>
          <cell r="AK250">
            <v>0</v>
          </cell>
          <cell r="AL250">
            <v>0</v>
          </cell>
        </row>
        <row r="251">
          <cell r="A251" t="str">
            <v>72-40-097</v>
          </cell>
          <cell r="B251" t="str">
            <v>Premier-GTH00238</v>
          </cell>
          <cell r="C251" t="str">
            <v>Dalton Miller</v>
          </cell>
          <cell r="D251">
            <v>5625</v>
          </cell>
          <cell r="E251">
            <v>6921</v>
          </cell>
          <cell r="F251">
            <v>1.2303999999999999</v>
          </cell>
          <cell r="G251">
            <v>17.407</v>
          </cell>
          <cell r="H251">
            <v>19.867000000000001</v>
          </cell>
          <cell r="I251">
            <v>9.1549999999999994</v>
          </cell>
          <cell r="J251">
            <v>10.879</v>
          </cell>
          <cell r="O251">
            <v>26.561999999999998</v>
          </cell>
          <cell r="P251">
            <v>30.746000000000002</v>
          </cell>
          <cell r="Q251">
            <v>5598.4380000000001</v>
          </cell>
          <cell r="R251">
            <v>6890.2539999999999</v>
          </cell>
          <cell r="S251">
            <v>1.2307457901650425</v>
          </cell>
          <cell r="T251">
            <v>144.28100000000001</v>
          </cell>
          <cell r="U251">
            <v>146.71299999999999</v>
          </cell>
          <cell r="V251">
            <v>5528.6</v>
          </cell>
          <cell r="W251">
            <v>6835.644653111849</v>
          </cell>
          <cell r="Y251" t="str">
            <v>Goforth</v>
          </cell>
          <cell r="AC251">
            <v>0</v>
          </cell>
          <cell r="AD251">
            <v>0</v>
          </cell>
          <cell r="AG251">
            <v>0</v>
          </cell>
          <cell r="AH251">
            <v>0</v>
          </cell>
          <cell r="AI251">
            <v>0</v>
          </cell>
          <cell r="AJ251">
            <v>0</v>
          </cell>
          <cell r="AK251">
            <v>0</v>
          </cell>
          <cell r="AL251">
            <v>0</v>
          </cell>
        </row>
        <row r="252">
          <cell r="A252" t="str">
            <v>72-40-115</v>
          </cell>
          <cell r="B252" t="str">
            <v>Premier-GTH00238</v>
          </cell>
          <cell r="C252" t="str">
            <v>Blaylock 1</v>
          </cell>
          <cell r="D252">
            <v>4550</v>
          </cell>
          <cell r="E252">
            <v>5529</v>
          </cell>
          <cell r="F252">
            <v>1.2151648351648352</v>
          </cell>
          <cell r="G252">
            <v>13.906000000000001</v>
          </cell>
          <cell r="H252">
            <v>15.871</v>
          </cell>
          <cell r="I252">
            <v>7.3140000000000001</v>
          </cell>
          <cell r="J252">
            <v>8.6910000000000007</v>
          </cell>
          <cell r="O252">
            <v>21.22</v>
          </cell>
          <cell r="P252">
            <v>24.562000000000001</v>
          </cell>
          <cell r="Q252">
            <v>4528.78</v>
          </cell>
          <cell r="R252">
            <v>5504.4380000000001</v>
          </cell>
          <cell r="S252">
            <v>1.2154350619813725</v>
          </cell>
          <cell r="T252">
            <v>115.262</v>
          </cell>
          <cell r="U252">
            <v>117.205</v>
          </cell>
          <cell r="V252">
            <v>4472.29</v>
          </cell>
          <cell r="W252">
            <v>5460.8120663020081</v>
          </cell>
          <cell r="Y252" t="str">
            <v>Goforth</v>
          </cell>
          <cell r="AC252">
            <v>0</v>
          </cell>
          <cell r="AD252">
            <v>0</v>
          </cell>
          <cell r="AG252">
            <v>0</v>
          </cell>
          <cell r="AH252">
            <v>0</v>
          </cell>
          <cell r="AI252">
            <v>0</v>
          </cell>
          <cell r="AJ252">
            <v>0</v>
          </cell>
          <cell r="AK252">
            <v>0</v>
          </cell>
          <cell r="AL252">
            <v>0</v>
          </cell>
        </row>
        <row r="253">
          <cell r="A253" t="str">
            <v>72-10-172</v>
          </cell>
          <cell r="B253" t="str">
            <v>XTO-GTH00191</v>
          </cell>
          <cell r="C253" t="str">
            <v>Quincy CDP</v>
          </cell>
          <cell r="D253">
            <v>54417</v>
          </cell>
          <cell r="E253">
            <v>62794</v>
          </cell>
          <cell r="F253">
            <v>1.1539408640682141</v>
          </cell>
          <cell r="G253">
            <v>157.93199999999999</v>
          </cell>
          <cell r="H253">
            <v>180.25299999999999</v>
          </cell>
          <cell r="I253">
            <v>83.061000000000007</v>
          </cell>
          <cell r="J253">
            <v>98.703000000000003</v>
          </cell>
          <cell r="O253">
            <v>240.99299999999999</v>
          </cell>
          <cell r="P253">
            <v>278.95600000000002</v>
          </cell>
          <cell r="Q253">
            <v>54176.006999999998</v>
          </cell>
          <cell r="R253">
            <v>62515.044000000002</v>
          </cell>
          <cell r="S253">
            <v>1.1539249099698323</v>
          </cell>
          <cell r="T253">
            <v>1309.0550000000001</v>
          </cell>
          <cell r="U253">
            <v>1331.1189999999999</v>
          </cell>
          <cell r="V253">
            <v>53500.23</v>
          </cell>
          <cell r="W253">
            <v>62019.575222865802</v>
          </cell>
          <cell r="Y253" t="str">
            <v>Goforth</v>
          </cell>
          <cell r="AC253">
            <v>0</v>
          </cell>
          <cell r="AD253">
            <v>0</v>
          </cell>
          <cell r="AG253">
            <v>0</v>
          </cell>
          <cell r="AH253">
            <v>0</v>
          </cell>
          <cell r="AI253">
            <v>0</v>
          </cell>
          <cell r="AJ253">
            <v>0</v>
          </cell>
          <cell r="AK253">
            <v>0</v>
          </cell>
          <cell r="AL253">
            <v>0</v>
          </cell>
        </row>
        <row r="254">
          <cell r="A254" t="str">
            <v>72-40-091</v>
          </cell>
          <cell r="B254" t="str">
            <v>XTO-GTH00105</v>
          </cell>
          <cell r="C254" t="str">
            <v>Mosites F1H</v>
          </cell>
          <cell r="D254">
            <v>9006</v>
          </cell>
          <cell r="E254">
            <v>10646</v>
          </cell>
          <cell r="F254">
            <v>1.1821008216744393</v>
          </cell>
          <cell r="G254">
            <v>26.776</v>
          </cell>
          <cell r="H254">
            <v>30.56</v>
          </cell>
          <cell r="I254">
            <v>14.082000000000001</v>
          </cell>
          <cell r="J254">
            <v>16.734000000000002</v>
          </cell>
          <cell r="O254">
            <v>40.858000000000004</v>
          </cell>
          <cell r="P254">
            <v>47.293999999999997</v>
          </cell>
          <cell r="Q254">
            <v>8965.1419999999998</v>
          </cell>
          <cell r="R254">
            <v>10598.706</v>
          </cell>
          <cell r="S254">
            <v>1.1822128416928588</v>
          </cell>
          <cell r="T254">
            <v>221.935</v>
          </cell>
          <cell r="U254">
            <v>225.67599999999999</v>
          </cell>
          <cell r="V254">
            <v>8853.31</v>
          </cell>
          <cell r="W254">
            <v>10514.704972966814</v>
          </cell>
          <cell r="Y254" t="str">
            <v>Goforth</v>
          </cell>
          <cell r="AC254">
            <v>0</v>
          </cell>
          <cell r="AD254">
            <v>0</v>
          </cell>
          <cell r="AG254">
            <v>0</v>
          </cell>
          <cell r="AH254">
            <v>0</v>
          </cell>
          <cell r="AI254">
            <v>0</v>
          </cell>
          <cell r="AJ254">
            <v>0</v>
          </cell>
          <cell r="AK254">
            <v>0</v>
          </cell>
          <cell r="AL254">
            <v>0</v>
          </cell>
        </row>
        <row r="255">
          <cell r="A255" t="str">
            <v>72-40-101</v>
          </cell>
          <cell r="B255" t="str">
            <v>XTO-GTH00105</v>
          </cell>
          <cell r="C255" t="str">
            <v>Hills of Bear Creek</v>
          </cell>
          <cell r="D255">
            <v>61275</v>
          </cell>
          <cell r="E255">
            <v>71095</v>
          </cell>
          <cell r="F255">
            <v>1.1602611179110567</v>
          </cell>
          <cell r="G255">
            <v>178.81</v>
          </cell>
          <cell r="H255">
            <v>204.08199999999999</v>
          </cell>
          <cell r="I255">
            <v>94.040999999999997</v>
          </cell>
          <cell r="J255">
            <v>111.751</v>
          </cell>
          <cell r="O255">
            <v>272.851</v>
          </cell>
          <cell r="P255">
            <v>315.83299999999997</v>
          </cell>
          <cell r="Q255">
            <v>61002.148999999998</v>
          </cell>
          <cell r="R255">
            <v>70779.167000000001</v>
          </cell>
          <cell r="S255">
            <v>1.1602733372557088</v>
          </cell>
          <cell r="T255">
            <v>1482.106</v>
          </cell>
          <cell r="U255">
            <v>1507.086</v>
          </cell>
          <cell r="V255">
            <v>60241.22</v>
          </cell>
          <cell r="W255">
            <v>70218.200149843629</v>
          </cell>
          <cell r="Y255" t="str">
            <v>Goforth</v>
          </cell>
          <cell r="AC255">
            <v>0</v>
          </cell>
          <cell r="AD255">
            <v>0</v>
          </cell>
          <cell r="AG255">
            <v>0</v>
          </cell>
          <cell r="AH255">
            <v>0</v>
          </cell>
          <cell r="AI255">
            <v>0</v>
          </cell>
          <cell r="AJ255">
            <v>0</v>
          </cell>
          <cell r="AK255">
            <v>0</v>
          </cell>
          <cell r="AL255">
            <v>0</v>
          </cell>
        </row>
        <row r="256">
          <cell r="A256" t="str">
            <v>72-40-109</v>
          </cell>
          <cell r="B256" t="str">
            <v>XTO-PUR01242</v>
          </cell>
          <cell r="C256" t="str">
            <v>Anderson 1</v>
          </cell>
          <cell r="D256">
            <v>44660</v>
          </cell>
          <cell r="E256">
            <v>51976</v>
          </cell>
          <cell r="F256">
            <v>1.1638154948499777</v>
          </cell>
          <cell r="G256">
            <v>130.72399999999999</v>
          </cell>
          <cell r="H256">
            <v>149.19999999999999</v>
          </cell>
          <cell r="I256">
            <v>68.751999999999995</v>
          </cell>
          <cell r="J256">
            <v>81.698999999999998</v>
          </cell>
          <cell r="O256">
            <v>199.476</v>
          </cell>
          <cell r="P256">
            <v>230.899</v>
          </cell>
          <cell r="Q256">
            <v>44460.523999999998</v>
          </cell>
          <cell r="R256">
            <v>51745.101000000002</v>
          </cell>
          <cell r="S256">
            <v>1.1638437054857924</v>
          </cell>
          <cell r="T256">
            <v>1083.5340000000001</v>
          </cell>
          <cell r="U256">
            <v>1101.797</v>
          </cell>
          <cell r="V256">
            <v>43905.93</v>
          </cell>
          <cell r="W256">
            <v>51334.990404618264</v>
          </cell>
          <cell r="Y256" t="str">
            <v>Goforth</v>
          </cell>
          <cell r="AC256">
            <v>0</v>
          </cell>
          <cell r="AD256">
            <v>0</v>
          </cell>
          <cell r="AG256">
            <v>0</v>
          </cell>
          <cell r="AH256">
            <v>0</v>
          </cell>
          <cell r="AI256">
            <v>0</v>
          </cell>
          <cell r="AJ256">
            <v>0</v>
          </cell>
          <cell r="AK256">
            <v>0</v>
          </cell>
          <cell r="AL256">
            <v>0</v>
          </cell>
        </row>
        <row r="257">
          <cell r="A257" t="str">
            <v>72-40-159</v>
          </cell>
          <cell r="B257" t="str">
            <v>XTO-GTH00191</v>
          </cell>
          <cell r="C257" t="str">
            <v>Cotten 1</v>
          </cell>
          <cell r="D257">
            <v>927</v>
          </cell>
          <cell r="E257">
            <v>1040</v>
          </cell>
          <cell r="F257">
            <v>1.121898597626753</v>
          </cell>
          <cell r="G257">
            <v>2.6150000000000002</v>
          </cell>
          <cell r="H257">
            <v>2.9849999999999999</v>
          </cell>
          <cell r="I257">
            <v>1.3759999999999999</v>
          </cell>
          <cell r="J257">
            <v>1.635</v>
          </cell>
          <cell r="O257">
            <v>3.9910000000000001</v>
          </cell>
          <cell r="P257">
            <v>4.62</v>
          </cell>
          <cell r="Q257">
            <v>923.00900000000001</v>
          </cell>
          <cell r="R257">
            <v>1035.3800000000001</v>
          </cell>
          <cell r="S257">
            <v>1.121744208344664</v>
          </cell>
          <cell r="T257">
            <v>21.681000000000001</v>
          </cell>
          <cell r="U257">
            <v>22.045999999999999</v>
          </cell>
          <cell r="V257">
            <v>911.5</v>
          </cell>
          <cell r="W257">
            <v>1027.1739998175608</v>
          </cell>
          <cell r="Y257" t="str">
            <v>Goforth</v>
          </cell>
          <cell r="AC257">
            <v>0</v>
          </cell>
          <cell r="AD257">
            <v>0</v>
          </cell>
          <cell r="AG257">
            <v>0</v>
          </cell>
          <cell r="AH257">
            <v>0</v>
          </cell>
          <cell r="AI257">
            <v>0</v>
          </cell>
          <cell r="AJ257">
            <v>0</v>
          </cell>
          <cell r="AK257">
            <v>0</v>
          </cell>
          <cell r="AL257">
            <v>0</v>
          </cell>
        </row>
        <row r="258">
          <cell r="A258" t="str">
            <v>81-40-158</v>
          </cell>
          <cell r="B258" t="str">
            <v>XTO-PUR01242WS</v>
          </cell>
          <cell r="C258" t="str">
            <v>Dulaney 1H</v>
          </cell>
          <cell r="D258">
            <v>0</v>
          </cell>
          <cell r="E258">
            <v>0</v>
          </cell>
          <cell r="F258">
            <v>0</v>
          </cell>
          <cell r="K258">
            <v>0</v>
          </cell>
          <cell r="L258">
            <v>0</v>
          </cell>
          <cell r="O258">
            <v>0</v>
          </cell>
          <cell r="P258">
            <v>0</v>
          </cell>
          <cell r="Q258">
            <v>0</v>
          </cell>
          <cell r="R258">
            <v>0</v>
          </cell>
          <cell r="S258">
            <v>0</v>
          </cell>
          <cell r="V258">
            <v>0</v>
          </cell>
          <cell r="W258">
            <v>0</v>
          </cell>
          <cell r="Y258" t="str">
            <v>WS</v>
          </cell>
          <cell r="AE258">
            <v>0</v>
          </cell>
          <cell r="AG258">
            <v>0</v>
          </cell>
          <cell r="AH258">
            <v>0</v>
          </cell>
          <cell r="AI258">
            <v>0</v>
          </cell>
          <cell r="AJ258">
            <v>0</v>
          </cell>
          <cell r="AK258">
            <v>0</v>
          </cell>
          <cell r="AL258">
            <v>0</v>
          </cell>
        </row>
      </sheetData>
      <sheetData sheetId="3"/>
      <sheetData sheetId="4">
        <row r="6">
          <cell r="C6">
            <v>1187847</v>
          </cell>
          <cell r="D6">
            <v>1187655</v>
          </cell>
        </row>
        <row r="7">
          <cell r="C7">
            <v>610</v>
          </cell>
          <cell r="D7">
            <v>717</v>
          </cell>
        </row>
        <row r="8">
          <cell r="C8">
            <v>1394</v>
          </cell>
          <cell r="D8">
            <v>1634</v>
          </cell>
        </row>
        <row r="9">
          <cell r="C9">
            <v>2406972</v>
          </cell>
          <cell r="D9">
            <v>2420540</v>
          </cell>
        </row>
        <row r="10">
          <cell r="C10">
            <v>2378107</v>
          </cell>
          <cell r="D10">
            <v>2393008</v>
          </cell>
        </row>
      </sheetData>
      <sheetData sheetId="5">
        <row r="1">
          <cell r="A1">
            <v>41426</v>
          </cell>
          <cell r="C1" t="str">
            <v>Meter Analysis</v>
          </cell>
          <cell r="O1">
            <v>0</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Q2">
            <v>17</v>
          </cell>
          <cell r="S2">
            <v>19</v>
          </cell>
          <cell r="T2">
            <v>20</v>
          </cell>
          <cell r="U2">
            <v>21</v>
          </cell>
          <cell r="V2">
            <v>22</v>
          </cell>
        </row>
        <row r="3">
          <cell r="A3" t="str">
            <v>Meter No.</v>
          </cell>
          <cell r="B3" t="str">
            <v>Producer</v>
          </cell>
          <cell r="C3" t="str">
            <v>Meter Desc.</v>
          </cell>
          <cell r="D3" t="str">
            <v>Analysis ID</v>
          </cell>
          <cell r="E3" t="str">
            <v>C2 Ethane</v>
          </cell>
          <cell r="F3" t="str">
            <v>C3 Propane</v>
          </cell>
          <cell r="G3" t="str">
            <v>IC4  Iso       Butane</v>
          </cell>
          <cell r="H3" t="str">
            <v>NC4  Normal Butane</v>
          </cell>
          <cell r="I3" t="str">
            <v>IC5 Iso     Pentane</v>
          </cell>
          <cell r="J3" t="str">
            <v>NC5 Normal Pentane</v>
          </cell>
          <cell r="K3" t="str">
            <v>C6 Hexanes</v>
          </cell>
          <cell r="L3" t="str">
            <v>Total</v>
          </cell>
          <cell r="M3" t="str">
            <v>Dry HV Factor</v>
          </cell>
          <cell r="N3" t="str">
            <v>Test Date</v>
          </cell>
          <cell r="O3" t="str">
            <v>Check</v>
          </cell>
          <cell r="Q3" t="str">
            <v>POR MMBtu</v>
          </cell>
          <cell r="S3" t="str">
            <v>Avg PSIA</v>
          </cell>
          <cell r="T3" t="str">
            <v>Adj Factor</v>
          </cell>
          <cell r="U3" t="str">
            <v>Avg PSIG</v>
          </cell>
          <cell r="V3" t="str">
            <v>CO2 MOL%</v>
          </cell>
        </row>
        <row r="4">
          <cell r="A4" t="str">
            <v>72-10-069</v>
          </cell>
          <cell r="B4" t="str">
            <v>Devon</v>
          </cell>
          <cell r="C4" t="str">
            <v>Ray MM 1</v>
          </cell>
          <cell r="D4">
            <v>0</v>
          </cell>
          <cell r="E4">
            <v>3.1556999999999999</v>
          </cell>
          <cell r="F4">
            <v>1.1368</v>
          </cell>
          <cell r="G4">
            <v>0.24060000000000001</v>
          </cell>
          <cell r="H4">
            <v>0.35970000000000002</v>
          </cell>
          <cell r="I4">
            <v>0.13450000000000001</v>
          </cell>
          <cell r="J4">
            <v>0.12330000000000001</v>
          </cell>
          <cell r="K4">
            <v>0.27360000000000001</v>
          </cell>
          <cell r="L4">
            <v>5.4241999999999999</v>
          </cell>
          <cell r="M4">
            <v>1230.3</v>
          </cell>
          <cell r="N4">
            <v>41137</v>
          </cell>
          <cell r="O4">
            <v>0</v>
          </cell>
          <cell r="Q4">
            <v>0</v>
          </cell>
          <cell r="S4">
            <v>0</v>
          </cell>
          <cell r="T4">
            <v>14.4</v>
          </cell>
          <cell r="U4">
            <v>0</v>
          </cell>
          <cell r="V4">
            <v>0</v>
          </cell>
        </row>
        <row r="5">
          <cell r="A5" t="str">
            <v>72-10-084</v>
          </cell>
          <cell r="B5" t="str">
            <v>Devon</v>
          </cell>
          <cell r="C5" t="str">
            <v>Sugar Tree CDP</v>
          </cell>
          <cell r="D5">
            <v>0</v>
          </cell>
          <cell r="E5">
            <v>3.3475000000000001</v>
          </cell>
          <cell r="F5">
            <v>1.2915000000000001</v>
          </cell>
          <cell r="G5">
            <v>0.1893</v>
          </cell>
          <cell r="H5">
            <v>0.40289999999999998</v>
          </cell>
          <cell r="I5">
            <v>0.1172</v>
          </cell>
          <cell r="J5">
            <v>0.1336</v>
          </cell>
          <cell r="K5">
            <v>0.23139999999999999</v>
          </cell>
          <cell r="L5">
            <v>5.7134</v>
          </cell>
          <cell r="M5">
            <v>1238.9000000000001</v>
          </cell>
          <cell r="N5">
            <v>41442</v>
          </cell>
          <cell r="O5">
            <v>0</v>
          </cell>
          <cell r="Q5">
            <v>1480</v>
          </cell>
          <cell r="S5">
            <v>188.6</v>
          </cell>
          <cell r="T5">
            <v>14.4</v>
          </cell>
          <cell r="U5">
            <v>174.2</v>
          </cell>
          <cell r="V5">
            <v>0.2994</v>
          </cell>
        </row>
        <row r="6">
          <cell r="A6" t="str">
            <v>72-10-085</v>
          </cell>
          <cell r="B6" t="str">
            <v>Devon</v>
          </cell>
          <cell r="C6" t="str">
            <v>Grogan Barbee 1H</v>
          </cell>
          <cell r="D6">
            <v>0</v>
          </cell>
          <cell r="E6">
            <v>3.3872</v>
          </cell>
          <cell r="F6">
            <v>1.2763</v>
          </cell>
          <cell r="G6">
            <v>0.18809999999999999</v>
          </cell>
          <cell r="H6">
            <v>0.40200000000000002</v>
          </cell>
          <cell r="I6">
            <v>0.11990000000000001</v>
          </cell>
          <cell r="J6">
            <v>0.13750000000000001</v>
          </cell>
          <cell r="K6">
            <v>0.2354</v>
          </cell>
          <cell r="L6">
            <v>5.7464000000000004</v>
          </cell>
          <cell r="M6">
            <v>1245.0999999999999</v>
          </cell>
          <cell r="N6">
            <v>41436</v>
          </cell>
          <cell r="O6">
            <v>0</v>
          </cell>
          <cell r="Q6">
            <v>7425</v>
          </cell>
          <cell r="S6">
            <v>219.2</v>
          </cell>
          <cell r="T6">
            <v>14.4</v>
          </cell>
          <cell r="U6">
            <v>204.8</v>
          </cell>
          <cell r="V6">
            <v>0.50090000000000001</v>
          </cell>
        </row>
        <row r="7">
          <cell r="A7" t="str">
            <v>72-10-112</v>
          </cell>
          <cell r="B7" t="str">
            <v>Devon</v>
          </cell>
          <cell r="C7" t="str">
            <v>Wakefield 2H,3H,4H CDP</v>
          </cell>
          <cell r="D7">
            <v>0</v>
          </cell>
          <cell r="E7">
            <v>3.4279000000000002</v>
          </cell>
          <cell r="F7">
            <v>1.2936000000000001</v>
          </cell>
          <cell r="G7">
            <v>0.20899999999999999</v>
          </cell>
          <cell r="H7">
            <v>0.42320000000000002</v>
          </cell>
          <cell r="I7">
            <v>0.13420000000000001</v>
          </cell>
          <cell r="J7">
            <v>0.13930000000000001</v>
          </cell>
          <cell r="K7">
            <v>0.27529999999999999</v>
          </cell>
          <cell r="L7">
            <v>5.9024999999999999</v>
          </cell>
          <cell r="M7">
            <v>1257.5999999999999</v>
          </cell>
          <cell r="N7">
            <v>41388</v>
          </cell>
          <cell r="O7">
            <v>0</v>
          </cell>
          <cell r="Q7">
            <v>9415</v>
          </cell>
          <cell r="S7">
            <v>243.4</v>
          </cell>
          <cell r="T7">
            <v>14.4</v>
          </cell>
          <cell r="U7">
            <v>229</v>
          </cell>
          <cell r="V7">
            <v>0.32629999999999998</v>
          </cell>
        </row>
        <row r="8">
          <cell r="A8" t="str">
            <v>72-10-114</v>
          </cell>
          <cell r="B8" t="str">
            <v>Devon</v>
          </cell>
          <cell r="C8" t="str">
            <v>Reilly Bear Creek 2H &amp; 5H CDP</v>
          </cell>
          <cell r="D8">
            <v>0</v>
          </cell>
          <cell r="E8">
            <v>3.4028</v>
          </cell>
          <cell r="F8">
            <v>1.2481</v>
          </cell>
          <cell r="G8">
            <v>0.24030000000000001</v>
          </cell>
          <cell r="H8">
            <v>0.41920000000000002</v>
          </cell>
          <cell r="I8">
            <v>0.14410000000000001</v>
          </cell>
          <cell r="J8">
            <v>0.1447</v>
          </cell>
          <cell r="K8">
            <v>0.24390000000000001</v>
          </cell>
          <cell r="L8">
            <v>5.8430999999999997</v>
          </cell>
          <cell r="M8">
            <v>1255.8</v>
          </cell>
          <cell r="N8">
            <v>41317</v>
          </cell>
          <cell r="O8">
            <v>0</v>
          </cell>
          <cell r="Q8">
            <v>12830</v>
          </cell>
          <cell r="S8">
            <v>182.3</v>
          </cell>
          <cell r="T8">
            <v>14.4</v>
          </cell>
          <cell r="U8">
            <v>167.9</v>
          </cell>
          <cell r="V8">
            <v>0.53659999999999997</v>
          </cell>
        </row>
        <row r="9">
          <cell r="A9" t="str">
            <v>72-10-120</v>
          </cell>
          <cell r="B9" t="str">
            <v>Devon</v>
          </cell>
          <cell r="C9" t="str">
            <v>Reilly Bear Creek 3H &amp; 4H CDP</v>
          </cell>
          <cell r="D9">
            <v>0</v>
          </cell>
          <cell r="E9">
            <v>3.4771000000000001</v>
          </cell>
          <cell r="F9">
            <v>1.2568999999999999</v>
          </cell>
          <cell r="G9">
            <v>0.23100000000000001</v>
          </cell>
          <cell r="H9">
            <v>0.40660000000000002</v>
          </cell>
          <cell r="I9">
            <v>0.11940000000000001</v>
          </cell>
          <cell r="J9">
            <v>0.1137</v>
          </cell>
          <cell r="K9">
            <v>0.10580000000000001</v>
          </cell>
          <cell r="L9">
            <v>5.7104999999999997</v>
          </cell>
          <cell r="M9">
            <v>1239.5999999999999</v>
          </cell>
          <cell r="N9">
            <v>41410</v>
          </cell>
          <cell r="O9">
            <v>0</v>
          </cell>
          <cell r="Q9">
            <v>9708</v>
          </cell>
          <cell r="S9">
            <v>177.3</v>
          </cell>
          <cell r="T9">
            <v>14.4</v>
          </cell>
          <cell r="U9">
            <v>162.9</v>
          </cell>
          <cell r="V9">
            <v>0.50729999999999997</v>
          </cell>
        </row>
        <row r="10">
          <cell r="A10" t="str">
            <v>72-10-132</v>
          </cell>
          <cell r="B10" t="str">
            <v>Devon</v>
          </cell>
          <cell r="C10" t="str">
            <v>Veal Station Interconnect</v>
          </cell>
          <cell r="D10">
            <v>0</v>
          </cell>
          <cell r="E10">
            <v>2.7574999999999998</v>
          </cell>
          <cell r="F10">
            <v>0.92</v>
          </cell>
          <cell r="G10">
            <v>0.18940000000000001</v>
          </cell>
          <cell r="H10">
            <v>0.2767</v>
          </cell>
          <cell r="I10">
            <v>9.8500000000000004E-2</v>
          </cell>
          <cell r="J10">
            <v>8.7800000000000003E-2</v>
          </cell>
          <cell r="K10">
            <v>0.17119999999999999</v>
          </cell>
          <cell r="L10">
            <v>4.5011000000000001</v>
          </cell>
          <cell r="M10">
            <v>1183.7</v>
          </cell>
          <cell r="N10">
            <v>41450</v>
          </cell>
          <cell r="O10">
            <v>0</v>
          </cell>
          <cell r="Q10">
            <v>805203</v>
          </cell>
          <cell r="S10">
            <v>92.7</v>
          </cell>
          <cell r="T10">
            <v>0</v>
          </cell>
          <cell r="U10">
            <v>92.7</v>
          </cell>
          <cell r="V10">
            <v>0.87780000000000002</v>
          </cell>
        </row>
        <row r="11">
          <cell r="A11" t="str">
            <v>72-10-140</v>
          </cell>
          <cell r="B11" t="str">
            <v>Devon</v>
          </cell>
          <cell r="C11" t="str">
            <v>Goforth 2 &amp; 3H CDP</v>
          </cell>
          <cell r="D11">
            <v>0</v>
          </cell>
          <cell r="E11">
            <v>2.9171999999999998</v>
          </cell>
          <cell r="F11">
            <v>0.95530000000000004</v>
          </cell>
          <cell r="G11">
            <v>0.2041</v>
          </cell>
          <cell r="H11">
            <v>0.27739999999999998</v>
          </cell>
          <cell r="I11">
            <v>0.1026</v>
          </cell>
          <cell r="J11">
            <v>8.2199999999999995E-2</v>
          </cell>
          <cell r="K11">
            <v>0.17249999999999999</v>
          </cell>
          <cell r="L11">
            <v>4.7112999999999996</v>
          </cell>
          <cell r="M11">
            <v>1184.2</v>
          </cell>
          <cell r="N11">
            <v>41332</v>
          </cell>
          <cell r="O11">
            <v>0</v>
          </cell>
          <cell r="Q11">
            <v>16123</v>
          </cell>
          <cell r="S11">
            <v>155.9</v>
          </cell>
          <cell r="T11">
            <v>14.4</v>
          </cell>
          <cell r="U11">
            <v>141.5</v>
          </cell>
          <cell r="V11">
            <v>1.5095000000000001</v>
          </cell>
        </row>
        <row r="12">
          <cell r="A12" t="str">
            <v>72-10-142</v>
          </cell>
          <cell r="B12" t="str">
            <v>Devon</v>
          </cell>
          <cell r="C12" t="str">
            <v>Martha Reeves 1&amp;2 CDP</v>
          </cell>
          <cell r="D12">
            <v>0</v>
          </cell>
          <cell r="E12">
            <v>3.3765999999999998</v>
          </cell>
          <cell r="F12">
            <v>1.2514000000000001</v>
          </cell>
          <cell r="G12">
            <v>0.2041</v>
          </cell>
          <cell r="H12">
            <v>0.38440000000000002</v>
          </cell>
          <cell r="I12">
            <v>0.1162</v>
          </cell>
          <cell r="J12">
            <v>0.12659999999999999</v>
          </cell>
          <cell r="K12">
            <v>0.16470000000000001</v>
          </cell>
          <cell r="L12">
            <v>5.6239999999999997</v>
          </cell>
          <cell r="M12">
            <v>1239.8</v>
          </cell>
          <cell r="N12">
            <v>41316</v>
          </cell>
          <cell r="O12">
            <v>0</v>
          </cell>
          <cell r="Q12">
            <v>30072</v>
          </cell>
          <cell r="S12">
            <v>275.8</v>
          </cell>
          <cell r="T12">
            <v>14.4</v>
          </cell>
          <cell r="U12">
            <v>261.39999999999998</v>
          </cell>
          <cell r="V12">
            <v>0.64219999999999999</v>
          </cell>
        </row>
        <row r="13">
          <cell r="A13" t="str">
            <v>72-10-148</v>
          </cell>
          <cell r="B13" t="str">
            <v>CEMI</v>
          </cell>
          <cell r="C13" t="str">
            <v>Blue Drake Woody N 3-5-7H CDP</v>
          </cell>
          <cell r="D13">
            <v>0</v>
          </cell>
          <cell r="E13">
            <v>2.4005000000000001</v>
          </cell>
          <cell r="F13">
            <v>0.61629999999999996</v>
          </cell>
          <cell r="G13">
            <v>0.14119999999999999</v>
          </cell>
          <cell r="H13">
            <v>0.1535</v>
          </cell>
          <cell r="I13">
            <v>6.2300000000000001E-2</v>
          </cell>
          <cell r="J13">
            <v>4.2700000000000002E-2</v>
          </cell>
          <cell r="K13">
            <v>8.72E-2</v>
          </cell>
          <cell r="L13">
            <v>3.5036999999999998</v>
          </cell>
          <cell r="M13">
            <v>1130.7</v>
          </cell>
          <cell r="N13">
            <v>41382</v>
          </cell>
          <cell r="O13">
            <v>0</v>
          </cell>
          <cell r="Q13">
            <v>7096</v>
          </cell>
          <cell r="S13">
            <v>206.4</v>
          </cell>
          <cell r="T13">
            <v>14.4</v>
          </cell>
          <cell r="U13">
            <v>192</v>
          </cell>
          <cell r="V13">
            <v>1.0037</v>
          </cell>
        </row>
        <row r="14">
          <cell r="A14" t="str">
            <v>72-10-153</v>
          </cell>
          <cell r="B14" t="str">
            <v>Devon</v>
          </cell>
          <cell r="C14" t="str">
            <v>J E Carter 1,4,5,7 CDP</v>
          </cell>
          <cell r="D14">
            <v>0</v>
          </cell>
          <cell r="E14">
            <v>3.4034</v>
          </cell>
          <cell r="F14">
            <v>1.3392999999999999</v>
          </cell>
          <cell r="G14">
            <v>0.25509999999999999</v>
          </cell>
          <cell r="H14">
            <v>0.43619999999999998</v>
          </cell>
          <cell r="I14">
            <v>0.1416</v>
          </cell>
          <cell r="J14">
            <v>0.1515</v>
          </cell>
          <cell r="K14">
            <v>0.32119999999999999</v>
          </cell>
          <cell r="L14">
            <v>6.0483000000000002</v>
          </cell>
          <cell r="M14">
            <v>1270.8</v>
          </cell>
          <cell r="N14">
            <v>41404</v>
          </cell>
          <cell r="O14">
            <v>0</v>
          </cell>
          <cell r="Q14">
            <v>36390</v>
          </cell>
          <cell r="S14">
            <v>166.8</v>
          </cell>
          <cell r="T14">
            <v>14.4</v>
          </cell>
          <cell r="U14">
            <v>152.4</v>
          </cell>
          <cell r="V14">
            <v>0.5161</v>
          </cell>
        </row>
        <row r="15">
          <cell r="A15" t="str">
            <v>72-10-155</v>
          </cell>
          <cell r="B15" t="str">
            <v>Devon</v>
          </cell>
          <cell r="C15" t="str">
            <v>Cleveland Federal 1,2,3H CDP</v>
          </cell>
          <cell r="D15">
            <v>0</v>
          </cell>
          <cell r="E15">
            <v>2.9413</v>
          </cell>
          <cell r="F15">
            <v>1.0288999999999999</v>
          </cell>
          <cell r="G15">
            <v>0.22770000000000001</v>
          </cell>
          <cell r="H15">
            <v>0.31080000000000002</v>
          </cell>
          <cell r="I15">
            <v>0.11650000000000001</v>
          </cell>
          <cell r="J15">
            <v>9.6699999999999994E-2</v>
          </cell>
          <cell r="K15">
            <v>0.154</v>
          </cell>
          <cell r="L15">
            <v>4.8758999999999997</v>
          </cell>
          <cell r="M15">
            <v>1193.2</v>
          </cell>
          <cell r="N15">
            <v>41443</v>
          </cell>
          <cell r="O15">
            <v>0</v>
          </cell>
          <cell r="Q15">
            <v>57756</v>
          </cell>
          <cell r="S15">
            <v>140.30000000000001</v>
          </cell>
          <cell r="T15">
            <v>14.4</v>
          </cell>
          <cell r="U15">
            <v>125.9</v>
          </cell>
          <cell r="V15">
            <v>1.4970000000000001</v>
          </cell>
        </row>
        <row r="16">
          <cell r="A16" t="str">
            <v>72-10-158</v>
          </cell>
          <cell r="B16" t="str">
            <v>Bluestone</v>
          </cell>
          <cell r="C16" t="str">
            <v>Hall CDP</v>
          </cell>
          <cell r="D16">
            <v>0</v>
          </cell>
          <cell r="E16">
            <v>3.1815000000000002</v>
          </cell>
          <cell r="F16">
            <v>1.2003999999999999</v>
          </cell>
          <cell r="G16">
            <v>0.19950000000000001</v>
          </cell>
          <cell r="H16">
            <v>0.3805</v>
          </cell>
          <cell r="I16">
            <v>0.1221</v>
          </cell>
          <cell r="J16">
            <v>0.1348</v>
          </cell>
          <cell r="K16">
            <v>0.2392</v>
          </cell>
          <cell r="L16">
            <v>5.4580000000000002</v>
          </cell>
          <cell r="M16">
            <v>1229.5</v>
          </cell>
          <cell r="N16">
            <v>41400</v>
          </cell>
          <cell r="O16">
            <v>0</v>
          </cell>
          <cell r="Q16">
            <v>5440</v>
          </cell>
          <cell r="S16">
            <v>170.7</v>
          </cell>
          <cell r="T16">
            <v>14.4</v>
          </cell>
          <cell r="U16">
            <v>156.30000000000001</v>
          </cell>
          <cell r="V16">
            <v>0.52969999999999995</v>
          </cell>
        </row>
        <row r="17">
          <cell r="A17" t="str">
            <v>72-10-159</v>
          </cell>
          <cell r="B17" t="str">
            <v>Bluestone</v>
          </cell>
          <cell r="C17" t="str">
            <v>Tandy CDP</v>
          </cell>
          <cell r="D17">
            <v>0</v>
          </cell>
          <cell r="E17">
            <v>3.3028</v>
          </cell>
          <cell r="F17">
            <v>1.2476</v>
          </cell>
          <cell r="G17">
            <v>0.2054</v>
          </cell>
          <cell r="H17">
            <v>0.39689999999999998</v>
          </cell>
          <cell r="I17">
            <v>0.12509999999999999</v>
          </cell>
          <cell r="J17">
            <v>0.13830000000000001</v>
          </cell>
          <cell r="K17">
            <v>0.21640000000000001</v>
          </cell>
          <cell r="L17">
            <v>5.6325000000000003</v>
          </cell>
          <cell r="M17">
            <v>1237.8</v>
          </cell>
          <cell r="N17">
            <v>41400</v>
          </cell>
          <cell r="O17">
            <v>0</v>
          </cell>
          <cell r="Q17">
            <v>5687</v>
          </cell>
          <cell r="S17">
            <v>176.3</v>
          </cell>
          <cell r="T17">
            <v>14.4</v>
          </cell>
          <cell r="U17">
            <v>161.9</v>
          </cell>
          <cell r="V17">
            <v>0.56640000000000001</v>
          </cell>
        </row>
        <row r="18">
          <cell r="A18" t="str">
            <v>72-10-160</v>
          </cell>
          <cell r="B18" t="str">
            <v>Premier</v>
          </cell>
          <cell r="C18" t="str">
            <v>Randle A Unit 12 13 14 15H CDP</v>
          </cell>
          <cell r="D18">
            <v>0</v>
          </cell>
          <cell r="E18">
            <v>3.6406999999999998</v>
          </cell>
          <cell r="F18">
            <v>1.3744000000000001</v>
          </cell>
          <cell r="G18">
            <v>0.23730000000000001</v>
          </cell>
          <cell r="H18">
            <v>0.4536</v>
          </cell>
          <cell r="I18">
            <v>0.1356</v>
          </cell>
          <cell r="J18">
            <v>0.1356</v>
          </cell>
          <cell r="K18">
            <v>0.20449999999999999</v>
          </cell>
          <cell r="L18">
            <v>6.1817000000000002</v>
          </cell>
          <cell r="M18">
            <v>1264.9000000000001</v>
          </cell>
          <cell r="N18">
            <v>41389</v>
          </cell>
          <cell r="O18">
            <v>0</v>
          </cell>
          <cell r="Q18">
            <v>14114</v>
          </cell>
          <cell r="S18">
            <v>248.5</v>
          </cell>
          <cell r="T18">
            <v>14.4</v>
          </cell>
          <cell r="U18">
            <v>234.1</v>
          </cell>
          <cell r="V18">
            <v>0.66520000000000001</v>
          </cell>
        </row>
        <row r="19">
          <cell r="A19" t="str">
            <v>72-10-161</v>
          </cell>
          <cell r="B19" t="str">
            <v>Premier</v>
          </cell>
          <cell r="C19" t="str">
            <v>Randle B Unit 20 21 H CDP</v>
          </cell>
          <cell r="D19">
            <v>0</v>
          </cell>
          <cell r="E19">
            <v>3.6303000000000001</v>
          </cell>
          <cell r="F19">
            <v>1.405</v>
          </cell>
          <cell r="G19">
            <v>0.23089999999999999</v>
          </cell>
          <cell r="H19">
            <v>0.45829999999999999</v>
          </cell>
          <cell r="I19">
            <v>0.12889999999999999</v>
          </cell>
          <cell r="J19">
            <v>0.13400000000000001</v>
          </cell>
          <cell r="K19">
            <v>0.19170000000000001</v>
          </cell>
          <cell r="L19">
            <v>6.1791</v>
          </cell>
          <cell r="M19">
            <v>1263.9000000000001</v>
          </cell>
          <cell r="N19">
            <v>41388</v>
          </cell>
          <cell r="O19">
            <v>0</v>
          </cell>
          <cell r="Q19">
            <v>18433</v>
          </cell>
          <cell r="S19">
            <v>249.1</v>
          </cell>
          <cell r="T19">
            <v>14.4</v>
          </cell>
          <cell r="U19">
            <v>234.7</v>
          </cell>
          <cell r="V19">
            <v>0.64339999999999997</v>
          </cell>
        </row>
        <row r="20">
          <cell r="A20" t="str">
            <v>72-10-172</v>
          </cell>
          <cell r="B20" t="str">
            <v>XTO</v>
          </cell>
          <cell r="C20" t="str">
            <v>Quincy CDP</v>
          </cell>
          <cell r="D20">
            <v>0</v>
          </cell>
          <cell r="E20">
            <v>2.7483</v>
          </cell>
          <cell r="F20">
            <v>0.83689999999999998</v>
          </cell>
          <cell r="G20">
            <v>0.1915</v>
          </cell>
          <cell r="H20">
            <v>0.2394</v>
          </cell>
          <cell r="I20">
            <v>8.8300000000000003E-2</v>
          </cell>
          <cell r="J20">
            <v>7.2400000000000006E-2</v>
          </cell>
          <cell r="K20">
            <v>0.1431</v>
          </cell>
          <cell r="L20">
            <v>4.3198999999999996</v>
          </cell>
          <cell r="M20">
            <v>1174.4000000000001</v>
          </cell>
          <cell r="N20">
            <v>41437</v>
          </cell>
          <cell r="O20">
            <v>0</v>
          </cell>
          <cell r="Q20">
            <v>62794</v>
          </cell>
          <cell r="S20">
            <v>335.5</v>
          </cell>
          <cell r="T20">
            <v>14.4</v>
          </cell>
          <cell r="U20">
            <v>321.10000000000002</v>
          </cell>
          <cell r="V20">
            <v>0.98329999999999995</v>
          </cell>
        </row>
        <row r="21">
          <cell r="A21" t="str">
            <v>72-10-179</v>
          </cell>
          <cell r="B21" t="str">
            <v>NextEra</v>
          </cell>
          <cell r="C21" t="str">
            <v>Cherry 1 &amp; 2</v>
          </cell>
          <cell r="D21">
            <v>0</v>
          </cell>
          <cell r="E21">
            <v>2.2372000000000001</v>
          </cell>
          <cell r="F21">
            <v>0.52210000000000001</v>
          </cell>
          <cell r="G21">
            <v>0.12239999999999999</v>
          </cell>
          <cell r="H21">
            <v>0.12139999999999999</v>
          </cell>
          <cell r="I21">
            <v>4.8800000000000003E-2</v>
          </cell>
          <cell r="J21">
            <v>3.0800000000000001E-2</v>
          </cell>
          <cell r="K21">
            <v>0.1022</v>
          </cell>
          <cell r="L21">
            <v>3.1848999999999998</v>
          </cell>
          <cell r="M21">
            <v>1119.5</v>
          </cell>
          <cell r="N21">
            <v>40866</v>
          </cell>
          <cell r="O21">
            <v>0</v>
          </cell>
          <cell r="Q21">
            <v>0</v>
          </cell>
          <cell r="S21">
            <v>494.4</v>
          </cell>
          <cell r="T21">
            <v>14.4</v>
          </cell>
          <cell r="U21">
            <v>480</v>
          </cell>
          <cell r="V21">
            <v>0.70520000000000005</v>
          </cell>
        </row>
        <row r="22">
          <cell r="A22" t="str">
            <v>72-10-186</v>
          </cell>
          <cell r="B22" t="str">
            <v>Devon</v>
          </cell>
          <cell r="C22" t="str">
            <v>Faxel 4&amp;7 CDP</v>
          </cell>
          <cell r="D22">
            <v>0</v>
          </cell>
          <cell r="E22">
            <v>3.3031999999999999</v>
          </cell>
          <cell r="F22">
            <v>1.2109000000000001</v>
          </cell>
          <cell r="G22">
            <v>0.21609999999999999</v>
          </cell>
          <cell r="H22">
            <v>0.38550000000000001</v>
          </cell>
          <cell r="I22">
            <v>0.1273</v>
          </cell>
          <cell r="J22">
            <v>0.13669999999999999</v>
          </cell>
          <cell r="K22">
            <v>0.2767</v>
          </cell>
          <cell r="L22">
            <v>5.6563999999999997</v>
          </cell>
          <cell r="M22">
            <v>1248.9000000000001</v>
          </cell>
          <cell r="N22">
            <v>41374</v>
          </cell>
          <cell r="O22">
            <v>0</v>
          </cell>
          <cell r="Q22">
            <v>43579</v>
          </cell>
          <cell r="S22">
            <v>267.5</v>
          </cell>
          <cell r="T22">
            <v>14.4</v>
          </cell>
          <cell r="U22">
            <v>253.1</v>
          </cell>
          <cell r="V22">
            <v>0.44019999999999998</v>
          </cell>
        </row>
        <row r="23">
          <cell r="A23" t="str">
            <v>72-10-187</v>
          </cell>
          <cell r="B23" t="str">
            <v>Devon</v>
          </cell>
          <cell r="C23" t="str">
            <v>Ben Johnson 1H CDP</v>
          </cell>
          <cell r="D23">
            <v>0</v>
          </cell>
          <cell r="E23">
            <v>3.3837000000000002</v>
          </cell>
          <cell r="F23">
            <v>1.2735000000000001</v>
          </cell>
          <cell r="G23">
            <v>0.19259999999999999</v>
          </cell>
          <cell r="H23">
            <v>0.40589999999999998</v>
          </cell>
          <cell r="I23">
            <v>0.12180000000000001</v>
          </cell>
          <cell r="J23">
            <v>0.14380000000000001</v>
          </cell>
          <cell r="K23">
            <v>0.2621</v>
          </cell>
          <cell r="L23">
            <v>5.7834000000000003</v>
          </cell>
          <cell r="M23">
            <v>1253</v>
          </cell>
          <cell r="N23">
            <v>41449</v>
          </cell>
          <cell r="O23">
            <v>0</v>
          </cell>
          <cell r="Q23">
            <v>46402</v>
          </cell>
          <cell r="S23">
            <v>210.6</v>
          </cell>
          <cell r="T23">
            <v>14.4</v>
          </cell>
          <cell r="U23">
            <v>196.2</v>
          </cell>
          <cell r="V23">
            <v>0.13350000000000001</v>
          </cell>
        </row>
        <row r="24">
          <cell r="A24" t="str">
            <v>72-10-189</v>
          </cell>
          <cell r="B24" t="str">
            <v>Devon</v>
          </cell>
          <cell r="C24" t="str">
            <v>Martha Reeves 3H - 5H CDP</v>
          </cell>
          <cell r="D24">
            <v>0</v>
          </cell>
          <cell r="E24">
            <v>3.3317000000000001</v>
          </cell>
          <cell r="F24">
            <v>1.2316</v>
          </cell>
          <cell r="G24">
            <v>0.20119999999999999</v>
          </cell>
          <cell r="H24">
            <v>0.38829999999999998</v>
          </cell>
          <cell r="I24">
            <v>0.1201</v>
          </cell>
          <cell r="J24">
            <v>0.13189999999999999</v>
          </cell>
          <cell r="K24">
            <v>0.1847</v>
          </cell>
          <cell r="L24">
            <v>5.5895000000000001</v>
          </cell>
          <cell r="M24">
            <v>1239.7</v>
          </cell>
          <cell r="N24">
            <v>41316</v>
          </cell>
          <cell r="O24">
            <v>0</v>
          </cell>
          <cell r="Q24">
            <v>42927</v>
          </cell>
          <cell r="S24">
            <v>274.2</v>
          </cell>
          <cell r="T24">
            <v>14.4</v>
          </cell>
          <cell r="U24">
            <v>259.8</v>
          </cell>
          <cell r="V24">
            <v>0.63900000000000001</v>
          </cell>
        </row>
        <row r="25">
          <cell r="A25" t="str">
            <v>72-10-191</v>
          </cell>
          <cell r="B25" t="str">
            <v>Devon</v>
          </cell>
          <cell r="C25" t="str">
            <v>Lake Weatherford C CDP</v>
          </cell>
          <cell r="D25">
            <v>0</v>
          </cell>
          <cell r="E25">
            <v>3.0049000000000001</v>
          </cell>
          <cell r="F25">
            <v>1.0246999999999999</v>
          </cell>
          <cell r="G25">
            <v>0.21590000000000001</v>
          </cell>
          <cell r="H25">
            <v>0.31909999999999999</v>
          </cell>
          <cell r="I25">
            <v>0.1168</v>
          </cell>
          <cell r="J25">
            <v>0.1118</v>
          </cell>
          <cell r="K25">
            <v>0.1547</v>
          </cell>
          <cell r="L25">
            <v>4.9478999999999997</v>
          </cell>
          <cell r="M25">
            <v>1205.9000000000001</v>
          </cell>
          <cell r="N25">
            <v>41110</v>
          </cell>
          <cell r="O25">
            <v>0</v>
          </cell>
          <cell r="Q25">
            <v>6919</v>
          </cell>
          <cell r="S25">
            <v>172.2</v>
          </cell>
          <cell r="T25">
            <v>14.4</v>
          </cell>
          <cell r="U25">
            <v>157.80000000000001</v>
          </cell>
          <cell r="V25">
            <v>0.3826</v>
          </cell>
        </row>
        <row r="26">
          <cell r="A26" t="str">
            <v>72-10-193</v>
          </cell>
          <cell r="B26" t="str">
            <v>Beacon</v>
          </cell>
          <cell r="C26" t="str">
            <v>Mitchell CDP</v>
          </cell>
          <cell r="D26">
            <v>0</v>
          </cell>
          <cell r="E26">
            <v>3.1694</v>
          </cell>
          <cell r="F26">
            <v>1.1436999999999999</v>
          </cell>
          <cell r="G26">
            <v>0.2581</v>
          </cell>
          <cell r="H26">
            <v>0.36959999999999998</v>
          </cell>
          <cell r="I26">
            <v>0.1421</v>
          </cell>
          <cell r="J26">
            <v>0.12720000000000001</v>
          </cell>
          <cell r="K26">
            <v>0.23180000000000001</v>
          </cell>
          <cell r="L26">
            <v>5.4419000000000004</v>
          </cell>
          <cell r="M26">
            <v>1238.3</v>
          </cell>
          <cell r="N26">
            <v>41429</v>
          </cell>
          <cell r="O26">
            <v>0</v>
          </cell>
          <cell r="Q26">
            <v>12735</v>
          </cell>
          <cell r="S26">
            <v>175.1</v>
          </cell>
          <cell r="T26">
            <v>14.4</v>
          </cell>
          <cell r="U26">
            <v>160.69999999999999</v>
          </cell>
          <cell r="V26">
            <v>0.63470000000000004</v>
          </cell>
        </row>
        <row r="27">
          <cell r="A27" t="str">
            <v>72-10-198</v>
          </cell>
          <cell r="B27" t="str">
            <v>Premier</v>
          </cell>
          <cell r="C27" t="str">
            <v>Porter Cheney CDP</v>
          </cell>
          <cell r="D27">
            <v>0</v>
          </cell>
          <cell r="E27">
            <v>1.4665999999999999</v>
          </cell>
          <cell r="F27">
            <v>0.192</v>
          </cell>
          <cell r="G27">
            <v>3.7400000000000003E-2</v>
          </cell>
          <cell r="H27">
            <v>2.5999999999999999E-2</v>
          </cell>
          <cell r="I27">
            <v>7.3000000000000001E-3</v>
          </cell>
          <cell r="J27">
            <v>3.2000000000000002E-3</v>
          </cell>
          <cell r="K27">
            <v>5.5999999999999999E-3</v>
          </cell>
          <cell r="L27">
            <v>1.7381</v>
          </cell>
          <cell r="M27">
            <v>1041.4000000000001</v>
          </cell>
          <cell r="N27">
            <v>41288</v>
          </cell>
          <cell r="O27">
            <v>0</v>
          </cell>
          <cell r="Q27">
            <v>5423</v>
          </cell>
          <cell r="S27">
            <v>325.89999999999998</v>
          </cell>
          <cell r="T27">
            <v>14.4</v>
          </cell>
          <cell r="U27">
            <v>311.5</v>
          </cell>
          <cell r="V27">
            <v>1.3279000000000001</v>
          </cell>
        </row>
        <row r="28">
          <cell r="A28" t="str">
            <v>72-10-203</v>
          </cell>
          <cell r="B28" t="str">
            <v>Devon</v>
          </cell>
          <cell r="C28" t="str">
            <v>Coomer 2 &amp; 3H CDP</v>
          </cell>
          <cell r="D28">
            <v>0</v>
          </cell>
          <cell r="E28">
            <v>1.8193999999999999</v>
          </cell>
          <cell r="F28">
            <v>0.32350000000000001</v>
          </cell>
          <cell r="G28">
            <v>6.93E-2</v>
          </cell>
          <cell r="H28">
            <v>0.06</v>
          </cell>
          <cell r="I28">
            <v>1.9400000000000001E-2</v>
          </cell>
          <cell r="J28">
            <v>1.0999999999999999E-2</v>
          </cell>
          <cell r="K28">
            <v>1.7100000000000001E-2</v>
          </cell>
          <cell r="L28">
            <v>2.3197000000000001</v>
          </cell>
          <cell r="M28">
            <v>1073.3</v>
          </cell>
          <cell r="N28">
            <v>41375</v>
          </cell>
          <cell r="O28">
            <v>0</v>
          </cell>
          <cell r="Q28">
            <v>43272</v>
          </cell>
          <cell r="S28">
            <v>331.7</v>
          </cell>
          <cell r="T28">
            <v>14.4</v>
          </cell>
          <cell r="U28">
            <v>317.3</v>
          </cell>
          <cell r="V28">
            <v>1.2390000000000001</v>
          </cell>
        </row>
        <row r="29">
          <cell r="A29" t="str">
            <v>72-10-204</v>
          </cell>
          <cell r="B29" t="str">
            <v>EnerVest</v>
          </cell>
          <cell r="C29" t="str">
            <v>Alexander Ranch CDP</v>
          </cell>
          <cell r="D29">
            <v>0</v>
          </cell>
          <cell r="E29">
            <v>3.1273</v>
          </cell>
          <cell r="F29">
            <v>1.071</v>
          </cell>
          <cell r="G29">
            <v>0.2248</v>
          </cell>
          <cell r="H29">
            <v>0.32700000000000001</v>
          </cell>
          <cell r="I29">
            <v>0.1167</v>
          </cell>
          <cell r="J29">
            <v>0.10199999999999999</v>
          </cell>
          <cell r="K29">
            <v>0.17499999999999999</v>
          </cell>
          <cell r="L29">
            <v>5.1437999999999997</v>
          </cell>
          <cell r="M29">
            <v>1212.9000000000001</v>
          </cell>
          <cell r="N29">
            <v>40959</v>
          </cell>
          <cell r="O29">
            <v>0</v>
          </cell>
          <cell r="Q29">
            <v>86</v>
          </cell>
          <cell r="S29">
            <v>230.2</v>
          </cell>
          <cell r="T29">
            <v>14.4</v>
          </cell>
          <cell r="U29">
            <v>215.8</v>
          </cell>
          <cell r="V29">
            <v>0.86699999999999999</v>
          </cell>
        </row>
        <row r="30">
          <cell r="A30" t="str">
            <v>72-10-205</v>
          </cell>
          <cell r="B30" t="str">
            <v>Devon</v>
          </cell>
          <cell r="C30" t="str">
            <v>Bedinger North 3 &amp; 7H CDP</v>
          </cell>
          <cell r="D30">
            <v>0</v>
          </cell>
          <cell r="E30">
            <v>3.3940999999999999</v>
          </cell>
          <cell r="F30">
            <v>1.1740999999999999</v>
          </cell>
          <cell r="G30">
            <v>0.21690000000000001</v>
          </cell>
          <cell r="H30">
            <v>0.37090000000000001</v>
          </cell>
          <cell r="I30">
            <v>0.1226</v>
          </cell>
          <cell r="J30">
            <v>0.12770000000000001</v>
          </cell>
          <cell r="K30">
            <v>0.22520000000000001</v>
          </cell>
          <cell r="L30">
            <v>5.6315</v>
          </cell>
          <cell r="M30">
            <v>1242.0999999999999</v>
          </cell>
          <cell r="N30">
            <v>41369</v>
          </cell>
          <cell r="O30">
            <v>0</v>
          </cell>
          <cell r="Q30">
            <v>21041</v>
          </cell>
          <cell r="S30">
            <v>162.9</v>
          </cell>
          <cell r="T30">
            <v>14.4</v>
          </cell>
          <cell r="U30">
            <v>148.5</v>
          </cell>
          <cell r="V30">
            <v>0.65090000000000003</v>
          </cell>
        </row>
        <row r="31">
          <cell r="A31" t="str">
            <v>72-10-211</v>
          </cell>
          <cell r="B31" t="str">
            <v>EnerVest</v>
          </cell>
          <cell r="C31" t="str">
            <v>Winston 1E CDP</v>
          </cell>
          <cell r="D31">
            <v>0</v>
          </cell>
          <cell r="E31">
            <v>3.1698</v>
          </cell>
          <cell r="F31">
            <v>1.1103000000000001</v>
          </cell>
          <cell r="G31">
            <v>0.23680000000000001</v>
          </cell>
          <cell r="H31">
            <v>0.3417</v>
          </cell>
          <cell r="I31">
            <v>0.12479999999999999</v>
          </cell>
          <cell r="J31">
            <v>0.10589999999999999</v>
          </cell>
          <cell r="K31">
            <v>0.16309999999999999</v>
          </cell>
          <cell r="L31">
            <v>5.2523999999999997</v>
          </cell>
          <cell r="M31">
            <v>1210.9000000000001</v>
          </cell>
          <cell r="N31">
            <v>41446</v>
          </cell>
          <cell r="O31">
            <v>0</v>
          </cell>
          <cell r="Q31">
            <v>198922</v>
          </cell>
          <cell r="S31">
            <v>256</v>
          </cell>
          <cell r="T31">
            <v>14.4</v>
          </cell>
          <cell r="U31">
            <v>241.6</v>
          </cell>
          <cell r="V31">
            <v>1.423</v>
          </cell>
        </row>
        <row r="32">
          <cell r="A32" t="str">
            <v>72-10-212</v>
          </cell>
          <cell r="B32" t="str">
            <v>Devon</v>
          </cell>
          <cell r="C32" t="str">
            <v>Bailey Ranch A1 2 3H CDP</v>
          </cell>
          <cell r="D32">
            <v>0</v>
          </cell>
          <cell r="E32">
            <v>3.1383999999999999</v>
          </cell>
          <cell r="F32">
            <v>1.0430999999999999</v>
          </cell>
          <cell r="G32">
            <v>0.21260000000000001</v>
          </cell>
          <cell r="H32">
            <v>0.31309999999999999</v>
          </cell>
          <cell r="I32">
            <v>0.1091</v>
          </cell>
          <cell r="J32">
            <v>9.8400000000000001E-2</v>
          </cell>
          <cell r="K32">
            <v>0.15509999999999999</v>
          </cell>
          <cell r="L32">
            <v>5.0697999999999999</v>
          </cell>
          <cell r="M32">
            <v>1211.9000000000001</v>
          </cell>
          <cell r="N32">
            <v>41353</v>
          </cell>
          <cell r="O32">
            <v>0</v>
          </cell>
          <cell r="Q32">
            <v>39279</v>
          </cell>
          <cell r="S32">
            <v>178.1</v>
          </cell>
          <cell r="T32">
            <v>14.4</v>
          </cell>
          <cell r="U32">
            <v>163.69999999999999</v>
          </cell>
          <cell r="V32">
            <v>0.76600000000000001</v>
          </cell>
        </row>
        <row r="33">
          <cell r="A33" t="str">
            <v>72-10-213</v>
          </cell>
          <cell r="B33" t="str">
            <v>Devon</v>
          </cell>
          <cell r="C33" t="str">
            <v>Bailey Ranch 4-5 CDP</v>
          </cell>
          <cell r="D33">
            <v>0</v>
          </cell>
          <cell r="E33">
            <v>3.1612</v>
          </cell>
          <cell r="F33">
            <v>1.0985</v>
          </cell>
          <cell r="G33">
            <v>0.23250000000000001</v>
          </cell>
          <cell r="H33">
            <v>0.34670000000000001</v>
          </cell>
          <cell r="I33">
            <v>0.1244</v>
          </cell>
          <cell r="J33">
            <v>0.11550000000000001</v>
          </cell>
          <cell r="K33">
            <v>0.18779999999999999</v>
          </cell>
          <cell r="L33">
            <v>5.2666000000000004</v>
          </cell>
          <cell r="M33">
            <v>1225.4000000000001</v>
          </cell>
          <cell r="N33">
            <v>41353</v>
          </cell>
          <cell r="O33">
            <v>0</v>
          </cell>
          <cell r="Q33">
            <v>0</v>
          </cell>
          <cell r="S33">
            <v>0</v>
          </cell>
          <cell r="T33">
            <v>14.4</v>
          </cell>
          <cell r="U33">
            <v>0</v>
          </cell>
          <cell r="V33">
            <v>0</v>
          </cell>
        </row>
        <row r="34">
          <cell r="A34" t="str">
            <v>72-10-216</v>
          </cell>
          <cell r="B34" t="str">
            <v>NextEra</v>
          </cell>
          <cell r="C34" t="str">
            <v>Maddix CDP</v>
          </cell>
          <cell r="D34">
            <v>0</v>
          </cell>
          <cell r="E34">
            <v>3.5413000000000001</v>
          </cell>
          <cell r="F34">
            <v>1.3452999999999999</v>
          </cell>
          <cell r="G34">
            <v>0.26</v>
          </cell>
          <cell r="H34">
            <v>0.44259999999999999</v>
          </cell>
          <cell r="I34">
            <v>0.14760000000000001</v>
          </cell>
          <cell r="J34">
            <v>0.1414</v>
          </cell>
          <cell r="K34">
            <v>0.2631</v>
          </cell>
          <cell r="L34">
            <v>6.1413000000000002</v>
          </cell>
          <cell r="M34">
            <v>1270</v>
          </cell>
          <cell r="N34">
            <v>41382</v>
          </cell>
          <cell r="O34">
            <v>0</v>
          </cell>
          <cell r="Q34">
            <v>31043</v>
          </cell>
          <cell r="S34">
            <v>180.2</v>
          </cell>
          <cell r="T34">
            <v>14.4</v>
          </cell>
          <cell r="U34">
            <v>165.8</v>
          </cell>
          <cell r="V34">
            <v>0.66669999999999996</v>
          </cell>
        </row>
        <row r="35">
          <cell r="A35" t="str">
            <v>72-10-218</v>
          </cell>
          <cell r="B35" t="str">
            <v>NextEra</v>
          </cell>
          <cell r="C35" t="str">
            <v>Edge 1 &amp; 2 H CDP</v>
          </cell>
          <cell r="D35">
            <v>0</v>
          </cell>
          <cell r="E35">
            <v>3.0712999999999999</v>
          </cell>
          <cell r="F35">
            <v>0.99580000000000002</v>
          </cell>
          <cell r="G35">
            <v>0.20499999999999999</v>
          </cell>
          <cell r="H35">
            <v>0.3</v>
          </cell>
          <cell r="I35">
            <v>0.107</v>
          </cell>
          <cell r="J35">
            <v>9.6699999999999994E-2</v>
          </cell>
          <cell r="K35">
            <v>0.19989999999999999</v>
          </cell>
          <cell r="L35">
            <v>4.9756999999999998</v>
          </cell>
          <cell r="M35">
            <v>1208.4000000000001</v>
          </cell>
          <cell r="N35">
            <v>41429</v>
          </cell>
          <cell r="O35">
            <v>0</v>
          </cell>
          <cell r="Q35">
            <v>19002</v>
          </cell>
          <cell r="S35">
            <v>178.7</v>
          </cell>
          <cell r="T35">
            <v>14.4</v>
          </cell>
          <cell r="U35">
            <v>164.3</v>
          </cell>
          <cell r="V35">
            <v>0.81689999999999996</v>
          </cell>
        </row>
        <row r="36">
          <cell r="A36" t="str">
            <v>72-10-219</v>
          </cell>
          <cell r="B36" t="str">
            <v>NextEra</v>
          </cell>
          <cell r="C36" t="str">
            <v>Bailey Ranch 3&amp;4</v>
          </cell>
          <cell r="D36">
            <v>0</v>
          </cell>
          <cell r="E36">
            <v>3.1768999999999998</v>
          </cell>
          <cell r="F36">
            <v>1.0845</v>
          </cell>
          <cell r="G36">
            <v>0.22289999999999999</v>
          </cell>
          <cell r="H36">
            <v>0.34320000000000001</v>
          </cell>
          <cell r="I36">
            <v>0.12239999999999999</v>
          </cell>
          <cell r="J36">
            <v>0.11559999999999999</v>
          </cell>
          <cell r="K36">
            <v>0.20760000000000001</v>
          </cell>
          <cell r="L36">
            <v>5.2731000000000003</v>
          </cell>
          <cell r="M36">
            <v>1224.8</v>
          </cell>
          <cell r="N36">
            <v>41431</v>
          </cell>
          <cell r="O36">
            <v>0</v>
          </cell>
          <cell r="Q36">
            <v>19370</v>
          </cell>
          <cell r="S36">
            <v>180.3</v>
          </cell>
          <cell r="T36">
            <v>14.4</v>
          </cell>
          <cell r="U36">
            <v>165.9</v>
          </cell>
          <cell r="V36">
            <v>0.81120000000000003</v>
          </cell>
        </row>
        <row r="37">
          <cell r="A37" t="str">
            <v>72-10-221</v>
          </cell>
          <cell r="B37" t="str">
            <v>Premier</v>
          </cell>
          <cell r="C37" t="str">
            <v>Clemens CDP</v>
          </cell>
          <cell r="D37">
            <v>0</v>
          </cell>
          <cell r="E37">
            <v>3.2831999999999999</v>
          </cell>
          <cell r="F37">
            <v>1.1953</v>
          </cell>
          <cell r="G37">
            <v>0.25850000000000001</v>
          </cell>
          <cell r="H37">
            <v>0.377</v>
          </cell>
          <cell r="I37">
            <v>0.14399999999999999</v>
          </cell>
          <cell r="J37">
            <v>0.12470000000000001</v>
          </cell>
          <cell r="K37">
            <v>0.22750000000000001</v>
          </cell>
          <cell r="L37">
            <v>5.6101999999999999</v>
          </cell>
          <cell r="M37">
            <v>1233.5999999999999</v>
          </cell>
          <cell r="N37">
            <v>41388</v>
          </cell>
          <cell r="O37">
            <v>0</v>
          </cell>
          <cell r="Q37">
            <v>57326</v>
          </cell>
          <cell r="S37">
            <v>221.9</v>
          </cell>
          <cell r="T37">
            <v>14.4</v>
          </cell>
          <cell r="U37">
            <v>207.5</v>
          </cell>
          <cell r="V37">
            <v>1.4289000000000001</v>
          </cell>
        </row>
        <row r="38">
          <cell r="A38" t="str">
            <v>72-10-225</v>
          </cell>
          <cell r="B38" t="str">
            <v>Devon</v>
          </cell>
          <cell r="C38" t="str">
            <v>JK Daniels CDP GLS</v>
          </cell>
          <cell r="D38">
            <v>0</v>
          </cell>
          <cell r="E38">
            <v>2.0415999999999999</v>
          </cell>
          <cell r="F38">
            <v>0.41770000000000002</v>
          </cell>
          <cell r="G38">
            <v>9.2799999999999994E-2</v>
          </cell>
          <cell r="H38">
            <v>8.6300000000000002E-2</v>
          </cell>
          <cell r="I38">
            <v>2.8799999999999999E-2</v>
          </cell>
          <cell r="J38">
            <v>1.7999999999999999E-2</v>
          </cell>
          <cell r="K38">
            <v>3.5200000000000002E-2</v>
          </cell>
          <cell r="L38">
            <v>2.7204000000000002</v>
          </cell>
          <cell r="M38">
            <v>1091.7</v>
          </cell>
          <cell r="N38">
            <v>41381</v>
          </cell>
          <cell r="O38">
            <v>0</v>
          </cell>
          <cell r="Q38">
            <v>15468</v>
          </cell>
          <cell r="S38">
            <v>336</v>
          </cell>
          <cell r="T38">
            <v>14.4</v>
          </cell>
          <cell r="U38">
            <v>321.60000000000002</v>
          </cell>
          <cell r="V38">
            <v>1.1214999999999999</v>
          </cell>
        </row>
        <row r="39">
          <cell r="A39" t="str">
            <v>72-10-226</v>
          </cell>
          <cell r="B39" t="str">
            <v>Devon</v>
          </cell>
          <cell r="C39" t="str">
            <v>Bedinger North 4H &amp; 8H CDP</v>
          </cell>
          <cell r="D39">
            <v>0</v>
          </cell>
          <cell r="E39">
            <v>3.3169</v>
          </cell>
          <cell r="F39">
            <v>1.1396999999999999</v>
          </cell>
          <cell r="G39">
            <v>0.2072</v>
          </cell>
          <cell r="H39">
            <v>0.33579999999999999</v>
          </cell>
          <cell r="I39">
            <v>0.1052</v>
          </cell>
          <cell r="J39">
            <v>0.1031</v>
          </cell>
          <cell r="K39">
            <v>0.1216</v>
          </cell>
          <cell r="L39">
            <v>5.3295000000000003</v>
          </cell>
          <cell r="M39">
            <v>1221.5999999999999</v>
          </cell>
          <cell r="N39">
            <v>41374</v>
          </cell>
          <cell r="O39">
            <v>0</v>
          </cell>
          <cell r="Q39">
            <v>26933</v>
          </cell>
          <cell r="S39">
            <v>173.1</v>
          </cell>
          <cell r="T39">
            <v>14.4</v>
          </cell>
          <cell r="U39">
            <v>158.69999999999999</v>
          </cell>
          <cell r="V39">
            <v>0.60350000000000004</v>
          </cell>
        </row>
        <row r="40">
          <cell r="A40" t="str">
            <v>72-10-227</v>
          </cell>
          <cell r="B40" t="str">
            <v>Devon</v>
          </cell>
          <cell r="C40" t="str">
            <v>Daniel Bedinger GU 1H &amp; 2H CDP</v>
          </cell>
          <cell r="D40">
            <v>0</v>
          </cell>
          <cell r="E40">
            <v>3.2820999999999998</v>
          </cell>
          <cell r="F40">
            <v>1.1254</v>
          </cell>
          <cell r="G40">
            <v>0.21410000000000001</v>
          </cell>
          <cell r="H40">
            <v>0.34060000000000001</v>
          </cell>
          <cell r="I40">
            <v>0.11219999999999999</v>
          </cell>
          <cell r="J40">
            <v>0.10979999999999999</v>
          </cell>
          <cell r="K40">
            <v>0.1187</v>
          </cell>
          <cell r="L40">
            <v>5.3029000000000002</v>
          </cell>
          <cell r="M40">
            <v>1221.5</v>
          </cell>
          <cell r="N40">
            <v>41374</v>
          </cell>
          <cell r="O40">
            <v>0</v>
          </cell>
          <cell r="Q40">
            <v>37364</v>
          </cell>
          <cell r="S40">
            <v>173.1</v>
          </cell>
          <cell r="T40">
            <v>14.4</v>
          </cell>
          <cell r="U40">
            <v>158.69999999999999</v>
          </cell>
          <cell r="V40">
            <v>0.55530000000000002</v>
          </cell>
        </row>
        <row r="41">
          <cell r="A41" t="str">
            <v>72-10-228</v>
          </cell>
          <cell r="B41" t="str">
            <v>Devon</v>
          </cell>
          <cell r="C41" t="str">
            <v>Bedinger South 1 2 3 CDP</v>
          </cell>
          <cell r="D41">
            <v>0</v>
          </cell>
          <cell r="E41">
            <v>3.3269000000000002</v>
          </cell>
          <cell r="F41">
            <v>1.2627999999999999</v>
          </cell>
          <cell r="G41">
            <v>0.25230000000000002</v>
          </cell>
          <cell r="H41">
            <v>0.41549999999999998</v>
          </cell>
          <cell r="I41">
            <v>0.1447</v>
          </cell>
          <cell r="J41">
            <v>0.151</v>
          </cell>
          <cell r="K41">
            <v>0.25030000000000002</v>
          </cell>
          <cell r="L41">
            <v>5.8034999999999997</v>
          </cell>
          <cell r="M41">
            <v>1257</v>
          </cell>
          <cell r="N41">
            <v>41403</v>
          </cell>
          <cell r="O41">
            <v>0</v>
          </cell>
          <cell r="Q41">
            <v>30767</v>
          </cell>
          <cell r="S41">
            <v>175.2</v>
          </cell>
          <cell r="T41">
            <v>14.4</v>
          </cell>
          <cell r="U41">
            <v>160.80000000000001</v>
          </cell>
          <cell r="V41">
            <v>0.48820000000000002</v>
          </cell>
        </row>
        <row r="42">
          <cell r="A42" t="str">
            <v>72-10-229</v>
          </cell>
          <cell r="B42" t="str">
            <v>Devon</v>
          </cell>
          <cell r="C42" t="str">
            <v>Clark 1&amp;2 H CDP</v>
          </cell>
          <cell r="D42">
            <v>0</v>
          </cell>
          <cell r="E42">
            <v>3.3805999999999998</v>
          </cell>
          <cell r="F42">
            <v>1.2773000000000001</v>
          </cell>
          <cell r="G42">
            <v>0.24310000000000001</v>
          </cell>
          <cell r="H42">
            <v>0.42020000000000002</v>
          </cell>
          <cell r="I42">
            <v>0.14119999999999999</v>
          </cell>
          <cell r="J42">
            <v>0.15110000000000001</v>
          </cell>
          <cell r="K42">
            <v>0.2571</v>
          </cell>
          <cell r="L42">
            <v>5.8705999999999996</v>
          </cell>
          <cell r="M42">
            <v>1259</v>
          </cell>
          <cell r="N42">
            <v>41403</v>
          </cell>
          <cell r="O42">
            <v>0</v>
          </cell>
          <cell r="Q42">
            <v>23800</v>
          </cell>
          <cell r="S42">
            <v>175.7</v>
          </cell>
          <cell r="T42">
            <v>14.4</v>
          </cell>
          <cell r="U42">
            <v>161.30000000000001</v>
          </cell>
          <cell r="V42">
            <v>0.56569999999999998</v>
          </cell>
        </row>
        <row r="43">
          <cell r="A43" t="str">
            <v>72-10-230</v>
          </cell>
          <cell r="B43" t="str">
            <v>Devon</v>
          </cell>
          <cell r="C43" t="str">
            <v>Western Lake GU A1 2 3 4 H CDP</v>
          </cell>
          <cell r="D43">
            <v>0</v>
          </cell>
          <cell r="E43">
            <v>3.4075000000000002</v>
          </cell>
          <cell r="F43">
            <v>1.2856000000000001</v>
          </cell>
          <cell r="G43">
            <v>0.19020000000000001</v>
          </cell>
          <cell r="H43">
            <v>0.40310000000000001</v>
          </cell>
          <cell r="I43">
            <v>0.11700000000000001</v>
          </cell>
          <cell r="J43">
            <v>0.13719999999999999</v>
          </cell>
          <cell r="K43">
            <v>0.2263</v>
          </cell>
          <cell r="L43">
            <v>5.7668999999999997</v>
          </cell>
          <cell r="M43">
            <v>1245.9000000000001</v>
          </cell>
          <cell r="N43">
            <v>41449</v>
          </cell>
          <cell r="O43">
            <v>0</v>
          </cell>
          <cell r="Q43">
            <v>60333</v>
          </cell>
          <cell r="S43">
            <v>217.3</v>
          </cell>
          <cell r="T43">
            <v>14.4</v>
          </cell>
          <cell r="U43">
            <v>202.9</v>
          </cell>
          <cell r="V43">
            <v>0.50060000000000004</v>
          </cell>
        </row>
        <row r="44">
          <cell r="A44" t="str">
            <v>72-10-231</v>
          </cell>
          <cell r="B44" t="str">
            <v>Devon</v>
          </cell>
          <cell r="C44" t="str">
            <v>Coomer 4H &amp; 5H</v>
          </cell>
          <cell r="D44">
            <v>0</v>
          </cell>
          <cell r="E44">
            <v>1.8958999999999999</v>
          </cell>
          <cell r="F44">
            <v>0.36459999999999998</v>
          </cell>
          <cell r="G44">
            <v>8.4699999999999998E-2</v>
          </cell>
          <cell r="H44">
            <v>7.22E-2</v>
          </cell>
          <cell r="I44">
            <v>2.5600000000000001E-2</v>
          </cell>
          <cell r="J44">
            <v>1.43E-2</v>
          </cell>
          <cell r="K44">
            <v>2.7099999999999999E-2</v>
          </cell>
          <cell r="L44">
            <v>2.4843999999999999</v>
          </cell>
          <cell r="M44">
            <v>1082</v>
          </cell>
          <cell r="N44">
            <v>41375</v>
          </cell>
          <cell r="O44">
            <v>0</v>
          </cell>
          <cell r="Q44">
            <v>48867</v>
          </cell>
          <cell r="S44">
            <v>334.7</v>
          </cell>
          <cell r="T44">
            <v>14.4</v>
          </cell>
          <cell r="U44">
            <v>320.3</v>
          </cell>
          <cell r="V44">
            <v>1.0956999999999999</v>
          </cell>
        </row>
        <row r="45">
          <cell r="A45" t="str">
            <v>72-10-232</v>
          </cell>
          <cell r="B45" t="str">
            <v>Devon</v>
          </cell>
          <cell r="C45" t="str">
            <v>CJ Edwards 1 &amp; 2 H CDP</v>
          </cell>
          <cell r="D45">
            <v>0</v>
          </cell>
          <cell r="E45">
            <v>3.3658000000000001</v>
          </cell>
          <cell r="F45">
            <v>1.2439</v>
          </cell>
          <cell r="G45">
            <v>0.17949999999999999</v>
          </cell>
          <cell r="H45">
            <v>0.38500000000000001</v>
          </cell>
          <cell r="I45">
            <v>0.1111</v>
          </cell>
          <cell r="J45">
            <v>0.13120000000000001</v>
          </cell>
          <cell r="K45">
            <v>0.21609999999999999</v>
          </cell>
          <cell r="L45">
            <v>5.6326000000000001</v>
          </cell>
          <cell r="M45">
            <v>1241.0999999999999</v>
          </cell>
          <cell r="N45">
            <v>41416</v>
          </cell>
          <cell r="O45">
            <v>0</v>
          </cell>
          <cell r="Q45">
            <v>15929</v>
          </cell>
          <cell r="S45">
            <v>210.5</v>
          </cell>
          <cell r="T45">
            <v>14.4</v>
          </cell>
          <cell r="U45">
            <v>196.1</v>
          </cell>
          <cell r="V45">
            <v>0.53090000000000004</v>
          </cell>
        </row>
        <row r="46">
          <cell r="A46" t="str">
            <v>72-10-233</v>
          </cell>
          <cell r="B46" t="str">
            <v>Devon</v>
          </cell>
          <cell r="C46" t="str">
            <v>Edwards Bar None (SA) 1 &amp; 2 H CDP</v>
          </cell>
          <cell r="D46">
            <v>0</v>
          </cell>
          <cell r="E46">
            <v>3.3727</v>
          </cell>
          <cell r="F46">
            <v>1.2524999999999999</v>
          </cell>
          <cell r="G46">
            <v>0.17910000000000001</v>
          </cell>
          <cell r="H46">
            <v>0.38819999999999999</v>
          </cell>
          <cell r="I46">
            <v>0.112</v>
          </cell>
          <cell r="J46">
            <v>0.1323</v>
          </cell>
          <cell r="K46">
            <v>0.21410000000000001</v>
          </cell>
          <cell r="L46">
            <v>5.6509</v>
          </cell>
          <cell r="M46">
            <v>1241</v>
          </cell>
          <cell r="N46">
            <v>41416</v>
          </cell>
          <cell r="O46">
            <v>0</v>
          </cell>
          <cell r="Q46">
            <v>34973</v>
          </cell>
          <cell r="S46">
            <v>211.1</v>
          </cell>
          <cell r="T46">
            <v>14.4</v>
          </cell>
          <cell r="U46">
            <v>196.7</v>
          </cell>
          <cell r="V46">
            <v>0.53480000000000005</v>
          </cell>
        </row>
        <row r="47">
          <cell r="A47" t="str">
            <v>72-10-234</v>
          </cell>
          <cell r="B47" t="str">
            <v>Devon</v>
          </cell>
          <cell r="C47" t="str">
            <v>Glenna Sansone 1 &amp; 2H CDP</v>
          </cell>
          <cell r="D47">
            <v>0</v>
          </cell>
          <cell r="E47">
            <v>3.2875999999999999</v>
          </cell>
          <cell r="F47">
            <v>1.1725000000000001</v>
          </cell>
          <cell r="G47">
            <v>0.21429999999999999</v>
          </cell>
          <cell r="H47">
            <v>0.3659</v>
          </cell>
          <cell r="I47">
            <v>0.12330000000000001</v>
          </cell>
          <cell r="J47">
            <v>0.13020000000000001</v>
          </cell>
          <cell r="K47">
            <v>0.2351</v>
          </cell>
          <cell r="L47">
            <v>5.5289000000000001</v>
          </cell>
          <cell r="M47">
            <v>1241.0999999999999</v>
          </cell>
          <cell r="N47">
            <v>41320</v>
          </cell>
          <cell r="O47">
            <v>0</v>
          </cell>
          <cell r="Q47">
            <v>35086</v>
          </cell>
          <cell r="S47">
            <v>165.8</v>
          </cell>
          <cell r="T47">
            <v>14.4</v>
          </cell>
          <cell r="U47">
            <v>151.4</v>
          </cell>
          <cell r="V47">
            <v>0.57469999999999999</v>
          </cell>
        </row>
        <row r="48">
          <cell r="A48" t="str">
            <v>72-10-236</v>
          </cell>
          <cell r="B48" t="str">
            <v>Devon</v>
          </cell>
          <cell r="C48" t="str">
            <v>Murrin Bear Creek 7 &amp; 9 H CDP</v>
          </cell>
          <cell r="D48">
            <v>0</v>
          </cell>
          <cell r="E48">
            <v>2.7913999999999999</v>
          </cell>
          <cell r="F48">
            <v>0.85489999999999999</v>
          </cell>
          <cell r="G48">
            <v>0.17730000000000001</v>
          </cell>
          <cell r="H48">
            <v>0.2349</v>
          </cell>
          <cell r="I48">
            <v>8.5500000000000007E-2</v>
          </cell>
          <cell r="J48">
            <v>6.6600000000000006E-2</v>
          </cell>
          <cell r="K48">
            <v>0.18079999999999999</v>
          </cell>
          <cell r="L48">
            <v>4.3914</v>
          </cell>
          <cell r="M48">
            <v>1168.5</v>
          </cell>
          <cell r="N48">
            <v>41388</v>
          </cell>
          <cell r="O48">
            <v>0</v>
          </cell>
          <cell r="Q48">
            <v>42435</v>
          </cell>
          <cell r="S48">
            <v>154.80000000000001</v>
          </cell>
          <cell r="T48">
            <v>14.4</v>
          </cell>
          <cell r="U48">
            <v>140.4</v>
          </cell>
          <cell r="V48">
            <v>1.3275999999999999</v>
          </cell>
        </row>
        <row r="49">
          <cell r="A49" t="str">
            <v>72-10-237</v>
          </cell>
          <cell r="B49" t="str">
            <v>Devon</v>
          </cell>
          <cell r="C49" t="str">
            <v>Bailey Ranch C (SA) 4H</v>
          </cell>
          <cell r="D49">
            <v>0</v>
          </cell>
          <cell r="E49">
            <v>2.9091999999999998</v>
          </cell>
          <cell r="F49">
            <v>0.93140000000000001</v>
          </cell>
          <cell r="G49">
            <v>0.1993</v>
          </cell>
          <cell r="H49">
            <v>0.26340000000000002</v>
          </cell>
          <cell r="I49">
            <v>9.6000000000000002E-2</v>
          </cell>
          <cell r="J49">
            <v>8.1100000000000005E-2</v>
          </cell>
          <cell r="K49">
            <v>0.18529999999999999</v>
          </cell>
          <cell r="L49">
            <v>4.6657000000000002</v>
          </cell>
          <cell r="M49">
            <v>1195.5999999999999</v>
          </cell>
          <cell r="N49">
            <v>41372</v>
          </cell>
          <cell r="O49">
            <v>0</v>
          </cell>
          <cell r="Q49">
            <v>41371</v>
          </cell>
          <cell r="S49">
            <v>177.4</v>
          </cell>
          <cell r="T49">
            <v>14.4</v>
          </cell>
          <cell r="U49">
            <v>163</v>
          </cell>
          <cell r="V49">
            <v>0.65490000000000004</v>
          </cell>
        </row>
        <row r="50">
          <cell r="A50" t="str">
            <v>72-10-238</v>
          </cell>
          <cell r="B50" t="str">
            <v>Devon</v>
          </cell>
          <cell r="C50" t="str">
            <v>Bailey Ranch B1H &amp; B2H CDP</v>
          </cell>
          <cell r="D50">
            <v>0</v>
          </cell>
          <cell r="E50">
            <v>3.0272999999999999</v>
          </cell>
          <cell r="F50">
            <v>0.93659999999999999</v>
          </cell>
          <cell r="G50">
            <v>0.19470000000000001</v>
          </cell>
          <cell r="H50">
            <v>0.27129999999999999</v>
          </cell>
          <cell r="I50">
            <v>9.4200000000000006E-2</v>
          </cell>
          <cell r="J50">
            <v>8.1100000000000005E-2</v>
          </cell>
          <cell r="K50">
            <v>0.16750000000000001</v>
          </cell>
          <cell r="L50">
            <v>4.7727000000000004</v>
          </cell>
          <cell r="M50">
            <v>1214.5999999999999</v>
          </cell>
          <cell r="N50">
            <v>41372</v>
          </cell>
          <cell r="O50">
            <v>0</v>
          </cell>
          <cell r="Q50">
            <v>60418</v>
          </cell>
          <cell r="S50">
            <v>177.1</v>
          </cell>
          <cell r="T50">
            <v>14.4</v>
          </cell>
          <cell r="U50">
            <v>162.69999999999999</v>
          </cell>
          <cell r="V50">
            <v>0.81589999999999996</v>
          </cell>
        </row>
        <row r="51">
          <cell r="A51" t="str">
            <v>72-10-239</v>
          </cell>
          <cell r="B51" t="str">
            <v>Devon</v>
          </cell>
          <cell r="C51" t="str">
            <v>Bailey Ranch C1H</v>
          </cell>
          <cell r="D51">
            <v>0</v>
          </cell>
          <cell r="E51">
            <v>2.9039000000000001</v>
          </cell>
          <cell r="F51">
            <v>0.90510000000000002</v>
          </cell>
          <cell r="G51">
            <v>0.18920000000000001</v>
          </cell>
          <cell r="H51">
            <v>0.25650000000000001</v>
          </cell>
          <cell r="I51">
            <v>9.1600000000000001E-2</v>
          </cell>
          <cell r="J51">
            <v>7.7899999999999997E-2</v>
          </cell>
          <cell r="K51">
            <v>0.17269999999999999</v>
          </cell>
          <cell r="L51">
            <v>4.5968999999999998</v>
          </cell>
          <cell r="M51">
            <v>1190.5999999999999</v>
          </cell>
          <cell r="N51">
            <v>41372</v>
          </cell>
          <cell r="O51">
            <v>0</v>
          </cell>
          <cell r="Q51">
            <v>7110</v>
          </cell>
          <cell r="S51">
            <v>175.6</v>
          </cell>
          <cell r="T51">
            <v>14.4</v>
          </cell>
          <cell r="U51">
            <v>161.19999999999999</v>
          </cell>
          <cell r="V51">
            <v>0.72899999999999998</v>
          </cell>
        </row>
        <row r="52">
          <cell r="A52" t="str">
            <v>72-10-240</v>
          </cell>
          <cell r="B52" t="str">
            <v>Devon</v>
          </cell>
          <cell r="C52" t="str">
            <v>Murrin Bear Creek 3 10 11 CDP</v>
          </cell>
          <cell r="D52">
            <v>0</v>
          </cell>
          <cell r="E52">
            <v>2.1903000000000001</v>
          </cell>
          <cell r="F52">
            <v>0.58289999999999997</v>
          </cell>
          <cell r="G52">
            <v>0.12139999999999999</v>
          </cell>
          <cell r="H52">
            <v>0.15179999999999999</v>
          </cell>
          <cell r="I52">
            <v>5.5300000000000002E-2</v>
          </cell>
          <cell r="J52">
            <v>4.1799999999999997E-2</v>
          </cell>
          <cell r="K52">
            <v>0.1153</v>
          </cell>
          <cell r="L52">
            <v>3.2587999999999999</v>
          </cell>
          <cell r="M52">
            <v>1113.2</v>
          </cell>
          <cell r="N52">
            <v>41382</v>
          </cell>
          <cell r="O52">
            <v>0</v>
          </cell>
          <cell r="Q52">
            <v>54250</v>
          </cell>
          <cell r="S52">
            <v>160.80000000000001</v>
          </cell>
          <cell r="T52">
            <v>14.4</v>
          </cell>
          <cell r="U52">
            <v>146.4</v>
          </cell>
          <cell r="V52">
            <v>1.2903</v>
          </cell>
        </row>
        <row r="53">
          <cell r="A53" t="str">
            <v>72-10-241</v>
          </cell>
          <cell r="B53" t="str">
            <v>Devon</v>
          </cell>
          <cell r="C53" t="str">
            <v>Bailey Ranch C (SA) 5H</v>
          </cell>
          <cell r="D53">
            <v>0</v>
          </cell>
          <cell r="E53">
            <v>2.9226999999999999</v>
          </cell>
          <cell r="F53">
            <v>0.90010000000000001</v>
          </cell>
          <cell r="G53">
            <v>0.18679999999999999</v>
          </cell>
          <cell r="H53">
            <v>0.25159999999999999</v>
          </cell>
          <cell r="I53">
            <v>8.7599999999999997E-2</v>
          </cell>
          <cell r="J53">
            <v>7.3800000000000004E-2</v>
          </cell>
          <cell r="K53">
            <v>0.1409</v>
          </cell>
          <cell r="L53">
            <v>4.5635000000000003</v>
          </cell>
          <cell r="M53">
            <v>1185.9000000000001</v>
          </cell>
          <cell r="N53">
            <v>41295</v>
          </cell>
          <cell r="O53">
            <v>0</v>
          </cell>
          <cell r="Q53">
            <v>28799</v>
          </cell>
          <cell r="S53">
            <v>176.4</v>
          </cell>
          <cell r="T53">
            <v>14.4</v>
          </cell>
          <cell r="U53">
            <v>162</v>
          </cell>
          <cell r="V53">
            <v>0.72560000000000002</v>
          </cell>
        </row>
        <row r="54">
          <cell r="A54" t="str">
            <v>72-10-243</v>
          </cell>
          <cell r="B54" t="str">
            <v>Devon</v>
          </cell>
          <cell r="C54" t="str">
            <v>Grant Family 1&amp;2 H CDP</v>
          </cell>
          <cell r="D54">
            <v>0</v>
          </cell>
          <cell r="E54">
            <v>3.2797999999999998</v>
          </cell>
          <cell r="F54">
            <v>1.2341</v>
          </cell>
          <cell r="G54">
            <v>0.1923</v>
          </cell>
          <cell r="H54">
            <v>0.40760000000000002</v>
          </cell>
          <cell r="I54">
            <v>0.124</v>
          </cell>
          <cell r="J54">
            <v>0.13880000000000001</v>
          </cell>
          <cell r="K54">
            <v>0.35420000000000001</v>
          </cell>
          <cell r="L54">
            <v>5.7308000000000003</v>
          </cell>
          <cell r="M54">
            <v>1255.3</v>
          </cell>
          <cell r="N54">
            <v>41431</v>
          </cell>
          <cell r="O54">
            <v>0</v>
          </cell>
          <cell r="Q54">
            <v>36162</v>
          </cell>
          <cell r="S54">
            <v>220.4</v>
          </cell>
          <cell r="T54">
            <v>14.4</v>
          </cell>
          <cell r="U54">
            <v>206</v>
          </cell>
          <cell r="V54">
            <v>0.53169999999999995</v>
          </cell>
        </row>
        <row r="55">
          <cell r="A55" t="str">
            <v>72-10-244</v>
          </cell>
          <cell r="B55" t="str">
            <v>Devon</v>
          </cell>
          <cell r="C55" t="str">
            <v>Landers 1 &amp; 2H CDP</v>
          </cell>
          <cell r="D55">
            <v>0</v>
          </cell>
          <cell r="E55">
            <v>3.3995000000000002</v>
          </cell>
          <cell r="F55">
            <v>1.2968</v>
          </cell>
          <cell r="G55">
            <v>0.20549999999999999</v>
          </cell>
          <cell r="H55">
            <v>0.43080000000000002</v>
          </cell>
          <cell r="I55">
            <v>0.12820000000000001</v>
          </cell>
          <cell r="J55">
            <v>0.1459</v>
          </cell>
          <cell r="K55">
            <v>0.17419999999999999</v>
          </cell>
          <cell r="L55">
            <v>5.7808999999999999</v>
          </cell>
          <cell r="M55">
            <v>1246.0999999999999</v>
          </cell>
          <cell r="N55">
            <v>41453</v>
          </cell>
          <cell r="O55">
            <v>0</v>
          </cell>
          <cell r="Q55">
            <v>25595</v>
          </cell>
          <cell r="S55">
            <v>222.2</v>
          </cell>
          <cell r="T55">
            <v>14.4</v>
          </cell>
          <cell r="U55">
            <v>207.8</v>
          </cell>
          <cell r="V55">
            <v>0.57410000000000005</v>
          </cell>
        </row>
        <row r="56">
          <cell r="A56" t="str">
            <v>72-10-245</v>
          </cell>
          <cell r="B56" t="str">
            <v>Devon</v>
          </cell>
          <cell r="C56" t="str">
            <v>Charles Bedinger A1H &amp; A2H GU CDP</v>
          </cell>
          <cell r="D56">
            <v>0</v>
          </cell>
          <cell r="E56">
            <v>3.1947999999999999</v>
          </cell>
          <cell r="F56">
            <v>1.1083000000000001</v>
          </cell>
          <cell r="G56">
            <v>0.2198</v>
          </cell>
          <cell r="H56">
            <v>0.34899999999999998</v>
          </cell>
          <cell r="I56">
            <v>0.124</v>
          </cell>
          <cell r="J56">
            <v>0.12470000000000001</v>
          </cell>
          <cell r="K56">
            <v>0.2031</v>
          </cell>
          <cell r="L56">
            <v>5.3236999999999997</v>
          </cell>
          <cell r="M56">
            <v>1231.3</v>
          </cell>
          <cell r="N56">
            <v>41373</v>
          </cell>
          <cell r="O56">
            <v>0</v>
          </cell>
          <cell r="Q56">
            <v>49868</v>
          </cell>
          <cell r="S56">
            <v>177.7</v>
          </cell>
          <cell r="T56">
            <v>14.4</v>
          </cell>
          <cell r="U56">
            <v>163.30000000000001</v>
          </cell>
          <cell r="V56">
            <v>0.47889999999999999</v>
          </cell>
        </row>
        <row r="57">
          <cell r="A57" t="str">
            <v>72-10-247</v>
          </cell>
          <cell r="B57" t="str">
            <v>Devon</v>
          </cell>
          <cell r="C57" t="str">
            <v>J Muriel Reese GU 1H&amp;2H CDP</v>
          </cell>
          <cell r="D57">
            <v>0</v>
          </cell>
          <cell r="E57">
            <v>2.3166000000000002</v>
          </cell>
          <cell r="F57">
            <v>0.60860000000000003</v>
          </cell>
          <cell r="G57">
            <v>0.15290000000000001</v>
          </cell>
          <cell r="H57">
            <v>0.15359999999999999</v>
          </cell>
          <cell r="I57">
            <v>5.8200000000000002E-2</v>
          </cell>
          <cell r="J57">
            <v>3.9399999999999998E-2</v>
          </cell>
          <cell r="K57">
            <v>4.8099999999999997E-2</v>
          </cell>
          <cell r="L57">
            <v>3.3774000000000002</v>
          </cell>
          <cell r="M57">
            <v>1126.5</v>
          </cell>
          <cell r="N57">
            <v>41277</v>
          </cell>
          <cell r="O57">
            <v>0</v>
          </cell>
          <cell r="Q57">
            <v>120116</v>
          </cell>
          <cell r="S57">
            <v>337.1</v>
          </cell>
          <cell r="T57">
            <v>14.4</v>
          </cell>
          <cell r="U57">
            <v>322.7</v>
          </cell>
          <cell r="V57">
            <v>0.96809999999999996</v>
          </cell>
        </row>
        <row r="58">
          <cell r="A58" t="str">
            <v>72-10-248</v>
          </cell>
          <cell r="B58" t="str">
            <v>Devon</v>
          </cell>
          <cell r="C58" t="str">
            <v>Skiles 2H and 3H CDP</v>
          </cell>
          <cell r="D58">
            <v>0</v>
          </cell>
          <cell r="E58">
            <v>3.2892999999999999</v>
          </cell>
          <cell r="F58">
            <v>1.2743</v>
          </cell>
          <cell r="G58">
            <v>0.19059999999999999</v>
          </cell>
          <cell r="H58">
            <v>0.40339999999999998</v>
          </cell>
          <cell r="I58">
            <v>0.11990000000000001</v>
          </cell>
          <cell r="J58">
            <v>0.1386</v>
          </cell>
          <cell r="K58">
            <v>0.21829999999999999</v>
          </cell>
          <cell r="L58">
            <v>5.6344000000000003</v>
          </cell>
          <cell r="M58">
            <v>1244.9000000000001</v>
          </cell>
          <cell r="N58">
            <v>41381</v>
          </cell>
          <cell r="O58">
            <v>0</v>
          </cell>
          <cell r="Q58">
            <v>61124</v>
          </cell>
          <cell r="S58">
            <v>219.2</v>
          </cell>
          <cell r="T58">
            <v>14.4</v>
          </cell>
          <cell r="U58">
            <v>204.8</v>
          </cell>
          <cell r="V58">
            <v>0.53290000000000004</v>
          </cell>
        </row>
        <row r="59">
          <cell r="A59" t="str">
            <v>72-10-249</v>
          </cell>
          <cell r="B59" t="str">
            <v>Devon</v>
          </cell>
          <cell r="C59" t="str">
            <v>CJ Edwards 3H and 4H CDP</v>
          </cell>
          <cell r="D59">
            <v>0</v>
          </cell>
          <cell r="E59">
            <v>3.2867999999999999</v>
          </cell>
          <cell r="F59">
            <v>1.2302</v>
          </cell>
          <cell r="G59">
            <v>0.1794</v>
          </cell>
          <cell r="H59">
            <v>0.38800000000000001</v>
          </cell>
          <cell r="I59">
            <v>0.1135</v>
          </cell>
          <cell r="J59">
            <v>0.13339999999999999</v>
          </cell>
          <cell r="K59">
            <v>0.2107</v>
          </cell>
          <cell r="L59">
            <v>5.5419999999999998</v>
          </cell>
          <cell r="M59">
            <v>1238.5</v>
          </cell>
          <cell r="N59">
            <v>41416</v>
          </cell>
          <cell r="O59">
            <v>0</v>
          </cell>
          <cell r="Q59">
            <v>42716</v>
          </cell>
          <cell r="S59">
            <v>213.9</v>
          </cell>
          <cell r="T59">
            <v>14.4</v>
          </cell>
          <cell r="U59">
            <v>199.5</v>
          </cell>
          <cell r="V59">
            <v>0.55149999999999999</v>
          </cell>
        </row>
        <row r="60">
          <cell r="A60" t="str">
            <v>72-10-250</v>
          </cell>
          <cell r="B60" t="str">
            <v>Devon</v>
          </cell>
          <cell r="C60" t="str">
            <v>Murrin Bear Creek 2&amp;8 CDP</v>
          </cell>
          <cell r="D60">
            <v>0</v>
          </cell>
          <cell r="E60">
            <v>2.9590000000000001</v>
          </cell>
          <cell r="F60">
            <v>0.99109999999999998</v>
          </cell>
          <cell r="G60">
            <v>0.218</v>
          </cell>
          <cell r="H60">
            <v>0.2918</v>
          </cell>
          <cell r="I60">
            <v>0.1115</v>
          </cell>
          <cell r="J60">
            <v>8.8099999999999998E-2</v>
          </cell>
          <cell r="K60">
            <v>0.24060000000000001</v>
          </cell>
          <cell r="L60">
            <v>4.9001000000000001</v>
          </cell>
          <cell r="M60">
            <v>1197.7</v>
          </cell>
          <cell r="N60">
            <v>41388</v>
          </cell>
          <cell r="O60">
            <v>0</v>
          </cell>
          <cell r="Q60">
            <v>93468</v>
          </cell>
          <cell r="S60">
            <v>162.30000000000001</v>
          </cell>
          <cell r="T60">
            <v>14.4</v>
          </cell>
          <cell r="U60">
            <v>147.9</v>
          </cell>
          <cell r="V60">
            <v>1.2650999999999999</v>
          </cell>
        </row>
        <row r="61">
          <cell r="A61" t="str">
            <v>72-10-251</v>
          </cell>
          <cell r="B61" t="str">
            <v>NextEra</v>
          </cell>
          <cell r="C61" t="str">
            <v>Meeker CDP</v>
          </cell>
          <cell r="D61">
            <v>0</v>
          </cell>
          <cell r="E61">
            <v>3.1377999999999999</v>
          </cell>
          <cell r="F61">
            <v>1.1133</v>
          </cell>
          <cell r="G61">
            <v>0.2364</v>
          </cell>
          <cell r="H61">
            <v>0.36109999999999998</v>
          </cell>
          <cell r="I61">
            <v>0.13600000000000001</v>
          </cell>
          <cell r="J61">
            <v>0.12809999999999999</v>
          </cell>
          <cell r="K61">
            <v>0.2492</v>
          </cell>
          <cell r="L61">
            <v>5.3619000000000003</v>
          </cell>
          <cell r="M61">
            <v>1234.5</v>
          </cell>
          <cell r="N61">
            <v>41431</v>
          </cell>
          <cell r="O61">
            <v>0</v>
          </cell>
          <cell r="Q61">
            <v>59879</v>
          </cell>
          <cell r="S61">
            <v>179.6</v>
          </cell>
          <cell r="T61">
            <v>14.4</v>
          </cell>
          <cell r="U61">
            <v>165.2</v>
          </cell>
          <cell r="V61">
            <v>0.66320000000000001</v>
          </cell>
        </row>
        <row r="62">
          <cell r="A62" t="str">
            <v>72-10-252</v>
          </cell>
          <cell r="B62" t="str">
            <v>EnerVest</v>
          </cell>
          <cell r="C62" t="str">
            <v>McFarland CDP</v>
          </cell>
          <cell r="D62">
            <v>0</v>
          </cell>
          <cell r="E62">
            <v>3.1991999999999998</v>
          </cell>
          <cell r="F62">
            <v>1.1753</v>
          </cell>
          <cell r="G62">
            <v>0.23960000000000001</v>
          </cell>
          <cell r="H62">
            <v>0.38279999999999997</v>
          </cell>
          <cell r="I62">
            <v>0.13669999999999999</v>
          </cell>
          <cell r="J62">
            <v>0.13439999999999999</v>
          </cell>
          <cell r="K62">
            <v>0.2359</v>
          </cell>
          <cell r="L62">
            <v>5.5038999999999998</v>
          </cell>
          <cell r="M62">
            <v>1239.4000000000001</v>
          </cell>
          <cell r="N62">
            <v>41394</v>
          </cell>
          <cell r="O62">
            <v>0</v>
          </cell>
          <cell r="Q62">
            <v>223434</v>
          </cell>
          <cell r="S62">
            <v>183.9</v>
          </cell>
          <cell r="T62">
            <v>15.4</v>
          </cell>
          <cell r="U62">
            <v>168.5</v>
          </cell>
          <cell r="V62">
            <v>0.66900000000000004</v>
          </cell>
        </row>
        <row r="63">
          <cell r="A63" t="str">
            <v>72-10-253</v>
          </cell>
          <cell r="B63" t="str">
            <v>NextEra</v>
          </cell>
          <cell r="C63" t="str">
            <v>Micheletti CDP</v>
          </cell>
          <cell r="D63">
            <v>0</v>
          </cell>
          <cell r="E63">
            <v>3.1627999999999998</v>
          </cell>
          <cell r="F63">
            <v>1.2135</v>
          </cell>
          <cell r="G63">
            <v>0.27889999999999998</v>
          </cell>
          <cell r="H63">
            <v>0.42070000000000002</v>
          </cell>
          <cell r="I63">
            <v>0.17199999999999999</v>
          </cell>
          <cell r="J63">
            <v>0.16539999999999999</v>
          </cell>
          <cell r="K63">
            <v>0.38100000000000001</v>
          </cell>
          <cell r="L63">
            <v>5.7942999999999998</v>
          </cell>
          <cell r="M63">
            <v>1267</v>
          </cell>
          <cell r="N63">
            <v>41422</v>
          </cell>
          <cell r="O63">
            <v>0</v>
          </cell>
          <cell r="Q63">
            <v>30105</v>
          </cell>
          <cell r="S63">
            <v>974.3</v>
          </cell>
          <cell r="T63">
            <v>16.399999999999999</v>
          </cell>
          <cell r="U63">
            <v>957.9</v>
          </cell>
          <cell r="V63">
            <v>0.84899999999999998</v>
          </cell>
        </row>
        <row r="64">
          <cell r="A64" t="str">
            <v>72-10-254</v>
          </cell>
          <cell r="B64" t="str">
            <v>NextEra</v>
          </cell>
          <cell r="C64" t="str">
            <v>FPL Bailey Ranch 5H &amp; 6H</v>
          </cell>
          <cell r="D64">
            <v>0</v>
          </cell>
          <cell r="O64">
            <v>0</v>
          </cell>
          <cell r="Q64">
            <v>0</v>
          </cell>
          <cell r="S64">
            <v>15.2</v>
          </cell>
          <cell r="T64">
            <v>17.399999999999999</v>
          </cell>
          <cell r="U64">
            <v>0</v>
          </cell>
          <cell r="V64">
            <v>1</v>
          </cell>
        </row>
        <row r="65">
          <cell r="A65" t="str">
            <v>72-10-255</v>
          </cell>
          <cell r="B65" t="str">
            <v>NextEra</v>
          </cell>
          <cell r="C65" t="str">
            <v xml:space="preserve">FPL Siegmund 1H </v>
          </cell>
          <cell r="D65">
            <v>0</v>
          </cell>
          <cell r="E65">
            <v>3.1627999999999998</v>
          </cell>
          <cell r="F65">
            <v>1.2135</v>
          </cell>
          <cell r="G65">
            <v>0.27889999999999998</v>
          </cell>
          <cell r="H65">
            <v>0.42070000000000002</v>
          </cell>
          <cell r="I65">
            <v>0.17199999999999999</v>
          </cell>
          <cell r="J65">
            <v>0.16539999999999999</v>
          </cell>
          <cell r="K65">
            <v>0.38100000000000001</v>
          </cell>
          <cell r="L65">
            <v>5.7942999999999998</v>
          </cell>
          <cell r="M65">
            <v>1267</v>
          </cell>
          <cell r="N65">
            <v>41422</v>
          </cell>
          <cell r="O65">
            <v>0</v>
          </cell>
          <cell r="Q65">
            <v>30188</v>
          </cell>
          <cell r="S65">
            <v>179.5</v>
          </cell>
          <cell r="T65">
            <v>18.399999999999999</v>
          </cell>
          <cell r="U65">
            <v>161.1</v>
          </cell>
          <cell r="V65">
            <v>0.58199999999999996</v>
          </cell>
        </row>
        <row r="66">
          <cell r="A66" t="str">
            <v>72-20-329</v>
          </cell>
          <cell r="B66" t="str">
            <v>Devon</v>
          </cell>
          <cell r="C66" t="str">
            <v>CE Hall GU B1H</v>
          </cell>
          <cell r="D66">
            <v>0</v>
          </cell>
          <cell r="E66">
            <v>3.2383999999999999</v>
          </cell>
          <cell r="F66">
            <v>1.1779999999999999</v>
          </cell>
          <cell r="G66">
            <v>0.23200000000000001</v>
          </cell>
          <cell r="H66">
            <v>0.37980000000000003</v>
          </cell>
          <cell r="I66">
            <v>0.12709999999999999</v>
          </cell>
          <cell r="J66">
            <v>0.13109999999999999</v>
          </cell>
          <cell r="K66">
            <v>0.19170000000000001</v>
          </cell>
          <cell r="L66">
            <v>5.4781000000000004</v>
          </cell>
          <cell r="M66">
            <v>1236.0999999999999</v>
          </cell>
          <cell r="N66">
            <v>41368</v>
          </cell>
          <cell r="O66">
            <v>0</v>
          </cell>
          <cell r="Q66">
            <v>4523</v>
          </cell>
          <cell r="S66">
            <v>174.7</v>
          </cell>
          <cell r="T66">
            <v>14.4</v>
          </cell>
          <cell r="U66">
            <v>160.30000000000001</v>
          </cell>
          <cell r="V66">
            <v>0.4783</v>
          </cell>
        </row>
        <row r="67">
          <cell r="A67" t="str">
            <v>72-20-331</v>
          </cell>
          <cell r="B67" t="str">
            <v>Devon</v>
          </cell>
          <cell r="C67" t="str">
            <v>C E HALL A 1 H</v>
          </cell>
          <cell r="D67">
            <v>0</v>
          </cell>
          <cell r="E67">
            <v>3.2389000000000001</v>
          </cell>
          <cell r="F67">
            <v>1.1645000000000001</v>
          </cell>
          <cell r="G67">
            <v>0.2283</v>
          </cell>
          <cell r="H67">
            <v>0.37280000000000002</v>
          </cell>
          <cell r="I67">
            <v>0.12330000000000001</v>
          </cell>
          <cell r="J67">
            <v>0.1255</v>
          </cell>
          <cell r="K67">
            <v>0.13739999999999999</v>
          </cell>
          <cell r="L67">
            <v>5.3906999999999998</v>
          </cell>
          <cell r="M67">
            <v>1228.7</v>
          </cell>
          <cell r="N67">
            <v>41368</v>
          </cell>
          <cell r="O67">
            <v>0</v>
          </cell>
          <cell r="Q67">
            <v>7113</v>
          </cell>
          <cell r="S67">
            <v>176.9</v>
          </cell>
          <cell r="T67">
            <v>14.4</v>
          </cell>
          <cell r="U67">
            <v>162.5</v>
          </cell>
          <cell r="V67">
            <v>0.47889999999999999</v>
          </cell>
        </row>
        <row r="68">
          <cell r="A68" t="str">
            <v>72-400-001</v>
          </cell>
          <cell r="B68" t="str">
            <v>Devon</v>
          </cell>
          <cell r="C68" t="str">
            <v>Smelley #1</v>
          </cell>
          <cell r="D68">
            <v>0</v>
          </cell>
          <cell r="E68">
            <v>3.3818000000000001</v>
          </cell>
          <cell r="F68">
            <v>1.2886</v>
          </cell>
          <cell r="G68">
            <v>0.19040000000000001</v>
          </cell>
          <cell r="H68">
            <v>0.41870000000000002</v>
          </cell>
          <cell r="I68">
            <v>0.1239</v>
          </cell>
          <cell r="J68">
            <v>0.1484</v>
          </cell>
          <cell r="K68">
            <v>0.26040000000000002</v>
          </cell>
          <cell r="L68">
            <v>5.8121999999999998</v>
          </cell>
          <cell r="M68">
            <v>1254.0999999999999</v>
          </cell>
          <cell r="N68">
            <v>40604</v>
          </cell>
          <cell r="O68">
            <v>0</v>
          </cell>
          <cell r="Q68">
            <v>0</v>
          </cell>
          <cell r="S68">
            <v>180.3</v>
          </cell>
          <cell r="T68">
            <v>14.4</v>
          </cell>
          <cell r="U68">
            <v>165.9</v>
          </cell>
          <cell r="V68">
            <v>0.57799999999999996</v>
          </cell>
        </row>
        <row r="69">
          <cell r="A69" t="str">
            <v>72-400-003</v>
          </cell>
          <cell r="B69" t="str">
            <v>Devon</v>
          </cell>
          <cell r="C69" t="str">
            <v>Smelley #3H</v>
          </cell>
          <cell r="D69">
            <v>0</v>
          </cell>
          <cell r="E69">
            <v>3.3155000000000001</v>
          </cell>
          <cell r="F69">
            <v>1.1903999999999999</v>
          </cell>
          <cell r="G69">
            <v>0.24099999999999999</v>
          </cell>
          <cell r="H69">
            <v>0.40410000000000001</v>
          </cell>
          <cell r="I69">
            <v>0.1424</v>
          </cell>
          <cell r="J69">
            <v>0.14080000000000001</v>
          </cell>
          <cell r="K69">
            <v>0.18</v>
          </cell>
          <cell r="L69">
            <v>5.6142000000000003</v>
          </cell>
          <cell r="M69">
            <v>1241.2</v>
          </cell>
          <cell r="N69">
            <v>41425</v>
          </cell>
          <cell r="O69">
            <v>0</v>
          </cell>
          <cell r="Q69">
            <v>1791</v>
          </cell>
          <cell r="S69">
            <v>176.8</v>
          </cell>
          <cell r="T69">
            <v>14.4</v>
          </cell>
          <cell r="U69">
            <v>162.4</v>
          </cell>
          <cell r="V69">
            <v>0.59279999999999999</v>
          </cell>
        </row>
        <row r="70">
          <cell r="A70" t="str">
            <v>72-400-010</v>
          </cell>
          <cell r="B70" t="str">
            <v>Devon</v>
          </cell>
          <cell r="C70" t="str">
            <v>M&amp;J Bar None #1</v>
          </cell>
          <cell r="D70">
            <v>0</v>
          </cell>
          <cell r="E70">
            <v>3.2585000000000002</v>
          </cell>
          <cell r="F70">
            <v>1.2000999999999999</v>
          </cell>
          <cell r="G70">
            <v>0.1749</v>
          </cell>
          <cell r="H70">
            <v>0.36309999999999998</v>
          </cell>
          <cell r="I70">
            <v>0.10440000000000001</v>
          </cell>
          <cell r="J70">
            <v>0.1192</v>
          </cell>
          <cell r="K70">
            <v>0.156</v>
          </cell>
          <cell r="L70">
            <v>5.3761999999999999</v>
          </cell>
          <cell r="M70">
            <v>1225.9000000000001</v>
          </cell>
          <cell r="N70">
            <v>41326</v>
          </cell>
          <cell r="O70">
            <v>0</v>
          </cell>
          <cell r="Q70">
            <v>138</v>
          </cell>
          <cell r="S70">
            <v>206.7</v>
          </cell>
          <cell r="T70">
            <v>14.4</v>
          </cell>
          <cell r="U70">
            <v>192.3</v>
          </cell>
          <cell r="V70">
            <v>0.45400000000000001</v>
          </cell>
        </row>
        <row r="71">
          <cell r="A71" t="str">
            <v>72-400-013</v>
          </cell>
          <cell r="B71" t="str">
            <v>Devon</v>
          </cell>
          <cell r="C71" t="str">
            <v>Bedinger North #1H</v>
          </cell>
          <cell r="D71">
            <v>0</v>
          </cell>
          <cell r="E71">
            <v>3.2944</v>
          </cell>
          <cell r="F71">
            <v>1.1487000000000001</v>
          </cell>
          <cell r="G71">
            <v>0.21890000000000001</v>
          </cell>
          <cell r="H71">
            <v>0.36459999999999998</v>
          </cell>
          <cell r="I71">
            <v>0.1208</v>
          </cell>
          <cell r="J71">
            <v>0.1234</v>
          </cell>
          <cell r="K71">
            <v>0.17510000000000001</v>
          </cell>
          <cell r="L71">
            <v>5.4459</v>
          </cell>
          <cell r="M71">
            <v>1231.9000000000001</v>
          </cell>
          <cell r="N71">
            <v>41369</v>
          </cell>
          <cell r="O71">
            <v>0</v>
          </cell>
          <cell r="Q71">
            <v>8927</v>
          </cell>
          <cell r="S71">
            <v>156.69999999999999</v>
          </cell>
          <cell r="T71">
            <v>14.4</v>
          </cell>
          <cell r="U71">
            <v>142.30000000000001</v>
          </cell>
          <cell r="V71">
            <v>0.56789999999999996</v>
          </cell>
        </row>
        <row r="72">
          <cell r="A72" t="str">
            <v>72-400-014</v>
          </cell>
          <cell r="B72" t="str">
            <v>Devon</v>
          </cell>
          <cell r="C72" t="str">
            <v>Goforth #1H</v>
          </cell>
          <cell r="D72">
            <v>0</v>
          </cell>
          <cell r="E72">
            <v>3.0072999999999999</v>
          </cell>
          <cell r="F72">
            <v>0.98560000000000003</v>
          </cell>
          <cell r="G72">
            <v>0.20200000000000001</v>
          </cell>
          <cell r="H72">
            <v>0.28510000000000002</v>
          </cell>
          <cell r="I72">
            <v>0.1016</v>
          </cell>
          <cell r="J72">
            <v>8.3799999999999999E-2</v>
          </cell>
          <cell r="K72">
            <v>0.16619999999999999</v>
          </cell>
          <cell r="L72">
            <v>4.8315999999999999</v>
          </cell>
          <cell r="M72">
            <v>1187.0999999999999</v>
          </cell>
          <cell r="N72">
            <v>41332</v>
          </cell>
          <cell r="O72">
            <v>0</v>
          </cell>
          <cell r="Q72">
            <v>6463</v>
          </cell>
          <cell r="S72">
            <v>153.4</v>
          </cell>
          <cell r="T72">
            <v>14.4</v>
          </cell>
          <cell r="U72">
            <v>139</v>
          </cell>
          <cell r="V72">
            <v>1.5906</v>
          </cell>
        </row>
        <row r="73">
          <cell r="A73" t="str">
            <v>72-400-023</v>
          </cell>
          <cell r="B73" t="str">
            <v>Devon</v>
          </cell>
          <cell r="C73" t="str">
            <v>Faxel #2H</v>
          </cell>
          <cell r="D73">
            <v>0</v>
          </cell>
          <cell r="E73">
            <v>3.4218999999999999</v>
          </cell>
          <cell r="F73">
            <v>1.2677</v>
          </cell>
          <cell r="G73">
            <v>0.22359999999999999</v>
          </cell>
          <cell r="H73">
            <v>0.39839999999999998</v>
          </cell>
          <cell r="I73">
            <v>0.1206</v>
          </cell>
          <cell r="J73">
            <v>0.12740000000000001</v>
          </cell>
          <cell r="K73">
            <v>0.1593</v>
          </cell>
          <cell r="L73">
            <v>5.7188999999999997</v>
          </cell>
          <cell r="M73">
            <v>1244</v>
          </cell>
          <cell r="N73">
            <v>41422</v>
          </cell>
          <cell r="O73">
            <v>0</v>
          </cell>
          <cell r="Q73">
            <v>5580</v>
          </cell>
          <cell r="S73">
            <v>270.5</v>
          </cell>
          <cell r="T73">
            <v>14.4</v>
          </cell>
          <cell r="U73">
            <v>256.10000000000002</v>
          </cell>
          <cell r="V73">
            <v>0.50419999999999998</v>
          </cell>
        </row>
        <row r="74">
          <cell r="A74" t="str">
            <v>72-400-024</v>
          </cell>
          <cell r="B74" t="str">
            <v>Devon</v>
          </cell>
          <cell r="C74" t="str">
            <v>Bedinger North #2-H</v>
          </cell>
          <cell r="D74">
            <v>0</v>
          </cell>
          <cell r="E74">
            <v>3.3332000000000002</v>
          </cell>
          <cell r="F74">
            <v>1.1482000000000001</v>
          </cell>
          <cell r="G74">
            <v>0.20880000000000001</v>
          </cell>
          <cell r="H74">
            <v>0.3508</v>
          </cell>
          <cell r="I74">
            <v>0.11600000000000001</v>
          </cell>
          <cell r="J74">
            <v>0.1198</v>
          </cell>
          <cell r="K74">
            <v>0.22170000000000001</v>
          </cell>
          <cell r="L74">
            <v>5.4984999999999999</v>
          </cell>
          <cell r="M74">
            <v>1235.5</v>
          </cell>
          <cell r="N74">
            <v>41373</v>
          </cell>
          <cell r="O74">
            <v>0</v>
          </cell>
          <cell r="Q74">
            <v>3917</v>
          </cell>
          <cell r="S74">
            <v>177.3</v>
          </cell>
          <cell r="T74">
            <v>14.4</v>
          </cell>
          <cell r="U74">
            <v>162.9</v>
          </cell>
          <cell r="V74">
            <v>0.62990000000000002</v>
          </cell>
        </row>
        <row r="75">
          <cell r="A75" t="str">
            <v>72-400-030</v>
          </cell>
          <cell r="B75" t="str">
            <v>Devon</v>
          </cell>
          <cell r="C75" t="str">
            <v>Gates-Edwards Unit#1H</v>
          </cell>
          <cell r="D75">
            <v>0</v>
          </cell>
          <cell r="E75">
            <v>3.3315000000000001</v>
          </cell>
          <cell r="F75">
            <v>1.2596000000000001</v>
          </cell>
          <cell r="G75">
            <v>0.20019999999999999</v>
          </cell>
          <cell r="H75">
            <v>0.40789999999999998</v>
          </cell>
          <cell r="I75">
            <v>0.1258</v>
          </cell>
          <cell r="J75">
            <v>0.14460000000000001</v>
          </cell>
          <cell r="K75">
            <v>0.25259999999999999</v>
          </cell>
          <cell r="L75">
            <v>5.7222</v>
          </cell>
          <cell r="M75">
            <v>1247</v>
          </cell>
          <cell r="N75">
            <v>41416</v>
          </cell>
          <cell r="O75">
            <v>0</v>
          </cell>
          <cell r="Q75">
            <v>4370</v>
          </cell>
          <cell r="S75">
            <v>217.7</v>
          </cell>
          <cell r="T75">
            <v>14.4</v>
          </cell>
          <cell r="U75">
            <v>203.3</v>
          </cell>
          <cell r="V75">
            <v>0.47089999999999999</v>
          </cell>
        </row>
        <row r="76">
          <cell r="A76" t="str">
            <v>72-400-031</v>
          </cell>
          <cell r="B76" t="str">
            <v>Devon</v>
          </cell>
          <cell r="C76" t="str">
            <v>M&amp;J Bar None Unit #2H</v>
          </cell>
          <cell r="D76">
            <v>0</v>
          </cell>
          <cell r="E76">
            <v>3.3416999999999999</v>
          </cell>
          <cell r="F76">
            <v>1.2417</v>
          </cell>
          <cell r="G76">
            <v>0.1784</v>
          </cell>
          <cell r="H76">
            <v>0.3841</v>
          </cell>
          <cell r="I76">
            <v>0.11550000000000001</v>
          </cell>
          <cell r="J76">
            <v>0.13780000000000001</v>
          </cell>
          <cell r="K76">
            <v>0.2177</v>
          </cell>
          <cell r="L76">
            <v>5.6169000000000002</v>
          </cell>
          <cell r="M76">
            <v>1241.2</v>
          </cell>
          <cell r="N76">
            <v>41326</v>
          </cell>
          <cell r="O76">
            <v>0</v>
          </cell>
          <cell r="Q76">
            <v>5631</v>
          </cell>
          <cell r="S76">
            <v>206.8</v>
          </cell>
          <cell r="T76">
            <v>14.4</v>
          </cell>
          <cell r="U76">
            <v>192.4</v>
          </cell>
          <cell r="V76">
            <v>0.50760000000000005</v>
          </cell>
        </row>
        <row r="77">
          <cell r="A77" t="str">
            <v>72-400-032</v>
          </cell>
          <cell r="B77" t="str">
            <v>Devon</v>
          </cell>
          <cell r="C77" t="str">
            <v>Dav Estates Unit #1H</v>
          </cell>
          <cell r="D77">
            <v>0</v>
          </cell>
          <cell r="E77">
            <v>3.2808000000000002</v>
          </cell>
          <cell r="F77">
            <v>1.2528999999999999</v>
          </cell>
          <cell r="G77">
            <v>0.23910000000000001</v>
          </cell>
          <cell r="H77">
            <v>0.40889999999999999</v>
          </cell>
          <cell r="I77">
            <v>0.13539999999999999</v>
          </cell>
          <cell r="J77">
            <v>0.1447</v>
          </cell>
          <cell r="K77">
            <v>0.23810000000000001</v>
          </cell>
          <cell r="L77">
            <v>5.6999000000000004</v>
          </cell>
          <cell r="M77">
            <v>1252</v>
          </cell>
          <cell r="N77">
            <v>41417</v>
          </cell>
          <cell r="O77">
            <v>0</v>
          </cell>
          <cell r="Q77">
            <v>7314</v>
          </cell>
          <cell r="S77">
            <v>281.10000000000002</v>
          </cell>
          <cell r="T77">
            <v>14.4</v>
          </cell>
          <cell r="U77">
            <v>266.7</v>
          </cell>
          <cell r="V77">
            <v>0.46629999999999999</v>
          </cell>
        </row>
        <row r="78">
          <cell r="A78" t="str">
            <v>72-400-033</v>
          </cell>
          <cell r="B78" t="str">
            <v>Devon</v>
          </cell>
          <cell r="C78" t="str">
            <v>Skiles Unit #1H</v>
          </cell>
          <cell r="D78">
            <v>0</v>
          </cell>
          <cell r="E78">
            <v>3.2886000000000002</v>
          </cell>
          <cell r="F78">
            <v>1.2331000000000001</v>
          </cell>
          <cell r="G78">
            <v>0.189</v>
          </cell>
          <cell r="H78">
            <v>0.42009999999999997</v>
          </cell>
          <cell r="I78">
            <v>0.1336</v>
          </cell>
          <cell r="J78">
            <v>0.1406</v>
          </cell>
          <cell r="K78">
            <v>0.35639999999999999</v>
          </cell>
          <cell r="L78">
            <v>5.7614000000000001</v>
          </cell>
          <cell r="M78">
            <v>1254.8</v>
          </cell>
          <cell r="N78">
            <v>41087</v>
          </cell>
          <cell r="O78">
            <v>0</v>
          </cell>
          <cell r="Q78">
            <v>1859</v>
          </cell>
          <cell r="S78">
            <v>224.1</v>
          </cell>
          <cell r="T78">
            <v>14.4</v>
          </cell>
          <cell r="U78">
            <v>209.7</v>
          </cell>
          <cell r="V78">
            <v>0.5595</v>
          </cell>
        </row>
        <row r="79">
          <cell r="A79" t="str">
            <v>72-400-041</v>
          </cell>
          <cell r="B79" t="str">
            <v>Devon</v>
          </cell>
          <cell r="C79" t="str">
            <v>Reilly Bear Creek 1H</v>
          </cell>
          <cell r="D79">
            <v>0</v>
          </cell>
          <cell r="E79">
            <v>3.5785</v>
          </cell>
          <cell r="F79">
            <v>1.3896999999999999</v>
          </cell>
          <cell r="G79">
            <v>0.27029999999999998</v>
          </cell>
          <cell r="H79">
            <v>0.48770000000000002</v>
          </cell>
          <cell r="I79">
            <v>0.16320000000000001</v>
          </cell>
          <cell r="J79">
            <v>0.1694</v>
          </cell>
          <cell r="K79">
            <v>0.19189999999999999</v>
          </cell>
          <cell r="L79">
            <v>6.2507000000000001</v>
          </cell>
          <cell r="M79">
            <v>1275.2</v>
          </cell>
          <cell r="N79">
            <v>41410</v>
          </cell>
          <cell r="O79">
            <v>0</v>
          </cell>
          <cell r="Q79">
            <v>3303</v>
          </cell>
          <cell r="S79">
            <v>177.1</v>
          </cell>
          <cell r="T79">
            <v>14.4</v>
          </cell>
          <cell r="U79">
            <v>162.69999999999999</v>
          </cell>
          <cell r="V79">
            <v>0.53839999999999999</v>
          </cell>
        </row>
        <row r="80">
          <cell r="A80" t="str">
            <v>72-400-044</v>
          </cell>
          <cell r="B80" t="str">
            <v>Devon</v>
          </cell>
          <cell r="C80" t="str">
            <v>Faxel #3H</v>
          </cell>
          <cell r="D80">
            <v>0</v>
          </cell>
          <cell r="E80">
            <v>3.4064000000000001</v>
          </cell>
          <cell r="F80">
            <v>1.2703</v>
          </cell>
          <cell r="G80">
            <v>0.22189999999999999</v>
          </cell>
          <cell r="H80">
            <v>0.40639999999999998</v>
          </cell>
          <cell r="I80">
            <v>0.12690000000000001</v>
          </cell>
          <cell r="J80">
            <v>0.1358</v>
          </cell>
          <cell r="K80">
            <v>0.19700000000000001</v>
          </cell>
          <cell r="L80">
            <v>5.7647000000000004</v>
          </cell>
          <cell r="M80">
            <v>1248.4000000000001</v>
          </cell>
          <cell r="N80">
            <v>41422</v>
          </cell>
          <cell r="O80">
            <v>0</v>
          </cell>
          <cell r="Q80">
            <v>3148</v>
          </cell>
          <cell r="S80">
            <v>272.7</v>
          </cell>
          <cell r="T80">
            <v>14.4</v>
          </cell>
          <cell r="U80">
            <v>258.3</v>
          </cell>
          <cell r="V80">
            <v>0.5837</v>
          </cell>
        </row>
        <row r="81">
          <cell r="A81" t="str">
            <v>72-400-049</v>
          </cell>
          <cell r="B81" t="str">
            <v>Devon</v>
          </cell>
          <cell r="C81" t="str">
            <v>Durrant North 1H</v>
          </cell>
          <cell r="D81">
            <v>0</v>
          </cell>
          <cell r="E81">
            <v>3.2936000000000001</v>
          </cell>
          <cell r="F81">
            <v>1.2443</v>
          </cell>
          <cell r="G81">
            <v>0.21609999999999999</v>
          </cell>
          <cell r="H81">
            <v>0.41360000000000002</v>
          </cell>
          <cell r="I81">
            <v>0.1336</v>
          </cell>
          <cell r="J81">
            <v>0.14680000000000001</v>
          </cell>
          <cell r="K81">
            <v>0.19389999999999999</v>
          </cell>
          <cell r="L81">
            <v>5.6418999999999997</v>
          </cell>
          <cell r="M81">
            <v>1240.2</v>
          </cell>
          <cell r="N81">
            <v>41447</v>
          </cell>
          <cell r="O81">
            <v>0</v>
          </cell>
          <cell r="Q81">
            <v>1972</v>
          </cell>
          <cell r="S81">
            <v>216.6</v>
          </cell>
          <cell r="T81">
            <v>14.4</v>
          </cell>
          <cell r="U81">
            <v>202.2</v>
          </cell>
          <cell r="V81">
            <v>0.40060000000000001</v>
          </cell>
        </row>
        <row r="82">
          <cell r="A82" t="str">
            <v>72-400-050</v>
          </cell>
          <cell r="B82" t="str">
            <v>Devon</v>
          </cell>
          <cell r="C82" t="str">
            <v>Cooper 1H Purchase</v>
          </cell>
          <cell r="D82">
            <v>0</v>
          </cell>
          <cell r="E82">
            <v>3.3567999999999998</v>
          </cell>
          <cell r="F82">
            <v>1.2762</v>
          </cell>
          <cell r="G82">
            <v>0.17749999999999999</v>
          </cell>
          <cell r="H82">
            <v>0.38800000000000001</v>
          </cell>
          <cell r="I82">
            <v>0.1072</v>
          </cell>
          <cell r="J82">
            <v>0.12609999999999999</v>
          </cell>
          <cell r="K82">
            <v>0.1978</v>
          </cell>
          <cell r="L82">
            <v>5.6295999999999999</v>
          </cell>
          <cell r="M82">
            <v>1233.4000000000001</v>
          </cell>
          <cell r="N82">
            <v>41346</v>
          </cell>
          <cell r="O82">
            <v>0</v>
          </cell>
          <cell r="Q82">
            <v>2056</v>
          </cell>
          <cell r="S82">
            <v>171.9</v>
          </cell>
          <cell r="T82">
            <v>14.4</v>
          </cell>
          <cell r="U82">
            <v>157.5</v>
          </cell>
          <cell r="V82">
            <v>0.30590000000000001</v>
          </cell>
        </row>
        <row r="83">
          <cell r="A83" t="str">
            <v>72-400-051</v>
          </cell>
          <cell r="B83" t="str">
            <v>Devon</v>
          </cell>
          <cell r="C83" t="str">
            <v>Western Lake 1H</v>
          </cell>
          <cell r="D83">
            <v>0</v>
          </cell>
          <cell r="E83">
            <v>3.4820000000000002</v>
          </cell>
          <cell r="F83">
            <v>1.3542000000000001</v>
          </cell>
          <cell r="G83">
            <v>0.2044</v>
          </cell>
          <cell r="H83">
            <v>0.43</v>
          </cell>
          <cell r="I83">
            <v>0.12640000000000001</v>
          </cell>
          <cell r="J83">
            <v>0.14810000000000001</v>
          </cell>
          <cell r="K83">
            <v>0.24160000000000001</v>
          </cell>
          <cell r="L83">
            <v>5.9866999999999999</v>
          </cell>
          <cell r="M83">
            <v>1259.2</v>
          </cell>
          <cell r="N83">
            <v>41354</v>
          </cell>
          <cell r="O83">
            <v>0</v>
          </cell>
          <cell r="Q83">
            <v>11577</v>
          </cell>
          <cell r="S83">
            <v>207.2</v>
          </cell>
          <cell r="T83">
            <v>14.4</v>
          </cell>
          <cell r="U83">
            <v>192.8</v>
          </cell>
          <cell r="V83">
            <v>0.54069999999999996</v>
          </cell>
        </row>
        <row r="84">
          <cell r="A84" t="str">
            <v>72-400-054</v>
          </cell>
          <cell r="B84" t="str">
            <v>Devon</v>
          </cell>
          <cell r="C84" t="str">
            <v>Guiles 1H</v>
          </cell>
          <cell r="D84">
            <v>0</v>
          </cell>
          <cell r="E84">
            <v>3.4849000000000001</v>
          </cell>
          <cell r="F84">
            <v>1.3081</v>
          </cell>
          <cell r="G84">
            <v>0.26090000000000002</v>
          </cell>
          <cell r="H84">
            <v>0.42280000000000001</v>
          </cell>
          <cell r="I84">
            <v>0.13789999999999999</v>
          </cell>
          <cell r="J84">
            <v>0.1263</v>
          </cell>
          <cell r="K84">
            <v>0.14560000000000001</v>
          </cell>
          <cell r="L84">
            <v>5.8864999999999998</v>
          </cell>
          <cell r="M84">
            <v>1251.3</v>
          </cell>
          <cell r="N84">
            <v>41361</v>
          </cell>
          <cell r="O84">
            <v>0</v>
          </cell>
          <cell r="Q84">
            <v>2497</v>
          </cell>
          <cell r="S84">
            <v>182.8</v>
          </cell>
          <cell r="T84">
            <v>14.4</v>
          </cell>
          <cell r="U84">
            <v>168.4</v>
          </cell>
          <cell r="V84">
            <v>0.5242</v>
          </cell>
        </row>
        <row r="85">
          <cell r="A85" t="str">
            <v>72-400-063</v>
          </cell>
          <cell r="B85" t="str">
            <v>Devon</v>
          </cell>
          <cell r="C85" t="str">
            <v>Lanham Riley 1H</v>
          </cell>
          <cell r="D85">
            <v>0</v>
          </cell>
          <cell r="E85">
            <v>3.1615000000000002</v>
          </cell>
          <cell r="F85">
            <v>1.1453</v>
          </cell>
          <cell r="G85">
            <v>0.2646</v>
          </cell>
          <cell r="H85">
            <v>0.36909999999999998</v>
          </cell>
          <cell r="I85">
            <v>0.1555</v>
          </cell>
          <cell r="J85">
            <v>0.13289999999999999</v>
          </cell>
          <cell r="K85">
            <v>0.19420000000000001</v>
          </cell>
          <cell r="L85">
            <v>5.4230999999999998</v>
          </cell>
          <cell r="M85">
            <v>1224.0999999999999</v>
          </cell>
          <cell r="N85">
            <v>41388</v>
          </cell>
          <cell r="O85">
            <v>0</v>
          </cell>
          <cell r="Q85">
            <v>6138</v>
          </cell>
          <cell r="S85">
            <v>250.1</v>
          </cell>
          <cell r="T85">
            <v>14.4</v>
          </cell>
          <cell r="U85">
            <v>235.7</v>
          </cell>
          <cell r="V85">
            <v>1.2746</v>
          </cell>
        </row>
        <row r="86">
          <cell r="A86" t="str">
            <v>72-400-066</v>
          </cell>
          <cell r="B86" t="str">
            <v>Devon</v>
          </cell>
          <cell r="C86" t="str">
            <v>Murrin Bear Creek 1H</v>
          </cell>
          <cell r="D86">
            <v>0</v>
          </cell>
          <cell r="E86">
            <v>2.6555</v>
          </cell>
          <cell r="F86">
            <v>0.77500000000000002</v>
          </cell>
          <cell r="G86">
            <v>0.1603</v>
          </cell>
          <cell r="H86">
            <v>0.20699999999999999</v>
          </cell>
          <cell r="I86">
            <v>7.5600000000000001E-2</v>
          </cell>
          <cell r="J86">
            <v>5.8000000000000003E-2</v>
          </cell>
          <cell r="K86">
            <v>0.16259999999999999</v>
          </cell>
          <cell r="L86">
            <v>4.0940000000000003</v>
          </cell>
          <cell r="M86">
            <v>1153.3</v>
          </cell>
          <cell r="N86">
            <v>41382</v>
          </cell>
          <cell r="O86">
            <v>0</v>
          </cell>
          <cell r="Q86">
            <v>14054</v>
          </cell>
          <cell r="S86">
            <v>155.4</v>
          </cell>
          <cell r="T86">
            <v>14.4</v>
          </cell>
          <cell r="U86">
            <v>141</v>
          </cell>
          <cell r="V86">
            <v>1.2672000000000001</v>
          </cell>
        </row>
        <row r="87">
          <cell r="A87" t="str">
            <v>72-400-068</v>
          </cell>
          <cell r="B87" t="str">
            <v>Devon</v>
          </cell>
          <cell r="C87" t="str">
            <v>W.G. Mitchell 1H</v>
          </cell>
          <cell r="D87">
            <v>0</v>
          </cell>
          <cell r="E87">
            <v>3.0569999999999999</v>
          </cell>
          <cell r="F87">
            <v>1.0496000000000001</v>
          </cell>
          <cell r="G87">
            <v>0.23039999999999999</v>
          </cell>
          <cell r="H87">
            <v>0.33779999999999999</v>
          </cell>
          <cell r="I87">
            <v>0.12820000000000001</v>
          </cell>
          <cell r="J87">
            <v>0.1192</v>
          </cell>
          <cell r="K87">
            <v>0.21659999999999999</v>
          </cell>
          <cell r="L87">
            <v>5.1387999999999998</v>
          </cell>
          <cell r="M87">
            <v>1222</v>
          </cell>
          <cell r="N87">
            <v>41429</v>
          </cell>
          <cell r="O87">
            <v>0</v>
          </cell>
          <cell r="Q87">
            <v>3584</v>
          </cell>
          <cell r="S87">
            <v>182</v>
          </cell>
          <cell r="T87">
            <v>14.4</v>
          </cell>
          <cell r="U87">
            <v>167.6</v>
          </cell>
          <cell r="V87">
            <v>0.60409999999999997</v>
          </cell>
        </row>
        <row r="88">
          <cell r="A88" t="str">
            <v>72-400-070</v>
          </cell>
          <cell r="B88" t="str">
            <v>Devon</v>
          </cell>
          <cell r="C88" t="str">
            <v>Split Rail 1H</v>
          </cell>
          <cell r="D88">
            <v>0</v>
          </cell>
          <cell r="E88">
            <v>3.0546000000000002</v>
          </cell>
          <cell r="F88">
            <v>1.0564</v>
          </cell>
          <cell r="G88">
            <v>0.23219999999999999</v>
          </cell>
          <cell r="H88">
            <v>0.33510000000000001</v>
          </cell>
          <cell r="I88">
            <v>0.1321</v>
          </cell>
          <cell r="J88">
            <v>0.1159</v>
          </cell>
          <cell r="K88">
            <v>0.24829999999999999</v>
          </cell>
          <cell r="L88">
            <v>5.1745999999999999</v>
          </cell>
          <cell r="M88">
            <v>1224.5999999999999</v>
          </cell>
          <cell r="N88">
            <v>41429</v>
          </cell>
          <cell r="O88">
            <v>0</v>
          </cell>
          <cell r="Q88">
            <v>3501</v>
          </cell>
          <cell r="S88">
            <v>183</v>
          </cell>
          <cell r="T88">
            <v>14.4</v>
          </cell>
          <cell r="U88">
            <v>168.6</v>
          </cell>
          <cell r="V88">
            <v>0.65559999999999996</v>
          </cell>
        </row>
        <row r="89">
          <cell r="A89" t="str">
            <v>72-400-073</v>
          </cell>
          <cell r="B89" t="str">
            <v>Devon</v>
          </cell>
          <cell r="C89" t="str">
            <v>Thorman #1</v>
          </cell>
          <cell r="D89">
            <v>0</v>
          </cell>
          <cell r="E89">
            <v>3.3959000000000001</v>
          </cell>
          <cell r="F89">
            <v>1.3240000000000001</v>
          </cell>
          <cell r="G89">
            <v>0.20200000000000001</v>
          </cell>
          <cell r="H89">
            <v>0.41930000000000001</v>
          </cell>
          <cell r="I89">
            <v>0.1215</v>
          </cell>
          <cell r="J89">
            <v>0.13170000000000001</v>
          </cell>
          <cell r="K89">
            <v>0.1807</v>
          </cell>
          <cell r="L89">
            <v>5.7751000000000001</v>
          </cell>
          <cell r="M89">
            <v>1234.2</v>
          </cell>
          <cell r="N89">
            <v>41291</v>
          </cell>
          <cell r="O89">
            <v>0</v>
          </cell>
          <cell r="Q89">
            <v>0</v>
          </cell>
          <cell r="S89">
            <v>184.3</v>
          </cell>
          <cell r="T89">
            <v>14.4</v>
          </cell>
          <cell r="U89">
            <v>169.9</v>
          </cell>
          <cell r="V89">
            <v>0.2591</v>
          </cell>
        </row>
        <row r="90">
          <cell r="A90" t="str">
            <v>72-400-075</v>
          </cell>
          <cell r="B90" t="str">
            <v>Devon</v>
          </cell>
          <cell r="C90" t="str">
            <v>Hendrick Airport 1H</v>
          </cell>
          <cell r="D90">
            <v>0</v>
          </cell>
          <cell r="E90">
            <v>3.1589</v>
          </cell>
          <cell r="F90">
            <v>1.1306</v>
          </cell>
          <cell r="G90">
            <v>0.22650000000000001</v>
          </cell>
          <cell r="H90">
            <v>0.36359999999999998</v>
          </cell>
          <cell r="I90">
            <v>0.12809999999999999</v>
          </cell>
          <cell r="J90">
            <v>0.1285</v>
          </cell>
          <cell r="K90">
            <v>0.28070000000000001</v>
          </cell>
          <cell r="L90">
            <v>5.4169</v>
          </cell>
          <cell r="M90">
            <v>1240.5999999999999</v>
          </cell>
          <cell r="N90">
            <v>41037</v>
          </cell>
          <cell r="O90">
            <v>0</v>
          </cell>
          <cell r="Q90">
            <v>0</v>
          </cell>
          <cell r="S90">
            <v>308.39999999999998</v>
          </cell>
          <cell r="T90">
            <v>14.4</v>
          </cell>
          <cell r="U90">
            <v>294</v>
          </cell>
          <cell r="V90">
            <v>0.40989999999999999</v>
          </cell>
        </row>
        <row r="91">
          <cell r="A91" t="str">
            <v>72-400-076</v>
          </cell>
          <cell r="B91" t="str">
            <v>Devon</v>
          </cell>
          <cell r="C91" t="str">
            <v>Wakefield 1H</v>
          </cell>
          <cell r="D91">
            <v>0</v>
          </cell>
          <cell r="E91">
            <v>3.6097000000000001</v>
          </cell>
          <cell r="F91">
            <v>1.3682000000000001</v>
          </cell>
          <cell r="G91">
            <v>0.2114</v>
          </cell>
          <cell r="H91">
            <v>0.44059999999999999</v>
          </cell>
          <cell r="I91">
            <v>0.12970000000000001</v>
          </cell>
          <cell r="J91">
            <v>0.14449999999999999</v>
          </cell>
          <cell r="K91">
            <v>0.22850000000000001</v>
          </cell>
          <cell r="L91">
            <v>6.1326000000000001</v>
          </cell>
          <cell r="M91">
            <v>1267.9000000000001</v>
          </cell>
          <cell r="N91">
            <v>41241</v>
          </cell>
          <cell r="O91">
            <v>0</v>
          </cell>
          <cell r="Q91">
            <v>5424</v>
          </cell>
          <cell r="S91">
            <v>253.4</v>
          </cell>
          <cell r="T91">
            <v>14.4</v>
          </cell>
          <cell r="U91">
            <v>239</v>
          </cell>
          <cell r="V91">
            <v>0.42749999999999999</v>
          </cell>
        </row>
        <row r="92">
          <cell r="A92" t="str">
            <v>72-400-077</v>
          </cell>
          <cell r="B92" t="str">
            <v>Devon</v>
          </cell>
          <cell r="C92" t="str">
            <v>Murrin Bear Creek 2H</v>
          </cell>
          <cell r="D92">
            <v>0</v>
          </cell>
          <cell r="E92">
            <v>3.0207000000000002</v>
          </cell>
          <cell r="F92">
            <v>1.0074000000000001</v>
          </cell>
          <cell r="G92">
            <v>0.21740000000000001</v>
          </cell>
          <cell r="H92">
            <v>0.29149999999999998</v>
          </cell>
          <cell r="I92">
            <v>0.10879999999999999</v>
          </cell>
          <cell r="J92">
            <v>8.7499999999999994E-2</v>
          </cell>
          <cell r="K92">
            <v>0.16309999999999999</v>
          </cell>
          <cell r="L92">
            <v>4.8963999999999999</v>
          </cell>
          <cell r="M92">
            <v>1195</v>
          </cell>
          <cell r="N92">
            <v>41192</v>
          </cell>
          <cell r="O92">
            <v>0</v>
          </cell>
          <cell r="Q92">
            <v>0</v>
          </cell>
          <cell r="S92">
            <v>0</v>
          </cell>
          <cell r="T92">
            <v>14.4</v>
          </cell>
          <cell r="U92">
            <v>0</v>
          </cell>
          <cell r="V92">
            <v>0</v>
          </cell>
        </row>
        <row r="93">
          <cell r="A93" t="str">
            <v>72-400-081</v>
          </cell>
          <cell r="B93" t="str">
            <v>Devon</v>
          </cell>
          <cell r="C93" t="str">
            <v>PBM Ragle 1H</v>
          </cell>
          <cell r="D93">
            <v>0</v>
          </cell>
          <cell r="E93">
            <v>2.5438000000000001</v>
          </cell>
          <cell r="F93">
            <v>0.77470000000000006</v>
          </cell>
          <cell r="G93">
            <v>0.16139999999999999</v>
          </cell>
          <cell r="H93">
            <v>0.22070000000000001</v>
          </cell>
          <cell r="I93">
            <v>7.8700000000000006E-2</v>
          </cell>
          <cell r="J93">
            <v>6.7500000000000004E-2</v>
          </cell>
          <cell r="K93">
            <v>0.13139999999999999</v>
          </cell>
          <cell r="L93">
            <v>3.9782000000000002</v>
          </cell>
          <cell r="M93">
            <v>1156.9000000000001</v>
          </cell>
          <cell r="N93">
            <v>41379</v>
          </cell>
          <cell r="O93">
            <v>0</v>
          </cell>
          <cell r="Q93">
            <v>879</v>
          </cell>
          <cell r="S93">
            <v>174.3</v>
          </cell>
          <cell r="T93">
            <v>14.4</v>
          </cell>
          <cell r="U93">
            <v>159.9</v>
          </cell>
          <cell r="V93">
            <v>0.96089999999999998</v>
          </cell>
        </row>
        <row r="94">
          <cell r="A94" t="str">
            <v>72-400-086</v>
          </cell>
          <cell r="B94" t="str">
            <v>Devon</v>
          </cell>
          <cell r="C94" t="str">
            <v>Sherman Hudson 1H</v>
          </cell>
          <cell r="D94">
            <v>0</v>
          </cell>
          <cell r="E94">
            <v>3.3064</v>
          </cell>
          <cell r="F94">
            <v>1.2276</v>
          </cell>
          <cell r="G94">
            <v>0.18729999999999999</v>
          </cell>
          <cell r="H94">
            <v>0.36969999999999997</v>
          </cell>
          <cell r="I94">
            <v>0.1031</v>
          </cell>
          <cell r="J94">
            <v>0.1125</v>
          </cell>
          <cell r="K94">
            <v>0.13639999999999999</v>
          </cell>
          <cell r="L94">
            <v>5.4429999999999996</v>
          </cell>
          <cell r="M94">
            <v>1227.5</v>
          </cell>
          <cell r="N94">
            <v>41358</v>
          </cell>
          <cell r="O94">
            <v>0</v>
          </cell>
          <cell r="Q94">
            <v>2523</v>
          </cell>
          <cell r="S94">
            <v>202.1</v>
          </cell>
          <cell r="T94">
            <v>14.4</v>
          </cell>
          <cell r="U94">
            <v>187.7</v>
          </cell>
          <cell r="V94">
            <v>0.46500000000000002</v>
          </cell>
        </row>
        <row r="95">
          <cell r="A95" t="str">
            <v>72-400-088</v>
          </cell>
          <cell r="B95" t="str">
            <v>Devon</v>
          </cell>
          <cell r="C95" t="str">
            <v>John Westhoff 1H</v>
          </cell>
          <cell r="D95">
            <v>0</v>
          </cell>
          <cell r="E95">
            <v>3.4476</v>
          </cell>
          <cell r="F95">
            <v>1.3351</v>
          </cell>
          <cell r="G95">
            <v>0.20569999999999999</v>
          </cell>
          <cell r="H95">
            <v>0.40949999999999998</v>
          </cell>
          <cell r="I95">
            <v>0.1139</v>
          </cell>
          <cell r="J95">
            <v>0.12839999999999999</v>
          </cell>
          <cell r="K95">
            <v>0.25219999999999998</v>
          </cell>
          <cell r="L95">
            <v>5.8924000000000003</v>
          </cell>
          <cell r="M95">
            <v>1249.5999999999999</v>
          </cell>
          <cell r="N95">
            <v>41437</v>
          </cell>
          <cell r="O95">
            <v>0</v>
          </cell>
          <cell r="Q95">
            <v>3898</v>
          </cell>
          <cell r="S95">
            <v>168.1</v>
          </cell>
          <cell r="T95">
            <v>14.4</v>
          </cell>
          <cell r="U95">
            <v>153.69999999999999</v>
          </cell>
          <cell r="V95">
            <v>0.59409999999999996</v>
          </cell>
        </row>
        <row r="96">
          <cell r="A96" t="str">
            <v>72-400-089</v>
          </cell>
          <cell r="B96" t="str">
            <v>Devon</v>
          </cell>
          <cell r="C96" t="str">
            <v>Joyce Fuller 1H</v>
          </cell>
          <cell r="D96">
            <v>0</v>
          </cell>
          <cell r="E96">
            <v>3.3372000000000002</v>
          </cell>
          <cell r="F96">
            <v>1.2817000000000001</v>
          </cell>
          <cell r="G96">
            <v>0.18479999999999999</v>
          </cell>
          <cell r="H96">
            <v>0.40579999999999999</v>
          </cell>
          <cell r="I96">
            <v>0.1187</v>
          </cell>
          <cell r="J96">
            <v>0.13730000000000001</v>
          </cell>
          <cell r="K96">
            <v>0.34920000000000001</v>
          </cell>
          <cell r="L96">
            <v>5.8147000000000002</v>
          </cell>
          <cell r="M96">
            <v>1249.7</v>
          </cell>
          <cell r="N96">
            <v>41178</v>
          </cell>
          <cell r="O96">
            <v>0</v>
          </cell>
          <cell r="Q96">
            <v>0</v>
          </cell>
          <cell r="S96">
            <v>200.2</v>
          </cell>
          <cell r="T96">
            <v>14.4</v>
          </cell>
          <cell r="U96">
            <v>185.8</v>
          </cell>
          <cell r="V96">
            <v>0.31390000000000001</v>
          </cell>
        </row>
        <row r="97">
          <cell r="A97" t="str">
            <v>72-400-093</v>
          </cell>
          <cell r="B97" t="str">
            <v>Devon</v>
          </cell>
          <cell r="C97" t="str">
            <v>A.L. Hayter 2H</v>
          </cell>
          <cell r="D97">
            <v>0</v>
          </cell>
          <cell r="E97">
            <v>3.3813</v>
          </cell>
          <cell r="F97">
            <v>1.2918000000000001</v>
          </cell>
          <cell r="G97">
            <v>0.18329999999999999</v>
          </cell>
          <cell r="H97">
            <v>0.37769999999999998</v>
          </cell>
          <cell r="I97">
            <v>9.6299999999999997E-2</v>
          </cell>
          <cell r="J97">
            <v>0.1069</v>
          </cell>
          <cell r="K97">
            <v>0.10340000000000001</v>
          </cell>
          <cell r="L97">
            <v>5.5407000000000002</v>
          </cell>
          <cell r="M97">
            <v>1223.7</v>
          </cell>
          <cell r="N97">
            <v>41345</v>
          </cell>
          <cell r="O97">
            <v>0</v>
          </cell>
          <cell r="Q97">
            <v>3649</v>
          </cell>
          <cell r="S97">
            <v>172.6</v>
          </cell>
          <cell r="T97">
            <v>14.4</v>
          </cell>
          <cell r="U97">
            <v>158.19999999999999</v>
          </cell>
          <cell r="V97">
            <v>0.34589999999999999</v>
          </cell>
        </row>
        <row r="98">
          <cell r="A98" t="str">
            <v>72-400-095</v>
          </cell>
          <cell r="B98" t="str">
            <v>Devon</v>
          </cell>
          <cell r="C98" t="str">
            <v>Coomer 1H</v>
          </cell>
          <cell r="D98">
            <v>0</v>
          </cell>
          <cell r="E98">
            <v>1.7947</v>
          </cell>
          <cell r="F98">
            <v>0.30880000000000002</v>
          </cell>
          <cell r="G98">
            <v>6.3399999999999998E-2</v>
          </cell>
          <cell r="H98">
            <v>5.6399999999999999E-2</v>
          </cell>
          <cell r="I98">
            <v>1.7500000000000002E-2</v>
          </cell>
          <cell r="J98">
            <v>1.01E-2</v>
          </cell>
          <cell r="K98">
            <v>1.61E-2</v>
          </cell>
          <cell r="L98">
            <v>2.2669999999999999</v>
          </cell>
          <cell r="M98">
            <v>1071.5999999999999</v>
          </cell>
          <cell r="N98">
            <v>41288</v>
          </cell>
          <cell r="O98">
            <v>0</v>
          </cell>
          <cell r="Q98">
            <v>5042</v>
          </cell>
          <cell r="S98">
            <v>325</v>
          </cell>
          <cell r="T98">
            <v>14.4</v>
          </cell>
          <cell r="U98">
            <v>310.60000000000002</v>
          </cell>
          <cell r="V98">
            <v>1.2627999999999999</v>
          </cell>
        </row>
        <row r="99">
          <cell r="A99" t="str">
            <v>72-400-100</v>
          </cell>
          <cell r="B99" t="str">
            <v>Devon</v>
          </cell>
          <cell r="C99" t="str">
            <v>White 2-H</v>
          </cell>
          <cell r="D99">
            <v>0</v>
          </cell>
          <cell r="E99">
            <v>2.3748</v>
          </cell>
          <cell r="F99">
            <v>0.58389999999999997</v>
          </cell>
          <cell r="G99">
            <v>0.1363</v>
          </cell>
          <cell r="H99">
            <v>0.1444</v>
          </cell>
          <cell r="I99">
            <v>5.5199999999999999E-2</v>
          </cell>
          <cell r="J99">
            <v>3.8300000000000001E-2</v>
          </cell>
          <cell r="K99">
            <v>8.3299999999999999E-2</v>
          </cell>
          <cell r="L99">
            <v>3.4161999999999999</v>
          </cell>
          <cell r="M99">
            <v>1125.2</v>
          </cell>
          <cell r="N99">
            <v>41366</v>
          </cell>
          <cell r="O99">
            <v>0</v>
          </cell>
          <cell r="Q99">
            <v>4294</v>
          </cell>
          <cell r="S99">
            <v>237</v>
          </cell>
          <cell r="T99">
            <v>14.4</v>
          </cell>
          <cell r="U99">
            <v>222.6</v>
          </cell>
          <cell r="V99">
            <v>0.85580000000000001</v>
          </cell>
        </row>
        <row r="100">
          <cell r="A100" t="str">
            <v>72-400-105</v>
          </cell>
          <cell r="B100" t="str">
            <v>Devon</v>
          </cell>
          <cell r="C100" t="str">
            <v>M &amp; J Bar None A 1H</v>
          </cell>
          <cell r="D100">
            <v>0</v>
          </cell>
          <cell r="E100">
            <v>3.1991000000000001</v>
          </cell>
          <cell r="F100">
            <v>1.1895</v>
          </cell>
          <cell r="G100">
            <v>0.17499999999999999</v>
          </cell>
          <cell r="H100">
            <v>0.36720000000000003</v>
          </cell>
          <cell r="I100">
            <v>0.10979999999999999</v>
          </cell>
          <cell r="J100">
            <v>0.1249</v>
          </cell>
          <cell r="K100">
            <v>0.19889999999999999</v>
          </cell>
          <cell r="L100">
            <v>5.3643999999999998</v>
          </cell>
          <cell r="M100">
            <v>1225.0999999999999</v>
          </cell>
          <cell r="N100">
            <v>41414</v>
          </cell>
          <cell r="O100">
            <v>0</v>
          </cell>
          <cell r="Q100">
            <v>882</v>
          </cell>
          <cell r="S100">
            <v>183.3</v>
          </cell>
          <cell r="T100">
            <v>14.4</v>
          </cell>
          <cell r="U100">
            <v>168.9</v>
          </cell>
          <cell r="V100">
            <v>0.38979999999999998</v>
          </cell>
        </row>
        <row r="101">
          <cell r="A101" t="str">
            <v>72-400-107</v>
          </cell>
          <cell r="B101" t="str">
            <v>Devon</v>
          </cell>
          <cell r="C101" t="str">
            <v>Snipes South 1H</v>
          </cell>
          <cell r="D101">
            <v>0</v>
          </cell>
          <cell r="E101">
            <v>2.0571999999999999</v>
          </cell>
          <cell r="F101">
            <v>0.42599999999999999</v>
          </cell>
          <cell r="G101">
            <v>9.35E-2</v>
          </cell>
          <cell r="H101">
            <v>8.8900000000000007E-2</v>
          </cell>
          <cell r="I101">
            <v>3.3399999999999999E-2</v>
          </cell>
          <cell r="J101">
            <v>2.0400000000000001E-2</v>
          </cell>
          <cell r="K101">
            <v>4.0099999999999997E-2</v>
          </cell>
          <cell r="L101">
            <v>2.7595000000000001</v>
          </cell>
          <cell r="M101">
            <v>1093.0999999999999</v>
          </cell>
          <cell r="N101">
            <v>41317</v>
          </cell>
          <cell r="O101">
            <v>0</v>
          </cell>
          <cell r="Q101">
            <v>0</v>
          </cell>
          <cell r="S101">
            <v>13.8</v>
          </cell>
          <cell r="T101">
            <v>14.4</v>
          </cell>
          <cell r="U101">
            <v>0</v>
          </cell>
          <cell r="V101">
            <v>1.0611999999999999</v>
          </cell>
        </row>
        <row r="102">
          <cell r="A102" t="str">
            <v>72-400-108</v>
          </cell>
          <cell r="B102" t="str">
            <v>Devon</v>
          </cell>
          <cell r="C102" t="str">
            <v>Murrin Bear Creek #5H</v>
          </cell>
          <cell r="D102">
            <v>0</v>
          </cell>
          <cell r="E102">
            <v>2.5059999999999998</v>
          </cell>
          <cell r="F102">
            <v>0.72670000000000001</v>
          </cell>
          <cell r="G102">
            <v>0.15340000000000001</v>
          </cell>
          <cell r="H102">
            <v>0.19500000000000001</v>
          </cell>
          <cell r="I102">
            <v>7.1300000000000002E-2</v>
          </cell>
          <cell r="J102">
            <v>5.4699999999999999E-2</v>
          </cell>
          <cell r="K102">
            <v>0.14749999999999999</v>
          </cell>
          <cell r="L102">
            <v>3.8546</v>
          </cell>
          <cell r="M102">
            <v>1142.5999999999999</v>
          </cell>
          <cell r="N102">
            <v>41382</v>
          </cell>
          <cell r="O102">
            <v>0</v>
          </cell>
          <cell r="Q102">
            <v>9018</v>
          </cell>
          <cell r="S102">
            <v>158.1</v>
          </cell>
          <cell r="T102">
            <v>14.4</v>
          </cell>
          <cell r="U102">
            <v>143.69999999999999</v>
          </cell>
          <cell r="V102">
            <v>1.3328</v>
          </cell>
        </row>
        <row r="103">
          <cell r="A103" t="str">
            <v>72-400-110</v>
          </cell>
          <cell r="B103" t="str">
            <v>Devon</v>
          </cell>
          <cell r="C103" t="str">
            <v>Murrin Bear Creek 6H</v>
          </cell>
          <cell r="D103">
            <v>0</v>
          </cell>
          <cell r="E103">
            <v>2.1545999999999998</v>
          </cell>
          <cell r="F103">
            <v>0.6129</v>
          </cell>
          <cell r="G103">
            <v>0.13469999999999999</v>
          </cell>
          <cell r="H103">
            <v>0.1638</v>
          </cell>
          <cell r="I103">
            <v>6.0299999999999999E-2</v>
          </cell>
          <cell r="J103">
            <v>4.6699999999999998E-2</v>
          </cell>
          <cell r="K103">
            <v>0.1144</v>
          </cell>
          <cell r="L103">
            <v>3.2873999999999999</v>
          </cell>
          <cell r="M103">
            <v>1115.8</v>
          </cell>
          <cell r="N103">
            <v>41305</v>
          </cell>
          <cell r="O103">
            <v>0</v>
          </cell>
          <cell r="Q103">
            <v>2213</v>
          </cell>
          <cell r="S103">
            <v>161.19999999999999</v>
          </cell>
          <cell r="T103">
            <v>14.4</v>
          </cell>
          <cell r="U103">
            <v>146.80000000000001</v>
          </cell>
          <cell r="V103">
            <v>1.1995</v>
          </cell>
        </row>
        <row r="104">
          <cell r="A104" t="str">
            <v>72-400-111</v>
          </cell>
          <cell r="B104" t="str">
            <v>Devon</v>
          </cell>
          <cell r="C104" t="str">
            <v>Brite 1H</v>
          </cell>
          <cell r="D104">
            <v>0</v>
          </cell>
          <cell r="E104">
            <v>3.4479000000000002</v>
          </cell>
          <cell r="F104">
            <v>1.3496999999999999</v>
          </cell>
          <cell r="G104">
            <v>0.22520000000000001</v>
          </cell>
          <cell r="H104">
            <v>0.43709999999999999</v>
          </cell>
          <cell r="I104">
            <v>0.13969999999999999</v>
          </cell>
          <cell r="J104">
            <v>0.1578</v>
          </cell>
          <cell r="K104">
            <v>0.19719999999999999</v>
          </cell>
          <cell r="L104">
            <v>5.9546000000000001</v>
          </cell>
          <cell r="M104">
            <v>1259.0999999999999</v>
          </cell>
          <cell r="N104">
            <v>41296</v>
          </cell>
          <cell r="O104">
            <v>0</v>
          </cell>
          <cell r="Q104">
            <v>3896</v>
          </cell>
          <cell r="S104">
            <v>256.7</v>
          </cell>
          <cell r="T104">
            <v>14.4</v>
          </cell>
          <cell r="U104">
            <v>242.3</v>
          </cell>
          <cell r="V104">
            <v>0.34050000000000002</v>
          </cell>
        </row>
        <row r="105">
          <cell r="A105" t="str">
            <v>72-400-113</v>
          </cell>
          <cell r="B105" t="str">
            <v>Devon</v>
          </cell>
          <cell r="C105" t="str">
            <v>Smelley 2H</v>
          </cell>
          <cell r="D105">
            <v>0</v>
          </cell>
          <cell r="E105">
            <v>3.3298999999999999</v>
          </cell>
          <cell r="F105">
            <v>1.2356</v>
          </cell>
          <cell r="G105">
            <v>0.26129999999999998</v>
          </cell>
          <cell r="H105">
            <v>0.41810000000000003</v>
          </cell>
          <cell r="I105">
            <v>0.15529999999999999</v>
          </cell>
          <cell r="J105">
            <v>0.15279999999999999</v>
          </cell>
          <cell r="K105">
            <v>0.27929999999999999</v>
          </cell>
          <cell r="L105">
            <v>5.8323</v>
          </cell>
          <cell r="M105">
            <v>1259.5999999999999</v>
          </cell>
          <cell r="N105">
            <v>41136</v>
          </cell>
          <cell r="O105">
            <v>0</v>
          </cell>
          <cell r="Q105">
            <v>3381</v>
          </cell>
          <cell r="S105">
            <v>183.5</v>
          </cell>
          <cell r="T105">
            <v>14.4</v>
          </cell>
          <cell r="U105">
            <v>169.1</v>
          </cell>
          <cell r="V105">
            <v>0.55530000000000002</v>
          </cell>
        </row>
        <row r="106">
          <cell r="A106" t="str">
            <v>72-400-115</v>
          </cell>
          <cell r="B106" t="str">
            <v>Devon</v>
          </cell>
          <cell r="C106" t="str">
            <v>Grogan Barbee B-1H</v>
          </cell>
          <cell r="D106">
            <v>0</v>
          </cell>
          <cell r="E106">
            <v>3.3492000000000002</v>
          </cell>
          <cell r="F106">
            <v>1.2503</v>
          </cell>
          <cell r="G106">
            <v>0.18260000000000001</v>
          </cell>
          <cell r="H106">
            <v>0.3795</v>
          </cell>
          <cell r="I106">
            <v>0.1075</v>
          </cell>
          <cell r="J106">
            <v>0.11600000000000001</v>
          </cell>
          <cell r="K106">
            <v>0.16539999999999999</v>
          </cell>
          <cell r="L106">
            <v>5.5505000000000004</v>
          </cell>
          <cell r="M106">
            <v>1229.8</v>
          </cell>
          <cell r="N106">
            <v>41351</v>
          </cell>
          <cell r="O106">
            <v>0</v>
          </cell>
          <cell r="Q106">
            <v>245</v>
          </cell>
          <cell r="S106">
            <v>229.4</v>
          </cell>
          <cell r="T106">
            <v>14.4</v>
          </cell>
          <cell r="U106">
            <v>215</v>
          </cell>
          <cell r="V106">
            <v>0.45700000000000002</v>
          </cell>
        </row>
        <row r="107">
          <cell r="A107" t="str">
            <v>72-400-116</v>
          </cell>
          <cell r="B107" t="str">
            <v>Devon</v>
          </cell>
          <cell r="C107" t="str">
            <v>Hedrick Burns 1H</v>
          </cell>
          <cell r="D107">
            <v>0</v>
          </cell>
          <cell r="E107">
            <v>3.1110000000000002</v>
          </cell>
          <cell r="F107">
            <v>1.1606000000000001</v>
          </cell>
          <cell r="G107">
            <v>0.23699999999999999</v>
          </cell>
          <cell r="H107">
            <v>0.38179999999999997</v>
          </cell>
          <cell r="I107">
            <v>0.1346</v>
          </cell>
          <cell r="J107">
            <v>0.1384</v>
          </cell>
          <cell r="K107">
            <v>0.1966</v>
          </cell>
          <cell r="L107">
            <v>5.36</v>
          </cell>
          <cell r="M107">
            <v>1231.2</v>
          </cell>
          <cell r="N107">
            <v>41402</v>
          </cell>
          <cell r="O107">
            <v>0</v>
          </cell>
          <cell r="Q107">
            <v>274</v>
          </cell>
          <cell r="S107">
            <v>318.10000000000002</v>
          </cell>
          <cell r="T107">
            <v>14.4</v>
          </cell>
          <cell r="U107">
            <v>303.7</v>
          </cell>
          <cell r="V107">
            <v>0.42399999999999999</v>
          </cell>
        </row>
        <row r="108">
          <cell r="A108" t="str">
            <v>72-400-117</v>
          </cell>
          <cell r="B108" t="str">
            <v>Devon</v>
          </cell>
          <cell r="C108" t="str">
            <v>Morris Robertson 1H</v>
          </cell>
          <cell r="D108">
            <v>0</v>
          </cell>
          <cell r="E108">
            <v>3.2208000000000001</v>
          </cell>
          <cell r="F108">
            <v>1.1224000000000001</v>
          </cell>
          <cell r="G108">
            <v>0.2218</v>
          </cell>
          <cell r="H108">
            <v>0.35160000000000002</v>
          </cell>
          <cell r="I108">
            <v>0.12470000000000001</v>
          </cell>
          <cell r="J108">
            <v>0.1239</v>
          </cell>
          <cell r="K108">
            <v>0.22750000000000001</v>
          </cell>
          <cell r="L108">
            <v>5.3926999999999996</v>
          </cell>
          <cell r="M108">
            <v>1234.2</v>
          </cell>
          <cell r="N108">
            <v>41375</v>
          </cell>
          <cell r="O108">
            <v>0</v>
          </cell>
          <cell r="Q108">
            <v>2051</v>
          </cell>
          <cell r="S108">
            <v>178</v>
          </cell>
          <cell r="T108">
            <v>14.4</v>
          </cell>
          <cell r="U108">
            <v>163.6</v>
          </cell>
          <cell r="V108">
            <v>0.46710000000000002</v>
          </cell>
        </row>
        <row r="109">
          <cell r="A109" t="str">
            <v>72-400-118</v>
          </cell>
          <cell r="B109" t="str">
            <v>Devon</v>
          </cell>
          <cell r="C109" t="str">
            <v>Gravelco GU 1H</v>
          </cell>
          <cell r="D109">
            <v>0</v>
          </cell>
          <cell r="E109">
            <v>3.2141999999999999</v>
          </cell>
          <cell r="F109">
            <v>1.0991</v>
          </cell>
          <cell r="G109">
            <v>0.2276</v>
          </cell>
          <cell r="H109">
            <v>0.34620000000000001</v>
          </cell>
          <cell r="I109">
            <v>0.1205</v>
          </cell>
          <cell r="J109">
            <v>0.11269999999999999</v>
          </cell>
          <cell r="K109">
            <v>0.19719999999999999</v>
          </cell>
          <cell r="L109">
            <v>5.3174999999999999</v>
          </cell>
          <cell r="M109">
            <v>1226.5</v>
          </cell>
          <cell r="N109">
            <v>41431</v>
          </cell>
          <cell r="O109">
            <v>0</v>
          </cell>
          <cell r="Q109">
            <v>8878</v>
          </cell>
          <cell r="S109">
            <v>176.8</v>
          </cell>
          <cell r="T109">
            <v>14.4</v>
          </cell>
          <cell r="U109">
            <v>162.4</v>
          </cell>
          <cell r="V109">
            <v>0.80600000000000005</v>
          </cell>
        </row>
        <row r="110">
          <cell r="A110" t="str">
            <v>72-400-120</v>
          </cell>
          <cell r="B110" t="str">
            <v>Devon</v>
          </cell>
          <cell r="C110" t="str">
            <v>Hendrick-Stoker</v>
          </cell>
          <cell r="D110">
            <v>0</v>
          </cell>
          <cell r="E110">
            <v>3.2570999999999999</v>
          </cell>
          <cell r="F110">
            <v>1.2286999999999999</v>
          </cell>
          <cell r="G110">
            <v>0.2326</v>
          </cell>
          <cell r="H110">
            <v>0.39810000000000001</v>
          </cell>
          <cell r="I110">
            <v>0.1231</v>
          </cell>
          <cell r="J110">
            <v>0.13669999999999999</v>
          </cell>
          <cell r="K110">
            <v>0.22789999999999999</v>
          </cell>
          <cell r="L110">
            <v>5.6041999999999996</v>
          </cell>
          <cell r="M110">
            <v>1245.5</v>
          </cell>
          <cell r="N110">
            <v>41401</v>
          </cell>
          <cell r="O110">
            <v>0</v>
          </cell>
          <cell r="Q110">
            <v>9672</v>
          </cell>
          <cell r="S110">
            <v>290.7</v>
          </cell>
          <cell r="T110">
            <v>14.4</v>
          </cell>
          <cell r="U110">
            <v>276.3</v>
          </cell>
          <cell r="V110">
            <v>0.48849999999999999</v>
          </cell>
        </row>
        <row r="111">
          <cell r="A111" t="str">
            <v>72-400-131</v>
          </cell>
          <cell r="B111" t="str">
            <v>Devon</v>
          </cell>
          <cell r="C111" t="str">
            <v>Brite 2H</v>
          </cell>
          <cell r="D111">
            <v>0</v>
          </cell>
          <cell r="E111">
            <v>3.3271999999999999</v>
          </cell>
          <cell r="F111">
            <v>1.2264999999999999</v>
          </cell>
          <cell r="G111">
            <v>0.21390000000000001</v>
          </cell>
          <cell r="H111">
            <v>0.38990000000000002</v>
          </cell>
          <cell r="I111">
            <v>0.1288</v>
          </cell>
          <cell r="J111">
            <v>0.1396</v>
          </cell>
          <cell r="K111">
            <v>0.2291</v>
          </cell>
          <cell r="L111">
            <v>5.6550000000000002</v>
          </cell>
          <cell r="M111">
            <v>1245</v>
          </cell>
          <cell r="N111">
            <v>41038</v>
          </cell>
          <cell r="O111">
            <v>0</v>
          </cell>
          <cell r="Q111">
            <v>0</v>
          </cell>
          <cell r="S111">
            <v>253.1</v>
          </cell>
          <cell r="T111">
            <v>14.4</v>
          </cell>
          <cell r="U111">
            <v>238.7</v>
          </cell>
          <cell r="V111">
            <v>0.31019999999999998</v>
          </cell>
        </row>
        <row r="112">
          <cell r="A112" t="str">
            <v>72-400-135</v>
          </cell>
          <cell r="B112" t="str">
            <v>Devon</v>
          </cell>
          <cell r="C112" t="str">
            <v>Woody Brothers</v>
          </cell>
          <cell r="D112">
            <v>0</v>
          </cell>
          <cell r="E112">
            <v>2.4906000000000001</v>
          </cell>
          <cell r="F112">
            <v>0.65029999999999999</v>
          </cell>
          <cell r="G112">
            <v>0.14230000000000001</v>
          </cell>
          <cell r="H112">
            <v>0.1691</v>
          </cell>
          <cell r="I112">
            <v>6.5100000000000005E-2</v>
          </cell>
          <cell r="J112">
            <v>4.9799999999999997E-2</v>
          </cell>
          <cell r="K112">
            <v>0.1173</v>
          </cell>
          <cell r="L112">
            <v>3.6844999999999999</v>
          </cell>
          <cell r="M112">
            <v>1141.2</v>
          </cell>
          <cell r="N112">
            <v>41379</v>
          </cell>
          <cell r="O112">
            <v>0</v>
          </cell>
          <cell r="Q112">
            <v>5001</v>
          </cell>
          <cell r="S112">
            <v>191.7</v>
          </cell>
          <cell r="T112">
            <v>14.4</v>
          </cell>
          <cell r="U112">
            <v>177.3</v>
          </cell>
          <cell r="V112">
            <v>0.99299999999999999</v>
          </cell>
        </row>
        <row r="113">
          <cell r="A113" t="str">
            <v>72-400-139</v>
          </cell>
          <cell r="B113" t="str">
            <v>Devon</v>
          </cell>
          <cell r="C113" t="str">
            <v>J Muriel Reese GU 1H</v>
          </cell>
          <cell r="D113">
            <v>0</v>
          </cell>
          <cell r="E113">
            <v>2.1640000000000001</v>
          </cell>
          <cell r="F113">
            <v>0.53280000000000005</v>
          </cell>
          <cell r="G113">
            <v>0.13320000000000001</v>
          </cell>
          <cell r="H113">
            <v>0.12809999999999999</v>
          </cell>
          <cell r="I113">
            <v>5.21E-2</v>
          </cell>
          <cell r="J113">
            <v>3.32E-2</v>
          </cell>
          <cell r="K113">
            <v>0.1011</v>
          </cell>
          <cell r="L113">
            <v>3.1444999999999999</v>
          </cell>
          <cell r="M113">
            <v>1111.7</v>
          </cell>
          <cell r="N113">
            <v>41092</v>
          </cell>
          <cell r="O113">
            <v>0</v>
          </cell>
          <cell r="Q113">
            <v>0</v>
          </cell>
          <cell r="S113">
            <v>0</v>
          </cell>
          <cell r="T113">
            <v>14.4</v>
          </cell>
          <cell r="U113">
            <v>0</v>
          </cell>
          <cell r="V113">
            <v>0</v>
          </cell>
        </row>
        <row r="114">
          <cell r="A114" t="str">
            <v>72-400-141</v>
          </cell>
          <cell r="B114" t="str">
            <v>Devon</v>
          </cell>
          <cell r="C114" t="str">
            <v>Williams Campbell 1H</v>
          </cell>
          <cell r="D114">
            <v>0</v>
          </cell>
          <cell r="E114">
            <v>3.0341999999999998</v>
          </cell>
          <cell r="F114">
            <v>1.0683</v>
          </cell>
          <cell r="G114">
            <v>0.22639999999999999</v>
          </cell>
          <cell r="H114">
            <v>0.3453</v>
          </cell>
          <cell r="I114">
            <v>0.1273</v>
          </cell>
          <cell r="J114">
            <v>0.12470000000000001</v>
          </cell>
          <cell r="K114">
            <v>0.22040000000000001</v>
          </cell>
          <cell r="L114">
            <v>5.1466000000000003</v>
          </cell>
          <cell r="M114">
            <v>1216.4000000000001</v>
          </cell>
          <cell r="N114">
            <v>41366</v>
          </cell>
          <cell r="O114">
            <v>0</v>
          </cell>
          <cell r="Q114">
            <v>1974</v>
          </cell>
          <cell r="S114">
            <v>178.1</v>
          </cell>
          <cell r="T114">
            <v>14.4</v>
          </cell>
          <cell r="U114">
            <v>163.69999999999999</v>
          </cell>
          <cell r="V114">
            <v>0.4904</v>
          </cell>
        </row>
        <row r="115">
          <cell r="A115" t="str">
            <v>72-400-144</v>
          </cell>
          <cell r="B115" t="str">
            <v>Devon</v>
          </cell>
          <cell r="C115" t="str">
            <v>Pickard 1H</v>
          </cell>
          <cell r="D115">
            <v>0</v>
          </cell>
          <cell r="E115">
            <v>3.5148999999999999</v>
          </cell>
          <cell r="F115">
            <v>1.3922000000000001</v>
          </cell>
          <cell r="G115">
            <v>0.24390000000000001</v>
          </cell>
          <cell r="H115">
            <v>0.46289999999999998</v>
          </cell>
          <cell r="I115">
            <v>0.12570000000000001</v>
          </cell>
          <cell r="J115">
            <v>0.1229</v>
          </cell>
          <cell r="K115">
            <v>0.1434</v>
          </cell>
          <cell r="L115">
            <v>6.0058999999999996</v>
          </cell>
          <cell r="M115">
            <v>1254.9000000000001</v>
          </cell>
          <cell r="N115">
            <v>41241</v>
          </cell>
          <cell r="O115">
            <v>0</v>
          </cell>
          <cell r="Q115">
            <v>6034</v>
          </cell>
          <cell r="S115">
            <v>243.6</v>
          </cell>
          <cell r="T115">
            <v>14.4</v>
          </cell>
          <cell r="U115">
            <v>229.2</v>
          </cell>
          <cell r="V115">
            <v>0.53859999999999997</v>
          </cell>
        </row>
        <row r="116">
          <cell r="A116" t="str">
            <v>72-400-146</v>
          </cell>
          <cell r="B116" t="str">
            <v>Devon</v>
          </cell>
          <cell r="C116" t="str">
            <v>Herschel Green 1H</v>
          </cell>
          <cell r="D116">
            <v>0</v>
          </cell>
          <cell r="E116">
            <v>2.2591999999999999</v>
          </cell>
          <cell r="F116">
            <v>0.52180000000000004</v>
          </cell>
          <cell r="G116">
            <v>0.1226</v>
          </cell>
          <cell r="H116">
            <v>0.1203</v>
          </cell>
          <cell r="I116">
            <v>4.9700000000000001E-2</v>
          </cell>
          <cell r="J116">
            <v>3.04E-2</v>
          </cell>
          <cell r="K116">
            <v>0.1065</v>
          </cell>
          <cell r="L116">
            <v>3.2105000000000001</v>
          </cell>
          <cell r="M116">
            <v>1118.4000000000001</v>
          </cell>
          <cell r="N116">
            <v>40864</v>
          </cell>
          <cell r="O116">
            <v>0</v>
          </cell>
          <cell r="Q116">
            <v>0</v>
          </cell>
          <cell r="S116">
            <v>0</v>
          </cell>
          <cell r="T116">
            <v>14.4</v>
          </cell>
          <cell r="U116">
            <v>0</v>
          </cell>
          <cell r="V116">
            <v>0</v>
          </cell>
        </row>
        <row r="117">
          <cell r="A117" t="str">
            <v>72-400-147</v>
          </cell>
          <cell r="B117" t="str">
            <v>Devon</v>
          </cell>
          <cell r="C117" t="str">
            <v>Bilderback Trust 1H</v>
          </cell>
          <cell r="D117">
            <v>0</v>
          </cell>
          <cell r="E117">
            <v>3.4582999999999999</v>
          </cell>
          <cell r="F117">
            <v>1.2903</v>
          </cell>
          <cell r="G117">
            <v>0.19439999999999999</v>
          </cell>
          <cell r="H117">
            <v>0.42949999999999999</v>
          </cell>
          <cell r="I117">
            <v>0.12280000000000001</v>
          </cell>
          <cell r="J117">
            <v>0.14449999999999999</v>
          </cell>
          <cell r="K117">
            <v>0.1464</v>
          </cell>
          <cell r="L117">
            <v>5.7862</v>
          </cell>
          <cell r="M117">
            <v>1244.5999999999999</v>
          </cell>
          <cell r="N117">
            <v>41425</v>
          </cell>
          <cell r="O117">
            <v>0</v>
          </cell>
          <cell r="Q117">
            <v>7434</v>
          </cell>
          <cell r="S117">
            <v>255.9</v>
          </cell>
          <cell r="T117">
            <v>14.4</v>
          </cell>
          <cell r="U117">
            <v>241.5</v>
          </cell>
          <cell r="V117">
            <v>0.41849999999999998</v>
          </cell>
        </row>
        <row r="118">
          <cell r="A118" t="str">
            <v>72-400-148</v>
          </cell>
          <cell r="B118" t="str">
            <v>Devon</v>
          </cell>
          <cell r="C118" t="str">
            <v>Henry Maddux GU 4H</v>
          </cell>
          <cell r="D118">
            <v>0</v>
          </cell>
          <cell r="E118">
            <v>3.2164999999999999</v>
          </cell>
          <cell r="F118">
            <v>1.2527999999999999</v>
          </cell>
          <cell r="G118">
            <v>0.18429999999999999</v>
          </cell>
          <cell r="H118">
            <v>0.39929999999999999</v>
          </cell>
          <cell r="I118">
            <v>0.11799999999999999</v>
          </cell>
          <cell r="J118">
            <v>0.1419</v>
          </cell>
          <cell r="K118">
            <v>0.28849999999999998</v>
          </cell>
          <cell r="L118">
            <v>5.6013000000000002</v>
          </cell>
          <cell r="M118">
            <v>1237.4000000000001</v>
          </cell>
          <cell r="N118">
            <v>41438</v>
          </cell>
          <cell r="O118">
            <v>0</v>
          </cell>
          <cell r="Q118">
            <v>5783</v>
          </cell>
          <cell r="S118">
            <v>178.9</v>
          </cell>
          <cell r="T118">
            <v>14.4</v>
          </cell>
          <cell r="U118">
            <v>164.5</v>
          </cell>
          <cell r="V118">
            <v>0.4254</v>
          </cell>
        </row>
        <row r="119">
          <cell r="A119" t="str">
            <v>72-400-150</v>
          </cell>
          <cell r="B119" t="str">
            <v>Devon</v>
          </cell>
          <cell r="C119" t="str">
            <v>Geri Lavite GU  #1H</v>
          </cell>
          <cell r="D119">
            <v>0</v>
          </cell>
          <cell r="E119">
            <v>2.9775999999999998</v>
          </cell>
          <cell r="F119">
            <v>1.1014999999999999</v>
          </cell>
          <cell r="G119">
            <v>0.2036</v>
          </cell>
          <cell r="H119">
            <v>0.36559999999999998</v>
          </cell>
          <cell r="I119">
            <v>0.12189999999999999</v>
          </cell>
          <cell r="J119">
            <v>0.13</v>
          </cell>
          <cell r="K119">
            <v>0.18079999999999999</v>
          </cell>
          <cell r="L119">
            <v>5.0810000000000004</v>
          </cell>
          <cell r="M119">
            <v>1218.4000000000001</v>
          </cell>
          <cell r="N119">
            <v>40522</v>
          </cell>
          <cell r="O119">
            <v>0</v>
          </cell>
          <cell r="Q119">
            <v>0</v>
          </cell>
          <cell r="S119">
            <v>15.1</v>
          </cell>
          <cell r="T119">
            <v>14.4</v>
          </cell>
          <cell r="U119">
            <v>0.7</v>
          </cell>
          <cell r="V119">
            <v>0.48530000000000001</v>
          </cell>
        </row>
        <row r="120">
          <cell r="A120" t="str">
            <v>72-400-154</v>
          </cell>
          <cell r="B120" t="str">
            <v>Devon</v>
          </cell>
          <cell r="C120" t="str">
            <v>Lake Weatherford A1H</v>
          </cell>
          <cell r="D120">
            <v>0</v>
          </cell>
          <cell r="E120">
            <v>3.0611999999999999</v>
          </cell>
          <cell r="F120">
            <v>1.0369999999999999</v>
          </cell>
          <cell r="G120">
            <v>0.21279999999999999</v>
          </cell>
          <cell r="H120">
            <v>0.32100000000000001</v>
          </cell>
          <cell r="I120">
            <v>0.1147</v>
          </cell>
          <cell r="J120">
            <v>0.1123</v>
          </cell>
          <cell r="K120">
            <v>0.25359999999999999</v>
          </cell>
          <cell r="L120">
            <v>5.1125999999999996</v>
          </cell>
          <cell r="M120">
            <v>1222.5</v>
          </cell>
          <cell r="N120">
            <v>41115</v>
          </cell>
          <cell r="O120">
            <v>0</v>
          </cell>
          <cell r="Q120">
            <v>3645</v>
          </cell>
          <cell r="S120">
            <v>178.9</v>
          </cell>
          <cell r="T120">
            <v>14.4</v>
          </cell>
          <cell r="U120">
            <v>164.5</v>
          </cell>
          <cell r="V120">
            <v>0.45929999999999999</v>
          </cell>
        </row>
        <row r="121">
          <cell r="A121" t="str">
            <v>72-400-155</v>
          </cell>
          <cell r="B121" t="str">
            <v>Devon</v>
          </cell>
          <cell r="C121" t="str">
            <v>Bussey 2H</v>
          </cell>
          <cell r="D121">
            <v>0</v>
          </cell>
          <cell r="E121">
            <v>3.399</v>
          </cell>
          <cell r="F121">
            <v>1.2715000000000001</v>
          </cell>
          <cell r="G121">
            <v>0.2142</v>
          </cell>
          <cell r="H121">
            <v>0.41199999999999998</v>
          </cell>
          <cell r="I121">
            <v>0.1255</v>
          </cell>
          <cell r="J121">
            <v>0.13139999999999999</v>
          </cell>
          <cell r="K121">
            <v>0.21809999999999999</v>
          </cell>
          <cell r="L121">
            <v>5.7717000000000001</v>
          </cell>
          <cell r="M121">
            <v>1247.2</v>
          </cell>
          <cell r="N121">
            <v>41388</v>
          </cell>
          <cell r="O121">
            <v>0</v>
          </cell>
          <cell r="Q121">
            <v>87611</v>
          </cell>
          <cell r="S121">
            <v>231.6</v>
          </cell>
          <cell r="T121">
            <v>14.4</v>
          </cell>
          <cell r="U121">
            <v>217.2</v>
          </cell>
          <cell r="V121">
            <v>0.50560000000000005</v>
          </cell>
        </row>
        <row r="122">
          <cell r="A122" t="str">
            <v>72-400-157</v>
          </cell>
          <cell r="B122" t="str">
            <v>Devon</v>
          </cell>
          <cell r="C122" t="str">
            <v>Hendrick Stoker Burns SA 1H</v>
          </cell>
          <cell r="D122">
            <v>0</v>
          </cell>
          <cell r="E122">
            <v>3.254</v>
          </cell>
          <cell r="F122">
            <v>1.1937</v>
          </cell>
          <cell r="G122">
            <v>0.22259999999999999</v>
          </cell>
          <cell r="H122">
            <v>0.37369999999999998</v>
          </cell>
          <cell r="I122">
            <v>0.1176</v>
          </cell>
          <cell r="J122">
            <v>0.11990000000000001</v>
          </cell>
          <cell r="K122">
            <v>0.1434</v>
          </cell>
          <cell r="L122">
            <v>5.4249000000000001</v>
          </cell>
          <cell r="M122">
            <v>1230.9000000000001</v>
          </cell>
          <cell r="N122">
            <v>41401</v>
          </cell>
          <cell r="O122">
            <v>0</v>
          </cell>
          <cell r="Q122">
            <v>2686</v>
          </cell>
          <cell r="S122">
            <v>310.3</v>
          </cell>
          <cell r="T122">
            <v>14.4</v>
          </cell>
          <cell r="U122">
            <v>295.89999999999998</v>
          </cell>
          <cell r="V122">
            <v>0.49859999999999999</v>
          </cell>
        </row>
        <row r="123">
          <cell r="A123" t="str">
            <v>72-400-158</v>
          </cell>
          <cell r="B123" t="str">
            <v>Devon</v>
          </cell>
          <cell r="C123" t="str">
            <v>Hendrick Stoker Lavite SA 1H</v>
          </cell>
          <cell r="D123">
            <v>0</v>
          </cell>
          <cell r="E123">
            <v>3.2608999999999999</v>
          </cell>
          <cell r="F123">
            <v>1.2154</v>
          </cell>
          <cell r="G123">
            <v>0.2316</v>
          </cell>
          <cell r="H123">
            <v>0.3992</v>
          </cell>
          <cell r="I123">
            <v>0.13550000000000001</v>
          </cell>
          <cell r="J123">
            <v>0.14680000000000001</v>
          </cell>
          <cell r="K123">
            <v>0.2908</v>
          </cell>
          <cell r="L123">
            <v>5.6802000000000001</v>
          </cell>
          <cell r="M123">
            <v>1252.8</v>
          </cell>
          <cell r="N123">
            <v>41401</v>
          </cell>
          <cell r="O123">
            <v>0</v>
          </cell>
          <cell r="Q123">
            <v>18072</v>
          </cell>
          <cell r="S123">
            <v>220.1</v>
          </cell>
          <cell r="T123">
            <v>14.4</v>
          </cell>
          <cell r="U123">
            <v>205.7</v>
          </cell>
          <cell r="V123">
            <v>0.49109999999999998</v>
          </cell>
        </row>
        <row r="124">
          <cell r="A124" t="str">
            <v>72-400-160</v>
          </cell>
          <cell r="B124" t="str">
            <v>Devon</v>
          </cell>
          <cell r="C124" t="str">
            <v>Clark-Carter (SA) 1H</v>
          </cell>
          <cell r="D124">
            <v>0</v>
          </cell>
          <cell r="E124">
            <v>3.3818999999999999</v>
          </cell>
          <cell r="F124">
            <v>1.2813000000000001</v>
          </cell>
          <cell r="G124">
            <v>0.2429</v>
          </cell>
          <cell r="H124">
            <v>0.41909999999999997</v>
          </cell>
          <cell r="I124">
            <v>0.13700000000000001</v>
          </cell>
          <cell r="J124">
            <v>0.14510000000000001</v>
          </cell>
          <cell r="K124">
            <v>0.2303</v>
          </cell>
          <cell r="L124">
            <v>5.8376000000000001</v>
          </cell>
          <cell r="M124">
            <v>1255.8</v>
          </cell>
          <cell r="N124">
            <v>41403</v>
          </cell>
          <cell r="O124">
            <v>0</v>
          </cell>
          <cell r="Q124">
            <v>23514</v>
          </cell>
          <cell r="S124">
            <v>175.2</v>
          </cell>
          <cell r="T124">
            <v>14.4</v>
          </cell>
          <cell r="U124">
            <v>160.80000000000001</v>
          </cell>
          <cell r="V124">
            <v>0.54369999999999996</v>
          </cell>
        </row>
        <row r="125">
          <cell r="A125" t="str">
            <v>72-400-161</v>
          </cell>
          <cell r="B125" t="str">
            <v>Devon</v>
          </cell>
          <cell r="C125" t="str">
            <v>Sansone-Bedinger (SA) A1H</v>
          </cell>
          <cell r="D125">
            <v>0</v>
          </cell>
          <cell r="E125">
            <v>3.1855000000000002</v>
          </cell>
          <cell r="F125">
            <v>1.1424000000000001</v>
          </cell>
          <cell r="G125">
            <v>0.21390000000000001</v>
          </cell>
          <cell r="H125">
            <v>0.35470000000000002</v>
          </cell>
          <cell r="I125">
            <v>0.1235</v>
          </cell>
          <cell r="J125">
            <v>0.1278</v>
          </cell>
          <cell r="K125">
            <v>0.24840000000000001</v>
          </cell>
          <cell r="L125">
            <v>5.3962000000000003</v>
          </cell>
          <cell r="M125">
            <v>1235.3</v>
          </cell>
          <cell r="N125">
            <v>41320</v>
          </cell>
          <cell r="O125">
            <v>0</v>
          </cell>
          <cell r="Q125">
            <v>2083</v>
          </cell>
          <cell r="S125">
            <v>174.7</v>
          </cell>
          <cell r="T125">
            <v>14.4</v>
          </cell>
          <cell r="U125">
            <v>160.30000000000001</v>
          </cell>
          <cell r="V125">
            <v>0.53890000000000005</v>
          </cell>
        </row>
        <row r="126">
          <cell r="A126" t="str">
            <v>72-400-162</v>
          </cell>
          <cell r="B126" t="str">
            <v>Devon</v>
          </cell>
          <cell r="C126" t="str">
            <v>Sansone-Robertson (SA) 1H</v>
          </cell>
          <cell r="D126">
            <v>0</v>
          </cell>
          <cell r="E126">
            <v>3.194</v>
          </cell>
          <cell r="F126">
            <v>1.1371</v>
          </cell>
          <cell r="G126">
            <v>0.21260000000000001</v>
          </cell>
          <cell r="H126">
            <v>0.3503</v>
          </cell>
          <cell r="I126">
            <v>0.12239999999999999</v>
          </cell>
          <cell r="J126">
            <v>0.12529999999999999</v>
          </cell>
          <cell r="K126">
            <v>0.2656</v>
          </cell>
          <cell r="L126">
            <v>5.4073000000000002</v>
          </cell>
          <cell r="M126">
            <v>1237</v>
          </cell>
          <cell r="N126">
            <v>41320</v>
          </cell>
          <cell r="O126">
            <v>0</v>
          </cell>
          <cell r="Q126">
            <v>44574</v>
          </cell>
          <cell r="S126">
            <v>165.6</v>
          </cell>
          <cell r="T126">
            <v>14.4</v>
          </cell>
          <cell r="U126">
            <v>151.19999999999999</v>
          </cell>
          <cell r="V126">
            <v>0.51790000000000003</v>
          </cell>
        </row>
        <row r="127">
          <cell r="A127" t="str">
            <v>72-400-163</v>
          </cell>
          <cell r="B127" t="str">
            <v>Devon</v>
          </cell>
          <cell r="C127" t="str">
            <v>Sansone-Robertson (SA) A1H</v>
          </cell>
          <cell r="D127">
            <v>0</v>
          </cell>
          <cell r="E127">
            <v>3.1223000000000001</v>
          </cell>
          <cell r="F127">
            <v>1.1186</v>
          </cell>
          <cell r="G127">
            <v>0.214</v>
          </cell>
          <cell r="H127">
            <v>0.34820000000000001</v>
          </cell>
          <cell r="I127">
            <v>0.1237</v>
          </cell>
          <cell r="J127">
            <v>0.12659999999999999</v>
          </cell>
          <cell r="K127">
            <v>0.26650000000000001</v>
          </cell>
          <cell r="L127">
            <v>5.3198999999999996</v>
          </cell>
          <cell r="M127">
            <v>1233.5999999999999</v>
          </cell>
          <cell r="N127">
            <v>41320</v>
          </cell>
          <cell r="O127">
            <v>0</v>
          </cell>
          <cell r="Q127">
            <v>13929</v>
          </cell>
          <cell r="S127">
            <v>168.3</v>
          </cell>
          <cell r="T127">
            <v>14.4</v>
          </cell>
          <cell r="U127">
            <v>153.9</v>
          </cell>
          <cell r="V127">
            <v>0.49199999999999999</v>
          </cell>
        </row>
        <row r="128">
          <cell r="A128" t="str">
            <v>72-400-164</v>
          </cell>
          <cell r="B128" t="str">
            <v>Devon</v>
          </cell>
          <cell r="C128" t="str">
            <v>Faxel 8H</v>
          </cell>
          <cell r="D128">
            <v>0</v>
          </cell>
          <cell r="E128">
            <v>3.3622000000000001</v>
          </cell>
          <cell r="F128">
            <v>1.2652000000000001</v>
          </cell>
          <cell r="G128">
            <v>0.2266</v>
          </cell>
          <cell r="H128">
            <v>0.41980000000000001</v>
          </cell>
          <cell r="I128">
            <v>0.1363</v>
          </cell>
          <cell r="J128">
            <v>0.14940000000000001</v>
          </cell>
          <cell r="K128">
            <v>0.20469999999999999</v>
          </cell>
          <cell r="L128">
            <v>5.7641999999999998</v>
          </cell>
          <cell r="M128">
            <v>1252</v>
          </cell>
          <cell r="N128">
            <v>41422</v>
          </cell>
          <cell r="O128">
            <v>0</v>
          </cell>
          <cell r="Q128">
            <v>16514</v>
          </cell>
          <cell r="S128">
            <v>269.39999999999998</v>
          </cell>
          <cell r="T128">
            <v>14.4</v>
          </cell>
          <cell r="U128">
            <v>255</v>
          </cell>
          <cell r="V128">
            <v>0.56769999999999998</v>
          </cell>
        </row>
        <row r="129">
          <cell r="A129" t="str">
            <v>72-400-165</v>
          </cell>
          <cell r="B129" t="str">
            <v>Devon</v>
          </cell>
          <cell r="C129" t="str">
            <v>Faxel 9H</v>
          </cell>
          <cell r="D129">
            <v>0</v>
          </cell>
          <cell r="E129">
            <v>3.2324999999999999</v>
          </cell>
          <cell r="F129">
            <v>1.1957</v>
          </cell>
          <cell r="G129">
            <v>0.2198</v>
          </cell>
          <cell r="H129">
            <v>0.39589999999999997</v>
          </cell>
          <cell r="I129">
            <v>0.1336</v>
          </cell>
          <cell r="J129">
            <v>0.14460000000000001</v>
          </cell>
          <cell r="K129">
            <v>0.26650000000000001</v>
          </cell>
          <cell r="L129">
            <v>5.5885999999999996</v>
          </cell>
          <cell r="M129">
            <v>1247.4000000000001</v>
          </cell>
          <cell r="N129">
            <v>41422</v>
          </cell>
          <cell r="O129">
            <v>0</v>
          </cell>
          <cell r="Q129">
            <v>7369</v>
          </cell>
          <cell r="S129">
            <v>251</v>
          </cell>
          <cell r="T129">
            <v>14.4</v>
          </cell>
          <cell r="U129">
            <v>236.6</v>
          </cell>
          <cell r="V129">
            <v>0.5081</v>
          </cell>
        </row>
        <row r="130">
          <cell r="A130" t="str">
            <v>72-400-167</v>
          </cell>
          <cell r="B130" t="str">
            <v>Devon</v>
          </cell>
          <cell r="C130" t="str">
            <v>JE Carter (SA) 6H</v>
          </cell>
          <cell r="D130">
            <v>0</v>
          </cell>
          <cell r="E130">
            <v>3.4199000000000002</v>
          </cell>
          <cell r="F130">
            <v>1.3697999999999999</v>
          </cell>
          <cell r="G130">
            <v>0.2636</v>
          </cell>
          <cell r="H130">
            <v>0.4602</v>
          </cell>
          <cell r="I130">
            <v>0.15429999999999999</v>
          </cell>
          <cell r="J130">
            <v>0.16639999999999999</v>
          </cell>
          <cell r="K130">
            <v>0.23350000000000001</v>
          </cell>
          <cell r="L130">
            <v>6.0677000000000003</v>
          </cell>
          <cell r="M130">
            <v>1270.5999999999999</v>
          </cell>
          <cell r="N130">
            <v>41404</v>
          </cell>
          <cell r="O130">
            <v>0</v>
          </cell>
          <cell r="Q130">
            <v>31488</v>
          </cell>
          <cell r="S130">
            <v>170.1</v>
          </cell>
          <cell r="T130">
            <v>14.4</v>
          </cell>
          <cell r="U130">
            <v>155.69999999999999</v>
          </cell>
          <cell r="V130">
            <v>0.47139999999999999</v>
          </cell>
        </row>
        <row r="131">
          <cell r="A131" t="str">
            <v>72-400-168</v>
          </cell>
          <cell r="B131" t="str">
            <v>Devon</v>
          </cell>
          <cell r="C131" t="str">
            <v>Gates Edwards 2H</v>
          </cell>
          <cell r="D131">
            <v>0</v>
          </cell>
          <cell r="E131">
            <v>3.3182</v>
          </cell>
          <cell r="F131">
            <v>1.2672000000000001</v>
          </cell>
          <cell r="G131">
            <v>0.20300000000000001</v>
          </cell>
          <cell r="H131">
            <v>0.40089999999999998</v>
          </cell>
          <cell r="I131">
            <v>0.12</v>
          </cell>
          <cell r="J131">
            <v>0.13370000000000001</v>
          </cell>
          <cell r="K131">
            <v>0.23169999999999999</v>
          </cell>
          <cell r="L131">
            <v>5.6746999999999996</v>
          </cell>
          <cell r="M131">
            <v>1244.5999999999999</v>
          </cell>
          <cell r="N131">
            <v>41414</v>
          </cell>
          <cell r="O131">
            <v>0</v>
          </cell>
          <cell r="Q131">
            <v>17660</v>
          </cell>
          <cell r="S131">
            <v>215.7</v>
          </cell>
          <cell r="T131">
            <v>14.4</v>
          </cell>
          <cell r="U131">
            <v>201.3</v>
          </cell>
          <cell r="V131">
            <v>0.44500000000000001</v>
          </cell>
        </row>
        <row r="132">
          <cell r="A132" t="str">
            <v>72-400-169</v>
          </cell>
          <cell r="B132" t="str">
            <v>Devon</v>
          </cell>
          <cell r="C132" t="str">
            <v>Landers 3H</v>
          </cell>
          <cell r="D132">
            <v>0</v>
          </cell>
          <cell r="E132">
            <v>2.2096</v>
          </cell>
          <cell r="F132">
            <v>1.4457</v>
          </cell>
          <cell r="G132">
            <v>0.23469999999999999</v>
          </cell>
          <cell r="H132">
            <v>0.47739999999999999</v>
          </cell>
          <cell r="I132">
            <v>0.15260000000000001</v>
          </cell>
          <cell r="J132">
            <v>0.12790000000000001</v>
          </cell>
          <cell r="K132">
            <v>0.1832</v>
          </cell>
          <cell r="L132">
            <v>4.8311000000000002</v>
          </cell>
          <cell r="M132">
            <v>1215.2</v>
          </cell>
          <cell r="N132">
            <v>41447</v>
          </cell>
          <cell r="O132">
            <v>0</v>
          </cell>
          <cell r="Q132">
            <v>11090</v>
          </cell>
          <cell r="S132">
            <v>223.9</v>
          </cell>
          <cell r="T132">
            <v>14.4</v>
          </cell>
          <cell r="U132">
            <v>209.5</v>
          </cell>
          <cell r="V132">
            <v>0.4229</v>
          </cell>
        </row>
        <row r="133">
          <cell r="A133" t="str">
            <v>72-400-170</v>
          </cell>
          <cell r="B133" t="str">
            <v>Devon</v>
          </cell>
          <cell r="C133" t="str">
            <v>Woody Brothers SA 2H</v>
          </cell>
          <cell r="D133">
            <v>0</v>
          </cell>
          <cell r="E133">
            <v>2.4942000000000002</v>
          </cell>
          <cell r="F133">
            <v>0.64649999999999996</v>
          </cell>
          <cell r="G133">
            <v>0.14130000000000001</v>
          </cell>
          <cell r="H133">
            <v>0.16869999999999999</v>
          </cell>
          <cell r="I133">
            <v>6.4500000000000002E-2</v>
          </cell>
          <cell r="J133">
            <v>4.9500000000000002E-2</v>
          </cell>
          <cell r="K133">
            <v>0.11219999999999999</v>
          </cell>
          <cell r="L133">
            <v>3.6768999999999998</v>
          </cell>
          <cell r="M133">
            <v>1140.8</v>
          </cell>
          <cell r="N133">
            <v>41379</v>
          </cell>
          <cell r="O133">
            <v>0</v>
          </cell>
          <cell r="Q133">
            <v>33239</v>
          </cell>
          <cell r="S133">
            <v>192.8</v>
          </cell>
          <cell r="T133">
            <v>14.4</v>
          </cell>
          <cell r="U133">
            <v>178.4</v>
          </cell>
          <cell r="V133">
            <v>0.96740000000000004</v>
          </cell>
        </row>
        <row r="134">
          <cell r="A134" t="str">
            <v>72-400-171</v>
          </cell>
          <cell r="B134" t="str">
            <v>Devon</v>
          </cell>
          <cell r="C134" t="str">
            <v>Charles Bedinger A 3H</v>
          </cell>
          <cell r="D134">
            <v>0</v>
          </cell>
          <cell r="E134">
            <v>3.24</v>
          </cell>
          <cell r="F134">
            <v>1.1396999999999999</v>
          </cell>
          <cell r="G134">
            <v>0.2195</v>
          </cell>
          <cell r="H134">
            <v>0.36299999999999999</v>
          </cell>
          <cell r="I134">
            <v>0.12870000000000001</v>
          </cell>
          <cell r="J134">
            <v>0.13320000000000001</v>
          </cell>
          <cell r="K134">
            <v>0.30049999999999999</v>
          </cell>
          <cell r="L134">
            <v>5.5246000000000004</v>
          </cell>
          <cell r="M134">
            <v>1245.5</v>
          </cell>
          <cell r="N134">
            <v>41373</v>
          </cell>
          <cell r="O134">
            <v>0</v>
          </cell>
          <cell r="Q134">
            <v>38491</v>
          </cell>
          <cell r="S134">
            <v>177.3</v>
          </cell>
          <cell r="T134">
            <v>14.4</v>
          </cell>
          <cell r="U134">
            <v>162.9</v>
          </cell>
          <cell r="V134">
            <v>0.53410000000000002</v>
          </cell>
        </row>
        <row r="135">
          <cell r="A135" t="str">
            <v>72-400-172</v>
          </cell>
          <cell r="B135" t="str">
            <v>Devon</v>
          </cell>
          <cell r="C135" t="str">
            <v>Densmore SA 4H</v>
          </cell>
          <cell r="D135">
            <v>0</v>
          </cell>
          <cell r="E135">
            <v>3.2313000000000001</v>
          </cell>
          <cell r="F135">
            <v>1.2014</v>
          </cell>
          <cell r="G135">
            <v>0.1847</v>
          </cell>
          <cell r="H135">
            <v>0.37669999999999998</v>
          </cell>
          <cell r="I135">
            <v>0.11169999999999999</v>
          </cell>
          <cell r="J135">
            <v>0.1265</v>
          </cell>
          <cell r="K135">
            <v>0.2334</v>
          </cell>
          <cell r="L135">
            <v>5.4657</v>
          </cell>
          <cell r="M135">
            <v>1233.5</v>
          </cell>
          <cell r="N135">
            <v>41444</v>
          </cell>
          <cell r="O135">
            <v>0</v>
          </cell>
          <cell r="Q135">
            <v>24568</v>
          </cell>
          <cell r="S135">
            <v>183.7</v>
          </cell>
          <cell r="T135">
            <v>14.4</v>
          </cell>
          <cell r="U135">
            <v>169.3</v>
          </cell>
          <cell r="V135">
            <v>0.5131</v>
          </cell>
        </row>
        <row r="136">
          <cell r="A136" t="str">
            <v>72-400-173</v>
          </cell>
          <cell r="B136" t="str">
            <v>Devon</v>
          </cell>
          <cell r="C136" t="str">
            <v>Densmore SA 3H</v>
          </cell>
          <cell r="D136">
            <v>0</v>
          </cell>
          <cell r="E136">
            <v>3.2536999999999998</v>
          </cell>
          <cell r="F136">
            <v>1.2096</v>
          </cell>
          <cell r="G136">
            <v>0.18479999999999999</v>
          </cell>
          <cell r="H136">
            <v>0.38109999999999999</v>
          </cell>
          <cell r="I136">
            <v>0.11559999999999999</v>
          </cell>
          <cell r="J136">
            <v>0.13239999999999999</v>
          </cell>
          <cell r="K136">
            <v>0.19889999999999999</v>
          </cell>
          <cell r="L136">
            <v>5.4760999999999997</v>
          </cell>
          <cell r="M136">
            <v>1234.7</v>
          </cell>
          <cell r="N136">
            <v>41339</v>
          </cell>
          <cell r="O136">
            <v>0</v>
          </cell>
          <cell r="Q136">
            <v>37756</v>
          </cell>
          <cell r="S136">
            <v>184.6</v>
          </cell>
          <cell r="T136">
            <v>14.4</v>
          </cell>
          <cell r="U136">
            <v>170.2</v>
          </cell>
          <cell r="V136">
            <v>0.50960000000000005</v>
          </cell>
        </row>
        <row r="137">
          <cell r="A137" t="str">
            <v>72-400-174</v>
          </cell>
          <cell r="B137" t="str">
            <v>Devon</v>
          </cell>
          <cell r="C137" t="str">
            <v>Densmore SA 2H</v>
          </cell>
          <cell r="D137">
            <v>0</v>
          </cell>
          <cell r="E137">
            <v>3.2783000000000002</v>
          </cell>
          <cell r="F137">
            <v>1.2036</v>
          </cell>
          <cell r="G137">
            <v>0.1827</v>
          </cell>
          <cell r="H137">
            <v>0.3836</v>
          </cell>
          <cell r="I137">
            <v>0.1181</v>
          </cell>
          <cell r="J137">
            <v>0.13750000000000001</v>
          </cell>
          <cell r="K137">
            <v>0.2394</v>
          </cell>
          <cell r="L137">
            <v>5.5431999999999997</v>
          </cell>
          <cell r="M137">
            <v>1239.0999999999999</v>
          </cell>
          <cell r="N137">
            <v>41446</v>
          </cell>
          <cell r="O137">
            <v>0</v>
          </cell>
          <cell r="Q137">
            <v>34958</v>
          </cell>
          <cell r="S137">
            <v>185.3</v>
          </cell>
          <cell r="T137">
            <v>14.4</v>
          </cell>
          <cell r="U137">
            <v>170.9</v>
          </cell>
          <cell r="V137">
            <v>0.54020000000000001</v>
          </cell>
        </row>
        <row r="138">
          <cell r="A138" t="str">
            <v>72-400-175</v>
          </cell>
          <cell r="B138" t="str">
            <v>Devon</v>
          </cell>
          <cell r="C138" t="str">
            <v>Ray Unit A1H</v>
          </cell>
          <cell r="D138">
            <v>0</v>
          </cell>
          <cell r="E138">
            <v>3.0848</v>
          </cell>
          <cell r="F138">
            <v>1.1003000000000001</v>
          </cell>
          <cell r="G138">
            <v>0.23730000000000001</v>
          </cell>
          <cell r="H138">
            <v>0.34789999999999999</v>
          </cell>
          <cell r="I138">
            <v>0.1341</v>
          </cell>
          <cell r="J138">
            <v>0.11559999999999999</v>
          </cell>
          <cell r="K138">
            <v>0.35099999999999998</v>
          </cell>
          <cell r="L138">
            <v>5.3710000000000004</v>
          </cell>
          <cell r="M138">
            <v>1228.7</v>
          </cell>
          <cell r="N138">
            <v>41365</v>
          </cell>
          <cell r="O138">
            <v>0</v>
          </cell>
          <cell r="Q138">
            <v>1521</v>
          </cell>
          <cell r="S138">
            <v>176.7</v>
          </cell>
          <cell r="T138">
            <v>14.4</v>
          </cell>
          <cell r="U138">
            <v>162.30000000000001</v>
          </cell>
          <cell r="V138">
            <v>0.99180000000000001</v>
          </cell>
        </row>
        <row r="139">
          <cell r="A139" t="str">
            <v>72-400-176</v>
          </cell>
          <cell r="B139" t="str">
            <v>Devon</v>
          </cell>
          <cell r="C139" t="str">
            <v>Ray Unit B1H</v>
          </cell>
          <cell r="D139">
            <v>0</v>
          </cell>
          <cell r="E139">
            <v>3.1850999999999998</v>
          </cell>
          <cell r="F139">
            <v>1.1668000000000001</v>
          </cell>
          <cell r="G139">
            <v>0.2586</v>
          </cell>
          <cell r="H139">
            <v>0.37759999999999999</v>
          </cell>
          <cell r="I139">
            <v>0.1459</v>
          </cell>
          <cell r="J139">
            <v>0.12770000000000001</v>
          </cell>
          <cell r="K139">
            <v>0.21510000000000001</v>
          </cell>
          <cell r="L139">
            <v>5.4767999999999999</v>
          </cell>
          <cell r="M139">
            <v>1229.9000000000001</v>
          </cell>
          <cell r="N139">
            <v>41436</v>
          </cell>
          <cell r="O139">
            <v>0</v>
          </cell>
          <cell r="Q139">
            <v>12563</v>
          </cell>
          <cell r="S139">
            <v>168.7</v>
          </cell>
          <cell r="T139">
            <v>14.4</v>
          </cell>
          <cell r="U139">
            <v>154.30000000000001</v>
          </cell>
          <cell r="V139">
            <v>1.339</v>
          </cell>
        </row>
        <row r="140">
          <cell r="A140" t="str">
            <v>72-400-177</v>
          </cell>
          <cell r="B140" t="str">
            <v>Devon</v>
          </cell>
          <cell r="C140" t="str">
            <v>Ray A SA 2H</v>
          </cell>
          <cell r="D140">
            <v>0</v>
          </cell>
          <cell r="E140">
            <v>3.2282999999999999</v>
          </cell>
          <cell r="F140">
            <v>1.1311</v>
          </cell>
          <cell r="G140">
            <v>0.23269999999999999</v>
          </cell>
          <cell r="H140">
            <v>0.36549999999999999</v>
          </cell>
          <cell r="I140">
            <v>0.13539999999999999</v>
          </cell>
          <cell r="J140">
            <v>0.12509999999999999</v>
          </cell>
          <cell r="K140">
            <v>0.1956</v>
          </cell>
          <cell r="L140">
            <v>5.4137000000000004</v>
          </cell>
          <cell r="M140">
            <v>1229.8</v>
          </cell>
          <cell r="N140">
            <v>41436</v>
          </cell>
          <cell r="O140">
            <v>0</v>
          </cell>
          <cell r="Q140">
            <v>43122</v>
          </cell>
          <cell r="S140">
            <v>169</v>
          </cell>
          <cell r="T140">
            <v>14.4</v>
          </cell>
          <cell r="U140">
            <v>154.6</v>
          </cell>
          <cell r="V140">
            <v>0.97699999999999998</v>
          </cell>
        </row>
        <row r="141">
          <cell r="A141" t="str">
            <v>72-400-178</v>
          </cell>
          <cell r="B141" t="str">
            <v>Devon</v>
          </cell>
          <cell r="C141" t="str">
            <v>Ray A SA 3H</v>
          </cell>
          <cell r="D141">
            <v>0</v>
          </cell>
          <cell r="E141">
            <v>3.2614999999999998</v>
          </cell>
          <cell r="F141">
            <v>1.1681999999999999</v>
          </cell>
          <cell r="G141">
            <v>0.24030000000000001</v>
          </cell>
          <cell r="H141">
            <v>0.38419999999999999</v>
          </cell>
          <cell r="I141">
            <v>0.14230000000000001</v>
          </cell>
          <cell r="J141">
            <v>0.1336</v>
          </cell>
          <cell r="K141">
            <v>0.1973</v>
          </cell>
          <cell r="L141">
            <v>5.5274000000000001</v>
          </cell>
          <cell r="M141">
            <v>1236.5</v>
          </cell>
          <cell r="N141">
            <v>41436</v>
          </cell>
          <cell r="O141">
            <v>0</v>
          </cell>
          <cell r="Q141">
            <v>41477</v>
          </cell>
          <cell r="S141">
            <v>169.8</v>
          </cell>
          <cell r="T141">
            <v>14.4</v>
          </cell>
          <cell r="U141">
            <v>155.4</v>
          </cell>
          <cell r="V141">
            <v>0.95309999999999995</v>
          </cell>
        </row>
        <row r="142">
          <cell r="A142" t="str">
            <v>72-400-179</v>
          </cell>
          <cell r="B142" t="str">
            <v>Devon</v>
          </cell>
          <cell r="C142" t="str">
            <v>Ray A SA 4H</v>
          </cell>
          <cell r="D142">
            <v>0</v>
          </cell>
          <cell r="E142">
            <v>3.1617999999999999</v>
          </cell>
          <cell r="F142">
            <v>1.133</v>
          </cell>
          <cell r="G142">
            <v>0.23830000000000001</v>
          </cell>
          <cell r="H142">
            <v>0.36399999999999999</v>
          </cell>
          <cell r="I142">
            <v>0.13569999999999999</v>
          </cell>
          <cell r="J142">
            <v>0.12230000000000001</v>
          </cell>
          <cell r="K142">
            <v>0.19370000000000001</v>
          </cell>
          <cell r="L142">
            <v>5.3487999999999998</v>
          </cell>
          <cell r="M142">
            <v>1222</v>
          </cell>
          <cell r="N142">
            <v>41436</v>
          </cell>
          <cell r="O142">
            <v>0</v>
          </cell>
          <cell r="Q142">
            <v>30038</v>
          </cell>
          <cell r="S142">
            <v>165.2</v>
          </cell>
          <cell r="T142">
            <v>14.4</v>
          </cell>
          <cell r="U142">
            <v>150.80000000000001</v>
          </cell>
          <cell r="V142">
            <v>1.3573999999999999</v>
          </cell>
        </row>
        <row r="143">
          <cell r="A143" t="str">
            <v>72-400-180</v>
          </cell>
          <cell r="B143" t="str">
            <v>Devon</v>
          </cell>
          <cell r="C143" t="str">
            <v>Ray Unit 1H</v>
          </cell>
          <cell r="D143">
            <v>0</v>
          </cell>
          <cell r="E143">
            <v>3.1505999999999998</v>
          </cell>
          <cell r="F143">
            <v>1.1378999999999999</v>
          </cell>
          <cell r="G143">
            <v>0.24199999999999999</v>
          </cell>
          <cell r="H143">
            <v>0.36870000000000003</v>
          </cell>
          <cell r="I143">
            <v>0.13950000000000001</v>
          </cell>
          <cell r="J143">
            <v>0.12640000000000001</v>
          </cell>
          <cell r="K143">
            <v>0.2117</v>
          </cell>
          <cell r="L143">
            <v>5.3768000000000002</v>
          </cell>
          <cell r="M143">
            <v>1225.0999999999999</v>
          </cell>
          <cell r="N143">
            <v>41436</v>
          </cell>
          <cell r="O143">
            <v>0</v>
          </cell>
          <cell r="Q143">
            <v>7946</v>
          </cell>
          <cell r="S143">
            <v>165.3</v>
          </cell>
          <cell r="T143">
            <v>14.4</v>
          </cell>
          <cell r="U143">
            <v>150.9</v>
          </cell>
          <cell r="V143">
            <v>1.3257000000000001</v>
          </cell>
        </row>
        <row r="144">
          <cell r="A144" t="str">
            <v>72-400-181</v>
          </cell>
          <cell r="B144" t="str">
            <v>Devon</v>
          </cell>
          <cell r="C144" t="str">
            <v>Ray BSA 5H</v>
          </cell>
          <cell r="D144">
            <v>0</v>
          </cell>
          <cell r="E144">
            <v>3.1730999999999998</v>
          </cell>
          <cell r="F144">
            <v>1.1847000000000001</v>
          </cell>
          <cell r="G144">
            <v>0.26369999999999999</v>
          </cell>
          <cell r="H144">
            <v>0.38550000000000001</v>
          </cell>
          <cell r="I144">
            <v>0.14779999999999999</v>
          </cell>
          <cell r="J144">
            <v>0.12909999999999999</v>
          </cell>
          <cell r="K144">
            <v>0.192</v>
          </cell>
          <cell r="L144">
            <v>5.4759000000000002</v>
          </cell>
          <cell r="M144">
            <v>1228.0999999999999</v>
          </cell>
          <cell r="N144">
            <v>41447</v>
          </cell>
          <cell r="O144">
            <v>0</v>
          </cell>
          <cell r="Q144">
            <v>55324</v>
          </cell>
          <cell r="S144">
            <v>164.8</v>
          </cell>
          <cell r="T144">
            <v>14.4</v>
          </cell>
          <cell r="U144">
            <v>150.4</v>
          </cell>
          <cell r="V144">
            <v>1.3037000000000001</v>
          </cell>
        </row>
        <row r="145">
          <cell r="A145" t="str">
            <v>72-400-182</v>
          </cell>
          <cell r="B145" t="str">
            <v>Devon</v>
          </cell>
          <cell r="C145" t="str">
            <v>Gates Edwards 3H</v>
          </cell>
          <cell r="D145">
            <v>0</v>
          </cell>
          <cell r="E145">
            <v>3.3559000000000001</v>
          </cell>
          <cell r="F145">
            <v>1.3127</v>
          </cell>
          <cell r="G145">
            <v>0.21079999999999999</v>
          </cell>
          <cell r="H145">
            <v>0.41920000000000002</v>
          </cell>
          <cell r="I145">
            <v>0.12509999999999999</v>
          </cell>
          <cell r="J145">
            <v>0.1389</v>
          </cell>
          <cell r="K145">
            <v>0.19209999999999999</v>
          </cell>
          <cell r="L145">
            <v>5.7546999999999997</v>
          </cell>
          <cell r="M145">
            <v>1247.2</v>
          </cell>
          <cell r="N145">
            <v>41351</v>
          </cell>
          <cell r="O145">
            <v>0</v>
          </cell>
          <cell r="Q145">
            <v>29484</v>
          </cell>
          <cell r="S145">
            <v>220.1</v>
          </cell>
          <cell r="T145">
            <v>14.4</v>
          </cell>
          <cell r="U145">
            <v>205.7</v>
          </cell>
          <cell r="V145">
            <v>0.43359999999999999</v>
          </cell>
        </row>
        <row r="146">
          <cell r="A146" t="str">
            <v>72-400-183</v>
          </cell>
          <cell r="B146" t="str">
            <v>Devon</v>
          </cell>
          <cell r="C146" t="str">
            <v>Grant Family 3H&amp;4H CDP</v>
          </cell>
          <cell r="D146">
            <v>0</v>
          </cell>
          <cell r="E146">
            <v>3.3111000000000002</v>
          </cell>
          <cell r="F146">
            <v>1.2455000000000001</v>
          </cell>
          <cell r="G146">
            <v>0.18970000000000001</v>
          </cell>
          <cell r="H146">
            <v>0.40949999999999998</v>
          </cell>
          <cell r="I146">
            <v>0.1206</v>
          </cell>
          <cell r="J146">
            <v>0.13469999999999999</v>
          </cell>
          <cell r="K146">
            <v>0.29859999999999998</v>
          </cell>
          <cell r="L146">
            <v>5.7096999999999998</v>
          </cell>
          <cell r="M146">
            <v>1250.8</v>
          </cell>
          <cell r="N146">
            <v>41431</v>
          </cell>
          <cell r="O146">
            <v>0</v>
          </cell>
          <cell r="Q146">
            <v>87496</v>
          </cell>
          <cell r="S146">
            <v>223.3</v>
          </cell>
          <cell r="T146">
            <v>14.4</v>
          </cell>
          <cell r="U146">
            <v>208.9</v>
          </cell>
          <cell r="V146">
            <v>0.53949999999999998</v>
          </cell>
        </row>
        <row r="147">
          <cell r="A147" t="str">
            <v>72-400-184</v>
          </cell>
          <cell r="B147" t="str">
            <v>Devon</v>
          </cell>
          <cell r="C147" t="str">
            <v>Bailey Ranch 4H</v>
          </cell>
          <cell r="D147">
            <v>0</v>
          </cell>
          <cell r="E147">
            <v>3.1019000000000001</v>
          </cell>
          <cell r="F147">
            <v>1.1164000000000001</v>
          </cell>
          <cell r="G147">
            <v>0.25530000000000003</v>
          </cell>
          <cell r="H147">
            <v>0.36470000000000002</v>
          </cell>
          <cell r="I147">
            <v>0.14249999999999999</v>
          </cell>
          <cell r="J147">
            <v>0.12909999999999999</v>
          </cell>
          <cell r="K147">
            <v>0.27260000000000001</v>
          </cell>
          <cell r="L147">
            <v>5.3825000000000003</v>
          </cell>
          <cell r="M147">
            <v>1239.5999999999999</v>
          </cell>
          <cell r="N147">
            <v>41422</v>
          </cell>
          <cell r="O147">
            <v>0</v>
          </cell>
          <cell r="Q147">
            <v>4628</v>
          </cell>
          <cell r="S147">
            <v>179.2</v>
          </cell>
          <cell r="T147">
            <v>15.4</v>
          </cell>
          <cell r="U147">
            <v>163.80000000000001</v>
          </cell>
          <cell r="V147">
            <v>0.59560000000000002</v>
          </cell>
        </row>
        <row r="148">
          <cell r="A148" t="str">
            <v>72-400-185</v>
          </cell>
          <cell r="B148" t="str">
            <v>Devon</v>
          </cell>
          <cell r="C148" t="str">
            <v>Bailey Ranch 5H</v>
          </cell>
          <cell r="D148">
            <v>0</v>
          </cell>
          <cell r="E148">
            <v>3.0684</v>
          </cell>
          <cell r="F148">
            <v>1.0883</v>
          </cell>
          <cell r="G148">
            <v>0.24299999999999999</v>
          </cell>
          <cell r="H148">
            <v>0.3518</v>
          </cell>
          <cell r="I148">
            <v>0.13469999999999999</v>
          </cell>
          <cell r="J148">
            <v>0.1232</v>
          </cell>
          <cell r="K148">
            <v>0.30559999999999998</v>
          </cell>
          <cell r="L148">
            <v>5.3150000000000004</v>
          </cell>
          <cell r="M148">
            <v>1237.4000000000001</v>
          </cell>
          <cell r="N148">
            <v>41430</v>
          </cell>
          <cell r="O148">
            <v>0</v>
          </cell>
          <cell r="Q148">
            <v>7828</v>
          </cell>
          <cell r="S148">
            <v>177</v>
          </cell>
          <cell r="T148">
            <v>16.399999999999999</v>
          </cell>
          <cell r="U148">
            <v>160.6</v>
          </cell>
          <cell r="V148">
            <v>0.57150000000000001</v>
          </cell>
        </row>
        <row r="149">
          <cell r="A149" t="str">
            <v>72-400-186</v>
          </cell>
          <cell r="B149" t="str">
            <v>Devon</v>
          </cell>
          <cell r="C149" t="str">
            <v>Bailey Ranch 6H</v>
          </cell>
          <cell r="D149">
            <v>0</v>
          </cell>
          <cell r="E149">
            <v>3.0695000000000001</v>
          </cell>
          <cell r="F149">
            <v>1.0835999999999999</v>
          </cell>
          <cell r="G149">
            <v>0.24049999999999999</v>
          </cell>
          <cell r="H149">
            <v>0.35730000000000001</v>
          </cell>
          <cell r="I149">
            <v>0.1371</v>
          </cell>
          <cell r="J149">
            <v>0.1283</v>
          </cell>
          <cell r="K149">
            <v>0.3155</v>
          </cell>
          <cell r="L149">
            <v>5.3318000000000003</v>
          </cell>
          <cell r="M149">
            <v>1239.3</v>
          </cell>
          <cell r="N149">
            <v>41418</v>
          </cell>
          <cell r="O149">
            <v>0</v>
          </cell>
          <cell r="Q149">
            <v>35305</v>
          </cell>
          <cell r="S149">
            <v>179.4</v>
          </cell>
          <cell r="T149">
            <v>17.399999999999999</v>
          </cell>
          <cell r="U149">
            <v>162</v>
          </cell>
          <cell r="V149">
            <v>0.60570000000000002</v>
          </cell>
        </row>
        <row r="150">
          <cell r="A150" t="str">
            <v>72-40-016</v>
          </cell>
          <cell r="B150" t="str">
            <v>EnerVest</v>
          </cell>
          <cell r="C150" t="str">
            <v>Mills MM</v>
          </cell>
          <cell r="D150">
            <v>0</v>
          </cell>
          <cell r="E150">
            <v>3.6168</v>
          </cell>
          <cell r="F150">
            <v>1.3829</v>
          </cell>
          <cell r="G150">
            <v>0.20799999999999999</v>
          </cell>
          <cell r="H150">
            <v>0.46479999999999999</v>
          </cell>
          <cell r="I150">
            <v>0.1353</v>
          </cell>
          <cell r="J150">
            <v>0.1618</v>
          </cell>
          <cell r="K150">
            <v>0.19500000000000001</v>
          </cell>
          <cell r="L150">
            <v>6.1646000000000001</v>
          </cell>
          <cell r="M150">
            <v>1265.5</v>
          </cell>
          <cell r="N150">
            <v>41410</v>
          </cell>
          <cell r="O150">
            <v>0</v>
          </cell>
          <cell r="Q150">
            <v>22047</v>
          </cell>
          <cell r="S150">
            <v>262.5</v>
          </cell>
          <cell r="T150">
            <v>14.4</v>
          </cell>
          <cell r="U150">
            <v>248.1</v>
          </cell>
          <cell r="V150">
            <v>0.47149999999999997</v>
          </cell>
        </row>
        <row r="151">
          <cell r="A151" t="str">
            <v>72-40-018</v>
          </cell>
          <cell r="B151" t="str">
            <v>Premier</v>
          </cell>
          <cell r="C151" t="str">
            <v>Behrens MM1</v>
          </cell>
          <cell r="D151">
            <v>0</v>
          </cell>
          <cell r="E151">
            <v>3.4573999999999998</v>
          </cell>
          <cell r="F151">
            <v>1.31</v>
          </cell>
          <cell r="G151">
            <v>0.21809999999999999</v>
          </cell>
          <cell r="H151">
            <v>0.43959999999999999</v>
          </cell>
          <cell r="I151">
            <v>0.14050000000000001</v>
          </cell>
          <cell r="J151">
            <v>0.15690000000000001</v>
          </cell>
          <cell r="K151">
            <v>0.1696</v>
          </cell>
          <cell r="L151">
            <v>5.8921000000000001</v>
          </cell>
          <cell r="M151">
            <v>1253.8</v>
          </cell>
          <cell r="N151">
            <v>41410</v>
          </cell>
          <cell r="O151">
            <v>0</v>
          </cell>
          <cell r="Q151">
            <v>11425</v>
          </cell>
          <cell r="S151">
            <v>231.1</v>
          </cell>
          <cell r="T151">
            <v>14.4</v>
          </cell>
          <cell r="U151">
            <v>216.7</v>
          </cell>
          <cell r="V151">
            <v>0.4642</v>
          </cell>
        </row>
        <row r="152">
          <cell r="A152" t="str">
            <v>72-40-031</v>
          </cell>
          <cell r="B152" t="str">
            <v>Premier</v>
          </cell>
          <cell r="C152" t="str">
            <v>J.T. Barnett MM2</v>
          </cell>
          <cell r="D152">
            <v>0</v>
          </cell>
          <cell r="E152">
            <v>3.5468999999999999</v>
          </cell>
          <cell r="F152">
            <v>1.3104</v>
          </cell>
          <cell r="G152">
            <v>0.2203</v>
          </cell>
          <cell r="H152">
            <v>0.43419999999999997</v>
          </cell>
          <cell r="I152">
            <v>0.13200000000000001</v>
          </cell>
          <cell r="J152">
            <v>0.13489999999999999</v>
          </cell>
          <cell r="K152">
            <v>0.2137</v>
          </cell>
          <cell r="L152">
            <v>5.9923999999999999</v>
          </cell>
          <cell r="M152">
            <v>1255.0999999999999</v>
          </cell>
          <cell r="N152">
            <v>41389</v>
          </cell>
          <cell r="O152">
            <v>0</v>
          </cell>
          <cell r="Q152">
            <v>25628</v>
          </cell>
          <cell r="S152">
            <v>233.9</v>
          </cell>
          <cell r="T152">
            <v>14.4</v>
          </cell>
          <cell r="U152">
            <v>219.5</v>
          </cell>
          <cell r="V152">
            <v>0.73099999999999998</v>
          </cell>
        </row>
        <row r="153">
          <cell r="A153" t="str">
            <v>72-40-032</v>
          </cell>
          <cell r="B153" t="str">
            <v>Pioneer</v>
          </cell>
          <cell r="C153" t="str">
            <v>Koss-Beverone MM1</v>
          </cell>
          <cell r="D153">
            <v>0</v>
          </cell>
          <cell r="E153">
            <v>3.2936999999999999</v>
          </cell>
          <cell r="F153">
            <v>1.2490000000000001</v>
          </cell>
          <cell r="G153">
            <v>0.2412</v>
          </cell>
          <cell r="H153">
            <v>0.39510000000000001</v>
          </cell>
          <cell r="I153">
            <v>0.12809999999999999</v>
          </cell>
          <cell r="J153">
            <v>0.12590000000000001</v>
          </cell>
          <cell r="K153">
            <v>0.13500000000000001</v>
          </cell>
          <cell r="L153">
            <v>5.5679999999999996</v>
          </cell>
          <cell r="M153">
            <v>1238.9000000000001</v>
          </cell>
          <cell r="N153">
            <v>41310</v>
          </cell>
          <cell r="O153">
            <v>0</v>
          </cell>
          <cell r="Q153">
            <v>0</v>
          </cell>
          <cell r="S153">
            <v>86.4</v>
          </cell>
          <cell r="T153">
            <v>14.4</v>
          </cell>
          <cell r="U153">
            <v>72</v>
          </cell>
          <cell r="V153">
            <v>0.46300000000000002</v>
          </cell>
        </row>
        <row r="154">
          <cell r="A154" t="str">
            <v>72-40-037</v>
          </cell>
          <cell r="B154" t="str">
            <v>Premier</v>
          </cell>
          <cell r="C154" t="str">
            <v>Lost Horse #3</v>
          </cell>
          <cell r="D154">
            <v>0</v>
          </cell>
          <cell r="E154">
            <v>3.0396000000000001</v>
          </cell>
          <cell r="F154">
            <v>1.0306</v>
          </cell>
          <cell r="G154">
            <v>0.21809999999999999</v>
          </cell>
          <cell r="H154">
            <v>0.29480000000000001</v>
          </cell>
          <cell r="I154">
            <v>0.1089</v>
          </cell>
          <cell r="J154">
            <v>9.5000000000000001E-2</v>
          </cell>
          <cell r="K154">
            <v>0.2477</v>
          </cell>
          <cell r="L154">
            <v>5.0347</v>
          </cell>
          <cell r="M154">
            <v>1202.9000000000001</v>
          </cell>
          <cell r="N154">
            <v>41388</v>
          </cell>
          <cell r="O154">
            <v>0</v>
          </cell>
          <cell r="Q154">
            <v>20172</v>
          </cell>
          <cell r="S154">
            <v>169.5</v>
          </cell>
          <cell r="T154">
            <v>14.4</v>
          </cell>
          <cell r="U154">
            <v>155.1</v>
          </cell>
          <cell r="V154">
            <v>1.4714</v>
          </cell>
        </row>
        <row r="155">
          <cell r="A155" t="str">
            <v>72-40-038</v>
          </cell>
          <cell r="B155" t="str">
            <v>Premier</v>
          </cell>
          <cell r="C155" t="str">
            <v>Pate MM</v>
          </cell>
          <cell r="D155">
            <v>0</v>
          </cell>
          <cell r="E155">
            <v>3.0594999999999999</v>
          </cell>
          <cell r="F155">
            <v>1.0038</v>
          </cell>
          <cell r="G155">
            <v>0.21160000000000001</v>
          </cell>
          <cell r="H155">
            <v>0.30349999999999999</v>
          </cell>
          <cell r="I155">
            <v>0.1115</v>
          </cell>
          <cell r="J155">
            <v>9.4500000000000001E-2</v>
          </cell>
          <cell r="K155">
            <v>0.15140000000000001</v>
          </cell>
          <cell r="L155">
            <v>4.9358000000000004</v>
          </cell>
          <cell r="M155">
            <v>1197.7</v>
          </cell>
          <cell r="N155">
            <v>41447</v>
          </cell>
          <cell r="O155">
            <v>0</v>
          </cell>
          <cell r="Q155">
            <v>63898</v>
          </cell>
          <cell r="S155">
            <v>170.2</v>
          </cell>
          <cell r="T155">
            <v>14.4</v>
          </cell>
          <cell r="U155">
            <v>155.80000000000001</v>
          </cell>
          <cell r="V155">
            <v>1.0703</v>
          </cell>
        </row>
        <row r="156">
          <cell r="A156" t="str">
            <v>72-40-042</v>
          </cell>
          <cell r="B156" t="str">
            <v>ARP</v>
          </cell>
          <cell r="C156" t="str">
            <v>Robinson MM1</v>
          </cell>
          <cell r="D156">
            <v>0</v>
          </cell>
          <cell r="E156">
            <v>3.5116000000000001</v>
          </cell>
          <cell r="F156">
            <v>1.3587</v>
          </cell>
          <cell r="G156">
            <v>0.22470000000000001</v>
          </cell>
          <cell r="H156">
            <v>0.43880000000000002</v>
          </cell>
          <cell r="I156">
            <v>0.13800000000000001</v>
          </cell>
          <cell r="J156">
            <v>0.15509999999999999</v>
          </cell>
          <cell r="K156">
            <v>0.26750000000000002</v>
          </cell>
          <cell r="L156">
            <v>6.0944000000000003</v>
          </cell>
          <cell r="M156">
            <v>1267.7</v>
          </cell>
          <cell r="N156">
            <v>41137</v>
          </cell>
          <cell r="O156">
            <v>0</v>
          </cell>
          <cell r="Q156">
            <v>4359</v>
          </cell>
          <cell r="S156">
            <v>254.2</v>
          </cell>
          <cell r="T156">
            <v>14.4</v>
          </cell>
          <cell r="U156">
            <v>239.8</v>
          </cell>
          <cell r="V156">
            <v>0.30499999999999999</v>
          </cell>
        </row>
        <row r="157">
          <cell r="A157" t="str">
            <v>72-40-055</v>
          </cell>
          <cell r="B157" t="str">
            <v>BSGA</v>
          </cell>
          <cell r="C157" t="str">
            <v>Deerfield</v>
          </cell>
          <cell r="D157">
            <v>0</v>
          </cell>
          <cell r="E157">
            <v>3.2890000000000001</v>
          </cell>
          <cell r="F157">
            <v>1.1778999999999999</v>
          </cell>
          <cell r="G157">
            <v>0.1996</v>
          </cell>
          <cell r="H157">
            <v>0.38400000000000001</v>
          </cell>
          <cell r="I157">
            <v>0.1285</v>
          </cell>
          <cell r="J157">
            <v>0.13819999999999999</v>
          </cell>
          <cell r="K157">
            <v>0.20599999999999999</v>
          </cell>
          <cell r="L157">
            <v>5.5232000000000001</v>
          </cell>
          <cell r="M157">
            <v>1237.2</v>
          </cell>
          <cell r="N157">
            <v>41247</v>
          </cell>
          <cell r="O157">
            <v>0</v>
          </cell>
          <cell r="Q157">
            <v>7052</v>
          </cell>
          <cell r="S157">
            <v>199</v>
          </cell>
          <cell r="T157">
            <v>14.4</v>
          </cell>
          <cell r="U157">
            <v>184.6</v>
          </cell>
          <cell r="V157">
            <v>0.60750000000000004</v>
          </cell>
        </row>
        <row r="158">
          <cell r="A158" t="str">
            <v>72-40-057</v>
          </cell>
          <cell r="B158" t="str">
            <v>Premier</v>
          </cell>
          <cell r="C158" t="str">
            <v>Bagwell</v>
          </cell>
          <cell r="D158">
            <v>0</v>
          </cell>
          <cell r="E158">
            <v>3.5922999999999998</v>
          </cell>
          <cell r="F158">
            <v>1.4729000000000001</v>
          </cell>
          <cell r="G158">
            <v>0.27839999999999998</v>
          </cell>
          <cell r="H158">
            <v>0.53139999999999998</v>
          </cell>
          <cell r="I158">
            <v>0.18179999999999999</v>
          </cell>
          <cell r="J158">
            <v>0.21060000000000001</v>
          </cell>
          <cell r="K158">
            <v>0.44469999999999998</v>
          </cell>
          <cell r="L158">
            <v>6.7121000000000004</v>
          </cell>
          <cell r="M158">
            <v>1312.8</v>
          </cell>
          <cell r="N158">
            <v>41417</v>
          </cell>
          <cell r="O158">
            <v>0</v>
          </cell>
          <cell r="Q158">
            <v>9603</v>
          </cell>
          <cell r="S158">
            <v>268.89999999999998</v>
          </cell>
          <cell r="T158">
            <v>14.4</v>
          </cell>
          <cell r="U158">
            <v>254.5</v>
          </cell>
          <cell r="V158">
            <v>0.64790000000000003</v>
          </cell>
        </row>
        <row r="159">
          <cell r="A159" t="str">
            <v>72-40-061</v>
          </cell>
          <cell r="B159" t="str">
            <v>Premier</v>
          </cell>
          <cell r="C159" t="str">
            <v>King Laney MM1</v>
          </cell>
          <cell r="D159">
            <v>0</v>
          </cell>
          <cell r="E159">
            <v>3.4352999999999998</v>
          </cell>
          <cell r="F159">
            <v>1.3028999999999999</v>
          </cell>
          <cell r="G159">
            <v>0.23139999999999999</v>
          </cell>
          <cell r="H159">
            <v>0.43559999999999999</v>
          </cell>
          <cell r="I159">
            <v>0.14369999999999999</v>
          </cell>
          <cell r="J159">
            <v>0.16350000000000001</v>
          </cell>
          <cell r="K159">
            <v>0.3039</v>
          </cell>
          <cell r="L159">
            <v>6.0163000000000002</v>
          </cell>
          <cell r="M159">
            <v>1267.8</v>
          </cell>
          <cell r="N159">
            <v>41417</v>
          </cell>
          <cell r="O159">
            <v>0</v>
          </cell>
          <cell r="Q159">
            <v>34295</v>
          </cell>
          <cell r="S159">
            <v>278.7</v>
          </cell>
          <cell r="T159">
            <v>14.4</v>
          </cell>
          <cell r="U159">
            <v>264.3</v>
          </cell>
          <cell r="V159">
            <v>0.63349999999999995</v>
          </cell>
        </row>
        <row r="160">
          <cell r="A160" t="str">
            <v>72-40-076</v>
          </cell>
          <cell r="B160" t="str">
            <v>EnerVest</v>
          </cell>
          <cell r="C160" t="str">
            <v>Winston McFarland MM1</v>
          </cell>
          <cell r="D160">
            <v>0</v>
          </cell>
          <cell r="E160">
            <v>3.1949000000000001</v>
          </cell>
          <cell r="F160">
            <v>1.1276999999999999</v>
          </cell>
          <cell r="G160">
            <v>0.22869999999999999</v>
          </cell>
          <cell r="H160">
            <v>0.35730000000000001</v>
          </cell>
          <cell r="I160">
            <v>0.12759999999999999</v>
          </cell>
          <cell r="J160">
            <v>0.1159</v>
          </cell>
          <cell r="K160">
            <v>0.1759</v>
          </cell>
          <cell r="L160">
            <v>5.3280000000000003</v>
          </cell>
          <cell r="M160">
            <v>1222.0999999999999</v>
          </cell>
          <cell r="N160">
            <v>41446</v>
          </cell>
          <cell r="O160">
            <v>0</v>
          </cell>
          <cell r="Q160">
            <v>394420</v>
          </cell>
          <cell r="S160">
            <v>180</v>
          </cell>
          <cell r="T160">
            <v>14.4</v>
          </cell>
          <cell r="U160">
            <v>165.6</v>
          </cell>
          <cell r="V160">
            <v>1.0148999999999999</v>
          </cell>
        </row>
        <row r="161">
          <cell r="A161" t="str">
            <v>72-40-086</v>
          </cell>
          <cell r="B161" t="str">
            <v>CalTex</v>
          </cell>
          <cell r="C161" t="str">
            <v>Cal-Tex Bird 1H</v>
          </cell>
          <cell r="D161">
            <v>0</v>
          </cell>
          <cell r="E161">
            <v>1.4155</v>
          </cell>
          <cell r="F161">
            <v>0.98760000000000003</v>
          </cell>
          <cell r="G161">
            <v>0.14810000000000001</v>
          </cell>
          <cell r="H161">
            <v>0.3201</v>
          </cell>
          <cell r="I161">
            <v>0.10199999999999999</v>
          </cell>
          <cell r="J161">
            <v>8.7300000000000003E-2</v>
          </cell>
          <cell r="K161">
            <v>0.2359</v>
          </cell>
          <cell r="L161">
            <v>3.2965</v>
          </cell>
          <cell r="M161">
            <v>1139.5999999999999</v>
          </cell>
          <cell r="N161">
            <v>41436</v>
          </cell>
          <cell r="O161">
            <v>0</v>
          </cell>
          <cell r="Q161">
            <v>61</v>
          </cell>
          <cell r="S161">
            <v>212.9</v>
          </cell>
          <cell r="T161">
            <v>14.4</v>
          </cell>
          <cell r="U161">
            <v>198.5</v>
          </cell>
          <cell r="V161">
            <v>0.19539999999999999</v>
          </cell>
        </row>
        <row r="162">
          <cell r="A162" t="str">
            <v>72-40-087</v>
          </cell>
          <cell r="B162" t="str">
            <v>Premier</v>
          </cell>
          <cell r="C162" t="str">
            <v>Tomlinson</v>
          </cell>
          <cell r="D162">
            <v>0</v>
          </cell>
          <cell r="E162">
            <v>3.6873999999999998</v>
          </cell>
          <cell r="F162">
            <v>1.4649000000000001</v>
          </cell>
          <cell r="G162">
            <v>0.2283</v>
          </cell>
          <cell r="H162">
            <v>0.49969999999999998</v>
          </cell>
          <cell r="I162">
            <v>0.14399999999999999</v>
          </cell>
          <cell r="J162">
            <v>0.16950000000000001</v>
          </cell>
          <cell r="K162">
            <v>0.16159999999999999</v>
          </cell>
          <cell r="L162">
            <v>6.3554000000000004</v>
          </cell>
          <cell r="M162">
            <v>1273.7</v>
          </cell>
          <cell r="N162">
            <v>41410</v>
          </cell>
          <cell r="O162">
            <v>0</v>
          </cell>
          <cell r="Q162">
            <v>13931</v>
          </cell>
          <cell r="S162">
            <v>262.89999999999998</v>
          </cell>
          <cell r="T162">
            <v>14.4</v>
          </cell>
          <cell r="U162">
            <v>248.5</v>
          </cell>
          <cell r="V162">
            <v>0.43230000000000002</v>
          </cell>
        </row>
        <row r="163">
          <cell r="A163" t="str">
            <v>72-40-090</v>
          </cell>
          <cell r="B163" t="str">
            <v>Legend</v>
          </cell>
          <cell r="C163" t="str">
            <v>Glen McCrary 1H</v>
          </cell>
          <cell r="D163">
            <v>0</v>
          </cell>
          <cell r="E163">
            <v>3.3923000000000001</v>
          </cell>
          <cell r="F163">
            <v>1.2439</v>
          </cell>
          <cell r="G163">
            <v>0.20619999999999999</v>
          </cell>
          <cell r="H163">
            <v>0.40749999999999997</v>
          </cell>
          <cell r="I163">
            <v>0.1211</v>
          </cell>
          <cell r="J163">
            <v>0.13009999999999999</v>
          </cell>
          <cell r="K163">
            <v>0.33119999999999999</v>
          </cell>
          <cell r="L163">
            <v>5.8323</v>
          </cell>
          <cell r="M163">
            <v>1253.2</v>
          </cell>
          <cell r="N163">
            <v>41431</v>
          </cell>
          <cell r="O163">
            <v>0</v>
          </cell>
          <cell r="Q163">
            <v>12900</v>
          </cell>
          <cell r="S163">
            <v>227.2</v>
          </cell>
          <cell r="T163">
            <v>14.4</v>
          </cell>
          <cell r="U163">
            <v>212.8</v>
          </cell>
          <cell r="V163">
            <v>0.54900000000000004</v>
          </cell>
        </row>
        <row r="164">
          <cell r="A164" t="str">
            <v>72-40-091</v>
          </cell>
          <cell r="B164" t="str">
            <v>XTO</v>
          </cell>
          <cell r="C164" t="str">
            <v>Mosites F1H</v>
          </cell>
          <cell r="D164">
            <v>0</v>
          </cell>
          <cell r="E164">
            <v>2.9737</v>
          </cell>
          <cell r="F164">
            <v>1.0555000000000001</v>
          </cell>
          <cell r="G164">
            <v>0.23599999999999999</v>
          </cell>
          <cell r="H164">
            <v>0.32969999999999999</v>
          </cell>
          <cell r="I164">
            <v>0.1273</v>
          </cell>
          <cell r="J164">
            <v>0.1072</v>
          </cell>
          <cell r="K164">
            <v>0.17269999999999999</v>
          </cell>
          <cell r="L164">
            <v>5.0021000000000004</v>
          </cell>
          <cell r="M164">
            <v>1202.7</v>
          </cell>
          <cell r="N164">
            <v>41443</v>
          </cell>
          <cell r="O164">
            <v>0</v>
          </cell>
          <cell r="Q164">
            <v>10646</v>
          </cell>
          <cell r="S164">
            <v>164.6</v>
          </cell>
          <cell r="T164">
            <v>14.4</v>
          </cell>
          <cell r="U164">
            <v>150.19999999999999</v>
          </cell>
          <cell r="V164">
            <v>1.2742</v>
          </cell>
        </row>
        <row r="165">
          <cell r="A165" t="str">
            <v>72-40-094</v>
          </cell>
          <cell r="B165" t="str">
            <v>Premier</v>
          </cell>
          <cell r="C165" t="str">
            <v>Randle CDP</v>
          </cell>
          <cell r="D165">
            <v>0</v>
          </cell>
          <cell r="E165">
            <v>3.6482000000000001</v>
          </cell>
          <cell r="F165">
            <v>1.4269000000000001</v>
          </cell>
          <cell r="G165">
            <v>0.24629999999999999</v>
          </cell>
          <cell r="H165">
            <v>0.48380000000000001</v>
          </cell>
          <cell r="I165">
            <v>0.1414</v>
          </cell>
          <cell r="J165">
            <v>0.14560000000000001</v>
          </cell>
          <cell r="K165">
            <v>0.1333</v>
          </cell>
          <cell r="L165">
            <v>6.2255000000000003</v>
          </cell>
          <cell r="M165">
            <v>1265.8</v>
          </cell>
          <cell r="N165">
            <v>41425</v>
          </cell>
          <cell r="O165">
            <v>0</v>
          </cell>
          <cell r="Q165">
            <v>33102</v>
          </cell>
          <cell r="S165">
            <v>256.5</v>
          </cell>
          <cell r="T165">
            <v>14.4</v>
          </cell>
          <cell r="U165">
            <v>242.1</v>
          </cell>
          <cell r="V165">
            <v>0.59470000000000001</v>
          </cell>
        </row>
        <row r="166">
          <cell r="A166" t="str">
            <v>72-40-095</v>
          </cell>
          <cell r="B166" t="str">
            <v>Legend</v>
          </cell>
          <cell r="C166" t="str">
            <v>Crockett's Bounty CDP</v>
          </cell>
          <cell r="D166">
            <v>0</v>
          </cell>
          <cell r="E166">
            <v>3.1589999999999998</v>
          </cell>
          <cell r="F166">
            <v>1.1282000000000001</v>
          </cell>
          <cell r="G166">
            <v>0.20580000000000001</v>
          </cell>
          <cell r="H166">
            <v>0.34429999999999999</v>
          </cell>
          <cell r="I166">
            <v>0.112</v>
          </cell>
          <cell r="J166">
            <v>0.1125</v>
          </cell>
          <cell r="K166">
            <v>0.14929999999999999</v>
          </cell>
          <cell r="L166">
            <v>5.2111000000000001</v>
          </cell>
          <cell r="M166">
            <v>1215.8</v>
          </cell>
          <cell r="N166">
            <v>41361</v>
          </cell>
          <cell r="O166">
            <v>0</v>
          </cell>
          <cell r="Q166">
            <v>0</v>
          </cell>
          <cell r="S166">
            <v>0</v>
          </cell>
          <cell r="T166">
            <v>14.4</v>
          </cell>
          <cell r="U166">
            <v>0</v>
          </cell>
          <cell r="V166">
            <v>0.48680000000000001</v>
          </cell>
        </row>
        <row r="167">
          <cell r="A167" t="str">
            <v>72-40-096</v>
          </cell>
          <cell r="B167" t="str">
            <v>Chief</v>
          </cell>
          <cell r="C167" t="str">
            <v>Red Oak CDP</v>
          </cell>
          <cell r="D167">
            <v>0</v>
          </cell>
          <cell r="E167">
            <v>3.3452000000000002</v>
          </cell>
          <cell r="F167">
            <v>1.2741</v>
          </cell>
          <cell r="G167">
            <v>0.22470000000000001</v>
          </cell>
          <cell r="H167">
            <v>0.40860000000000002</v>
          </cell>
          <cell r="I167">
            <v>0.127</v>
          </cell>
          <cell r="J167">
            <v>0.13789999999999999</v>
          </cell>
          <cell r="K167">
            <v>0.1893</v>
          </cell>
          <cell r="L167">
            <v>5.7068000000000003</v>
          </cell>
          <cell r="M167">
            <v>1249.4000000000001</v>
          </cell>
          <cell r="N167">
            <v>41221</v>
          </cell>
          <cell r="O167">
            <v>0</v>
          </cell>
          <cell r="Q167">
            <v>7434</v>
          </cell>
          <cell r="S167">
            <v>274</v>
          </cell>
          <cell r="T167">
            <v>14.4</v>
          </cell>
          <cell r="U167">
            <v>259.60000000000002</v>
          </cell>
          <cell r="V167">
            <v>0.53500000000000003</v>
          </cell>
        </row>
        <row r="168">
          <cell r="A168" t="str">
            <v>72-40-097</v>
          </cell>
          <cell r="B168" t="str">
            <v>Premier</v>
          </cell>
          <cell r="C168" t="str">
            <v>Dalton Miller</v>
          </cell>
          <cell r="D168">
            <v>0</v>
          </cell>
          <cell r="E168">
            <v>3.4706999999999999</v>
          </cell>
          <cell r="F168">
            <v>1.3190999999999999</v>
          </cell>
          <cell r="G168">
            <v>0.19620000000000001</v>
          </cell>
          <cell r="H168">
            <v>0.42159999999999997</v>
          </cell>
          <cell r="I168">
            <v>0.1231</v>
          </cell>
          <cell r="J168">
            <v>0.14549999999999999</v>
          </cell>
          <cell r="K168">
            <v>0.21990000000000001</v>
          </cell>
          <cell r="L168">
            <v>5.8960999999999997</v>
          </cell>
          <cell r="M168">
            <v>1252.4000000000001</v>
          </cell>
          <cell r="N168">
            <v>41438</v>
          </cell>
          <cell r="O168">
            <v>0</v>
          </cell>
          <cell r="Q168">
            <v>6921</v>
          </cell>
          <cell r="S168">
            <v>213.6</v>
          </cell>
          <cell r="T168">
            <v>14.4</v>
          </cell>
          <cell r="U168">
            <v>199.2</v>
          </cell>
          <cell r="V168">
            <v>0.56479999999999997</v>
          </cell>
        </row>
        <row r="169">
          <cell r="A169" t="str">
            <v>72-40-101</v>
          </cell>
          <cell r="B169" t="str">
            <v>XTO</v>
          </cell>
          <cell r="C169" t="str">
            <v>Hills of Bear Creek</v>
          </cell>
          <cell r="D169">
            <v>0</v>
          </cell>
          <cell r="E169">
            <v>2.8986000000000001</v>
          </cell>
          <cell r="F169">
            <v>0.94340000000000002</v>
          </cell>
          <cell r="G169">
            <v>0.20050000000000001</v>
          </cell>
          <cell r="H169">
            <v>0.28610000000000002</v>
          </cell>
          <cell r="I169">
            <v>0.1066</v>
          </cell>
          <cell r="J169">
            <v>9.01E-2</v>
          </cell>
          <cell r="K169">
            <v>0.1401</v>
          </cell>
          <cell r="L169">
            <v>4.6654</v>
          </cell>
          <cell r="M169">
            <v>1180.8</v>
          </cell>
          <cell r="N169">
            <v>41447</v>
          </cell>
          <cell r="O169">
            <v>0</v>
          </cell>
          <cell r="Q169">
            <v>71095</v>
          </cell>
          <cell r="S169">
            <v>169.4</v>
          </cell>
          <cell r="T169">
            <v>14.4</v>
          </cell>
          <cell r="U169">
            <v>155</v>
          </cell>
          <cell r="V169">
            <v>1.0062</v>
          </cell>
        </row>
        <row r="170">
          <cell r="A170" t="str">
            <v>72-40-105</v>
          </cell>
          <cell r="B170" t="str">
            <v>Legend</v>
          </cell>
          <cell r="C170" t="str">
            <v>Kofford 1H</v>
          </cell>
          <cell r="D170">
            <v>0</v>
          </cell>
          <cell r="E170">
            <v>1.6178999999999999</v>
          </cell>
          <cell r="F170">
            <v>0.2475</v>
          </cell>
          <cell r="G170">
            <v>5.45E-2</v>
          </cell>
          <cell r="H170">
            <v>3.8899999999999997E-2</v>
          </cell>
          <cell r="I170">
            <v>1.21E-2</v>
          </cell>
          <cell r="J170">
            <v>5.7999999999999996E-3</v>
          </cell>
          <cell r="K170">
            <v>0.01</v>
          </cell>
          <cell r="L170">
            <v>1.9866999999999999</v>
          </cell>
          <cell r="M170">
            <v>1058.3</v>
          </cell>
          <cell r="N170">
            <v>41437</v>
          </cell>
          <cell r="O170">
            <v>0</v>
          </cell>
          <cell r="Q170">
            <v>95181</v>
          </cell>
          <cell r="S170">
            <v>324.5</v>
          </cell>
          <cell r="T170">
            <v>14.4</v>
          </cell>
          <cell r="U170">
            <v>310.10000000000002</v>
          </cell>
          <cell r="V170">
            <v>1.2705</v>
          </cell>
        </row>
        <row r="171">
          <cell r="A171" t="str">
            <v>72-40-106</v>
          </cell>
          <cell r="B171" t="str">
            <v>Premier</v>
          </cell>
          <cell r="C171" t="str">
            <v>Blanch Emily 1H</v>
          </cell>
          <cell r="D171">
            <v>0</v>
          </cell>
          <cell r="E171">
            <v>3.5059999999999998</v>
          </cell>
          <cell r="F171">
            <v>1.256</v>
          </cell>
          <cell r="G171">
            <v>0.20549999999999999</v>
          </cell>
          <cell r="H171">
            <v>0.4365</v>
          </cell>
          <cell r="I171">
            <v>0.1371</v>
          </cell>
          <cell r="J171">
            <v>0.1542</v>
          </cell>
          <cell r="K171">
            <v>0.42530000000000001</v>
          </cell>
          <cell r="L171">
            <v>6.1205999999999996</v>
          </cell>
          <cell r="M171">
            <v>1274.5999999999999</v>
          </cell>
          <cell r="N171">
            <v>41431</v>
          </cell>
          <cell r="O171">
            <v>0</v>
          </cell>
          <cell r="Q171">
            <v>10235</v>
          </cell>
          <cell r="S171">
            <v>250.3</v>
          </cell>
          <cell r="T171">
            <v>14.4</v>
          </cell>
          <cell r="U171">
            <v>235.9</v>
          </cell>
          <cell r="V171">
            <v>0.61960000000000004</v>
          </cell>
        </row>
        <row r="172">
          <cell r="A172" t="str">
            <v>72-40-107</v>
          </cell>
          <cell r="B172" t="str">
            <v>Premier</v>
          </cell>
          <cell r="C172" t="str">
            <v>Barnett Horton 1H</v>
          </cell>
          <cell r="D172">
            <v>0</v>
          </cell>
          <cell r="E172">
            <v>3.7214</v>
          </cell>
          <cell r="F172">
            <v>1.4945999999999999</v>
          </cell>
          <cell r="G172">
            <v>0.23180000000000001</v>
          </cell>
          <cell r="H172">
            <v>0.53390000000000004</v>
          </cell>
          <cell r="I172">
            <v>0.159</v>
          </cell>
          <cell r="J172">
            <v>0.18740000000000001</v>
          </cell>
          <cell r="K172">
            <v>0.3412</v>
          </cell>
          <cell r="L172">
            <v>6.6692999999999998</v>
          </cell>
          <cell r="M172">
            <v>1296.3</v>
          </cell>
          <cell r="N172">
            <v>41388</v>
          </cell>
          <cell r="O172">
            <v>0</v>
          </cell>
          <cell r="Q172">
            <v>22332</v>
          </cell>
          <cell r="S172">
            <v>226.7</v>
          </cell>
          <cell r="T172">
            <v>14.4</v>
          </cell>
          <cell r="U172">
            <v>212.3</v>
          </cell>
          <cell r="V172">
            <v>0.73670000000000002</v>
          </cell>
        </row>
        <row r="173">
          <cell r="A173" t="str">
            <v>72-40-109</v>
          </cell>
          <cell r="B173" t="str">
            <v>XTO</v>
          </cell>
          <cell r="C173" t="str">
            <v>Anderson 1</v>
          </cell>
          <cell r="D173">
            <v>0</v>
          </cell>
          <cell r="E173">
            <v>2.9441999999999999</v>
          </cell>
          <cell r="F173">
            <v>0.96189999999999998</v>
          </cell>
          <cell r="G173">
            <v>0.2044</v>
          </cell>
          <cell r="H173">
            <v>0.27700000000000002</v>
          </cell>
          <cell r="I173">
            <v>0.10059999999999999</v>
          </cell>
          <cell r="J173">
            <v>7.9500000000000001E-2</v>
          </cell>
          <cell r="K173">
            <v>0.15620000000000001</v>
          </cell>
          <cell r="L173">
            <v>4.7237999999999998</v>
          </cell>
          <cell r="M173">
            <v>1184.5</v>
          </cell>
          <cell r="N173">
            <v>41332</v>
          </cell>
          <cell r="O173">
            <v>0</v>
          </cell>
          <cell r="Q173">
            <v>51976</v>
          </cell>
          <cell r="S173">
            <v>162.80000000000001</v>
          </cell>
          <cell r="T173">
            <v>14.4</v>
          </cell>
          <cell r="U173">
            <v>148.4</v>
          </cell>
          <cell r="V173">
            <v>1.4135</v>
          </cell>
        </row>
        <row r="174">
          <cell r="A174" t="str">
            <v>72-40-110</v>
          </cell>
          <cell r="B174" t="str">
            <v>Bluestone</v>
          </cell>
          <cell r="C174" t="str">
            <v>Broumley</v>
          </cell>
          <cell r="D174">
            <v>0</v>
          </cell>
          <cell r="E174">
            <v>3.2513000000000001</v>
          </cell>
          <cell r="F174">
            <v>1.1791</v>
          </cell>
          <cell r="G174">
            <v>0.21829999999999999</v>
          </cell>
          <cell r="H174">
            <v>0.38890000000000002</v>
          </cell>
          <cell r="I174">
            <v>0.13039999999999999</v>
          </cell>
          <cell r="J174">
            <v>0.13389999999999999</v>
          </cell>
          <cell r="K174">
            <v>0.17030000000000001</v>
          </cell>
          <cell r="L174">
            <v>5.4722</v>
          </cell>
          <cell r="M174">
            <v>1234.7</v>
          </cell>
          <cell r="N174">
            <v>40491</v>
          </cell>
          <cell r="O174">
            <v>0</v>
          </cell>
          <cell r="Q174">
            <v>5632</v>
          </cell>
          <cell r="S174">
            <v>276.7</v>
          </cell>
          <cell r="T174">
            <v>14.4</v>
          </cell>
          <cell r="U174">
            <v>262.3</v>
          </cell>
          <cell r="V174">
            <v>0.50349999999999995</v>
          </cell>
        </row>
        <row r="175">
          <cell r="A175" t="str">
            <v>72-40-112</v>
          </cell>
          <cell r="B175" t="str">
            <v>EnerVest</v>
          </cell>
          <cell r="C175" t="str">
            <v>Cleveland 1H</v>
          </cell>
          <cell r="D175">
            <v>0</v>
          </cell>
          <cell r="E175">
            <v>2.8559000000000001</v>
          </cell>
          <cell r="F175">
            <v>1.0065999999999999</v>
          </cell>
          <cell r="G175">
            <v>0.2114</v>
          </cell>
          <cell r="H175">
            <v>0.30420000000000003</v>
          </cell>
          <cell r="I175">
            <v>0.1104</v>
          </cell>
          <cell r="J175">
            <v>9.9500000000000005E-2</v>
          </cell>
          <cell r="K175">
            <v>0.21829999999999999</v>
          </cell>
          <cell r="L175">
            <v>4.8063000000000002</v>
          </cell>
          <cell r="M175">
            <v>1203.9000000000001</v>
          </cell>
          <cell r="N175">
            <v>40127</v>
          </cell>
          <cell r="O175">
            <v>0</v>
          </cell>
          <cell r="Q175">
            <v>0</v>
          </cell>
          <cell r="S175">
            <v>0</v>
          </cell>
          <cell r="T175">
            <v>14.4</v>
          </cell>
          <cell r="U175">
            <v>0</v>
          </cell>
          <cell r="V175">
            <v>0</v>
          </cell>
        </row>
        <row r="176">
          <cell r="A176" t="str">
            <v>72-40-115</v>
          </cell>
          <cell r="B176" t="str">
            <v>Premier</v>
          </cell>
          <cell r="C176" t="str">
            <v>Blaylock 1</v>
          </cell>
          <cell r="D176">
            <v>0</v>
          </cell>
          <cell r="E176">
            <v>3.2454000000000001</v>
          </cell>
          <cell r="F176">
            <v>1.1798999999999999</v>
          </cell>
          <cell r="G176">
            <v>0.20880000000000001</v>
          </cell>
          <cell r="H176">
            <v>0.4027</v>
          </cell>
          <cell r="I176">
            <v>0.13170000000000001</v>
          </cell>
          <cell r="J176">
            <v>0.14419999999999999</v>
          </cell>
          <cell r="K176">
            <v>0.1943</v>
          </cell>
          <cell r="L176">
            <v>5.5069999999999997</v>
          </cell>
          <cell r="M176">
            <v>1237</v>
          </cell>
          <cell r="N176">
            <v>41447</v>
          </cell>
          <cell r="O176">
            <v>0</v>
          </cell>
          <cell r="Q176">
            <v>5529</v>
          </cell>
          <cell r="S176">
            <v>217.4</v>
          </cell>
          <cell r="T176">
            <v>14.4</v>
          </cell>
          <cell r="U176">
            <v>203</v>
          </cell>
          <cell r="V176">
            <v>0.47970000000000002</v>
          </cell>
        </row>
        <row r="177">
          <cell r="A177" t="str">
            <v>72-40-116</v>
          </cell>
          <cell r="B177" t="str">
            <v>Legend</v>
          </cell>
          <cell r="C177" t="str">
            <v>Defee CDP</v>
          </cell>
          <cell r="D177">
            <v>0</v>
          </cell>
          <cell r="E177">
            <v>1.1672</v>
          </cell>
          <cell r="F177">
            <v>0.19450000000000001</v>
          </cell>
          <cell r="G177">
            <v>4.5199999999999997E-2</v>
          </cell>
          <cell r="H177">
            <v>3.1600000000000003E-2</v>
          </cell>
          <cell r="I177">
            <v>1.6799999999999999E-2</v>
          </cell>
          <cell r="J177">
            <v>7.4999999999999997E-3</v>
          </cell>
          <cell r="K177">
            <v>8.2600000000000007E-2</v>
          </cell>
          <cell r="L177">
            <v>1.5454000000000001</v>
          </cell>
          <cell r="M177">
            <v>1038.5</v>
          </cell>
          <cell r="N177">
            <v>41038</v>
          </cell>
          <cell r="O177">
            <v>0</v>
          </cell>
          <cell r="Q177">
            <v>5307</v>
          </cell>
          <cell r="S177">
            <v>330.6</v>
          </cell>
          <cell r="T177">
            <v>14.4</v>
          </cell>
          <cell r="U177">
            <v>316.2</v>
          </cell>
          <cell r="V177">
            <v>0.81240000000000001</v>
          </cell>
        </row>
        <row r="178">
          <cell r="A178" t="str">
            <v>72-40-117</v>
          </cell>
          <cell r="B178" t="str">
            <v>EnerVest</v>
          </cell>
          <cell r="C178" t="str">
            <v>Dean A 1H</v>
          </cell>
          <cell r="D178">
            <v>0</v>
          </cell>
          <cell r="E178">
            <v>2.2810999999999999</v>
          </cell>
          <cell r="F178">
            <v>0.58530000000000004</v>
          </cell>
          <cell r="G178">
            <v>0.123</v>
          </cell>
          <cell r="H178">
            <v>0.14219999999999999</v>
          </cell>
          <cell r="I178">
            <v>5.4100000000000002E-2</v>
          </cell>
          <cell r="J178">
            <v>3.9399999999999998E-2</v>
          </cell>
          <cell r="K178">
            <v>0.1023</v>
          </cell>
          <cell r="L178">
            <v>3.3273999999999999</v>
          </cell>
          <cell r="M178">
            <v>1116.0999999999999</v>
          </cell>
          <cell r="N178">
            <v>41310</v>
          </cell>
          <cell r="O178">
            <v>0</v>
          </cell>
          <cell r="Q178">
            <v>0</v>
          </cell>
          <cell r="S178">
            <v>167</v>
          </cell>
          <cell r="T178">
            <v>14.4</v>
          </cell>
          <cell r="U178">
            <v>152.6</v>
          </cell>
          <cell r="V178">
            <v>0.71750000000000003</v>
          </cell>
        </row>
        <row r="179">
          <cell r="A179" t="str">
            <v>72-40-124</v>
          </cell>
          <cell r="B179" t="str">
            <v>Legend</v>
          </cell>
          <cell r="C179" t="str">
            <v>Dunn Daugherty CDP</v>
          </cell>
          <cell r="D179">
            <v>0</v>
          </cell>
          <cell r="E179">
            <v>3.2955000000000001</v>
          </cell>
          <cell r="F179">
            <v>1.2176</v>
          </cell>
          <cell r="G179">
            <v>0.2414</v>
          </cell>
          <cell r="H179">
            <v>0.39300000000000002</v>
          </cell>
          <cell r="I179">
            <v>0.14380000000000001</v>
          </cell>
          <cell r="J179">
            <v>0.14249999999999999</v>
          </cell>
          <cell r="K179">
            <v>0.27460000000000001</v>
          </cell>
          <cell r="L179">
            <v>5.7084000000000001</v>
          </cell>
          <cell r="M179">
            <v>1251.3</v>
          </cell>
          <cell r="N179">
            <v>41313</v>
          </cell>
          <cell r="O179">
            <v>0</v>
          </cell>
          <cell r="Q179">
            <v>12550</v>
          </cell>
          <cell r="S179">
            <v>185.6</v>
          </cell>
          <cell r="T179">
            <v>14.4</v>
          </cell>
          <cell r="U179">
            <v>171.2</v>
          </cell>
          <cell r="V179">
            <v>0.61850000000000005</v>
          </cell>
        </row>
        <row r="180">
          <cell r="A180" t="str">
            <v>72-40-131</v>
          </cell>
          <cell r="B180" t="str">
            <v>Bluestone</v>
          </cell>
          <cell r="C180" t="str">
            <v>Buck North</v>
          </cell>
          <cell r="D180">
            <v>0</v>
          </cell>
          <cell r="E180">
            <v>3.2359</v>
          </cell>
          <cell r="F180">
            <v>1.2022999999999999</v>
          </cell>
          <cell r="G180">
            <v>0.21479999999999999</v>
          </cell>
          <cell r="H180">
            <v>0.39829999999999999</v>
          </cell>
          <cell r="I180">
            <v>0.12970000000000001</v>
          </cell>
          <cell r="J180">
            <v>0.13689999999999999</v>
          </cell>
          <cell r="K180">
            <v>0.16389999999999999</v>
          </cell>
          <cell r="L180">
            <v>5.4817999999999998</v>
          </cell>
          <cell r="M180">
            <v>1226.8</v>
          </cell>
          <cell r="N180">
            <v>41415</v>
          </cell>
          <cell r="O180">
            <v>0</v>
          </cell>
          <cell r="Q180">
            <v>6309</v>
          </cell>
          <cell r="S180">
            <v>252.6</v>
          </cell>
          <cell r="T180">
            <v>14.4</v>
          </cell>
          <cell r="U180">
            <v>238.2</v>
          </cell>
          <cell r="V180">
            <v>0.54679999999999995</v>
          </cell>
        </row>
        <row r="181">
          <cell r="A181" t="str">
            <v>72-40-132</v>
          </cell>
          <cell r="B181" t="str">
            <v>Spindletop</v>
          </cell>
          <cell r="C181" t="str">
            <v>Wilson Harris 3</v>
          </cell>
          <cell r="D181">
            <v>0</v>
          </cell>
          <cell r="E181">
            <v>3.1255999999999999</v>
          </cell>
          <cell r="F181">
            <v>1.1047</v>
          </cell>
          <cell r="G181">
            <v>0.24629999999999999</v>
          </cell>
          <cell r="H181">
            <v>0.3407</v>
          </cell>
          <cell r="I181">
            <v>0.13150000000000001</v>
          </cell>
          <cell r="J181">
            <v>0.1099</v>
          </cell>
          <cell r="K181">
            <v>0.1978</v>
          </cell>
          <cell r="L181">
            <v>5.2565</v>
          </cell>
          <cell r="M181">
            <v>1213.5999999999999</v>
          </cell>
          <cell r="N181">
            <v>41388</v>
          </cell>
          <cell r="O181">
            <v>0</v>
          </cell>
          <cell r="Q181">
            <v>0</v>
          </cell>
          <cell r="S181">
            <v>158.9</v>
          </cell>
          <cell r="T181">
            <v>14.4</v>
          </cell>
          <cell r="U181">
            <v>144.5</v>
          </cell>
          <cell r="V181">
            <v>1.4384999999999999</v>
          </cell>
        </row>
        <row r="182">
          <cell r="A182" t="str">
            <v>72-40-134</v>
          </cell>
          <cell r="B182" t="str">
            <v>Premier</v>
          </cell>
          <cell r="C182" t="str">
            <v>Randall 3H,4H,5H &amp; 6H CDP</v>
          </cell>
          <cell r="D182">
            <v>0</v>
          </cell>
          <cell r="E182">
            <v>3.4037999999999999</v>
          </cell>
          <cell r="F182">
            <v>1.2202999999999999</v>
          </cell>
          <cell r="G182">
            <v>0.21740000000000001</v>
          </cell>
          <cell r="H182">
            <v>0.39829999999999999</v>
          </cell>
          <cell r="I182">
            <v>0.1278</v>
          </cell>
          <cell r="J182">
            <v>0.1328</v>
          </cell>
          <cell r="K182">
            <v>0.16700000000000001</v>
          </cell>
          <cell r="L182">
            <v>5.6673999999999998</v>
          </cell>
          <cell r="M182">
            <v>1237.5999999999999</v>
          </cell>
          <cell r="N182">
            <v>41447</v>
          </cell>
          <cell r="O182">
            <v>0</v>
          </cell>
          <cell r="Q182">
            <v>14662</v>
          </cell>
          <cell r="S182">
            <v>242.4</v>
          </cell>
          <cell r="T182">
            <v>14.4</v>
          </cell>
          <cell r="U182">
            <v>228</v>
          </cell>
          <cell r="V182">
            <v>0.65280000000000005</v>
          </cell>
        </row>
        <row r="183">
          <cell r="A183" t="str">
            <v>72-40-135</v>
          </cell>
          <cell r="B183" t="str">
            <v>Spindletop</v>
          </cell>
          <cell r="C183" t="str">
            <v>Wilson Harris 2</v>
          </cell>
          <cell r="D183">
            <v>0</v>
          </cell>
          <cell r="E183">
            <v>3.0916999999999999</v>
          </cell>
          <cell r="F183">
            <v>1.0807</v>
          </cell>
          <cell r="G183">
            <v>0.24030000000000001</v>
          </cell>
          <cell r="H183">
            <v>0.33260000000000001</v>
          </cell>
          <cell r="I183">
            <v>0.126</v>
          </cell>
          <cell r="J183">
            <v>0.1033</v>
          </cell>
          <cell r="K183">
            <v>0.24610000000000001</v>
          </cell>
          <cell r="L183">
            <v>5.2206999999999999</v>
          </cell>
          <cell r="M183">
            <v>1214.2</v>
          </cell>
          <cell r="N183">
            <v>41382</v>
          </cell>
          <cell r="O183">
            <v>0</v>
          </cell>
          <cell r="Q183">
            <v>10964</v>
          </cell>
          <cell r="S183">
            <v>160.30000000000001</v>
          </cell>
          <cell r="T183">
            <v>14.4</v>
          </cell>
          <cell r="U183">
            <v>145.9</v>
          </cell>
          <cell r="V183">
            <v>1.3529</v>
          </cell>
        </row>
        <row r="184">
          <cell r="A184" t="str">
            <v>72-40-136</v>
          </cell>
          <cell r="B184" t="str">
            <v>Spindletop</v>
          </cell>
          <cell r="C184" t="str">
            <v>Wilson Harris 4</v>
          </cell>
          <cell r="D184">
            <v>0</v>
          </cell>
          <cell r="E184">
            <v>3.2299000000000002</v>
          </cell>
          <cell r="F184">
            <v>1.1695</v>
          </cell>
          <cell r="G184">
            <v>0.25619999999999998</v>
          </cell>
          <cell r="H184">
            <v>0.36199999999999999</v>
          </cell>
          <cell r="I184">
            <v>0.1328</v>
          </cell>
          <cell r="J184">
            <v>0.1158</v>
          </cell>
          <cell r="K184">
            <v>0.25009999999999999</v>
          </cell>
          <cell r="L184">
            <v>5.5163000000000002</v>
          </cell>
          <cell r="M184">
            <v>1231.9000000000001</v>
          </cell>
          <cell r="N184">
            <v>40371</v>
          </cell>
          <cell r="O184">
            <v>0</v>
          </cell>
          <cell r="Q184">
            <v>0</v>
          </cell>
          <cell r="S184">
            <v>21.2</v>
          </cell>
          <cell r="T184">
            <v>14.4</v>
          </cell>
          <cell r="U184">
            <v>6.8</v>
          </cell>
          <cell r="V184">
            <v>1.6068</v>
          </cell>
        </row>
        <row r="185">
          <cell r="A185" t="str">
            <v>72-40-137</v>
          </cell>
          <cell r="B185" t="str">
            <v>Spindletop</v>
          </cell>
          <cell r="C185" t="str">
            <v>Fitz Williams 2</v>
          </cell>
          <cell r="D185">
            <v>0</v>
          </cell>
          <cell r="E185">
            <v>3.0468000000000002</v>
          </cell>
          <cell r="F185">
            <v>1.0503</v>
          </cell>
          <cell r="G185">
            <v>0.2293</v>
          </cell>
          <cell r="H185">
            <v>0.31830000000000003</v>
          </cell>
          <cell r="I185">
            <v>0.1196</v>
          </cell>
          <cell r="J185">
            <v>9.6699999999999994E-2</v>
          </cell>
          <cell r="K185">
            <v>0.2283</v>
          </cell>
          <cell r="L185">
            <v>5.0892999999999997</v>
          </cell>
          <cell r="M185">
            <v>1202.3</v>
          </cell>
          <cell r="N185">
            <v>41388</v>
          </cell>
          <cell r="O185">
            <v>0</v>
          </cell>
          <cell r="Q185">
            <v>16832</v>
          </cell>
          <cell r="S185">
            <v>158.6</v>
          </cell>
          <cell r="T185">
            <v>14.4</v>
          </cell>
          <cell r="U185">
            <v>144.19999999999999</v>
          </cell>
          <cell r="V185">
            <v>1.4117999999999999</v>
          </cell>
        </row>
        <row r="186">
          <cell r="A186" t="str">
            <v>72-40-159</v>
          </cell>
          <cell r="B186" t="str">
            <v>XTO</v>
          </cell>
          <cell r="C186" t="str">
            <v>Cotten 1</v>
          </cell>
          <cell r="D186">
            <v>0</v>
          </cell>
          <cell r="E186">
            <v>2.3111000000000002</v>
          </cell>
          <cell r="F186">
            <v>0.64749999999999996</v>
          </cell>
          <cell r="G186">
            <v>0.16389999999999999</v>
          </cell>
          <cell r="H186">
            <v>0.18329999999999999</v>
          </cell>
          <cell r="I186">
            <v>7.5600000000000001E-2</v>
          </cell>
          <cell r="J186">
            <v>5.5800000000000002E-2</v>
          </cell>
          <cell r="K186">
            <v>0.1431</v>
          </cell>
          <cell r="L186">
            <v>3.5802999999999998</v>
          </cell>
          <cell r="M186">
            <v>1138</v>
          </cell>
          <cell r="N186">
            <v>41418</v>
          </cell>
          <cell r="O186">
            <v>0</v>
          </cell>
          <cell r="Q186">
            <v>1040</v>
          </cell>
          <cell r="S186">
            <v>342.1</v>
          </cell>
          <cell r="T186">
            <v>14.4</v>
          </cell>
          <cell r="U186">
            <v>327.7</v>
          </cell>
          <cell r="V186">
            <v>0.71950000000000003</v>
          </cell>
        </row>
        <row r="187">
          <cell r="A187" t="str">
            <v>72-40-171</v>
          </cell>
          <cell r="B187" t="str">
            <v>Vantage</v>
          </cell>
          <cell r="C187" t="str">
            <v>Lloyd #1</v>
          </cell>
          <cell r="D187">
            <v>0</v>
          </cell>
          <cell r="E187">
            <v>2.4321000000000002</v>
          </cell>
          <cell r="F187">
            <v>0.62629999999999997</v>
          </cell>
          <cell r="G187">
            <v>0.14410000000000001</v>
          </cell>
          <cell r="H187">
            <v>0.1545</v>
          </cell>
          <cell r="I187">
            <v>5.5500000000000001E-2</v>
          </cell>
          <cell r="J187">
            <v>3.8800000000000001E-2</v>
          </cell>
          <cell r="K187">
            <v>8.2699999999999996E-2</v>
          </cell>
          <cell r="L187">
            <v>3.5339999999999998</v>
          </cell>
          <cell r="M187">
            <v>1133.5</v>
          </cell>
          <cell r="N187">
            <v>41430</v>
          </cell>
          <cell r="O187">
            <v>0</v>
          </cell>
          <cell r="Q187">
            <v>8974</v>
          </cell>
          <cell r="S187">
            <v>335.3</v>
          </cell>
          <cell r="T187">
            <v>14.4</v>
          </cell>
          <cell r="U187">
            <v>320.89999999999998</v>
          </cell>
          <cell r="V187">
            <v>0.78790000000000004</v>
          </cell>
        </row>
        <row r="188">
          <cell r="A188" t="str">
            <v>72-40-175</v>
          </cell>
          <cell r="B188" t="str">
            <v>Bluestone</v>
          </cell>
          <cell r="C188" t="str">
            <v>Marshland 1H</v>
          </cell>
          <cell r="D188">
            <v>0</v>
          </cell>
          <cell r="E188">
            <v>3.1423999999999999</v>
          </cell>
          <cell r="F188">
            <v>1.2089000000000001</v>
          </cell>
          <cell r="G188">
            <v>0.21609999999999999</v>
          </cell>
          <cell r="H188">
            <v>0.39660000000000001</v>
          </cell>
          <cell r="I188">
            <v>0.1338</v>
          </cell>
          <cell r="J188">
            <v>0.14330000000000001</v>
          </cell>
          <cell r="K188">
            <v>0.1699</v>
          </cell>
          <cell r="L188">
            <v>5.4109999999999996</v>
          </cell>
          <cell r="M188">
            <v>1222.9000000000001</v>
          </cell>
          <cell r="N188">
            <v>41410</v>
          </cell>
          <cell r="O188">
            <v>0</v>
          </cell>
          <cell r="Q188">
            <v>2785</v>
          </cell>
          <cell r="S188">
            <v>276.60000000000002</v>
          </cell>
          <cell r="T188">
            <v>14.4</v>
          </cell>
          <cell r="U188">
            <v>262.2</v>
          </cell>
          <cell r="V188">
            <v>0.53669999999999995</v>
          </cell>
        </row>
        <row r="189">
          <cell r="A189" t="str">
            <v>72-40-184</v>
          </cell>
          <cell r="B189" t="str">
            <v>Vantage</v>
          </cell>
          <cell r="C189" t="str">
            <v>Boling 1</v>
          </cell>
          <cell r="D189">
            <v>0</v>
          </cell>
          <cell r="E189">
            <v>2.3031000000000001</v>
          </cell>
          <cell r="F189">
            <v>0.56899999999999995</v>
          </cell>
          <cell r="G189">
            <v>0.13650000000000001</v>
          </cell>
          <cell r="H189">
            <v>0.13519999999999999</v>
          </cell>
          <cell r="I189">
            <v>4.9000000000000002E-2</v>
          </cell>
          <cell r="J189">
            <v>3.2399999999999998E-2</v>
          </cell>
          <cell r="K189">
            <v>6.2399999999999997E-2</v>
          </cell>
          <cell r="L189">
            <v>3.2875999999999999</v>
          </cell>
          <cell r="M189">
            <v>1117.5999999999999</v>
          </cell>
          <cell r="N189">
            <v>41430</v>
          </cell>
          <cell r="O189">
            <v>0</v>
          </cell>
          <cell r="Q189">
            <v>13531</v>
          </cell>
          <cell r="S189">
            <v>336.6</v>
          </cell>
          <cell r="T189">
            <v>14.4</v>
          </cell>
          <cell r="U189">
            <v>322.2</v>
          </cell>
          <cell r="V189">
            <v>1.3076000000000001</v>
          </cell>
        </row>
        <row r="190">
          <cell r="A190" t="str">
            <v>72-40-185</v>
          </cell>
          <cell r="B190" t="str">
            <v>Vantage</v>
          </cell>
          <cell r="C190" t="str">
            <v>Boling 2</v>
          </cell>
          <cell r="D190">
            <v>0</v>
          </cell>
          <cell r="E190">
            <v>2.2101000000000002</v>
          </cell>
          <cell r="F190">
            <v>0.53039999999999998</v>
          </cell>
          <cell r="G190">
            <v>0.1222</v>
          </cell>
          <cell r="H190">
            <v>0.1226</v>
          </cell>
          <cell r="I190">
            <v>4.5699999999999998E-2</v>
          </cell>
          <cell r="J190">
            <v>2.9899999999999999E-2</v>
          </cell>
          <cell r="K190">
            <v>0.2324</v>
          </cell>
          <cell r="L190">
            <v>3.2932999999999999</v>
          </cell>
          <cell r="M190">
            <v>1127</v>
          </cell>
          <cell r="N190">
            <v>41004</v>
          </cell>
          <cell r="O190">
            <v>0</v>
          </cell>
          <cell r="Q190">
            <v>0</v>
          </cell>
          <cell r="S190">
            <v>13.2</v>
          </cell>
          <cell r="T190">
            <v>14.4</v>
          </cell>
          <cell r="U190">
            <v>0</v>
          </cell>
          <cell r="V190">
            <v>1.2727999999999999</v>
          </cell>
        </row>
        <row r="191">
          <cell r="A191" t="str">
            <v>72-40-187</v>
          </cell>
          <cell r="B191" t="str">
            <v>Bluestone</v>
          </cell>
          <cell r="C191" t="str">
            <v>Saunders C</v>
          </cell>
          <cell r="D191">
            <v>0</v>
          </cell>
          <cell r="E191">
            <v>3.2543000000000002</v>
          </cell>
          <cell r="F191">
            <v>1.2016</v>
          </cell>
          <cell r="G191">
            <v>0.15720000000000001</v>
          </cell>
          <cell r="H191">
            <v>0.3528</v>
          </cell>
          <cell r="I191">
            <v>9.35E-2</v>
          </cell>
          <cell r="J191">
            <v>0.11</v>
          </cell>
          <cell r="K191">
            <v>0.2127</v>
          </cell>
          <cell r="L191">
            <v>5.3821000000000003</v>
          </cell>
          <cell r="M191">
            <v>1221.2</v>
          </cell>
          <cell r="N191">
            <v>41438</v>
          </cell>
          <cell r="O191">
            <v>0</v>
          </cell>
          <cell r="Q191">
            <v>4781</v>
          </cell>
          <cell r="S191">
            <v>170.2</v>
          </cell>
          <cell r="T191">
            <v>14.4</v>
          </cell>
          <cell r="U191">
            <v>155.80000000000001</v>
          </cell>
          <cell r="V191">
            <v>0.42270000000000002</v>
          </cell>
        </row>
        <row r="192">
          <cell r="A192" t="str">
            <v>72-40-191</v>
          </cell>
          <cell r="B192" t="str">
            <v>Bluestone</v>
          </cell>
          <cell r="C192" t="str">
            <v>Broumley #6</v>
          </cell>
          <cell r="D192">
            <v>0</v>
          </cell>
          <cell r="E192">
            <v>3.4558</v>
          </cell>
          <cell r="F192">
            <v>1.2797000000000001</v>
          </cell>
          <cell r="G192">
            <v>0.23180000000000001</v>
          </cell>
          <cell r="H192">
            <v>0.44479999999999997</v>
          </cell>
          <cell r="I192">
            <v>0.15329999999999999</v>
          </cell>
          <cell r="J192">
            <v>0.16689999999999999</v>
          </cell>
          <cell r="K192">
            <v>0.24629999999999999</v>
          </cell>
          <cell r="L192">
            <v>5.9786000000000001</v>
          </cell>
          <cell r="M192">
            <v>1261.5999999999999</v>
          </cell>
          <cell r="N192">
            <v>41410</v>
          </cell>
          <cell r="O192">
            <v>0</v>
          </cell>
          <cell r="Q192">
            <v>5870</v>
          </cell>
          <cell r="S192">
            <v>304</v>
          </cell>
          <cell r="T192">
            <v>14.4</v>
          </cell>
          <cell r="U192">
            <v>289.60000000000002</v>
          </cell>
          <cell r="V192">
            <v>0.57969999999999999</v>
          </cell>
        </row>
        <row r="193">
          <cell r="A193" t="str">
            <v>72-40-192</v>
          </cell>
          <cell r="B193" t="str">
            <v>CBMoncrief</v>
          </cell>
          <cell r="C193" t="str">
            <v>Martin Ranch 1H</v>
          </cell>
          <cell r="D193">
            <v>0</v>
          </cell>
          <cell r="E193">
            <v>3.3481000000000001</v>
          </cell>
          <cell r="F193">
            <v>1.2356</v>
          </cell>
          <cell r="G193">
            <v>0.4173</v>
          </cell>
          <cell r="H193">
            <v>0.20530000000000001</v>
          </cell>
          <cell r="I193">
            <v>0.12709999999999999</v>
          </cell>
          <cell r="J193">
            <v>0.13969999999999999</v>
          </cell>
          <cell r="K193">
            <v>0.1734</v>
          </cell>
          <cell r="L193">
            <v>5.6464999999999996</v>
          </cell>
          <cell r="M193">
            <v>1240.7</v>
          </cell>
          <cell r="N193">
            <v>41347</v>
          </cell>
          <cell r="O193">
            <v>0</v>
          </cell>
          <cell r="Q193">
            <v>3358</v>
          </cell>
          <cell r="S193">
            <v>198.9</v>
          </cell>
          <cell r="T193">
            <v>14.4</v>
          </cell>
          <cell r="U193">
            <v>184.5</v>
          </cell>
          <cell r="V193">
            <v>0.48820000000000002</v>
          </cell>
        </row>
        <row r="194">
          <cell r="A194" t="str">
            <v>72-40-195</v>
          </cell>
          <cell r="B194" t="str">
            <v>CEMI</v>
          </cell>
          <cell r="C194" t="str">
            <v>Blue Drake Woody South</v>
          </cell>
          <cell r="D194">
            <v>0</v>
          </cell>
          <cell r="E194">
            <v>2.4382999999999999</v>
          </cell>
          <cell r="F194">
            <v>0.60360000000000003</v>
          </cell>
          <cell r="G194">
            <v>0.13089999999999999</v>
          </cell>
          <cell r="H194">
            <v>0.14660000000000001</v>
          </cell>
          <cell r="I194">
            <v>5.45E-2</v>
          </cell>
          <cell r="J194">
            <v>3.8600000000000002E-2</v>
          </cell>
          <cell r="K194">
            <v>6.8500000000000005E-2</v>
          </cell>
          <cell r="L194">
            <v>3.4809999999999999</v>
          </cell>
          <cell r="M194">
            <v>1127.7</v>
          </cell>
          <cell r="N194">
            <v>41382</v>
          </cell>
          <cell r="O194">
            <v>0</v>
          </cell>
          <cell r="Q194">
            <v>18154</v>
          </cell>
          <cell r="S194">
            <v>191.5</v>
          </cell>
          <cell r="T194">
            <v>14.4</v>
          </cell>
          <cell r="U194">
            <v>177.1</v>
          </cell>
          <cell r="V194">
            <v>0.94169999999999998</v>
          </cell>
        </row>
        <row r="195">
          <cell r="A195" t="str">
            <v>72-40-231</v>
          </cell>
          <cell r="B195" t="str">
            <v>CEMI</v>
          </cell>
          <cell r="C195" t="str">
            <v>Winscott NW</v>
          </cell>
          <cell r="D195">
            <v>0</v>
          </cell>
          <cell r="E195">
            <v>2.2543000000000002</v>
          </cell>
          <cell r="F195">
            <v>0.63800000000000001</v>
          </cell>
          <cell r="G195">
            <v>0.14130000000000001</v>
          </cell>
          <cell r="H195">
            <v>0.16889999999999999</v>
          </cell>
          <cell r="I195">
            <v>6.4299999999999996E-2</v>
          </cell>
          <cell r="J195">
            <v>4.5499999999999999E-2</v>
          </cell>
          <cell r="K195">
            <v>0.12839999999999999</v>
          </cell>
          <cell r="L195">
            <v>3.4407000000000001</v>
          </cell>
          <cell r="M195">
            <v>1122.9000000000001</v>
          </cell>
          <cell r="N195">
            <v>41389</v>
          </cell>
          <cell r="O195">
            <v>0</v>
          </cell>
          <cell r="Q195">
            <v>26501</v>
          </cell>
          <cell r="S195">
            <v>157.1</v>
          </cell>
          <cell r="T195">
            <v>14.4</v>
          </cell>
          <cell r="U195">
            <v>142.69999999999999</v>
          </cell>
          <cell r="V195">
            <v>1.2982</v>
          </cell>
        </row>
        <row r="196">
          <cell r="A196" t="str">
            <v>72-40-336</v>
          </cell>
          <cell r="B196" t="str">
            <v>NextEra</v>
          </cell>
          <cell r="C196" t="str">
            <v>Cherry #3</v>
          </cell>
          <cell r="D196">
            <v>0</v>
          </cell>
          <cell r="E196">
            <v>2.1339000000000001</v>
          </cell>
          <cell r="F196">
            <v>0.48649999999999999</v>
          </cell>
          <cell r="G196">
            <v>0.1145</v>
          </cell>
          <cell r="H196">
            <v>0.1135</v>
          </cell>
          <cell r="I196">
            <v>4.7100000000000003E-2</v>
          </cell>
          <cell r="J196">
            <v>2.98E-2</v>
          </cell>
          <cell r="K196">
            <v>7.9000000000000001E-2</v>
          </cell>
          <cell r="L196">
            <v>3.0043000000000002</v>
          </cell>
          <cell r="M196">
            <v>1106.3</v>
          </cell>
          <cell r="N196">
            <v>40920</v>
          </cell>
          <cell r="O196">
            <v>0</v>
          </cell>
          <cell r="Q196">
            <v>0</v>
          </cell>
          <cell r="S196">
            <v>267.39999999999998</v>
          </cell>
          <cell r="T196">
            <v>14.4</v>
          </cell>
          <cell r="U196">
            <v>253</v>
          </cell>
          <cell r="V196">
            <v>0.81530000000000002</v>
          </cell>
        </row>
        <row r="197">
          <cell r="A197" t="str">
            <v>72-40-338</v>
          </cell>
          <cell r="B197" t="str">
            <v>NextEra</v>
          </cell>
          <cell r="C197" t="str">
            <v>Brogan</v>
          </cell>
          <cell r="D197">
            <v>0</v>
          </cell>
          <cell r="E197">
            <v>2.1844000000000001</v>
          </cell>
          <cell r="F197">
            <v>0.50549999999999995</v>
          </cell>
          <cell r="G197">
            <v>0.1171</v>
          </cell>
          <cell r="H197">
            <v>0.1221</v>
          </cell>
          <cell r="I197">
            <v>4.87E-2</v>
          </cell>
          <cell r="J197">
            <v>3.2800000000000003E-2</v>
          </cell>
          <cell r="K197">
            <v>0.1087</v>
          </cell>
          <cell r="L197">
            <v>3.1193</v>
          </cell>
          <cell r="M197">
            <v>1111.5</v>
          </cell>
          <cell r="N197">
            <v>40866</v>
          </cell>
          <cell r="O197">
            <v>0</v>
          </cell>
          <cell r="Q197">
            <v>15</v>
          </cell>
          <cell r="S197">
            <v>295.3</v>
          </cell>
          <cell r="T197">
            <v>14.4</v>
          </cell>
          <cell r="U197">
            <v>280.89999999999998</v>
          </cell>
          <cell r="V197">
            <v>0.82089999999999996</v>
          </cell>
        </row>
        <row r="198">
          <cell r="A198" t="str">
            <v>72-40-344</v>
          </cell>
          <cell r="B198" t="str">
            <v>NextEra</v>
          </cell>
          <cell r="C198" t="str">
            <v>Smith 1H</v>
          </cell>
          <cell r="D198">
            <v>0</v>
          </cell>
          <cell r="E198">
            <v>3.4845000000000002</v>
          </cell>
          <cell r="F198">
            <v>1.3122</v>
          </cell>
          <cell r="G198">
            <v>0.19040000000000001</v>
          </cell>
          <cell r="H198">
            <v>0.42309999999999998</v>
          </cell>
          <cell r="I198">
            <v>0.12759999999999999</v>
          </cell>
          <cell r="J198">
            <v>0.15160000000000001</v>
          </cell>
          <cell r="K198">
            <v>0.25519999999999998</v>
          </cell>
          <cell r="L198">
            <v>5.9446000000000003</v>
          </cell>
          <cell r="M198">
            <v>1257.2</v>
          </cell>
          <cell r="N198">
            <v>41435</v>
          </cell>
          <cell r="O198">
            <v>0</v>
          </cell>
          <cell r="Q198">
            <v>6624</v>
          </cell>
          <cell r="S198">
            <v>216.1</v>
          </cell>
          <cell r="T198">
            <v>14.4</v>
          </cell>
          <cell r="U198">
            <v>201.7</v>
          </cell>
          <cell r="V198">
            <v>0.52910000000000001</v>
          </cell>
        </row>
        <row r="199">
          <cell r="A199" t="str">
            <v>78-0006-24</v>
          </cell>
          <cell r="B199" t="str">
            <v>EnerVest</v>
          </cell>
          <cell r="C199" t="str">
            <v>Dean Receipt</v>
          </cell>
          <cell r="D199">
            <v>0</v>
          </cell>
          <cell r="E199">
            <v>2.9491000000000001</v>
          </cell>
          <cell r="F199">
            <v>0.87580000000000002</v>
          </cell>
          <cell r="G199">
            <v>0.25040000000000001</v>
          </cell>
          <cell r="H199">
            <v>0.17169999999999999</v>
          </cell>
          <cell r="I199">
            <v>8.6499999999999994E-2</v>
          </cell>
          <cell r="J199">
            <v>7.1800000000000003E-2</v>
          </cell>
          <cell r="K199">
            <v>0.12620000000000001</v>
          </cell>
          <cell r="L199">
            <v>4.5315000000000003</v>
          </cell>
          <cell r="M199">
            <v>1179.4000000000001</v>
          </cell>
          <cell r="N199">
            <v>41449</v>
          </cell>
          <cell r="O199">
            <v>0</v>
          </cell>
          <cell r="Q199">
            <v>396416</v>
          </cell>
          <cell r="S199">
            <v>985.3</v>
          </cell>
          <cell r="T199">
            <v>14.4</v>
          </cell>
          <cell r="U199">
            <v>970.9</v>
          </cell>
          <cell r="V199">
            <v>0.91010000000000002</v>
          </cell>
        </row>
        <row r="200">
          <cell r="A200" t="str">
            <v>78-0009-24</v>
          </cell>
          <cell r="B200" t="str">
            <v>Peregrine</v>
          </cell>
          <cell r="C200" t="str">
            <v>Honkin Onken</v>
          </cell>
          <cell r="D200">
            <v>0</v>
          </cell>
          <cell r="E200">
            <v>2.6229</v>
          </cell>
          <cell r="F200">
            <v>0.87590000000000001</v>
          </cell>
          <cell r="G200">
            <v>0.21</v>
          </cell>
          <cell r="H200">
            <v>0.24149999999999999</v>
          </cell>
          <cell r="I200">
            <v>9.35E-2</v>
          </cell>
          <cell r="J200">
            <v>7.5200000000000003E-2</v>
          </cell>
          <cell r="K200">
            <v>0.15260000000000001</v>
          </cell>
          <cell r="L200">
            <v>4.2716000000000003</v>
          </cell>
          <cell r="M200">
            <v>1167.5</v>
          </cell>
          <cell r="N200">
            <v>40687</v>
          </cell>
          <cell r="O200">
            <v>0</v>
          </cell>
          <cell r="Q200">
            <v>0</v>
          </cell>
          <cell r="S200">
            <v>14.4</v>
          </cell>
          <cell r="T200">
            <v>14.4</v>
          </cell>
          <cell r="U200">
            <v>0</v>
          </cell>
          <cell r="V200">
            <v>1.4036</v>
          </cell>
        </row>
        <row r="201">
          <cell r="A201" t="str">
            <v>81-10-078</v>
          </cell>
          <cell r="B201" t="str">
            <v>Devon</v>
          </cell>
          <cell r="C201" t="str">
            <v>McMahon 1H &amp; 6H CDP</v>
          </cell>
          <cell r="D201">
            <v>0</v>
          </cell>
          <cell r="E201">
            <v>2.1353</v>
          </cell>
          <cell r="F201">
            <v>0.45700000000000002</v>
          </cell>
          <cell r="G201">
            <v>9.4799999999999995E-2</v>
          </cell>
          <cell r="H201">
            <v>9.2200000000000004E-2</v>
          </cell>
          <cell r="I201">
            <v>3.2199999999999999E-2</v>
          </cell>
          <cell r="J201">
            <v>1.9199999999999998E-2</v>
          </cell>
          <cell r="K201">
            <v>5.3600000000000002E-2</v>
          </cell>
          <cell r="L201">
            <v>2.8843000000000001</v>
          </cell>
          <cell r="M201">
            <v>1093.5</v>
          </cell>
          <cell r="N201">
            <v>41409</v>
          </cell>
          <cell r="O201">
            <v>0</v>
          </cell>
          <cell r="Q201">
            <v>10983</v>
          </cell>
          <cell r="S201">
            <v>186.7</v>
          </cell>
          <cell r="T201">
            <v>14.4</v>
          </cell>
          <cell r="U201">
            <v>172.3</v>
          </cell>
          <cell r="V201">
            <v>1.6154999999999999</v>
          </cell>
        </row>
        <row r="202">
          <cell r="A202" t="str">
            <v>81-10-130</v>
          </cell>
          <cell r="B202" t="str">
            <v>Devon</v>
          </cell>
          <cell r="C202" t="str">
            <v>Hyde Hickman West 1H,2H &amp; 3H CDP</v>
          </cell>
          <cell r="D202">
            <v>0</v>
          </cell>
          <cell r="E202">
            <v>2.2071999999999998</v>
          </cell>
          <cell r="F202">
            <v>0.48409999999999997</v>
          </cell>
          <cell r="G202">
            <v>9.7900000000000001E-2</v>
          </cell>
          <cell r="H202">
            <v>9.7799999999999998E-2</v>
          </cell>
          <cell r="I202">
            <v>3.4299999999999997E-2</v>
          </cell>
          <cell r="J202">
            <v>1.9199999999999998E-2</v>
          </cell>
          <cell r="K202">
            <v>3.4000000000000002E-2</v>
          </cell>
          <cell r="L202">
            <v>2.9744999999999999</v>
          </cell>
          <cell r="M202">
            <v>1096.8</v>
          </cell>
          <cell r="N202">
            <v>41326</v>
          </cell>
          <cell r="O202">
            <v>0</v>
          </cell>
          <cell r="Q202">
            <v>21718</v>
          </cell>
          <cell r="S202">
            <v>186.8</v>
          </cell>
          <cell r="T202">
            <v>14.4</v>
          </cell>
          <cell r="U202">
            <v>172.4</v>
          </cell>
          <cell r="V202">
            <v>1.5738000000000001</v>
          </cell>
        </row>
        <row r="203">
          <cell r="A203" t="str">
            <v>81-10-134</v>
          </cell>
          <cell r="B203" t="str">
            <v>Premier</v>
          </cell>
          <cell r="C203" t="str">
            <v>Barron CDP</v>
          </cell>
          <cell r="D203">
            <v>0</v>
          </cell>
          <cell r="E203">
            <v>2.3487</v>
          </cell>
          <cell r="F203">
            <v>0.60399999999999998</v>
          </cell>
          <cell r="G203">
            <v>0.13300000000000001</v>
          </cell>
          <cell r="H203">
            <v>0.1537</v>
          </cell>
          <cell r="I203">
            <v>5.8299999999999998E-2</v>
          </cell>
          <cell r="J203">
            <v>4.2099999999999999E-2</v>
          </cell>
          <cell r="K203">
            <v>5.96E-2</v>
          </cell>
          <cell r="L203">
            <v>3.3994</v>
          </cell>
          <cell r="M203">
            <v>1116.0999999999999</v>
          </cell>
          <cell r="N203">
            <v>41425</v>
          </cell>
          <cell r="O203">
            <v>0</v>
          </cell>
          <cell r="Q203">
            <v>12671</v>
          </cell>
          <cell r="S203">
            <v>141.1</v>
          </cell>
          <cell r="T203">
            <v>14.4</v>
          </cell>
          <cell r="U203">
            <v>126.7</v>
          </cell>
          <cell r="V203">
            <v>1.7033</v>
          </cell>
        </row>
        <row r="204">
          <cell r="A204" t="str">
            <v>81-10-156</v>
          </cell>
          <cell r="B204" t="str">
            <v>Devon</v>
          </cell>
          <cell r="C204" t="str">
            <v>Hyde Hickman C 1,2,3,4H CDP</v>
          </cell>
          <cell r="D204">
            <v>0</v>
          </cell>
          <cell r="E204">
            <v>2.2162000000000002</v>
          </cell>
          <cell r="F204">
            <v>0.43440000000000001</v>
          </cell>
          <cell r="G204">
            <v>8.5800000000000001E-2</v>
          </cell>
          <cell r="H204">
            <v>7.2900000000000006E-2</v>
          </cell>
          <cell r="I204">
            <v>2.5100000000000001E-2</v>
          </cell>
          <cell r="J204">
            <v>1.6199999999999999E-2</v>
          </cell>
          <cell r="K204">
            <v>2.1000000000000001E-2</v>
          </cell>
          <cell r="L204">
            <v>2.8715999999999999</v>
          </cell>
          <cell r="M204">
            <v>1089.0999999999999</v>
          </cell>
          <cell r="N204">
            <v>41455</v>
          </cell>
          <cell r="O204">
            <v>0</v>
          </cell>
          <cell r="Q204">
            <v>39508</v>
          </cell>
          <cell r="S204">
            <v>206.1</v>
          </cell>
          <cell r="T204">
            <v>14.4</v>
          </cell>
          <cell r="U204">
            <v>191.7</v>
          </cell>
          <cell r="V204">
            <v>1.6080000000000001</v>
          </cell>
        </row>
        <row r="205">
          <cell r="A205" t="str">
            <v>81-10-157</v>
          </cell>
          <cell r="B205" t="str">
            <v>Devon</v>
          </cell>
          <cell r="C205" t="str">
            <v>Hyde Hickman B 1,2,3,4H</v>
          </cell>
          <cell r="D205">
            <v>0</v>
          </cell>
          <cell r="E205">
            <v>2.1476000000000002</v>
          </cell>
          <cell r="F205">
            <v>0.43209999999999998</v>
          </cell>
          <cell r="G205">
            <v>8.4500000000000006E-2</v>
          </cell>
          <cell r="H205">
            <v>8.2699999999999996E-2</v>
          </cell>
          <cell r="I205">
            <v>2.7900000000000001E-2</v>
          </cell>
          <cell r="J205">
            <v>1.5900000000000001E-2</v>
          </cell>
          <cell r="K205">
            <v>2.3099999999999999E-2</v>
          </cell>
          <cell r="L205">
            <v>2.8138000000000001</v>
          </cell>
          <cell r="M205">
            <v>1088.5999999999999</v>
          </cell>
          <cell r="N205">
            <v>41446</v>
          </cell>
          <cell r="O205">
            <v>0</v>
          </cell>
          <cell r="Q205">
            <v>44374</v>
          </cell>
          <cell r="S205">
            <v>207.1</v>
          </cell>
          <cell r="T205">
            <v>14.4</v>
          </cell>
          <cell r="U205">
            <v>192.7</v>
          </cell>
          <cell r="V205">
            <v>1.6191</v>
          </cell>
        </row>
        <row r="206">
          <cell r="A206" t="str">
            <v>81-10-174</v>
          </cell>
          <cell r="B206" t="str">
            <v>Devon</v>
          </cell>
          <cell r="C206" t="str">
            <v>Donegal Hills CDP</v>
          </cell>
          <cell r="D206">
            <v>0</v>
          </cell>
          <cell r="E206">
            <v>3.1974999999999998</v>
          </cell>
          <cell r="F206">
            <v>1.1948000000000001</v>
          </cell>
          <cell r="G206">
            <v>0.40089999999999998</v>
          </cell>
          <cell r="H206">
            <v>0.23669999999999999</v>
          </cell>
          <cell r="I206">
            <v>0.14080000000000001</v>
          </cell>
          <cell r="J206">
            <v>0.13519999999999999</v>
          </cell>
          <cell r="K206">
            <v>0.39660000000000001</v>
          </cell>
          <cell r="L206">
            <v>5.7024999999999997</v>
          </cell>
          <cell r="M206">
            <v>1257.7</v>
          </cell>
          <cell r="N206">
            <v>41422</v>
          </cell>
          <cell r="O206">
            <v>0</v>
          </cell>
          <cell r="Q206">
            <v>11210</v>
          </cell>
          <cell r="S206">
            <v>207.7</v>
          </cell>
          <cell r="T206">
            <v>14.4</v>
          </cell>
          <cell r="U206">
            <v>193.3</v>
          </cell>
          <cell r="V206">
            <v>0.68700000000000006</v>
          </cell>
        </row>
        <row r="207">
          <cell r="A207" t="str">
            <v>81-10-175</v>
          </cell>
          <cell r="B207" t="str">
            <v>Legend</v>
          </cell>
          <cell r="C207" t="str">
            <v>Winwood CDP</v>
          </cell>
          <cell r="D207">
            <v>0</v>
          </cell>
          <cell r="E207">
            <v>1.9214</v>
          </cell>
          <cell r="F207">
            <v>0.3851</v>
          </cell>
          <cell r="G207">
            <v>7.5499999999999998E-2</v>
          </cell>
          <cell r="H207">
            <v>8.8099999999999998E-2</v>
          </cell>
          <cell r="I207">
            <v>2.9000000000000001E-2</v>
          </cell>
          <cell r="J207">
            <v>1.4500000000000001E-2</v>
          </cell>
          <cell r="K207">
            <v>3.9199999999999999E-2</v>
          </cell>
          <cell r="L207">
            <v>2.5528</v>
          </cell>
          <cell r="M207">
            <v>1079.8</v>
          </cell>
          <cell r="N207">
            <v>41383</v>
          </cell>
          <cell r="O207">
            <v>0</v>
          </cell>
          <cell r="Q207">
            <v>21058</v>
          </cell>
          <cell r="S207">
            <v>200.2</v>
          </cell>
          <cell r="T207">
            <v>14.4</v>
          </cell>
          <cell r="U207">
            <v>185.8</v>
          </cell>
          <cell r="V207">
            <v>1.6992</v>
          </cell>
        </row>
        <row r="208">
          <cell r="A208" t="str">
            <v>81-10-176</v>
          </cell>
          <cell r="B208" t="str">
            <v>CEMI</v>
          </cell>
          <cell r="C208" t="str">
            <v>Hodges Wilkinson CDP</v>
          </cell>
          <cell r="D208">
            <v>0</v>
          </cell>
          <cell r="E208">
            <v>1.7082999999999999</v>
          </cell>
          <cell r="F208">
            <v>0.28639999999999999</v>
          </cell>
          <cell r="G208">
            <v>5.1900000000000002E-2</v>
          </cell>
          <cell r="H208">
            <v>5.67E-2</v>
          </cell>
          <cell r="I208">
            <v>1.7500000000000002E-2</v>
          </cell>
          <cell r="J208">
            <v>9.1000000000000004E-3</v>
          </cell>
          <cell r="K208">
            <v>1.4E-2</v>
          </cell>
          <cell r="L208">
            <v>2.1438999999999999</v>
          </cell>
          <cell r="M208">
            <v>1060</v>
          </cell>
          <cell r="N208">
            <v>41435</v>
          </cell>
          <cell r="O208">
            <v>0</v>
          </cell>
          <cell r="Q208">
            <v>362130</v>
          </cell>
          <cell r="S208">
            <v>179.1</v>
          </cell>
          <cell r="T208">
            <v>14.4</v>
          </cell>
          <cell r="U208">
            <v>164.7</v>
          </cell>
          <cell r="V208">
            <v>1.4715</v>
          </cell>
        </row>
        <row r="209">
          <cell r="A209" t="str">
            <v>81-10-177</v>
          </cell>
          <cell r="B209" t="str">
            <v>Beacon</v>
          </cell>
          <cell r="C209" t="str">
            <v>DRS 2&amp;4 CDP</v>
          </cell>
          <cell r="D209">
            <v>0</v>
          </cell>
          <cell r="E209">
            <v>2.6133000000000002</v>
          </cell>
          <cell r="F209">
            <v>0.69330000000000003</v>
          </cell>
          <cell r="G209">
            <v>0.1452</v>
          </cell>
          <cell r="H209">
            <v>0.17499999999999999</v>
          </cell>
          <cell r="I209">
            <v>6.0199999999999997E-2</v>
          </cell>
          <cell r="J209">
            <v>4.58E-2</v>
          </cell>
          <cell r="K209">
            <v>8.4599999999999995E-2</v>
          </cell>
          <cell r="L209">
            <v>3.8174000000000001</v>
          </cell>
          <cell r="M209">
            <v>1146.4000000000001</v>
          </cell>
          <cell r="N209">
            <v>40962</v>
          </cell>
          <cell r="O209">
            <v>0</v>
          </cell>
          <cell r="Q209">
            <v>0</v>
          </cell>
          <cell r="S209">
            <v>0</v>
          </cell>
          <cell r="T209">
            <v>14.4</v>
          </cell>
          <cell r="U209">
            <v>0</v>
          </cell>
          <cell r="V209">
            <v>0</v>
          </cell>
        </row>
        <row r="210">
          <cell r="A210" t="str">
            <v>81-10-178</v>
          </cell>
          <cell r="B210" t="str">
            <v>Beacon</v>
          </cell>
          <cell r="C210" t="str">
            <v>DRS 1&amp;3 CDP</v>
          </cell>
          <cell r="D210">
            <v>0</v>
          </cell>
          <cell r="E210">
            <v>2.6789999999999998</v>
          </cell>
          <cell r="F210">
            <v>0.73619999999999997</v>
          </cell>
          <cell r="G210">
            <v>0.19869999999999999</v>
          </cell>
          <cell r="H210">
            <v>0.15029999999999999</v>
          </cell>
          <cell r="I210">
            <v>6.8500000000000005E-2</v>
          </cell>
          <cell r="J210">
            <v>5.2600000000000001E-2</v>
          </cell>
          <cell r="K210">
            <v>8.4699999999999998E-2</v>
          </cell>
          <cell r="L210">
            <v>3.97</v>
          </cell>
          <cell r="M210">
            <v>1150</v>
          </cell>
          <cell r="N210">
            <v>41455</v>
          </cell>
          <cell r="O210">
            <v>0</v>
          </cell>
          <cell r="Q210">
            <v>15762</v>
          </cell>
          <cell r="S210">
            <v>136.69999999999999</v>
          </cell>
          <cell r="T210">
            <v>14.4</v>
          </cell>
          <cell r="U210">
            <v>122.3</v>
          </cell>
          <cell r="V210">
            <v>1.1606000000000001</v>
          </cell>
        </row>
        <row r="211">
          <cell r="A211" t="str">
            <v>81-10-182</v>
          </cell>
          <cell r="B211" t="str">
            <v>Devon</v>
          </cell>
          <cell r="C211" t="str">
            <v>McMahon 2 &amp; 8 CDP</v>
          </cell>
          <cell r="D211">
            <v>0</v>
          </cell>
          <cell r="E211">
            <v>2.2216999999999998</v>
          </cell>
          <cell r="F211">
            <v>0.50629999999999997</v>
          </cell>
          <cell r="G211">
            <v>0.11360000000000001</v>
          </cell>
          <cell r="H211">
            <v>0.1046</v>
          </cell>
          <cell r="I211">
            <v>3.9300000000000002E-2</v>
          </cell>
          <cell r="J211">
            <v>2.4899999999999999E-2</v>
          </cell>
          <cell r="K211">
            <v>3.7999999999999999E-2</v>
          </cell>
          <cell r="L211">
            <v>3.0484</v>
          </cell>
          <cell r="M211">
            <v>1099.9000000000001</v>
          </cell>
          <cell r="N211">
            <v>41446</v>
          </cell>
          <cell r="O211">
            <v>0</v>
          </cell>
          <cell r="Q211">
            <v>34631</v>
          </cell>
          <cell r="S211">
            <v>178.2</v>
          </cell>
          <cell r="T211">
            <v>14.4</v>
          </cell>
          <cell r="U211">
            <v>163.80000000000001</v>
          </cell>
          <cell r="V211">
            <v>1.6158999999999999</v>
          </cell>
        </row>
        <row r="212">
          <cell r="A212" t="str">
            <v>81-10-183</v>
          </cell>
          <cell r="B212" t="str">
            <v>CEMI</v>
          </cell>
          <cell r="C212" t="str">
            <v>Four 7s CDP</v>
          </cell>
          <cell r="D212">
            <v>0</v>
          </cell>
          <cell r="E212">
            <v>2.6238000000000001</v>
          </cell>
          <cell r="F212">
            <v>0.76929999999999998</v>
          </cell>
          <cell r="G212">
            <v>0.22109999999999999</v>
          </cell>
          <cell r="H212">
            <v>0.15809999999999999</v>
          </cell>
          <cell r="I212">
            <v>8.2199999999999995E-2</v>
          </cell>
          <cell r="J212">
            <v>6.5299999999999997E-2</v>
          </cell>
          <cell r="K212">
            <v>0.1225</v>
          </cell>
          <cell r="L212">
            <v>4.0423</v>
          </cell>
          <cell r="M212">
            <v>1159.4000000000001</v>
          </cell>
          <cell r="N212">
            <v>41435</v>
          </cell>
          <cell r="O212">
            <v>0</v>
          </cell>
          <cell r="Q212">
            <v>354552</v>
          </cell>
          <cell r="S212">
            <v>210.3</v>
          </cell>
          <cell r="T212">
            <v>14.4</v>
          </cell>
          <cell r="U212">
            <v>195.9</v>
          </cell>
          <cell r="V212">
            <v>0.86929999999999996</v>
          </cell>
        </row>
        <row r="213">
          <cell r="A213" t="str">
            <v>81-10-184</v>
          </cell>
          <cell r="B213" t="str">
            <v>Devon</v>
          </cell>
          <cell r="C213" t="str">
            <v>McMahon 4 &amp; 7 CDP</v>
          </cell>
          <cell r="D213">
            <v>0</v>
          </cell>
          <cell r="E213">
            <v>2.3062999999999998</v>
          </cell>
          <cell r="F213">
            <v>0.49099999999999999</v>
          </cell>
          <cell r="G213">
            <v>9.8400000000000001E-2</v>
          </cell>
          <cell r="H213">
            <v>9.3899999999999997E-2</v>
          </cell>
          <cell r="I213">
            <v>3.1300000000000001E-2</v>
          </cell>
          <cell r="J213">
            <v>1.83E-2</v>
          </cell>
          <cell r="K213">
            <v>2.5000000000000001E-2</v>
          </cell>
          <cell r="L213">
            <v>3.0642</v>
          </cell>
          <cell r="M213">
            <v>1097.0999999999999</v>
          </cell>
          <cell r="N213">
            <v>41445</v>
          </cell>
          <cell r="O213">
            <v>0</v>
          </cell>
          <cell r="Q213">
            <v>55438</v>
          </cell>
          <cell r="S213">
            <v>197.1</v>
          </cell>
          <cell r="T213">
            <v>14.4</v>
          </cell>
          <cell r="U213">
            <v>182.7</v>
          </cell>
          <cell r="V213">
            <v>1.6361000000000001</v>
          </cell>
        </row>
        <row r="214">
          <cell r="A214" t="str">
            <v>81-10-190</v>
          </cell>
          <cell r="B214" t="str">
            <v>EnerVest</v>
          </cell>
          <cell r="C214" t="str">
            <v>3325 CDP</v>
          </cell>
          <cell r="D214">
            <v>0</v>
          </cell>
          <cell r="E214">
            <v>2.6172</v>
          </cell>
          <cell r="F214">
            <v>0.70489999999999997</v>
          </cell>
          <cell r="G214">
            <v>0.1852</v>
          </cell>
          <cell r="H214">
            <v>0.14219999999999999</v>
          </cell>
          <cell r="I214">
            <v>6.3600000000000004E-2</v>
          </cell>
          <cell r="J214">
            <v>4.8000000000000001E-2</v>
          </cell>
          <cell r="K214">
            <v>8.2199999999999995E-2</v>
          </cell>
          <cell r="L214">
            <v>3.8433000000000002</v>
          </cell>
          <cell r="M214">
            <v>1141.4000000000001</v>
          </cell>
          <cell r="N214">
            <v>41449</v>
          </cell>
          <cell r="O214">
            <v>0</v>
          </cell>
          <cell r="Q214">
            <v>512645</v>
          </cell>
          <cell r="S214">
            <v>124.1</v>
          </cell>
          <cell r="T214">
            <v>14.4</v>
          </cell>
          <cell r="U214">
            <v>109.7</v>
          </cell>
          <cell r="V214">
            <v>1.1592</v>
          </cell>
        </row>
        <row r="215">
          <cell r="A215" t="str">
            <v>81-10-200</v>
          </cell>
          <cell r="B215" t="str">
            <v>Devon</v>
          </cell>
          <cell r="C215" t="str">
            <v>Hyde Hickman F1, 3-6H CDP</v>
          </cell>
          <cell r="D215">
            <v>0</v>
          </cell>
          <cell r="E215">
            <v>2.1112000000000002</v>
          </cell>
          <cell r="F215">
            <v>0.43159999999999998</v>
          </cell>
          <cell r="G215">
            <v>8.6499999999999994E-2</v>
          </cell>
          <cell r="H215">
            <v>8.3400000000000002E-2</v>
          </cell>
          <cell r="I215">
            <v>2.9100000000000001E-2</v>
          </cell>
          <cell r="J215">
            <v>1.6899999999999998E-2</v>
          </cell>
          <cell r="K215">
            <v>2.41E-2</v>
          </cell>
          <cell r="L215">
            <v>2.7827999999999999</v>
          </cell>
          <cell r="M215">
            <v>1081</v>
          </cell>
          <cell r="N215">
            <v>41455</v>
          </cell>
          <cell r="O215">
            <v>0</v>
          </cell>
          <cell r="Q215">
            <v>47907</v>
          </cell>
          <cell r="S215">
            <v>210</v>
          </cell>
          <cell r="T215">
            <v>14.4</v>
          </cell>
          <cell r="U215">
            <v>195.6</v>
          </cell>
          <cell r="V215">
            <v>1.2950999999999999</v>
          </cell>
        </row>
        <row r="216">
          <cell r="A216" t="str">
            <v>81-10-201</v>
          </cell>
          <cell r="B216" t="str">
            <v>Devon</v>
          </cell>
          <cell r="C216" t="str">
            <v>Hyde Hickman D 1 3 4 H CDP</v>
          </cell>
          <cell r="D216">
            <v>0</v>
          </cell>
          <cell r="E216">
            <v>2.1528</v>
          </cell>
          <cell r="F216">
            <v>0.43090000000000001</v>
          </cell>
          <cell r="G216">
            <v>8.2699999999999996E-2</v>
          </cell>
          <cell r="H216">
            <v>8.0600000000000005E-2</v>
          </cell>
          <cell r="I216">
            <v>2.6700000000000002E-2</v>
          </cell>
          <cell r="J216">
            <v>1.5100000000000001E-2</v>
          </cell>
          <cell r="K216">
            <v>2.01E-2</v>
          </cell>
          <cell r="L216">
            <v>2.8089</v>
          </cell>
          <cell r="M216">
            <v>1084.5999999999999</v>
          </cell>
          <cell r="N216">
            <v>41453</v>
          </cell>
          <cell r="O216">
            <v>0</v>
          </cell>
          <cell r="Q216">
            <v>74391</v>
          </cell>
          <cell r="S216">
            <v>206.7</v>
          </cell>
          <cell r="T216">
            <v>14.4</v>
          </cell>
          <cell r="U216">
            <v>192.3</v>
          </cell>
          <cell r="V216">
            <v>1.4468000000000001</v>
          </cell>
        </row>
        <row r="217">
          <cell r="A217" t="str">
            <v>81-10-202</v>
          </cell>
          <cell r="B217" t="str">
            <v>Devon</v>
          </cell>
          <cell r="C217" t="str">
            <v>Hyde Hickman E 1 2 3 H CDP</v>
          </cell>
          <cell r="D217">
            <v>0</v>
          </cell>
          <cell r="E217">
            <v>2.1175999999999999</v>
          </cell>
          <cell r="F217">
            <v>0.44069999999999998</v>
          </cell>
          <cell r="G217">
            <v>8.6499999999999994E-2</v>
          </cell>
          <cell r="H217">
            <v>9.4500000000000001E-2</v>
          </cell>
          <cell r="I217">
            <v>3.15E-2</v>
          </cell>
          <cell r="J217">
            <v>1.6E-2</v>
          </cell>
          <cell r="K217">
            <v>3.9800000000000002E-2</v>
          </cell>
          <cell r="L217">
            <v>2.8266</v>
          </cell>
          <cell r="M217">
            <v>1089.4000000000001</v>
          </cell>
          <cell r="N217">
            <v>41381</v>
          </cell>
          <cell r="O217">
            <v>0</v>
          </cell>
          <cell r="Q217">
            <v>5741</v>
          </cell>
          <cell r="S217">
            <v>200.8</v>
          </cell>
          <cell r="T217">
            <v>14.4</v>
          </cell>
          <cell r="U217">
            <v>186.4</v>
          </cell>
          <cell r="V217">
            <v>1.4806999999999999</v>
          </cell>
        </row>
        <row r="218">
          <cell r="A218" t="str">
            <v>81-10-211</v>
          </cell>
          <cell r="B218" t="str">
            <v>Devon</v>
          </cell>
          <cell r="C218" t="str">
            <v>Mark McMahon 1 &amp; 2 CDP</v>
          </cell>
          <cell r="D218">
            <v>0</v>
          </cell>
          <cell r="E218">
            <v>2.3443000000000001</v>
          </cell>
          <cell r="F218">
            <v>0.61680000000000001</v>
          </cell>
          <cell r="G218">
            <v>0.15809999999999999</v>
          </cell>
          <cell r="H218">
            <v>0.15160000000000001</v>
          </cell>
          <cell r="I218">
            <v>6.3700000000000007E-2</v>
          </cell>
          <cell r="J218">
            <v>3.9899999999999998E-2</v>
          </cell>
          <cell r="K218">
            <v>0.1351</v>
          </cell>
          <cell r="L218">
            <v>3.5095000000000001</v>
          </cell>
          <cell r="M218">
            <v>1130.8</v>
          </cell>
          <cell r="N218">
            <v>41409</v>
          </cell>
          <cell r="O218">
            <v>0</v>
          </cell>
          <cell r="Q218">
            <v>9197</v>
          </cell>
          <cell r="S218">
            <v>160</v>
          </cell>
          <cell r="T218">
            <v>14.4</v>
          </cell>
          <cell r="U218">
            <v>145.6</v>
          </cell>
          <cell r="V218">
            <v>1.3738999999999999</v>
          </cell>
        </row>
        <row r="219">
          <cell r="A219" t="str">
            <v>81-10-214</v>
          </cell>
          <cell r="B219" t="str">
            <v>CEMI</v>
          </cell>
          <cell r="C219" t="str">
            <v>Four 7's #2 CDP</v>
          </cell>
          <cell r="D219">
            <v>0</v>
          </cell>
          <cell r="E219">
            <v>2.6238000000000001</v>
          </cell>
          <cell r="F219">
            <v>0.76929999999999998</v>
          </cell>
          <cell r="G219">
            <v>0.22109999999999999</v>
          </cell>
          <cell r="H219">
            <v>0.15809999999999999</v>
          </cell>
          <cell r="I219">
            <v>8.2199999999999995E-2</v>
          </cell>
          <cell r="J219">
            <v>6.5299999999999997E-2</v>
          </cell>
          <cell r="K219">
            <v>0.1225</v>
          </cell>
          <cell r="L219">
            <v>4.0423</v>
          </cell>
          <cell r="M219">
            <v>1159.4000000000001</v>
          </cell>
          <cell r="N219">
            <v>41435</v>
          </cell>
          <cell r="O219">
            <v>0</v>
          </cell>
          <cell r="Q219">
            <v>364677</v>
          </cell>
          <cell r="S219">
            <v>211</v>
          </cell>
          <cell r="T219">
            <v>14.4</v>
          </cell>
          <cell r="U219">
            <v>196.6</v>
          </cell>
          <cell r="V219">
            <v>0.86929999999999996</v>
          </cell>
        </row>
        <row r="220">
          <cell r="A220" t="str">
            <v>81-10-217</v>
          </cell>
          <cell r="B220" t="str">
            <v>EnerVest</v>
          </cell>
          <cell r="C220" t="str">
            <v>Brown CDP</v>
          </cell>
          <cell r="D220">
            <v>0</v>
          </cell>
          <cell r="E220">
            <v>2.6667999999999998</v>
          </cell>
          <cell r="F220">
            <v>0.74909999999999999</v>
          </cell>
          <cell r="G220">
            <v>0.20219999999999999</v>
          </cell>
          <cell r="H220">
            <v>0.16400000000000001</v>
          </cell>
          <cell r="I220">
            <v>7.2099999999999997E-2</v>
          </cell>
          <cell r="J220">
            <v>5.2400000000000002E-2</v>
          </cell>
          <cell r="K220">
            <v>9.1300000000000006E-2</v>
          </cell>
          <cell r="L220">
            <v>3.9979</v>
          </cell>
          <cell r="M220">
            <v>1142.5999999999999</v>
          </cell>
          <cell r="N220">
            <v>41452</v>
          </cell>
          <cell r="O220">
            <v>0</v>
          </cell>
          <cell r="Q220">
            <v>264593</v>
          </cell>
          <cell r="S220">
            <v>140</v>
          </cell>
          <cell r="T220">
            <v>14.4</v>
          </cell>
          <cell r="U220">
            <v>125.6</v>
          </cell>
          <cell r="V220">
            <v>1.0421</v>
          </cell>
        </row>
        <row r="221">
          <cell r="A221" t="str">
            <v>81-10-242</v>
          </cell>
          <cell r="B221" t="str">
            <v>Devon</v>
          </cell>
          <cell r="C221" t="str">
            <v>Hyde Hickman A1H &amp; A2H CDP</v>
          </cell>
          <cell r="D221">
            <v>0</v>
          </cell>
          <cell r="E221">
            <v>2.1078000000000001</v>
          </cell>
          <cell r="F221">
            <v>0.441</v>
          </cell>
          <cell r="G221">
            <v>9.1999999999999998E-2</v>
          </cell>
          <cell r="H221">
            <v>9.0300000000000005E-2</v>
          </cell>
          <cell r="I221">
            <v>3.2899999999999999E-2</v>
          </cell>
          <cell r="J221">
            <v>1.9800000000000002E-2</v>
          </cell>
          <cell r="K221">
            <v>2.8400000000000002E-2</v>
          </cell>
          <cell r="L221">
            <v>2.8121999999999998</v>
          </cell>
          <cell r="M221">
            <v>1092.5</v>
          </cell>
          <cell r="N221">
            <v>41425</v>
          </cell>
          <cell r="O221">
            <v>0</v>
          </cell>
          <cell r="Q221">
            <v>41293</v>
          </cell>
          <cell r="S221">
            <v>205.6</v>
          </cell>
          <cell r="T221">
            <v>14.4</v>
          </cell>
          <cell r="U221">
            <v>191.2</v>
          </cell>
          <cell r="V221">
            <v>1.4291</v>
          </cell>
        </row>
        <row r="222">
          <cell r="A222" t="str">
            <v>81-10-349</v>
          </cell>
          <cell r="B222" t="str">
            <v>CEMI</v>
          </cell>
          <cell r="C222" t="str">
            <v>Campfire Marys Creek B CDP</v>
          </cell>
          <cell r="D222">
            <v>0</v>
          </cell>
          <cell r="E222">
            <v>2.6941999999999999</v>
          </cell>
          <cell r="F222">
            <v>0.78649999999999998</v>
          </cell>
          <cell r="G222">
            <v>0.2137</v>
          </cell>
          <cell r="H222">
            <v>0.16600000000000001</v>
          </cell>
          <cell r="I222">
            <v>7.5700000000000003E-2</v>
          </cell>
          <cell r="J222">
            <v>5.57E-2</v>
          </cell>
          <cell r="K222">
            <v>0.21920000000000001</v>
          </cell>
          <cell r="L222">
            <v>4.2110000000000003</v>
          </cell>
          <cell r="M222">
            <v>1164.5999999999999</v>
          </cell>
          <cell r="N222">
            <v>41376</v>
          </cell>
          <cell r="O222">
            <v>0</v>
          </cell>
          <cell r="Q222">
            <v>22686</v>
          </cell>
          <cell r="S222">
            <v>178.4</v>
          </cell>
          <cell r="T222">
            <v>14.4</v>
          </cell>
          <cell r="U222">
            <v>164</v>
          </cell>
          <cell r="V222">
            <v>1.0359</v>
          </cell>
        </row>
        <row r="223">
          <cell r="A223" t="str">
            <v>81-20-258</v>
          </cell>
          <cell r="B223" t="str">
            <v>Devon</v>
          </cell>
          <cell r="C223" t="str">
            <v>Donegal Hills 2</v>
          </cell>
          <cell r="D223">
            <v>0</v>
          </cell>
          <cell r="E223">
            <v>3.1389</v>
          </cell>
          <cell r="F223">
            <v>1.1738</v>
          </cell>
          <cell r="G223">
            <v>0.38300000000000001</v>
          </cell>
          <cell r="H223">
            <v>0.23319999999999999</v>
          </cell>
          <cell r="I223">
            <v>0.1273</v>
          </cell>
          <cell r="J223">
            <v>0.1163</v>
          </cell>
          <cell r="K223">
            <v>0.11849999999999999</v>
          </cell>
          <cell r="L223">
            <v>5.2910000000000004</v>
          </cell>
          <cell r="M223">
            <v>1219.3</v>
          </cell>
          <cell r="N223">
            <v>41325</v>
          </cell>
          <cell r="O223">
            <v>0</v>
          </cell>
          <cell r="Q223">
            <v>3350</v>
          </cell>
          <cell r="S223">
            <v>208.4</v>
          </cell>
          <cell r="T223">
            <v>14.4</v>
          </cell>
          <cell r="U223">
            <v>194</v>
          </cell>
          <cell r="V223">
            <v>0.96889999999999998</v>
          </cell>
        </row>
        <row r="224">
          <cell r="A224" t="str">
            <v>81-20-259</v>
          </cell>
          <cell r="B224" t="str">
            <v>Devon</v>
          </cell>
          <cell r="C224" t="str">
            <v>Donegal Hills 3</v>
          </cell>
          <cell r="D224">
            <v>0</v>
          </cell>
          <cell r="E224">
            <v>3.0653000000000001</v>
          </cell>
          <cell r="F224">
            <v>1.1734</v>
          </cell>
          <cell r="G224">
            <v>0.39839999999999998</v>
          </cell>
          <cell r="H224">
            <v>0.24690000000000001</v>
          </cell>
          <cell r="I224">
            <v>0.1489</v>
          </cell>
          <cell r="J224">
            <v>0.13789999999999999</v>
          </cell>
          <cell r="K224">
            <v>0.43120000000000003</v>
          </cell>
          <cell r="L224">
            <v>5.6020000000000003</v>
          </cell>
          <cell r="M224">
            <v>1253.8</v>
          </cell>
          <cell r="N224">
            <v>41422</v>
          </cell>
          <cell r="O224">
            <v>0</v>
          </cell>
          <cell r="Q224">
            <v>6059</v>
          </cell>
          <cell r="S224">
            <v>210.2</v>
          </cell>
          <cell r="T224">
            <v>14.4</v>
          </cell>
          <cell r="U224">
            <v>195.8</v>
          </cell>
          <cell r="V224">
            <v>1.0008999999999999</v>
          </cell>
        </row>
        <row r="225">
          <cell r="A225" t="str">
            <v>81-20-265</v>
          </cell>
          <cell r="B225" t="str">
            <v>Devon</v>
          </cell>
          <cell r="C225" t="str">
            <v>McMahon 3H</v>
          </cell>
          <cell r="D225">
            <v>0</v>
          </cell>
          <cell r="E225">
            <v>2.5985999999999998</v>
          </cell>
          <cell r="F225">
            <v>0.72330000000000005</v>
          </cell>
          <cell r="G225">
            <v>0.19189999999999999</v>
          </cell>
          <cell r="H225">
            <v>0.1714</v>
          </cell>
          <cell r="I225">
            <v>7.2900000000000006E-2</v>
          </cell>
          <cell r="J225">
            <v>4.87E-2</v>
          </cell>
          <cell r="K225">
            <v>8.3699999999999997E-2</v>
          </cell>
          <cell r="L225">
            <v>3.8904999999999998</v>
          </cell>
          <cell r="M225">
            <v>1144.3</v>
          </cell>
          <cell r="N225">
            <v>41446</v>
          </cell>
          <cell r="O225">
            <v>0</v>
          </cell>
          <cell r="Q225">
            <v>10664</v>
          </cell>
          <cell r="S225">
            <v>163</v>
          </cell>
          <cell r="T225">
            <v>14.4</v>
          </cell>
          <cell r="U225">
            <v>148.6</v>
          </cell>
          <cell r="V225">
            <v>1.3814</v>
          </cell>
        </row>
        <row r="226">
          <cell r="A226" t="str">
            <v>81-40-080</v>
          </cell>
          <cell r="B226" t="str">
            <v>CEMI</v>
          </cell>
          <cell r="C226" t="str">
            <v>Mary's Creek 1H</v>
          </cell>
          <cell r="D226">
            <v>0</v>
          </cell>
          <cell r="E226">
            <v>2.6183999999999998</v>
          </cell>
          <cell r="F226">
            <v>0.74250000000000005</v>
          </cell>
          <cell r="G226">
            <v>0.19869999999999999</v>
          </cell>
          <cell r="H226">
            <v>0.15490000000000001</v>
          </cell>
          <cell r="I226">
            <v>7.1099999999999997E-2</v>
          </cell>
          <cell r="J226">
            <v>5.3800000000000001E-2</v>
          </cell>
          <cell r="K226">
            <v>0.18840000000000001</v>
          </cell>
          <cell r="L226">
            <v>4.0278</v>
          </cell>
          <cell r="M226">
            <v>1153</v>
          </cell>
          <cell r="N226">
            <v>41379</v>
          </cell>
          <cell r="O226">
            <v>0</v>
          </cell>
          <cell r="Q226">
            <v>6738</v>
          </cell>
          <cell r="S226">
            <v>178.9</v>
          </cell>
          <cell r="T226">
            <v>14.4</v>
          </cell>
          <cell r="U226">
            <v>164.5</v>
          </cell>
          <cell r="V226">
            <v>1.1087</v>
          </cell>
        </row>
        <row r="227">
          <cell r="A227" t="str">
            <v>81-40-085</v>
          </cell>
          <cell r="B227" t="str">
            <v>CEMI</v>
          </cell>
          <cell r="C227" t="str">
            <v>Mary's Creek 3H</v>
          </cell>
          <cell r="D227">
            <v>0</v>
          </cell>
          <cell r="E227">
            <v>2.5127000000000002</v>
          </cell>
          <cell r="F227">
            <v>0.64880000000000004</v>
          </cell>
          <cell r="G227">
            <v>0.15390000000000001</v>
          </cell>
          <cell r="H227">
            <v>0.126</v>
          </cell>
          <cell r="I227">
            <v>0.05</v>
          </cell>
          <cell r="J227">
            <v>3.49E-2</v>
          </cell>
          <cell r="K227">
            <v>0.15290000000000001</v>
          </cell>
          <cell r="L227">
            <v>3.6791999999999998</v>
          </cell>
          <cell r="M227">
            <v>1137.0999999999999</v>
          </cell>
          <cell r="N227">
            <v>41368</v>
          </cell>
          <cell r="O227">
            <v>0</v>
          </cell>
          <cell r="Q227">
            <v>3426</v>
          </cell>
          <cell r="S227">
            <v>202.4</v>
          </cell>
          <cell r="T227">
            <v>14.4</v>
          </cell>
          <cell r="U227">
            <v>188</v>
          </cell>
          <cell r="V227">
            <v>0.93700000000000006</v>
          </cell>
        </row>
        <row r="228">
          <cell r="A228" t="str">
            <v>81-40-139</v>
          </cell>
          <cell r="B228" t="str">
            <v>CEMI</v>
          </cell>
          <cell r="C228" t="str">
            <v>Mary's  Creek 5H</v>
          </cell>
          <cell r="D228">
            <v>0</v>
          </cell>
          <cell r="E228">
            <v>2.6368</v>
          </cell>
          <cell r="F228">
            <v>0.73919999999999997</v>
          </cell>
          <cell r="G228">
            <v>0.20169999999999999</v>
          </cell>
          <cell r="H228">
            <v>0.14549999999999999</v>
          </cell>
          <cell r="I228">
            <v>7.2599999999999998E-2</v>
          </cell>
          <cell r="J228">
            <v>5.7700000000000001E-2</v>
          </cell>
          <cell r="K228">
            <v>0.20569999999999999</v>
          </cell>
          <cell r="L228">
            <v>4.0591999999999997</v>
          </cell>
          <cell r="M228">
            <v>1161.4000000000001</v>
          </cell>
          <cell r="N228">
            <v>41402</v>
          </cell>
          <cell r="O228">
            <v>0</v>
          </cell>
          <cell r="Q228">
            <v>2384</v>
          </cell>
          <cell r="S228">
            <v>207.1</v>
          </cell>
          <cell r="T228">
            <v>14.4</v>
          </cell>
          <cell r="U228">
            <v>192.7</v>
          </cell>
          <cell r="V228">
            <v>0.83579999999999999</v>
          </cell>
        </row>
        <row r="229">
          <cell r="A229" t="str">
            <v>81-40-140</v>
          </cell>
          <cell r="B229" t="str">
            <v>CEMI</v>
          </cell>
          <cell r="C229" t="str">
            <v>Mary's  Creek 7H</v>
          </cell>
          <cell r="D229">
            <v>0</v>
          </cell>
          <cell r="E229">
            <v>2.6735000000000002</v>
          </cell>
          <cell r="F229">
            <v>0.75590000000000002</v>
          </cell>
          <cell r="G229">
            <v>0.20419999999999999</v>
          </cell>
          <cell r="H229">
            <v>0.1507</v>
          </cell>
          <cell r="I229">
            <v>7.0300000000000001E-2</v>
          </cell>
          <cell r="J229">
            <v>5.5300000000000002E-2</v>
          </cell>
          <cell r="K229">
            <v>9.0700000000000003E-2</v>
          </cell>
          <cell r="L229">
            <v>4.0006000000000004</v>
          </cell>
          <cell r="M229">
            <v>1151.5</v>
          </cell>
          <cell r="N229">
            <v>41325</v>
          </cell>
          <cell r="O229">
            <v>0</v>
          </cell>
          <cell r="Q229">
            <v>0</v>
          </cell>
          <cell r="S229">
            <v>18.2</v>
          </cell>
          <cell r="T229">
            <v>14.4</v>
          </cell>
          <cell r="U229">
            <v>3.8</v>
          </cell>
          <cell r="V229">
            <v>0.91779999999999995</v>
          </cell>
        </row>
        <row r="230">
          <cell r="A230" t="str">
            <v>81-40-141</v>
          </cell>
          <cell r="B230" t="str">
            <v>CEMI</v>
          </cell>
          <cell r="C230" t="str">
            <v>Mary's Creek 8H</v>
          </cell>
          <cell r="D230">
            <v>0</v>
          </cell>
          <cell r="E230">
            <v>2.6438000000000001</v>
          </cell>
          <cell r="F230">
            <v>0.74370000000000003</v>
          </cell>
          <cell r="G230">
            <v>0.20380000000000001</v>
          </cell>
          <cell r="H230">
            <v>0.14649999999999999</v>
          </cell>
          <cell r="I230">
            <v>7.3700000000000002E-2</v>
          </cell>
          <cell r="J230">
            <v>5.8599999999999999E-2</v>
          </cell>
          <cell r="K230">
            <v>0.21429999999999999</v>
          </cell>
          <cell r="L230">
            <v>4.0843999999999996</v>
          </cell>
          <cell r="M230">
            <v>1163.0999999999999</v>
          </cell>
          <cell r="N230">
            <v>41402</v>
          </cell>
          <cell r="O230">
            <v>0</v>
          </cell>
          <cell r="Q230">
            <v>2029</v>
          </cell>
          <cell r="S230">
            <v>204.4</v>
          </cell>
          <cell r="T230">
            <v>14.4</v>
          </cell>
          <cell r="U230">
            <v>190</v>
          </cell>
          <cell r="V230">
            <v>0.83540000000000003</v>
          </cell>
        </row>
        <row r="231">
          <cell r="A231" t="str">
            <v>81-40-144</v>
          </cell>
          <cell r="B231" t="str">
            <v>CEMI</v>
          </cell>
          <cell r="C231" t="str">
            <v>Mary's Creek 6H</v>
          </cell>
          <cell r="D231">
            <v>0</v>
          </cell>
          <cell r="E231">
            <v>2.6698</v>
          </cell>
          <cell r="F231">
            <v>0.73929999999999996</v>
          </cell>
          <cell r="G231">
            <v>0.1923</v>
          </cell>
          <cell r="H231">
            <v>0.1457</v>
          </cell>
          <cell r="I231">
            <v>6.54E-2</v>
          </cell>
          <cell r="J231">
            <v>4.9500000000000002E-2</v>
          </cell>
          <cell r="K231">
            <v>0.1948</v>
          </cell>
          <cell r="L231">
            <v>4.0568</v>
          </cell>
          <cell r="M231">
            <v>1156.4000000000001</v>
          </cell>
          <cell r="N231">
            <v>41368</v>
          </cell>
          <cell r="O231">
            <v>0</v>
          </cell>
          <cell r="Q231">
            <v>8764</v>
          </cell>
          <cell r="S231">
            <v>199.1</v>
          </cell>
          <cell r="T231">
            <v>14.4</v>
          </cell>
          <cell r="U231">
            <v>184.7</v>
          </cell>
          <cell r="V231">
            <v>1.0152000000000001</v>
          </cell>
        </row>
        <row r="232">
          <cell r="A232" t="str">
            <v>81-40-158</v>
          </cell>
          <cell r="B232" t="str">
            <v>XTO</v>
          </cell>
          <cell r="C232" t="str">
            <v>Dulaney 1H</v>
          </cell>
          <cell r="D232">
            <v>0</v>
          </cell>
          <cell r="E232">
            <v>2.8422999999999998</v>
          </cell>
          <cell r="F232">
            <v>0.88619999999999999</v>
          </cell>
          <cell r="G232">
            <v>0.25979999999999998</v>
          </cell>
          <cell r="H232">
            <v>0.17960000000000001</v>
          </cell>
          <cell r="I232">
            <v>9.3899999999999997E-2</v>
          </cell>
          <cell r="J232">
            <v>7.7600000000000002E-2</v>
          </cell>
          <cell r="K232">
            <v>0.1108</v>
          </cell>
          <cell r="L232">
            <v>4.4501999999999997</v>
          </cell>
          <cell r="M232">
            <v>1178.7</v>
          </cell>
          <cell r="N232">
            <v>41332</v>
          </cell>
          <cell r="O232">
            <v>0</v>
          </cell>
          <cell r="Q232">
            <v>0</v>
          </cell>
          <cell r="S232">
            <v>185.8</v>
          </cell>
          <cell r="T232">
            <v>14.4</v>
          </cell>
          <cell r="U232">
            <v>171.4</v>
          </cell>
          <cell r="V232">
            <v>0.69479999999999997</v>
          </cell>
        </row>
        <row r="233">
          <cell r="A233" t="str">
            <v>81-40-179</v>
          </cell>
          <cell r="B233" t="str">
            <v>CEMI</v>
          </cell>
          <cell r="C233" t="str">
            <v>Chesapeake Ward</v>
          </cell>
          <cell r="D233">
            <v>0</v>
          </cell>
          <cell r="E233">
            <v>2.4958999999999998</v>
          </cell>
          <cell r="F233">
            <v>0.6552</v>
          </cell>
          <cell r="G233">
            <v>0.16589999999999999</v>
          </cell>
          <cell r="H233">
            <v>0.14449999999999999</v>
          </cell>
          <cell r="I233">
            <v>5.9799999999999999E-2</v>
          </cell>
          <cell r="J233">
            <v>4.0500000000000001E-2</v>
          </cell>
          <cell r="K233">
            <v>6.7100000000000007E-2</v>
          </cell>
          <cell r="L233">
            <v>3.6288999999999998</v>
          </cell>
          <cell r="M233">
            <v>1127.5999999999999</v>
          </cell>
          <cell r="N233">
            <v>41435</v>
          </cell>
          <cell r="O233">
            <v>0</v>
          </cell>
          <cell r="Q233">
            <v>52122</v>
          </cell>
          <cell r="S233">
            <v>145.80000000000001</v>
          </cell>
          <cell r="T233">
            <v>14.4</v>
          </cell>
          <cell r="U233">
            <v>131.4</v>
          </cell>
          <cell r="V233">
            <v>1.4819</v>
          </cell>
        </row>
        <row r="234">
          <cell r="A234" t="str">
            <v>81-40-226</v>
          </cell>
          <cell r="B234" t="str">
            <v>CEMI</v>
          </cell>
          <cell r="C234" t="str">
            <v>Bosler</v>
          </cell>
          <cell r="D234">
            <v>0</v>
          </cell>
          <cell r="E234">
            <v>3.121</v>
          </cell>
          <cell r="F234">
            <v>1.0507</v>
          </cell>
          <cell r="G234">
            <v>0.32579999999999998</v>
          </cell>
          <cell r="H234">
            <v>0.20330000000000001</v>
          </cell>
          <cell r="I234">
            <v>0.11409999999999999</v>
          </cell>
          <cell r="J234">
            <v>0.1055</v>
          </cell>
          <cell r="K234">
            <v>0.2984</v>
          </cell>
          <cell r="L234">
            <v>5.2187999999999999</v>
          </cell>
          <cell r="M234">
            <v>1224.2</v>
          </cell>
          <cell r="N234">
            <v>41379</v>
          </cell>
          <cell r="O234">
            <v>0</v>
          </cell>
          <cell r="Q234">
            <v>11146</v>
          </cell>
          <cell r="S234">
            <v>205</v>
          </cell>
          <cell r="T234">
            <v>14.4</v>
          </cell>
          <cell r="U234">
            <v>190.6</v>
          </cell>
          <cell r="V234">
            <v>0.54159999999999997</v>
          </cell>
        </row>
        <row r="235">
          <cell r="A235" t="str">
            <v>81-40-228</v>
          </cell>
          <cell r="B235" t="str">
            <v>XTO</v>
          </cell>
          <cell r="C235" t="str">
            <v>Mary's Creek</v>
          </cell>
          <cell r="D235">
            <v>0</v>
          </cell>
          <cell r="E235">
            <v>2.3919000000000001</v>
          </cell>
          <cell r="F235">
            <v>0.5756</v>
          </cell>
          <cell r="G235">
            <v>0.13600000000000001</v>
          </cell>
          <cell r="H235">
            <v>0.1111</v>
          </cell>
          <cell r="I235">
            <v>4.5400000000000003E-2</v>
          </cell>
          <cell r="J235">
            <v>3.2599999999999997E-2</v>
          </cell>
          <cell r="K235">
            <v>5.4300000000000001E-2</v>
          </cell>
          <cell r="L235">
            <v>3.3469000000000002</v>
          </cell>
          <cell r="M235">
            <v>1117.2</v>
          </cell>
          <cell r="N235">
            <v>41332</v>
          </cell>
          <cell r="O235">
            <v>0</v>
          </cell>
          <cell r="Q235">
            <v>8736</v>
          </cell>
          <cell r="S235">
            <v>121</v>
          </cell>
          <cell r="T235">
            <v>14.4</v>
          </cell>
          <cell r="U235">
            <v>106.6</v>
          </cell>
          <cell r="V235">
            <v>0.89059999999999995</v>
          </cell>
        </row>
        <row r="236">
          <cell r="A236" t="str">
            <v>81-40-335</v>
          </cell>
          <cell r="B236" t="str">
            <v>CEMI</v>
          </cell>
          <cell r="C236" t="str">
            <v>Benbrook #1</v>
          </cell>
          <cell r="D236">
            <v>0</v>
          </cell>
          <cell r="E236">
            <v>2.5819000000000001</v>
          </cell>
          <cell r="F236">
            <v>0.83099999999999996</v>
          </cell>
          <cell r="G236">
            <v>0.24990000000000001</v>
          </cell>
          <cell r="H236">
            <v>0.17949999999999999</v>
          </cell>
          <cell r="I236">
            <v>9.5299999999999996E-2</v>
          </cell>
          <cell r="J236">
            <v>7.6999999999999999E-2</v>
          </cell>
          <cell r="K236">
            <v>0.2356</v>
          </cell>
          <cell r="L236">
            <v>4.2502000000000004</v>
          </cell>
          <cell r="M236">
            <v>1167.5</v>
          </cell>
          <cell r="N236">
            <v>41400</v>
          </cell>
          <cell r="O236">
            <v>0</v>
          </cell>
          <cell r="Q236">
            <v>6238</v>
          </cell>
          <cell r="S236">
            <v>220.6</v>
          </cell>
          <cell r="T236">
            <v>14.4</v>
          </cell>
          <cell r="U236">
            <v>206.2</v>
          </cell>
          <cell r="V236">
            <v>1.0385</v>
          </cell>
        </row>
        <row r="237">
          <cell r="A237" t="str">
            <v>84-10-206</v>
          </cell>
          <cell r="B237" t="str">
            <v>Devon</v>
          </cell>
          <cell r="C237" t="str">
            <v>Hencken A and B 1</v>
          </cell>
          <cell r="D237">
            <v>0</v>
          </cell>
          <cell r="E237">
            <v>2.6698</v>
          </cell>
          <cell r="F237">
            <v>0.7883</v>
          </cell>
          <cell r="G237">
            <v>0.20979999999999999</v>
          </cell>
          <cell r="H237">
            <v>0.15620000000000001</v>
          </cell>
          <cell r="I237">
            <v>7.1499999999999994E-2</v>
          </cell>
          <cell r="J237">
            <v>5.5300000000000002E-2</v>
          </cell>
          <cell r="K237">
            <v>0.17510000000000001</v>
          </cell>
          <cell r="L237">
            <v>4.1260000000000003</v>
          </cell>
          <cell r="M237">
            <v>1154.4000000000001</v>
          </cell>
          <cell r="N237">
            <v>41386</v>
          </cell>
          <cell r="O237">
            <v>0</v>
          </cell>
          <cell r="Q237">
            <v>595151</v>
          </cell>
          <cell r="S237">
            <v>142.69999999999999</v>
          </cell>
          <cell r="T237">
            <v>14.4</v>
          </cell>
          <cell r="U237">
            <v>128.30000000000001</v>
          </cell>
          <cell r="V237">
            <v>1.7693000000000001</v>
          </cell>
        </row>
        <row r="238">
          <cell r="A238" t="str">
            <v>84-10-207</v>
          </cell>
          <cell r="B238" t="str">
            <v>Devon</v>
          </cell>
          <cell r="C238" t="str">
            <v>Hencken A and B 2</v>
          </cell>
          <cell r="D238">
            <v>0</v>
          </cell>
          <cell r="E238">
            <v>2.694</v>
          </cell>
          <cell r="F238">
            <v>0.80740000000000001</v>
          </cell>
          <cell r="G238">
            <v>0.22120000000000001</v>
          </cell>
          <cell r="H238">
            <v>0.16270000000000001</v>
          </cell>
          <cell r="I238">
            <v>7.7100000000000002E-2</v>
          </cell>
          <cell r="J238">
            <v>5.9499999999999997E-2</v>
          </cell>
          <cell r="K238">
            <v>0.1014</v>
          </cell>
          <cell r="L238">
            <v>4.1233000000000004</v>
          </cell>
          <cell r="M238">
            <v>1148</v>
          </cell>
          <cell r="N238">
            <v>41444</v>
          </cell>
          <cell r="O238">
            <v>0</v>
          </cell>
          <cell r="Q238">
            <v>0</v>
          </cell>
          <cell r="S238">
            <v>14.9</v>
          </cell>
          <cell r="T238">
            <v>14.4</v>
          </cell>
          <cell r="U238">
            <v>0.5</v>
          </cell>
          <cell r="V238">
            <v>1.7693000000000001</v>
          </cell>
        </row>
        <row r="239">
          <cell r="A239" t="str">
            <v>84-10-223</v>
          </cell>
          <cell r="B239" t="str">
            <v>Devon</v>
          </cell>
          <cell r="C239" t="str">
            <v>Perrone South CDP-1</v>
          </cell>
          <cell r="D239">
            <v>0</v>
          </cell>
          <cell r="E239">
            <v>2.6934</v>
          </cell>
          <cell r="F239">
            <v>0.77129999999999999</v>
          </cell>
          <cell r="G239">
            <v>0.20780000000000001</v>
          </cell>
          <cell r="H239">
            <v>0.14829999999999999</v>
          </cell>
          <cell r="I239">
            <v>7.1099999999999997E-2</v>
          </cell>
          <cell r="J239">
            <v>5.5199999999999999E-2</v>
          </cell>
          <cell r="K239">
            <v>0.1784</v>
          </cell>
          <cell r="L239">
            <v>4.1254999999999997</v>
          </cell>
          <cell r="M239">
            <v>1158.8</v>
          </cell>
          <cell r="N239">
            <v>41386</v>
          </cell>
          <cell r="O239">
            <v>0</v>
          </cell>
          <cell r="Q239">
            <v>204233</v>
          </cell>
          <cell r="S239">
            <v>147.30000000000001</v>
          </cell>
          <cell r="T239">
            <v>14.4</v>
          </cell>
          <cell r="U239">
            <v>132.9</v>
          </cell>
          <cell r="V239">
            <v>1.4145000000000001</v>
          </cell>
        </row>
        <row r="240">
          <cell r="A240" t="str">
            <v>84-10-224</v>
          </cell>
          <cell r="B240" t="str">
            <v>Devon</v>
          </cell>
          <cell r="C240" t="str">
            <v>Perrone North CDP-1</v>
          </cell>
          <cell r="D240">
            <v>0</v>
          </cell>
          <cell r="E240">
            <v>2.6732</v>
          </cell>
          <cell r="F240">
            <v>0.7681</v>
          </cell>
          <cell r="G240">
            <v>0.2087</v>
          </cell>
          <cell r="H240">
            <v>0.15340000000000001</v>
          </cell>
          <cell r="I240">
            <v>7.3899999999999993E-2</v>
          </cell>
          <cell r="J240">
            <v>5.6899999999999999E-2</v>
          </cell>
          <cell r="K240">
            <v>0.1928</v>
          </cell>
          <cell r="L240">
            <v>4.1269999999999998</v>
          </cell>
          <cell r="M240">
            <v>1160.5</v>
          </cell>
          <cell r="N240">
            <v>41387</v>
          </cell>
          <cell r="O240">
            <v>0</v>
          </cell>
          <cell r="Q240">
            <v>267674</v>
          </cell>
          <cell r="S240">
            <v>148.6</v>
          </cell>
          <cell r="T240">
            <v>14.4</v>
          </cell>
          <cell r="U240">
            <v>134.19999999999999</v>
          </cell>
          <cell r="V240">
            <v>1.3366</v>
          </cell>
        </row>
        <row r="241">
          <cell r="A241" t="str">
            <v>84-10-225</v>
          </cell>
          <cell r="B241" t="str">
            <v>Devon</v>
          </cell>
          <cell r="C241" t="str">
            <v>Perrone South CDP-2</v>
          </cell>
          <cell r="D241">
            <v>0</v>
          </cell>
          <cell r="E241">
            <v>2.6934</v>
          </cell>
          <cell r="F241">
            <v>0.77129999999999999</v>
          </cell>
          <cell r="G241">
            <v>0.20780000000000001</v>
          </cell>
          <cell r="H241">
            <v>0.14829999999999999</v>
          </cell>
          <cell r="I241">
            <v>7.1099999999999997E-2</v>
          </cell>
          <cell r="J241">
            <v>5.5199999999999999E-2</v>
          </cell>
          <cell r="K241">
            <v>0.1784</v>
          </cell>
          <cell r="L241">
            <v>4.1254999999999997</v>
          </cell>
          <cell r="M241">
            <v>1158.8</v>
          </cell>
          <cell r="N241">
            <v>41386</v>
          </cell>
          <cell r="O241">
            <v>0</v>
          </cell>
          <cell r="Q241">
            <v>199584</v>
          </cell>
          <cell r="S241">
            <v>148.1</v>
          </cell>
          <cell r="T241">
            <v>14.4</v>
          </cell>
          <cell r="U241">
            <v>133.69999999999999</v>
          </cell>
          <cell r="V241">
            <v>1.4145000000000001</v>
          </cell>
        </row>
        <row r="242">
          <cell r="A242" t="str">
            <v>84-10-226</v>
          </cell>
          <cell r="B242" t="str">
            <v>Devon</v>
          </cell>
          <cell r="C242" t="str">
            <v>Perrone North CDP-2</v>
          </cell>
          <cell r="D242">
            <v>0</v>
          </cell>
          <cell r="E242">
            <v>2.6732</v>
          </cell>
          <cell r="F242">
            <v>0.7681</v>
          </cell>
          <cell r="G242">
            <v>0.2087</v>
          </cell>
          <cell r="H242">
            <v>0.15340000000000001</v>
          </cell>
          <cell r="I242">
            <v>7.3899999999999993E-2</v>
          </cell>
          <cell r="J242">
            <v>5.6899999999999999E-2</v>
          </cell>
          <cell r="K242">
            <v>0.1928</v>
          </cell>
          <cell r="L242">
            <v>4.1269999999999998</v>
          </cell>
          <cell r="M242">
            <v>1160.5</v>
          </cell>
          <cell r="N242">
            <v>41387</v>
          </cell>
          <cell r="O242">
            <v>0</v>
          </cell>
          <cell r="Q242">
            <v>266460</v>
          </cell>
          <cell r="S242">
            <v>147.4</v>
          </cell>
          <cell r="T242">
            <v>14.4</v>
          </cell>
          <cell r="U242">
            <v>133</v>
          </cell>
          <cell r="V242">
            <v>1.3366</v>
          </cell>
        </row>
        <row r="243">
          <cell r="A243" t="str">
            <v>84-20-337</v>
          </cell>
          <cell r="B243" t="str">
            <v>Devon</v>
          </cell>
          <cell r="C243" t="str">
            <v>Hencken 1H</v>
          </cell>
          <cell r="D243">
            <v>0</v>
          </cell>
          <cell r="E243">
            <v>2.7864</v>
          </cell>
          <cell r="F243">
            <v>0.87250000000000005</v>
          </cell>
          <cell r="G243">
            <v>0.24909999999999999</v>
          </cell>
          <cell r="H243">
            <v>0.18279999999999999</v>
          </cell>
          <cell r="I243">
            <v>8.8200000000000001E-2</v>
          </cell>
          <cell r="J243">
            <v>6.9599999999999995E-2</v>
          </cell>
          <cell r="K243">
            <v>0.124</v>
          </cell>
          <cell r="L243">
            <v>4.3726000000000003</v>
          </cell>
          <cell r="M243">
            <v>1162.5</v>
          </cell>
          <cell r="N243">
            <v>41453</v>
          </cell>
          <cell r="O243">
            <v>0</v>
          </cell>
          <cell r="Q243">
            <v>10071</v>
          </cell>
          <cell r="S243">
            <v>141</v>
          </cell>
          <cell r="T243">
            <v>14.4</v>
          </cell>
          <cell r="U243">
            <v>126.6</v>
          </cell>
          <cell r="V243">
            <v>1.7309000000000001</v>
          </cell>
        </row>
        <row r="246">
          <cell r="A246" t="str">
            <v>71-0001-24</v>
          </cell>
          <cell r="B246" t="str">
            <v>Goforth Plant</v>
          </cell>
          <cell r="C246" t="str">
            <v>Goforth Inlet</v>
          </cell>
          <cell r="D246">
            <v>0</v>
          </cell>
          <cell r="E246">
            <v>3.2431999999999999</v>
          </cell>
          <cell r="F246">
            <v>1.1835</v>
          </cell>
          <cell r="G246">
            <v>0.2273</v>
          </cell>
          <cell r="H246">
            <v>0.3629</v>
          </cell>
          <cell r="I246">
            <v>0.1145</v>
          </cell>
          <cell r="J246">
            <v>0.1065</v>
          </cell>
          <cell r="K246">
            <v>0.2039</v>
          </cell>
          <cell r="L246">
            <v>5.4417999999999997</v>
          </cell>
          <cell r="M246">
            <v>1227</v>
          </cell>
          <cell r="N246">
            <v>41426</v>
          </cell>
          <cell r="O246">
            <v>0</v>
          </cell>
        </row>
        <row r="247">
          <cell r="A247" t="str">
            <v>72-10-025</v>
          </cell>
          <cell r="B247" t="str">
            <v>ETC 006957</v>
          </cell>
          <cell r="C247" t="str">
            <v xml:space="preserve">Goforth Compressor MM </v>
          </cell>
          <cell r="D247">
            <v>0</v>
          </cell>
          <cell r="E247">
            <v>3.2263000000000002</v>
          </cell>
          <cell r="F247">
            <v>1.1261000000000001</v>
          </cell>
          <cell r="G247">
            <v>0.2319</v>
          </cell>
          <cell r="H247">
            <v>0.33169999999999999</v>
          </cell>
          <cell r="I247">
            <v>0.1032</v>
          </cell>
          <cell r="J247">
            <v>9.4600000000000004E-2</v>
          </cell>
          <cell r="K247">
            <v>0.1328</v>
          </cell>
          <cell r="L247">
            <v>5.2465999999999999</v>
          </cell>
          <cell r="M247">
            <v>1207.5999999999999</v>
          </cell>
          <cell r="N247">
            <v>41306</v>
          </cell>
          <cell r="O247">
            <v>0</v>
          </cell>
        </row>
        <row r="248">
          <cell r="A248" t="str">
            <v>78-0000-24</v>
          </cell>
          <cell r="B248" t="str">
            <v>Azle Plant</v>
          </cell>
          <cell r="C248" t="str">
            <v>Azle Plant Inlet</v>
          </cell>
          <cell r="D248">
            <v>0</v>
          </cell>
          <cell r="E248">
            <v>2.5872999999999999</v>
          </cell>
          <cell r="F248">
            <v>0.72489999999999999</v>
          </cell>
          <cell r="G248">
            <v>0.15529999999999999</v>
          </cell>
          <cell r="H248">
            <v>0.19350000000000001</v>
          </cell>
          <cell r="I248">
            <v>6.9599999999999995E-2</v>
          </cell>
          <cell r="J248">
            <v>5.4699999999999999E-2</v>
          </cell>
          <cell r="K248">
            <v>0.113</v>
          </cell>
          <cell r="L248">
            <v>3.8982999999999999</v>
          </cell>
          <cell r="M248">
            <v>1149.2</v>
          </cell>
          <cell r="N248">
            <v>41145</v>
          </cell>
          <cell r="O248">
            <v>0</v>
          </cell>
        </row>
        <row r="249">
          <cell r="A249" t="str">
            <v>78-2000-24</v>
          </cell>
          <cell r="B249" t="str">
            <v>Silver Creek Plant</v>
          </cell>
          <cell r="C249" t="str">
            <v>Silver Creek Plant Inlet #1</v>
          </cell>
          <cell r="D249">
            <v>0</v>
          </cell>
          <cell r="E249">
            <v>2.7179000000000002</v>
          </cell>
          <cell r="F249">
            <v>0.86639999999999995</v>
          </cell>
          <cell r="G249">
            <v>0.1784</v>
          </cell>
          <cell r="H249">
            <v>0.24629999999999999</v>
          </cell>
          <cell r="I249">
            <v>8.6900000000000005E-2</v>
          </cell>
          <cell r="J249">
            <v>7.1900000000000006E-2</v>
          </cell>
          <cell r="K249">
            <v>0.15279999999999999</v>
          </cell>
          <cell r="L249">
            <v>4.3205999999999998</v>
          </cell>
          <cell r="M249">
            <v>1171.4000000000001</v>
          </cell>
          <cell r="N249">
            <v>41000</v>
          </cell>
          <cell r="O249">
            <v>0</v>
          </cell>
        </row>
        <row r="250">
          <cell r="A250" t="str">
            <v>78-2001-24</v>
          </cell>
          <cell r="B250" t="str">
            <v>Silver Creek Plant</v>
          </cell>
          <cell r="C250" t="str">
            <v>Silver Creek Plant Inlet #2</v>
          </cell>
          <cell r="D250">
            <v>0</v>
          </cell>
          <cell r="E250">
            <v>2.7179000000000002</v>
          </cell>
          <cell r="F250">
            <v>0.86639999999999995</v>
          </cell>
          <cell r="G250">
            <v>0.1784</v>
          </cell>
          <cell r="H250">
            <v>0.24629999999999999</v>
          </cell>
          <cell r="I250">
            <v>8.6900000000000005E-2</v>
          </cell>
          <cell r="J250">
            <v>7.1900000000000006E-2</v>
          </cell>
          <cell r="K250">
            <v>0.15279999999999999</v>
          </cell>
          <cell r="L250">
            <v>4.3205999999999998</v>
          </cell>
          <cell r="M250">
            <v>1171.4000000000001</v>
          </cell>
          <cell r="N250">
            <v>41000</v>
          </cell>
          <cell r="O250">
            <v>0</v>
          </cell>
        </row>
        <row r="251">
          <cell r="A251" t="str">
            <v>72-40-347</v>
          </cell>
          <cell r="B251" t="str">
            <v>Crosstex</v>
          </cell>
          <cell r="C251" t="str">
            <v>ETC Veale - IC</v>
          </cell>
          <cell r="D251">
            <v>0</v>
          </cell>
          <cell r="E251">
            <v>2.6456</v>
          </cell>
          <cell r="F251">
            <v>0.75260000000000005</v>
          </cell>
          <cell r="G251">
            <v>0.1593</v>
          </cell>
          <cell r="H251">
            <v>0.20150000000000001</v>
          </cell>
          <cell r="I251">
            <v>7.3300000000000004E-2</v>
          </cell>
          <cell r="J251">
            <v>5.8599999999999999E-2</v>
          </cell>
          <cell r="K251">
            <v>0.1394</v>
          </cell>
          <cell r="L251">
            <v>4.0303000000000004</v>
          </cell>
          <cell r="M251">
            <v>1152.7</v>
          </cell>
          <cell r="N251">
            <v>41163</v>
          </cell>
          <cell r="O251">
            <v>0</v>
          </cell>
        </row>
        <row r="252">
          <cell r="A252" t="str">
            <v>6960-00</v>
          </cell>
          <cell r="B252" t="str">
            <v>ETC</v>
          </cell>
          <cell r="C252" t="str">
            <v>ETC Veale Ranch IC</v>
          </cell>
          <cell r="D252">
            <v>0</v>
          </cell>
          <cell r="E252">
            <v>2.6755</v>
          </cell>
          <cell r="F252">
            <v>0.78969999999999996</v>
          </cell>
          <cell r="G252">
            <v>0.1638</v>
          </cell>
          <cell r="H252">
            <v>0.20749999999999999</v>
          </cell>
          <cell r="I252">
            <v>7.5499999999999998E-2</v>
          </cell>
          <cell r="J252">
            <v>6.0400000000000002E-2</v>
          </cell>
          <cell r="K252">
            <v>0.13420000000000001</v>
          </cell>
          <cell r="L252">
            <v>4.1066000000000003</v>
          </cell>
          <cell r="M252">
            <v>1155</v>
          </cell>
          <cell r="N252">
            <v>41180</v>
          </cell>
          <cell r="O252">
            <v>0</v>
          </cell>
        </row>
        <row r="253">
          <cell r="A253" t="str">
            <v>9785-00</v>
          </cell>
          <cell r="B253" t="str">
            <v>ETC</v>
          </cell>
          <cell r="C253" t="str">
            <v>ETC Chief Goforth</v>
          </cell>
          <cell r="D253">
            <v>0</v>
          </cell>
          <cell r="E253">
            <v>3.2566999999999999</v>
          </cell>
          <cell r="F253">
            <v>1.1679999999999999</v>
          </cell>
          <cell r="G253">
            <v>0.23430000000000001</v>
          </cell>
          <cell r="H253">
            <v>0.3639</v>
          </cell>
          <cell r="I253">
            <v>0.1268</v>
          </cell>
          <cell r="J253">
            <v>0.12</v>
          </cell>
          <cell r="K253">
            <v>0.15679999999999999</v>
          </cell>
          <cell r="L253">
            <v>5.4264999999999999</v>
          </cell>
          <cell r="M253">
            <v>1224.5</v>
          </cell>
          <cell r="N253">
            <v>41395</v>
          </cell>
          <cell r="O253">
            <v>0</v>
          </cell>
        </row>
      </sheetData>
      <sheetData sheetId="6">
        <row r="4">
          <cell r="B4" t="str">
            <v>Fees per Producer/Contract</v>
          </cell>
          <cell r="C4" t="str">
            <v>Processing - $/MMBtu</v>
          </cell>
          <cell r="D4" t="str">
            <v>NGL Delivery $/gal</v>
          </cell>
          <cell r="E4" t="str">
            <v>POR Gath $/MMBtu</v>
          </cell>
          <cell r="F4" t="str">
            <v>Dehy-Trtg $/Mcf</v>
          </cell>
          <cell r="G4" t="str">
            <v>Residue Gathering</v>
          </cell>
          <cell r="H4" t="str">
            <v>Residue Transport</v>
          </cell>
          <cell r="I4" t="str">
            <v>Gas Lift Gathering</v>
          </cell>
          <cell r="J4" t="str">
            <v>Aid in Construction</v>
          </cell>
          <cell r="K4" t="str">
            <v>Other Fees</v>
          </cell>
          <cell r="L4" t="str">
            <v>Cascade Fees</v>
          </cell>
          <cell r="M4" t="str">
            <v>Escalation Rate</v>
          </cell>
          <cell r="N4" t="str">
            <v>NGL %</v>
          </cell>
          <cell r="O4" t="str">
            <v>Residue%</v>
          </cell>
          <cell r="P4" t="str">
            <v>Escalation Date</v>
          </cell>
        </row>
        <row r="6">
          <cell r="B6" t="str">
            <v>Devon-GTH00086</v>
          </cell>
          <cell r="C6">
            <v>0.08</v>
          </cell>
          <cell r="D6">
            <v>1.2500000000000001E-2</v>
          </cell>
          <cell r="E6">
            <v>0.25</v>
          </cell>
          <cell r="L6">
            <v>0.3</v>
          </cell>
          <cell r="M6">
            <v>1</v>
          </cell>
          <cell r="N6">
            <v>0.95</v>
          </cell>
          <cell r="O6">
            <v>0</v>
          </cell>
        </row>
        <row r="7">
          <cell r="B7" t="str">
            <v>Devon-GTH00086WS</v>
          </cell>
          <cell r="C7">
            <v>0.08</v>
          </cell>
          <cell r="D7">
            <v>1.2500000000000001E-2</v>
          </cell>
          <cell r="E7">
            <v>0.25</v>
          </cell>
          <cell r="L7">
            <v>0.3</v>
          </cell>
          <cell r="M7">
            <v>1</v>
          </cell>
          <cell r="N7">
            <v>0.95</v>
          </cell>
          <cell r="O7">
            <v>0</v>
          </cell>
        </row>
        <row r="8">
          <cell r="B8" t="str">
            <v>Devon-GTH00086BB</v>
          </cell>
          <cell r="C8">
            <v>0.08</v>
          </cell>
          <cell r="D8">
            <v>1.2500000000000001E-2</v>
          </cell>
          <cell r="E8">
            <v>0.25</v>
          </cell>
          <cell r="L8">
            <v>0.3</v>
          </cell>
          <cell r="M8">
            <v>1</v>
          </cell>
          <cell r="N8">
            <v>0.95</v>
          </cell>
          <cell r="O8">
            <v>0</v>
          </cell>
        </row>
        <row r="9">
          <cell r="B9" t="str">
            <v>Devon-GTH00148</v>
          </cell>
          <cell r="C9">
            <v>0.08</v>
          </cell>
          <cell r="D9">
            <v>1.2500000000000001E-2</v>
          </cell>
          <cell r="E9">
            <v>0.05</v>
          </cell>
          <cell r="L9">
            <v>0.3</v>
          </cell>
          <cell r="M9">
            <v>1</v>
          </cell>
          <cell r="N9">
            <v>0.95</v>
          </cell>
          <cell r="O9">
            <v>0</v>
          </cell>
        </row>
        <row r="10">
          <cell r="B10" t="str">
            <v>ARP-PUR01134</v>
          </cell>
          <cell r="C10">
            <v>9.9959000000000006E-2</v>
          </cell>
          <cell r="D10">
            <v>1.2500000000000001E-2</v>
          </cell>
          <cell r="E10">
            <v>0.31250800000000001</v>
          </cell>
          <cell r="L10">
            <v>0.35</v>
          </cell>
          <cell r="M10">
            <v>1.2501891652172121</v>
          </cell>
          <cell r="N10">
            <v>0.95</v>
          </cell>
          <cell r="O10">
            <v>1</v>
          </cell>
          <cell r="P10">
            <v>39630</v>
          </cell>
        </row>
        <row r="11">
          <cell r="B11" t="str">
            <v>BSGA-GTH00117</v>
          </cell>
          <cell r="C11">
            <v>9.9984000000000003E-2</v>
          </cell>
          <cell r="D11">
            <v>1.2500000000000001E-2</v>
          </cell>
          <cell r="E11">
            <v>0.31244899999999998</v>
          </cell>
          <cell r="M11">
            <v>1.2497864334316842</v>
          </cell>
          <cell r="N11">
            <v>0.95</v>
          </cell>
          <cell r="O11">
            <v>0</v>
          </cell>
          <cell r="P11">
            <v>41183</v>
          </cell>
        </row>
        <row r="12">
          <cell r="B12" t="str">
            <v>Beacon-GTH00121WS</v>
          </cell>
          <cell r="C12">
            <v>9.5312999999999995E-2</v>
          </cell>
          <cell r="D12">
            <v>1.4999999999999999E-2</v>
          </cell>
          <cell r="E12">
            <v>0.416995</v>
          </cell>
          <cell r="F12">
            <v>5.9569999999999996E-3</v>
          </cell>
          <cell r="G12">
            <v>0.09</v>
          </cell>
          <cell r="H12">
            <v>0.23444000000000001</v>
          </cell>
          <cell r="K12">
            <v>7.0000000000000007E-2</v>
          </cell>
          <cell r="L12">
            <v>0.35</v>
          </cell>
          <cell r="M12">
            <v>1.1914131788642999</v>
          </cell>
          <cell r="N12">
            <v>1</v>
          </cell>
          <cell r="O12">
            <v>0</v>
          </cell>
          <cell r="P12">
            <v>39234</v>
          </cell>
        </row>
        <row r="13">
          <cell r="B13" t="str">
            <v>Beacon-GTH00121</v>
          </cell>
          <cell r="C13">
            <v>9.5312999999999995E-2</v>
          </cell>
          <cell r="D13">
            <v>0.03</v>
          </cell>
          <cell r="E13">
            <v>0.416995</v>
          </cell>
          <cell r="F13">
            <v>5.9569999999999996E-3</v>
          </cell>
          <cell r="G13">
            <v>0.09</v>
          </cell>
          <cell r="H13">
            <v>0.23444000000000001</v>
          </cell>
          <cell r="K13">
            <v>7.0000000000000007E-2</v>
          </cell>
          <cell r="L13">
            <v>0.35</v>
          </cell>
          <cell r="M13">
            <v>1.1914131788642999</v>
          </cell>
          <cell r="N13">
            <v>0.9</v>
          </cell>
          <cell r="O13">
            <v>0</v>
          </cell>
          <cell r="P13">
            <v>39234</v>
          </cell>
        </row>
        <row r="14">
          <cell r="B14" t="str">
            <v>CBMoncrief-PUR01363</v>
          </cell>
          <cell r="C14">
            <v>0.109199</v>
          </cell>
          <cell r="D14">
            <v>1.4999999999999999E-2</v>
          </cell>
          <cell r="E14">
            <v>0.32759700000000003</v>
          </cell>
          <cell r="F14">
            <v>1.6379999999999999E-2</v>
          </cell>
          <cell r="L14">
            <v>0.35</v>
          </cell>
          <cell r="M14">
            <v>1.0919889999999999</v>
          </cell>
          <cell r="N14">
            <v>0.9</v>
          </cell>
          <cell r="O14">
            <v>1</v>
          </cell>
          <cell r="P14" t="str">
            <v>None</v>
          </cell>
        </row>
        <row r="15">
          <cell r="B15" t="str">
            <v>CalTex-PUR01179</v>
          </cell>
          <cell r="C15">
            <v>0.1</v>
          </cell>
          <cell r="D15">
            <v>1.2500000000000001E-2</v>
          </cell>
          <cell r="E15">
            <v>0.45</v>
          </cell>
          <cell r="F15">
            <v>5.0000000000000001E-3</v>
          </cell>
          <cell r="M15">
            <v>1</v>
          </cell>
          <cell r="N15">
            <v>0.9</v>
          </cell>
          <cell r="O15">
            <v>1</v>
          </cell>
          <cell r="P15">
            <v>38657</v>
          </cell>
        </row>
        <row r="16">
          <cell r="B16" t="str">
            <v>CEMI-GTH00174</v>
          </cell>
          <cell r="C16">
            <v>0.2</v>
          </cell>
          <cell r="D16">
            <v>1.4999999999999999E-2</v>
          </cell>
          <cell r="E16">
            <v>0.12</v>
          </cell>
          <cell r="G16">
            <v>0.05</v>
          </cell>
          <cell r="I16">
            <v>0.15</v>
          </cell>
          <cell r="L16">
            <v>0.35</v>
          </cell>
          <cell r="M16">
            <v>1</v>
          </cell>
          <cell r="N16">
            <v>1</v>
          </cell>
          <cell r="O16">
            <v>1</v>
          </cell>
          <cell r="P16">
            <v>39814</v>
          </cell>
        </row>
        <row r="17">
          <cell r="B17" t="str">
            <v>CEMI-GTH00174WS</v>
          </cell>
          <cell r="C17">
            <v>0.2</v>
          </cell>
          <cell r="D17">
            <v>1.4999999999999999E-2</v>
          </cell>
          <cell r="E17">
            <v>0.12</v>
          </cell>
          <cell r="G17">
            <v>0.05</v>
          </cell>
          <cell r="I17">
            <v>0.15</v>
          </cell>
          <cell r="L17">
            <v>0.35</v>
          </cell>
          <cell r="M17">
            <v>1</v>
          </cell>
          <cell r="N17">
            <v>1</v>
          </cell>
          <cell r="O17">
            <v>1</v>
          </cell>
          <cell r="P17">
            <v>39814</v>
          </cell>
        </row>
        <row r="18">
          <cell r="B18" t="str">
            <v>CEMI-GTH00165</v>
          </cell>
          <cell r="C18">
            <v>0.2</v>
          </cell>
          <cell r="D18">
            <v>1.4999999999999999E-2</v>
          </cell>
          <cell r="E18">
            <v>0.2</v>
          </cell>
          <cell r="I18">
            <v>0.2</v>
          </cell>
          <cell r="L18">
            <v>0.35</v>
          </cell>
          <cell r="M18">
            <v>1</v>
          </cell>
          <cell r="N18">
            <v>1</v>
          </cell>
          <cell r="O18">
            <v>1</v>
          </cell>
        </row>
        <row r="19">
          <cell r="B19" t="str">
            <v>Chief-PUR01184</v>
          </cell>
          <cell r="C19">
            <v>0.08</v>
          </cell>
          <cell r="D19">
            <v>1.2500000000000001E-2</v>
          </cell>
          <cell r="E19">
            <v>0.25</v>
          </cell>
          <cell r="H19">
            <v>0.245</v>
          </cell>
          <cell r="K19">
            <v>0.245</v>
          </cell>
          <cell r="L19">
            <v>0.35</v>
          </cell>
          <cell r="M19">
            <v>1</v>
          </cell>
          <cell r="N19">
            <v>0.95</v>
          </cell>
          <cell r="O19">
            <v>1</v>
          </cell>
        </row>
        <row r="20">
          <cell r="B20" t="str">
            <v>Empire-GTH00154</v>
          </cell>
          <cell r="C20">
            <v>0.05</v>
          </cell>
          <cell r="D20">
            <v>1.4999999999999999E-2</v>
          </cell>
          <cell r="E20">
            <v>0.05</v>
          </cell>
          <cell r="G20">
            <v>0.09</v>
          </cell>
          <cell r="I20">
            <v>0.3</v>
          </cell>
          <cell r="K20">
            <v>0.03</v>
          </cell>
          <cell r="M20">
            <v>1</v>
          </cell>
          <cell r="N20">
            <v>0.95</v>
          </cell>
          <cell r="O20">
            <v>0.995</v>
          </cell>
          <cell r="P20" t="str">
            <v>None</v>
          </cell>
        </row>
        <row r="21">
          <cell r="B21" t="str">
            <v>Empire-GTH00177</v>
          </cell>
          <cell r="E21" t="e">
            <v>#N/A</v>
          </cell>
          <cell r="P21" t="str">
            <v>None</v>
          </cell>
        </row>
        <row r="22">
          <cell r="B22" t="str">
            <v>EnerVest-PUR01124</v>
          </cell>
          <cell r="C22">
            <v>0.104382</v>
          </cell>
          <cell r="D22">
            <v>1.2500000000000001E-2</v>
          </cell>
          <cell r="E22">
            <v>0.32619599999999999</v>
          </cell>
          <cell r="M22">
            <v>1.3047747148903275</v>
          </cell>
          <cell r="N22">
            <v>0.95</v>
          </cell>
          <cell r="O22">
            <v>1</v>
          </cell>
          <cell r="P22">
            <v>39722</v>
          </cell>
        </row>
        <row r="23">
          <cell r="B23" t="str">
            <v>EnerVest-GTH00100</v>
          </cell>
          <cell r="C23">
            <v>0.3</v>
          </cell>
          <cell r="D23">
            <v>1.2500000000000001E-2</v>
          </cell>
          <cell r="E23">
            <v>0.3</v>
          </cell>
          <cell r="F23">
            <v>5.0000000000000001E-3</v>
          </cell>
          <cell r="I23">
            <v>0.3</v>
          </cell>
          <cell r="J23">
            <v>0.3</v>
          </cell>
          <cell r="M23">
            <v>1</v>
          </cell>
          <cell r="N23">
            <v>1</v>
          </cell>
          <cell r="O23">
            <v>0</v>
          </cell>
        </row>
        <row r="24">
          <cell r="B24" t="str">
            <v>EnerVest-GTH00215</v>
          </cell>
          <cell r="C24">
            <v>0.37114599999999998</v>
          </cell>
          <cell r="D24">
            <v>1.2500000000000001E-2</v>
          </cell>
          <cell r="E24">
            <v>0.26510400000000001</v>
          </cell>
          <cell r="F24">
            <v>1.0604000000000001E-2</v>
          </cell>
          <cell r="G24">
            <v>0.106042</v>
          </cell>
          <cell r="K24">
            <v>3.1812E-2</v>
          </cell>
          <cell r="M24">
            <v>1.0604149480000002</v>
          </cell>
          <cell r="N24">
            <v>1</v>
          </cell>
          <cell r="O24">
            <v>0</v>
          </cell>
          <cell r="P24">
            <v>40575</v>
          </cell>
        </row>
        <row r="25">
          <cell r="B25" t="str">
            <v>EnerVest-GTH00096</v>
          </cell>
          <cell r="C25">
            <v>0.13</v>
          </cell>
          <cell r="D25">
            <v>1.2500000000000001E-2</v>
          </cell>
          <cell r="E25">
            <v>0.06</v>
          </cell>
          <cell r="F25">
            <v>1.4999999999999999E-2</v>
          </cell>
          <cell r="G25">
            <v>0.09</v>
          </cell>
          <cell r="H25">
            <v>0.255</v>
          </cell>
          <cell r="L25">
            <v>0.3</v>
          </cell>
          <cell r="M25">
            <v>1</v>
          </cell>
          <cell r="N25">
            <v>1</v>
          </cell>
          <cell r="O25">
            <v>1</v>
          </cell>
        </row>
        <row r="26">
          <cell r="B26" t="str">
            <v>EnerVest-GTH00096WS</v>
          </cell>
          <cell r="C26">
            <v>0.13</v>
          </cell>
          <cell r="D26">
            <v>1.2500000000000001E-2</v>
          </cell>
          <cell r="E26">
            <v>0.06</v>
          </cell>
          <cell r="F26">
            <v>1.4999999999999999E-2</v>
          </cell>
          <cell r="G26">
            <v>0.09</v>
          </cell>
          <cell r="H26">
            <v>0.255</v>
          </cell>
          <cell r="L26">
            <v>0.3</v>
          </cell>
          <cell r="M26">
            <v>1</v>
          </cell>
          <cell r="N26">
            <v>1</v>
          </cell>
          <cell r="O26">
            <v>1</v>
          </cell>
        </row>
        <row r="27">
          <cell r="B27" t="str">
            <v>Legend-PUR01309</v>
          </cell>
          <cell r="C27">
            <v>8.7359000000000006E-2</v>
          </cell>
          <cell r="D27">
            <v>1.4999999999999999E-2</v>
          </cell>
          <cell r="E27">
            <v>0.305757</v>
          </cell>
          <cell r="F27">
            <v>5.4599999999999996E-3</v>
          </cell>
          <cell r="L27">
            <v>0.3</v>
          </cell>
          <cell r="M27">
            <v>1.0919889999999999</v>
          </cell>
          <cell r="N27">
            <v>0.93</v>
          </cell>
          <cell r="O27">
            <v>0.995</v>
          </cell>
          <cell r="P27">
            <v>39783</v>
          </cell>
        </row>
        <row r="28">
          <cell r="B28" t="str">
            <v>Legend-PUR01309WS</v>
          </cell>
          <cell r="C28">
            <v>8.7359000000000006E-2</v>
          </cell>
          <cell r="D28">
            <v>1.4999999999999999E-2</v>
          </cell>
          <cell r="E28">
            <v>0.305757</v>
          </cell>
          <cell r="F28">
            <v>5.4599999999999996E-3</v>
          </cell>
          <cell r="L28">
            <v>0.3</v>
          </cell>
          <cell r="M28">
            <v>1.0919889999999999</v>
          </cell>
          <cell r="N28">
            <v>0.93</v>
          </cell>
          <cell r="O28">
            <v>0.995</v>
          </cell>
          <cell r="P28">
            <v>39783</v>
          </cell>
        </row>
        <row r="29">
          <cell r="B29" t="str">
            <v>Legend-GTH00230</v>
          </cell>
          <cell r="C29">
            <v>0.4</v>
          </cell>
          <cell r="D29">
            <v>1.2500000000000001E-2</v>
          </cell>
          <cell r="E29">
            <v>0.15</v>
          </cell>
          <cell r="K29">
            <v>0.03</v>
          </cell>
          <cell r="L29">
            <v>0.3</v>
          </cell>
          <cell r="M29">
            <v>1</v>
          </cell>
          <cell r="N29">
            <v>1</v>
          </cell>
          <cell r="O29">
            <v>1</v>
          </cell>
          <cell r="P29">
            <v>41000</v>
          </cell>
        </row>
        <row r="30">
          <cell r="B30" t="str">
            <v>NextEra-PUR01467</v>
          </cell>
          <cell r="C30">
            <v>0.33053199999999999</v>
          </cell>
          <cell r="D30">
            <v>1.2500000000000001E-2</v>
          </cell>
          <cell r="E30">
            <v>0.33053199999999999</v>
          </cell>
          <cell r="I30">
            <v>0.25</v>
          </cell>
          <cell r="M30">
            <v>1.1017722239999999</v>
          </cell>
          <cell r="N30">
            <v>1</v>
          </cell>
          <cell r="O30">
            <v>1</v>
          </cell>
          <cell r="P30">
            <v>40179</v>
          </cell>
        </row>
        <row r="31">
          <cell r="B31" t="str">
            <v>Peregrine-PUR01222</v>
          </cell>
          <cell r="C31">
            <v>0.08</v>
          </cell>
          <cell r="D31">
            <v>2.5000000000000001E-2</v>
          </cell>
          <cell r="E31">
            <v>0.3</v>
          </cell>
          <cell r="M31">
            <v>1</v>
          </cell>
          <cell r="N31">
            <v>0.9</v>
          </cell>
          <cell r="O31">
            <v>1</v>
          </cell>
        </row>
        <row r="32">
          <cell r="B32" t="str">
            <v>Pioneer-PUR01131</v>
          </cell>
          <cell r="C32">
            <v>0.08</v>
          </cell>
          <cell r="D32">
            <v>1.2500000000000001E-2</v>
          </cell>
          <cell r="E32">
            <v>0.35</v>
          </cell>
          <cell r="L32">
            <v>0.35</v>
          </cell>
          <cell r="M32">
            <v>1</v>
          </cell>
          <cell r="N32">
            <v>0.9</v>
          </cell>
          <cell r="O32">
            <v>1</v>
          </cell>
          <cell r="P32" t="str">
            <v>None</v>
          </cell>
        </row>
        <row r="33">
          <cell r="B33" t="str">
            <v>Premier-PUR01369</v>
          </cell>
          <cell r="C33">
            <v>9.2627000000000001E-2</v>
          </cell>
          <cell r="D33">
            <v>1.4999999999999999E-2</v>
          </cell>
          <cell r="E33">
            <v>0.40524300000000002</v>
          </cell>
          <cell r="F33">
            <v>1.7368000000000001E-2</v>
          </cell>
          <cell r="J33">
            <v>0.15</v>
          </cell>
          <cell r="L33">
            <v>0.35</v>
          </cell>
          <cell r="M33">
            <v>1.1578359366999997</v>
          </cell>
          <cell r="N33">
            <v>0.95</v>
          </cell>
          <cell r="O33">
            <v>0.99</v>
          </cell>
          <cell r="P33">
            <v>40057</v>
          </cell>
        </row>
        <row r="34">
          <cell r="B34" t="str">
            <v>Premier-PUR01369WS</v>
          </cell>
          <cell r="C34">
            <v>9.2627000000000001E-2</v>
          </cell>
          <cell r="D34">
            <v>1.4999999999999999E-2</v>
          </cell>
          <cell r="E34">
            <v>0.40524300000000002</v>
          </cell>
          <cell r="F34">
            <v>1.7368000000000001E-2</v>
          </cell>
          <cell r="J34">
            <v>0.15</v>
          </cell>
          <cell r="L34">
            <v>0.35</v>
          </cell>
          <cell r="M34">
            <v>1.1578359366999997</v>
          </cell>
          <cell r="N34">
            <v>0.95</v>
          </cell>
          <cell r="O34">
            <v>0.99</v>
          </cell>
          <cell r="P34">
            <v>40057</v>
          </cell>
        </row>
        <row r="35">
          <cell r="B35" t="str">
            <v>Premier-PUR01511</v>
          </cell>
          <cell r="C35">
            <v>9.9959000000000006E-2</v>
          </cell>
          <cell r="D35">
            <v>1.2500000000000001E-2</v>
          </cell>
          <cell r="E35">
            <v>0.31250800000000001</v>
          </cell>
          <cell r="L35">
            <v>0.35</v>
          </cell>
          <cell r="M35">
            <v>1.2501891652172121</v>
          </cell>
          <cell r="N35">
            <v>0.95</v>
          </cell>
          <cell r="O35">
            <v>1</v>
          </cell>
          <cell r="P35">
            <v>39630</v>
          </cell>
        </row>
        <row r="36">
          <cell r="B36" t="str">
            <v>Premier-PUR01122</v>
          </cell>
          <cell r="C36">
            <v>0.10531699999999999</v>
          </cell>
          <cell r="D36">
            <v>1.2500000000000001E-2</v>
          </cell>
          <cell r="E36">
            <v>0.39494200000000002</v>
          </cell>
          <cell r="I36">
            <v>0.08</v>
          </cell>
          <cell r="L36">
            <v>0.35</v>
          </cell>
          <cell r="M36">
            <v>1.3164693515313446</v>
          </cell>
          <cell r="N36">
            <v>0.95</v>
          </cell>
          <cell r="O36">
            <v>1</v>
          </cell>
          <cell r="P36">
            <v>40544</v>
          </cell>
        </row>
        <row r="37">
          <cell r="B37" t="str">
            <v>Premier-GTH00187</v>
          </cell>
          <cell r="C37">
            <v>0.10531699999999999</v>
          </cell>
          <cell r="D37">
            <v>1.2500000000000001E-2</v>
          </cell>
          <cell r="E37">
            <v>0.39494200000000002</v>
          </cell>
          <cell r="I37">
            <v>0.08</v>
          </cell>
          <cell r="L37">
            <v>0.35</v>
          </cell>
          <cell r="M37">
            <v>1.3164693515313446</v>
          </cell>
          <cell r="N37">
            <v>0.95</v>
          </cell>
          <cell r="O37">
            <v>1</v>
          </cell>
          <cell r="P37">
            <v>40544</v>
          </cell>
        </row>
        <row r="38">
          <cell r="B38" t="str">
            <v>Premier-PUR01127</v>
          </cell>
          <cell r="C38">
            <v>0.08</v>
          </cell>
          <cell r="D38">
            <v>1.2500000000000001E-2</v>
          </cell>
          <cell r="E38">
            <v>0.187469</v>
          </cell>
          <cell r="I38">
            <v>0.08</v>
          </cell>
          <cell r="L38">
            <v>0.35</v>
          </cell>
          <cell r="M38">
            <v>1.24979</v>
          </cell>
          <cell r="N38">
            <v>0.95</v>
          </cell>
          <cell r="O38">
            <v>1</v>
          </cell>
          <cell r="P38">
            <v>40057</v>
          </cell>
        </row>
        <row r="39">
          <cell r="B39" t="str">
            <v>Premier-GTH00216</v>
          </cell>
          <cell r="C39">
            <v>0.08</v>
          </cell>
          <cell r="D39">
            <v>1.2500000000000001E-2</v>
          </cell>
          <cell r="E39">
            <v>0.187469</v>
          </cell>
          <cell r="I39">
            <v>0.08</v>
          </cell>
          <cell r="L39">
            <v>0.35</v>
          </cell>
          <cell r="M39">
            <v>1.24979</v>
          </cell>
          <cell r="N39">
            <v>0.95</v>
          </cell>
          <cell r="O39">
            <v>1</v>
          </cell>
          <cell r="P39">
            <v>40057</v>
          </cell>
        </row>
        <row r="40">
          <cell r="B40" t="str">
            <v>Premier-PUR01123</v>
          </cell>
          <cell r="C40">
            <v>9.6167000000000002E-2</v>
          </cell>
          <cell r="D40">
            <v>1.2500000000000001E-2</v>
          </cell>
          <cell r="E40">
            <v>0.36062699999999998</v>
          </cell>
          <cell r="I40">
            <v>0.08</v>
          </cell>
          <cell r="L40">
            <v>0.35</v>
          </cell>
          <cell r="M40">
            <v>1.2020871526913086</v>
          </cell>
          <cell r="N40">
            <v>0.95</v>
          </cell>
          <cell r="O40">
            <v>1</v>
          </cell>
          <cell r="P40">
            <v>39873</v>
          </cell>
        </row>
        <row r="41">
          <cell r="B41" t="str">
            <v>Premier-GTH00132</v>
          </cell>
          <cell r="C41">
            <v>9.6167000000000002E-2</v>
          </cell>
          <cell r="D41">
            <v>1.2500000000000001E-2</v>
          </cell>
          <cell r="E41">
            <v>0.36062699999999998</v>
          </cell>
          <cell r="I41">
            <v>0.08</v>
          </cell>
          <cell r="L41">
            <v>0.35</v>
          </cell>
          <cell r="M41">
            <v>1.2020871526913086</v>
          </cell>
          <cell r="N41">
            <v>0.95</v>
          </cell>
          <cell r="O41">
            <v>1</v>
          </cell>
          <cell r="P41">
            <v>39873</v>
          </cell>
        </row>
        <row r="42">
          <cell r="B42" t="str">
            <v>Premier-GTH00238</v>
          </cell>
          <cell r="C42">
            <v>9.5404000000000003E-2</v>
          </cell>
          <cell r="D42">
            <v>2.5000000000000001E-2</v>
          </cell>
          <cell r="E42">
            <v>0.35776400000000003</v>
          </cell>
          <cell r="F42">
            <v>5.9620000000000003E-3</v>
          </cell>
          <cell r="I42">
            <v>0.3</v>
          </cell>
          <cell r="L42">
            <v>0.35</v>
          </cell>
          <cell r="M42">
            <v>1.1925467784635999</v>
          </cell>
          <cell r="N42">
            <v>0.95</v>
          </cell>
          <cell r="O42">
            <v>1</v>
          </cell>
          <cell r="P42">
            <v>39539</v>
          </cell>
        </row>
        <row r="43">
          <cell r="B43" t="str">
            <v>Premier-PUR01516</v>
          </cell>
          <cell r="C43">
            <v>0.31530000000000002</v>
          </cell>
          <cell r="D43">
            <v>1.4999999999999999E-2</v>
          </cell>
          <cell r="E43">
            <v>0.26274999999999998</v>
          </cell>
          <cell r="G43">
            <v>0.09</v>
          </cell>
          <cell r="I43">
            <v>0.3</v>
          </cell>
          <cell r="J43">
            <v>0.3</v>
          </cell>
          <cell r="K43">
            <v>5.2549999999999999E-2</v>
          </cell>
          <cell r="L43">
            <v>0.35</v>
          </cell>
          <cell r="M43">
            <v>1.0509999999999999</v>
          </cell>
          <cell r="N43">
            <v>1</v>
          </cell>
          <cell r="O43">
            <v>0.92</v>
          </cell>
          <cell r="P43">
            <v>40878</v>
          </cell>
        </row>
        <row r="44">
          <cell r="B44" t="str">
            <v>Bluestone-PUR01236</v>
          </cell>
          <cell r="C44">
            <v>9.2538999999999996E-2</v>
          </cell>
          <cell r="D44">
            <v>1.2500000000000001E-2</v>
          </cell>
          <cell r="E44">
            <v>0.289184</v>
          </cell>
          <cell r="J44">
            <v>0.24492900000000001</v>
          </cell>
          <cell r="L44">
            <v>0.35</v>
          </cell>
          <cell r="M44">
            <v>1.156734285</v>
          </cell>
          <cell r="N44">
            <v>0.95</v>
          </cell>
          <cell r="O44">
            <v>0.99</v>
          </cell>
          <cell r="P44">
            <v>39965</v>
          </cell>
        </row>
        <row r="45">
          <cell r="B45" t="str">
            <v>Bluestone-PUR01280</v>
          </cell>
          <cell r="C45">
            <v>9.3456999999999998E-2</v>
          </cell>
          <cell r="D45">
            <v>1.2500000000000001E-2</v>
          </cell>
          <cell r="E45">
            <v>0.29205199999999998</v>
          </cell>
          <cell r="J45">
            <v>0.151867</v>
          </cell>
          <cell r="L45">
            <v>0.35</v>
          </cell>
          <cell r="M45">
            <v>1.1682090891071999</v>
          </cell>
          <cell r="N45">
            <v>0.95</v>
          </cell>
          <cell r="O45">
            <v>0.99</v>
          </cell>
          <cell r="P45">
            <v>39539</v>
          </cell>
        </row>
        <row r="46">
          <cell r="B46" t="str">
            <v>Bluestone-PUR01331</v>
          </cell>
          <cell r="C46">
            <v>9.3456999999999998E-2</v>
          </cell>
          <cell r="D46">
            <v>1.4999999999999999E-2</v>
          </cell>
          <cell r="E46">
            <v>0.29205199999999998</v>
          </cell>
          <cell r="F46">
            <v>1.1682E-2</v>
          </cell>
          <cell r="L46">
            <v>0.35</v>
          </cell>
          <cell r="M46">
            <v>1.1682090891071999</v>
          </cell>
          <cell r="N46">
            <v>0.9</v>
          </cell>
          <cell r="O46">
            <v>0.99</v>
          </cell>
          <cell r="P46">
            <v>39569</v>
          </cell>
        </row>
        <row r="47">
          <cell r="B47" t="str">
            <v>Slate-PUR01514</v>
          </cell>
          <cell r="C47">
            <v>9.9959000000000006E-2</v>
          </cell>
          <cell r="D47">
            <v>1.2500000000000001E-2</v>
          </cell>
          <cell r="E47">
            <v>0.31250800000000001</v>
          </cell>
          <cell r="M47">
            <v>1.2501891652172121</v>
          </cell>
          <cell r="N47">
            <v>0.95</v>
          </cell>
          <cell r="O47">
            <v>1</v>
          </cell>
          <cell r="P47">
            <v>39630</v>
          </cell>
        </row>
        <row r="48">
          <cell r="B48" t="str">
            <v>Spindletop-PUR01279</v>
          </cell>
          <cell r="C48">
            <v>0</v>
          </cell>
          <cell r="D48">
            <v>1.2500000000000001E-2</v>
          </cell>
          <cell r="E48">
            <v>0.2</v>
          </cell>
          <cell r="G48">
            <v>9.8547999999999997E-2</v>
          </cell>
          <cell r="H48">
            <v>0.245</v>
          </cell>
          <cell r="K48">
            <v>0.59250000000000003</v>
          </cell>
          <cell r="M48">
            <v>1</v>
          </cell>
          <cell r="N48">
            <v>0</v>
          </cell>
          <cell r="O48">
            <v>0</v>
          </cell>
          <cell r="P48" t="str">
            <v>None</v>
          </cell>
        </row>
        <row r="49">
          <cell r="B49" t="str">
            <v>Total-GTH00200</v>
          </cell>
          <cell r="C49">
            <v>0.2</v>
          </cell>
          <cell r="D49">
            <v>1.4999999999999999E-2</v>
          </cell>
          <cell r="E49">
            <v>0.12</v>
          </cell>
          <cell r="G49">
            <v>0.05</v>
          </cell>
          <cell r="I49">
            <v>0.15</v>
          </cell>
          <cell r="L49">
            <v>0.35</v>
          </cell>
          <cell r="M49">
            <v>1</v>
          </cell>
          <cell r="N49">
            <v>1</v>
          </cell>
          <cell r="O49">
            <v>1</v>
          </cell>
          <cell r="P49">
            <v>39814</v>
          </cell>
        </row>
        <row r="50">
          <cell r="B50" t="str">
            <v>Total-GTH00200WS</v>
          </cell>
          <cell r="C50">
            <v>0.2</v>
          </cell>
          <cell r="D50">
            <v>1.4999999999999999E-2</v>
          </cell>
          <cell r="E50">
            <v>0.12</v>
          </cell>
          <cell r="G50">
            <v>0.05</v>
          </cell>
          <cell r="I50">
            <v>0.15</v>
          </cell>
          <cell r="L50">
            <v>0.35</v>
          </cell>
          <cell r="M50">
            <v>1</v>
          </cell>
          <cell r="N50">
            <v>1</v>
          </cell>
          <cell r="O50">
            <v>1</v>
          </cell>
          <cell r="P50">
            <v>39814</v>
          </cell>
        </row>
        <row r="51">
          <cell r="B51" t="str">
            <v>Total-GTH00201</v>
          </cell>
          <cell r="C51">
            <v>0.2</v>
          </cell>
          <cell r="D51">
            <v>1.4999999999999999E-2</v>
          </cell>
          <cell r="E51">
            <v>0.2</v>
          </cell>
          <cell r="I51">
            <v>0.2</v>
          </cell>
          <cell r="L51">
            <v>0.35</v>
          </cell>
          <cell r="M51">
            <v>1</v>
          </cell>
          <cell r="N51">
            <v>1</v>
          </cell>
          <cell r="O51">
            <v>1</v>
          </cell>
        </row>
        <row r="52">
          <cell r="B52" t="str">
            <v>Vantage-PUR01308</v>
          </cell>
          <cell r="C52">
            <v>9.3456999999999998E-2</v>
          </cell>
          <cell r="D52">
            <v>1.2500000000000001E-2</v>
          </cell>
          <cell r="E52">
            <v>0.40887299999999999</v>
          </cell>
          <cell r="F52">
            <v>5.842E-3</v>
          </cell>
          <cell r="L52">
            <v>0.35</v>
          </cell>
          <cell r="M52">
            <v>1.1682090891071999</v>
          </cell>
          <cell r="N52">
            <v>0.95</v>
          </cell>
          <cell r="O52">
            <v>0.99</v>
          </cell>
          <cell r="P52">
            <v>39904</v>
          </cell>
        </row>
        <row r="53">
          <cell r="B53" t="str">
            <v>XTO-GTH00105</v>
          </cell>
          <cell r="C53">
            <v>9.1578999999999994E-2</v>
          </cell>
          <cell r="D53">
            <v>1.2500000000000001E-2</v>
          </cell>
          <cell r="E53">
            <v>0.22894800000000001</v>
          </cell>
          <cell r="F53">
            <v>5.7239999999999999E-3</v>
          </cell>
          <cell r="L53">
            <v>0.3</v>
          </cell>
          <cell r="M53">
            <v>1.1682090891071999</v>
          </cell>
          <cell r="N53">
            <v>0.9</v>
          </cell>
          <cell r="O53">
            <v>0</v>
          </cell>
          <cell r="P53">
            <v>40544</v>
          </cell>
        </row>
        <row r="54">
          <cell r="B54" t="str">
            <v>XTO-PUR01242</v>
          </cell>
          <cell r="C54">
            <v>0.119141</v>
          </cell>
          <cell r="D54">
            <v>1.2500000000000001E-2</v>
          </cell>
          <cell r="E54">
            <v>0.416995</v>
          </cell>
          <cell r="F54">
            <v>5.9569999999999996E-3</v>
          </cell>
          <cell r="L54">
            <v>0.3</v>
          </cell>
          <cell r="M54">
            <v>1.1914131788642999</v>
          </cell>
          <cell r="N54">
            <v>0.95</v>
          </cell>
          <cell r="O54">
            <v>1</v>
          </cell>
          <cell r="P54">
            <v>39965</v>
          </cell>
        </row>
        <row r="55">
          <cell r="B55" t="str">
            <v>XTO-PUR01242WS</v>
          </cell>
          <cell r="C55">
            <v>0.119141</v>
          </cell>
          <cell r="D55">
            <v>1.2500000000000001E-2</v>
          </cell>
          <cell r="E55">
            <v>0.416995</v>
          </cell>
          <cell r="F55">
            <v>5.9569999999999996E-3</v>
          </cell>
          <cell r="L55">
            <v>0.3</v>
          </cell>
          <cell r="M55">
            <v>1.1914131788642999</v>
          </cell>
          <cell r="N55">
            <v>0.95</v>
          </cell>
          <cell r="O55">
            <v>1</v>
          </cell>
          <cell r="P55">
            <v>39965</v>
          </cell>
        </row>
        <row r="56">
          <cell r="B56" t="str">
            <v>XTO-GTH00191</v>
          </cell>
          <cell r="C56">
            <v>0.33053199999999999</v>
          </cell>
          <cell r="D56">
            <v>1.2500000000000001E-2</v>
          </cell>
          <cell r="E56">
            <v>0.27544299999999999</v>
          </cell>
          <cell r="F56">
            <v>1.6527E-2</v>
          </cell>
          <cell r="J56">
            <v>0.25</v>
          </cell>
          <cell r="K56">
            <v>0.22035399999999999</v>
          </cell>
          <cell r="L56">
            <v>0.3</v>
          </cell>
          <cell r="M56">
            <v>1.0930279999999999</v>
          </cell>
          <cell r="N56">
            <v>1</v>
          </cell>
          <cell r="O56">
            <v>0</v>
          </cell>
          <cell r="P56">
            <v>40179</v>
          </cell>
        </row>
        <row r="57">
          <cell r="B57" t="str">
            <v>XTO-GTH00191WS</v>
          </cell>
          <cell r="C57">
            <v>0.33053199999999999</v>
          </cell>
          <cell r="D57">
            <v>1.2500000000000001E-2</v>
          </cell>
          <cell r="E57">
            <v>0.27544299999999999</v>
          </cell>
          <cell r="F57">
            <v>1.6527E-2</v>
          </cell>
          <cell r="J57">
            <v>0.25</v>
          </cell>
          <cell r="K57">
            <v>0.22035399999999999</v>
          </cell>
          <cell r="L57">
            <v>0.3</v>
          </cell>
          <cell r="M57">
            <v>1.0930279999999999</v>
          </cell>
          <cell r="N57">
            <v>1</v>
          </cell>
          <cell r="O57">
            <v>0</v>
          </cell>
          <cell r="P57">
            <v>40179</v>
          </cell>
        </row>
        <row r="58">
          <cell r="B58" t="str">
            <v>XTO-GTH00131</v>
          </cell>
          <cell r="C58">
            <v>8.7359000000000006E-2</v>
          </cell>
          <cell r="D58">
            <v>1.2500000000000001E-2</v>
          </cell>
          <cell r="E58">
            <v>0.32759700000000003</v>
          </cell>
          <cell r="F58">
            <v>5.4599999999999996E-3</v>
          </cell>
          <cell r="M58">
            <v>1.09199</v>
          </cell>
          <cell r="N58">
            <v>0.95</v>
          </cell>
          <cell r="O58">
            <v>0</v>
          </cell>
          <cell r="P58">
            <v>41183</v>
          </cell>
        </row>
        <row r="66">
          <cell r="D66">
            <v>0.05</v>
          </cell>
        </row>
        <row r="67">
          <cell r="D67">
            <v>0.1</v>
          </cell>
          <cell r="E67">
            <v>0.1</v>
          </cell>
        </row>
        <row r="68">
          <cell r="C68">
            <v>0.15</v>
          </cell>
          <cell r="D68">
            <v>0.15</v>
          </cell>
        </row>
        <row r="69">
          <cell r="C69">
            <v>0.2</v>
          </cell>
          <cell r="E69">
            <v>0.15</v>
          </cell>
        </row>
        <row r="90">
          <cell r="E90">
            <v>1489</v>
          </cell>
        </row>
        <row r="91">
          <cell r="E91">
            <v>112</v>
          </cell>
        </row>
      </sheetData>
      <sheetData sheetId="7"/>
      <sheetData sheetId="8"/>
      <sheetData sheetId="9"/>
      <sheetData sheetId="10"/>
      <sheetData sheetId="11"/>
      <sheetData sheetId="12">
        <row r="4">
          <cell r="B4" t="str">
            <v>Meter</v>
          </cell>
          <cell r="C4" t="str">
            <v>Producer on Statements</v>
          </cell>
          <cell r="D4" t="str">
            <v>Meter Description</v>
          </cell>
          <cell r="E4" t="str">
            <v>Contract</v>
          </cell>
          <cell r="F4" t="str">
            <v>No Wells</v>
          </cell>
          <cell r="G4" t="str">
            <v>Producer-Contract</v>
          </cell>
          <cell r="H4" t="str">
            <v>Gas Lift Meter</v>
          </cell>
          <cell r="I4" t="str">
            <v>Contract Party</v>
          </cell>
          <cell r="J4" t="str">
            <v>GL Count</v>
          </cell>
          <cell r="K4" t="str">
            <v>Producer</v>
          </cell>
          <cell r="L4" t="str">
            <v>System</v>
          </cell>
        </row>
        <row r="5">
          <cell r="B5" t="str">
            <v>72-10-069</v>
          </cell>
          <cell r="C5" t="str">
            <v>Devon Energy Production Company, L.P.</v>
          </cell>
          <cell r="D5" t="str">
            <v>Ray MM 1</v>
          </cell>
          <cell r="E5" t="str">
            <v>GTH00086</v>
          </cell>
          <cell r="F5">
            <v>1</v>
          </cell>
          <cell r="G5" t="str">
            <v>Devon-GTH00086</v>
          </cell>
          <cell r="I5" t="str">
            <v>Crosstex North Texas Gathering, L.P.</v>
          </cell>
          <cell r="J5" t="str">
            <v/>
          </cell>
          <cell r="K5" t="str">
            <v>Devon</v>
          </cell>
          <cell r="L5" t="str">
            <v>Goforth</v>
          </cell>
        </row>
        <row r="6">
          <cell r="B6" t="str">
            <v>72-10-084</v>
          </cell>
          <cell r="C6" t="str">
            <v>Devon Energy Production Company, L.P.</v>
          </cell>
          <cell r="D6" t="str">
            <v>Sugar Tree CDP</v>
          </cell>
          <cell r="E6" t="str">
            <v>GTH00086</v>
          </cell>
          <cell r="F6">
            <v>1</v>
          </cell>
          <cell r="G6" t="str">
            <v>Devon-GTH00086</v>
          </cell>
          <cell r="H6" t="str">
            <v>72-12-084</v>
          </cell>
          <cell r="I6" t="str">
            <v>Crosstex North Texas Gathering, L.P.</v>
          </cell>
          <cell r="J6">
            <v>1</v>
          </cell>
          <cell r="K6" t="str">
            <v>Devon</v>
          </cell>
          <cell r="L6" t="str">
            <v>Goforth</v>
          </cell>
        </row>
        <row r="7">
          <cell r="B7" t="str">
            <v>72-10-085</v>
          </cell>
          <cell r="C7" t="str">
            <v>Devon Energy Production Company, L.P.</v>
          </cell>
          <cell r="D7" t="str">
            <v>Grogan Barbee 1H</v>
          </cell>
          <cell r="E7" t="str">
            <v>GTH00086</v>
          </cell>
          <cell r="F7">
            <v>1</v>
          </cell>
          <cell r="G7" t="str">
            <v>Devon-GTH00086</v>
          </cell>
          <cell r="H7" t="str">
            <v>72-12-085</v>
          </cell>
          <cell r="I7" t="str">
            <v>Crosstex North Texas Gathering, L.P.</v>
          </cell>
          <cell r="J7">
            <v>1</v>
          </cell>
          <cell r="K7" t="str">
            <v>Devon</v>
          </cell>
          <cell r="L7" t="str">
            <v>Goforth</v>
          </cell>
        </row>
        <row r="8">
          <cell r="B8" t="str">
            <v>72-10-112</v>
          </cell>
          <cell r="C8" t="str">
            <v>Devon Energy Production Company, L.P.</v>
          </cell>
          <cell r="D8" t="str">
            <v>Wakefield 2H,3H,4H CDP</v>
          </cell>
          <cell r="E8" t="str">
            <v>GTH00086</v>
          </cell>
          <cell r="F8">
            <v>1</v>
          </cell>
          <cell r="G8" t="str">
            <v>Devon-GTH00086</v>
          </cell>
          <cell r="H8" t="str">
            <v>72-12-112</v>
          </cell>
          <cell r="I8" t="str">
            <v>Crosstex North Texas Gathering, L.P.</v>
          </cell>
          <cell r="J8">
            <v>1</v>
          </cell>
          <cell r="K8" t="str">
            <v>Devon</v>
          </cell>
          <cell r="L8" t="str">
            <v>Goforth</v>
          </cell>
        </row>
        <row r="9">
          <cell r="B9" t="str">
            <v>72-10-114</v>
          </cell>
          <cell r="C9" t="str">
            <v>Devon Energy Production Company, L.P.</v>
          </cell>
          <cell r="D9" t="str">
            <v>Reilly Bear Creek 2H &amp; 5H CDP</v>
          </cell>
          <cell r="E9" t="str">
            <v>GTH00086</v>
          </cell>
          <cell r="F9">
            <v>1</v>
          </cell>
          <cell r="G9" t="str">
            <v>Devon-GTH00086</v>
          </cell>
          <cell r="H9" t="str">
            <v>72-99-12-114</v>
          </cell>
          <cell r="I9" t="str">
            <v>Crosstex North Texas Gathering, L.P.</v>
          </cell>
          <cell r="J9">
            <v>1</v>
          </cell>
          <cell r="K9" t="str">
            <v>Devon</v>
          </cell>
          <cell r="L9" t="str">
            <v>Goforth</v>
          </cell>
        </row>
        <row r="10">
          <cell r="B10" t="str">
            <v>72-10-120</v>
          </cell>
          <cell r="C10" t="str">
            <v>Devon Energy Production Company, L.P.</v>
          </cell>
          <cell r="D10" t="str">
            <v>Reilly Bear Creek 3H &amp; 4H CDP</v>
          </cell>
          <cell r="E10" t="str">
            <v>GTH00086</v>
          </cell>
          <cell r="F10">
            <v>1</v>
          </cell>
          <cell r="G10" t="str">
            <v>Devon-GTH00086</v>
          </cell>
          <cell r="I10" t="str">
            <v>Crosstex North Texas Gathering, L.P.</v>
          </cell>
          <cell r="J10" t="str">
            <v/>
          </cell>
          <cell r="K10" t="str">
            <v>Devon</v>
          </cell>
          <cell r="L10" t="str">
            <v>Goforth</v>
          </cell>
        </row>
        <row r="11">
          <cell r="B11" t="str">
            <v>72-10-132</v>
          </cell>
          <cell r="C11" t="str">
            <v>Devon Energy Production Company, L.P.</v>
          </cell>
          <cell r="D11" t="str">
            <v>Veal Station Interconnect</v>
          </cell>
          <cell r="E11" t="str">
            <v>GTH00148</v>
          </cell>
          <cell r="F11">
            <v>1</v>
          </cell>
          <cell r="G11" t="str">
            <v>Devon-GTH00148</v>
          </cell>
          <cell r="I11" t="str">
            <v>Crosstex North Texas Gathering, L.P.</v>
          </cell>
          <cell r="J11" t="str">
            <v/>
          </cell>
          <cell r="K11" t="str">
            <v>Devon</v>
          </cell>
          <cell r="L11" t="str">
            <v>Goforth</v>
          </cell>
        </row>
        <row r="12">
          <cell r="B12" t="str">
            <v>72-10-140</v>
          </cell>
          <cell r="C12" t="str">
            <v>Devon Energy Production Company, L.P.</v>
          </cell>
          <cell r="D12" t="str">
            <v>Goforth 2 &amp; 3H CDP</v>
          </cell>
          <cell r="E12" t="str">
            <v>GTH00086</v>
          </cell>
          <cell r="F12">
            <v>1</v>
          </cell>
          <cell r="G12" t="str">
            <v>Devon-GTH00086</v>
          </cell>
          <cell r="H12" t="str">
            <v>72-12-140</v>
          </cell>
          <cell r="I12" t="str">
            <v>Crosstex North Texas Gathering, L.P.</v>
          </cell>
          <cell r="J12">
            <v>1</v>
          </cell>
          <cell r="K12" t="str">
            <v>Devon</v>
          </cell>
          <cell r="L12" t="str">
            <v>Goforth</v>
          </cell>
        </row>
        <row r="13">
          <cell r="B13" t="str">
            <v>72-10-142</v>
          </cell>
          <cell r="C13" t="str">
            <v>Devon Energy Production Company, L.P.</v>
          </cell>
          <cell r="D13" t="str">
            <v>Martha Reeves 1&amp;2 CDP</v>
          </cell>
          <cell r="E13" t="str">
            <v>GTH00086</v>
          </cell>
          <cell r="F13">
            <v>1</v>
          </cell>
          <cell r="G13" t="str">
            <v>Devon-GTH00086</v>
          </cell>
          <cell r="I13" t="str">
            <v>Crosstex North Texas Gathering, L.P.</v>
          </cell>
          <cell r="J13" t="str">
            <v/>
          </cell>
          <cell r="K13" t="str">
            <v>Devon</v>
          </cell>
          <cell r="L13" t="str">
            <v>Goforth</v>
          </cell>
        </row>
        <row r="14">
          <cell r="B14" t="str">
            <v>72-10-148</v>
          </cell>
          <cell r="C14" t="str">
            <v>Chesapeake Energy Marketing, Inc.</v>
          </cell>
          <cell r="D14" t="str">
            <v>Blue Drake Woody N 3-5-7H CDP</v>
          </cell>
          <cell r="E14" t="str">
            <v>GTH00165</v>
          </cell>
          <cell r="F14">
            <v>1</v>
          </cell>
          <cell r="G14" t="str">
            <v>CEMI-GTH00165</v>
          </cell>
          <cell r="H14" t="str">
            <v>72-12-148</v>
          </cell>
          <cell r="I14" t="str">
            <v>Crosstex North Texas Gathering, L.P.</v>
          </cell>
          <cell r="K14" t="str">
            <v>CEMI</v>
          </cell>
          <cell r="L14" t="str">
            <v>Goforth</v>
          </cell>
        </row>
        <row r="15">
          <cell r="B15" t="str">
            <v>72-10-148T</v>
          </cell>
          <cell r="C15" t="str">
            <v>Total Gas &amp; Power North America, Inc.</v>
          </cell>
          <cell r="D15" t="str">
            <v>Blue Drake Woody N 3-5-7H CDP</v>
          </cell>
          <cell r="E15" t="str">
            <v>GTH00201</v>
          </cell>
          <cell r="G15" t="str">
            <v>Total-GTH00201</v>
          </cell>
          <cell r="H15" t="str">
            <v>72-12-148T</v>
          </cell>
          <cell r="I15" t="str">
            <v>Crosstex North Texas Gathering, L.P.</v>
          </cell>
          <cell r="K15" t="str">
            <v>TotalG&amp;P</v>
          </cell>
          <cell r="L15" t="str">
            <v>Goforth</v>
          </cell>
        </row>
        <row r="16">
          <cell r="B16" t="str">
            <v>72-10-153</v>
          </cell>
          <cell r="C16" t="str">
            <v>Devon Energy Production Company, L.P.</v>
          </cell>
          <cell r="D16" t="str">
            <v>J E Carter 1,4,5,7 CDP</v>
          </cell>
          <cell r="E16" t="str">
            <v>GTH00086</v>
          </cell>
          <cell r="F16">
            <v>1</v>
          </cell>
          <cell r="G16" t="str">
            <v>Devon-GTH00086</v>
          </cell>
          <cell r="H16" t="str">
            <v>72-99-402-153</v>
          </cell>
          <cell r="I16" t="str">
            <v>Crosstex North Texas Gathering, L.P.</v>
          </cell>
          <cell r="J16">
            <v>1</v>
          </cell>
          <cell r="K16" t="str">
            <v>Devon</v>
          </cell>
          <cell r="L16" t="str">
            <v>Goforth</v>
          </cell>
        </row>
        <row r="17">
          <cell r="B17" t="str">
            <v>72-10-155</v>
          </cell>
          <cell r="C17" t="str">
            <v>Devon Energy Production Company, L.P.</v>
          </cell>
          <cell r="D17" t="str">
            <v>Cleveland Federal 1,2,3H CDP</v>
          </cell>
          <cell r="E17" t="str">
            <v>GTH00086</v>
          </cell>
          <cell r="F17">
            <v>1</v>
          </cell>
          <cell r="G17" t="str">
            <v>Devon-GTH00086</v>
          </cell>
          <cell r="I17" t="str">
            <v>Crosstex North Texas Gathering, L.P.</v>
          </cell>
          <cell r="J17" t="str">
            <v/>
          </cell>
          <cell r="K17" t="str">
            <v>Devon</v>
          </cell>
          <cell r="L17" t="str">
            <v>Goforth</v>
          </cell>
        </row>
        <row r="18">
          <cell r="B18" t="str">
            <v>72-10-158</v>
          </cell>
          <cell r="C18" t="str">
            <v>Bluestone Natural Resources II, LLC</v>
          </cell>
          <cell r="D18" t="str">
            <v>Hall CDP</v>
          </cell>
          <cell r="E18" t="str">
            <v>PUR01331</v>
          </cell>
          <cell r="F18">
            <v>1</v>
          </cell>
          <cell r="G18" t="str">
            <v>Bluestone-PUR01331</v>
          </cell>
          <cell r="H18" t="str">
            <v>72-12-158</v>
          </cell>
          <cell r="I18" t="str">
            <v>Crosstex Gulf Coast Marketing, Ltd.</v>
          </cell>
          <cell r="K18" t="str">
            <v>Bluestone</v>
          </cell>
          <cell r="L18" t="str">
            <v>Goforth</v>
          </cell>
        </row>
        <row r="19">
          <cell r="B19" t="str">
            <v>72-10-159</v>
          </cell>
          <cell r="C19" t="str">
            <v>Bluestone Natural Resources II, LLC</v>
          </cell>
          <cell r="D19" t="str">
            <v>Tandy CDP</v>
          </cell>
          <cell r="E19" t="str">
            <v>PUR01331</v>
          </cell>
          <cell r="F19">
            <v>1</v>
          </cell>
          <cell r="G19" t="str">
            <v>Bluestone-PUR01331</v>
          </cell>
          <cell r="H19" t="str">
            <v>72-12-159</v>
          </cell>
          <cell r="I19" t="str">
            <v>Crosstex Gulf Coast Marketing, Ltd.</v>
          </cell>
          <cell r="K19" t="str">
            <v>Bluestone</v>
          </cell>
          <cell r="L19" t="str">
            <v>Goforth</v>
          </cell>
        </row>
        <row r="20">
          <cell r="B20" t="str">
            <v>72-10-160</v>
          </cell>
          <cell r="C20" t="str">
            <v>Premier Natural Resources II, LLC</v>
          </cell>
          <cell r="D20" t="str">
            <v>Randle A Unit 12 13 14 15H CDP</v>
          </cell>
          <cell r="E20" t="str">
            <v>GTH00132</v>
          </cell>
          <cell r="F20">
            <v>1</v>
          </cell>
          <cell r="G20" t="str">
            <v>Premier-GTH00132</v>
          </cell>
          <cell r="H20" t="str">
            <v>72-12-160</v>
          </cell>
          <cell r="I20" t="str">
            <v>Crosstex North Texas Gathering, L.P.</v>
          </cell>
          <cell r="K20" t="str">
            <v>Premier</v>
          </cell>
          <cell r="L20" t="str">
            <v>Goforth</v>
          </cell>
        </row>
        <row r="21">
          <cell r="B21" t="str">
            <v>72-10-161</v>
          </cell>
          <cell r="C21" t="str">
            <v>Premier Natural Resources II, LLC</v>
          </cell>
          <cell r="D21" t="str">
            <v>Randle B Unit 20 21 H CDP</v>
          </cell>
          <cell r="E21" t="str">
            <v>GTH00132</v>
          </cell>
          <cell r="F21">
            <v>1</v>
          </cell>
          <cell r="G21" t="str">
            <v>Premier-GTH00132</v>
          </cell>
          <cell r="H21" t="str">
            <v>72-12-161</v>
          </cell>
          <cell r="I21" t="str">
            <v>Crosstex North Texas Gathering, L.P.</v>
          </cell>
          <cell r="K21" t="str">
            <v>Premier</v>
          </cell>
          <cell r="L21" t="str">
            <v>Goforth</v>
          </cell>
        </row>
        <row r="22">
          <cell r="B22" t="str">
            <v>72-10-172</v>
          </cell>
          <cell r="C22" t="str">
            <v>XTO Energy Inc.</v>
          </cell>
          <cell r="D22" t="str">
            <v>Quincy CDP</v>
          </cell>
          <cell r="E22" t="str">
            <v>GTH00191</v>
          </cell>
          <cell r="F22">
            <v>1</v>
          </cell>
          <cell r="G22" t="str">
            <v>XTO-GTH00191</v>
          </cell>
          <cell r="H22" t="str">
            <v>72-12-172</v>
          </cell>
          <cell r="I22" t="str">
            <v>Crosstex North Texas Gathering, L.P.</v>
          </cell>
          <cell r="K22" t="str">
            <v>XTO</v>
          </cell>
          <cell r="L22" t="str">
            <v>Goforth</v>
          </cell>
        </row>
        <row r="23">
          <cell r="B23" t="str">
            <v>72-10-179</v>
          </cell>
          <cell r="C23" t="str">
            <v>NextEra Energy Producer Services, LLC.</v>
          </cell>
          <cell r="D23" t="str">
            <v>Cherry 1 &amp; 2</v>
          </cell>
          <cell r="E23" t="str">
            <v>PUR01467</v>
          </cell>
          <cell r="F23">
            <v>1</v>
          </cell>
          <cell r="G23" t="str">
            <v>NextEra-PUR01467</v>
          </cell>
          <cell r="H23" t="str">
            <v>72-12-179</v>
          </cell>
          <cell r="I23" t="str">
            <v>Crosstex Gulf Coast Marketing, Ltd.</v>
          </cell>
          <cell r="K23" t="str">
            <v>NextEra</v>
          </cell>
          <cell r="L23" t="str">
            <v>Goforth</v>
          </cell>
        </row>
        <row r="24">
          <cell r="B24" t="str">
            <v>72-10-186</v>
          </cell>
          <cell r="C24" t="str">
            <v>Devon Energy Production Company, L.P.</v>
          </cell>
          <cell r="D24" t="str">
            <v>Faxel 4&amp;7 CDP</v>
          </cell>
          <cell r="E24" t="str">
            <v>GTH00086</v>
          </cell>
          <cell r="F24">
            <v>1</v>
          </cell>
          <cell r="G24" t="str">
            <v>Devon-GTH00086</v>
          </cell>
          <cell r="H24" t="str">
            <v>72-12-186</v>
          </cell>
          <cell r="I24" t="str">
            <v>Crosstex North Texas Gathering, L.P.</v>
          </cell>
          <cell r="J24">
            <v>1</v>
          </cell>
          <cell r="K24" t="str">
            <v>Devon</v>
          </cell>
          <cell r="L24" t="str">
            <v>Goforth</v>
          </cell>
        </row>
        <row r="25">
          <cell r="B25" t="str">
            <v>72-10-187</v>
          </cell>
          <cell r="C25" t="str">
            <v>Devon Energy Production Company, L.P.</v>
          </cell>
          <cell r="D25" t="str">
            <v>Ben Johnson 1H CDP</v>
          </cell>
          <cell r="E25" t="str">
            <v>GTH00086</v>
          </cell>
          <cell r="F25">
            <v>1</v>
          </cell>
          <cell r="G25" t="str">
            <v>Devon-GTH00086</v>
          </cell>
          <cell r="H25" t="str">
            <v>72-99-12-187</v>
          </cell>
          <cell r="I25" t="str">
            <v>Crosstex North Texas Gathering, L.P.</v>
          </cell>
          <cell r="J25">
            <v>1</v>
          </cell>
          <cell r="K25" t="str">
            <v>Devon</v>
          </cell>
          <cell r="L25" t="str">
            <v>Goforth</v>
          </cell>
        </row>
        <row r="26">
          <cell r="B26" t="str">
            <v>72-10-189</v>
          </cell>
          <cell r="C26" t="str">
            <v>Devon Energy Production Company, L.P.</v>
          </cell>
          <cell r="D26" t="str">
            <v>Martha Reeves 3H - 5H CDP</v>
          </cell>
          <cell r="E26" t="str">
            <v>GTH00086</v>
          </cell>
          <cell r="F26">
            <v>1</v>
          </cell>
          <cell r="G26" t="str">
            <v>Devon-GTH00086</v>
          </cell>
          <cell r="I26" t="str">
            <v>Crosstex North Texas Gathering, L.P.</v>
          </cell>
          <cell r="J26" t="str">
            <v/>
          </cell>
          <cell r="K26" t="str">
            <v>Devon</v>
          </cell>
          <cell r="L26" t="str">
            <v>Goforth</v>
          </cell>
        </row>
        <row r="27">
          <cell r="B27" t="str">
            <v>72-10-191</v>
          </cell>
          <cell r="C27" t="str">
            <v>Devon Energy Production Company, L.P.</v>
          </cell>
          <cell r="D27" t="str">
            <v>Lake Weatherford C CDP</v>
          </cell>
          <cell r="E27" t="str">
            <v>GTH00086</v>
          </cell>
          <cell r="F27">
            <v>1</v>
          </cell>
          <cell r="G27" t="str">
            <v>Devon-GTH00086</v>
          </cell>
          <cell r="H27" t="str">
            <v>72-12-191</v>
          </cell>
          <cell r="I27" t="str">
            <v>Crosstex North Texas Gathering, L.P.</v>
          </cell>
          <cell r="J27">
            <v>1</v>
          </cell>
          <cell r="K27" t="str">
            <v>Devon</v>
          </cell>
          <cell r="L27" t="str">
            <v>Goforth</v>
          </cell>
        </row>
        <row r="28">
          <cell r="B28" t="str">
            <v>72-10-193</v>
          </cell>
          <cell r="C28" t="str">
            <v>Beacon Petroleum Management, L.P.</v>
          </cell>
          <cell r="D28" t="str">
            <v>Mitchell CDP</v>
          </cell>
          <cell r="E28" t="str">
            <v>GTH00121</v>
          </cell>
          <cell r="F28">
            <v>1</v>
          </cell>
          <cell r="G28" t="str">
            <v>Beacon-GTH00121</v>
          </cell>
          <cell r="I28" t="str">
            <v>Crosstex North Texas Gathering, L.P.</v>
          </cell>
          <cell r="K28" t="str">
            <v>Beacon</v>
          </cell>
          <cell r="L28" t="str">
            <v>Goforth</v>
          </cell>
        </row>
        <row r="29">
          <cell r="B29" t="str">
            <v>72-10-198</v>
          </cell>
          <cell r="C29" t="str">
            <v>Premier Natural Resources II, LLC</v>
          </cell>
          <cell r="D29" t="str">
            <v>Porter Cheney CDP</v>
          </cell>
          <cell r="E29" t="str">
            <v>PUR01369</v>
          </cell>
          <cell r="F29">
            <v>1</v>
          </cell>
          <cell r="G29" t="str">
            <v>Premier-PUR01369</v>
          </cell>
          <cell r="I29" t="str">
            <v>Crosstex Gulf Coast Marketing, Ltd.</v>
          </cell>
          <cell r="K29" t="str">
            <v>Premier</v>
          </cell>
          <cell r="L29" t="str">
            <v>Goforth</v>
          </cell>
        </row>
        <row r="30">
          <cell r="B30" t="str">
            <v>72-10-203</v>
          </cell>
          <cell r="C30" t="str">
            <v>Devon Energy Production Company, L.P.</v>
          </cell>
          <cell r="D30" t="str">
            <v>Coomer 2 &amp; 3H CDP</v>
          </cell>
          <cell r="E30" t="str">
            <v>GTH00086</v>
          </cell>
          <cell r="F30">
            <v>1</v>
          </cell>
          <cell r="G30" t="str">
            <v>Devon-GTH00086</v>
          </cell>
          <cell r="H30" t="str">
            <v>72-99-12-203</v>
          </cell>
          <cell r="I30" t="str">
            <v>Crosstex North Texas Gathering, L.P.</v>
          </cell>
          <cell r="J30">
            <v>1</v>
          </cell>
          <cell r="K30" t="str">
            <v>Devon</v>
          </cell>
          <cell r="L30" t="str">
            <v>Goforth</v>
          </cell>
        </row>
        <row r="31">
          <cell r="B31" t="str">
            <v>72-10-204</v>
          </cell>
          <cell r="C31" t="str">
            <v>EnerVest Operating, L.L.C.</v>
          </cell>
          <cell r="D31" t="str">
            <v>Alexander Ranch CDP</v>
          </cell>
          <cell r="E31" t="str">
            <v>GTH00215</v>
          </cell>
          <cell r="F31">
            <v>1</v>
          </cell>
          <cell r="G31" t="str">
            <v>EnerVest-GTH00215</v>
          </cell>
          <cell r="I31" t="str">
            <v>Crosstex North Texas Gathering, L.P.</v>
          </cell>
          <cell r="K31" t="str">
            <v>EnerVest</v>
          </cell>
          <cell r="L31" t="str">
            <v>Goforth</v>
          </cell>
        </row>
        <row r="32">
          <cell r="B32" t="str">
            <v>72-10-205</v>
          </cell>
          <cell r="C32" t="str">
            <v>Devon Energy Production Company, L.P.</v>
          </cell>
          <cell r="D32" t="str">
            <v>Bedinger North 3 &amp; 7H CDP</v>
          </cell>
          <cell r="E32" t="str">
            <v>GTH00086</v>
          </cell>
          <cell r="F32">
            <v>1</v>
          </cell>
          <cell r="G32" t="str">
            <v>Devon-GTH00086</v>
          </cell>
          <cell r="H32" t="str">
            <v>72-12-205</v>
          </cell>
          <cell r="I32" t="str">
            <v>Crosstex North Texas Gathering, L.P.</v>
          </cell>
          <cell r="J32">
            <v>1</v>
          </cell>
          <cell r="K32" t="str">
            <v>Devon</v>
          </cell>
          <cell r="L32" t="str">
            <v>Goforth</v>
          </cell>
        </row>
        <row r="33">
          <cell r="B33" t="str">
            <v>72-10-211</v>
          </cell>
          <cell r="C33" t="str">
            <v>EnerVest Operating, L.L.C.</v>
          </cell>
          <cell r="D33" t="str">
            <v>Winston 1E CDP</v>
          </cell>
          <cell r="E33" t="str">
            <v>Various</v>
          </cell>
          <cell r="F33">
            <v>1</v>
          </cell>
          <cell r="G33" t="str">
            <v>EnerVest-GTH00096</v>
          </cell>
          <cell r="I33" t="str">
            <v>Crosstex Gulf Coast Marketing, Ltd.</v>
          </cell>
          <cell r="K33" t="str">
            <v>EnerVest</v>
          </cell>
          <cell r="L33" t="str">
            <v>Goforth</v>
          </cell>
        </row>
        <row r="34">
          <cell r="B34" t="str">
            <v>72-10-212</v>
          </cell>
          <cell r="C34" t="str">
            <v>Devon Energy Production Company, L.P.</v>
          </cell>
          <cell r="D34" t="str">
            <v>Bailey Ranch A1 2 3H CDP</v>
          </cell>
          <cell r="E34" t="str">
            <v>GTH00086</v>
          </cell>
          <cell r="F34">
            <v>1</v>
          </cell>
          <cell r="G34" t="str">
            <v>Devon-GTH00086</v>
          </cell>
          <cell r="H34" t="str">
            <v>72-12-212</v>
          </cell>
          <cell r="I34" t="str">
            <v>Crosstex North Texas Gathering, L.P.</v>
          </cell>
          <cell r="J34">
            <v>1</v>
          </cell>
          <cell r="K34" t="str">
            <v>Devon</v>
          </cell>
          <cell r="L34" t="str">
            <v>Goforth</v>
          </cell>
        </row>
        <row r="35">
          <cell r="B35" t="str">
            <v>72-10-213</v>
          </cell>
          <cell r="C35" t="str">
            <v>Devon Energy Production Company, L.P.</v>
          </cell>
          <cell r="D35" t="str">
            <v>Bailey Ranch 4-5 CDP</v>
          </cell>
          <cell r="E35" t="str">
            <v>GTH00086</v>
          </cell>
          <cell r="F35">
            <v>1</v>
          </cell>
          <cell r="G35" t="str">
            <v>Devon-GTH00086</v>
          </cell>
          <cell r="I35" t="str">
            <v>Crosstex North Texas Gathering, L.P.</v>
          </cell>
          <cell r="J35" t="str">
            <v/>
          </cell>
          <cell r="K35" t="str">
            <v>Devon</v>
          </cell>
          <cell r="L35" t="str">
            <v>Goforth</v>
          </cell>
        </row>
        <row r="36">
          <cell r="B36" t="str">
            <v>72-10-216</v>
          </cell>
          <cell r="C36" t="str">
            <v>NextEra Energy Producer Services, LLC.</v>
          </cell>
          <cell r="D36" t="str">
            <v>Maddix CDP</v>
          </cell>
          <cell r="E36" t="str">
            <v>PUR01467</v>
          </cell>
          <cell r="F36">
            <v>1</v>
          </cell>
          <cell r="G36" t="str">
            <v>NextEra-PUR01467</v>
          </cell>
          <cell r="H36" t="str">
            <v>72-12-216</v>
          </cell>
          <cell r="I36" t="str">
            <v>Crosstex Gulf Coast Marketing, Ltd.</v>
          </cell>
          <cell r="K36" t="str">
            <v>NextEra</v>
          </cell>
          <cell r="L36" t="str">
            <v>Goforth</v>
          </cell>
        </row>
        <row r="37">
          <cell r="B37" t="str">
            <v>72-10-218</v>
          </cell>
          <cell r="C37" t="str">
            <v>NextEra Energy Producer Services, LLC.</v>
          </cell>
          <cell r="D37" t="str">
            <v>Edge 1 &amp; 2 H CDP</v>
          </cell>
          <cell r="E37" t="str">
            <v>PUR01467</v>
          </cell>
          <cell r="F37">
            <v>1</v>
          </cell>
          <cell r="G37" t="str">
            <v>NextEra-PUR01467</v>
          </cell>
          <cell r="H37" t="str">
            <v>72-12-218</v>
          </cell>
          <cell r="I37" t="str">
            <v>Crosstex Gulf Coast Marketing, Ltd.</v>
          </cell>
          <cell r="K37" t="str">
            <v>NextEra</v>
          </cell>
          <cell r="L37" t="str">
            <v>Goforth</v>
          </cell>
        </row>
        <row r="38">
          <cell r="B38" t="str">
            <v>72-10-219</v>
          </cell>
          <cell r="C38" t="str">
            <v>NextEra Energy Producer Services, LLC.</v>
          </cell>
          <cell r="D38" t="str">
            <v>Bailey Ranch 3&amp;4</v>
          </cell>
          <cell r="E38" t="str">
            <v>PUR01467</v>
          </cell>
          <cell r="F38">
            <v>1</v>
          </cell>
          <cell r="G38" t="str">
            <v>NextEra-PUR01467</v>
          </cell>
          <cell r="I38" t="str">
            <v>Crosstex Gulf Coast Marketing, Ltd.</v>
          </cell>
          <cell r="K38" t="str">
            <v>NextEra</v>
          </cell>
          <cell r="L38" t="str">
            <v>Goforth</v>
          </cell>
        </row>
        <row r="39">
          <cell r="B39" t="str">
            <v>72-10-221</v>
          </cell>
          <cell r="C39" t="str">
            <v>Premier Natural Resources II, LLC</v>
          </cell>
          <cell r="D39" t="str">
            <v>Clemens CDP</v>
          </cell>
          <cell r="E39" t="str">
            <v>PUR01516</v>
          </cell>
          <cell r="F39">
            <v>1</v>
          </cell>
          <cell r="G39" t="str">
            <v>Premier-PUR01516</v>
          </cell>
          <cell r="H39" t="str">
            <v>72-12-221</v>
          </cell>
          <cell r="I39" t="str">
            <v>Crosstex Gulf Coast Marketing, Ltd.</v>
          </cell>
          <cell r="K39" t="str">
            <v>Premier</v>
          </cell>
          <cell r="L39" t="str">
            <v>Goforth</v>
          </cell>
        </row>
        <row r="40">
          <cell r="B40" t="str">
            <v>72-10-225</v>
          </cell>
          <cell r="C40" t="str">
            <v>Devon Energy Production Company, L.P.</v>
          </cell>
          <cell r="D40" t="str">
            <v>JK Daniels CDP GLS</v>
          </cell>
          <cell r="E40" t="str">
            <v>GTH00086</v>
          </cell>
          <cell r="F40">
            <v>1</v>
          </cell>
          <cell r="G40" t="str">
            <v>Devon-GTH00086</v>
          </cell>
          <cell r="H40" t="str">
            <v>72-12-225</v>
          </cell>
          <cell r="I40" t="str">
            <v>Crosstex North Texas Gathering, L.P.</v>
          </cell>
          <cell r="J40">
            <v>1</v>
          </cell>
          <cell r="K40" t="str">
            <v>Devon</v>
          </cell>
          <cell r="L40" t="str">
            <v>Goforth</v>
          </cell>
        </row>
        <row r="41">
          <cell r="B41" t="str">
            <v>72-10-226</v>
          </cell>
          <cell r="C41" t="str">
            <v>Devon Energy Production Company, L.P.</v>
          </cell>
          <cell r="D41" t="str">
            <v>Bedinger North 4H &amp; 8H CDP</v>
          </cell>
          <cell r="E41" t="str">
            <v>GTH00086</v>
          </cell>
          <cell r="F41">
            <v>1</v>
          </cell>
          <cell r="G41" t="str">
            <v>Devon-GTH00086</v>
          </cell>
          <cell r="I41" t="str">
            <v>Crosstex North Texas Gathering, L.P.</v>
          </cell>
          <cell r="J41" t="str">
            <v/>
          </cell>
          <cell r="K41" t="str">
            <v>Devon</v>
          </cell>
          <cell r="L41" t="str">
            <v>Goforth</v>
          </cell>
        </row>
        <row r="42">
          <cell r="B42" t="str">
            <v>72-10-227</v>
          </cell>
          <cell r="C42" t="str">
            <v>Devon Energy Production Company, L.P.</v>
          </cell>
          <cell r="D42" t="str">
            <v>Daniel Bedinger GU 1H &amp; 2H CDP</v>
          </cell>
          <cell r="E42" t="str">
            <v>GTH00086</v>
          </cell>
          <cell r="F42">
            <v>1</v>
          </cell>
          <cell r="G42" t="str">
            <v>Devon-GTH00086</v>
          </cell>
          <cell r="H42" t="str">
            <v>72-99-12-227</v>
          </cell>
          <cell r="I42" t="str">
            <v>Crosstex North Texas Gathering, L.P.</v>
          </cell>
          <cell r="J42">
            <v>1</v>
          </cell>
          <cell r="K42" t="str">
            <v>Devon</v>
          </cell>
          <cell r="L42" t="str">
            <v>Goforth</v>
          </cell>
        </row>
        <row r="43">
          <cell r="B43" t="str">
            <v>72-10-228</v>
          </cell>
          <cell r="C43" t="str">
            <v>Devon Energy Production Company, L.P.</v>
          </cell>
          <cell r="D43" t="str">
            <v>Bedinger South 1 2 3 CDP</v>
          </cell>
          <cell r="E43" t="str">
            <v>GTH00086</v>
          </cell>
          <cell r="F43">
            <v>1</v>
          </cell>
          <cell r="G43" t="str">
            <v>Devon-GTH00086</v>
          </cell>
          <cell r="H43" t="str">
            <v>72-12-228</v>
          </cell>
          <cell r="I43" t="str">
            <v>Crosstex North Texas Gathering, L.P.</v>
          </cell>
          <cell r="J43">
            <v>1</v>
          </cell>
          <cell r="K43" t="str">
            <v>Devon</v>
          </cell>
          <cell r="L43" t="str">
            <v>Goforth</v>
          </cell>
        </row>
        <row r="44">
          <cell r="B44" t="str">
            <v>72-10-229</v>
          </cell>
          <cell r="C44" t="str">
            <v>Devon Energy Production Company, L.P.</v>
          </cell>
          <cell r="D44" t="str">
            <v>Clark 1&amp;2 H CDP</v>
          </cell>
          <cell r="E44" t="str">
            <v>GTH00086</v>
          </cell>
          <cell r="F44">
            <v>1</v>
          </cell>
          <cell r="G44" t="str">
            <v>Devon-GTH00086</v>
          </cell>
          <cell r="I44" t="str">
            <v>Crosstex North Texas Gathering, L.P.</v>
          </cell>
          <cell r="J44" t="str">
            <v/>
          </cell>
          <cell r="K44" t="str">
            <v>Devon</v>
          </cell>
          <cell r="L44" t="str">
            <v>Goforth</v>
          </cell>
        </row>
        <row r="45">
          <cell r="B45" t="str">
            <v>72-10-230</v>
          </cell>
          <cell r="C45" t="str">
            <v>Devon Energy Production Company, L.P.</v>
          </cell>
          <cell r="D45" t="str">
            <v>Western Lake GU A1 2 3 4 H CDP</v>
          </cell>
          <cell r="E45" t="str">
            <v>GTH00086</v>
          </cell>
          <cell r="F45">
            <v>1</v>
          </cell>
          <cell r="G45" t="str">
            <v>Devon-GTH00086</v>
          </cell>
          <cell r="I45" t="str">
            <v>Crosstex North Texas Gathering, L.P.</v>
          </cell>
          <cell r="J45" t="str">
            <v/>
          </cell>
          <cell r="K45" t="str">
            <v>Devon</v>
          </cell>
          <cell r="L45" t="str">
            <v>Goforth</v>
          </cell>
        </row>
        <row r="46">
          <cell r="B46" t="str">
            <v>72-10-231</v>
          </cell>
          <cell r="C46" t="str">
            <v>Devon Energy Production Company, L.P.</v>
          </cell>
          <cell r="D46" t="str">
            <v>Coomer 4H &amp; 5H</v>
          </cell>
          <cell r="E46" t="str">
            <v>GTH00086</v>
          </cell>
          <cell r="F46">
            <v>1</v>
          </cell>
          <cell r="G46" t="str">
            <v>Devon-GTH00086</v>
          </cell>
          <cell r="I46" t="str">
            <v>Crosstex North Texas Gathering, L.P.</v>
          </cell>
          <cell r="J46" t="str">
            <v/>
          </cell>
          <cell r="K46" t="str">
            <v>Devon</v>
          </cell>
          <cell r="L46" t="str">
            <v>Goforth</v>
          </cell>
        </row>
        <row r="47">
          <cell r="B47" t="str">
            <v>72-10-232</v>
          </cell>
          <cell r="C47" t="str">
            <v>Devon Energy Production Company, L.P.</v>
          </cell>
          <cell r="D47" t="str">
            <v>CJ Edwards 1 &amp; 2 H CDP</v>
          </cell>
          <cell r="E47" t="str">
            <v>GTH00086</v>
          </cell>
          <cell r="F47">
            <v>1</v>
          </cell>
          <cell r="G47" t="str">
            <v>Devon-GTH00086</v>
          </cell>
          <cell r="I47" t="str">
            <v>Crosstex North Texas Gathering, L.P.</v>
          </cell>
          <cell r="J47" t="str">
            <v/>
          </cell>
          <cell r="K47" t="str">
            <v>Devon</v>
          </cell>
          <cell r="L47" t="str">
            <v>Goforth</v>
          </cell>
        </row>
        <row r="48">
          <cell r="B48" t="str">
            <v>72-10-233</v>
          </cell>
          <cell r="C48" t="str">
            <v>Devon Energy Production Company, L.P.</v>
          </cell>
          <cell r="D48" t="str">
            <v>Edwards Bar None (SA) 1 &amp; 2 H CDP</v>
          </cell>
          <cell r="E48" t="str">
            <v>GTH00086</v>
          </cell>
          <cell r="F48">
            <v>1</v>
          </cell>
          <cell r="G48" t="str">
            <v>Devon-GTH00086</v>
          </cell>
          <cell r="H48" t="str">
            <v>72-99-12-233</v>
          </cell>
          <cell r="I48" t="str">
            <v>Crosstex North Texas Gathering, L.P.</v>
          </cell>
          <cell r="J48">
            <v>1</v>
          </cell>
          <cell r="K48" t="str">
            <v>Devon</v>
          </cell>
          <cell r="L48" t="str">
            <v>Goforth</v>
          </cell>
        </row>
        <row r="49">
          <cell r="B49" t="str">
            <v>72-10-234</v>
          </cell>
          <cell r="C49" t="str">
            <v>Devon Energy Production Company, L.P.</v>
          </cell>
          <cell r="D49" t="str">
            <v>Glenna Sansone 1 &amp; 2H CDP</v>
          </cell>
          <cell r="E49" t="str">
            <v>GTH00086</v>
          </cell>
          <cell r="F49">
            <v>1</v>
          </cell>
          <cell r="G49" t="str">
            <v>Devon-GTH00086</v>
          </cell>
          <cell r="H49" t="str">
            <v>72-99-10-234</v>
          </cell>
          <cell r="I49" t="str">
            <v>Crosstex North Texas Gathering, L.P.</v>
          </cell>
          <cell r="J49">
            <v>1</v>
          </cell>
          <cell r="K49" t="str">
            <v>Devon</v>
          </cell>
          <cell r="L49" t="str">
            <v>Goforth</v>
          </cell>
        </row>
        <row r="50">
          <cell r="B50" t="str">
            <v>72-10-236</v>
          </cell>
          <cell r="C50" t="str">
            <v>Devon Energy Production Company, L.P.</v>
          </cell>
          <cell r="D50" t="str">
            <v>Murrin Bear Creek 7 &amp; 9 H CDP</v>
          </cell>
          <cell r="E50" t="str">
            <v>GTH00086</v>
          </cell>
          <cell r="F50">
            <v>1</v>
          </cell>
          <cell r="G50" t="str">
            <v>Devon-GTH00086</v>
          </cell>
          <cell r="H50" t="str">
            <v>72-99-12-236</v>
          </cell>
          <cell r="I50" t="str">
            <v>Crosstex North Texas Gathering, L.P.</v>
          </cell>
          <cell r="J50">
            <v>1</v>
          </cell>
          <cell r="K50" t="str">
            <v>Devon</v>
          </cell>
          <cell r="L50" t="str">
            <v>Goforth</v>
          </cell>
        </row>
        <row r="51">
          <cell r="B51" t="str">
            <v>72-10-237</v>
          </cell>
          <cell r="C51" t="str">
            <v>Devon Energy Production Company, L.P.</v>
          </cell>
          <cell r="D51" t="str">
            <v>Bailey Ranch C (SA) 4H</v>
          </cell>
          <cell r="E51" t="str">
            <v>GTH00086</v>
          </cell>
          <cell r="F51">
            <v>1</v>
          </cell>
          <cell r="G51" t="str">
            <v>Devon-GTH00086</v>
          </cell>
          <cell r="I51" t="str">
            <v>Crosstex North Texas Gathering, L.P.</v>
          </cell>
          <cell r="J51" t="str">
            <v/>
          </cell>
          <cell r="K51" t="str">
            <v>Devon</v>
          </cell>
          <cell r="L51" t="str">
            <v>Goforth</v>
          </cell>
        </row>
        <row r="52">
          <cell r="B52" t="str">
            <v>72-10-238</v>
          </cell>
          <cell r="C52" t="str">
            <v>Devon Energy Production Company, L.P.</v>
          </cell>
          <cell r="D52" t="str">
            <v>Bailey Ranch B1H &amp; B2H CDP</v>
          </cell>
          <cell r="E52" t="str">
            <v>GTH00086</v>
          </cell>
          <cell r="F52">
            <v>1</v>
          </cell>
          <cell r="G52" t="str">
            <v>Devon-GTH00086</v>
          </cell>
          <cell r="I52" t="str">
            <v>Crosstex North Texas Gathering, L.P.</v>
          </cell>
          <cell r="J52" t="str">
            <v/>
          </cell>
          <cell r="K52" t="str">
            <v>Devon</v>
          </cell>
          <cell r="L52" t="str">
            <v>Goforth</v>
          </cell>
        </row>
        <row r="53">
          <cell r="B53" t="str">
            <v>72-10-239</v>
          </cell>
          <cell r="C53" t="str">
            <v>Devon Energy Production Company, L.P.</v>
          </cell>
          <cell r="D53" t="str">
            <v>Bailey Ranch C1H</v>
          </cell>
          <cell r="E53" t="str">
            <v>GTH00086</v>
          </cell>
          <cell r="F53">
            <v>1</v>
          </cell>
          <cell r="G53" t="str">
            <v>Devon-GTH00086</v>
          </cell>
          <cell r="I53" t="str">
            <v>Crosstex North Texas Gathering, L.P.</v>
          </cell>
          <cell r="J53" t="str">
            <v/>
          </cell>
          <cell r="K53" t="str">
            <v>Devon</v>
          </cell>
          <cell r="L53" t="str">
            <v>Goforth</v>
          </cell>
        </row>
        <row r="54">
          <cell r="B54" t="str">
            <v>72-10-240</v>
          </cell>
          <cell r="C54" t="str">
            <v>Devon Energy Production Company, L.P.</v>
          </cell>
          <cell r="D54" t="str">
            <v>Murrin Bear Creek 3 10 11 CDP</v>
          </cell>
          <cell r="E54" t="str">
            <v>GTH00086</v>
          </cell>
          <cell r="F54">
            <v>1</v>
          </cell>
          <cell r="G54" t="str">
            <v>Devon-GTH00086</v>
          </cell>
          <cell r="I54" t="str">
            <v>Crosstex North Texas Gathering, L.P.</v>
          </cell>
          <cell r="J54" t="str">
            <v/>
          </cell>
          <cell r="K54" t="str">
            <v>Devon</v>
          </cell>
          <cell r="L54" t="str">
            <v>Goforth</v>
          </cell>
        </row>
        <row r="55">
          <cell r="B55" t="str">
            <v>72-10-241</v>
          </cell>
          <cell r="C55" t="str">
            <v>Devon Energy Production Company, L.P.</v>
          </cell>
          <cell r="D55" t="str">
            <v>Bailey Ranch C (SA) 5H</v>
          </cell>
          <cell r="E55" t="str">
            <v>GTH00086</v>
          </cell>
          <cell r="F55">
            <v>1</v>
          </cell>
          <cell r="G55" t="str">
            <v>Devon-GTH00086</v>
          </cell>
          <cell r="I55" t="str">
            <v>Crosstex North Texas Gathering, L.P.</v>
          </cell>
          <cell r="J55" t="str">
            <v/>
          </cell>
          <cell r="K55" t="str">
            <v>Devon</v>
          </cell>
          <cell r="L55" t="str">
            <v>Goforth</v>
          </cell>
        </row>
        <row r="56">
          <cell r="B56" t="str">
            <v>72-10-243</v>
          </cell>
          <cell r="C56" t="str">
            <v>Devon Energy Production Company, L.P.</v>
          </cell>
          <cell r="D56" t="str">
            <v>Grant Family 1&amp;2 H CDP</v>
          </cell>
          <cell r="E56" t="str">
            <v>GTH00086</v>
          </cell>
          <cell r="F56">
            <v>1</v>
          </cell>
          <cell r="G56" t="str">
            <v>Devon-GTH00086</v>
          </cell>
          <cell r="H56" t="str">
            <v>72-99-12-243</v>
          </cell>
          <cell r="I56" t="str">
            <v>Crosstex North Texas Gathering, L.P.</v>
          </cell>
          <cell r="J56">
            <v>1</v>
          </cell>
          <cell r="K56" t="str">
            <v>Devon</v>
          </cell>
          <cell r="L56" t="str">
            <v>Goforth</v>
          </cell>
        </row>
        <row r="57">
          <cell r="B57" t="str">
            <v>72-10-244</v>
          </cell>
          <cell r="C57" t="str">
            <v>Devon Energy Production Company, L.P.</v>
          </cell>
          <cell r="D57" t="str">
            <v>Landers 1 &amp; 2H CDP</v>
          </cell>
          <cell r="E57" t="str">
            <v>GTH00086</v>
          </cell>
          <cell r="F57">
            <v>1</v>
          </cell>
          <cell r="G57" t="str">
            <v>Devon-GTH00086</v>
          </cell>
          <cell r="I57" t="str">
            <v>Crosstex North Texas Gathering, L.P.</v>
          </cell>
          <cell r="J57" t="str">
            <v/>
          </cell>
          <cell r="K57" t="str">
            <v>Devon</v>
          </cell>
          <cell r="L57" t="str">
            <v>Goforth</v>
          </cell>
        </row>
        <row r="58">
          <cell r="B58" t="str">
            <v>72-10-245</v>
          </cell>
          <cell r="C58" t="str">
            <v>Devon Energy Production Company, L.P.</v>
          </cell>
          <cell r="D58" t="str">
            <v>Charles Bedinger A1H &amp; A2H GU CDP</v>
          </cell>
          <cell r="E58" t="str">
            <v>GTH00086</v>
          </cell>
          <cell r="F58">
            <v>1</v>
          </cell>
          <cell r="G58" t="str">
            <v>Devon-GTH00086</v>
          </cell>
          <cell r="H58" t="str">
            <v>72-99-402-245</v>
          </cell>
          <cell r="I58" t="str">
            <v>Crosstex North Texas Gathering, L.P.</v>
          </cell>
          <cell r="J58">
            <v>1</v>
          </cell>
          <cell r="K58" t="str">
            <v>Devon</v>
          </cell>
          <cell r="L58" t="str">
            <v>Goforth</v>
          </cell>
        </row>
        <row r="59">
          <cell r="B59" t="str">
            <v>72-10-247</v>
          </cell>
          <cell r="C59" t="str">
            <v>Devon Energy Production Company, L.P.</v>
          </cell>
          <cell r="D59" t="str">
            <v>J Muriel Reese GU 1H&amp;2H CDP</v>
          </cell>
          <cell r="E59" t="str">
            <v>GTH00086</v>
          </cell>
          <cell r="F59">
            <v>1</v>
          </cell>
          <cell r="G59" t="str">
            <v>Devon-GTH00086</v>
          </cell>
          <cell r="H59" t="str">
            <v>72-12-247</v>
          </cell>
          <cell r="I59" t="str">
            <v>Crosstex North Texas Gathering, L.P.</v>
          </cell>
          <cell r="J59">
            <v>1</v>
          </cell>
          <cell r="K59" t="str">
            <v>Devon</v>
          </cell>
          <cell r="L59" t="str">
            <v>Goforth</v>
          </cell>
        </row>
        <row r="60">
          <cell r="B60" t="str">
            <v>72-10-248</v>
          </cell>
          <cell r="C60" t="str">
            <v>Devon Energy Production Company, L.P.</v>
          </cell>
          <cell r="D60" t="str">
            <v>Skiles 2H and 3H CDP</v>
          </cell>
          <cell r="E60" t="str">
            <v>GTH00086</v>
          </cell>
          <cell r="F60">
            <v>1</v>
          </cell>
          <cell r="G60" t="str">
            <v>Devon-GTH00086</v>
          </cell>
          <cell r="I60" t="str">
            <v>Crosstex North Texas Gathering, L.P.</v>
          </cell>
          <cell r="J60" t="str">
            <v/>
          </cell>
          <cell r="K60" t="str">
            <v>Devon</v>
          </cell>
          <cell r="L60" t="str">
            <v>Goforth</v>
          </cell>
        </row>
        <row r="61">
          <cell r="B61" t="str">
            <v>72-10-249</v>
          </cell>
          <cell r="C61" t="str">
            <v>Devon Energy Production Company, L.P.</v>
          </cell>
          <cell r="D61" t="str">
            <v>CJ Edwards 3H and 4H CDP</v>
          </cell>
          <cell r="E61" t="str">
            <v>GTH00086</v>
          </cell>
          <cell r="F61">
            <v>1</v>
          </cell>
          <cell r="G61" t="str">
            <v>Devon-GTH00086</v>
          </cell>
          <cell r="I61" t="str">
            <v>Crosstex North Texas Gathering, L.P.</v>
          </cell>
          <cell r="J61" t="str">
            <v/>
          </cell>
          <cell r="K61" t="str">
            <v>Devon</v>
          </cell>
          <cell r="L61" t="str">
            <v>Goforth</v>
          </cell>
        </row>
        <row r="62">
          <cell r="B62" t="str">
            <v>72-10-250</v>
          </cell>
          <cell r="C62" t="str">
            <v>Devon Energy Production Company, L.P.</v>
          </cell>
          <cell r="D62" t="str">
            <v>Murrin Bear Creek 2&amp;8 CDP</v>
          </cell>
          <cell r="E62" t="str">
            <v>GTH00086</v>
          </cell>
          <cell r="F62">
            <v>1</v>
          </cell>
          <cell r="G62" t="str">
            <v>Devon-GTH00086</v>
          </cell>
          <cell r="I62" t="str">
            <v>Crosstex North Texas Gathering, L.P.</v>
          </cell>
          <cell r="J62" t="str">
            <v/>
          </cell>
          <cell r="K62" t="str">
            <v>Devon</v>
          </cell>
          <cell r="L62" t="str">
            <v>Goforth</v>
          </cell>
        </row>
        <row r="63">
          <cell r="B63" t="str">
            <v>72-10-251</v>
          </cell>
          <cell r="C63" t="str">
            <v>NextEra Energy Producer Services, LLC.</v>
          </cell>
          <cell r="D63" t="str">
            <v>Meeker CDP</v>
          </cell>
          <cell r="E63" t="str">
            <v>PUR01467</v>
          </cell>
          <cell r="F63">
            <v>1</v>
          </cell>
          <cell r="G63" t="str">
            <v>NextEra-PUR01467</v>
          </cell>
          <cell r="H63" t="str">
            <v>72-12-251</v>
          </cell>
          <cell r="I63" t="str">
            <v>Crosstex North Texas Gathering, L.P.</v>
          </cell>
          <cell r="J63">
            <v>1</v>
          </cell>
          <cell r="K63" t="str">
            <v>NextEra</v>
          </cell>
          <cell r="L63" t="str">
            <v>Goforth</v>
          </cell>
        </row>
        <row r="64">
          <cell r="B64" t="str">
            <v>72-10-252</v>
          </cell>
          <cell r="C64" t="str">
            <v>EnerVest Operating, L.L.C.</v>
          </cell>
          <cell r="D64" t="str">
            <v>McFarland CDP</v>
          </cell>
          <cell r="E64" t="str">
            <v>GTH00096</v>
          </cell>
          <cell r="F64">
            <v>1</v>
          </cell>
          <cell r="G64" t="str">
            <v>EnerVest-GTH00096</v>
          </cell>
          <cell r="I64" t="str">
            <v>Crosstex Gulf Coast Marketing, Ltd.</v>
          </cell>
          <cell r="K64" t="str">
            <v>EnerVest</v>
          </cell>
          <cell r="L64" t="str">
            <v>Goforth</v>
          </cell>
        </row>
        <row r="65">
          <cell r="B65" t="str">
            <v>72-10-253</v>
          </cell>
          <cell r="C65" t="str">
            <v>NextEra Energy Producer Services, LLC.</v>
          </cell>
          <cell r="D65" t="str">
            <v>Micheletti CDP</v>
          </cell>
          <cell r="E65" t="str">
            <v>PUR01467</v>
          </cell>
          <cell r="F65">
            <v>1</v>
          </cell>
          <cell r="G65" t="str">
            <v>NextEra-PUR01467</v>
          </cell>
          <cell r="H65" t="str">
            <v>72-12-253</v>
          </cell>
          <cell r="I65" t="str">
            <v>Crosstex Gulf Coast Marketing, Ltd.</v>
          </cell>
          <cell r="J65">
            <v>1</v>
          </cell>
          <cell r="K65" t="str">
            <v>NextEra</v>
          </cell>
          <cell r="L65" t="str">
            <v>Goforth</v>
          </cell>
        </row>
        <row r="66">
          <cell r="B66" t="str">
            <v>72-10-254</v>
          </cell>
          <cell r="C66" t="str">
            <v>NextEra Energy Producer Services, LLC.</v>
          </cell>
          <cell r="D66" t="str">
            <v>FPL Bailey Ranch 5H &amp; 6H</v>
          </cell>
          <cell r="E66" t="str">
            <v>PUR01467</v>
          </cell>
          <cell r="F66">
            <v>1</v>
          </cell>
          <cell r="G66" t="str">
            <v>NextEra-PUR01467</v>
          </cell>
          <cell r="H66" t="str">
            <v>72-12-254</v>
          </cell>
          <cell r="I66" t="str">
            <v>Crosstex Gulf Coast Marketing, Ltd.</v>
          </cell>
          <cell r="J66">
            <v>1</v>
          </cell>
          <cell r="K66" t="str">
            <v>NextEra</v>
          </cell>
          <cell r="L66" t="str">
            <v>Goforth</v>
          </cell>
        </row>
        <row r="67">
          <cell r="B67" t="str">
            <v>72-10-255</v>
          </cell>
          <cell r="C67" t="str">
            <v>NextEra Energy Producer Services, LLC.</v>
          </cell>
          <cell r="D67" t="str">
            <v xml:space="preserve">FPL Siegmund 1H </v>
          </cell>
          <cell r="E67" t="str">
            <v>PUR01467</v>
          </cell>
          <cell r="F67">
            <v>1</v>
          </cell>
          <cell r="G67" t="str">
            <v>NextEra-PUR01467</v>
          </cell>
          <cell r="H67" t="str">
            <v>72-12-255</v>
          </cell>
          <cell r="I67" t="str">
            <v>Crosstex Gulf Coast Marketing, Ltd.</v>
          </cell>
          <cell r="J67">
            <v>1</v>
          </cell>
          <cell r="K67" t="str">
            <v>NextEra</v>
          </cell>
          <cell r="L67" t="str">
            <v>Goforth</v>
          </cell>
        </row>
        <row r="68">
          <cell r="B68" t="str">
            <v>72-20-329</v>
          </cell>
          <cell r="C68" t="str">
            <v>Devon Energy Production Company, L.P.</v>
          </cell>
          <cell r="D68" t="str">
            <v>CE Hall GU B1H</v>
          </cell>
          <cell r="E68" t="str">
            <v>GTH00086</v>
          </cell>
          <cell r="F68">
            <v>1</v>
          </cell>
          <cell r="G68" t="str">
            <v>Devon-GTH00086</v>
          </cell>
          <cell r="H68" t="str">
            <v>72-21-329</v>
          </cell>
          <cell r="I68" t="str">
            <v>Crosstex North Texas Gathering, L.P.</v>
          </cell>
          <cell r="J68">
            <v>1</v>
          </cell>
          <cell r="K68" t="str">
            <v>Devon</v>
          </cell>
          <cell r="L68" t="str">
            <v>Goforth</v>
          </cell>
        </row>
        <row r="69">
          <cell r="B69" t="str">
            <v>72-20-331</v>
          </cell>
          <cell r="C69" t="str">
            <v>Devon Energy Production Company, L.P.</v>
          </cell>
          <cell r="D69" t="str">
            <v>C E HALL A 1 H</v>
          </cell>
          <cell r="E69" t="str">
            <v>GTH00086</v>
          </cell>
          <cell r="F69">
            <v>1</v>
          </cell>
          <cell r="G69" t="str">
            <v>Devon-GTH00086</v>
          </cell>
          <cell r="I69" t="str">
            <v>Crosstex North Texas Gathering, L.P.</v>
          </cell>
          <cell r="J69" t="str">
            <v/>
          </cell>
          <cell r="K69" t="str">
            <v>Devon</v>
          </cell>
          <cell r="L69" t="str">
            <v>Goforth</v>
          </cell>
        </row>
        <row r="70">
          <cell r="B70" t="str">
            <v>72-400-001</v>
          </cell>
          <cell r="C70" t="str">
            <v>Devon Energy Production Company, L.P.</v>
          </cell>
          <cell r="D70" t="str">
            <v>Smelley #1</v>
          </cell>
          <cell r="E70" t="str">
            <v>GTH00086</v>
          </cell>
          <cell r="F70">
            <v>1</v>
          </cell>
          <cell r="G70" t="str">
            <v>Devon-GTH00086</v>
          </cell>
          <cell r="I70" t="str">
            <v>Crosstex North Texas Gathering, L.P.</v>
          </cell>
          <cell r="J70" t="str">
            <v/>
          </cell>
          <cell r="K70" t="str">
            <v>Devon</v>
          </cell>
          <cell r="L70" t="str">
            <v>Goforth</v>
          </cell>
        </row>
        <row r="71">
          <cell r="B71" t="str">
            <v>72-400-003</v>
          </cell>
          <cell r="C71" t="str">
            <v>Devon Energy Production Company, L.P.</v>
          </cell>
          <cell r="D71" t="str">
            <v>Smelley #3H</v>
          </cell>
          <cell r="E71" t="str">
            <v>GTH00086</v>
          </cell>
          <cell r="F71">
            <v>1</v>
          </cell>
          <cell r="G71" t="str">
            <v>Devon-GTH00086</v>
          </cell>
          <cell r="H71" t="str">
            <v>72-402-003</v>
          </cell>
          <cell r="I71" t="str">
            <v>Crosstex North Texas Gathering, L.P.</v>
          </cell>
          <cell r="J71">
            <v>1</v>
          </cell>
          <cell r="K71" t="str">
            <v>Devon</v>
          </cell>
          <cell r="L71" t="str">
            <v>Goforth</v>
          </cell>
        </row>
        <row r="72">
          <cell r="B72" t="str">
            <v>72-400-010</v>
          </cell>
          <cell r="C72" t="str">
            <v>Devon Energy Production Company, L.P.</v>
          </cell>
          <cell r="D72" t="str">
            <v>M&amp;J Bar None #1</v>
          </cell>
          <cell r="E72" t="str">
            <v>GTH00086</v>
          </cell>
          <cell r="F72">
            <v>1</v>
          </cell>
          <cell r="G72" t="str">
            <v>Devon-GTH00086</v>
          </cell>
          <cell r="I72" t="str">
            <v>Crosstex North Texas Gathering, L.P.</v>
          </cell>
          <cell r="J72" t="str">
            <v/>
          </cell>
          <cell r="K72" t="str">
            <v>Devon</v>
          </cell>
          <cell r="L72" t="str">
            <v>Goforth</v>
          </cell>
        </row>
        <row r="73">
          <cell r="B73" t="str">
            <v>72-400-013</v>
          </cell>
          <cell r="C73" t="str">
            <v>Devon Energy Production Company, L.P.</v>
          </cell>
          <cell r="D73" t="str">
            <v>Bedinger North #1H</v>
          </cell>
          <cell r="E73" t="str">
            <v>GTH00086</v>
          </cell>
          <cell r="F73">
            <v>1</v>
          </cell>
          <cell r="G73" t="str">
            <v>Devon-GTH00086</v>
          </cell>
          <cell r="H73" t="str">
            <v>72-402-013</v>
          </cell>
          <cell r="I73" t="str">
            <v>Crosstex North Texas Gathering, L.P.</v>
          </cell>
          <cell r="J73">
            <v>1</v>
          </cell>
          <cell r="K73" t="str">
            <v>Devon</v>
          </cell>
          <cell r="L73" t="str">
            <v>Goforth</v>
          </cell>
        </row>
        <row r="74">
          <cell r="B74" t="str">
            <v>72-400-014</v>
          </cell>
          <cell r="C74" t="str">
            <v>Devon Energy Production Company, L.P.</v>
          </cell>
          <cell r="D74" t="str">
            <v>Goforth #1H</v>
          </cell>
          <cell r="E74" t="str">
            <v>GTH00086</v>
          </cell>
          <cell r="F74">
            <v>1</v>
          </cell>
          <cell r="G74" t="str">
            <v>Devon-GTH00086</v>
          </cell>
          <cell r="I74" t="str">
            <v>Crosstex North Texas Gathering, L.P.</v>
          </cell>
          <cell r="J74" t="str">
            <v/>
          </cell>
          <cell r="K74" t="str">
            <v>Devon</v>
          </cell>
          <cell r="L74" t="str">
            <v>Goforth</v>
          </cell>
        </row>
        <row r="75">
          <cell r="B75" t="str">
            <v>72-400-023</v>
          </cell>
          <cell r="C75" t="str">
            <v>Devon Energy Production Company, L.P.</v>
          </cell>
          <cell r="D75" t="str">
            <v>Faxel #2H</v>
          </cell>
          <cell r="E75" t="str">
            <v>GTH00086</v>
          </cell>
          <cell r="F75">
            <v>1</v>
          </cell>
          <cell r="G75" t="str">
            <v>Devon-GTH00086</v>
          </cell>
          <cell r="H75" t="str">
            <v>72-12-195</v>
          </cell>
          <cell r="I75" t="str">
            <v>Crosstex North Texas Gathering, L.P.</v>
          </cell>
          <cell r="J75">
            <v>1</v>
          </cell>
          <cell r="K75" t="str">
            <v>Devon</v>
          </cell>
          <cell r="L75" t="str">
            <v>Goforth</v>
          </cell>
        </row>
        <row r="76">
          <cell r="B76" t="str">
            <v>72-400-024</v>
          </cell>
          <cell r="C76" t="str">
            <v>Devon Energy Production Company, L.P.</v>
          </cell>
          <cell r="D76" t="str">
            <v>Bedinger North #2-H</v>
          </cell>
          <cell r="E76" t="str">
            <v>GTH00086</v>
          </cell>
          <cell r="F76">
            <v>1</v>
          </cell>
          <cell r="G76" t="str">
            <v>Devon-GTH00086</v>
          </cell>
          <cell r="H76" t="str">
            <v>72-402-024</v>
          </cell>
          <cell r="I76" t="str">
            <v>Crosstex North Texas Gathering, L.P.</v>
          </cell>
          <cell r="J76">
            <v>1</v>
          </cell>
          <cell r="K76" t="str">
            <v>Devon</v>
          </cell>
          <cell r="L76" t="str">
            <v>Goforth</v>
          </cell>
        </row>
        <row r="77">
          <cell r="B77" t="str">
            <v>72-400-030</v>
          </cell>
          <cell r="C77" t="str">
            <v>Devon Energy Production Company, L.P.</v>
          </cell>
          <cell r="D77" t="str">
            <v>Gates-Edwards Unit#1H</v>
          </cell>
          <cell r="E77" t="str">
            <v>GTH00086</v>
          </cell>
          <cell r="F77">
            <v>1</v>
          </cell>
          <cell r="G77" t="str">
            <v>Devon-GTH00086</v>
          </cell>
          <cell r="H77" t="str">
            <v>72-402-030</v>
          </cell>
          <cell r="I77" t="str">
            <v>Crosstex North Texas Gathering, L.P.</v>
          </cell>
          <cell r="J77">
            <v>1</v>
          </cell>
          <cell r="K77" t="str">
            <v>Devon</v>
          </cell>
          <cell r="L77" t="str">
            <v>Goforth</v>
          </cell>
        </row>
        <row r="78">
          <cell r="B78" t="str">
            <v>72-400-031</v>
          </cell>
          <cell r="C78" t="str">
            <v>Devon Energy Production Company, L.P.</v>
          </cell>
          <cell r="D78" t="str">
            <v>M&amp;J Bar None Unit #2H</v>
          </cell>
          <cell r="E78" t="str">
            <v>GTH00086</v>
          </cell>
          <cell r="F78">
            <v>1</v>
          </cell>
          <cell r="G78" t="str">
            <v>Devon-GTH00086</v>
          </cell>
          <cell r="I78" t="str">
            <v>Crosstex North Texas Gathering, L.P.</v>
          </cell>
          <cell r="J78" t="str">
            <v/>
          </cell>
          <cell r="K78" t="str">
            <v>Devon</v>
          </cell>
          <cell r="L78" t="str">
            <v>Goforth</v>
          </cell>
        </row>
        <row r="79">
          <cell r="B79" t="str">
            <v>72-400-032</v>
          </cell>
          <cell r="C79" t="str">
            <v>Devon Energy Production Company, L.P.</v>
          </cell>
          <cell r="D79" t="str">
            <v>Dav Estates Unit #1H</v>
          </cell>
          <cell r="E79" t="str">
            <v>GTH00086</v>
          </cell>
          <cell r="F79">
            <v>1</v>
          </cell>
          <cell r="G79" t="str">
            <v>Devon-GTH00086</v>
          </cell>
          <cell r="H79" t="str">
            <v>72-402-032</v>
          </cell>
          <cell r="I79" t="str">
            <v>Crosstex North Texas Gathering, L.P.</v>
          </cell>
          <cell r="J79">
            <v>1</v>
          </cell>
          <cell r="K79" t="str">
            <v>Devon</v>
          </cell>
          <cell r="L79" t="str">
            <v>Goforth</v>
          </cell>
        </row>
        <row r="80">
          <cell r="B80" t="str">
            <v>72-400-033</v>
          </cell>
          <cell r="C80" t="str">
            <v>Devon Energy Production Company, L.P.</v>
          </cell>
          <cell r="D80" t="str">
            <v>Skiles Unit #1H</v>
          </cell>
          <cell r="E80" t="str">
            <v>GTH00086</v>
          </cell>
          <cell r="F80">
            <v>1</v>
          </cell>
          <cell r="G80" t="str">
            <v>Devon-GTH00086</v>
          </cell>
          <cell r="H80" t="str">
            <v>72-99-402-033</v>
          </cell>
          <cell r="I80" t="str">
            <v>Crosstex North Texas Gathering, L.P.</v>
          </cell>
          <cell r="J80">
            <v>1</v>
          </cell>
          <cell r="K80" t="str">
            <v>Devon</v>
          </cell>
          <cell r="L80" t="str">
            <v>Goforth</v>
          </cell>
        </row>
        <row r="81">
          <cell r="B81" t="str">
            <v>72-400-041</v>
          </cell>
          <cell r="C81" t="str">
            <v>Devon Energy Production Company, L.P.</v>
          </cell>
          <cell r="D81" t="str">
            <v>Reilly Bear Creek 1H</v>
          </cell>
          <cell r="E81" t="str">
            <v>GTH00086</v>
          </cell>
          <cell r="F81">
            <v>1</v>
          </cell>
          <cell r="G81" t="str">
            <v>Devon-GTH00086</v>
          </cell>
          <cell r="H81" t="str">
            <v>72-402-041</v>
          </cell>
          <cell r="I81" t="str">
            <v>Crosstex North Texas Gathering, L.P.</v>
          </cell>
          <cell r="J81">
            <v>1</v>
          </cell>
          <cell r="K81" t="str">
            <v>Devon</v>
          </cell>
          <cell r="L81" t="str">
            <v>Goforth</v>
          </cell>
        </row>
        <row r="82">
          <cell r="B82" t="str">
            <v>72-400-044</v>
          </cell>
          <cell r="C82" t="str">
            <v>Devon Energy Production Company, L.P.</v>
          </cell>
          <cell r="D82" t="str">
            <v>Faxel #3H</v>
          </cell>
          <cell r="E82" t="str">
            <v>GTH00086</v>
          </cell>
          <cell r="F82">
            <v>1</v>
          </cell>
          <cell r="G82" t="str">
            <v>Devon-GTH00086</v>
          </cell>
          <cell r="I82" t="str">
            <v>Crosstex North Texas Gathering, L.P.</v>
          </cell>
          <cell r="J82" t="str">
            <v/>
          </cell>
          <cell r="K82" t="str">
            <v>Devon</v>
          </cell>
          <cell r="L82" t="str">
            <v>Goforth</v>
          </cell>
        </row>
        <row r="83">
          <cell r="B83" t="str">
            <v>72-400-049</v>
          </cell>
          <cell r="C83" t="str">
            <v>Devon Energy Production Company, L.P.</v>
          </cell>
          <cell r="D83" t="str">
            <v>Durrant North 1H</v>
          </cell>
          <cell r="E83" t="str">
            <v>GTH00086</v>
          </cell>
          <cell r="F83">
            <v>1</v>
          </cell>
          <cell r="G83" t="str">
            <v>Devon-GTH00086</v>
          </cell>
          <cell r="H83" t="str">
            <v>72-402-049</v>
          </cell>
          <cell r="I83" t="str">
            <v>Crosstex North Texas Gathering, L.P.</v>
          </cell>
          <cell r="J83">
            <v>1</v>
          </cell>
          <cell r="K83" t="str">
            <v>Devon</v>
          </cell>
          <cell r="L83" t="str">
            <v>Goforth</v>
          </cell>
        </row>
        <row r="84">
          <cell r="B84" t="str">
            <v>72-400-050</v>
          </cell>
          <cell r="C84" t="str">
            <v>Devon Energy Production Company, L.P.</v>
          </cell>
          <cell r="D84" t="str">
            <v>Cooper 1H Purchase</v>
          </cell>
          <cell r="E84" t="str">
            <v>GTH00086</v>
          </cell>
          <cell r="F84">
            <v>1</v>
          </cell>
          <cell r="G84" t="str">
            <v>Devon-GTH00086</v>
          </cell>
          <cell r="H84" t="str">
            <v>72-402-050</v>
          </cell>
          <cell r="I84" t="str">
            <v>Crosstex North Texas Gathering, L.P.</v>
          </cell>
          <cell r="J84">
            <v>1</v>
          </cell>
          <cell r="K84" t="str">
            <v>Devon</v>
          </cell>
          <cell r="L84" t="str">
            <v>Goforth</v>
          </cell>
        </row>
        <row r="85">
          <cell r="B85" t="str">
            <v>72-400-051</v>
          </cell>
          <cell r="C85" t="str">
            <v>Devon Energy Production Company, L.P.</v>
          </cell>
          <cell r="D85" t="str">
            <v>Western Lake 1H</v>
          </cell>
          <cell r="E85" t="str">
            <v>GTH00086</v>
          </cell>
          <cell r="F85">
            <v>1</v>
          </cell>
          <cell r="G85" t="str">
            <v>Devon-GTH00086</v>
          </cell>
          <cell r="I85" t="str">
            <v>Crosstex North Texas Gathering, L.P.</v>
          </cell>
          <cell r="J85" t="str">
            <v/>
          </cell>
          <cell r="K85" t="str">
            <v>Devon</v>
          </cell>
          <cell r="L85" t="str">
            <v>Goforth</v>
          </cell>
        </row>
        <row r="86">
          <cell r="B86" t="str">
            <v>72-400-054</v>
          </cell>
          <cell r="C86" t="str">
            <v>Devon Energy Production Company, L.P.</v>
          </cell>
          <cell r="D86" t="str">
            <v>Guiles 1H</v>
          </cell>
          <cell r="E86" t="str">
            <v>GTH00086</v>
          </cell>
          <cell r="F86">
            <v>1</v>
          </cell>
          <cell r="G86" t="str">
            <v>Devon-GTH00086</v>
          </cell>
          <cell r="I86" t="str">
            <v>Crosstex North Texas Gathering, L.P.</v>
          </cell>
          <cell r="J86" t="str">
            <v/>
          </cell>
          <cell r="K86" t="str">
            <v>Devon</v>
          </cell>
          <cell r="L86" t="str">
            <v>Goforth</v>
          </cell>
        </row>
        <row r="87">
          <cell r="B87" t="str">
            <v>72-400-063</v>
          </cell>
          <cell r="C87" t="str">
            <v>Devon Energy Production Company, L.P.</v>
          </cell>
          <cell r="D87" t="str">
            <v>Lanham Riley 1H</v>
          </cell>
          <cell r="E87" t="str">
            <v>GTH00086</v>
          </cell>
          <cell r="F87">
            <v>1</v>
          </cell>
          <cell r="G87" t="str">
            <v>Devon-GTH00086</v>
          </cell>
          <cell r="I87" t="str">
            <v>Crosstex North Texas Gathering, L.P.</v>
          </cell>
          <cell r="J87" t="str">
            <v/>
          </cell>
          <cell r="K87" t="str">
            <v>Devon</v>
          </cell>
          <cell r="L87" t="str">
            <v>Goforth</v>
          </cell>
        </row>
        <row r="88">
          <cell r="B88" t="str">
            <v>72-400-066</v>
          </cell>
          <cell r="C88" t="str">
            <v>Devon Energy Production Company, L.P.</v>
          </cell>
          <cell r="D88" t="str">
            <v>Murrin Bear Creek 1H</v>
          </cell>
          <cell r="E88" t="str">
            <v>GTH00086</v>
          </cell>
          <cell r="F88">
            <v>1</v>
          </cell>
          <cell r="G88" t="str">
            <v>Devon-GTH00086</v>
          </cell>
          <cell r="H88" t="str">
            <v>72-402-066</v>
          </cell>
          <cell r="I88" t="str">
            <v>Crosstex North Texas Gathering, L.P.</v>
          </cell>
          <cell r="J88">
            <v>1</v>
          </cell>
          <cell r="K88" t="str">
            <v>Devon</v>
          </cell>
          <cell r="L88" t="str">
            <v>Goforth</v>
          </cell>
        </row>
        <row r="89">
          <cell r="B89" t="str">
            <v>72-400-068</v>
          </cell>
          <cell r="C89" t="str">
            <v>Devon Energy Production Company, L.P.</v>
          </cell>
          <cell r="D89" t="str">
            <v>W.G. Mitchell 1H</v>
          </cell>
          <cell r="E89" t="str">
            <v>GTH00086</v>
          </cell>
          <cell r="F89">
            <v>1</v>
          </cell>
          <cell r="G89" t="str">
            <v>Devon-GTH00086</v>
          </cell>
          <cell r="I89" t="str">
            <v>Crosstex North Texas Gathering, L.P.</v>
          </cell>
          <cell r="J89" t="str">
            <v/>
          </cell>
          <cell r="K89" t="str">
            <v>Devon</v>
          </cell>
          <cell r="L89" t="str">
            <v>Goforth</v>
          </cell>
        </row>
        <row r="90">
          <cell r="B90" t="str">
            <v>72-400-070</v>
          </cell>
          <cell r="C90" t="str">
            <v>Devon Energy Production Company, L.P.</v>
          </cell>
          <cell r="D90" t="str">
            <v>Split Rail 1H</v>
          </cell>
          <cell r="E90" t="str">
            <v>GTH00086</v>
          </cell>
          <cell r="F90">
            <v>1</v>
          </cell>
          <cell r="G90" t="str">
            <v>Devon-GTH00086</v>
          </cell>
          <cell r="H90" t="str">
            <v>72-99-402-070</v>
          </cell>
          <cell r="I90" t="str">
            <v>Crosstex North Texas Gathering, L.P.</v>
          </cell>
          <cell r="J90">
            <v>1</v>
          </cell>
          <cell r="K90" t="str">
            <v>Devon</v>
          </cell>
          <cell r="L90" t="str">
            <v>Goforth</v>
          </cell>
        </row>
        <row r="91">
          <cell r="B91" t="str">
            <v>72-400-073</v>
          </cell>
          <cell r="C91" t="str">
            <v>Devon Energy Production Company, L.P.</v>
          </cell>
          <cell r="D91" t="str">
            <v>Thorman #1</v>
          </cell>
          <cell r="E91" t="str">
            <v>GTH00086</v>
          </cell>
          <cell r="F91">
            <v>1</v>
          </cell>
          <cell r="G91" t="str">
            <v>Devon-GTH00086</v>
          </cell>
          <cell r="H91" t="str">
            <v>72-402-073</v>
          </cell>
          <cell r="I91" t="str">
            <v>Crosstex North Texas Gathering, L.P.</v>
          </cell>
          <cell r="J91">
            <v>1</v>
          </cell>
          <cell r="K91" t="str">
            <v>Devon</v>
          </cell>
          <cell r="L91" t="str">
            <v>Goforth</v>
          </cell>
        </row>
        <row r="92">
          <cell r="B92" t="str">
            <v>72-400-075</v>
          </cell>
          <cell r="C92" t="str">
            <v>Devon Energy Production Company, L.P.</v>
          </cell>
          <cell r="D92" t="str">
            <v>Hendrick Airport 1H</v>
          </cell>
          <cell r="E92" t="str">
            <v>GTH00086</v>
          </cell>
          <cell r="F92">
            <v>1</v>
          </cell>
          <cell r="G92" t="str">
            <v>Devon-GTH00086</v>
          </cell>
          <cell r="H92" t="str">
            <v>72-402-075</v>
          </cell>
          <cell r="I92" t="str">
            <v>Crosstex North Texas Gathering, L.P.</v>
          </cell>
          <cell r="J92">
            <v>1</v>
          </cell>
          <cell r="K92" t="str">
            <v>Devon</v>
          </cell>
          <cell r="L92" t="str">
            <v>Goforth</v>
          </cell>
        </row>
        <row r="93">
          <cell r="B93" t="str">
            <v>72-400-076</v>
          </cell>
          <cell r="C93" t="str">
            <v>Devon Energy Production Company, L.P.</v>
          </cell>
          <cell r="D93" t="str">
            <v>Wakefield 1H</v>
          </cell>
          <cell r="E93" t="str">
            <v>GTH00086</v>
          </cell>
          <cell r="F93">
            <v>1</v>
          </cell>
          <cell r="G93" t="str">
            <v>Devon-GTH00086</v>
          </cell>
          <cell r="I93" t="str">
            <v>Crosstex North Texas Gathering, L.P.</v>
          </cell>
          <cell r="J93" t="str">
            <v/>
          </cell>
          <cell r="K93" t="str">
            <v>Devon</v>
          </cell>
          <cell r="L93" t="str">
            <v>Goforth</v>
          </cell>
        </row>
        <row r="94">
          <cell r="B94" t="str">
            <v>72-400-077</v>
          </cell>
          <cell r="C94" t="str">
            <v>Devon Energy Production Company, L.P.</v>
          </cell>
          <cell r="D94" t="str">
            <v>Murrin Bear Creek 2H</v>
          </cell>
          <cell r="E94" t="str">
            <v>GTH00086</v>
          </cell>
          <cell r="F94">
            <v>1</v>
          </cell>
          <cell r="G94" t="str">
            <v>Devon-GTH00086</v>
          </cell>
          <cell r="I94" t="str">
            <v>Crosstex North Texas Gathering, L.P.</v>
          </cell>
          <cell r="J94" t="str">
            <v/>
          </cell>
          <cell r="K94" t="str">
            <v>Devon</v>
          </cell>
          <cell r="L94" t="str">
            <v>Goforth</v>
          </cell>
        </row>
        <row r="95">
          <cell r="B95" t="str">
            <v>72-400-081</v>
          </cell>
          <cell r="C95" t="str">
            <v>Devon Energy Production Company, L.P.</v>
          </cell>
          <cell r="D95" t="str">
            <v>PBM Ragle 1H</v>
          </cell>
          <cell r="E95" t="str">
            <v>GTH00086</v>
          </cell>
          <cell r="F95">
            <v>1</v>
          </cell>
          <cell r="G95" t="str">
            <v>Devon-GTH00086</v>
          </cell>
          <cell r="H95" t="str">
            <v>72-402-081</v>
          </cell>
          <cell r="I95" t="str">
            <v>Crosstex North Texas Gathering, L.P.</v>
          </cell>
          <cell r="J95">
            <v>1</v>
          </cell>
          <cell r="K95" t="str">
            <v>Devon</v>
          </cell>
          <cell r="L95" t="str">
            <v>Goforth</v>
          </cell>
        </row>
        <row r="96">
          <cell r="B96" t="str">
            <v>72-400-086</v>
          </cell>
          <cell r="C96" t="str">
            <v>Devon Energy Production Company, L.P.</v>
          </cell>
          <cell r="D96" t="str">
            <v>Sherman Hudson 1H</v>
          </cell>
          <cell r="E96" t="str">
            <v>GTH00086</v>
          </cell>
          <cell r="F96">
            <v>1</v>
          </cell>
          <cell r="G96" t="str">
            <v>Devon-GTH00086</v>
          </cell>
          <cell r="I96" t="str">
            <v>Crosstex North Texas Gathering, L.P.</v>
          </cell>
          <cell r="J96" t="str">
            <v/>
          </cell>
          <cell r="K96" t="str">
            <v>Devon</v>
          </cell>
          <cell r="L96" t="str">
            <v>Goforth</v>
          </cell>
        </row>
        <row r="97">
          <cell r="B97" t="str">
            <v>72-400-088</v>
          </cell>
          <cell r="C97" t="str">
            <v>Devon Energy Production Company, L.P.</v>
          </cell>
          <cell r="D97" t="str">
            <v>John Westhoff 1H</v>
          </cell>
          <cell r="E97" t="str">
            <v>GTH00086</v>
          </cell>
          <cell r="F97">
            <v>1</v>
          </cell>
          <cell r="G97" t="str">
            <v>Devon-GTH00086</v>
          </cell>
          <cell r="I97" t="str">
            <v>Crosstex North Texas Gathering, L.P.</v>
          </cell>
          <cell r="J97" t="str">
            <v/>
          </cell>
          <cell r="K97" t="str">
            <v>Devon</v>
          </cell>
          <cell r="L97" t="str">
            <v>Goforth</v>
          </cell>
        </row>
        <row r="98">
          <cell r="B98" t="str">
            <v>72-400-089</v>
          </cell>
          <cell r="C98" t="str">
            <v>Devon Energy Production Company, L.P.</v>
          </cell>
          <cell r="D98" t="str">
            <v>Joyce Fuller 1H</v>
          </cell>
          <cell r="E98" t="str">
            <v>GTH00086</v>
          </cell>
          <cell r="F98">
            <v>1</v>
          </cell>
          <cell r="G98" t="str">
            <v>Devon-GTH00086</v>
          </cell>
          <cell r="H98" t="str">
            <v>72-402-089</v>
          </cell>
          <cell r="I98" t="str">
            <v>Crosstex North Texas Gathering, L.P.</v>
          </cell>
          <cell r="J98">
            <v>1</v>
          </cell>
          <cell r="K98" t="str">
            <v>Devon</v>
          </cell>
          <cell r="L98" t="str">
            <v>Goforth</v>
          </cell>
        </row>
        <row r="99">
          <cell r="B99" t="str">
            <v>72-400-093</v>
          </cell>
          <cell r="C99" t="str">
            <v>Devon Energy Production Company, L.P.</v>
          </cell>
          <cell r="D99" t="str">
            <v>A.L. Hayter 2H</v>
          </cell>
          <cell r="E99" t="str">
            <v>GTH00086</v>
          </cell>
          <cell r="F99">
            <v>1</v>
          </cell>
          <cell r="G99" t="str">
            <v>Devon-GTH00086</v>
          </cell>
          <cell r="H99" t="str">
            <v>72-99-402-093</v>
          </cell>
          <cell r="I99" t="str">
            <v>Crosstex North Texas Gathering, L.P.</v>
          </cell>
          <cell r="J99">
            <v>1</v>
          </cell>
          <cell r="K99" t="str">
            <v>Devon</v>
          </cell>
          <cell r="L99" t="str">
            <v>Goforth</v>
          </cell>
        </row>
        <row r="100">
          <cell r="B100" t="str">
            <v>72-400-095</v>
          </cell>
          <cell r="C100" t="str">
            <v>Devon Energy Production Company, L.P.</v>
          </cell>
          <cell r="D100" t="str">
            <v>Coomer 1H</v>
          </cell>
          <cell r="E100" t="str">
            <v>GTH00086</v>
          </cell>
          <cell r="F100">
            <v>1</v>
          </cell>
          <cell r="G100" t="str">
            <v>Devon-GTH00086</v>
          </cell>
          <cell r="I100" t="str">
            <v>Crosstex North Texas Gathering, L.P.</v>
          </cell>
          <cell r="J100" t="str">
            <v/>
          </cell>
          <cell r="K100" t="str">
            <v>Devon</v>
          </cell>
          <cell r="L100" t="str">
            <v>Goforth</v>
          </cell>
        </row>
        <row r="101">
          <cell r="B101" t="str">
            <v>72-400-100</v>
          </cell>
          <cell r="C101" t="str">
            <v>Devon Energy Production Company, L.P.</v>
          </cell>
          <cell r="D101" t="str">
            <v>White 2-H</v>
          </cell>
          <cell r="E101" t="str">
            <v>GTH00086</v>
          </cell>
          <cell r="F101">
            <v>1</v>
          </cell>
          <cell r="G101" t="str">
            <v>Devon-GTH00086</v>
          </cell>
          <cell r="H101" t="str">
            <v>72-402-100</v>
          </cell>
          <cell r="I101" t="str">
            <v>Crosstex North Texas Gathering, L.P.</v>
          </cell>
          <cell r="J101">
            <v>1</v>
          </cell>
          <cell r="K101" t="str">
            <v>Devon</v>
          </cell>
          <cell r="L101" t="str">
            <v>Goforth</v>
          </cell>
        </row>
        <row r="102">
          <cell r="B102" t="str">
            <v>72-400-105</v>
          </cell>
          <cell r="C102" t="str">
            <v>Devon Energy Production Company, L.P.</v>
          </cell>
          <cell r="D102" t="str">
            <v>M &amp; J Bar None A 1H</v>
          </cell>
          <cell r="E102" t="str">
            <v>GTH00086</v>
          </cell>
          <cell r="F102">
            <v>1</v>
          </cell>
          <cell r="G102" t="str">
            <v>Devon-GTH00086</v>
          </cell>
          <cell r="H102" t="str">
            <v>72-402-105</v>
          </cell>
          <cell r="I102" t="str">
            <v>Crosstex North Texas Gathering, L.P.</v>
          </cell>
          <cell r="J102">
            <v>1</v>
          </cell>
          <cell r="K102" t="str">
            <v>Devon</v>
          </cell>
          <cell r="L102" t="str">
            <v>Goforth</v>
          </cell>
        </row>
        <row r="103">
          <cell r="B103" t="str">
            <v>72-400-107</v>
          </cell>
          <cell r="C103" t="str">
            <v>Devon Energy Production Company, L.P.</v>
          </cell>
          <cell r="D103" t="str">
            <v>Snipes South 1H</v>
          </cell>
          <cell r="E103" t="str">
            <v>GTH00086</v>
          </cell>
          <cell r="F103">
            <v>1</v>
          </cell>
          <cell r="G103" t="str">
            <v>Devon-GTH00086</v>
          </cell>
          <cell r="H103" t="str">
            <v>72-402-107</v>
          </cell>
          <cell r="I103" t="str">
            <v>Crosstex North Texas Gathering, L.P.</v>
          </cell>
          <cell r="J103">
            <v>1</v>
          </cell>
          <cell r="K103" t="str">
            <v>Devon</v>
          </cell>
          <cell r="L103" t="str">
            <v>Goforth</v>
          </cell>
        </row>
        <row r="104">
          <cell r="B104" t="str">
            <v>72-400-108</v>
          </cell>
          <cell r="C104" t="str">
            <v>Devon Energy Production Company, L.P.</v>
          </cell>
          <cell r="D104" t="str">
            <v>Murrin Bear Creek #5H</v>
          </cell>
          <cell r="E104" t="str">
            <v>GTH00086</v>
          </cell>
          <cell r="F104">
            <v>1</v>
          </cell>
          <cell r="G104" t="str">
            <v>Devon-GTH00086</v>
          </cell>
          <cell r="I104" t="str">
            <v>Crosstex North Texas Gathering, L.P.</v>
          </cell>
          <cell r="J104" t="str">
            <v/>
          </cell>
          <cell r="K104" t="str">
            <v>Devon</v>
          </cell>
          <cell r="L104" t="str">
            <v>Goforth</v>
          </cell>
        </row>
        <row r="105">
          <cell r="B105" t="str">
            <v>72-400-110</v>
          </cell>
          <cell r="C105" t="str">
            <v>Devon Energy Production Company, L.P.</v>
          </cell>
          <cell r="D105" t="str">
            <v>Murrin Bear Creek 6H</v>
          </cell>
          <cell r="E105" t="str">
            <v>GTH00086</v>
          </cell>
          <cell r="F105">
            <v>1</v>
          </cell>
          <cell r="G105" t="str">
            <v>Devon-GTH00086</v>
          </cell>
          <cell r="H105" t="str">
            <v>72-99-402-110</v>
          </cell>
          <cell r="I105" t="str">
            <v>Crosstex North Texas Gathering, L.P.</v>
          </cell>
          <cell r="J105">
            <v>1</v>
          </cell>
          <cell r="K105" t="str">
            <v>Devon</v>
          </cell>
          <cell r="L105" t="str">
            <v>Goforth</v>
          </cell>
        </row>
        <row r="106">
          <cell r="B106" t="str">
            <v>72-400-111</v>
          </cell>
          <cell r="C106" t="str">
            <v>Devon Energy Production Company, L.P.</v>
          </cell>
          <cell r="D106" t="str">
            <v>Brite 1H</v>
          </cell>
          <cell r="E106" t="str">
            <v>GTH00086</v>
          </cell>
          <cell r="F106">
            <v>1</v>
          </cell>
          <cell r="G106" t="str">
            <v>Devon-GTH00086</v>
          </cell>
          <cell r="I106" t="str">
            <v>Crosstex North Texas Gathering, L.P.</v>
          </cell>
          <cell r="J106" t="str">
            <v/>
          </cell>
          <cell r="K106" t="str">
            <v>Devon</v>
          </cell>
          <cell r="L106" t="str">
            <v>Goforth</v>
          </cell>
        </row>
        <row r="107">
          <cell r="B107" t="str">
            <v>72-400-113</v>
          </cell>
          <cell r="C107" t="str">
            <v>Devon Energy Production Company, L.P.</v>
          </cell>
          <cell r="D107" t="str">
            <v>Smelley 2H</v>
          </cell>
          <cell r="E107" t="str">
            <v>GTH00086</v>
          </cell>
          <cell r="F107">
            <v>1</v>
          </cell>
          <cell r="G107" t="str">
            <v>Devon-GTH00086</v>
          </cell>
          <cell r="I107" t="str">
            <v>Crosstex North Texas Gathering, L.P.</v>
          </cell>
          <cell r="J107" t="str">
            <v/>
          </cell>
          <cell r="K107" t="str">
            <v>Devon</v>
          </cell>
          <cell r="L107" t="str">
            <v>Goforth</v>
          </cell>
        </row>
        <row r="108">
          <cell r="B108" t="str">
            <v>72-400-115</v>
          </cell>
          <cell r="C108" t="str">
            <v>Devon Energy Production Company, L.P.</v>
          </cell>
          <cell r="D108" t="str">
            <v>Grogan Barbee B-1H</v>
          </cell>
          <cell r="E108" t="str">
            <v>GTH00086</v>
          </cell>
          <cell r="F108">
            <v>1</v>
          </cell>
          <cell r="G108" t="str">
            <v>Devon-GTH00086</v>
          </cell>
          <cell r="I108" t="str">
            <v>Crosstex North Texas Gathering, L.P.</v>
          </cell>
          <cell r="J108" t="str">
            <v/>
          </cell>
          <cell r="K108" t="str">
            <v>Devon</v>
          </cell>
          <cell r="L108" t="str">
            <v>Goforth</v>
          </cell>
        </row>
        <row r="109">
          <cell r="B109" t="str">
            <v>72-400-116</v>
          </cell>
          <cell r="C109" t="str">
            <v>Devon Energy Production Company, L.P.</v>
          </cell>
          <cell r="D109" t="str">
            <v>Hedrick Burns 1H</v>
          </cell>
          <cell r="E109" t="str">
            <v>GTH00086</v>
          </cell>
          <cell r="F109">
            <v>1</v>
          </cell>
          <cell r="G109" t="str">
            <v>Devon-GTH00086</v>
          </cell>
          <cell r="H109" t="str">
            <v>72-402-116</v>
          </cell>
          <cell r="I109" t="str">
            <v>Crosstex North Texas Gathering, L.P.</v>
          </cell>
          <cell r="J109">
            <v>1</v>
          </cell>
          <cell r="K109" t="str">
            <v>Devon</v>
          </cell>
          <cell r="L109" t="str">
            <v>Goforth</v>
          </cell>
        </row>
        <row r="110">
          <cell r="B110" t="str">
            <v>72-400-117</v>
          </cell>
          <cell r="C110" t="str">
            <v>Devon Energy Production Company, L.P.</v>
          </cell>
          <cell r="D110" t="str">
            <v>Morris Robertson 1H</v>
          </cell>
          <cell r="E110" t="str">
            <v>GTH00086</v>
          </cell>
          <cell r="F110">
            <v>1</v>
          </cell>
          <cell r="G110" t="str">
            <v>Devon-GTH00086</v>
          </cell>
          <cell r="H110" t="str">
            <v>72-402-117</v>
          </cell>
          <cell r="I110" t="str">
            <v>Crosstex North Texas Gathering, L.P.</v>
          </cell>
          <cell r="J110">
            <v>1</v>
          </cell>
          <cell r="K110" t="str">
            <v>Devon</v>
          </cell>
          <cell r="L110" t="str">
            <v>Goforth</v>
          </cell>
        </row>
        <row r="111">
          <cell r="B111" t="str">
            <v>72-400-118</v>
          </cell>
          <cell r="C111" t="str">
            <v>Devon Energy Production Company, L.P.</v>
          </cell>
          <cell r="D111" t="str">
            <v>Gravelco GU 1H</v>
          </cell>
          <cell r="E111" t="str">
            <v>GTH00086</v>
          </cell>
          <cell r="F111">
            <v>1</v>
          </cell>
          <cell r="G111" t="str">
            <v>Devon-GTH00086</v>
          </cell>
          <cell r="I111" t="str">
            <v>Crosstex North Texas Gathering, L.P.</v>
          </cell>
          <cell r="J111" t="str">
            <v/>
          </cell>
          <cell r="K111" t="str">
            <v>Devon</v>
          </cell>
          <cell r="L111" t="str">
            <v>Goforth</v>
          </cell>
        </row>
        <row r="112">
          <cell r="B112" t="str">
            <v>72-400-120</v>
          </cell>
          <cell r="C112" t="str">
            <v>Devon Energy Production Company, L.P.</v>
          </cell>
          <cell r="D112" t="str">
            <v>Hendrick-Stoker</v>
          </cell>
          <cell r="E112" t="str">
            <v>GTH00086</v>
          </cell>
          <cell r="F112">
            <v>1</v>
          </cell>
          <cell r="G112" t="str">
            <v>Devon-GTH00086</v>
          </cell>
          <cell r="H112" t="str">
            <v>72-402-120</v>
          </cell>
          <cell r="I112" t="str">
            <v>Crosstex North Texas Gathering, L.P.</v>
          </cell>
          <cell r="J112">
            <v>1</v>
          </cell>
          <cell r="K112" t="str">
            <v>Devon</v>
          </cell>
          <cell r="L112" t="str">
            <v>Goforth</v>
          </cell>
        </row>
        <row r="113">
          <cell r="B113" t="str">
            <v>72-400-131</v>
          </cell>
          <cell r="C113" t="str">
            <v>Devon Energy Production Company, L.P.</v>
          </cell>
          <cell r="D113" t="str">
            <v>Brite 2H</v>
          </cell>
          <cell r="E113" t="str">
            <v>GTH00086</v>
          </cell>
          <cell r="F113">
            <v>1</v>
          </cell>
          <cell r="G113" t="str">
            <v>Devon-GTH00086</v>
          </cell>
          <cell r="H113" t="str">
            <v>72-402-131</v>
          </cell>
          <cell r="I113" t="str">
            <v>Crosstex North Texas Gathering, L.P.</v>
          </cell>
          <cell r="J113">
            <v>1</v>
          </cell>
          <cell r="K113" t="str">
            <v>Devon</v>
          </cell>
          <cell r="L113" t="str">
            <v>Goforth</v>
          </cell>
        </row>
        <row r="114">
          <cell r="B114" t="str">
            <v>72-400-135</v>
          </cell>
          <cell r="C114" t="str">
            <v>Devon Energy Production Company, L.P.</v>
          </cell>
          <cell r="D114" t="str">
            <v>Woody Brothers</v>
          </cell>
          <cell r="E114" t="str">
            <v>GTH00086</v>
          </cell>
          <cell r="F114">
            <v>1</v>
          </cell>
          <cell r="G114" t="str">
            <v>Devon-GTH00086</v>
          </cell>
          <cell r="H114" t="str">
            <v>72-402-135</v>
          </cell>
          <cell r="I114" t="str">
            <v>Crosstex North Texas Gathering, L.P.</v>
          </cell>
          <cell r="J114">
            <v>1</v>
          </cell>
          <cell r="K114" t="str">
            <v>Devon</v>
          </cell>
          <cell r="L114" t="str">
            <v>Goforth</v>
          </cell>
        </row>
        <row r="115">
          <cell r="B115" t="str">
            <v>72-400-139</v>
          </cell>
          <cell r="C115" t="str">
            <v>Devon Energy Production Company, L.P.</v>
          </cell>
          <cell r="D115" t="str">
            <v>J Muriel Reese GU 1H</v>
          </cell>
          <cell r="E115" t="str">
            <v>GTH00086</v>
          </cell>
          <cell r="F115">
            <v>1</v>
          </cell>
          <cell r="G115" t="str">
            <v>Devon-GTH00086</v>
          </cell>
          <cell r="H115" t="str">
            <v>72-402-139</v>
          </cell>
          <cell r="I115" t="str">
            <v>Crosstex North Texas Gathering, L.P.</v>
          </cell>
          <cell r="J115">
            <v>1</v>
          </cell>
          <cell r="K115" t="str">
            <v>Devon</v>
          </cell>
          <cell r="L115" t="str">
            <v>Goforth</v>
          </cell>
        </row>
        <row r="116">
          <cell r="B116" t="str">
            <v>72-400-141</v>
          </cell>
          <cell r="C116" t="str">
            <v>Devon Energy Production Company, L.P.</v>
          </cell>
          <cell r="D116" t="str">
            <v>Williams Campbell 1H</v>
          </cell>
          <cell r="E116" t="str">
            <v>GTH00086</v>
          </cell>
          <cell r="F116">
            <v>1</v>
          </cell>
          <cell r="G116" t="str">
            <v>Devon-GTH00086</v>
          </cell>
          <cell r="H116" t="str">
            <v>72-402-141</v>
          </cell>
          <cell r="I116" t="str">
            <v>Crosstex North Texas Gathering, L.P.</v>
          </cell>
          <cell r="J116">
            <v>1</v>
          </cell>
          <cell r="K116" t="str">
            <v>Devon</v>
          </cell>
          <cell r="L116" t="str">
            <v>Goforth</v>
          </cell>
        </row>
        <row r="117">
          <cell r="B117" t="str">
            <v>72-400-144</v>
          </cell>
          <cell r="C117" t="str">
            <v>Devon Energy Production Company, L.P.</v>
          </cell>
          <cell r="D117" t="str">
            <v>Pickard 1H</v>
          </cell>
          <cell r="E117" t="str">
            <v>GTH00086</v>
          </cell>
          <cell r="F117">
            <v>1</v>
          </cell>
          <cell r="G117" t="str">
            <v>Devon-GTH00086</v>
          </cell>
          <cell r="I117" t="str">
            <v>Crosstex North Texas Gathering, L.P.</v>
          </cell>
          <cell r="J117" t="str">
            <v/>
          </cell>
          <cell r="K117" t="str">
            <v>Devon</v>
          </cell>
          <cell r="L117" t="str">
            <v>Goforth</v>
          </cell>
        </row>
        <row r="118">
          <cell r="B118" t="str">
            <v>72-400-146</v>
          </cell>
          <cell r="C118" t="str">
            <v>Devon Energy Production Company, L.P.</v>
          </cell>
          <cell r="D118" t="str">
            <v>Herschel Green 1H</v>
          </cell>
          <cell r="E118" t="str">
            <v>GTH00086</v>
          </cell>
          <cell r="F118">
            <v>1</v>
          </cell>
          <cell r="G118" t="str">
            <v>Devon-GTH00086</v>
          </cell>
          <cell r="I118" t="str">
            <v>Crosstex North Texas Gathering, L.P.</v>
          </cell>
          <cell r="J118" t="str">
            <v/>
          </cell>
          <cell r="K118" t="str">
            <v>Devon</v>
          </cell>
          <cell r="L118" t="str">
            <v>Goforth</v>
          </cell>
        </row>
        <row r="119">
          <cell r="B119" t="str">
            <v>72-400-147</v>
          </cell>
          <cell r="C119" t="str">
            <v>Devon Energy Production Company, L.P.</v>
          </cell>
          <cell r="D119" t="str">
            <v>Bilderback Trust 1H</v>
          </cell>
          <cell r="E119" t="str">
            <v>GTH00086</v>
          </cell>
          <cell r="F119">
            <v>1</v>
          </cell>
          <cell r="G119" t="str">
            <v>Devon-GTH00086</v>
          </cell>
          <cell r="I119" t="str">
            <v>Crosstex North Texas Gathering, L.P.</v>
          </cell>
          <cell r="J119" t="str">
            <v/>
          </cell>
          <cell r="K119" t="str">
            <v>Devon</v>
          </cell>
          <cell r="L119" t="str">
            <v>Goforth</v>
          </cell>
        </row>
        <row r="120">
          <cell r="B120" t="str">
            <v>72-400-148</v>
          </cell>
          <cell r="C120" t="str">
            <v>Devon Energy Production Company, L.P.</v>
          </cell>
          <cell r="D120" t="str">
            <v>Henry Maddux GU 4H</v>
          </cell>
          <cell r="E120" t="str">
            <v>GTH00086</v>
          </cell>
          <cell r="F120">
            <v>1</v>
          </cell>
          <cell r="G120" t="str">
            <v>Devon-GTH00086</v>
          </cell>
          <cell r="H120" t="str">
            <v>72-99-402-148</v>
          </cell>
          <cell r="I120" t="str">
            <v>Crosstex North Texas Gathering, L.P.</v>
          </cell>
          <cell r="J120">
            <v>1</v>
          </cell>
          <cell r="K120" t="str">
            <v>Devon</v>
          </cell>
          <cell r="L120" t="str">
            <v>Goforth</v>
          </cell>
        </row>
        <row r="121">
          <cell r="B121" t="str">
            <v>72-400-150</v>
          </cell>
          <cell r="C121" t="str">
            <v>Devon Energy Production Company, L.P.</v>
          </cell>
          <cell r="D121" t="str">
            <v>Geri Lavite GU  #1H</v>
          </cell>
          <cell r="E121" t="str">
            <v>GTH00086</v>
          </cell>
          <cell r="F121">
            <v>1</v>
          </cell>
          <cell r="G121" t="str">
            <v>Devon-GTH00086</v>
          </cell>
          <cell r="I121" t="str">
            <v>Crosstex North Texas Gathering, L.P.</v>
          </cell>
          <cell r="J121" t="str">
            <v/>
          </cell>
          <cell r="K121" t="str">
            <v>Devon</v>
          </cell>
          <cell r="L121" t="str">
            <v>Goforth</v>
          </cell>
        </row>
        <row r="122">
          <cell r="B122" t="str">
            <v>72-400-154</v>
          </cell>
          <cell r="C122" t="str">
            <v>Devon Energy Production Company, L.P.</v>
          </cell>
          <cell r="D122" t="str">
            <v>Lake Weatherford A1H</v>
          </cell>
          <cell r="E122" t="str">
            <v>GTH00086</v>
          </cell>
          <cell r="F122">
            <v>1</v>
          </cell>
          <cell r="G122" t="str">
            <v>Devon-GTH00086</v>
          </cell>
          <cell r="H122" t="str">
            <v>72-402-154</v>
          </cell>
          <cell r="I122" t="str">
            <v>Crosstex North Texas Gathering, L.P.</v>
          </cell>
          <cell r="J122">
            <v>1</v>
          </cell>
          <cell r="K122" t="str">
            <v>Devon</v>
          </cell>
          <cell r="L122" t="str">
            <v>Goforth</v>
          </cell>
        </row>
        <row r="123">
          <cell r="B123" t="str">
            <v>72-400-155</v>
          </cell>
          <cell r="C123" t="str">
            <v>Devon Energy Production Company, L.P.</v>
          </cell>
          <cell r="D123" t="str">
            <v>Bussey 2H</v>
          </cell>
          <cell r="E123" t="str">
            <v>GTH00086</v>
          </cell>
          <cell r="F123">
            <v>1</v>
          </cell>
          <cell r="G123" t="str">
            <v>Devon-GTH00086</v>
          </cell>
          <cell r="H123" t="str">
            <v>72-402-155</v>
          </cell>
          <cell r="I123" t="str">
            <v>Crosstex North Texas Gathering, L.P.</v>
          </cell>
          <cell r="J123">
            <v>1</v>
          </cell>
          <cell r="K123" t="str">
            <v>Devon</v>
          </cell>
          <cell r="L123" t="str">
            <v>Goforth</v>
          </cell>
        </row>
        <row r="124">
          <cell r="B124" t="str">
            <v>72-400-157</v>
          </cell>
          <cell r="C124" t="str">
            <v>Devon Energy Production Company, L.P.</v>
          </cell>
          <cell r="D124" t="str">
            <v>Hendrick Stoker Burns SA 1H</v>
          </cell>
          <cell r="E124" t="str">
            <v>GTH00086</v>
          </cell>
          <cell r="F124">
            <v>1</v>
          </cell>
          <cell r="G124" t="str">
            <v>Devon-GTH00086</v>
          </cell>
          <cell r="H124" t="str">
            <v>72-99-402-155</v>
          </cell>
          <cell r="I124" t="str">
            <v>Crosstex North Texas Gathering, L.P.</v>
          </cell>
          <cell r="J124">
            <v>1</v>
          </cell>
          <cell r="K124" t="str">
            <v>Devon</v>
          </cell>
          <cell r="L124" t="str">
            <v>Goforth</v>
          </cell>
        </row>
        <row r="125">
          <cell r="B125" t="str">
            <v>72-400-158</v>
          </cell>
          <cell r="C125" t="str">
            <v>Devon Energy Production Company, L.P.</v>
          </cell>
          <cell r="D125" t="str">
            <v>Hendrick Stoker Lavite SA 1H</v>
          </cell>
          <cell r="E125" t="str">
            <v>GTH00086</v>
          </cell>
          <cell r="F125">
            <v>1</v>
          </cell>
          <cell r="G125" t="str">
            <v>Devon-GTH00086</v>
          </cell>
          <cell r="H125" t="str">
            <v>72-99-402-158</v>
          </cell>
          <cell r="I125" t="str">
            <v>Crosstex North Texas Gathering, L.P.</v>
          </cell>
          <cell r="J125">
            <v>1</v>
          </cell>
          <cell r="K125" t="str">
            <v>Devon</v>
          </cell>
          <cell r="L125" t="str">
            <v>Goforth</v>
          </cell>
        </row>
        <row r="126">
          <cell r="B126" t="str">
            <v>72-400-160</v>
          </cell>
          <cell r="C126" t="str">
            <v>Devon Energy Production Company, L.P.</v>
          </cell>
          <cell r="D126" t="str">
            <v>Clark-Carter (SA) 1H</v>
          </cell>
          <cell r="E126" t="str">
            <v>GTH00086</v>
          </cell>
          <cell r="F126">
            <v>1</v>
          </cell>
          <cell r="G126" t="str">
            <v>Devon-GTH00086</v>
          </cell>
          <cell r="I126" t="str">
            <v>Crosstex North Texas Gathering, L.P.</v>
          </cell>
          <cell r="J126" t="str">
            <v/>
          </cell>
          <cell r="K126" t="str">
            <v>Devon</v>
          </cell>
          <cell r="L126" t="str">
            <v>Goforth</v>
          </cell>
        </row>
        <row r="127">
          <cell r="B127" t="str">
            <v>72-400-161</v>
          </cell>
          <cell r="C127" t="str">
            <v>Devon Energy Production Company, L.P.</v>
          </cell>
          <cell r="D127" t="str">
            <v>Sansone-Bedinger (SA) A1H</v>
          </cell>
          <cell r="E127" t="str">
            <v>GTH00086</v>
          </cell>
          <cell r="F127">
            <v>1</v>
          </cell>
          <cell r="G127" t="str">
            <v>Devon-GTH00086</v>
          </cell>
          <cell r="H127" t="str">
            <v>72-402-161</v>
          </cell>
          <cell r="I127" t="str">
            <v>Crosstex North Texas Gathering, L.P.</v>
          </cell>
          <cell r="J127">
            <v>1</v>
          </cell>
          <cell r="K127" t="str">
            <v>Devon</v>
          </cell>
          <cell r="L127" t="str">
            <v>Goforth</v>
          </cell>
        </row>
        <row r="128">
          <cell r="B128" t="str">
            <v>72-400-162</v>
          </cell>
          <cell r="C128" t="str">
            <v>Devon Energy Production Company, L.P.</v>
          </cell>
          <cell r="D128" t="str">
            <v>Sansone-Robertson (SA) 1H</v>
          </cell>
          <cell r="E128" t="str">
            <v>GTH00086</v>
          </cell>
          <cell r="F128">
            <v>1</v>
          </cell>
          <cell r="G128" t="str">
            <v>Devon-GTH00086</v>
          </cell>
          <cell r="I128" t="str">
            <v>Crosstex North Texas Gathering, L.P.</v>
          </cell>
          <cell r="J128" t="str">
            <v/>
          </cell>
          <cell r="K128" t="str">
            <v>Devon</v>
          </cell>
          <cell r="L128" t="str">
            <v>Goforth</v>
          </cell>
        </row>
        <row r="129">
          <cell r="B129" t="str">
            <v>72-400-163</v>
          </cell>
          <cell r="C129" t="str">
            <v>Devon Energy Production Company, L.P.</v>
          </cell>
          <cell r="D129" t="str">
            <v>Sansone-Robertson (SA) A1H</v>
          </cell>
          <cell r="E129" t="str">
            <v>GTH00086</v>
          </cell>
          <cell r="F129">
            <v>1</v>
          </cell>
          <cell r="G129" t="str">
            <v>Devon-GTH00086</v>
          </cell>
          <cell r="H129" t="str">
            <v>72-99-402-163</v>
          </cell>
          <cell r="I129" t="str">
            <v>Crosstex North Texas Gathering, L.P.</v>
          </cell>
          <cell r="J129">
            <v>1</v>
          </cell>
          <cell r="K129" t="str">
            <v>Devon</v>
          </cell>
          <cell r="L129" t="str">
            <v>Goforth</v>
          </cell>
        </row>
        <row r="130">
          <cell r="B130" t="str">
            <v>72-400-164</v>
          </cell>
          <cell r="C130" t="str">
            <v>Devon Energy Production Company, L.P.</v>
          </cell>
          <cell r="D130" t="str">
            <v>Faxel 8H</v>
          </cell>
          <cell r="E130" t="str">
            <v>GTH00086</v>
          </cell>
          <cell r="F130">
            <v>1</v>
          </cell>
          <cell r="G130" t="str">
            <v>Devon-GTH00086</v>
          </cell>
          <cell r="I130" t="str">
            <v>Crosstex North Texas Gathering, L.P.</v>
          </cell>
          <cell r="J130" t="str">
            <v/>
          </cell>
          <cell r="K130" t="str">
            <v>Devon</v>
          </cell>
          <cell r="L130" t="str">
            <v>Goforth</v>
          </cell>
        </row>
        <row r="131">
          <cell r="B131" t="str">
            <v>72-400-165</v>
          </cell>
          <cell r="C131" t="str">
            <v>Devon Energy Production Company, L.P.</v>
          </cell>
          <cell r="D131" t="str">
            <v>Faxel 9H</v>
          </cell>
          <cell r="E131" t="str">
            <v>GTH00086</v>
          </cell>
          <cell r="F131">
            <v>1</v>
          </cell>
          <cell r="G131" t="str">
            <v>Devon-GTH00086</v>
          </cell>
          <cell r="H131" t="str">
            <v>72-402-165</v>
          </cell>
          <cell r="I131" t="str">
            <v>Crosstex North Texas Gathering, L.P.</v>
          </cell>
          <cell r="J131">
            <v>1</v>
          </cell>
          <cell r="K131" t="str">
            <v>Devon</v>
          </cell>
          <cell r="L131" t="str">
            <v>Goforth</v>
          </cell>
        </row>
        <row r="132">
          <cell r="B132" t="str">
            <v>72-400-167</v>
          </cell>
          <cell r="C132" t="str">
            <v>Devon Energy Production Company, L.P.</v>
          </cell>
          <cell r="D132" t="str">
            <v>JE Carter (SA) 6H</v>
          </cell>
          <cell r="E132" t="str">
            <v>GTH00086</v>
          </cell>
          <cell r="F132">
            <v>1</v>
          </cell>
          <cell r="G132" t="str">
            <v>Devon-GTH00086</v>
          </cell>
          <cell r="H132" t="str">
            <v>72-99-402-167</v>
          </cell>
          <cell r="I132" t="str">
            <v>Crosstex North Texas Gathering, L.P.</v>
          </cell>
          <cell r="J132">
            <v>1</v>
          </cell>
          <cell r="K132" t="str">
            <v>Devon</v>
          </cell>
          <cell r="L132" t="str">
            <v>Goforth</v>
          </cell>
        </row>
        <row r="133">
          <cell r="B133" t="str">
            <v>72-400-168</v>
          </cell>
          <cell r="C133" t="str">
            <v>Devon Energy Production Company, L.P.</v>
          </cell>
          <cell r="D133" t="str">
            <v>Gates Edwards 2H</v>
          </cell>
          <cell r="E133" t="str">
            <v>GTH00086</v>
          </cell>
          <cell r="F133">
            <v>1</v>
          </cell>
          <cell r="G133" t="str">
            <v>Devon-GTH00086</v>
          </cell>
          <cell r="I133" t="str">
            <v>Crosstex North Texas Gathering, L.P.</v>
          </cell>
          <cell r="J133" t="str">
            <v/>
          </cell>
          <cell r="K133" t="str">
            <v>Devon</v>
          </cell>
          <cell r="L133" t="str">
            <v>Goforth</v>
          </cell>
        </row>
        <row r="134">
          <cell r="B134" t="str">
            <v>72-400-169</v>
          </cell>
          <cell r="C134" t="str">
            <v>Devon Energy Production Company, L.P.</v>
          </cell>
          <cell r="D134" t="str">
            <v>Landers 3H</v>
          </cell>
          <cell r="E134" t="str">
            <v>GTH00086</v>
          </cell>
          <cell r="F134">
            <v>1</v>
          </cell>
          <cell r="G134" t="str">
            <v>Devon-GTH00086</v>
          </cell>
          <cell r="H134" t="str">
            <v>72-99-402-169</v>
          </cell>
          <cell r="I134" t="str">
            <v>Crosstex North Texas Gathering, L.P.</v>
          </cell>
          <cell r="J134">
            <v>1</v>
          </cell>
          <cell r="K134" t="str">
            <v>Devon</v>
          </cell>
          <cell r="L134" t="str">
            <v>Goforth</v>
          </cell>
        </row>
        <row r="135">
          <cell r="B135" t="str">
            <v>72-400-170</v>
          </cell>
          <cell r="C135" t="str">
            <v>Devon Energy Production Company, L.P.</v>
          </cell>
          <cell r="D135" t="str">
            <v>Woody Brothers SA 2H</v>
          </cell>
          <cell r="E135" t="str">
            <v>GTH00086</v>
          </cell>
          <cell r="F135">
            <v>1</v>
          </cell>
          <cell r="G135" t="str">
            <v>Devon-GTH00086</v>
          </cell>
          <cell r="H135" t="str">
            <v>72-99-402-170</v>
          </cell>
          <cell r="I135" t="str">
            <v>Crosstex North Texas Gathering, L.P.</v>
          </cell>
          <cell r="J135">
            <v>1</v>
          </cell>
          <cell r="K135" t="str">
            <v>Devon</v>
          </cell>
          <cell r="L135" t="str">
            <v>Goforth</v>
          </cell>
        </row>
        <row r="136">
          <cell r="B136" t="str">
            <v>72-400-171</v>
          </cell>
          <cell r="C136" t="str">
            <v>Devon Energy Production Company, L.P.</v>
          </cell>
          <cell r="D136" t="str">
            <v>Charles Bedinger A 3H</v>
          </cell>
          <cell r="E136" t="str">
            <v>GTH00086</v>
          </cell>
          <cell r="F136">
            <v>1</v>
          </cell>
          <cell r="G136" t="str">
            <v>Devon-GTH00086</v>
          </cell>
          <cell r="I136" t="str">
            <v>Crosstex North Texas Gathering, L.P.</v>
          </cell>
          <cell r="J136" t="str">
            <v/>
          </cell>
          <cell r="K136" t="str">
            <v>Devon</v>
          </cell>
          <cell r="L136" t="str">
            <v>Goforth</v>
          </cell>
        </row>
        <row r="137">
          <cell r="B137" t="str">
            <v>72-400-172</v>
          </cell>
          <cell r="C137" t="str">
            <v>Devon Energy Production Company, L.P.</v>
          </cell>
          <cell r="D137" t="str">
            <v>Densmore SA 4H</v>
          </cell>
          <cell r="E137" t="str">
            <v>GTH00086</v>
          </cell>
          <cell r="F137">
            <v>1</v>
          </cell>
          <cell r="G137" t="str">
            <v>Devon-GTH00086</v>
          </cell>
          <cell r="H137" t="str">
            <v>72-99-402-172</v>
          </cell>
          <cell r="I137" t="str">
            <v>Crosstex North Texas Gathering, L.P.</v>
          </cell>
          <cell r="J137">
            <v>1</v>
          </cell>
          <cell r="K137" t="str">
            <v>Devon</v>
          </cell>
          <cell r="L137" t="str">
            <v>Goforth</v>
          </cell>
        </row>
        <row r="138">
          <cell r="B138" t="str">
            <v>72-400-173</v>
          </cell>
          <cell r="C138" t="str">
            <v>Devon Energy Production Company, L.P.</v>
          </cell>
          <cell r="D138" t="str">
            <v>Densmore SA 3H</v>
          </cell>
          <cell r="E138" t="str">
            <v>GTH00086</v>
          </cell>
          <cell r="F138">
            <v>1</v>
          </cell>
          <cell r="G138" t="str">
            <v>Devon-GTH00086</v>
          </cell>
          <cell r="H138" t="str">
            <v>72-99-402-173</v>
          </cell>
          <cell r="I138" t="str">
            <v>Crosstex North Texas Gathering, L.P.</v>
          </cell>
          <cell r="J138">
            <v>1</v>
          </cell>
          <cell r="K138" t="str">
            <v>Devon</v>
          </cell>
          <cell r="L138" t="str">
            <v>Goforth</v>
          </cell>
        </row>
        <row r="139">
          <cell r="B139" t="str">
            <v>72-400-174</v>
          </cell>
          <cell r="C139" t="str">
            <v>Devon Energy Production Company, L.P.</v>
          </cell>
          <cell r="D139" t="str">
            <v>Densmore SA 2H</v>
          </cell>
          <cell r="E139" t="str">
            <v>GTH00086</v>
          </cell>
          <cell r="F139">
            <v>1</v>
          </cell>
          <cell r="G139" t="str">
            <v>Devon-GTH00086</v>
          </cell>
          <cell r="H139" t="str">
            <v>72-99-402-174</v>
          </cell>
          <cell r="I139" t="str">
            <v>Crosstex North Texas Gathering, L.P.</v>
          </cell>
          <cell r="J139">
            <v>1</v>
          </cell>
          <cell r="K139" t="str">
            <v>Devon</v>
          </cell>
          <cell r="L139" t="str">
            <v>Goforth</v>
          </cell>
        </row>
        <row r="140">
          <cell r="B140" t="str">
            <v>72-400-175</v>
          </cell>
          <cell r="C140" t="str">
            <v>Devon Energy Production Company, L.P.</v>
          </cell>
          <cell r="D140" t="str">
            <v>Ray Unit A1H</v>
          </cell>
          <cell r="E140" t="str">
            <v>GTH00086</v>
          </cell>
          <cell r="F140">
            <v>1</v>
          </cell>
          <cell r="G140" t="str">
            <v>Devon-GTH00086</v>
          </cell>
          <cell r="I140" t="str">
            <v>Crosstex North Texas Gathering, L.P.</v>
          </cell>
          <cell r="J140">
            <v>1</v>
          </cell>
          <cell r="K140" t="str">
            <v>Devon</v>
          </cell>
          <cell r="L140" t="str">
            <v>Goforth</v>
          </cell>
        </row>
        <row r="141">
          <cell r="B141" t="str">
            <v>72-400-176</v>
          </cell>
          <cell r="C141" t="str">
            <v>Devon Energy Production Company, L.P.</v>
          </cell>
          <cell r="D141" t="str">
            <v>Ray Unit B1H</v>
          </cell>
          <cell r="E141" t="str">
            <v>GTH00086</v>
          </cell>
          <cell r="F141">
            <v>1</v>
          </cell>
          <cell r="G141" t="str">
            <v>Devon-GTH00086</v>
          </cell>
          <cell r="H141" t="str">
            <v>72-99-402-176</v>
          </cell>
          <cell r="I141" t="str">
            <v>Crosstex North Texas Gathering, L.P.</v>
          </cell>
          <cell r="J141">
            <v>1</v>
          </cell>
          <cell r="K141" t="str">
            <v>Devon</v>
          </cell>
          <cell r="L141" t="str">
            <v>Goforth</v>
          </cell>
        </row>
        <row r="142">
          <cell r="B142" t="str">
            <v>72-400-177</v>
          </cell>
          <cell r="C142" t="str">
            <v>Devon Energy Production Company, L.P.</v>
          </cell>
          <cell r="D142" t="str">
            <v>Ray A SA 2H</v>
          </cell>
          <cell r="E142" t="str">
            <v>GTH00086</v>
          </cell>
          <cell r="F142">
            <v>1</v>
          </cell>
          <cell r="G142" t="str">
            <v>Devon-GTH00086</v>
          </cell>
          <cell r="H142" t="str">
            <v>72-99-402-177</v>
          </cell>
          <cell r="I142" t="str">
            <v>Crosstex North Texas Gathering, L.P.</v>
          </cell>
          <cell r="J142">
            <v>1</v>
          </cell>
          <cell r="K142" t="str">
            <v>Devon</v>
          </cell>
          <cell r="L142" t="str">
            <v>Goforth</v>
          </cell>
        </row>
        <row r="143">
          <cell r="B143" t="str">
            <v>72-400-178</v>
          </cell>
          <cell r="C143" t="str">
            <v>Devon Energy Production Company, L.P.</v>
          </cell>
          <cell r="D143" t="str">
            <v>Ray A SA 3H</v>
          </cell>
          <cell r="E143" t="str">
            <v>GTH00086</v>
          </cell>
          <cell r="F143">
            <v>1</v>
          </cell>
          <cell r="G143" t="str">
            <v>Devon-GTH00086</v>
          </cell>
          <cell r="H143" t="str">
            <v>72-99-402-178</v>
          </cell>
          <cell r="I143" t="str">
            <v>Crosstex North Texas Gathering, L.P.</v>
          </cell>
          <cell r="J143">
            <v>1</v>
          </cell>
          <cell r="K143" t="str">
            <v>Devon</v>
          </cell>
          <cell r="L143" t="str">
            <v>Goforth</v>
          </cell>
        </row>
        <row r="144">
          <cell r="B144" t="str">
            <v>72-400-179</v>
          </cell>
          <cell r="C144" t="str">
            <v>Devon Energy Production Company, L.P.</v>
          </cell>
          <cell r="D144" t="str">
            <v>Ray A SA 4H</v>
          </cell>
          <cell r="E144" t="str">
            <v>GTH00086</v>
          </cell>
          <cell r="F144">
            <v>1</v>
          </cell>
          <cell r="G144" t="str">
            <v>Devon-GTH00086</v>
          </cell>
          <cell r="H144" t="str">
            <v>72-99-402-179</v>
          </cell>
          <cell r="I144" t="str">
            <v>Crosstex North Texas Gathering, L.P.</v>
          </cell>
          <cell r="J144">
            <v>1</v>
          </cell>
          <cell r="K144" t="str">
            <v>Devon</v>
          </cell>
          <cell r="L144" t="str">
            <v>Goforth</v>
          </cell>
        </row>
        <row r="145">
          <cell r="B145" t="str">
            <v>72-400-180</v>
          </cell>
          <cell r="C145" t="str">
            <v>Devon Energy Production Company, L.P.</v>
          </cell>
          <cell r="D145" t="str">
            <v>Ray Unit 1H</v>
          </cell>
          <cell r="E145" t="str">
            <v>GTH00086</v>
          </cell>
          <cell r="F145">
            <v>1</v>
          </cell>
          <cell r="G145" t="str">
            <v>Devon-GTH00086</v>
          </cell>
          <cell r="H145" t="str">
            <v>72-99-402-180</v>
          </cell>
          <cell r="I145" t="str">
            <v>Crosstex North Texas Gathering, L.P.</v>
          </cell>
          <cell r="J145">
            <v>1</v>
          </cell>
          <cell r="K145" t="str">
            <v>Devon</v>
          </cell>
          <cell r="L145" t="str">
            <v>Goforth</v>
          </cell>
        </row>
        <row r="146">
          <cell r="B146" t="str">
            <v>72-400-181</v>
          </cell>
          <cell r="C146" t="str">
            <v>Devon Energy Production Company, L.P.</v>
          </cell>
          <cell r="D146" t="str">
            <v>Ray BSA 5H</v>
          </cell>
          <cell r="E146" t="str">
            <v>GTH00086</v>
          </cell>
          <cell r="F146">
            <v>1</v>
          </cell>
          <cell r="G146" t="str">
            <v>Devon-GTH00086</v>
          </cell>
          <cell r="H146" t="str">
            <v>72-99-402-181</v>
          </cell>
          <cell r="I146" t="str">
            <v>Crosstex North Texas Gathering, L.P.</v>
          </cell>
          <cell r="J146">
            <v>1</v>
          </cell>
          <cell r="K146" t="str">
            <v>Devon</v>
          </cell>
          <cell r="L146" t="str">
            <v>Goforth</v>
          </cell>
        </row>
        <row r="147">
          <cell r="B147" t="str">
            <v>72-400-182</v>
          </cell>
          <cell r="C147" t="str">
            <v>Devon Energy Production Company, L.P.</v>
          </cell>
          <cell r="D147" t="str">
            <v>Gates Edwards 3H</v>
          </cell>
          <cell r="E147" t="str">
            <v>GTH00086</v>
          </cell>
          <cell r="F147">
            <v>1</v>
          </cell>
          <cell r="G147" t="str">
            <v>Devon-GTH00086</v>
          </cell>
          <cell r="H147" t="str">
            <v>72-99-402-182</v>
          </cell>
          <cell r="I147" t="str">
            <v>Crosstex North Texas Gathering, L.P.</v>
          </cell>
          <cell r="J147">
            <v>1</v>
          </cell>
          <cell r="K147" t="str">
            <v>Devon</v>
          </cell>
          <cell r="L147" t="str">
            <v>Goforth</v>
          </cell>
        </row>
        <row r="148">
          <cell r="B148" t="str">
            <v>72-400-183</v>
          </cell>
          <cell r="C148" t="str">
            <v>Devon Energy Production Company, L.P.</v>
          </cell>
          <cell r="D148" t="str">
            <v>Grant Family 3H&amp;4H CDP</v>
          </cell>
          <cell r="E148" t="str">
            <v>GTH00086</v>
          </cell>
          <cell r="F148">
            <v>1</v>
          </cell>
          <cell r="G148" t="str">
            <v>Devon-GTH00086</v>
          </cell>
          <cell r="I148" t="str">
            <v>Crosstex North Texas Gathering, L.P.</v>
          </cell>
          <cell r="J148">
            <v>1</v>
          </cell>
          <cell r="K148" t="str">
            <v>Devon</v>
          </cell>
          <cell r="L148" t="str">
            <v>Goforth</v>
          </cell>
        </row>
        <row r="149">
          <cell r="B149" t="str">
            <v>72-400-184</v>
          </cell>
          <cell r="C149" t="str">
            <v>Devon Energy Production Company, L.P.</v>
          </cell>
          <cell r="D149" t="str">
            <v>Bailey Ranch 4H</v>
          </cell>
          <cell r="E149" t="str">
            <v>GTH00086</v>
          </cell>
          <cell r="F149">
            <v>1</v>
          </cell>
          <cell r="G149" t="str">
            <v>Devon-GTH00086</v>
          </cell>
          <cell r="H149" t="str">
            <v>72-402-184</v>
          </cell>
          <cell r="I149" t="str">
            <v>Crosstex North Texas Gathering, L.P.</v>
          </cell>
          <cell r="J149">
            <v>1</v>
          </cell>
          <cell r="K149" t="str">
            <v>Devon</v>
          </cell>
          <cell r="L149" t="str">
            <v>Goforth</v>
          </cell>
        </row>
        <row r="150">
          <cell r="B150" t="str">
            <v>72-400-185</v>
          </cell>
          <cell r="C150" t="str">
            <v>Devon Energy Production Company, L.P.</v>
          </cell>
          <cell r="D150" t="str">
            <v>Bailey Ranch 5H</v>
          </cell>
          <cell r="E150" t="str">
            <v>GTH00086</v>
          </cell>
          <cell r="F150">
            <v>1</v>
          </cell>
          <cell r="G150" t="str">
            <v>Devon-GTH00086</v>
          </cell>
          <cell r="I150" t="str">
            <v>Crosstex North Texas Gathering, L.P.</v>
          </cell>
          <cell r="J150">
            <v>1</v>
          </cell>
          <cell r="K150" t="str">
            <v>Devon</v>
          </cell>
          <cell r="L150" t="str">
            <v>Goforth</v>
          </cell>
        </row>
        <row r="151">
          <cell r="B151" t="str">
            <v>72-400-186</v>
          </cell>
          <cell r="C151" t="str">
            <v>Devon Energy Production Company, L.P.</v>
          </cell>
          <cell r="D151" t="str">
            <v>Bailey Ranch 6H</v>
          </cell>
          <cell r="E151" t="str">
            <v>GTH00086</v>
          </cell>
          <cell r="F151">
            <v>1</v>
          </cell>
          <cell r="G151" t="str">
            <v>Devon-GTH00086</v>
          </cell>
          <cell r="I151" t="str">
            <v>Crosstex North Texas Gathering, L.P.</v>
          </cell>
          <cell r="J151">
            <v>1</v>
          </cell>
          <cell r="K151" t="str">
            <v>Devon</v>
          </cell>
          <cell r="L151" t="str">
            <v>Goforth</v>
          </cell>
        </row>
        <row r="152">
          <cell r="B152" t="str">
            <v>72-40-016</v>
          </cell>
          <cell r="C152" t="str">
            <v>EnerVest Operating, L.L.C.</v>
          </cell>
          <cell r="D152" t="str">
            <v>Mills MM</v>
          </cell>
          <cell r="E152" t="str">
            <v>PUR01124</v>
          </cell>
          <cell r="F152">
            <v>1</v>
          </cell>
          <cell r="G152" t="str">
            <v>EnerVest-PUR01124</v>
          </cell>
          <cell r="I152" t="str">
            <v>Crosstex Gulf Coast Marketing, Ltd.</v>
          </cell>
          <cell r="K152" t="str">
            <v>EnerVest</v>
          </cell>
          <cell r="L152" t="str">
            <v>Goforth</v>
          </cell>
        </row>
        <row r="153">
          <cell r="B153" t="str">
            <v>72-40-018</v>
          </cell>
          <cell r="C153" t="str">
            <v>Premier Natural Resources II, LLC</v>
          </cell>
          <cell r="D153" t="str">
            <v>Behrens MM1</v>
          </cell>
          <cell r="E153" t="str">
            <v>GTH00187</v>
          </cell>
          <cell r="F153">
            <v>1</v>
          </cell>
          <cell r="G153" t="str">
            <v>Premier-GTH00187</v>
          </cell>
          <cell r="H153" t="str">
            <v>72-10-035</v>
          </cell>
          <cell r="I153" t="str">
            <v>Crosstex North Texas Gathering, L.P.</v>
          </cell>
          <cell r="K153" t="str">
            <v>Premier</v>
          </cell>
          <cell r="L153" t="str">
            <v>Goforth</v>
          </cell>
        </row>
        <row r="154">
          <cell r="B154" t="str">
            <v>72-40-031</v>
          </cell>
          <cell r="C154" t="str">
            <v>Premier Natural Resources II, LLC</v>
          </cell>
          <cell r="D154" t="str">
            <v>J.T. Barnett MM2</v>
          </cell>
          <cell r="E154" t="str">
            <v>GTH00187</v>
          </cell>
          <cell r="F154">
            <v>1</v>
          </cell>
          <cell r="G154" t="str">
            <v>Premier-GTH00187</v>
          </cell>
          <cell r="H154" t="str">
            <v>72-41-031</v>
          </cell>
          <cell r="I154" t="str">
            <v>Crosstex North Texas Gathering, L.P.</v>
          </cell>
          <cell r="K154" t="str">
            <v>Premier</v>
          </cell>
          <cell r="L154" t="str">
            <v>Goforth</v>
          </cell>
        </row>
        <row r="155">
          <cell r="B155" t="str">
            <v>72-40-032</v>
          </cell>
          <cell r="C155" t="str">
            <v>Pioneer Natural Resources USA, Inc.</v>
          </cell>
          <cell r="D155" t="str">
            <v>Koss-Beverone MM1</v>
          </cell>
          <cell r="E155" t="str">
            <v>PUR01131</v>
          </cell>
          <cell r="F155">
            <v>1</v>
          </cell>
          <cell r="G155" t="str">
            <v>Pioneer-PUR01131</v>
          </cell>
          <cell r="H155" t="str">
            <v>72-41-032</v>
          </cell>
          <cell r="I155" t="str">
            <v>Crosstex Gulf Coast Marketing, Ltd.</v>
          </cell>
          <cell r="K155" t="str">
            <v>Pioneer</v>
          </cell>
          <cell r="L155" t="str">
            <v>Goforth</v>
          </cell>
        </row>
        <row r="156">
          <cell r="B156" t="str">
            <v>72-40-037</v>
          </cell>
          <cell r="C156" t="str">
            <v>Premier Natural Resources II, LLC</v>
          </cell>
          <cell r="D156" t="str">
            <v>Lost Horse #3</v>
          </cell>
          <cell r="E156" t="str">
            <v>GTH00216</v>
          </cell>
          <cell r="F156">
            <v>1</v>
          </cell>
          <cell r="G156" t="str">
            <v>Premier-GTH00216</v>
          </cell>
          <cell r="H156" t="str">
            <v>72-41-037</v>
          </cell>
          <cell r="I156" t="str">
            <v>Crosstex North Texas Gathering, L.P.</v>
          </cell>
          <cell r="K156" t="str">
            <v>Premier</v>
          </cell>
          <cell r="L156" t="str">
            <v>Goforth</v>
          </cell>
        </row>
        <row r="157">
          <cell r="B157" t="str">
            <v>72-40-038</v>
          </cell>
          <cell r="C157" t="str">
            <v>Premier Natural Resources II, LLC</v>
          </cell>
          <cell r="D157" t="str">
            <v>Pate MM</v>
          </cell>
          <cell r="E157" t="str">
            <v>PUR01134</v>
          </cell>
          <cell r="F157">
            <v>1</v>
          </cell>
          <cell r="G157" t="str">
            <v>Premier-PUR01511</v>
          </cell>
          <cell r="I157" t="str">
            <v>Crosstex Gulf Coast Marketing, Ltd.</v>
          </cell>
          <cell r="K157" t="str">
            <v>Premier</v>
          </cell>
          <cell r="L157" t="str">
            <v>Goforth</v>
          </cell>
        </row>
        <row r="158">
          <cell r="B158" t="str">
            <v>72-40-042</v>
          </cell>
          <cell r="C158" t="str">
            <v xml:space="preserve">ARP Barnett, LLC </v>
          </cell>
          <cell r="D158" t="str">
            <v>Robinson MM1</v>
          </cell>
          <cell r="E158" t="str">
            <v>PUR01134</v>
          </cell>
          <cell r="F158">
            <v>1</v>
          </cell>
          <cell r="G158" t="str">
            <v>ARP-PUR01134</v>
          </cell>
          <cell r="H158" t="str">
            <v>72-41-042</v>
          </cell>
          <cell r="I158" t="str">
            <v>Crosstex Gulf Coast Marketing, Ltd.</v>
          </cell>
          <cell r="K158" t="str">
            <v>ARP</v>
          </cell>
          <cell r="L158" t="str">
            <v>Goforth</v>
          </cell>
        </row>
        <row r="159">
          <cell r="B159" t="str">
            <v>72-40-055</v>
          </cell>
          <cell r="C159" t="str">
            <v>BSGA Gas Producing, LLC</v>
          </cell>
          <cell r="D159" t="str">
            <v>Deerfield</v>
          </cell>
          <cell r="E159" t="str">
            <v>GTH00117</v>
          </cell>
          <cell r="F159">
            <v>1</v>
          </cell>
          <cell r="G159" t="str">
            <v>BSGA-GTH00117</v>
          </cell>
          <cell r="I159" t="str">
            <v>Crosstex North Texas Gathering, L.P.</v>
          </cell>
          <cell r="K159" t="str">
            <v>BSGA</v>
          </cell>
          <cell r="L159" t="str">
            <v>Goforth</v>
          </cell>
        </row>
        <row r="160">
          <cell r="B160" t="str">
            <v>72-40-057</v>
          </cell>
          <cell r="C160" t="str">
            <v>Premier Natural Resources II, LLC</v>
          </cell>
          <cell r="D160" t="str">
            <v>Bagwell</v>
          </cell>
          <cell r="E160" t="str">
            <v>PUR01134</v>
          </cell>
          <cell r="F160">
            <v>1</v>
          </cell>
          <cell r="G160" t="str">
            <v>Premier-PUR01511</v>
          </cell>
          <cell r="I160" t="str">
            <v>Crosstex Gulf Coast Marketing, Ltd.</v>
          </cell>
          <cell r="K160" t="str">
            <v>Premier</v>
          </cell>
          <cell r="L160" t="str">
            <v>Goforth</v>
          </cell>
        </row>
        <row r="161">
          <cell r="B161" t="str">
            <v>72-40-061</v>
          </cell>
          <cell r="C161" t="str">
            <v>Premier Natural Resources II, LLC</v>
          </cell>
          <cell r="D161" t="str">
            <v>King Laney MM1</v>
          </cell>
          <cell r="E161" t="str">
            <v>PUR01134</v>
          </cell>
          <cell r="F161">
            <v>1</v>
          </cell>
          <cell r="G161" t="str">
            <v>Premier-PUR01511</v>
          </cell>
          <cell r="I161" t="str">
            <v>Crosstex Gulf Coast Marketing, Ltd.</v>
          </cell>
          <cell r="K161" t="str">
            <v>Premier</v>
          </cell>
          <cell r="L161" t="str">
            <v>Goforth</v>
          </cell>
        </row>
        <row r="162">
          <cell r="B162" t="str">
            <v>72-40-076</v>
          </cell>
          <cell r="C162" t="str">
            <v>EnerVest Operating, L.L.C.</v>
          </cell>
          <cell r="D162" t="str">
            <v>Winston McFarland MM1</v>
          </cell>
          <cell r="E162" t="str">
            <v>Various</v>
          </cell>
          <cell r="F162">
            <v>1</v>
          </cell>
          <cell r="G162" t="str">
            <v>EnerVest-GTH00096</v>
          </cell>
          <cell r="I162" t="str">
            <v>Crosstex Gulf Coast Marketing, Ltd.</v>
          </cell>
          <cell r="K162" t="str">
            <v>EnerVest</v>
          </cell>
          <cell r="L162" t="str">
            <v>Goforth</v>
          </cell>
        </row>
        <row r="163">
          <cell r="B163" t="str">
            <v>72-40-086</v>
          </cell>
          <cell r="C163" t="str">
            <v>Cal-Tex Fossil LLC</v>
          </cell>
          <cell r="D163" t="str">
            <v>Cal-Tex Bird 1H</v>
          </cell>
          <cell r="E163" t="str">
            <v>PUR01179</v>
          </cell>
          <cell r="F163">
            <v>1</v>
          </cell>
          <cell r="G163" t="str">
            <v>CalTex-PUR01179</v>
          </cell>
          <cell r="I163" t="str">
            <v>Crosstex Gulf Coast Marketing, Ltd.</v>
          </cell>
          <cell r="K163" t="str">
            <v>CalTex</v>
          </cell>
          <cell r="L163" t="str">
            <v>Goforth</v>
          </cell>
        </row>
        <row r="164">
          <cell r="B164" t="str">
            <v>72-40-087</v>
          </cell>
          <cell r="C164" t="str">
            <v>Premier Natural Resources II, LLC</v>
          </cell>
          <cell r="D164" t="str">
            <v>Tomlinson</v>
          </cell>
          <cell r="E164" t="str">
            <v>PUR01134</v>
          </cell>
          <cell r="F164">
            <v>1</v>
          </cell>
          <cell r="G164" t="str">
            <v>Premier-PUR01511</v>
          </cell>
          <cell r="H164" t="str">
            <v>72-41-087</v>
          </cell>
          <cell r="I164" t="str">
            <v>Crosstex Gulf Coast Marketing, Ltd.</v>
          </cell>
          <cell r="K164" t="str">
            <v>Premier</v>
          </cell>
          <cell r="L164" t="str">
            <v>Goforth</v>
          </cell>
        </row>
        <row r="165">
          <cell r="B165" t="str">
            <v>72-40-090</v>
          </cell>
          <cell r="C165" t="str">
            <v>Legend Natural Gas IV, LP</v>
          </cell>
          <cell r="D165" t="str">
            <v>Glen McCrary 1H</v>
          </cell>
          <cell r="E165" t="str">
            <v>PUR01309</v>
          </cell>
          <cell r="F165">
            <v>1</v>
          </cell>
          <cell r="G165" t="str">
            <v>Legend-PUR01309</v>
          </cell>
          <cell r="I165" t="str">
            <v>Crosstex Gulf Coast Marketing, Ltd.</v>
          </cell>
          <cell r="K165" t="str">
            <v>Legend</v>
          </cell>
          <cell r="L165" t="str">
            <v>Goforth</v>
          </cell>
        </row>
        <row r="166">
          <cell r="B166" t="str">
            <v>72-40-091</v>
          </cell>
          <cell r="C166" t="str">
            <v>XTO Resources I, LP</v>
          </cell>
          <cell r="D166" t="str">
            <v>Mosites F1H</v>
          </cell>
          <cell r="E166" t="str">
            <v>GTH00105</v>
          </cell>
          <cell r="F166">
            <v>1</v>
          </cell>
          <cell r="G166" t="str">
            <v>XTO-GTH00105</v>
          </cell>
          <cell r="I166" t="str">
            <v>Crosstex North Texas Gathering, L.P.</v>
          </cell>
          <cell r="K166" t="str">
            <v>XTO</v>
          </cell>
          <cell r="L166" t="str">
            <v>Goforth</v>
          </cell>
        </row>
        <row r="167">
          <cell r="B167" t="str">
            <v>72-40-094</v>
          </cell>
          <cell r="C167" t="str">
            <v>Premier Natural Resources II, LLC</v>
          </cell>
          <cell r="D167" t="str">
            <v>Randle CDP</v>
          </cell>
          <cell r="E167" t="str">
            <v>GTH00132</v>
          </cell>
          <cell r="F167">
            <v>1</v>
          </cell>
          <cell r="G167" t="str">
            <v>Premier-GTH00132</v>
          </cell>
          <cell r="H167" t="str">
            <v>72-41-094</v>
          </cell>
          <cell r="I167" t="str">
            <v>Crosstex North Texas Gathering, L.P.</v>
          </cell>
          <cell r="K167" t="str">
            <v>Premier</v>
          </cell>
          <cell r="L167" t="str">
            <v>Goforth</v>
          </cell>
        </row>
        <row r="168">
          <cell r="B168" t="str">
            <v>72-40-095</v>
          </cell>
          <cell r="C168" t="str">
            <v>Legend Natural Gas IV, LP</v>
          </cell>
          <cell r="D168" t="str">
            <v>Crockett's Bounty CDP</v>
          </cell>
          <cell r="E168" t="str">
            <v>GTH00230</v>
          </cell>
          <cell r="F168">
            <v>1</v>
          </cell>
          <cell r="G168" t="str">
            <v>Legend-GTH00230</v>
          </cell>
          <cell r="I168" t="str">
            <v>Crosstex North Texas Gathering, L.P.</v>
          </cell>
          <cell r="K168" t="str">
            <v>Legend</v>
          </cell>
          <cell r="L168" t="str">
            <v>Goforth</v>
          </cell>
        </row>
        <row r="169">
          <cell r="B169" t="str">
            <v>72-40-096</v>
          </cell>
          <cell r="C169" t="str">
            <v>Chief Oil &amp; Gas LLC</v>
          </cell>
          <cell r="D169" t="str">
            <v>Red Oak CDP</v>
          </cell>
          <cell r="E169" t="str">
            <v>PUR01184</v>
          </cell>
          <cell r="F169">
            <v>1</v>
          </cell>
          <cell r="G169" t="str">
            <v>Chief-PUR01184</v>
          </cell>
          <cell r="I169" t="str">
            <v>Crosstex Gulf Coast Marketing, Ltd.</v>
          </cell>
          <cell r="K169" t="str">
            <v>Chief</v>
          </cell>
          <cell r="L169" t="str">
            <v>Goforth</v>
          </cell>
        </row>
        <row r="170">
          <cell r="B170" t="str">
            <v>72-40-097</v>
          </cell>
          <cell r="C170" t="str">
            <v>Premier Natural Resources II, LLC</v>
          </cell>
          <cell r="D170" t="str">
            <v>Dalton Miller</v>
          </cell>
          <cell r="E170" t="str">
            <v>GTH00238</v>
          </cell>
          <cell r="F170">
            <v>1</v>
          </cell>
          <cell r="G170" t="str">
            <v>Premier-GTH00238</v>
          </cell>
          <cell r="H170" t="str">
            <v>72-41-097</v>
          </cell>
          <cell r="I170" t="str">
            <v>Crosstex North Texas Gathering, L.P.</v>
          </cell>
          <cell r="K170" t="str">
            <v>Premier</v>
          </cell>
          <cell r="L170" t="str">
            <v>Goforth</v>
          </cell>
        </row>
        <row r="171">
          <cell r="B171" t="str">
            <v>72-40-101</v>
          </cell>
          <cell r="C171" t="str">
            <v>XTO Resources I, LP</v>
          </cell>
          <cell r="D171" t="str">
            <v>Hills of Bear Creek</v>
          </cell>
          <cell r="E171" t="str">
            <v>GTH00105</v>
          </cell>
          <cell r="F171">
            <v>1</v>
          </cell>
          <cell r="G171" t="str">
            <v>XTO-GTH00105</v>
          </cell>
          <cell r="I171" t="str">
            <v>Crosstex North Texas Gathering, L.P.</v>
          </cell>
          <cell r="K171" t="str">
            <v>XTO</v>
          </cell>
          <cell r="L171" t="str">
            <v>Goforth</v>
          </cell>
        </row>
        <row r="172">
          <cell r="B172" t="str">
            <v>72-40-105</v>
          </cell>
          <cell r="C172" t="str">
            <v>Legend Natural Gas IV, LP</v>
          </cell>
          <cell r="D172" t="str">
            <v>Kofford 1H</v>
          </cell>
          <cell r="E172" t="str">
            <v>PUR01309</v>
          </cell>
          <cell r="F172">
            <v>1</v>
          </cell>
          <cell r="G172" t="str">
            <v>Legend-PUR01309</v>
          </cell>
          <cell r="I172" t="str">
            <v>Crosstex Gulf Coast Marketing, Ltd.</v>
          </cell>
          <cell r="K172" t="str">
            <v>Legend</v>
          </cell>
          <cell r="L172" t="str">
            <v>Goforth</v>
          </cell>
        </row>
        <row r="173">
          <cell r="B173" t="str">
            <v>72-40-106</v>
          </cell>
          <cell r="C173" t="str">
            <v>Premier Natural Resources II, LLC</v>
          </cell>
          <cell r="D173" t="str">
            <v>Blanch Emily 1H</v>
          </cell>
          <cell r="E173" t="str">
            <v>GTH00187</v>
          </cell>
          <cell r="F173">
            <v>1</v>
          </cell>
          <cell r="G173" t="str">
            <v>Premier-GTH00187</v>
          </cell>
          <cell r="H173" t="str">
            <v>72-41-106</v>
          </cell>
          <cell r="I173" t="str">
            <v>Crosstex North Texas Gathering, L.P.</v>
          </cell>
          <cell r="K173" t="str">
            <v>Premier</v>
          </cell>
          <cell r="L173" t="str">
            <v>Goforth</v>
          </cell>
        </row>
        <row r="174">
          <cell r="B174" t="str">
            <v>72-40-107</v>
          </cell>
          <cell r="C174" t="str">
            <v>Premier Natural Resources II, LLC</v>
          </cell>
          <cell r="D174" t="str">
            <v>Barnett Horton 1H</v>
          </cell>
          <cell r="E174" t="str">
            <v>GTH00187</v>
          </cell>
          <cell r="F174">
            <v>1</v>
          </cell>
          <cell r="G174" t="str">
            <v>Premier-GTH00187</v>
          </cell>
          <cell r="H174" t="str">
            <v>72-41-107</v>
          </cell>
          <cell r="I174" t="str">
            <v>Crosstex North Texas Gathering, L.P.</v>
          </cell>
          <cell r="K174" t="str">
            <v>Premier</v>
          </cell>
          <cell r="L174" t="str">
            <v>Goforth</v>
          </cell>
        </row>
        <row r="175">
          <cell r="B175" t="str">
            <v>72-40-109</v>
          </cell>
          <cell r="C175" t="str">
            <v>XTO Energy Inc.</v>
          </cell>
          <cell r="D175" t="str">
            <v>Anderson 1</v>
          </cell>
          <cell r="E175" t="str">
            <v>PUR01242</v>
          </cell>
          <cell r="F175">
            <v>1</v>
          </cell>
          <cell r="G175" t="str">
            <v>XTO-PUR01242</v>
          </cell>
          <cell r="I175" t="str">
            <v>Crosstex Gulf Coast Marketing, Ltd.</v>
          </cell>
          <cell r="K175" t="str">
            <v>XTO</v>
          </cell>
          <cell r="L175" t="str">
            <v>Goforth</v>
          </cell>
        </row>
        <row r="176">
          <cell r="B176" t="str">
            <v>72-40-110</v>
          </cell>
          <cell r="C176" t="str">
            <v>Bluestone Natural Resources II, LLC</v>
          </cell>
          <cell r="D176" t="str">
            <v>Broumley</v>
          </cell>
          <cell r="E176" t="str">
            <v>PUR01236</v>
          </cell>
          <cell r="F176">
            <v>1</v>
          </cell>
          <cell r="G176" t="str">
            <v>Bluestone-PUR01236</v>
          </cell>
          <cell r="H176" t="str">
            <v>72-41-110</v>
          </cell>
          <cell r="I176" t="str">
            <v>Crosstex Gulf Coast Marketing, Ltd.</v>
          </cell>
          <cell r="K176" t="str">
            <v>Bluestone</v>
          </cell>
          <cell r="L176" t="str">
            <v>Goforth</v>
          </cell>
        </row>
        <row r="177">
          <cell r="B177" t="str">
            <v>72-40-112</v>
          </cell>
          <cell r="C177" t="str">
            <v>EnerVest Operating, L.L.C.</v>
          </cell>
          <cell r="D177" t="str">
            <v>Cleveland 1H</v>
          </cell>
          <cell r="E177" t="str">
            <v>GTH00100</v>
          </cell>
          <cell r="F177">
            <v>1</v>
          </cell>
          <cell r="G177" t="str">
            <v>EnerVest-GTH00100</v>
          </cell>
          <cell r="H177" t="str">
            <v>72-41-112</v>
          </cell>
          <cell r="I177" t="str">
            <v>Crosstex North Texas Gathering, L.P.</v>
          </cell>
          <cell r="K177" t="str">
            <v>EnerVest</v>
          </cell>
          <cell r="L177" t="str">
            <v>Goforth</v>
          </cell>
        </row>
        <row r="178">
          <cell r="B178" t="str">
            <v>72-40-115</v>
          </cell>
          <cell r="C178" t="str">
            <v>Premier Natural Resources II, LLC</v>
          </cell>
          <cell r="D178" t="str">
            <v>Blaylock 1</v>
          </cell>
          <cell r="E178" t="str">
            <v>GTH00238</v>
          </cell>
          <cell r="F178">
            <v>1</v>
          </cell>
          <cell r="G178" t="str">
            <v>Premier-GTH00238</v>
          </cell>
          <cell r="H178" t="str">
            <v>72-41-115</v>
          </cell>
          <cell r="I178" t="str">
            <v>Crosstex North Texas Gathering, L.P.</v>
          </cell>
          <cell r="K178" t="str">
            <v>Premier</v>
          </cell>
          <cell r="L178" t="str">
            <v>Goforth</v>
          </cell>
        </row>
        <row r="179">
          <cell r="B179" t="str">
            <v>72-40-116</v>
          </cell>
          <cell r="C179" t="str">
            <v>Legend Natural Gas IV, LP</v>
          </cell>
          <cell r="D179" t="str">
            <v>Defee CDP</v>
          </cell>
          <cell r="E179" t="str">
            <v>PUR01309</v>
          </cell>
          <cell r="F179">
            <v>1</v>
          </cell>
          <cell r="G179" t="str">
            <v>Legend-PUR01309</v>
          </cell>
          <cell r="I179" t="str">
            <v>Crosstex Gulf Coast Marketing, Ltd.</v>
          </cell>
          <cell r="K179" t="str">
            <v>Legend</v>
          </cell>
          <cell r="L179" t="str">
            <v>Goforth</v>
          </cell>
        </row>
        <row r="180">
          <cell r="B180" t="str">
            <v>72-40-117</v>
          </cell>
          <cell r="C180" t="str">
            <v>EnerVest Operating, L.L.C.</v>
          </cell>
          <cell r="D180" t="str">
            <v>Dean A 1H</v>
          </cell>
          <cell r="E180" t="str">
            <v>Various</v>
          </cell>
          <cell r="F180">
            <v>1</v>
          </cell>
          <cell r="G180" t="str">
            <v>EnerVest-GTH00096</v>
          </cell>
          <cell r="H180" t="str">
            <v>72-41-117</v>
          </cell>
          <cell r="I180" t="str">
            <v>Crosstex Gulf Coast Marketing, Ltd.</v>
          </cell>
          <cell r="K180" t="str">
            <v>EnerVest</v>
          </cell>
          <cell r="L180" t="str">
            <v>Goforth</v>
          </cell>
        </row>
        <row r="181">
          <cell r="B181" t="str">
            <v>72-40-124</v>
          </cell>
          <cell r="C181" t="str">
            <v>Legend Natural Gas IV, LP</v>
          </cell>
          <cell r="D181" t="str">
            <v>Dunn Daugherty CDP</v>
          </cell>
          <cell r="E181" t="str">
            <v>PUR01309</v>
          </cell>
          <cell r="F181">
            <v>1</v>
          </cell>
          <cell r="G181" t="str">
            <v>Legend-PUR01309</v>
          </cell>
          <cell r="I181" t="str">
            <v>Crosstex Gulf Coast Marketing, Ltd.</v>
          </cell>
          <cell r="K181" t="str">
            <v>Legend</v>
          </cell>
          <cell r="L181" t="str">
            <v>Goforth</v>
          </cell>
        </row>
        <row r="182">
          <cell r="B182" t="str">
            <v>72-40-131</v>
          </cell>
          <cell r="C182" t="str">
            <v>Bluestone Natural Resources II, LLC</v>
          </cell>
          <cell r="D182" t="str">
            <v>Buck North</v>
          </cell>
          <cell r="E182" t="str">
            <v>PUR01280</v>
          </cell>
          <cell r="F182">
            <v>1</v>
          </cell>
          <cell r="G182" t="str">
            <v>Bluestone-PUR01280</v>
          </cell>
          <cell r="I182" t="str">
            <v>Crosstex Gulf Coast Marketing, Ltd.</v>
          </cell>
          <cell r="K182" t="str">
            <v>Bluestone</v>
          </cell>
          <cell r="L182" t="str">
            <v>Goforth</v>
          </cell>
        </row>
        <row r="183">
          <cell r="B183" t="str">
            <v>72-40-132</v>
          </cell>
          <cell r="C183" t="str">
            <v>Spindletop Oil &amp; Gas Co.</v>
          </cell>
          <cell r="D183" t="str">
            <v>Wilson Harris 3</v>
          </cell>
          <cell r="E183" t="str">
            <v>PUR01279</v>
          </cell>
          <cell r="F183">
            <v>1</v>
          </cell>
          <cell r="G183" t="str">
            <v>Spindletop-PUR01279</v>
          </cell>
          <cell r="H183" t="str">
            <v>72-41-132</v>
          </cell>
          <cell r="I183" t="str">
            <v>Crosstex Gulf Coast Marketing, Ltd.</v>
          </cell>
          <cell r="K183" t="str">
            <v>Spindletop</v>
          </cell>
          <cell r="L183" t="str">
            <v>Goforth</v>
          </cell>
        </row>
        <row r="184">
          <cell r="B184" t="str">
            <v>72-40-134</v>
          </cell>
          <cell r="C184" t="str">
            <v>Premier Natural Resources II, LLC</v>
          </cell>
          <cell r="D184" t="str">
            <v>Randall 3H,4H,5H &amp; 6H CDP</v>
          </cell>
          <cell r="E184" t="str">
            <v>GTH00132</v>
          </cell>
          <cell r="F184">
            <v>1</v>
          </cell>
          <cell r="G184" t="str">
            <v>Premier-GTH00132</v>
          </cell>
          <cell r="H184" t="str">
            <v>72-41-134</v>
          </cell>
          <cell r="I184" t="str">
            <v>Crosstex North Texas Gathering, L.P.</v>
          </cell>
          <cell r="K184" t="str">
            <v>Premier</v>
          </cell>
          <cell r="L184" t="str">
            <v>Goforth</v>
          </cell>
        </row>
        <row r="185">
          <cell r="B185" t="str">
            <v>72-40-135</v>
          </cell>
          <cell r="C185" t="str">
            <v>Spindletop Oil &amp; Gas Co.</v>
          </cell>
          <cell r="D185" t="str">
            <v>Wilson Harris 2</v>
          </cell>
          <cell r="E185" t="str">
            <v>PUR01279</v>
          </cell>
          <cell r="F185">
            <v>1</v>
          </cell>
          <cell r="G185" t="str">
            <v>Spindletop-PUR01279</v>
          </cell>
          <cell r="H185" t="str">
            <v>72-41-135</v>
          </cell>
          <cell r="I185" t="str">
            <v>Crosstex Gulf Coast Marketing, Ltd.</v>
          </cell>
          <cell r="K185" t="str">
            <v>Spindletop</v>
          </cell>
          <cell r="L185" t="str">
            <v>Goforth</v>
          </cell>
        </row>
        <row r="186">
          <cell r="B186" t="str">
            <v>72-40-136</v>
          </cell>
          <cell r="C186" t="str">
            <v>Spindletop Oil &amp; Gas Co.</v>
          </cell>
          <cell r="D186" t="str">
            <v>Wilson Harris 4</v>
          </cell>
          <cell r="E186" t="str">
            <v>PUR01279</v>
          </cell>
          <cell r="F186">
            <v>1</v>
          </cell>
          <cell r="G186" t="str">
            <v>Spindletop-PUR01279</v>
          </cell>
          <cell r="I186" t="str">
            <v>Crosstex Gulf Coast Marketing, Ltd.</v>
          </cell>
          <cell r="K186" t="str">
            <v>Spindletop</v>
          </cell>
          <cell r="L186" t="str">
            <v>Goforth</v>
          </cell>
        </row>
        <row r="187">
          <cell r="B187" t="str">
            <v>72-40-137</v>
          </cell>
          <cell r="C187" t="str">
            <v>Spindletop Oil &amp; Gas Co.</v>
          </cell>
          <cell r="D187" t="str">
            <v>Fitz Williams 2</v>
          </cell>
          <cell r="E187" t="str">
            <v>PUR01279</v>
          </cell>
          <cell r="F187">
            <v>1</v>
          </cell>
          <cell r="G187" t="str">
            <v>Spindletop-PUR01279</v>
          </cell>
          <cell r="H187" t="str">
            <v>72-41-137</v>
          </cell>
          <cell r="I187" t="str">
            <v>Crosstex Gulf Coast Marketing, Ltd.</v>
          </cell>
          <cell r="K187" t="str">
            <v>Spindletop</v>
          </cell>
          <cell r="L187" t="str">
            <v>Goforth</v>
          </cell>
        </row>
        <row r="188">
          <cell r="B188" t="str">
            <v>72-40-159</v>
          </cell>
          <cell r="C188" t="str">
            <v>XTO Energy Inc.</v>
          </cell>
          <cell r="D188" t="str">
            <v>Cotten 1</v>
          </cell>
          <cell r="E188" t="str">
            <v>GTH00191</v>
          </cell>
          <cell r="F188">
            <v>1</v>
          </cell>
          <cell r="G188" t="str">
            <v>XTO-GTH00191</v>
          </cell>
          <cell r="H188" t="str">
            <v>72-41-159</v>
          </cell>
          <cell r="I188" t="str">
            <v>Crosstex North Texas Gathering, L.P.</v>
          </cell>
          <cell r="K188" t="str">
            <v>XTO</v>
          </cell>
          <cell r="L188" t="str">
            <v>Goforth</v>
          </cell>
        </row>
        <row r="189">
          <cell r="B189" t="str">
            <v>72-40-171</v>
          </cell>
          <cell r="C189" t="str">
            <v>Vantage Fort Worth Energy LLC</v>
          </cell>
          <cell r="D189" t="str">
            <v>Lloyd #1</v>
          </cell>
          <cell r="E189" t="str">
            <v>PUR01308</v>
          </cell>
          <cell r="F189">
            <v>1</v>
          </cell>
          <cell r="G189" t="str">
            <v>Vantage-PUR01308</v>
          </cell>
          <cell r="H189" t="str">
            <v>72-41-171</v>
          </cell>
          <cell r="I189" t="str">
            <v>Crosstex Gulf Coast Marketing, Ltd.</v>
          </cell>
          <cell r="K189" t="str">
            <v>Vantage</v>
          </cell>
          <cell r="L189" t="str">
            <v>Goforth</v>
          </cell>
        </row>
        <row r="190">
          <cell r="B190" t="str">
            <v>72-40-175</v>
          </cell>
          <cell r="C190" t="str">
            <v>Bluestone Natural Resources II, LLC</v>
          </cell>
          <cell r="D190" t="str">
            <v>Marshland 1H</v>
          </cell>
          <cell r="E190" t="str">
            <v>PUR01236</v>
          </cell>
          <cell r="F190">
            <v>1</v>
          </cell>
          <cell r="G190" t="str">
            <v>Bluestone-PUR01236</v>
          </cell>
          <cell r="I190" t="str">
            <v>Crosstex Gulf Coast Marketing, Ltd.</v>
          </cell>
          <cell r="K190" t="str">
            <v>Bluestone</v>
          </cell>
          <cell r="L190" t="str">
            <v>Goforth</v>
          </cell>
        </row>
        <row r="191">
          <cell r="B191" t="str">
            <v>72-40-184</v>
          </cell>
          <cell r="C191" t="str">
            <v>Vantage Fort Worth Energy LLC</v>
          </cell>
          <cell r="D191" t="str">
            <v>Boling 1</v>
          </cell>
          <cell r="E191" t="str">
            <v>PUR01308</v>
          </cell>
          <cell r="F191">
            <v>1</v>
          </cell>
          <cell r="G191" t="str">
            <v>Vantage-PUR01308</v>
          </cell>
          <cell r="I191" t="str">
            <v>Crosstex Gulf Coast Marketing, Ltd.</v>
          </cell>
          <cell r="K191" t="str">
            <v>Vantage</v>
          </cell>
          <cell r="L191" t="str">
            <v>Goforth</v>
          </cell>
        </row>
        <row r="192">
          <cell r="B192" t="str">
            <v>72-40-185</v>
          </cell>
          <cell r="C192" t="str">
            <v>Vantage Fort Worth Energy LLC</v>
          </cell>
          <cell r="D192" t="str">
            <v>Boling 2</v>
          </cell>
          <cell r="E192" t="str">
            <v>PUR01308</v>
          </cell>
          <cell r="F192">
            <v>1</v>
          </cell>
          <cell r="G192" t="str">
            <v>Vantage-PUR01308</v>
          </cell>
          <cell r="I192" t="str">
            <v>Crosstex Gulf Coast Marketing, Ltd.</v>
          </cell>
          <cell r="K192" t="str">
            <v>Vantage</v>
          </cell>
          <cell r="L192" t="str">
            <v>Goforth</v>
          </cell>
        </row>
        <row r="193">
          <cell r="B193" t="str">
            <v>72-40-187</v>
          </cell>
          <cell r="C193" t="str">
            <v>Bluestone Natural Resources II, LLC</v>
          </cell>
          <cell r="D193" t="str">
            <v>Saunders C</v>
          </cell>
          <cell r="E193" t="str">
            <v>PUR01331</v>
          </cell>
          <cell r="F193">
            <v>1</v>
          </cell>
          <cell r="G193" t="str">
            <v>Bluestone-PUR01331</v>
          </cell>
          <cell r="H193" t="str">
            <v>72-41-187</v>
          </cell>
          <cell r="I193" t="str">
            <v>Crosstex Gulf Coast Marketing, Ltd.</v>
          </cell>
          <cell r="K193" t="str">
            <v>Bluestone</v>
          </cell>
          <cell r="L193" t="str">
            <v>Goforth</v>
          </cell>
        </row>
        <row r="194">
          <cell r="B194" t="str">
            <v>72-40-191</v>
          </cell>
          <cell r="C194" t="str">
            <v>Bluestone Natural Resources II, LLC</v>
          </cell>
          <cell r="D194" t="str">
            <v>Broumley #6</v>
          </cell>
          <cell r="E194" t="str">
            <v>PUR01236</v>
          </cell>
          <cell r="F194">
            <v>1</v>
          </cell>
          <cell r="G194" t="str">
            <v>Bluestone-PUR01236</v>
          </cell>
          <cell r="I194" t="str">
            <v>Crosstex Gulf Coast Marketing, Ltd.</v>
          </cell>
          <cell r="K194" t="str">
            <v>Bluestone</v>
          </cell>
          <cell r="L194" t="str">
            <v>Goforth</v>
          </cell>
        </row>
        <row r="195">
          <cell r="B195" t="str">
            <v>72-40-192</v>
          </cell>
          <cell r="C195" t="str">
            <v>C.B. Moncrief</v>
          </cell>
          <cell r="D195" t="str">
            <v>Martin Ranch 1H</v>
          </cell>
          <cell r="E195" t="str">
            <v>PUR01363</v>
          </cell>
          <cell r="F195">
            <v>1</v>
          </cell>
          <cell r="G195" t="str">
            <v>CBMoncrief-PUR01363</v>
          </cell>
          <cell r="H195" t="str">
            <v>72-41-192</v>
          </cell>
          <cell r="I195" t="str">
            <v>Crosstex Gulf Coast Marketing, Ltd.</v>
          </cell>
          <cell r="K195" t="str">
            <v>CBMoncrief</v>
          </cell>
          <cell r="L195" t="str">
            <v>Goforth</v>
          </cell>
        </row>
        <row r="196">
          <cell r="B196" t="str">
            <v>72-40-195</v>
          </cell>
          <cell r="C196" t="str">
            <v>Chesapeake Energy Marketing, Inc.</v>
          </cell>
          <cell r="D196" t="str">
            <v>Blue Drake Woody South</v>
          </cell>
          <cell r="E196" t="str">
            <v>GTH00165</v>
          </cell>
          <cell r="F196">
            <v>1</v>
          </cell>
          <cell r="G196" t="str">
            <v>CEMI-GTH00165</v>
          </cell>
          <cell r="H196" t="str">
            <v>72-41-195</v>
          </cell>
          <cell r="I196" t="str">
            <v>Crosstex North Texas Gathering, L.P.</v>
          </cell>
          <cell r="K196" t="str">
            <v>CEMI</v>
          </cell>
          <cell r="L196" t="str">
            <v>Goforth</v>
          </cell>
        </row>
        <row r="197">
          <cell r="B197" t="str">
            <v>72-40-195T</v>
          </cell>
          <cell r="C197" t="str">
            <v>Total Gas &amp; Power North America, Inc.</v>
          </cell>
          <cell r="D197" t="str">
            <v>Blue Drake Woody South</v>
          </cell>
          <cell r="E197" t="str">
            <v>GTH00201</v>
          </cell>
          <cell r="G197" t="str">
            <v>Total-GTH00201</v>
          </cell>
          <cell r="H197" t="str">
            <v>72-41-195T</v>
          </cell>
          <cell r="I197" t="str">
            <v>Crosstex North Texas Gathering, L.P.</v>
          </cell>
          <cell r="K197" t="str">
            <v>TotalG&amp;P</v>
          </cell>
          <cell r="L197" t="str">
            <v>Goforth</v>
          </cell>
        </row>
        <row r="198">
          <cell r="B198" t="str">
            <v>72-40-231</v>
          </cell>
          <cell r="C198" t="str">
            <v>Chesapeake Energy Marketing, Inc.</v>
          </cell>
          <cell r="D198" t="str">
            <v>Winscott NW</v>
          </cell>
          <cell r="E198" t="str">
            <v>GTH00174</v>
          </cell>
          <cell r="F198">
            <v>1</v>
          </cell>
          <cell r="G198" t="str">
            <v>CEMI-GTH00174</v>
          </cell>
          <cell r="H198" t="str">
            <v>72-41-231</v>
          </cell>
          <cell r="I198" t="str">
            <v>Crosstex North Texas Gathering, L.P.</v>
          </cell>
          <cell r="K198" t="str">
            <v>CEMI</v>
          </cell>
          <cell r="L198" t="str">
            <v>Goforth</v>
          </cell>
        </row>
        <row r="199">
          <cell r="B199" t="str">
            <v>72-40-231T</v>
          </cell>
          <cell r="C199" t="str">
            <v>Total Gas &amp; Power North America, Inc.</v>
          </cell>
          <cell r="D199" t="str">
            <v>Winscott NW</v>
          </cell>
          <cell r="E199" t="str">
            <v>GTH00200</v>
          </cell>
          <cell r="G199" t="str">
            <v>Total-GTH00200</v>
          </cell>
          <cell r="H199" t="str">
            <v>72-41-231T</v>
          </cell>
          <cell r="I199" t="str">
            <v>Crosstex North Texas Gathering, L.P.</v>
          </cell>
          <cell r="K199" t="str">
            <v>TotalG&amp;P</v>
          </cell>
          <cell r="L199" t="str">
            <v>Goforth</v>
          </cell>
        </row>
        <row r="200">
          <cell r="B200" t="str">
            <v>72-40-336</v>
          </cell>
          <cell r="C200" t="str">
            <v>NextEra Energy Producer Services, LLC.</v>
          </cell>
          <cell r="D200" t="str">
            <v>Cherry #3</v>
          </cell>
          <cell r="E200" t="str">
            <v>PUR01467</v>
          </cell>
          <cell r="F200">
            <v>1</v>
          </cell>
          <cell r="G200" t="str">
            <v>NextEra-PUR01467</v>
          </cell>
          <cell r="H200" t="str">
            <v>72-41-336</v>
          </cell>
          <cell r="I200" t="str">
            <v>Crosstex Gulf Coast Marketing, Ltd.</v>
          </cell>
          <cell r="K200" t="str">
            <v>NextEra</v>
          </cell>
          <cell r="L200" t="str">
            <v>Goforth</v>
          </cell>
        </row>
        <row r="201">
          <cell r="B201" t="str">
            <v>72-40-338</v>
          </cell>
          <cell r="C201" t="str">
            <v>NextEra Energy Producer Services, LLC.</v>
          </cell>
          <cell r="D201" t="str">
            <v>Brogan</v>
          </cell>
          <cell r="E201" t="str">
            <v>PUR01467</v>
          </cell>
          <cell r="F201">
            <v>1</v>
          </cell>
          <cell r="G201" t="str">
            <v>NextEra-PUR01467</v>
          </cell>
          <cell r="I201" t="str">
            <v>Crosstex Gulf Coast Marketing, Ltd.</v>
          </cell>
          <cell r="K201" t="str">
            <v>NextEra</v>
          </cell>
          <cell r="L201" t="str">
            <v>Goforth</v>
          </cell>
        </row>
        <row r="202">
          <cell r="B202" t="str">
            <v>72-40-344</v>
          </cell>
          <cell r="C202" t="str">
            <v>NextEra Energy Producer Services, LLC.</v>
          </cell>
          <cell r="D202" t="str">
            <v>Smith 1H</v>
          </cell>
          <cell r="E202" t="str">
            <v>PUR01467</v>
          </cell>
          <cell r="F202">
            <v>1</v>
          </cell>
          <cell r="G202" t="str">
            <v>NextEra-PUR01467</v>
          </cell>
          <cell r="H202" t="str">
            <v>72-41-344</v>
          </cell>
          <cell r="I202" t="str">
            <v>Crosstex Gulf Coast Marketing, Ltd.</v>
          </cell>
          <cell r="K202" t="str">
            <v>NextEra</v>
          </cell>
          <cell r="L202" t="str">
            <v>Goforth</v>
          </cell>
        </row>
        <row r="203">
          <cell r="B203" t="str">
            <v>77-40-342</v>
          </cell>
          <cell r="C203" t="str">
            <v>Beacon Petroleum Management, L.P.</v>
          </cell>
          <cell r="D203" t="str">
            <v>Campbell Road</v>
          </cell>
          <cell r="E203" t="str">
            <v>GTH00121</v>
          </cell>
          <cell r="F203">
            <v>1</v>
          </cell>
          <cell r="G203" t="str">
            <v>Beacon-GTH00121</v>
          </cell>
          <cell r="I203" t="str">
            <v>Crosstex North Texas Gathering, L.P.</v>
          </cell>
          <cell r="K203" t="str">
            <v>Beacon</v>
          </cell>
          <cell r="L203" t="str">
            <v>Goforth</v>
          </cell>
        </row>
        <row r="204">
          <cell r="B204" t="str">
            <v>77-40-343</v>
          </cell>
          <cell r="C204" t="str">
            <v>Beacon Petroleum Management, L.P.</v>
          </cell>
          <cell r="D204" t="str">
            <v>Cattle Barron CDP</v>
          </cell>
          <cell r="E204" t="str">
            <v>GTH00121</v>
          </cell>
          <cell r="F204">
            <v>1</v>
          </cell>
          <cell r="G204" t="str">
            <v>Beacon-GTH00121</v>
          </cell>
          <cell r="I204" t="str">
            <v>Crosstex North Texas Gathering, L.P.</v>
          </cell>
          <cell r="K204" t="str">
            <v>Beacon</v>
          </cell>
          <cell r="L204" t="str">
            <v>Goforth</v>
          </cell>
        </row>
        <row r="205">
          <cell r="B205" t="str">
            <v>78-0006-24</v>
          </cell>
          <cell r="C205" t="str">
            <v>EnerVest Operating, L.L.C.</v>
          </cell>
          <cell r="D205" t="str">
            <v>Dean Receipt</v>
          </cell>
          <cell r="E205" t="str">
            <v>Various</v>
          </cell>
          <cell r="F205">
            <v>1</v>
          </cell>
          <cell r="G205" t="str">
            <v>EnerVest-GTH00096</v>
          </cell>
          <cell r="I205" t="str">
            <v>Crosstex Gulf Coast Marketing, Ltd.</v>
          </cell>
          <cell r="K205" t="str">
            <v>EnerVest</v>
          </cell>
          <cell r="L205" t="str">
            <v>HP</v>
          </cell>
        </row>
        <row r="206">
          <cell r="B206" t="str">
            <v>78-0009-24</v>
          </cell>
          <cell r="C206" t="str">
            <v>Peregrine Field Services, L.P.</v>
          </cell>
          <cell r="D206" t="str">
            <v>Honkin Onken</v>
          </cell>
          <cell r="E206" t="str">
            <v>PUR01222</v>
          </cell>
          <cell r="F206">
            <v>1</v>
          </cell>
          <cell r="G206" t="str">
            <v>Peregrine-PUR01222</v>
          </cell>
          <cell r="H206" t="str">
            <v>78-0010-24</v>
          </cell>
          <cell r="I206" t="str">
            <v>Crosstex Gulf Coast Marketing, Ltd.</v>
          </cell>
          <cell r="K206" t="str">
            <v>Peregrine</v>
          </cell>
          <cell r="L206" t="str">
            <v>HP</v>
          </cell>
        </row>
        <row r="207">
          <cell r="B207" t="str">
            <v>78-0010-24</v>
          </cell>
          <cell r="C207" t="str">
            <v>XTO Energy Inc.</v>
          </cell>
          <cell r="D207" t="str">
            <v>Honkin Onken GLS</v>
          </cell>
          <cell r="E207" t="str">
            <v>SLS01291</v>
          </cell>
          <cell r="F207">
            <v>1</v>
          </cell>
          <cell r="G207" t="str">
            <v>XTO-SLS01291</v>
          </cell>
          <cell r="I207" t="str">
            <v>Crosstex North Texas Gathering, L.P.</v>
          </cell>
          <cell r="K207" t="str">
            <v>XTO</v>
          </cell>
          <cell r="L207" t="str">
            <v>HP</v>
          </cell>
        </row>
        <row r="208">
          <cell r="B208" t="str">
            <v>78-0024-24</v>
          </cell>
          <cell r="C208" t="str">
            <v>XTO Energy Inc.</v>
          </cell>
          <cell r="D208" t="str">
            <v>XTO Low Rider Interconnect (Lean)</v>
          </cell>
          <cell r="E208" t="str">
            <v>GTH00159</v>
          </cell>
          <cell r="G208" t="str">
            <v>XTO-GTH00159</v>
          </cell>
          <cell r="I208" t="str">
            <v>Crosstex North Texas Gathering, L.P.</v>
          </cell>
          <cell r="K208" t="str">
            <v>XTO</v>
          </cell>
          <cell r="L208" t="str">
            <v>HP</v>
          </cell>
        </row>
        <row r="209">
          <cell r="B209" t="str">
            <v>78-0032-24</v>
          </cell>
          <cell r="C209" t="str">
            <v>EnerVest Operating, L.L.C.</v>
          </cell>
          <cell r="D209" t="str">
            <v>TRWD 6 Inch Receipt (Lean)</v>
          </cell>
          <cell r="E209" t="str">
            <v>PUR01178</v>
          </cell>
          <cell r="G209" t="str">
            <v>EnerVest-PUR01178</v>
          </cell>
          <cell r="I209" t="str">
            <v>Crosstex Gulf Coast Marketing, Ltd.</v>
          </cell>
          <cell r="K209" t="str">
            <v>EnerVest</v>
          </cell>
          <cell r="L209" t="str">
            <v>HP</v>
          </cell>
        </row>
        <row r="210">
          <cell r="B210" t="str">
            <v>81-10-078</v>
          </cell>
          <cell r="C210" t="str">
            <v>Devon Energy Production Company, L.P.</v>
          </cell>
          <cell r="D210" t="str">
            <v>McMahon 1H &amp; 6H CDP</v>
          </cell>
          <cell r="E210" t="str">
            <v>GTH00086</v>
          </cell>
          <cell r="F210">
            <v>1</v>
          </cell>
          <cell r="G210" t="str">
            <v>Devon-GTH00086WS</v>
          </cell>
          <cell r="H210" t="str">
            <v>81-12-078</v>
          </cell>
          <cell r="I210" t="str">
            <v>Crosstex North Texas Gathering, L.P.</v>
          </cell>
          <cell r="J210">
            <v>1</v>
          </cell>
          <cell r="K210" t="str">
            <v>Devon</v>
          </cell>
          <cell r="L210" t="str">
            <v>WS</v>
          </cell>
        </row>
        <row r="211">
          <cell r="B211" t="str">
            <v>81-10-130</v>
          </cell>
          <cell r="C211" t="str">
            <v>Devon Energy Production Company, L.P.</v>
          </cell>
          <cell r="D211" t="str">
            <v>Hyde Hickman West 1H,2H &amp; 3H CDP</v>
          </cell>
          <cell r="E211" t="str">
            <v>GTH00086</v>
          </cell>
          <cell r="F211">
            <v>1</v>
          </cell>
          <cell r="G211" t="str">
            <v>Devon-GTH00086WS</v>
          </cell>
          <cell r="I211" t="str">
            <v>Crosstex North Texas Gathering, L.P.</v>
          </cell>
          <cell r="J211" t="str">
            <v/>
          </cell>
          <cell r="K211" t="str">
            <v>Devon</v>
          </cell>
          <cell r="L211" t="str">
            <v>WS</v>
          </cell>
        </row>
        <row r="212">
          <cell r="B212" t="str">
            <v>81-10-134</v>
          </cell>
          <cell r="C212" t="str">
            <v>Premier Natural Resources II, LLC</v>
          </cell>
          <cell r="D212" t="str">
            <v>Barron CDP</v>
          </cell>
          <cell r="E212" t="str">
            <v>PUR01369</v>
          </cell>
          <cell r="F212">
            <v>1</v>
          </cell>
          <cell r="G212" t="str">
            <v>Premier-PUR01369WS</v>
          </cell>
          <cell r="H212" t="str">
            <v>81-12-134</v>
          </cell>
          <cell r="I212" t="str">
            <v>Crosstex Gulf Coast Marketing, Ltd.</v>
          </cell>
          <cell r="K212" t="str">
            <v>Premier</v>
          </cell>
          <cell r="L212" t="str">
            <v>WS</v>
          </cell>
        </row>
        <row r="213">
          <cell r="B213" t="str">
            <v>81-10-156</v>
          </cell>
          <cell r="C213" t="str">
            <v>Devon Energy Production Company, L.P.</v>
          </cell>
          <cell r="D213" t="str">
            <v>Hyde Hickman C 1,2,3,4H CDP</v>
          </cell>
          <cell r="E213" t="str">
            <v>GTH00086</v>
          </cell>
          <cell r="F213">
            <v>1</v>
          </cell>
          <cell r="G213" t="str">
            <v>Devon-GTH00086WS</v>
          </cell>
          <cell r="H213" t="str">
            <v>81-99-12-156</v>
          </cell>
          <cell r="I213" t="str">
            <v>Crosstex North Texas Gathering, L.P.</v>
          </cell>
          <cell r="J213">
            <v>1</v>
          </cell>
          <cell r="K213" t="str">
            <v>Devon</v>
          </cell>
          <cell r="L213" t="str">
            <v>WS</v>
          </cell>
        </row>
        <row r="214">
          <cell r="B214" t="str">
            <v>81-10-157</v>
          </cell>
          <cell r="C214" t="str">
            <v>Devon Energy Production Company, L.P.</v>
          </cell>
          <cell r="D214" t="str">
            <v>Hyde Hickman B 1,2,3,4H</v>
          </cell>
          <cell r="E214" t="str">
            <v>GTH00086</v>
          </cell>
          <cell r="F214">
            <v>1</v>
          </cell>
          <cell r="G214" t="str">
            <v>Devon-GTH00086WS</v>
          </cell>
          <cell r="H214" t="str">
            <v>81-99-12-157</v>
          </cell>
          <cell r="I214" t="str">
            <v>Crosstex North Texas Gathering, L.P.</v>
          </cell>
          <cell r="J214">
            <v>1</v>
          </cell>
          <cell r="K214" t="str">
            <v>Devon</v>
          </cell>
          <cell r="L214" t="str">
            <v>WS</v>
          </cell>
        </row>
        <row r="215">
          <cell r="B215" t="str">
            <v>81-10-174</v>
          </cell>
          <cell r="C215" t="str">
            <v>Devon Energy Production Company, L.P.</v>
          </cell>
          <cell r="D215" t="str">
            <v>Donegal Hills CDP</v>
          </cell>
          <cell r="E215" t="str">
            <v>GTH00086</v>
          </cell>
          <cell r="F215">
            <v>1</v>
          </cell>
          <cell r="G215" t="str">
            <v>Devon-GTH00086WS</v>
          </cell>
          <cell r="H215" t="str">
            <v>81-12-174</v>
          </cell>
          <cell r="I215" t="str">
            <v>Crosstex North Texas Gathering, L.P.</v>
          </cell>
          <cell r="J215">
            <v>1</v>
          </cell>
          <cell r="K215" t="str">
            <v>Devon</v>
          </cell>
          <cell r="L215" t="str">
            <v>WS</v>
          </cell>
        </row>
        <row r="216">
          <cell r="B216" t="str">
            <v>81-10-175</v>
          </cell>
          <cell r="C216" t="str">
            <v>Legend Natural Gas IV, LP</v>
          </cell>
          <cell r="D216" t="str">
            <v>Winwood CDP</v>
          </cell>
          <cell r="E216" t="str">
            <v>PUR01309</v>
          </cell>
          <cell r="F216">
            <v>1</v>
          </cell>
          <cell r="G216" t="str">
            <v>Legend-PUR01309WS</v>
          </cell>
          <cell r="I216" t="str">
            <v>Crosstex Gulf Coast Marketing, Ltd.</v>
          </cell>
          <cell r="K216" t="str">
            <v>Legend</v>
          </cell>
          <cell r="L216" t="str">
            <v>WS</v>
          </cell>
        </row>
        <row r="217">
          <cell r="B217" t="str">
            <v>81-10-176</v>
          </cell>
          <cell r="C217" t="str">
            <v>Chesapeake Energy Marketing, Inc.</v>
          </cell>
          <cell r="D217" t="str">
            <v>Hodges Wilkinson CDP</v>
          </cell>
          <cell r="E217" t="str">
            <v>GTH00174</v>
          </cell>
          <cell r="F217">
            <v>1</v>
          </cell>
          <cell r="G217" t="str">
            <v>CEMI-GTH00174WS</v>
          </cell>
          <cell r="H217" t="str">
            <v>81-12-176</v>
          </cell>
          <cell r="I217" t="str">
            <v>Crosstex North Texas Gathering, L.P.</v>
          </cell>
          <cell r="K217" t="str">
            <v>CEMI</v>
          </cell>
          <cell r="L217" t="str">
            <v>WS</v>
          </cell>
        </row>
        <row r="218">
          <cell r="B218" t="str">
            <v>81-10-176T</v>
          </cell>
          <cell r="C218" t="str">
            <v>Total Gas &amp; Power North America, Inc.</v>
          </cell>
          <cell r="D218" t="str">
            <v>Hodges Wilkinson CDP</v>
          </cell>
          <cell r="E218" t="str">
            <v>GTH00200</v>
          </cell>
          <cell r="G218" t="str">
            <v>Total-GTH00200WS</v>
          </cell>
          <cell r="H218" t="str">
            <v>81-12-176T</v>
          </cell>
          <cell r="I218" t="str">
            <v>Crosstex North Texas Gathering, L.P.</v>
          </cell>
          <cell r="K218" t="str">
            <v>TotalG&amp;P</v>
          </cell>
          <cell r="L218" t="str">
            <v>WS</v>
          </cell>
        </row>
        <row r="219">
          <cell r="B219" t="str">
            <v>81-10-177</v>
          </cell>
          <cell r="C219" t="str">
            <v>Beacon Petroleum Management, L.P.</v>
          </cell>
          <cell r="D219" t="str">
            <v>DRS 2&amp;4 CDP</v>
          </cell>
          <cell r="E219" t="str">
            <v>GTH00121</v>
          </cell>
          <cell r="F219">
            <v>1</v>
          </cell>
          <cell r="G219" t="str">
            <v>Beacon-GTH00121WS</v>
          </cell>
          <cell r="H219" t="str">
            <v>81-12-177</v>
          </cell>
          <cell r="I219" t="str">
            <v>Crosstex North Texas Gathering, L.P.</v>
          </cell>
          <cell r="K219" t="str">
            <v>Beacon</v>
          </cell>
          <cell r="L219" t="str">
            <v>WS</v>
          </cell>
        </row>
        <row r="220">
          <cell r="B220" t="str">
            <v>81-10-178</v>
          </cell>
          <cell r="C220" t="str">
            <v>Beacon Petroleum Management, L.P.</v>
          </cell>
          <cell r="D220" t="str">
            <v>DRS 1&amp;3 CDP</v>
          </cell>
          <cell r="E220" t="str">
            <v>GTH00121</v>
          </cell>
          <cell r="F220">
            <v>1</v>
          </cell>
          <cell r="G220" t="str">
            <v>Beacon-GTH00121WS</v>
          </cell>
          <cell r="I220" t="str">
            <v>Crosstex North Texas Gathering, L.P.</v>
          </cell>
          <cell r="K220" t="str">
            <v>Beacon</v>
          </cell>
          <cell r="L220" t="str">
            <v>WS</v>
          </cell>
        </row>
        <row r="221">
          <cell r="B221" t="str">
            <v>81-10-182</v>
          </cell>
          <cell r="C221" t="str">
            <v>Devon Energy Production Company, L.P.</v>
          </cell>
          <cell r="D221" t="str">
            <v>McMahon 2 &amp; 8 CDP</v>
          </cell>
          <cell r="E221" t="str">
            <v>GTH00086</v>
          </cell>
          <cell r="F221">
            <v>1</v>
          </cell>
          <cell r="G221" t="str">
            <v>Devon-GTH00086WS</v>
          </cell>
          <cell r="H221" t="str">
            <v>81-12-182</v>
          </cell>
          <cell r="I221" t="str">
            <v>Crosstex North Texas Gathering, L.P.</v>
          </cell>
          <cell r="J221">
            <v>1</v>
          </cell>
          <cell r="K221" t="str">
            <v>Devon</v>
          </cell>
          <cell r="L221" t="str">
            <v>WS</v>
          </cell>
        </row>
        <row r="222">
          <cell r="B222" t="str">
            <v>81-10-183</v>
          </cell>
          <cell r="C222" t="str">
            <v>Chesapeake Energy Marketing, Inc.</v>
          </cell>
          <cell r="D222" t="str">
            <v>Four 7s CDP</v>
          </cell>
          <cell r="E222" t="str">
            <v>GTH00174</v>
          </cell>
          <cell r="F222">
            <v>1</v>
          </cell>
          <cell r="G222" t="str">
            <v>CEMI-GTH00174WS</v>
          </cell>
          <cell r="I222" t="str">
            <v>Crosstex North Texas Gathering, L.P.</v>
          </cell>
          <cell r="K222" t="str">
            <v>CEMI</v>
          </cell>
          <cell r="L222" t="str">
            <v>WS</v>
          </cell>
        </row>
        <row r="223">
          <cell r="B223" t="str">
            <v>81-10-183T</v>
          </cell>
          <cell r="C223" t="str">
            <v>Total Gas &amp; Power North America, Inc.</v>
          </cell>
          <cell r="D223" t="str">
            <v>Four 7s CDP</v>
          </cell>
          <cell r="E223" t="str">
            <v>GTH00200</v>
          </cell>
          <cell r="G223" t="str">
            <v>Total-GTH00200WS</v>
          </cell>
          <cell r="I223" t="str">
            <v>Crosstex North Texas Gathering, L.P.</v>
          </cell>
          <cell r="K223" t="str">
            <v>TotalG&amp;P</v>
          </cell>
          <cell r="L223" t="str">
            <v>WS</v>
          </cell>
        </row>
        <row r="224">
          <cell r="B224" t="str">
            <v>81-10-184</v>
          </cell>
          <cell r="C224" t="str">
            <v>Devon Energy Production Company, L.P.</v>
          </cell>
          <cell r="D224" t="str">
            <v>McMahon 4 &amp; 7 CDP</v>
          </cell>
          <cell r="E224" t="str">
            <v>GTH00086</v>
          </cell>
          <cell r="F224">
            <v>1</v>
          </cell>
          <cell r="G224" t="str">
            <v>Devon-GTH00086WS</v>
          </cell>
          <cell r="H224" t="str">
            <v>81-12-184</v>
          </cell>
          <cell r="I224" t="str">
            <v>Crosstex North Texas Gathering, L.P.</v>
          </cell>
          <cell r="J224">
            <v>1</v>
          </cell>
          <cell r="K224" t="str">
            <v>Devon</v>
          </cell>
          <cell r="L224" t="str">
            <v>WS</v>
          </cell>
        </row>
        <row r="225">
          <cell r="B225" t="str">
            <v>81-10-190</v>
          </cell>
          <cell r="C225" t="str">
            <v>EnerVest Operating, L.L.C.</v>
          </cell>
          <cell r="D225" t="str">
            <v>3325 CDP</v>
          </cell>
          <cell r="E225" t="str">
            <v>Various</v>
          </cell>
          <cell r="F225">
            <v>1</v>
          </cell>
          <cell r="G225" t="str">
            <v>EnerVest-GTH00096WS</v>
          </cell>
          <cell r="I225" t="str">
            <v>Crosstex Gulf Coast Marketing, Ltd.</v>
          </cell>
          <cell r="K225" t="str">
            <v>EnerVest</v>
          </cell>
          <cell r="L225" t="str">
            <v>WS</v>
          </cell>
        </row>
        <row r="226">
          <cell r="B226" t="str">
            <v>81-10-200</v>
          </cell>
          <cell r="C226" t="str">
            <v>Devon Energy Production Company, L.P.</v>
          </cell>
          <cell r="D226" t="str">
            <v>Hyde Hickman F1, 3-6H CDP</v>
          </cell>
          <cell r="E226" t="str">
            <v>GTH00086</v>
          </cell>
          <cell r="F226">
            <v>1</v>
          </cell>
          <cell r="G226" t="str">
            <v>Devon-GTH00086WS</v>
          </cell>
          <cell r="H226" t="str">
            <v>81-12-200</v>
          </cell>
          <cell r="I226" t="str">
            <v>Crosstex North Texas Gathering, L.P.</v>
          </cell>
          <cell r="J226">
            <v>1</v>
          </cell>
          <cell r="K226" t="str">
            <v>Devon</v>
          </cell>
          <cell r="L226" t="str">
            <v>WS</v>
          </cell>
        </row>
        <row r="227">
          <cell r="B227" t="str">
            <v>81-10-201</v>
          </cell>
          <cell r="C227" t="str">
            <v>Devon Energy Production Company, L.P.</v>
          </cell>
          <cell r="D227" t="str">
            <v>Hyde Hickman D 1 3 4 H CDP</v>
          </cell>
          <cell r="E227" t="str">
            <v>GTH00086</v>
          </cell>
          <cell r="F227">
            <v>1</v>
          </cell>
          <cell r="G227" t="str">
            <v>Devon-GTH00086WS</v>
          </cell>
          <cell r="I227" t="str">
            <v>Crosstex North Texas Gathering, L.P.</v>
          </cell>
          <cell r="J227" t="str">
            <v/>
          </cell>
          <cell r="K227" t="str">
            <v>Devon</v>
          </cell>
          <cell r="L227" t="str">
            <v>WS</v>
          </cell>
        </row>
        <row r="228">
          <cell r="B228" t="str">
            <v>81-10-202</v>
          </cell>
          <cell r="C228" t="str">
            <v>Devon Energy Production Company, L.P.</v>
          </cell>
          <cell r="D228" t="str">
            <v>Hyde Hickman E 1 2 3 H CDP</v>
          </cell>
          <cell r="E228" t="str">
            <v>GTH00086</v>
          </cell>
          <cell r="F228">
            <v>1</v>
          </cell>
          <cell r="G228" t="str">
            <v>Devon-GTH00086WS</v>
          </cell>
          <cell r="H228" t="str">
            <v>81-99-12-202</v>
          </cell>
          <cell r="I228" t="str">
            <v>Crosstex North Texas Gathering, L.P.</v>
          </cell>
          <cell r="J228">
            <v>1</v>
          </cell>
          <cell r="K228" t="str">
            <v>Devon</v>
          </cell>
          <cell r="L228" t="str">
            <v>WS</v>
          </cell>
        </row>
        <row r="229">
          <cell r="B229" t="str">
            <v>81-10-211</v>
          </cell>
          <cell r="C229" t="str">
            <v>Devon Energy Production Company, L.P.</v>
          </cell>
          <cell r="D229" t="str">
            <v>Mark McMahon 1 &amp; 2 CDP</v>
          </cell>
          <cell r="E229" t="str">
            <v>GTH00086</v>
          </cell>
          <cell r="F229">
            <v>1</v>
          </cell>
          <cell r="G229" t="str">
            <v>Devon-GTH00086WS</v>
          </cell>
          <cell r="H229" t="str">
            <v>81-12-211</v>
          </cell>
          <cell r="I229" t="str">
            <v>Crosstex North Texas Gathering, L.P.</v>
          </cell>
          <cell r="J229">
            <v>1</v>
          </cell>
          <cell r="K229" t="str">
            <v>Devon</v>
          </cell>
          <cell r="L229" t="str">
            <v>WS</v>
          </cell>
        </row>
        <row r="230">
          <cell r="B230" t="str">
            <v>81-10-214</v>
          </cell>
          <cell r="C230" t="str">
            <v>Chesapeake Energy Marketing, Inc.</v>
          </cell>
          <cell r="D230" t="str">
            <v>Four 7's #2 CDP</v>
          </cell>
          <cell r="E230" t="str">
            <v>GTH00174</v>
          </cell>
          <cell r="F230">
            <v>1</v>
          </cell>
          <cell r="G230" t="str">
            <v>CEMI-GTH00174WS</v>
          </cell>
          <cell r="I230" t="str">
            <v>Crosstex North Texas Gathering, L.P.</v>
          </cell>
          <cell r="K230" t="str">
            <v>CEMI</v>
          </cell>
          <cell r="L230" t="str">
            <v>WS</v>
          </cell>
        </row>
        <row r="231">
          <cell r="B231" t="str">
            <v>81-10-214T</v>
          </cell>
          <cell r="C231" t="str">
            <v>Total Gas &amp; Power North America, Inc.</v>
          </cell>
          <cell r="D231" t="str">
            <v>Four 7's #2 CDP</v>
          </cell>
          <cell r="E231" t="str">
            <v>GTH00200</v>
          </cell>
          <cell r="G231" t="str">
            <v>Total-GTH00200WS</v>
          </cell>
          <cell r="I231" t="str">
            <v>Crosstex North Texas Gathering, L.P.</v>
          </cell>
          <cell r="K231" t="str">
            <v>TotalG&amp;P</v>
          </cell>
          <cell r="L231" t="str">
            <v>WS</v>
          </cell>
        </row>
        <row r="232">
          <cell r="B232" t="str">
            <v>81-10-217</v>
          </cell>
          <cell r="C232" t="str">
            <v>EnerVest Operating, L.L.C.</v>
          </cell>
          <cell r="D232" t="str">
            <v>Brown CDP</v>
          </cell>
          <cell r="E232" t="str">
            <v>Various</v>
          </cell>
          <cell r="F232">
            <v>1</v>
          </cell>
          <cell r="G232" t="str">
            <v>EnerVest-GTH00096WS</v>
          </cell>
          <cell r="I232" t="str">
            <v>Crosstex Gulf Coast Marketing, Ltd.</v>
          </cell>
          <cell r="K232" t="str">
            <v>EnerVest</v>
          </cell>
          <cell r="L232" t="str">
            <v>WS</v>
          </cell>
        </row>
        <row r="233">
          <cell r="B233" t="str">
            <v>81-10-242</v>
          </cell>
          <cell r="C233" t="str">
            <v>Devon Energy Production Company, L.P.</v>
          </cell>
          <cell r="D233" t="str">
            <v>Hyde Hickman A1H &amp; A2H CDP</v>
          </cell>
          <cell r="E233" t="str">
            <v>GTH00086</v>
          </cell>
          <cell r="F233">
            <v>1</v>
          </cell>
          <cell r="G233" t="str">
            <v>Devon-GTH00086WS</v>
          </cell>
          <cell r="I233" t="str">
            <v>Crosstex North Texas Gathering, L.P.</v>
          </cell>
          <cell r="J233" t="str">
            <v/>
          </cell>
          <cell r="K233" t="str">
            <v>Devon</v>
          </cell>
          <cell r="L233" t="str">
            <v>WS</v>
          </cell>
        </row>
        <row r="234">
          <cell r="B234" t="str">
            <v>81-10-349</v>
          </cell>
          <cell r="C234" t="str">
            <v>Chesapeake Energy Marketing, Inc.</v>
          </cell>
          <cell r="D234" t="str">
            <v>Campfire Marys Creek B CDP</v>
          </cell>
          <cell r="E234" t="str">
            <v>GTH00174</v>
          </cell>
          <cell r="F234">
            <v>1</v>
          </cell>
          <cell r="G234" t="str">
            <v>CEMI-GTH00174WS</v>
          </cell>
          <cell r="H234" t="str">
            <v>81-12-349</v>
          </cell>
          <cell r="I234" t="str">
            <v>Crosstex North Texas Gathering, L.P.</v>
          </cell>
          <cell r="K234" t="str">
            <v>CEMI</v>
          </cell>
          <cell r="L234" t="str">
            <v>WS</v>
          </cell>
        </row>
        <row r="235">
          <cell r="B235" t="str">
            <v>81-10-349T</v>
          </cell>
          <cell r="C235" t="str">
            <v>Total Gas &amp; Power North America, Inc.</v>
          </cell>
          <cell r="D235" t="str">
            <v>Campfire Marys Creek B CDP</v>
          </cell>
          <cell r="E235" t="str">
            <v>GTH00200</v>
          </cell>
          <cell r="G235" t="str">
            <v>Total-GTH00200WS</v>
          </cell>
          <cell r="H235" t="str">
            <v>81-12-349T</v>
          </cell>
          <cell r="I235" t="str">
            <v>Crosstex North Texas Gathering, L.P.</v>
          </cell>
          <cell r="K235" t="str">
            <v>TotalG&amp;P</v>
          </cell>
          <cell r="L235" t="str">
            <v>WS</v>
          </cell>
        </row>
        <row r="236">
          <cell r="B236" t="str">
            <v>81-20-258</v>
          </cell>
          <cell r="C236" t="str">
            <v>Devon Energy Production Company, L.P.</v>
          </cell>
          <cell r="D236" t="str">
            <v>Donegal Hills 2</v>
          </cell>
          <cell r="E236" t="str">
            <v>GTH00086</v>
          </cell>
          <cell r="F236">
            <v>1</v>
          </cell>
          <cell r="G236" t="str">
            <v>Devon-GTH00086WS</v>
          </cell>
          <cell r="H236" t="str">
            <v>81-21-258</v>
          </cell>
          <cell r="I236" t="str">
            <v>Crosstex North Texas Gathering, L.P.</v>
          </cell>
          <cell r="J236">
            <v>1</v>
          </cell>
          <cell r="K236" t="str">
            <v>Devon</v>
          </cell>
          <cell r="L236" t="str">
            <v>WS</v>
          </cell>
        </row>
        <row r="237">
          <cell r="B237" t="str">
            <v>81-20-259</v>
          </cell>
          <cell r="C237" t="str">
            <v>Devon Energy Production Company, L.P.</v>
          </cell>
          <cell r="D237" t="str">
            <v>Donegal Hills 3</v>
          </cell>
          <cell r="E237" t="str">
            <v>GTH00086</v>
          </cell>
          <cell r="F237">
            <v>1</v>
          </cell>
          <cell r="G237" t="str">
            <v>Devon-GTH00086WS</v>
          </cell>
          <cell r="H237" t="str">
            <v>81-21-259</v>
          </cell>
          <cell r="I237" t="str">
            <v>Crosstex North Texas Gathering, L.P.</v>
          </cell>
          <cell r="J237">
            <v>1</v>
          </cell>
          <cell r="K237" t="str">
            <v>Devon</v>
          </cell>
          <cell r="L237" t="str">
            <v>WS</v>
          </cell>
        </row>
        <row r="238">
          <cell r="B238" t="str">
            <v>81-20-265</v>
          </cell>
          <cell r="C238" t="str">
            <v>Devon Energy Production Company, L.P.</v>
          </cell>
          <cell r="D238" t="str">
            <v>McMahon 3H</v>
          </cell>
          <cell r="E238" t="str">
            <v>GTH00086</v>
          </cell>
          <cell r="F238">
            <v>1</v>
          </cell>
          <cell r="G238" t="str">
            <v>Devon-GTH00086WS</v>
          </cell>
          <cell r="I238" t="str">
            <v>Crosstex North Texas Gathering, L.P.</v>
          </cell>
          <cell r="J238" t="str">
            <v/>
          </cell>
          <cell r="K238" t="str">
            <v>Devon</v>
          </cell>
          <cell r="L238" t="str">
            <v>WS</v>
          </cell>
        </row>
        <row r="239">
          <cell r="B239" t="str">
            <v>81-40-080</v>
          </cell>
          <cell r="C239" t="str">
            <v>Chesapeake Energy Marketing, Inc.</v>
          </cell>
          <cell r="D239" t="str">
            <v>Mary's Creek 1H</v>
          </cell>
          <cell r="E239" t="str">
            <v>GTH00174</v>
          </cell>
          <cell r="F239">
            <v>1</v>
          </cell>
          <cell r="G239" t="str">
            <v>CEMI-GTH00174WS</v>
          </cell>
          <cell r="H239" t="str">
            <v>81-41-080</v>
          </cell>
          <cell r="I239" t="str">
            <v>Crosstex North Texas Gathering, L.P.</v>
          </cell>
          <cell r="K239" t="str">
            <v>CEMI</v>
          </cell>
          <cell r="L239" t="str">
            <v>WS</v>
          </cell>
        </row>
        <row r="240">
          <cell r="B240" t="str">
            <v>81-40-085</v>
          </cell>
          <cell r="C240" t="str">
            <v>Chesapeake Energy Marketing, Inc.</v>
          </cell>
          <cell r="D240" t="str">
            <v>Mary's Creek 3H</v>
          </cell>
          <cell r="E240" t="str">
            <v>GTH00174</v>
          </cell>
          <cell r="F240">
            <v>1</v>
          </cell>
          <cell r="G240" t="str">
            <v>CEMI-GTH00174WS</v>
          </cell>
          <cell r="H240" t="str">
            <v>81-41-085</v>
          </cell>
          <cell r="I240" t="str">
            <v>Crosstex North Texas Gathering, L.P.</v>
          </cell>
          <cell r="K240" t="str">
            <v>CEMI</v>
          </cell>
          <cell r="L240" t="str">
            <v>WS</v>
          </cell>
        </row>
        <row r="241">
          <cell r="B241" t="str">
            <v>81-40-139</v>
          </cell>
          <cell r="C241" t="str">
            <v>Chesapeake Energy Marketing, Inc.</v>
          </cell>
          <cell r="D241" t="str">
            <v>Mary's  Creek 5H</v>
          </cell>
          <cell r="E241" t="str">
            <v>GTH00174</v>
          </cell>
          <cell r="F241">
            <v>1</v>
          </cell>
          <cell r="G241" t="str">
            <v>CEMI-GTH00174WS</v>
          </cell>
          <cell r="H241" t="str">
            <v>81-41-337-5</v>
          </cell>
          <cell r="I241" t="str">
            <v>Crosstex North Texas Gathering, L.P.</v>
          </cell>
          <cell r="K241" t="str">
            <v>CEMI</v>
          </cell>
          <cell r="L241" t="str">
            <v>WS</v>
          </cell>
        </row>
        <row r="242">
          <cell r="B242" t="str">
            <v>81-40-140</v>
          </cell>
          <cell r="C242" t="str">
            <v>Chesapeake Energy Marketing, Inc.</v>
          </cell>
          <cell r="D242" t="str">
            <v>Mary's  Creek 7H</v>
          </cell>
          <cell r="E242" t="str">
            <v>GTH00174</v>
          </cell>
          <cell r="F242">
            <v>1</v>
          </cell>
          <cell r="G242" t="str">
            <v>CEMI-GTH00174WS</v>
          </cell>
          <cell r="H242" t="str">
            <v>81-41-337-7</v>
          </cell>
          <cell r="I242" t="str">
            <v>Crosstex North Texas Gathering, L.P.</v>
          </cell>
          <cell r="K242" t="str">
            <v>CEMI</v>
          </cell>
          <cell r="L242" t="str">
            <v>WS</v>
          </cell>
        </row>
        <row r="243">
          <cell r="B243" t="str">
            <v>81-40-141</v>
          </cell>
          <cell r="C243" t="str">
            <v>Chesapeake Energy Marketing, Inc.</v>
          </cell>
          <cell r="D243" t="str">
            <v>Mary's Creek 8H</v>
          </cell>
          <cell r="E243" t="str">
            <v>GTH00174</v>
          </cell>
          <cell r="F243">
            <v>1</v>
          </cell>
          <cell r="G243" t="str">
            <v>CEMI-GTH00174WS</v>
          </cell>
          <cell r="H243" t="str">
            <v>81-41-337-8</v>
          </cell>
          <cell r="I243" t="str">
            <v>Crosstex North Texas Gathering, L.P.</v>
          </cell>
          <cell r="K243" t="str">
            <v>CEMI</v>
          </cell>
          <cell r="L243" t="str">
            <v>WS</v>
          </cell>
        </row>
        <row r="244">
          <cell r="B244" t="str">
            <v>81-40-144</v>
          </cell>
          <cell r="C244" t="str">
            <v>Chesapeake Energy Marketing, Inc.</v>
          </cell>
          <cell r="D244" t="str">
            <v>Mary's Creek 6H</v>
          </cell>
          <cell r="E244" t="str">
            <v>GTH00174</v>
          </cell>
          <cell r="F244">
            <v>1</v>
          </cell>
          <cell r="G244" t="str">
            <v>CEMI-GTH00174WS</v>
          </cell>
          <cell r="H244" t="str">
            <v>81-41-144</v>
          </cell>
          <cell r="I244" t="str">
            <v>Crosstex North Texas Gathering, L.P.</v>
          </cell>
          <cell r="K244" t="str">
            <v>CEMI</v>
          </cell>
          <cell r="L244" t="str">
            <v>WS</v>
          </cell>
        </row>
        <row r="245">
          <cell r="B245" t="str">
            <v>81-40-080T</v>
          </cell>
          <cell r="C245" t="str">
            <v>Total Gas &amp; Power North America, Inc.</v>
          </cell>
          <cell r="D245" t="str">
            <v>Mary's Creek 1H</v>
          </cell>
          <cell r="E245" t="str">
            <v>GTH00200</v>
          </cell>
          <cell r="G245" t="str">
            <v>Total-GTH00200WS</v>
          </cell>
          <cell r="H245" t="str">
            <v>81-41-080T</v>
          </cell>
          <cell r="I245" t="str">
            <v>Crosstex North Texas Gathering, L.P.</v>
          </cell>
          <cell r="K245" t="str">
            <v>TotalG&amp;P</v>
          </cell>
          <cell r="L245" t="str">
            <v>WS</v>
          </cell>
        </row>
        <row r="246">
          <cell r="B246" t="str">
            <v>81-40-085T</v>
          </cell>
          <cell r="C246" t="str">
            <v>Total Gas &amp; Power North America, Inc.</v>
          </cell>
          <cell r="D246" t="str">
            <v>Mary's Creek 3H</v>
          </cell>
          <cell r="E246" t="str">
            <v>GTH00200</v>
          </cell>
          <cell r="G246" t="str">
            <v>Total-GTH00200WS</v>
          </cell>
          <cell r="H246" t="str">
            <v>81-41-085T</v>
          </cell>
          <cell r="I246" t="str">
            <v>Crosstex North Texas Gathering, L.P.</v>
          </cell>
          <cell r="K246" t="str">
            <v>TotalG&amp;P</v>
          </cell>
          <cell r="L246" t="str">
            <v>WS</v>
          </cell>
        </row>
        <row r="247">
          <cell r="B247" t="str">
            <v>81-40-139T</v>
          </cell>
          <cell r="C247" t="str">
            <v>Total Gas &amp; Power North America, Inc.</v>
          </cell>
          <cell r="D247" t="str">
            <v>Mary's  Creek 5H</v>
          </cell>
          <cell r="E247" t="str">
            <v>GTH00200</v>
          </cell>
          <cell r="G247" t="str">
            <v>Total-GTH00200WS</v>
          </cell>
          <cell r="H247" t="str">
            <v>81-41-337-5T</v>
          </cell>
          <cell r="I247" t="str">
            <v>Crosstex North Texas Gathering, L.P.</v>
          </cell>
          <cell r="K247" t="str">
            <v>TotalG&amp;P</v>
          </cell>
          <cell r="L247" t="str">
            <v>WS</v>
          </cell>
        </row>
        <row r="248">
          <cell r="B248" t="str">
            <v>81-40-140T</v>
          </cell>
          <cell r="C248" t="str">
            <v>Total Gas &amp; Power North America, Inc.</v>
          </cell>
          <cell r="D248" t="str">
            <v>Mary's  Creek 7H</v>
          </cell>
          <cell r="E248" t="str">
            <v>GTH00200</v>
          </cell>
          <cell r="G248" t="str">
            <v>Total-GTH00200WS</v>
          </cell>
          <cell r="H248" t="str">
            <v>81-41-337-7T</v>
          </cell>
          <cell r="I248" t="str">
            <v>Crosstex North Texas Gathering, L.P.</v>
          </cell>
          <cell r="K248" t="str">
            <v>TotalG&amp;P</v>
          </cell>
          <cell r="L248" t="str">
            <v>WS</v>
          </cell>
        </row>
        <row r="249">
          <cell r="B249" t="str">
            <v>81-40-141T</v>
          </cell>
          <cell r="C249" t="str">
            <v>Total Gas &amp; Power North America, Inc.</v>
          </cell>
          <cell r="D249" t="str">
            <v>Mary's Creek 8H</v>
          </cell>
          <cell r="E249" t="str">
            <v>GTH00200</v>
          </cell>
          <cell r="G249" t="str">
            <v>Total-GTH00200WS</v>
          </cell>
          <cell r="H249" t="str">
            <v>81-41-337-8T</v>
          </cell>
          <cell r="I249" t="str">
            <v>Crosstex North Texas Gathering, L.P.</v>
          </cell>
          <cell r="K249" t="str">
            <v>TotalG&amp;P</v>
          </cell>
          <cell r="L249" t="str">
            <v>WS</v>
          </cell>
        </row>
        <row r="250">
          <cell r="B250" t="str">
            <v>81-40-144T</v>
          </cell>
          <cell r="C250" t="str">
            <v>Total Gas &amp; Power North America, Inc.</v>
          </cell>
          <cell r="D250" t="str">
            <v>Mary's Creek 6H</v>
          </cell>
          <cell r="E250" t="str">
            <v>GTH00200</v>
          </cell>
          <cell r="G250" t="str">
            <v>Total-GTH00200WS</v>
          </cell>
          <cell r="H250" t="str">
            <v>81-41-144T</v>
          </cell>
          <cell r="I250" t="str">
            <v>Crosstex North Texas Gathering, L.P.</v>
          </cell>
          <cell r="K250" t="str">
            <v>TotalG&amp;P</v>
          </cell>
          <cell r="L250" t="str">
            <v>WS</v>
          </cell>
        </row>
        <row r="251">
          <cell r="B251" t="str">
            <v>81-40-158</v>
          </cell>
          <cell r="C251" t="str">
            <v>XTO Energy Inc.</v>
          </cell>
          <cell r="D251" t="str">
            <v>Dulaney 1H</v>
          </cell>
          <cell r="E251" t="str">
            <v>PUR01242</v>
          </cell>
          <cell r="F251">
            <v>1</v>
          </cell>
          <cell r="G251" t="str">
            <v>XTO-PUR01242WS</v>
          </cell>
          <cell r="I251" t="str">
            <v>Crosstex Gulf Coast Marketing, Ltd.</v>
          </cell>
          <cell r="K251" t="str">
            <v>XTO</v>
          </cell>
          <cell r="L251" t="str">
            <v>WS</v>
          </cell>
        </row>
        <row r="252">
          <cell r="B252" t="str">
            <v>81-40-179</v>
          </cell>
          <cell r="C252" t="str">
            <v>Chesapeake Energy Marketing, Inc.</v>
          </cell>
          <cell r="D252" t="str">
            <v>Chesapeake Ward</v>
          </cell>
          <cell r="E252" t="str">
            <v>GTH00174</v>
          </cell>
          <cell r="F252">
            <v>1</v>
          </cell>
          <cell r="G252" t="str">
            <v>CEMI-GTH00174WS</v>
          </cell>
          <cell r="H252" t="str">
            <v>81-41-179</v>
          </cell>
          <cell r="I252" t="str">
            <v>Crosstex North Texas Gathering, L.P.</v>
          </cell>
          <cell r="K252" t="str">
            <v>CEMI</v>
          </cell>
          <cell r="L252" t="str">
            <v>WS</v>
          </cell>
        </row>
        <row r="253">
          <cell r="B253" t="str">
            <v>81-40-179T</v>
          </cell>
          <cell r="C253" t="str">
            <v>Total Gas &amp; Power North America, Inc.</v>
          </cell>
          <cell r="D253" t="str">
            <v>Chesapeake Ward</v>
          </cell>
          <cell r="E253" t="str">
            <v>GTH00200</v>
          </cell>
          <cell r="G253" t="str">
            <v>Total-GTH00200WS</v>
          </cell>
          <cell r="H253" t="str">
            <v>81-41-179T</v>
          </cell>
          <cell r="I253" t="str">
            <v>Crosstex North Texas Gathering, L.P.</v>
          </cell>
          <cell r="K253" t="str">
            <v>TotalG&amp;P</v>
          </cell>
          <cell r="L253" t="str">
            <v>WS</v>
          </cell>
        </row>
        <row r="254">
          <cell r="B254" t="str">
            <v>81-40-226</v>
          </cell>
          <cell r="C254" t="str">
            <v>Chesapeake Energy Marketing, Inc.</v>
          </cell>
          <cell r="D254" t="str">
            <v>Bosler</v>
          </cell>
          <cell r="E254" t="str">
            <v>GTH00174</v>
          </cell>
          <cell r="F254">
            <v>1</v>
          </cell>
          <cell r="G254" t="str">
            <v>CEMI-GTH00174WS</v>
          </cell>
          <cell r="H254" t="str">
            <v>81-41-226</v>
          </cell>
          <cell r="I254" t="str">
            <v>Crosstex North Texas Gathering, L.P.</v>
          </cell>
          <cell r="K254" t="str">
            <v>CEMI</v>
          </cell>
          <cell r="L254" t="str">
            <v>WS</v>
          </cell>
        </row>
        <row r="255">
          <cell r="B255" t="str">
            <v>81-40-226T</v>
          </cell>
          <cell r="C255" t="str">
            <v>Total Gas &amp; Power North America, Inc.</v>
          </cell>
          <cell r="D255" t="str">
            <v>Bosler</v>
          </cell>
          <cell r="E255" t="str">
            <v>GTH00200</v>
          </cell>
          <cell r="G255" t="str">
            <v>Total-GTH00200WS</v>
          </cell>
          <cell r="H255" t="str">
            <v>81-41-226T</v>
          </cell>
          <cell r="I255" t="str">
            <v>Crosstex North Texas Gathering, L.P.</v>
          </cell>
          <cell r="K255" t="str">
            <v>TotalG&amp;P</v>
          </cell>
          <cell r="L255" t="str">
            <v>WS</v>
          </cell>
        </row>
        <row r="256">
          <cell r="B256" t="str">
            <v>81-40-228</v>
          </cell>
          <cell r="C256" t="str">
            <v>XTO Energy Inc.</v>
          </cell>
          <cell r="D256" t="str">
            <v>Mary's Creek</v>
          </cell>
          <cell r="E256" t="str">
            <v>GTH00191</v>
          </cell>
          <cell r="F256">
            <v>1</v>
          </cell>
          <cell r="G256" t="str">
            <v>XTO-GTH00191WS</v>
          </cell>
          <cell r="H256" t="str">
            <v>81-41-228</v>
          </cell>
          <cell r="I256" t="str">
            <v>Crosstex North Texas Gathering, L.P.</v>
          </cell>
          <cell r="K256" t="str">
            <v>XTO</v>
          </cell>
          <cell r="L256" t="str">
            <v>WS</v>
          </cell>
        </row>
        <row r="257">
          <cell r="B257" t="str">
            <v>81-40-335</v>
          </cell>
          <cell r="C257" t="str">
            <v>Chesapeake Energy Marketing, Inc.</v>
          </cell>
          <cell r="D257" t="str">
            <v>Benbrook #1</v>
          </cell>
          <cell r="E257" t="str">
            <v>GTH00174</v>
          </cell>
          <cell r="F257">
            <v>1</v>
          </cell>
          <cell r="G257" t="str">
            <v>CEMI-GTH00174WS</v>
          </cell>
          <cell r="H257" t="str">
            <v>81-41-335</v>
          </cell>
          <cell r="I257" t="str">
            <v>Crosstex North Texas Gathering, L.P.</v>
          </cell>
          <cell r="K257" t="str">
            <v>CEMI</v>
          </cell>
          <cell r="L257" t="str">
            <v>WS</v>
          </cell>
        </row>
        <row r="258">
          <cell r="B258" t="str">
            <v>81-40-335T</v>
          </cell>
          <cell r="C258" t="str">
            <v>Total Gas &amp; Power North America, Inc.</v>
          </cell>
          <cell r="D258" t="str">
            <v>Benbrook #1</v>
          </cell>
          <cell r="E258" t="str">
            <v>GTH00200</v>
          </cell>
          <cell r="G258" t="str">
            <v>Total-GTH00200WS</v>
          </cell>
          <cell r="H258" t="str">
            <v>81-41-335T</v>
          </cell>
          <cell r="I258" t="str">
            <v>Crosstex North Texas Gathering, L.P.</v>
          </cell>
          <cell r="K258" t="str">
            <v>TotalG&amp;P</v>
          </cell>
          <cell r="L258" t="str">
            <v>WS</v>
          </cell>
        </row>
        <row r="259">
          <cell r="B259" t="str">
            <v>84-10-206</v>
          </cell>
          <cell r="C259" t="str">
            <v>Devon Energy Production Company, L.P.</v>
          </cell>
          <cell r="D259" t="str">
            <v>Hencken A and B 1</v>
          </cell>
          <cell r="E259" t="str">
            <v>GTH00086</v>
          </cell>
          <cell r="F259">
            <v>1</v>
          </cell>
          <cell r="G259" t="str">
            <v>Devon-GTH00086BB</v>
          </cell>
          <cell r="I259" t="str">
            <v>Crosstex North Texas Gathering, L.P.</v>
          </cell>
          <cell r="J259" t="str">
            <v/>
          </cell>
          <cell r="K259" t="str">
            <v>Devon</v>
          </cell>
          <cell r="L259" t="str">
            <v>Benbrook</v>
          </cell>
        </row>
        <row r="260">
          <cell r="B260" t="str">
            <v>84-10-207</v>
          </cell>
          <cell r="C260" t="str">
            <v>Devon Energy Production Company, L.P.</v>
          </cell>
          <cell r="D260" t="str">
            <v>Hencken A and B 2</v>
          </cell>
          <cell r="E260" t="str">
            <v>GTH00086</v>
          </cell>
          <cell r="F260">
            <v>1</v>
          </cell>
          <cell r="G260" t="str">
            <v>Devon-GTH00086BB</v>
          </cell>
          <cell r="I260" t="str">
            <v>Crosstex North Texas Gathering, L.P.</v>
          </cell>
          <cell r="J260" t="str">
            <v/>
          </cell>
          <cell r="K260" t="str">
            <v>Devon</v>
          </cell>
          <cell r="L260" t="str">
            <v>Benbrook</v>
          </cell>
        </row>
        <row r="261">
          <cell r="B261" t="str">
            <v>84-10-223</v>
          </cell>
          <cell r="C261" t="str">
            <v>Devon Energy Production Company, L.P.</v>
          </cell>
          <cell r="D261" t="str">
            <v>Perrone South CDP-1</v>
          </cell>
          <cell r="E261" t="str">
            <v>GTH00086</v>
          </cell>
          <cell r="F261">
            <v>1</v>
          </cell>
          <cell r="G261" t="str">
            <v>Devon-GTH00086BB</v>
          </cell>
          <cell r="I261" t="str">
            <v>Crosstex North Texas Gathering, L.P.</v>
          </cell>
          <cell r="J261" t="str">
            <v/>
          </cell>
          <cell r="K261" t="str">
            <v>Devon</v>
          </cell>
          <cell r="L261" t="str">
            <v>Benbrook</v>
          </cell>
        </row>
        <row r="262">
          <cell r="B262" t="str">
            <v>84-10-224</v>
          </cell>
          <cell r="C262" t="str">
            <v>Devon Energy Production Company, L.P.</v>
          </cell>
          <cell r="D262" t="str">
            <v>Perrone North CDP-1</v>
          </cell>
          <cell r="E262" t="str">
            <v>GTH00086</v>
          </cell>
          <cell r="F262">
            <v>1</v>
          </cell>
          <cell r="G262" t="str">
            <v>Devon-GTH00086BB</v>
          </cell>
          <cell r="I262" t="str">
            <v>Crosstex North Texas Gathering, L.P.</v>
          </cell>
          <cell r="J262" t="str">
            <v/>
          </cell>
          <cell r="K262" t="str">
            <v>Devon</v>
          </cell>
          <cell r="L262" t="str">
            <v>Benbrook</v>
          </cell>
        </row>
        <row r="263">
          <cell r="B263" t="str">
            <v>84-10-225</v>
          </cell>
          <cell r="C263" t="str">
            <v>Devon Energy Production Company, L.P.</v>
          </cell>
          <cell r="D263" t="str">
            <v>Perrone South CDP-2</v>
          </cell>
          <cell r="E263" t="str">
            <v>GTH00086</v>
          </cell>
          <cell r="F263">
            <v>1</v>
          </cell>
          <cell r="G263" t="str">
            <v>Devon-GTH00086BB</v>
          </cell>
          <cell r="I263" t="str">
            <v>Crosstex North Texas Gathering, L.P.</v>
          </cell>
          <cell r="J263" t="str">
            <v/>
          </cell>
          <cell r="K263" t="str">
            <v>Devon</v>
          </cell>
          <cell r="L263" t="str">
            <v>Benbrook</v>
          </cell>
        </row>
        <row r="264">
          <cell r="B264" t="str">
            <v>84-10-226</v>
          </cell>
          <cell r="C264" t="str">
            <v>Devon Energy Production Company, L.P.</v>
          </cell>
          <cell r="D264" t="str">
            <v>Perrone North CDP-2</v>
          </cell>
          <cell r="E264" t="str">
            <v>GTH00086</v>
          </cell>
          <cell r="F264">
            <v>1</v>
          </cell>
          <cell r="G264" t="str">
            <v>Devon-GTH00086BB</v>
          </cell>
          <cell r="I264" t="str">
            <v>Crosstex North Texas Gathering, L.P.</v>
          </cell>
          <cell r="J264" t="str">
            <v/>
          </cell>
          <cell r="K264" t="str">
            <v>Devon</v>
          </cell>
          <cell r="L264" t="str">
            <v>Benbrook</v>
          </cell>
        </row>
        <row r="265">
          <cell r="B265" t="str">
            <v>84-20-337</v>
          </cell>
          <cell r="C265" t="str">
            <v>Devon Energy Production Company, L.P.</v>
          </cell>
          <cell r="D265" t="str">
            <v>Hencken 1H</v>
          </cell>
          <cell r="E265" t="str">
            <v>GTH00086</v>
          </cell>
          <cell r="F265">
            <v>1</v>
          </cell>
          <cell r="G265" t="str">
            <v>Devon-GTH00086BB</v>
          </cell>
          <cell r="I265" t="str">
            <v>Crosstex North Texas Gathering, L.P.</v>
          </cell>
          <cell r="J265" t="str">
            <v/>
          </cell>
          <cell r="K265" t="str">
            <v>Devon</v>
          </cell>
          <cell r="L265" t="str">
            <v>Benbrook</v>
          </cell>
        </row>
        <row r="267">
          <cell r="B267" t="str">
            <v>Disconnected Meters</v>
          </cell>
        </row>
        <row r="268">
          <cell r="B268" t="str">
            <v>72-10-058</v>
          </cell>
          <cell r="C268" t="str">
            <v>Devon Energy Production Company, L.P.</v>
          </cell>
          <cell r="D268" t="str">
            <v>Smelly MM (discon 1/1/11)</v>
          </cell>
          <cell r="E268" t="str">
            <v>GTH00086</v>
          </cell>
          <cell r="G268" t="str">
            <v>Devon-GTH00086</v>
          </cell>
          <cell r="H268" t="str">
            <v>72-12-058</v>
          </cell>
          <cell r="I268" t="str">
            <v>Crosstex North Texas Gathering, L.P.</v>
          </cell>
          <cell r="K268" t="str">
            <v>Devon</v>
          </cell>
          <cell r="L268" t="str">
            <v>Goforth</v>
          </cell>
        </row>
        <row r="269">
          <cell r="B269" t="str">
            <v>72-10-086</v>
          </cell>
          <cell r="C269" t="str">
            <v>Devon Energy Production Company, L.P.</v>
          </cell>
          <cell r="D269" t="str">
            <v>Bailey Ranch 1H CDP (discon 6/17/11)</v>
          </cell>
          <cell r="E269" t="str">
            <v>GTH00086</v>
          </cell>
          <cell r="G269" t="str">
            <v>Devon-GTH00086</v>
          </cell>
          <cell r="H269" t="str">
            <v>72-12-086</v>
          </cell>
          <cell r="I269" t="str">
            <v>Crosstex North Texas Gathering, L.P.</v>
          </cell>
          <cell r="K269" t="str">
            <v>Devon</v>
          </cell>
          <cell r="L269" t="str">
            <v>Goforth</v>
          </cell>
        </row>
        <row r="270">
          <cell r="B270" t="str">
            <v>72-10-145</v>
          </cell>
          <cell r="C270" t="str">
            <v>Devon Energy Production Company, L.P.</v>
          </cell>
          <cell r="D270" t="str">
            <v>Hedrick Coates CDP (discon 1/7/11)</v>
          </cell>
          <cell r="E270" t="str">
            <v>GTH00086</v>
          </cell>
          <cell r="G270" t="str">
            <v>Devon-GTH00086</v>
          </cell>
          <cell r="H270" t="str">
            <v>72-12-145</v>
          </cell>
          <cell r="I270" t="str">
            <v>Crosstex North Texas Gathering, L.P.</v>
          </cell>
          <cell r="K270" t="str">
            <v>Devon</v>
          </cell>
          <cell r="L270" t="str">
            <v>Goforth</v>
          </cell>
        </row>
        <row r="271">
          <cell r="B271" t="str">
            <v>72-20-333</v>
          </cell>
          <cell r="C271" t="str">
            <v>Chesapeake Energy Marketing, Inc.</v>
          </cell>
          <cell r="D271" t="str">
            <v>Mary's Creek F 17 H (now 72-40-233)</v>
          </cell>
          <cell r="E271" t="str">
            <v>GTH00174</v>
          </cell>
          <cell r="G271" t="str">
            <v>CEMI-GTH00174</v>
          </cell>
          <cell r="I271" t="str">
            <v>Crosstex North Texas Gathering, L.P.</v>
          </cell>
          <cell r="K271" t="str">
            <v>CEMI</v>
          </cell>
          <cell r="L271" t="str">
            <v>WS</v>
          </cell>
        </row>
        <row r="272">
          <cell r="B272" t="str">
            <v>72-20-334</v>
          </cell>
          <cell r="C272" t="str">
            <v>Devon Energy Production Company, L.P.</v>
          </cell>
          <cell r="D272" t="str">
            <v>Lake Weatherford B 1H (now 72-400-153)</v>
          </cell>
          <cell r="E272" t="str">
            <v>GTH00086</v>
          </cell>
          <cell r="G272" t="str">
            <v>Devon-GTH00086</v>
          </cell>
          <cell r="H272" t="str">
            <v>72-21-334</v>
          </cell>
          <cell r="I272" t="str">
            <v>Crosstex North Texas Gathering, L.P.</v>
          </cell>
          <cell r="K272" t="str">
            <v>Devon</v>
          </cell>
          <cell r="L272" t="str">
            <v>Goforth</v>
          </cell>
        </row>
        <row r="273">
          <cell r="B273" t="str">
            <v>72-20-335</v>
          </cell>
          <cell r="C273" t="str">
            <v>Chesapeake Energy Marketing, Inc.</v>
          </cell>
          <cell r="D273" t="str">
            <v>Benbrook #1 (see 72-40-335)</v>
          </cell>
          <cell r="E273" t="str">
            <v>GTH00174</v>
          </cell>
          <cell r="G273" t="str">
            <v>CEMI-GTH00174</v>
          </cell>
          <cell r="I273" t="str">
            <v>Crosstex North Texas Gathering, L.P.</v>
          </cell>
          <cell r="K273" t="str">
            <v>CEMI</v>
          </cell>
          <cell r="L273" t="str">
            <v>WS</v>
          </cell>
        </row>
        <row r="274">
          <cell r="B274" t="str">
            <v>72-40-066</v>
          </cell>
          <cell r="C274" t="str">
            <v>Devon Energy Production Company, L.P.</v>
          </cell>
          <cell r="D274" t="str">
            <v>Goforth DXP 1 - Veal (discon 11/13/09)</v>
          </cell>
          <cell r="E274" t="str">
            <v>GTH00086</v>
          </cell>
          <cell r="G274" t="str">
            <v>Devon-GTH00086</v>
          </cell>
          <cell r="I274" t="str">
            <v>Crosstex North Texas Gathering, L.P.</v>
          </cell>
          <cell r="K274" t="str">
            <v>Devon</v>
          </cell>
          <cell r="L274" t="str">
            <v>Goforth</v>
          </cell>
        </row>
        <row r="275">
          <cell r="B275" t="str">
            <v>72-400-015</v>
          </cell>
          <cell r="C275" t="str">
            <v>Devon Energy Production Company, L.P.</v>
          </cell>
          <cell r="D275" t="str">
            <v>Worthington #1H (discon 10/1/08)</v>
          </cell>
          <cell r="E275" t="str">
            <v>GTH00086</v>
          </cell>
          <cell r="G275" t="str">
            <v>Devon-GTH00086</v>
          </cell>
          <cell r="H275" t="str">
            <v>72-402-015</v>
          </cell>
          <cell r="I275" t="str">
            <v>Crosstex North Texas Gathering, L.P.</v>
          </cell>
          <cell r="K275" t="str">
            <v>Devon</v>
          </cell>
          <cell r="L275" t="str">
            <v>Goforth</v>
          </cell>
        </row>
        <row r="276">
          <cell r="B276" t="str">
            <v>72-400-016</v>
          </cell>
          <cell r="C276" t="str">
            <v>Devon Energy Production Company, L.P.</v>
          </cell>
          <cell r="D276" t="str">
            <v>Faxel #1H (discon 10/12/11)</v>
          </cell>
          <cell r="E276" t="str">
            <v>GTH00086</v>
          </cell>
          <cell r="G276" t="str">
            <v>Devon-GTH00086</v>
          </cell>
          <cell r="H276" t="str">
            <v>72-402-016</v>
          </cell>
          <cell r="I276" t="str">
            <v>Crosstex North Texas Gathering, L.P.</v>
          </cell>
          <cell r="K276" t="str">
            <v>Devon</v>
          </cell>
          <cell r="L276" t="str">
            <v>Goforth</v>
          </cell>
        </row>
        <row r="277">
          <cell r="B277" t="str">
            <v>72-400-017</v>
          </cell>
          <cell r="C277" t="str">
            <v>Devon Energy Production Company, L.P.</v>
          </cell>
          <cell r="D277" t="str">
            <v>Hutcheson #1H (discon 3/15/10)</v>
          </cell>
          <cell r="E277" t="str">
            <v>GTH00086</v>
          </cell>
          <cell r="G277" t="str">
            <v>Devon-GTH00086</v>
          </cell>
          <cell r="H277" t="str">
            <v>72-402-017</v>
          </cell>
          <cell r="I277" t="str">
            <v>Crosstex North Texas Gathering, L.P.</v>
          </cell>
          <cell r="K277" t="str">
            <v>Devon</v>
          </cell>
          <cell r="L277" t="str">
            <v>Goforth</v>
          </cell>
        </row>
        <row r="278">
          <cell r="B278" t="str">
            <v>72-400-028</v>
          </cell>
          <cell r="C278" t="str">
            <v>Devon Energy Production Company, L.P.</v>
          </cell>
          <cell r="D278" t="str">
            <v>Goforth #2H (discon 8/4/08)</v>
          </cell>
          <cell r="E278" t="str">
            <v>GTH00086</v>
          </cell>
          <cell r="G278" t="str">
            <v>Devon-GTH00086</v>
          </cell>
          <cell r="I278" t="str">
            <v>Crosstex North Texas Gathering, L.P.</v>
          </cell>
          <cell r="K278" t="str">
            <v>Devon</v>
          </cell>
          <cell r="L278" t="str">
            <v>Goforth</v>
          </cell>
        </row>
        <row r="279">
          <cell r="B279" t="str">
            <v>72-400-035</v>
          </cell>
          <cell r="C279" t="str">
            <v>Devon Energy Production Company, L.P.</v>
          </cell>
          <cell r="D279" t="str">
            <v>Ray Unit #1H (Inactive)</v>
          </cell>
          <cell r="E279" t="str">
            <v>GTH00086</v>
          </cell>
          <cell r="G279" t="str">
            <v>Devon-GTH00086</v>
          </cell>
          <cell r="H279" t="str">
            <v>72-402-035</v>
          </cell>
          <cell r="I279" t="str">
            <v>Crosstex North Texas Gathering, L.P.</v>
          </cell>
          <cell r="K279" t="str">
            <v>Devon</v>
          </cell>
          <cell r="L279" t="str">
            <v>Goforth</v>
          </cell>
        </row>
        <row r="280">
          <cell r="B280" t="str">
            <v>72-400-036</v>
          </cell>
          <cell r="C280" t="str">
            <v>Devon Energy Production Company, L.P.</v>
          </cell>
          <cell r="D280" t="str">
            <v>Smelley #4H (discon 6/12/08)</v>
          </cell>
          <cell r="E280" t="str">
            <v>GTH00086</v>
          </cell>
          <cell r="G280" t="str">
            <v>Devon-GTH00086</v>
          </cell>
          <cell r="I280" t="str">
            <v>Crosstex North Texas Gathering, L.P.</v>
          </cell>
          <cell r="K280" t="str">
            <v>Devon</v>
          </cell>
          <cell r="L280" t="str">
            <v>Goforth</v>
          </cell>
        </row>
        <row r="281">
          <cell r="B281" t="str">
            <v>72-400-042</v>
          </cell>
          <cell r="C281" t="str">
            <v>Devon Energy Production Company, L.P.</v>
          </cell>
          <cell r="D281" t="str">
            <v>Smelley #5H (discon 6/5/10)</v>
          </cell>
          <cell r="E281" t="str">
            <v>GTH00086</v>
          </cell>
          <cell r="G281" t="str">
            <v>Devon-GTH00086</v>
          </cell>
          <cell r="H281" t="str">
            <v>72-402-042</v>
          </cell>
          <cell r="I281" t="str">
            <v>Crosstex North Texas Gathering, L.P.</v>
          </cell>
          <cell r="K281" t="str">
            <v>Devon</v>
          </cell>
          <cell r="L281" t="str">
            <v>Goforth</v>
          </cell>
        </row>
        <row r="282">
          <cell r="B282" t="str">
            <v>72-400-045</v>
          </cell>
          <cell r="C282" t="str">
            <v>Devon Energy Production Company, L.P.</v>
          </cell>
          <cell r="D282" t="str">
            <v>Landers 1H Purchase (discon 7/17/12)</v>
          </cell>
          <cell r="E282" t="str">
            <v>GTH00086</v>
          </cell>
          <cell r="G282" t="str">
            <v>Devon-GTH00086</v>
          </cell>
          <cell r="I282" t="str">
            <v>Crosstex North Texas Gathering, L.P.</v>
          </cell>
          <cell r="J282" t="str">
            <v/>
          </cell>
          <cell r="K282" t="str">
            <v>Devon</v>
          </cell>
          <cell r="L282" t="str">
            <v>Goforth</v>
          </cell>
        </row>
        <row r="283">
          <cell r="B283" t="str">
            <v>72-400-047</v>
          </cell>
          <cell r="C283" t="str">
            <v>Devon Energy Production Company, L.P.</v>
          </cell>
          <cell r="D283" t="str">
            <v>Durant West 1H (discon 9/07)</v>
          </cell>
          <cell r="E283" t="str">
            <v>GTH00086</v>
          </cell>
          <cell r="G283" t="str">
            <v>Devon-GTH00086</v>
          </cell>
          <cell r="I283" t="str">
            <v>Crosstex North Texas Gathering, L.P.</v>
          </cell>
          <cell r="K283" t="str">
            <v>Devon</v>
          </cell>
          <cell r="L283" t="str">
            <v>Goforth</v>
          </cell>
        </row>
        <row r="284">
          <cell r="B284" t="str">
            <v>72-400-048</v>
          </cell>
          <cell r="C284" t="str">
            <v>Devon Energy Production Company, L.P.</v>
          </cell>
          <cell r="D284" t="str">
            <v>Durant East 1H Purchase (discon 9/07)</v>
          </cell>
          <cell r="E284" t="str">
            <v>GTH00086</v>
          </cell>
          <cell r="G284" t="str">
            <v>Devon-GTH00086</v>
          </cell>
          <cell r="I284" t="str">
            <v>Crosstex North Texas Gathering, L.P.</v>
          </cell>
          <cell r="K284" t="str">
            <v>Devon</v>
          </cell>
          <cell r="L284" t="str">
            <v>Goforth</v>
          </cell>
        </row>
        <row r="285">
          <cell r="B285" t="str">
            <v>72-400-052</v>
          </cell>
          <cell r="C285" t="str">
            <v>Devon Energy Production Company, L.P.</v>
          </cell>
          <cell r="D285" t="str">
            <v>Western Lake 2H (discon 10/21/11)</v>
          </cell>
          <cell r="E285" t="str">
            <v>GTH00086</v>
          </cell>
          <cell r="G285" t="str">
            <v>Devon-GTH00086</v>
          </cell>
          <cell r="I285" t="str">
            <v>Crosstex North Texas Gathering, L.P.</v>
          </cell>
          <cell r="J285" t="str">
            <v/>
          </cell>
          <cell r="K285" t="str">
            <v>Devon</v>
          </cell>
          <cell r="L285" t="str">
            <v>Goforth</v>
          </cell>
        </row>
        <row r="286">
          <cell r="B286" t="str">
            <v>72-400-053</v>
          </cell>
          <cell r="C286" t="str">
            <v>Devon Energy Production Company, L.P.</v>
          </cell>
          <cell r="D286" t="str">
            <v>C J Edwards 1H (discon 11/12/11)</v>
          </cell>
          <cell r="E286" t="str">
            <v>GTH00086</v>
          </cell>
          <cell r="G286" t="str">
            <v>Devon-GTH00086</v>
          </cell>
          <cell r="I286" t="str">
            <v>Crosstex North Texas Gathering, L.P.</v>
          </cell>
          <cell r="J286" t="str">
            <v/>
          </cell>
          <cell r="K286" t="str">
            <v>Devon</v>
          </cell>
          <cell r="L286" t="str">
            <v>Goforth</v>
          </cell>
        </row>
        <row r="287">
          <cell r="B287" t="str">
            <v>72-400-058</v>
          </cell>
          <cell r="C287" t="str">
            <v>Devon Energy Production Company, L.P.</v>
          </cell>
          <cell r="D287" t="str">
            <v>Grant Family 1H (discon 9/5/12)</v>
          </cell>
          <cell r="E287" t="str">
            <v>GTH00086</v>
          </cell>
          <cell r="G287" t="str">
            <v>Devon-GTH00086</v>
          </cell>
          <cell r="I287" t="str">
            <v>Crosstex North Texas Gathering, L.P.</v>
          </cell>
          <cell r="J287" t="str">
            <v/>
          </cell>
          <cell r="K287" t="str">
            <v>Devon</v>
          </cell>
          <cell r="L287" t="str">
            <v>Goforth</v>
          </cell>
        </row>
        <row r="288">
          <cell r="B288" t="str">
            <v>72-400-060</v>
          </cell>
          <cell r="C288" t="str">
            <v>Devon Energy Production Company, L.P.</v>
          </cell>
          <cell r="D288" t="str">
            <v>Moore Price 1H (discon 1/08)</v>
          </cell>
          <cell r="E288" t="str">
            <v>GTH00086</v>
          </cell>
          <cell r="G288" t="str">
            <v>Devon-GTH00086</v>
          </cell>
          <cell r="I288" t="str">
            <v>Crosstex North Texas Gathering, L.P.</v>
          </cell>
          <cell r="K288" t="str">
            <v>Devon</v>
          </cell>
          <cell r="L288" t="str">
            <v>Goforth</v>
          </cell>
        </row>
        <row r="289">
          <cell r="B289" t="str">
            <v>72-400-064</v>
          </cell>
          <cell r="C289" t="str">
            <v>Devon Energy Production Company, L.P.</v>
          </cell>
          <cell r="D289" t="str">
            <v>Bedinger South 1H (discon 8/5/11)</v>
          </cell>
          <cell r="E289" t="str">
            <v>GTH00086</v>
          </cell>
          <cell r="G289" t="str">
            <v>Devon-GTH00086</v>
          </cell>
          <cell r="I289" t="str">
            <v>Crosstex North Texas Gathering, L.P.</v>
          </cell>
          <cell r="K289" t="str">
            <v>Devon</v>
          </cell>
          <cell r="L289" t="str">
            <v>Goforth</v>
          </cell>
        </row>
        <row r="290">
          <cell r="B290" t="str">
            <v>72-400-065</v>
          </cell>
          <cell r="C290" t="str">
            <v>Devon Energy Production Company, L.P.</v>
          </cell>
          <cell r="D290" t="str">
            <v>Clark 1H (discon 8/5/11)</v>
          </cell>
          <cell r="E290" t="str">
            <v>GTH00086</v>
          </cell>
          <cell r="G290" t="str">
            <v>Devon-GTH00086</v>
          </cell>
          <cell r="I290" t="str">
            <v>Crosstex North Texas Gathering, L.P.</v>
          </cell>
          <cell r="K290" t="str">
            <v>Devon</v>
          </cell>
          <cell r="L290" t="str">
            <v>Goforth</v>
          </cell>
        </row>
        <row r="291">
          <cell r="B291" t="str">
            <v>72-400-067</v>
          </cell>
          <cell r="C291" t="str">
            <v>Devon Energy Production Company, L.P.</v>
          </cell>
          <cell r="D291" t="str">
            <v>Grogan Barbee 1H (discon 6/07)</v>
          </cell>
          <cell r="E291" t="str">
            <v>GTH00086</v>
          </cell>
          <cell r="G291" t="str">
            <v>Devon-GTH00086</v>
          </cell>
          <cell r="I291" t="str">
            <v>Crosstex North Texas Gathering, L.P.</v>
          </cell>
          <cell r="K291" t="str">
            <v>Devon</v>
          </cell>
          <cell r="L291" t="str">
            <v>Goforth</v>
          </cell>
        </row>
        <row r="292">
          <cell r="B292" t="str">
            <v>72-400-069</v>
          </cell>
          <cell r="C292" t="str">
            <v>Devon Energy Production Company, L.P.</v>
          </cell>
          <cell r="D292" t="str">
            <v>Bailey Ranch 1H CDP (discon 7/07)</v>
          </cell>
          <cell r="E292" t="str">
            <v>GTH00086</v>
          </cell>
          <cell r="G292" t="str">
            <v>Devon-GTH00086</v>
          </cell>
          <cell r="I292" t="str">
            <v>Crosstex North Texas Gathering, L.P.</v>
          </cell>
          <cell r="K292" t="str">
            <v>Devon</v>
          </cell>
          <cell r="L292" t="str">
            <v>Goforth</v>
          </cell>
        </row>
        <row r="293">
          <cell r="B293" t="str">
            <v>72-400-071</v>
          </cell>
          <cell r="C293" t="str">
            <v>Devon Energy Production Company, L.P.</v>
          </cell>
          <cell r="D293" t="str">
            <v>Ator GU A 1H (discon 8/15/08)</v>
          </cell>
          <cell r="E293" t="str">
            <v>GTH00086</v>
          </cell>
          <cell r="G293" t="str">
            <v>Devon-GTH00086</v>
          </cell>
          <cell r="H293" t="str">
            <v>72-402-071</v>
          </cell>
          <cell r="I293" t="str">
            <v>Crosstex North Texas Gathering, L.P.</v>
          </cell>
          <cell r="K293" t="str">
            <v>Devon</v>
          </cell>
          <cell r="L293" t="str">
            <v>Goforth</v>
          </cell>
        </row>
        <row r="294">
          <cell r="B294" t="str">
            <v>72-400-072</v>
          </cell>
          <cell r="C294" t="str">
            <v>Devon Energy Production Company, L.P.</v>
          </cell>
          <cell r="D294" t="str">
            <v>Ator 1 (discon 8/15/08)</v>
          </cell>
          <cell r="E294" t="str">
            <v>GTH00086</v>
          </cell>
          <cell r="G294" t="str">
            <v>Devon-GTH00086</v>
          </cell>
          <cell r="H294" t="str">
            <v>72-402-072</v>
          </cell>
          <cell r="I294" t="str">
            <v>Crosstex North Texas Gathering, L.P.</v>
          </cell>
          <cell r="K294" t="str">
            <v>Devon</v>
          </cell>
          <cell r="L294" t="str">
            <v>Goforth</v>
          </cell>
        </row>
        <row r="295">
          <cell r="B295" t="str">
            <v>72-400-074</v>
          </cell>
          <cell r="C295" t="str">
            <v>Devon Energy Production Company, L.P.</v>
          </cell>
          <cell r="D295" t="str">
            <v>Tyler Trust South 1-H (discon 10/15/09)</v>
          </cell>
          <cell r="E295" t="str">
            <v>GTH00086</v>
          </cell>
          <cell r="G295" t="str">
            <v>Devon-GTH00086</v>
          </cell>
          <cell r="I295" t="str">
            <v>Crosstex North Texas Gathering, L.P.</v>
          </cell>
          <cell r="K295" t="str">
            <v>Devon</v>
          </cell>
          <cell r="L295" t="str">
            <v>Goforth</v>
          </cell>
        </row>
        <row r="296">
          <cell r="B296" t="str">
            <v>72-400-078</v>
          </cell>
          <cell r="C296" t="str">
            <v>Devon Energy Production Company, L.P.</v>
          </cell>
          <cell r="D296" t="str">
            <v>Reilly Bear Creek 3H (discon ?)</v>
          </cell>
          <cell r="E296" t="str">
            <v>GTH00086</v>
          </cell>
          <cell r="G296" t="str">
            <v>Devon-GTH00086</v>
          </cell>
          <cell r="I296" t="str">
            <v>Crosstex North Texas Gathering, L.P.</v>
          </cell>
          <cell r="K296" t="str">
            <v>Devon</v>
          </cell>
          <cell r="L296" t="str">
            <v>Goforth</v>
          </cell>
        </row>
        <row r="297">
          <cell r="B297" t="str">
            <v>72-400-082</v>
          </cell>
          <cell r="C297" t="str">
            <v>Devon Energy Production Company, L.P.</v>
          </cell>
          <cell r="D297" t="str">
            <v>Durant South 1H (discon 9/07)</v>
          </cell>
          <cell r="E297" t="str">
            <v>GTH00086</v>
          </cell>
          <cell r="G297" t="str">
            <v>Devon-GTH00086</v>
          </cell>
          <cell r="I297" t="str">
            <v>Crosstex North Texas Gathering, L.P.</v>
          </cell>
          <cell r="K297" t="str">
            <v>Devon</v>
          </cell>
          <cell r="L297" t="str">
            <v>Goforth</v>
          </cell>
        </row>
        <row r="298">
          <cell r="B298" t="str">
            <v>72-400-083</v>
          </cell>
          <cell r="C298" t="str">
            <v>Devon Energy Production Company, L.P.</v>
          </cell>
          <cell r="D298" t="str">
            <v>Estilita C Hall 1H (discon 10/1/08)</v>
          </cell>
          <cell r="E298" t="str">
            <v>GTH00086</v>
          </cell>
          <cell r="G298" t="str">
            <v>Devon-GTH00086</v>
          </cell>
          <cell r="H298" t="str">
            <v>72-402-083</v>
          </cell>
          <cell r="I298" t="str">
            <v>Crosstex North Texas Gathering, L.P.</v>
          </cell>
          <cell r="K298" t="str">
            <v>Devon</v>
          </cell>
          <cell r="L298" t="str">
            <v>Goforth</v>
          </cell>
        </row>
        <row r="299">
          <cell r="B299" t="str">
            <v>72-400-084</v>
          </cell>
          <cell r="C299" t="str">
            <v>Devon Energy Production Company, L.P.</v>
          </cell>
          <cell r="D299" t="str">
            <v>Mereen Investments 1H (discon 4/16/10)</v>
          </cell>
          <cell r="E299" t="str">
            <v>GTH00086</v>
          </cell>
          <cell r="G299" t="str">
            <v>Devon-GTH00086</v>
          </cell>
          <cell r="H299" t="str">
            <v>72-402-084</v>
          </cell>
          <cell r="I299" t="str">
            <v>Crosstex North Texas Gathering, L.P.</v>
          </cell>
          <cell r="K299" t="str">
            <v>Devon</v>
          </cell>
          <cell r="L299" t="str">
            <v>Goforth</v>
          </cell>
        </row>
        <row r="300">
          <cell r="B300" t="str">
            <v>72-400-085</v>
          </cell>
          <cell r="C300" t="str">
            <v>Devon Energy Production Company, L.P.</v>
          </cell>
          <cell r="D300" t="str">
            <v>Bills GU 1H (discon 6/4/10)</v>
          </cell>
          <cell r="E300" t="str">
            <v>GTH00086</v>
          </cell>
          <cell r="G300" t="str">
            <v>Devon-GTH00086</v>
          </cell>
          <cell r="H300" t="str">
            <v>72-402-085</v>
          </cell>
          <cell r="I300" t="str">
            <v>Crosstex North Texas Gathering, L.P.</v>
          </cell>
          <cell r="K300" t="str">
            <v>Devon</v>
          </cell>
          <cell r="L300" t="str">
            <v>Goforth</v>
          </cell>
        </row>
        <row r="301">
          <cell r="B301" t="str">
            <v>72-400-087</v>
          </cell>
          <cell r="C301" t="str">
            <v>Devon Energy Production Company, L.P.</v>
          </cell>
          <cell r="D301" t="str">
            <v>David Langham Gas Unit 1H (discon 3/13/10)</v>
          </cell>
          <cell r="E301" t="str">
            <v>GTH00086</v>
          </cell>
          <cell r="G301" t="str">
            <v>Devon-GTH00086</v>
          </cell>
          <cell r="I301" t="str">
            <v>Crosstex North Texas Gathering, L.P.</v>
          </cell>
          <cell r="K301" t="str">
            <v>Devon</v>
          </cell>
          <cell r="L301" t="str">
            <v>Goforth</v>
          </cell>
        </row>
        <row r="302">
          <cell r="B302" t="str">
            <v>72-400-090</v>
          </cell>
          <cell r="C302" t="str">
            <v>Devon Energy Production Company, L.P.</v>
          </cell>
          <cell r="D302" t="str">
            <v>Williams 1H (discon 11/6/10)</v>
          </cell>
          <cell r="E302" t="str">
            <v>GTH00086</v>
          </cell>
          <cell r="G302" t="str">
            <v>Devon-GTH00086</v>
          </cell>
          <cell r="H302" t="str">
            <v>72-402-090</v>
          </cell>
          <cell r="I302" t="str">
            <v>Crosstex North Texas Gathering, L.P.</v>
          </cell>
          <cell r="K302" t="str">
            <v>Devon</v>
          </cell>
          <cell r="L302" t="str">
            <v>Goforth</v>
          </cell>
        </row>
        <row r="303">
          <cell r="B303" t="str">
            <v>72-400-091</v>
          </cell>
          <cell r="C303" t="str">
            <v>Devon Energy Production Company, L.P.</v>
          </cell>
          <cell r="D303" t="str">
            <v>Charles Bedinger A 1H (discon 7/21/12)</v>
          </cell>
          <cell r="E303" t="str">
            <v>GTH00086</v>
          </cell>
          <cell r="G303" t="str">
            <v>Devon-GTH00086</v>
          </cell>
          <cell r="I303" t="str">
            <v>Crosstex North Texas Gathering, L.P.</v>
          </cell>
          <cell r="J303" t="str">
            <v/>
          </cell>
          <cell r="K303" t="str">
            <v>Devon</v>
          </cell>
          <cell r="L303" t="str">
            <v>Goforth</v>
          </cell>
        </row>
        <row r="304">
          <cell r="B304" t="str">
            <v>72-400-092</v>
          </cell>
          <cell r="C304" t="str">
            <v>Devon Energy Production Company, L.P.</v>
          </cell>
          <cell r="D304" t="str">
            <v>Bedinger North 3H (discon 12/11/10)</v>
          </cell>
          <cell r="E304" t="str">
            <v>GTH00086</v>
          </cell>
          <cell r="G304" t="str">
            <v>Devon-GTH00086</v>
          </cell>
          <cell r="I304" t="str">
            <v>Crosstex North Texas Gathering, L.P.</v>
          </cell>
          <cell r="J304" t="str">
            <v/>
          </cell>
          <cell r="K304" t="str">
            <v>Devon</v>
          </cell>
          <cell r="L304" t="str">
            <v>Goforth</v>
          </cell>
        </row>
        <row r="305">
          <cell r="B305" t="str">
            <v>72-400-094</v>
          </cell>
          <cell r="C305" t="str">
            <v>Devon Energy Production Company, L.P.</v>
          </cell>
          <cell r="D305" t="str">
            <v>Snipes 1H Purchase (discon 5/21/10)</v>
          </cell>
          <cell r="E305" t="str">
            <v>GTH00086</v>
          </cell>
          <cell r="G305" t="str">
            <v>Devon-GTH00086</v>
          </cell>
          <cell r="H305" t="str">
            <v>72-402-094</v>
          </cell>
          <cell r="I305" t="str">
            <v>Crosstex North Texas Gathering, L.P.</v>
          </cell>
          <cell r="K305" t="str">
            <v>Devon</v>
          </cell>
          <cell r="L305" t="str">
            <v>Goforth</v>
          </cell>
        </row>
        <row r="306">
          <cell r="B306" t="str">
            <v>72-400-096</v>
          </cell>
          <cell r="C306" t="str">
            <v>Devon Energy Production Company, L.P.</v>
          </cell>
          <cell r="D306" t="str">
            <v>Helm #1H/Inactive (discon)</v>
          </cell>
          <cell r="E306" t="str">
            <v>GTH00086</v>
          </cell>
          <cell r="G306" t="str">
            <v>Devon-GTH00086</v>
          </cell>
          <cell r="I306" t="str">
            <v>Crosstex North Texas Gathering, L.P.</v>
          </cell>
          <cell r="K306" t="str">
            <v>Devon</v>
          </cell>
          <cell r="L306" t="str">
            <v>Goforth</v>
          </cell>
        </row>
        <row r="307">
          <cell r="B307" t="str">
            <v>72-400-097</v>
          </cell>
          <cell r="C307" t="str">
            <v>Devon Energy Production Company, L.P.</v>
          </cell>
          <cell r="D307" t="str">
            <v>Helm 2 Purchase (discon 7/08)</v>
          </cell>
          <cell r="E307" t="str">
            <v>GTH00086</v>
          </cell>
          <cell r="G307" t="str">
            <v>Devon-GTH00086</v>
          </cell>
          <cell r="H307" t="str">
            <v>72-402-097</v>
          </cell>
          <cell r="I307" t="str">
            <v>Crosstex North Texas Gathering, L.P.</v>
          </cell>
          <cell r="K307" t="str">
            <v>Devon</v>
          </cell>
          <cell r="L307" t="str">
            <v>Goforth</v>
          </cell>
        </row>
        <row r="308">
          <cell r="B308" t="str">
            <v>72-400-098</v>
          </cell>
          <cell r="C308" t="str">
            <v>Devon Energy Production Company, L.P.</v>
          </cell>
          <cell r="D308" t="str">
            <v>Helm 3 Purchase/Inactive (discon)</v>
          </cell>
          <cell r="E308" t="str">
            <v>GTH00086</v>
          </cell>
          <cell r="G308" t="str">
            <v>Devon-GTH00086</v>
          </cell>
          <cell r="I308" t="str">
            <v>Crosstex North Texas Gathering, L.P.</v>
          </cell>
          <cell r="K308" t="str">
            <v>Devon</v>
          </cell>
          <cell r="L308" t="str">
            <v>Goforth</v>
          </cell>
        </row>
        <row r="309">
          <cell r="B309" t="str">
            <v>72-400-099</v>
          </cell>
          <cell r="C309" t="str">
            <v>G and F Oil, Inc.</v>
          </cell>
          <cell r="D309" t="str">
            <v>White #1-H (discon 1/12/11)</v>
          </cell>
          <cell r="E309" t="str">
            <v>PUR01420</v>
          </cell>
          <cell r="G309" t="str">
            <v>GF-PUR01420</v>
          </cell>
          <cell r="I309" t="str">
            <v>Crosstex Gulf Coast Marketing, Ltd.</v>
          </cell>
          <cell r="J309" t="str">
            <v/>
          </cell>
          <cell r="K309" t="str">
            <v>GandF</v>
          </cell>
          <cell r="L309" t="str">
            <v>Goforth</v>
          </cell>
        </row>
        <row r="310">
          <cell r="B310" t="str">
            <v>72-400-101</v>
          </cell>
          <cell r="C310" t="str">
            <v>Devon Energy Production Company, L.P.</v>
          </cell>
          <cell r="D310" t="str">
            <v>White #3H (discon 12/14/11)</v>
          </cell>
          <cell r="E310" t="str">
            <v>GTH00086</v>
          </cell>
          <cell r="G310" t="str">
            <v>Devon-GTH00086</v>
          </cell>
          <cell r="I310" t="str">
            <v>Crosstex North Texas Gathering, L.P.</v>
          </cell>
          <cell r="J310" t="str">
            <v/>
          </cell>
          <cell r="K310" t="str">
            <v>Devon</v>
          </cell>
          <cell r="L310" t="str">
            <v>Goforth</v>
          </cell>
        </row>
        <row r="311">
          <cell r="B311" t="str">
            <v>72-400-102</v>
          </cell>
          <cell r="C311" t="str">
            <v>Devon Energy Production Company, L.P.</v>
          </cell>
          <cell r="D311" t="str">
            <v>Randal Flamik 1H (discon 5/7/10)</v>
          </cell>
          <cell r="E311" t="str">
            <v>GTH00086</v>
          </cell>
          <cell r="G311" t="str">
            <v>Devon-GTH00086</v>
          </cell>
          <cell r="H311" t="str">
            <v>72-402-102</v>
          </cell>
          <cell r="I311" t="str">
            <v>Crosstex North Texas Gathering, L.P.</v>
          </cell>
          <cell r="K311" t="str">
            <v>Devon</v>
          </cell>
          <cell r="L311" t="str">
            <v>Goforth</v>
          </cell>
        </row>
        <row r="312">
          <cell r="B312" t="str">
            <v>72-400-103</v>
          </cell>
          <cell r="C312" t="str">
            <v>Devon Energy Production Company, L.P.</v>
          </cell>
          <cell r="D312" t="str">
            <v>Seymour East 1H (discon 7/08)</v>
          </cell>
          <cell r="E312" t="str">
            <v>GTH00086</v>
          </cell>
          <cell r="G312" t="str">
            <v>Devon-GTH00086</v>
          </cell>
          <cell r="I312" t="str">
            <v>Crosstex North Texas Gathering, L.P.</v>
          </cell>
          <cell r="K312" t="str">
            <v>Devon</v>
          </cell>
          <cell r="L312" t="str">
            <v>Goforth</v>
          </cell>
        </row>
        <row r="313">
          <cell r="B313" t="str">
            <v>72-400-104</v>
          </cell>
          <cell r="C313" t="str">
            <v>Devon Energy Production Company, L.P.</v>
          </cell>
          <cell r="D313" t="str">
            <v>Ada Thompson 1H (discon 2/28/10)</v>
          </cell>
          <cell r="E313" t="str">
            <v>GTH00086</v>
          </cell>
          <cell r="G313" t="str">
            <v>Devon-GTH00086</v>
          </cell>
          <cell r="H313" t="str">
            <v>72-402-104</v>
          </cell>
          <cell r="I313" t="str">
            <v>Crosstex North Texas Gathering, L.P.</v>
          </cell>
          <cell r="K313" t="str">
            <v>Devon</v>
          </cell>
          <cell r="L313" t="str">
            <v>Goforth</v>
          </cell>
        </row>
        <row r="314">
          <cell r="B314" t="str">
            <v>72-400-106</v>
          </cell>
          <cell r="C314" t="str">
            <v>Devon Energy Production Company, L.P.</v>
          </cell>
          <cell r="D314" t="str">
            <v>Murrin Bear Creek 3H (discon 7/20/12)</v>
          </cell>
          <cell r="E314" t="str">
            <v>GTH00086</v>
          </cell>
          <cell r="G314" t="str">
            <v>Devon-GTH00086</v>
          </cell>
          <cell r="I314" t="str">
            <v>Crosstex North Texas Gathering, L.P.</v>
          </cell>
          <cell r="J314" t="str">
            <v/>
          </cell>
          <cell r="K314" t="str">
            <v>Devon</v>
          </cell>
          <cell r="L314" t="str">
            <v>Goforth</v>
          </cell>
        </row>
        <row r="315">
          <cell r="B315" t="str">
            <v>72-400-112</v>
          </cell>
          <cell r="C315" t="str">
            <v>Devon Energy Production Company, L.P.</v>
          </cell>
          <cell r="D315" t="str">
            <v>Louie Michou 1H (discon 10/1/08)</v>
          </cell>
          <cell r="E315" t="str">
            <v>GTH00086</v>
          </cell>
          <cell r="G315" t="str">
            <v>Devon-GTH00086</v>
          </cell>
          <cell r="I315" t="str">
            <v>Crosstex North Texas Gathering, L.P.</v>
          </cell>
          <cell r="K315" t="str">
            <v>Devon</v>
          </cell>
          <cell r="L315" t="str">
            <v>Goforth</v>
          </cell>
        </row>
        <row r="316">
          <cell r="B316" t="str">
            <v>72-400-114</v>
          </cell>
          <cell r="C316" t="str">
            <v>Devon Energy Production Company, L.P.</v>
          </cell>
          <cell r="D316" t="str">
            <v>Kinyon 1H (discon 10/1/08)</v>
          </cell>
          <cell r="E316" t="str">
            <v>GTH00086</v>
          </cell>
          <cell r="G316" t="str">
            <v>Devon-GTH00086</v>
          </cell>
          <cell r="H316" t="str">
            <v>72-402-114</v>
          </cell>
          <cell r="I316" t="str">
            <v>Crosstex North Texas Gathering, L.P.</v>
          </cell>
          <cell r="K316" t="str">
            <v>Devon</v>
          </cell>
          <cell r="L316" t="str">
            <v>Goforth</v>
          </cell>
        </row>
        <row r="317">
          <cell r="B317" t="str">
            <v>72-400-122</v>
          </cell>
          <cell r="C317" t="str">
            <v>Devon Energy Production Company, L.P.</v>
          </cell>
          <cell r="D317" t="str">
            <v>Sam Hulsey 1H (discon 6/9/10)</v>
          </cell>
          <cell r="E317" t="str">
            <v>GTH00086</v>
          </cell>
          <cell r="G317" t="str">
            <v>Devon-GTH00086</v>
          </cell>
          <cell r="H317" t="str">
            <v>72-402-122</v>
          </cell>
          <cell r="I317" t="str">
            <v>Crosstex North Texas Gathering, L.P.</v>
          </cell>
          <cell r="K317" t="str">
            <v>Devon</v>
          </cell>
          <cell r="L317" t="str">
            <v>Goforth</v>
          </cell>
        </row>
        <row r="318">
          <cell r="B318" t="str">
            <v>72-400-123</v>
          </cell>
          <cell r="C318" t="str">
            <v>Devon Energy Production Company, L.P.</v>
          </cell>
          <cell r="D318" t="str">
            <v>Bailey Ranch B1H (discon 5/22/12)</v>
          </cell>
          <cell r="E318" t="str">
            <v>GTH00086</v>
          </cell>
          <cell r="G318" t="str">
            <v>Devon-GTH00086</v>
          </cell>
          <cell r="I318" t="str">
            <v>Crosstex North Texas Gathering, L.P.</v>
          </cell>
          <cell r="J318" t="str">
            <v/>
          </cell>
          <cell r="K318" t="str">
            <v>Devon</v>
          </cell>
          <cell r="L318" t="str">
            <v>Goforth</v>
          </cell>
        </row>
        <row r="319">
          <cell r="B319" t="str">
            <v>72-400-124</v>
          </cell>
          <cell r="C319" t="str">
            <v>Devon Energy Production Company, L.P.</v>
          </cell>
          <cell r="D319" t="str">
            <v>CR Deaton 1H (discon 7/28/09)</v>
          </cell>
          <cell r="E319" t="str">
            <v>GTH00086</v>
          </cell>
          <cell r="G319" t="str">
            <v>Devon-GTH00086</v>
          </cell>
          <cell r="H319" t="str">
            <v>72-402-124</v>
          </cell>
          <cell r="I319" t="str">
            <v>Crosstex North Texas Gathering, L.P.</v>
          </cell>
          <cell r="K319" t="str">
            <v>Devon</v>
          </cell>
          <cell r="L319" t="str">
            <v>Goforth</v>
          </cell>
        </row>
        <row r="320">
          <cell r="B320" t="str">
            <v>72-400-126</v>
          </cell>
          <cell r="C320" t="str">
            <v>Devon Energy Production Company, L.P.</v>
          </cell>
          <cell r="D320" t="str">
            <v>Murrin Bear Creek #7 (discon 7/17/12)</v>
          </cell>
          <cell r="E320" t="str">
            <v>GTH00086</v>
          </cell>
          <cell r="G320" t="str">
            <v>Devon-GTH00086</v>
          </cell>
          <cell r="I320" t="str">
            <v>Crosstex North Texas Gathering, L.P.</v>
          </cell>
          <cell r="J320" t="str">
            <v/>
          </cell>
          <cell r="K320" t="str">
            <v>Devon</v>
          </cell>
          <cell r="L320" t="str">
            <v>Goforth</v>
          </cell>
        </row>
        <row r="321">
          <cell r="B321" t="str">
            <v>72-400-129</v>
          </cell>
          <cell r="C321" t="str">
            <v>Devon Energy Production Company, L.P.</v>
          </cell>
          <cell r="D321" t="str">
            <v>Sam Hindman GU 1H (discon 9/25/09)</v>
          </cell>
          <cell r="E321" t="str">
            <v>GTH00086</v>
          </cell>
          <cell r="G321" t="str">
            <v>Devon-GTH00086</v>
          </cell>
          <cell r="H321" t="str">
            <v>72-402-129</v>
          </cell>
          <cell r="I321" t="str">
            <v>Crosstex North Texas Gathering, L.P.</v>
          </cell>
          <cell r="K321" t="str">
            <v>Devon</v>
          </cell>
          <cell r="L321" t="str">
            <v>Goforth</v>
          </cell>
        </row>
        <row r="322">
          <cell r="B322" t="str">
            <v>72-400-130</v>
          </cell>
          <cell r="C322" t="str">
            <v>Devon Energy Production Company, L.P.</v>
          </cell>
          <cell r="D322" t="str">
            <v>Bedinger North 4H (discon 10/21/11)</v>
          </cell>
          <cell r="E322" t="str">
            <v>GTH00086</v>
          </cell>
          <cell r="G322" t="str">
            <v>Devon-GTH00086</v>
          </cell>
          <cell r="I322" t="str">
            <v>Crosstex North Texas Gathering, L.P.</v>
          </cell>
          <cell r="J322" t="str">
            <v/>
          </cell>
          <cell r="K322" t="str">
            <v>Devon</v>
          </cell>
          <cell r="L322" t="str">
            <v>Goforth</v>
          </cell>
        </row>
        <row r="323">
          <cell r="B323" t="str">
            <v>72-400-132</v>
          </cell>
          <cell r="C323" t="str">
            <v>Devon Energy Production Company, L.P.</v>
          </cell>
          <cell r="D323" t="str">
            <v>Glenna Sansone 1H (discon 11/29/11)</v>
          </cell>
          <cell r="E323" t="str">
            <v>GTH00086</v>
          </cell>
          <cell r="G323" t="str">
            <v>Devon-GTH00086</v>
          </cell>
          <cell r="I323" t="str">
            <v>Crosstex North Texas Gathering, L.P.</v>
          </cell>
          <cell r="J323" t="str">
            <v/>
          </cell>
          <cell r="K323" t="str">
            <v>Devon</v>
          </cell>
          <cell r="L323" t="str">
            <v>Goforth</v>
          </cell>
        </row>
        <row r="324">
          <cell r="B324" t="str">
            <v>72-400-134</v>
          </cell>
          <cell r="C324" t="str">
            <v>Devon Energy Production Company, L.P.</v>
          </cell>
          <cell r="D324" t="str">
            <v>Bailey Ranch A #2 (discon 6/17/11)</v>
          </cell>
          <cell r="E324" t="str">
            <v>GTH00086</v>
          </cell>
          <cell r="G324" t="str">
            <v>Devon-GTH00086</v>
          </cell>
          <cell r="I324" t="str">
            <v>Crosstex North Texas Gathering, L.P.</v>
          </cell>
          <cell r="J324" t="str">
            <v/>
          </cell>
          <cell r="K324" t="str">
            <v>Devon</v>
          </cell>
          <cell r="L324" t="str">
            <v>Goforth</v>
          </cell>
        </row>
        <row r="325">
          <cell r="B325" t="str">
            <v>72-400-136</v>
          </cell>
          <cell r="C325" t="str">
            <v>Devon Energy Production Company, L.P.</v>
          </cell>
          <cell r="D325" t="str">
            <v>Bailey Ranch C 1 H (discon 5/22/12)</v>
          </cell>
          <cell r="E325" t="str">
            <v>GTH00086</v>
          </cell>
          <cell r="G325" t="str">
            <v>Devon-GTH00086</v>
          </cell>
          <cell r="I325" t="str">
            <v>Crosstex North Texas Gathering, L.P.</v>
          </cell>
          <cell r="J325" t="str">
            <v/>
          </cell>
          <cell r="K325" t="str">
            <v>Devon</v>
          </cell>
          <cell r="L325" t="str">
            <v>Goforth</v>
          </cell>
        </row>
        <row r="326">
          <cell r="B326" t="str">
            <v>72-400-138</v>
          </cell>
          <cell r="C326" t="str">
            <v>Devon Energy Production Company, L.P.</v>
          </cell>
          <cell r="D326" t="str">
            <v>J E Carter 1H (discon 1/09)</v>
          </cell>
          <cell r="E326" t="str">
            <v>GTH00086</v>
          </cell>
          <cell r="G326" t="str">
            <v>Devon-GTH00086</v>
          </cell>
          <cell r="I326" t="str">
            <v>Crosstex North Texas Gathering, L.P.</v>
          </cell>
          <cell r="K326" t="str">
            <v>Devon</v>
          </cell>
          <cell r="L326" t="str">
            <v>Goforth</v>
          </cell>
        </row>
        <row r="327">
          <cell r="B327" t="str">
            <v>72-400-140</v>
          </cell>
          <cell r="C327" t="str">
            <v>C.B. Moncrief</v>
          </cell>
          <cell r="D327" t="str">
            <v>Martin Ranch 1H (see 72-40-192)</v>
          </cell>
          <cell r="E327" t="str">
            <v>PUR01363</v>
          </cell>
          <cell r="G327" t="str">
            <v>CBMoncrief-PUR01363</v>
          </cell>
          <cell r="H327" t="str">
            <v>72-402-140</v>
          </cell>
          <cell r="I327" t="str">
            <v>Crosstex Gulf Coast Marketing, Ltd.</v>
          </cell>
          <cell r="K327" t="str">
            <v>CBMoncrief</v>
          </cell>
          <cell r="L327" t="str">
            <v>Goforth</v>
          </cell>
        </row>
        <row r="328">
          <cell r="B328" t="str">
            <v>72-400-142</v>
          </cell>
          <cell r="C328" t="str">
            <v>Rimrock Energy, LLC</v>
          </cell>
          <cell r="D328" t="str">
            <v>Hall Tandy (see 72-40-193)</v>
          </cell>
          <cell r="E328" t="str">
            <v>PUR01331</v>
          </cell>
          <cell r="G328" t="str">
            <v>Rimrock-PUR01331</v>
          </cell>
          <cell r="H328" t="str">
            <v>72-402-142</v>
          </cell>
          <cell r="I328" t="str">
            <v>Crosstex Gulf Coast Marketing, Ltd.</v>
          </cell>
          <cell r="K328" t="str">
            <v>Rimrock</v>
          </cell>
          <cell r="L328" t="str">
            <v>Goforth</v>
          </cell>
        </row>
        <row r="329">
          <cell r="B329" t="str">
            <v>72-400-149</v>
          </cell>
          <cell r="C329" t="str">
            <v>Devon Energy Production Company, L.P.</v>
          </cell>
          <cell r="D329" t="str">
            <v>Alton Peacock 1H</v>
          </cell>
          <cell r="E329" t="str">
            <v>GTH00086</v>
          </cell>
          <cell r="G329" t="str">
            <v>Devon-GTH00086</v>
          </cell>
          <cell r="H329" t="str">
            <v>72-402-149</v>
          </cell>
          <cell r="I329" t="str">
            <v>Crosstex North Texas Gathering, L.P.</v>
          </cell>
          <cell r="K329" t="str">
            <v>Devon</v>
          </cell>
          <cell r="L329" t="str">
            <v>Goforth</v>
          </cell>
        </row>
        <row r="330">
          <cell r="B330" t="str">
            <v>72-400-151</v>
          </cell>
          <cell r="C330" t="str">
            <v>Devon Energy Production Company, L.P.</v>
          </cell>
          <cell r="D330" t="str">
            <v>JK Daniel GU #1H (discon 12/15/11)</v>
          </cell>
          <cell r="E330" t="str">
            <v>GTH00086</v>
          </cell>
          <cell r="G330" t="str">
            <v>Devon-GTH00086</v>
          </cell>
          <cell r="I330" t="str">
            <v>Crosstex North Texas Gathering, L.P.</v>
          </cell>
          <cell r="J330" t="str">
            <v/>
          </cell>
          <cell r="K330" t="str">
            <v>Devon</v>
          </cell>
          <cell r="L330" t="str">
            <v>Goforth</v>
          </cell>
        </row>
        <row r="331">
          <cell r="B331" t="str">
            <v>72-400-152</v>
          </cell>
          <cell r="C331" t="str">
            <v>Devon Energy Production Company, L.P.</v>
          </cell>
          <cell r="D331" t="str">
            <v>Kathryn Cornelius GU #1H</v>
          </cell>
          <cell r="E331" t="str">
            <v>GTH00086</v>
          </cell>
          <cell r="G331" t="str">
            <v>Devon-GTH00086</v>
          </cell>
          <cell r="H331" t="str">
            <v>72-402-152</v>
          </cell>
          <cell r="I331" t="str">
            <v>Crosstex North Texas Gathering, L.P.</v>
          </cell>
          <cell r="K331" t="str">
            <v>Devon</v>
          </cell>
          <cell r="L331" t="str">
            <v>Goforth</v>
          </cell>
        </row>
        <row r="332">
          <cell r="B332" t="str">
            <v>72-400-153</v>
          </cell>
          <cell r="C332" t="str">
            <v>Devon Energy Production Company, L.P.</v>
          </cell>
          <cell r="D332" t="str">
            <v>Lake Weatherford B 1H (discon 6/30/10)</v>
          </cell>
          <cell r="E332" t="str">
            <v>GTH00086</v>
          </cell>
          <cell r="G332" t="str">
            <v>Devon-GTH00086</v>
          </cell>
          <cell r="H332" t="str">
            <v>72-402-153</v>
          </cell>
          <cell r="I332" t="str">
            <v>Crosstex North Texas Gathering, L.P.</v>
          </cell>
          <cell r="K332" t="str">
            <v>Devon</v>
          </cell>
          <cell r="L332" t="str">
            <v>Goforth</v>
          </cell>
        </row>
        <row r="333">
          <cell r="B333" t="str">
            <v>72-40-030</v>
          </cell>
          <cell r="C333" t="str">
            <v>XTO Resources I, LP</v>
          </cell>
          <cell r="D333" t="str">
            <v>Cresson MM (discon 10/1/07)</v>
          </cell>
          <cell r="E333" t="str">
            <v>PUR01130</v>
          </cell>
          <cell r="G333" t="str">
            <v>XTO-PUR01130</v>
          </cell>
          <cell r="I333" t="str">
            <v>Crosstex Gulf Coast Marketing, Ltd.</v>
          </cell>
          <cell r="K333" t="str">
            <v>XTO</v>
          </cell>
          <cell r="L333" t="str">
            <v>Goforth</v>
          </cell>
        </row>
        <row r="334">
          <cell r="B334" t="str">
            <v>72-40-051</v>
          </cell>
          <cell r="C334" t="str">
            <v>ConocoPhillips Company</v>
          </cell>
          <cell r="D334" t="str">
            <v>Lost Horse #3 Purchase (disconnected)</v>
          </cell>
          <cell r="E334" t="str">
            <v>PUR01127</v>
          </cell>
          <cell r="G334" t="str">
            <v>ConPhil-PUR01127</v>
          </cell>
          <cell r="I334" t="str">
            <v>Crosstex Gulf Coast Marketing, Ltd.</v>
          </cell>
          <cell r="K334" t="str">
            <v>ConPhil</v>
          </cell>
          <cell r="L334" t="str">
            <v>Goforth</v>
          </cell>
        </row>
        <row r="335">
          <cell r="B335" t="str">
            <v>72-40-062</v>
          </cell>
          <cell r="C335" t="str">
            <v>Slate Holdings Inc.</v>
          </cell>
          <cell r="D335" t="str">
            <v>Cody Durant 1H (discon 5/1/12)</v>
          </cell>
          <cell r="E335" t="str">
            <v>PUR01514</v>
          </cell>
          <cell r="G335" t="str">
            <v>Slate-PUR01514</v>
          </cell>
          <cell r="H335" t="str">
            <v>72-41-062</v>
          </cell>
          <cell r="I335" t="str">
            <v>Crosstex Gulf Coast Marketing, Ltd.</v>
          </cell>
          <cell r="K335" t="str">
            <v>Slate</v>
          </cell>
          <cell r="L335" t="str">
            <v>Goforth</v>
          </cell>
        </row>
        <row r="336">
          <cell r="B336" t="str">
            <v>72-40-071</v>
          </cell>
          <cell r="C336" t="str">
            <v>MKS Natural Gas Company</v>
          </cell>
          <cell r="D336" t="str">
            <v>Rowe 1H (cancelled 1/1/08)</v>
          </cell>
          <cell r="E336" t="str">
            <v>GTH00129</v>
          </cell>
          <cell r="G336" t="str">
            <v>MKS-GTH00129</v>
          </cell>
          <cell r="H336" t="str">
            <v>72-41-071</v>
          </cell>
          <cell r="I336" t="str">
            <v>Crosstex North Texas Gathering, L.P.</v>
          </cell>
          <cell r="K336" t="str">
            <v>MKS</v>
          </cell>
          <cell r="L336" t="str">
            <v>Goforth</v>
          </cell>
        </row>
        <row r="337">
          <cell r="B337" t="str">
            <v>72-40-077</v>
          </cell>
          <cell r="C337" t="str">
            <v>EnerVest Operating, L.L.C.</v>
          </cell>
          <cell r="D337" t="str">
            <v>Winston E1 (discon 8/21/11)</v>
          </cell>
          <cell r="E337" t="str">
            <v>Various</v>
          </cell>
          <cell r="G337" t="str">
            <v>EnerVest</v>
          </cell>
          <cell r="I337" t="str">
            <v>Crosstex Gulf Coast Marketing, Ltd.</v>
          </cell>
          <cell r="K337" t="str">
            <v>EnerVest</v>
          </cell>
          <cell r="L337" t="str">
            <v>Goforth</v>
          </cell>
        </row>
        <row r="338">
          <cell r="B338" t="str">
            <v>72-40-078</v>
          </cell>
          <cell r="C338" t="str">
            <v>XTO Resources I, LP</v>
          </cell>
          <cell r="D338" t="str">
            <v>Tallman #1 (discon 7/28/11)</v>
          </cell>
          <cell r="E338" t="str">
            <v>GTH00105</v>
          </cell>
          <cell r="G338" t="str">
            <v>XTO-GTH00105</v>
          </cell>
          <cell r="H338" t="str">
            <v>72-41-078</v>
          </cell>
          <cell r="I338" t="str">
            <v>Crosstex North Texas Gathering, L.P.</v>
          </cell>
          <cell r="K338" t="str">
            <v>XTO</v>
          </cell>
          <cell r="L338" t="str">
            <v>Goforth</v>
          </cell>
        </row>
        <row r="339">
          <cell r="B339" t="str">
            <v>72-40-103</v>
          </cell>
          <cell r="C339" t="str">
            <v>Slate Holdings Inc.</v>
          </cell>
          <cell r="D339" t="str">
            <v>Worcester 1H (discon 7/15/11)</v>
          </cell>
          <cell r="E339" t="str">
            <v>PUR01514</v>
          </cell>
          <cell r="G339" t="str">
            <v>Slate-PUR01514</v>
          </cell>
          <cell r="H339" t="str">
            <v>72-41-103</v>
          </cell>
          <cell r="I339" t="str">
            <v>Crosstex Gulf Coast Marketing, Ltd.</v>
          </cell>
          <cell r="K339" t="str">
            <v>Slate</v>
          </cell>
          <cell r="L339" t="str">
            <v>Goforth</v>
          </cell>
        </row>
        <row r="340">
          <cell r="B340" t="str">
            <v>72-40-111</v>
          </cell>
          <cell r="C340" t="str">
            <v>Peregrine Field Services, L.P.</v>
          </cell>
          <cell r="D340" t="str">
            <v>Honkin Onken (see 78-0009-24)</v>
          </cell>
          <cell r="E340" t="str">
            <v>PUR01222</v>
          </cell>
          <cell r="G340" t="str">
            <v>Peregrine-PUR01222</v>
          </cell>
          <cell r="I340" t="str">
            <v>Crosstex Gulf Coast Marketing, Ltd.</v>
          </cell>
          <cell r="K340" t="str">
            <v>Peregrine</v>
          </cell>
          <cell r="L340" t="str">
            <v>HP</v>
          </cell>
        </row>
        <row r="341">
          <cell r="B341" t="str">
            <v>72-40-113</v>
          </cell>
          <cell r="C341" t="str">
            <v>Encana Oil and Gas (USA) Inc.</v>
          </cell>
          <cell r="D341" t="str">
            <v>Ash Creek 1H&amp;2H (discon 9/17/09)</v>
          </cell>
          <cell r="E341" t="str">
            <v>GTH00100</v>
          </cell>
          <cell r="G341" t="str">
            <v>Encana-GTH00100</v>
          </cell>
          <cell r="I341" t="str">
            <v>Crosstex North Texas Gathering, L.P.</v>
          </cell>
          <cell r="K341" t="str">
            <v>Encana</v>
          </cell>
          <cell r="L341" t="str">
            <v>Goforth</v>
          </cell>
        </row>
        <row r="342">
          <cell r="B342" t="str">
            <v>72-40-119</v>
          </cell>
          <cell r="C342" t="str">
            <v>Beacon Petroleum Management, L.P.</v>
          </cell>
          <cell r="D342" t="str">
            <v>El Chico 3H (discon 10/31/08)</v>
          </cell>
          <cell r="E342" t="str">
            <v>GTH00121</v>
          </cell>
          <cell r="G342" t="str">
            <v>Beacon-GTH00121</v>
          </cell>
          <cell r="H342" t="str">
            <v>72-41-119</v>
          </cell>
          <cell r="I342" t="str">
            <v>Crosstex North Texas Gathering, L.P.</v>
          </cell>
          <cell r="K342" t="str">
            <v>Beacon</v>
          </cell>
          <cell r="L342" t="str">
            <v>Goforth</v>
          </cell>
        </row>
        <row r="343">
          <cell r="B343" t="str">
            <v>72-40-120</v>
          </cell>
          <cell r="C343" t="str">
            <v>Beacon Petroleum Management, L.P.</v>
          </cell>
          <cell r="D343" t="str">
            <v>Adami Boyles 1H (discon 1/5/11)</v>
          </cell>
          <cell r="E343" t="str">
            <v>GTH00121</v>
          </cell>
          <cell r="G343" t="str">
            <v>Beacon-GTH00121</v>
          </cell>
          <cell r="H343" t="str">
            <v>72-41-120</v>
          </cell>
          <cell r="I343" t="str">
            <v>Crosstex North Texas Gathering, L.P.</v>
          </cell>
          <cell r="K343" t="str">
            <v>Beacon</v>
          </cell>
          <cell r="L343" t="str">
            <v>Goforth</v>
          </cell>
        </row>
        <row r="344">
          <cell r="B344" t="str">
            <v>72-40-123</v>
          </cell>
          <cell r="C344" t="str">
            <v>Beacon Petroleum Management, L.P.</v>
          </cell>
          <cell r="D344" t="str">
            <v>Piercy 2H (discon 5/2/12)</v>
          </cell>
          <cell r="E344" t="str">
            <v>GTH00121</v>
          </cell>
          <cell r="G344" t="str">
            <v>Beacon-GTH00121</v>
          </cell>
          <cell r="H344" t="str">
            <v>72-41-123</v>
          </cell>
          <cell r="I344" t="str">
            <v>Crosstex North Texas Gathering, L.P.</v>
          </cell>
          <cell r="K344" t="str">
            <v>Beacon</v>
          </cell>
          <cell r="L344" t="str">
            <v>Goforth</v>
          </cell>
        </row>
        <row r="345">
          <cell r="B345" t="str">
            <v>72-40-129</v>
          </cell>
          <cell r="C345" t="str">
            <v>Beacon Petroleum Management, L.P.</v>
          </cell>
          <cell r="D345" t="str">
            <v>Siegmund (discon 6/7/12)</v>
          </cell>
          <cell r="E345" t="str">
            <v>GTH00121</v>
          </cell>
          <cell r="G345" t="str">
            <v>Beacon-GTH00121</v>
          </cell>
          <cell r="H345" t="str">
            <v>72-41-129</v>
          </cell>
          <cell r="I345" t="str">
            <v>Crosstex North Texas Gathering, L.P.</v>
          </cell>
          <cell r="K345" t="str">
            <v>Beacon</v>
          </cell>
          <cell r="L345" t="str">
            <v>Goforth</v>
          </cell>
        </row>
        <row r="346">
          <cell r="B346" t="str">
            <v>72-40-133</v>
          </cell>
          <cell r="C346" t="str">
            <v>XTO Energy Inc.</v>
          </cell>
          <cell r="D346" t="str">
            <v>Melinda Johnson (discon 4/9/10)</v>
          </cell>
          <cell r="E346" t="str">
            <v>GTH00131</v>
          </cell>
          <cell r="G346" t="str">
            <v>XTO-GTH00131</v>
          </cell>
          <cell r="H346" t="str">
            <v>72-41-133</v>
          </cell>
          <cell r="I346" t="str">
            <v>Crosstex North Texas Gathering, L.P.</v>
          </cell>
          <cell r="K346" t="str">
            <v>XTO</v>
          </cell>
          <cell r="L346" t="str">
            <v>Goforth</v>
          </cell>
        </row>
        <row r="347">
          <cell r="B347" t="str">
            <v>72-40-143</v>
          </cell>
          <cell r="C347" t="str">
            <v>DB Newark Lease Holdings LP</v>
          </cell>
          <cell r="D347" t="str">
            <v>Outback 1H (discon 8/31/09)</v>
          </cell>
          <cell r="E347" t="str">
            <v>PUR01252</v>
          </cell>
          <cell r="G347" t="str">
            <v>DBNewark-PUR01252</v>
          </cell>
          <cell r="H347" t="str">
            <v>72-41-143</v>
          </cell>
          <cell r="I347" t="str">
            <v>Crosstex Gulf Coast Marketing, Ltd.</v>
          </cell>
          <cell r="K347" t="str">
            <v>DBNewark</v>
          </cell>
          <cell r="L347" t="str">
            <v>Goforth</v>
          </cell>
        </row>
        <row r="348">
          <cell r="B348" t="str">
            <v>72-40-170</v>
          </cell>
          <cell r="C348" t="str">
            <v>Grand Operating, Inc.</v>
          </cell>
          <cell r="D348" t="str">
            <v>Grand Barone 1H (discon 12/17/08)</v>
          </cell>
          <cell r="E348" t="str">
            <v>PUR01299</v>
          </cell>
          <cell r="G348" t="str">
            <v>Grand-PUR01299</v>
          </cell>
          <cell r="H348" t="str">
            <v>72-41-170</v>
          </cell>
          <cell r="I348" t="str">
            <v>Crosstex Gulf Coast Marketing, Ltd.</v>
          </cell>
          <cell r="K348" t="str">
            <v>Grand</v>
          </cell>
          <cell r="L348" t="str">
            <v>Goforth</v>
          </cell>
        </row>
        <row r="349">
          <cell r="B349" t="str">
            <v>72-40-172</v>
          </cell>
          <cell r="C349" t="str">
            <v>Citrus Energy Corporation</v>
          </cell>
          <cell r="D349" t="str">
            <v>Citrus Lloyd #2 (discon 4/9/09)</v>
          </cell>
          <cell r="E349" t="str">
            <v>PUR01308</v>
          </cell>
          <cell r="G349" t="str">
            <v>Citrus-PUR01308</v>
          </cell>
          <cell r="I349" t="str">
            <v>Crosstex Gulf Coast Marketing, Ltd.</v>
          </cell>
          <cell r="K349" t="str">
            <v>Citrus</v>
          </cell>
          <cell r="L349" t="str">
            <v>Goforth</v>
          </cell>
        </row>
        <row r="350">
          <cell r="B350" t="str">
            <v>72-40-173</v>
          </cell>
          <cell r="C350" t="str">
            <v>Beacon Petroleum Management, L.P.</v>
          </cell>
          <cell r="D350" t="str">
            <v>Harding Rose Firmin (discon 4/9/09)</v>
          </cell>
          <cell r="E350" t="str">
            <v>GTH00121</v>
          </cell>
          <cell r="G350" t="str">
            <v>Beacon-GTH00121</v>
          </cell>
          <cell r="H350" t="str">
            <v>72-41-173</v>
          </cell>
          <cell r="I350" t="str">
            <v>Crosstex North Texas Gathering, L.P.</v>
          </cell>
          <cell r="K350" t="str">
            <v>Beacon</v>
          </cell>
          <cell r="L350" t="str">
            <v>Goforth</v>
          </cell>
        </row>
        <row r="351">
          <cell r="B351" t="str">
            <v>72-40-174</v>
          </cell>
          <cell r="C351" t="str">
            <v>Grand Operating, Inc.</v>
          </cell>
          <cell r="D351" t="str">
            <v>Grand Deas #1 (discon 12/1/08)</v>
          </cell>
          <cell r="E351" t="str">
            <v>PUR01299</v>
          </cell>
          <cell r="G351" t="str">
            <v>Grand-PUR01299</v>
          </cell>
          <cell r="H351" t="str">
            <v>72-41-174</v>
          </cell>
          <cell r="I351" t="str">
            <v>Crosstex Gulf Coast Marketing, Ltd.</v>
          </cell>
          <cell r="K351" t="str">
            <v>Grand</v>
          </cell>
          <cell r="L351" t="str">
            <v>Goforth</v>
          </cell>
        </row>
        <row r="352">
          <cell r="B352" t="str">
            <v>72-40-178C</v>
          </cell>
          <cell r="C352" t="str">
            <v>Premier Natural Resources II, LLC</v>
          </cell>
          <cell r="D352" t="str">
            <v>Swenson (Empire Receipt)</v>
          </cell>
          <cell r="E352" t="str">
            <v>GTH00187</v>
          </cell>
          <cell r="G352" t="str">
            <v>Premier-GTH00187</v>
          </cell>
          <cell r="I352" t="str">
            <v>Crosstex North Texas Gathering, L.P.</v>
          </cell>
          <cell r="K352" t="str">
            <v>Premier</v>
          </cell>
          <cell r="L352" t="str">
            <v>Goforth</v>
          </cell>
        </row>
        <row r="353">
          <cell r="B353" t="str">
            <v>72-40-178</v>
          </cell>
          <cell r="C353" t="str">
            <v>Empire Pipeline Corporation</v>
          </cell>
          <cell r="D353" t="str">
            <v>Silver Creek Receipt</v>
          </cell>
          <cell r="E353" t="str">
            <v>GTH00154</v>
          </cell>
          <cell r="F353">
            <v>1</v>
          </cell>
          <cell r="G353" t="str">
            <v>Empire-GTH00154</v>
          </cell>
          <cell r="I353" t="str">
            <v>Crosstex North Texas Gathering, L.P.</v>
          </cell>
          <cell r="K353" t="str">
            <v>Empire</v>
          </cell>
          <cell r="L353" t="str">
            <v>Goforth</v>
          </cell>
        </row>
        <row r="354">
          <cell r="B354" t="str">
            <v>72-40-189</v>
          </cell>
          <cell r="C354" t="str">
            <v>Rimrock Energy, LLC</v>
          </cell>
          <cell r="D354" t="str">
            <v>Saunders A</v>
          </cell>
          <cell r="E354" t="str">
            <v>PUR01331</v>
          </cell>
          <cell r="G354" t="str">
            <v>Rimrock-PUR01331</v>
          </cell>
          <cell r="H354" t="str">
            <v>72-41-189</v>
          </cell>
          <cell r="I354" t="str">
            <v>Crosstex Gulf Coast Marketing, Ltd.</v>
          </cell>
          <cell r="K354" t="str">
            <v>Rimrock</v>
          </cell>
          <cell r="L354" t="str">
            <v>Goforth</v>
          </cell>
        </row>
        <row r="355">
          <cell r="B355" t="str">
            <v>72-40-193</v>
          </cell>
          <cell r="C355" t="str">
            <v>Rimrock Energy, LLC</v>
          </cell>
          <cell r="D355" t="str">
            <v>Hall Tandy (discon 4/13/09)</v>
          </cell>
          <cell r="E355" t="str">
            <v>PUR01331</v>
          </cell>
          <cell r="G355" t="str">
            <v>Rimrock-PUR01331</v>
          </cell>
          <cell r="H355" t="str">
            <v>72-41-193</v>
          </cell>
          <cell r="I355" t="str">
            <v>Crosstex Gulf Coast Marketing, Ltd.</v>
          </cell>
          <cell r="K355" t="str">
            <v>Rimrock</v>
          </cell>
          <cell r="L355" t="str">
            <v>Goforth</v>
          </cell>
        </row>
        <row r="356">
          <cell r="B356" t="str">
            <v>72-40-196</v>
          </cell>
          <cell r="C356" t="str">
            <v>Grand Operating, Inc.</v>
          </cell>
          <cell r="D356" t="str">
            <v>Covered Bridge 1H (discon 8/27/11)</v>
          </cell>
          <cell r="E356" t="str">
            <v>PUR01299</v>
          </cell>
          <cell r="G356" t="str">
            <v>Grand-PUR01299</v>
          </cell>
          <cell r="H356" t="str">
            <v>72-41-196</v>
          </cell>
          <cell r="I356" t="str">
            <v>Crosstex Gulf Coast Marketing, Ltd.</v>
          </cell>
          <cell r="K356" t="str">
            <v>Grand</v>
          </cell>
          <cell r="L356" t="str">
            <v>Goforth</v>
          </cell>
        </row>
        <row r="357">
          <cell r="B357" t="str">
            <v>72-40-345</v>
          </cell>
          <cell r="C357" t="str">
            <v>Empire Pipeline Corporation</v>
          </cell>
          <cell r="D357" t="str">
            <v>Titan Kahlua 1H (discon 9/27/12)</v>
          </cell>
          <cell r="E357" t="str">
            <v>GTH00154</v>
          </cell>
          <cell r="G357" t="str">
            <v>Empire-GTH00154</v>
          </cell>
          <cell r="H357" t="str">
            <v>72-41-345</v>
          </cell>
          <cell r="I357" t="str">
            <v>Crosstex North Texas Gathering, L.P.</v>
          </cell>
          <cell r="K357" t="str">
            <v>Empire</v>
          </cell>
          <cell r="L357" t="str">
            <v>Goforth</v>
          </cell>
        </row>
        <row r="358">
          <cell r="B358" t="str">
            <v>77-10-188</v>
          </cell>
          <cell r="C358" t="str">
            <v>NextEra Energy Producer Services, LLC.</v>
          </cell>
          <cell r="D358" t="str">
            <v>Micheletti CDP</v>
          </cell>
          <cell r="E358" t="str">
            <v>PUR01467</v>
          </cell>
          <cell r="F358">
            <v>1</v>
          </cell>
          <cell r="G358" t="str">
            <v>NextEra-PUR01467</v>
          </cell>
          <cell r="H358" t="str">
            <v>77-12-188</v>
          </cell>
          <cell r="I358" t="str">
            <v>Crosstex Gulf Coast Marketing, Ltd.</v>
          </cell>
          <cell r="K358" t="str">
            <v>NextEra</v>
          </cell>
          <cell r="L358" t="str">
            <v>Goforth</v>
          </cell>
        </row>
        <row r="359">
          <cell r="B359" t="str">
            <v>78-0004-24</v>
          </cell>
          <cell r="C359" t="str">
            <v>EnerVest Operating, L.L.C.</v>
          </cell>
          <cell r="D359" t="str">
            <v>TRWD 6" Receipt (discon 5/1/12)</v>
          </cell>
          <cell r="E359" t="str">
            <v>PUR01178</v>
          </cell>
          <cell r="G359" t="str">
            <v>EnerVest-PUR01178</v>
          </cell>
          <cell r="I359" t="str">
            <v>Crosstex Gulf Coast Marketing, Ltd.</v>
          </cell>
          <cell r="K359" t="str">
            <v>EnerVest</v>
          </cell>
          <cell r="L359" t="str">
            <v>HP</v>
          </cell>
        </row>
        <row r="360">
          <cell r="B360" t="str">
            <v>78-0005-24</v>
          </cell>
          <cell r="C360" t="str">
            <v>Talon Oil &amp; Gas LLC</v>
          </cell>
          <cell r="D360" t="str">
            <v>Brown Browder (discon 5/29/10)</v>
          </cell>
          <cell r="E360" t="str">
            <v>Various</v>
          </cell>
          <cell r="G360" t="str">
            <v>Talon</v>
          </cell>
          <cell r="I360" t="str">
            <v>Crosstex Gulf Coast Marketing, Ltd.</v>
          </cell>
          <cell r="K360" t="str">
            <v>Talon</v>
          </cell>
          <cell r="L360" t="str">
            <v>HP</v>
          </cell>
        </row>
        <row r="361">
          <cell r="B361" t="str">
            <v>81-20-264</v>
          </cell>
          <cell r="C361" t="str">
            <v>Devon Energy Production Company, L.P.</v>
          </cell>
          <cell r="D361" t="str">
            <v>Hyde Hickman 1H (discon 5/23/12)</v>
          </cell>
          <cell r="E361" t="str">
            <v>GTH00086</v>
          </cell>
          <cell r="G361" t="str">
            <v>Devon-GTH00086WS</v>
          </cell>
          <cell r="H361" t="str">
            <v>81-21-264</v>
          </cell>
          <cell r="I361" t="str">
            <v>Crosstex North Texas Gathering, L.P.</v>
          </cell>
          <cell r="K361" t="str">
            <v>Devon</v>
          </cell>
          <cell r="L361" t="str">
            <v>WS</v>
          </cell>
        </row>
        <row r="362">
          <cell r="B362" t="str">
            <v>81-20-266</v>
          </cell>
          <cell r="C362" t="str">
            <v>Devon Energy Production Company, L.P.</v>
          </cell>
          <cell r="D362" t="str">
            <v>McMahon 2H (discon 3/12/10)</v>
          </cell>
          <cell r="E362" t="str">
            <v>GTH00086</v>
          </cell>
          <cell r="G362" t="str">
            <v>Devon-GTH00086WS</v>
          </cell>
          <cell r="I362" t="str">
            <v>Crosstex North Texas Gathering, L.P.</v>
          </cell>
          <cell r="K362" t="str">
            <v>Devon</v>
          </cell>
          <cell r="L362" t="str">
            <v>WS</v>
          </cell>
        </row>
        <row r="363">
          <cell r="B363" t="str">
            <v>81-20-293</v>
          </cell>
          <cell r="C363" t="str">
            <v>Devon Energy Production Company, L.P.</v>
          </cell>
          <cell r="D363" t="str">
            <v>McMahon 4H (discon 3/12/10)</v>
          </cell>
          <cell r="E363" t="str">
            <v>GTH00086</v>
          </cell>
          <cell r="G363" t="str">
            <v>Devon-GTH00086WS</v>
          </cell>
          <cell r="I363" t="str">
            <v>Crosstex North Texas Gathering, L.P.</v>
          </cell>
          <cell r="K363" t="str">
            <v>Devon</v>
          </cell>
          <cell r="L363" t="str">
            <v>WS</v>
          </cell>
        </row>
        <row r="364">
          <cell r="B364" t="str">
            <v>81-40-081</v>
          </cell>
          <cell r="C364" t="str">
            <v>Chesapeake Energy Marketing, Inc.</v>
          </cell>
          <cell r="D364" t="str">
            <v>Mary's Creek 2H (discon 4/20/12)</v>
          </cell>
          <cell r="E364" t="str">
            <v>GTH00174</v>
          </cell>
          <cell r="G364" t="str">
            <v>CEMI-GTH00174</v>
          </cell>
          <cell r="H364" t="str">
            <v>81-41-081</v>
          </cell>
          <cell r="I364" t="str">
            <v>Crosstex North Texas Gathering, L.P.</v>
          </cell>
          <cell r="K364" t="str">
            <v>CEMI</v>
          </cell>
          <cell r="L364" t="str">
            <v>WS</v>
          </cell>
        </row>
        <row r="365">
          <cell r="B365" t="str">
            <v>81-40-081T</v>
          </cell>
          <cell r="C365" t="str">
            <v>Total Gas &amp; Power North America, Inc.</v>
          </cell>
          <cell r="D365" t="str">
            <v>Mary's Creek 2H (discon 4/20/12)</v>
          </cell>
          <cell r="E365" t="str">
            <v>GTH00200</v>
          </cell>
          <cell r="G365" t="str">
            <v>Total-GTH00200</v>
          </cell>
          <cell r="H365" t="str">
            <v>81-41-081T</v>
          </cell>
          <cell r="I365" t="str">
            <v>Crosstex North Texas Gathering, L.P.</v>
          </cell>
          <cell r="K365" t="str">
            <v>TotalG&amp;P</v>
          </cell>
          <cell r="L365" t="str">
            <v>WS</v>
          </cell>
        </row>
        <row r="366">
          <cell r="B366" t="str">
            <v>81-40-145</v>
          </cell>
          <cell r="C366" t="str">
            <v>Chesapeake Energy Marketing, Inc.</v>
          </cell>
          <cell r="D366" t="str">
            <v>Mary's Creek 9H (discon 4/20/12)</v>
          </cell>
          <cell r="E366" t="str">
            <v>GTH00174</v>
          </cell>
          <cell r="G366" t="str">
            <v>CEMI-GTH00174</v>
          </cell>
          <cell r="H366" t="str">
            <v>81-41-145</v>
          </cell>
          <cell r="I366" t="str">
            <v>Crosstex North Texas Gathering, L.P.</v>
          </cell>
          <cell r="K366" t="str">
            <v>CEMI</v>
          </cell>
          <cell r="L366" t="str">
            <v>WS</v>
          </cell>
        </row>
        <row r="367">
          <cell r="B367" t="str">
            <v>81-40-145T</v>
          </cell>
          <cell r="C367" t="str">
            <v>Total Gas &amp; Power North America, Inc.</v>
          </cell>
          <cell r="D367" t="str">
            <v>Mary's Creek 9H (discon 4/20/12)</v>
          </cell>
          <cell r="E367" t="str">
            <v>GTH00200</v>
          </cell>
          <cell r="G367" t="str">
            <v>Total-GTH00200</v>
          </cell>
          <cell r="H367" t="str">
            <v>81-41-145T</v>
          </cell>
          <cell r="I367" t="str">
            <v>Crosstex North Texas Gathering, L.P.</v>
          </cell>
          <cell r="K367" t="str">
            <v>TotalG&amp;P</v>
          </cell>
          <cell r="L367" t="str">
            <v>WS</v>
          </cell>
        </row>
        <row r="368">
          <cell r="B368" t="str">
            <v>81-40-154</v>
          </cell>
          <cell r="C368" t="str">
            <v>Chesapeake Energy Marketing, Inc.</v>
          </cell>
          <cell r="D368" t="str">
            <v>Mary's Creek 4H (discon 4/20/12)</v>
          </cell>
          <cell r="E368" t="str">
            <v>GTH00174</v>
          </cell>
          <cell r="G368" t="str">
            <v>CEMI-GTH00174</v>
          </cell>
          <cell r="H368" t="str">
            <v>81-41-154</v>
          </cell>
          <cell r="I368" t="str">
            <v>Crosstex North Texas Gathering, L.P.</v>
          </cell>
          <cell r="K368" t="str">
            <v>CEMI</v>
          </cell>
          <cell r="L368" t="str">
            <v>WS</v>
          </cell>
        </row>
        <row r="369">
          <cell r="B369" t="str">
            <v>81-40-154T</v>
          </cell>
          <cell r="C369" t="str">
            <v>Total Gas &amp; Power North America, Inc.</v>
          </cell>
          <cell r="D369" t="str">
            <v>Mary's Creek 4H (discon 4/20/12)</v>
          </cell>
          <cell r="E369" t="str">
            <v>GTH00200</v>
          </cell>
          <cell r="G369" t="str">
            <v>Total-GTH00200</v>
          </cell>
          <cell r="H369" t="str">
            <v>81-41-154T</v>
          </cell>
          <cell r="I369" t="str">
            <v>Crosstex North Texas Gathering, L.P.</v>
          </cell>
          <cell r="K369" t="str">
            <v>TotalG&amp;P</v>
          </cell>
          <cell r="L369" t="str">
            <v>WS</v>
          </cell>
        </row>
        <row r="370">
          <cell r="B370" t="str">
            <v>81-40-223</v>
          </cell>
          <cell r="C370" t="str">
            <v>Chesapeake Energy Marketing, Inc.</v>
          </cell>
          <cell r="D370" t="str">
            <v>Mary's Creek F 17 H (discon 4/20/12)</v>
          </cell>
          <cell r="E370" t="str">
            <v>GTH00174</v>
          </cell>
          <cell r="G370" t="str">
            <v>CEMI-GTH00174</v>
          </cell>
          <cell r="H370" t="str">
            <v>81-41-223</v>
          </cell>
          <cell r="I370" t="str">
            <v>Crosstex North Texas Gathering, L.P.</v>
          </cell>
          <cell r="K370" t="str">
            <v>CEMI</v>
          </cell>
          <cell r="L370" t="str">
            <v>WS</v>
          </cell>
        </row>
        <row r="371">
          <cell r="B371" t="str">
            <v>81-40-223T</v>
          </cell>
          <cell r="C371" t="str">
            <v>Total Gas &amp; Power North America, Inc.</v>
          </cell>
          <cell r="D371" t="str">
            <v>Mary's Creek F 17 H (discon 4/20/12)</v>
          </cell>
          <cell r="E371" t="str">
            <v>GTH00200</v>
          </cell>
          <cell r="G371" t="str">
            <v>Total-GTH00200</v>
          </cell>
          <cell r="H371" t="str">
            <v>81-41-223T</v>
          </cell>
          <cell r="I371" t="str">
            <v>Crosstex North Texas Gathering, L.P.</v>
          </cell>
          <cell r="K371" t="str">
            <v>TotalG&amp;P</v>
          </cell>
          <cell r="L371" t="str">
            <v>WS</v>
          </cell>
        </row>
        <row r="372">
          <cell r="B372" t="str">
            <v>81-40-349</v>
          </cell>
          <cell r="C372" t="str">
            <v>Chesapeake Energy Marketing, Inc.</v>
          </cell>
          <cell r="D372" t="str">
            <v>Campfire (discon 4/20/12)</v>
          </cell>
          <cell r="E372" t="str">
            <v>GTH00174</v>
          </cell>
          <cell r="G372" t="str">
            <v>CEMI-GTH00174</v>
          </cell>
          <cell r="H372" t="str">
            <v>81-41-349</v>
          </cell>
          <cell r="I372" t="str">
            <v>Crosstex North Texas Gathering, L.P.</v>
          </cell>
          <cell r="K372" t="str">
            <v>CEMI</v>
          </cell>
          <cell r="L372" t="str">
            <v>WS</v>
          </cell>
        </row>
        <row r="373">
          <cell r="B373" t="str">
            <v>81-40-349T</v>
          </cell>
          <cell r="C373" t="str">
            <v>Total Gas &amp; Power North America, Inc.</v>
          </cell>
          <cell r="D373" t="str">
            <v>Campfire (discon 4/20/12)</v>
          </cell>
          <cell r="E373" t="str">
            <v>GTH00200</v>
          </cell>
          <cell r="G373" t="str">
            <v>Total-GTH00200</v>
          </cell>
          <cell r="H373" t="str">
            <v>81-41-349T</v>
          </cell>
          <cell r="I373" t="str">
            <v>Crosstex North Texas Gathering, L.P.</v>
          </cell>
          <cell r="K373" t="str">
            <v>TotalG&amp;P</v>
          </cell>
          <cell r="L373" t="str">
            <v>WS</v>
          </cell>
        </row>
      </sheetData>
      <sheetData sheetId="13"/>
      <sheetData sheetId="14"/>
      <sheetData sheetId="15"/>
      <sheetData sheetId="16">
        <row r="3">
          <cell r="B3" t="str">
            <v>Vendor Name</v>
          </cell>
          <cell r="C3" t="str">
            <v>Vendor Number</v>
          </cell>
          <cell r="D3" t="str">
            <v>Address Line One</v>
          </cell>
          <cell r="E3" t="str">
            <v>Address Line Two</v>
          </cell>
          <cell r="F3" t="str">
            <v>Address Line Three</v>
          </cell>
          <cell r="G3" t="str">
            <v>Fax #1</v>
          </cell>
          <cell r="H3" t="str">
            <v>Fax #2</v>
          </cell>
          <cell r="I3" t="str">
            <v>Phone #1</v>
          </cell>
          <cell r="J3" t="str">
            <v>Phone #2</v>
          </cell>
        </row>
        <row r="5">
          <cell r="B5" t="str">
            <v xml:space="preserve">ARP Barnett, LLC </v>
          </cell>
          <cell r="C5" t="str">
            <v>2327</v>
          </cell>
          <cell r="D5" t="str">
            <v>3500 Massillon Road, Suite 100</v>
          </cell>
          <cell r="E5" t="str">
            <v>Uniontown, OH 44685</v>
          </cell>
          <cell r="F5" t="str">
            <v>Attn: Sasha Khilkov</v>
          </cell>
          <cell r="G5" t="str">
            <v>330-896-8518</v>
          </cell>
          <cell r="I5" t="str">
            <v>330-563-0209</v>
          </cell>
        </row>
        <row r="6">
          <cell r="B6" t="str">
            <v>Aspect Energy, LLC</v>
          </cell>
          <cell r="C6" t="str">
            <v>1606</v>
          </cell>
          <cell r="D6" t="str">
            <v>1775 Sherman Street, Suite 2400</v>
          </cell>
          <cell r="E6" t="str">
            <v>Denver, CO 80203</v>
          </cell>
          <cell r="F6" t="str">
            <v>Attn: Gas Marketing</v>
          </cell>
          <cell r="G6" t="str">
            <v>720-946-2838</v>
          </cell>
          <cell r="I6" t="str">
            <v>303-573-7011</v>
          </cell>
        </row>
        <row r="7">
          <cell r="B7" t="str">
            <v>BSGA Gas Producing, LLC</v>
          </cell>
          <cell r="C7" t="str">
            <v>2232</v>
          </cell>
          <cell r="D7" t="str">
            <v>601 Travis Street, Suite 1900</v>
          </cell>
          <cell r="E7" t="str">
            <v>Houston, TX 77002</v>
          </cell>
          <cell r="F7" t="str">
            <v>Attn: Luke C. Kruse</v>
          </cell>
          <cell r="G7" t="str">
            <v>713-751-0375</v>
          </cell>
          <cell r="I7" t="str">
            <v>713-951-5303</v>
          </cell>
        </row>
        <row r="8">
          <cell r="B8" t="str">
            <v>Beacon Petroleum Management, L.P.</v>
          </cell>
          <cell r="C8" t="str">
            <v>1887</v>
          </cell>
          <cell r="D8" t="str">
            <v>13465 Midway Road, Suite 300</v>
          </cell>
          <cell r="E8" t="str">
            <v>Dallas, TX 75244</v>
          </cell>
          <cell r="F8" t="str">
            <v>Attn: Ryan Leavy</v>
          </cell>
          <cell r="G8" t="str">
            <v>972-758-9396</v>
          </cell>
          <cell r="I8" t="str">
            <v>972-758-9393</v>
          </cell>
        </row>
        <row r="9">
          <cell r="B9" t="str">
            <v>Bluestone Natural Resources II, LLC</v>
          </cell>
          <cell r="C9" t="str">
            <v>2315</v>
          </cell>
          <cell r="D9" t="str">
            <v>2100 South Utica, Suite 200</v>
          </cell>
          <cell r="E9" t="str">
            <v>Tulsa, OK 74114</v>
          </cell>
          <cell r="F9" t="str">
            <v>Attn:  contract Administration</v>
          </cell>
          <cell r="G9" t="str">
            <v>918-392-9201</v>
          </cell>
          <cell r="I9" t="str">
            <v>918-392-9200</v>
          </cell>
        </row>
        <row r="10">
          <cell r="B10" t="str">
            <v>Burlington Resources Oil &amp; Gas Co. LP</v>
          </cell>
          <cell r="C10" t="str">
            <v>1218</v>
          </cell>
          <cell r="D10" t="str">
            <v>717 Texas Avenue, Suite 2100</v>
          </cell>
          <cell r="E10" t="str">
            <v>Houston, TX 77002</v>
          </cell>
          <cell r="F10" t="str">
            <v>Attn: Gas Marketing -  Gas Supply</v>
          </cell>
          <cell r="G10" t="str">
            <v>713-624-3793</v>
          </cell>
          <cell r="I10" t="str">
            <v>832-486-6545</v>
          </cell>
        </row>
        <row r="11">
          <cell r="B11" t="str">
            <v>Burlington Resources Trading Inc.</v>
          </cell>
          <cell r="C11" t="str">
            <v>1175</v>
          </cell>
          <cell r="D11" t="str">
            <v>717 Texas Avenue, Suite 2100</v>
          </cell>
          <cell r="E11" t="str">
            <v>Houston, TX 77002</v>
          </cell>
          <cell r="F11" t="str">
            <v>Attn: Gas Marketing -  Gas Supply</v>
          </cell>
          <cell r="G11" t="str">
            <v>713-624-3793</v>
          </cell>
          <cell r="I11" t="str">
            <v>832-486-6545</v>
          </cell>
        </row>
        <row r="12">
          <cell r="B12" t="str">
            <v>C.B. Moncrief</v>
          </cell>
          <cell r="C12" t="str">
            <v>2040</v>
          </cell>
          <cell r="D12" t="str">
            <v>950 Commerce Street</v>
          </cell>
          <cell r="E12" t="str">
            <v>Fort Worth, TX 76102-5418</v>
          </cell>
          <cell r="F12" t="str">
            <v>Attn: Marla Davis</v>
          </cell>
          <cell r="G12" t="str">
            <v>817-335-2822</v>
          </cell>
          <cell r="I12" t="str">
            <v>817-336-7232</v>
          </cell>
        </row>
        <row r="13">
          <cell r="B13" t="str">
            <v>Cal-Tex Fossil LLC</v>
          </cell>
          <cell r="C13" t="str">
            <v>1800</v>
          </cell>
          <cell r="D13" t="str">
            <v>P.O. Box 1327</v>
          </cell>
          <cell r="E13" t="str">
            <v>Graham, TX 76450</v>
          </cell>
          <cell r="F13" t="str">
            <v>Attn: Vicky Palmour / Bob Sanders / Sandy</v>
          </cell>
          <cell r="G13" t="str">
            <v>940-549-8513</v>
          </cell>
          <cell r="H13" t="str">
            <v>817-599-8712</v>
          </cell>
          <cell r="I13" t="str">
            <v>510-866-3206</v>
          </cell>
        </row>
        <row r="14">
          <cell r="B14" t="str">
            <v>Carrizo Oil &amp; Gas Inc.</v>
          </cell>
          <cell r="C14" t="str">
            <v>442</v>
          </cell>
          <cell r="D14" t="str">
            <v>500 Dallas Street, Suite 2499</v>
          </cell>
          <cell r="E14" t="str">
            <v>Houston, TX 77002</v>
          </cell>
          <cell r="F14" t="str">
            <v>Attn: Gas Marketing</v>
          </cell>
          <cell r="G14" t="str">
            <v>713-328-1035</v>
          </cell>
          <cell r="I14" t="str">
            <v>713-328-1090</v>
          </cell>
        </row>
        <row r="15">
          <cell r="B15" t="str">
            <v>Chesapeake Energy Marketing, Inc.</v>
          </cell>
          <cell r="C15" t="str">
            <v>1174</v>
          </cell>
          <cell r="D15" t="str">
            <v>6224 North Western Avenue</v>
          </cell>
          <cell r="E15" t="str">
            <v>Oklahoma City, OK 73154-0496</v>
          </cell>
          <cell r="F15" t="str">
            <v>Attn: Contract Administration</v>
          </cell>
          <cell r="G15" t="str">
            <v>405-848-8588</v>
          </cell>
          <cell r="I15" t="str">
            <v>405-848-3000</v>
          </cell>
        </row>
        <row r="16">
          <cell r="B16" t="str">
            <v>Chief Oil &amp; Gas LLC</v>
          </cell>
          <cell r="C16" t="str">
            <v>1740</v>
          </cell>
          <cell r="D16" t="str">
            <v>5956 Sherry Lane, Suite 1500</v>
          </cell>
          <cell r="E16" t="str">
            <v>Dallas, Texas 75225</v>
          </cell>
          <cell r="F16" t="str">
            <v>Attn: Jay Shaw</v>
          </cell>
          <cell r="G16" t="str">
            <v>214-265-7712</v>
          </cell>
        </row>
        <row r="17">
          <cell r="B17" t="str">
            <v>Citrus Energy Corporation</v>
          </cell>
          <cell r="C17" t="str">
            <v>1972</v>
          </cell>
          <cell r="D17" t="str">
            <v>399 Perry Street, Suite 203</v>
          </cell>
          <cell r="E17" t="str">
            <v>Castle Rock, CO 80104-2428</v>
          </cell>
          <cell r="F17" t="str">
            <v>Attn: Lance Peterson</v>
          </cell>
          <cell r="G17" t="str">
            <v>303-688-8828</v>
          </cell>
          <cell r="I17" t="str">
            <v>303-688-3130</v>
          </cell>
        </row>
        <row r="18">
          <cell r="B18" t="str">
            <v>ConocoPhillips Company</v>
          </cell>
          <cell r="C18" t="str">
            <v>190</v>
          </cell>
          <cell r="D18" t="str">
            <v>600 North Dairy Ashford</v>
          </cell>
          <cell r="E18" t="str">
            <v>Houston, TX 77079</v>
          </cell>
          <cell r="F18" t="str">
            <v>Attn: Gas Marketing -  Gas Supply</v>
          </cell>
          <cell r="G18" t="str">
            <v>713-624-3793</v>
          </cell>
          <cell r="H18" t="str">
            <v>281-293-3525</v>
          </cell>
          <cell r="I18" t="str">
            <v>832-486-6545</v>
          </cell>
          <cell r="J18" t="str">
            <v>281-293-5359</v>
          </cell>
        </row>
        <row r="19">
          <cell r="B19" t="str">
            <v>DB Newark Lease Holdings LP</v>
          </cell>
          <cell r="C19" t="str">
            <v>2130</v>
          </cell>
          <cell r="D19" t="str">
            <v>1345 Avenue of the Americas</v>
          </cell>
          <cell r="E19" t="str">
            <v>46th Floor</v>
          </cell>
          <cell r="F19" t="str">
            <v>New York, NY 10015</v>
          </cell>
          <cell r="G19" t="str">
            <v>713-490-3867</v>
          </cell>
          <cell r="I19" t="str">
            <v>713-490-3860</v>
          </cell>
        </row>
        <row r="20">
          <cell r="B20" t="str">
            <v>Denbury Onshore, LLC</v>
          </cell>
          <cell r="C20" t="str">
            <v>858</v>
          </cell>
          <cell r="D20" t="str">
            <v>5100 Tennyson Parkway, Suite 3000</v>
          </cell>
          <cell r="E20" t="str">
            <v>Plano, TX 75024</v>
          </cell>
          <cell r="F20" t="str">
            <v>Attn: Linda Miller</v>
          </cell>
          <cell r="G20" t="str">
            <v>972-673-2004</v>
          </cell>
          <cell r="I20" t="str">
            <v>972-673-2023</v>
          </cell>
        </row>
        <row r="21">
          <cell r="B21" t="str">
            <v>Devon Energy Production Company, L.P.</v>
          </cell>
          <cell r="C21" t="str">
            <v>439</v>
          </cell>
          <cell r="D21" t="str">
            <v>333 W. Sheridan Ave.</v>
          </cell>
          <cell r="E21" t="str">
            <v>Oklahoma City, OK 73102</v>
          </cell>
          <cell r="F21" t="str">
            <v>Attn: Operation Accounting - Central</v>
          </cell>
          <cell r="G21" t="str">
            <v>405-552-7676</v>
          </cell>
          <cell r="I21" t="str">
            <v>405-228-4800</v>
          </cell>
        </row>
        <row r="22">
          <cell r="B22" t="str">
            <v>Devon Energy Field Services</v>
          </cell>
          <cell r="C22" t="str">
            <v>456</v>
          </cell>
          <cell r="D22" t="str">
            <v>333 W. Sheridan Ave.</v>
          </cell>
          <cell r="E22" t="str">
            <v>Oklahoma City, OK 73102</v>
          </cell>
          <cell r="F22" t="str">
            <v>Attn: Operation Accounting - Central</v>
          </cell>
        </row>
        <row r="23">
          <cell r="B23" t="str">
            <v>Empire Pipeline Corporation</v>
          </cell>
          <cell r="C23" t="str">
            <v>2036</v>
          </cell>
          <cell r="D23" t="str">
            <v>12655 N Central Expressway, Suite 820</v>
          </cell>
          <cell r="E23" t="str">
            <v>Dallas, TX 75243</v>
          </cell>
          <cell r="F23" t="str">
            <v>Attn: Jerry Smith</v>
          </cell>
          <cell r="G23" t="str">
            <v>214-880-0397</v>
          </cell>
          <cell r="I23" t="str">
            <v>214-880-0394</v>
          </cell>
        </row>
        <row r="24">
          <cell r="B24" t="str">
            <v>Encana Oil and Gas (USA) Inc.</v>
          </cell>
          <cell r="C24" t="str">
            <v>1460</v>
          </cell>
          <cell r="D24" t="str">
            <v>14001 North Dallas Parkway, #1000</v>
          </cell>
          <cell r="E24" t="str">
            <v>Dallas, TX 75240</v>
          </cell>
          <cell r="F24" t="str">
            <v>Attn: Gas Marketing</v>
          </cell>
          <cell r="G24" t="str">
            <v>214-987-7196</v>
          </cell>
          <cell r="I24" t="str">
            <v>214-987-7100</v>
          </cell>
        </row>
        <row r="25">
          <cell r="B25" t="str">
            <v>EnerVest Operating, L.L.C.</v>
          </cell>
          <cell r="C25" t="str">
            <v>2248</v>
          </cell>
          <cell r="D25" t="str">
            <v>PO Box 4346 - Western Division - Dept 962</v>
          </cell>
          <cell r="E25" t="str">
            <v>Houston, TX 77210-4346</v>
          </cell>
          <cell r="F25" t="str">
            <v>Attn: Pam Newton</v>
          </cell>
          <cell r="G25" t="str">
            <v>713-464-8947</v>
          </cell>
          <cell r="I25" t="str">
            <v>713-647-7471</v>
          </cell>
        </row>
        <row r="26">
          <cell r="B26" t="str">
            <v>G and F Oil, Inc.</v>
          </cell>
          <cell r="C26" t="str">
            <v>2117</v>
          </cell>
          <cell r="D26" t="str">
            <v>6327 Silver Saddle Rd.</v>
          </cell>
          <cell r="E26" t="str">
            <v>Benbrook, TX 76126</v>
          </cell>
          <cell r="F26" t="str">
            <v>Attn: Gary Giles</v>
          </cell>
          <cell r="G26" t="str">
            <v>817-732-6515</v>
          </cell>
          <cell r="I26" t="str">
            <v>817-939-8851</v>
          </cell>
        </row>
        <row r="27">
          <cell r="B27" t="str">
            <v>Grand Operating, Inc.</v>
          </cell>
          <cell r="C27" t="str">
            <v>1958</v>
          </cell>
          <cell r="D27" t="str">
            <v>15303 Dallas Parkway, Suite 1010</v>
          </cell>
          <cell r="E27" t="str">
            <v>Addison, TX 75001</v>
          </cell>
          <cell r="F27" t="str">
            <v>Attn: Terry Mackey</v>
          </cell>
          <cell r="G27" t="str">
            <v>972-788-0176</v>
          </cell>
          <cell r="I27" t="str">
            <v>972-788-2080</v>
          </cell>
        </row>
        <row r="28">
          <cell r="B28" t="str">
            <v>Legend Natural Gas IV, LP</v>
          </cell>
          <cell r="C28" t="str">
            <v>2272</v>
          </cell>
          <cell r="D28" t="str">
            <v>15021 Katy Freeway, Suite 200</v>
          </cell>
          <cell r="E28" t="str">
            <v>Houston, TX 77094</v>
          </cell>
          <cell r="F28" t="str">
            <v>Attn: Accounting</v>
          </cell>
          <cell r="G28" t="str">
            <v>281-644-5901</v>
          </cell>
          <cell r="I28" t="str">
            <v>281-644-5900</v>
          </cell>
        </row>
        <row r="29">
          <cell r="B29" t="str">
            <v>MKS Natural Gas Company</v>
          </cell>
          <cell r="C29" t="str">
            <v>1931</v>
          </cell>
          <cell r="D29" t="str">
            <v>P.O. Box 1209</v>
          </cell>
          <cell r="E29" t="str">
            <v>Weatherford, TX 76086</v>
          </cell>
          <cell r="F29" t="str">
            <v>Attn: Gas Accounting</v>
          </cell>
          <cell r="G29" t="str">
            <v>817-599-8365</v>
          </cell>
          <cell r="I29" t="str">
            <v>817-599-9477</v>
          </cell>
        </row>
        <row r="30">
          <cell r="B30" t="str">
            <v>Moncrief Oil International, Inc.</v>
          </cell>
          <cell r="C30" t="str">
            <v>1889</v>
          </cell>
          <cell r="D30" t="str">
            <v>301 Commerce Street, Suite 3650</v>
          </cell>
          <cell r="E30" t="str">
            <v>Fort Worth, TX 76102</v>
          </cell>
          <cell r="F30" t="str">
            <v>Attn: Jeffrey W. Miller</v>
          </cell>
          <cell r="G30" t="str">
            <v>817-348-8464</v>
          </cell>
          <cell r="I30" t="str">
            <v>817-348-8454</v>
          </cell>
        </row>
        <row r="31">
          <cell r="B31" t="str">
            <v>NextEra Energy Producer Services, LLC.</v>
          </cell>
          <cell r="C31" t="str">
            <v>2173</v>
          </cell>
          <cell r="D31" t="str">
            <v>601 Travis Street, Suite 1900</v>
          </cell>
          <cell r="E31" t="str">
            <v>Houston, TX 77002</v>
          </cell>
          <cell r="F31" t="str">
            <v>Attn: T. Kemp Jones</v>
          </cell>
          <cell r="G31" t="str">
            <v>713-751-0375</v>
          </cell>
          <cell r="I31" t="str">
            <v>713-705-1578</v>
          </cell>
        </row>
        <row r="32">
          <cell r="B32" t="str">
            <v>North Texas Llano Operating Corp.</v>
          </cell>
          <cell r="C32" t="str">
            <v>1917</v>
          </cell>
          <cell r="D32" t="str">
            <v>7201 I-40 West, Suite 321</v>
          </cell>
          <cell r="E32" t="str">
            <v>Amarillo, TX 79106</v>
          </cell>
          <cell r="F32" t="str">
            <v>Attn: Kendra D. Wright</v>
          </cell>
          <cell r="G32" t="str">
            <v>806-468-9265</v>
          </cell>
          <cell r="I32" t="str">
            <v>806-468-8276</v>
          </cell>
        </row>
        <row r="33">
          <cell r="B33" t="str">
            <v>Peregrine Field Services, L.P.</v>
          </cell>
          <cell r="C33" t="str">
            <v>1871</v>
          </cell>
          <cell r="D33" t="str">
            <v>500 West Wall, Suite 300</v>
          </cell>
          <cell r="E33" t="str">
            <v>Midland, TX 79701</v>
          </cell>
          <cell r="F33" t="str">
            <v>Attn: Amy Dodson</v>
          </cell>
          <cell r="G33" t="str">
            <v>432-684-4519</v>
          </cell>
          <cell r="I33" t="str">
            <v>432-682-6685</v>
          </cell>
        </row>
        <row r="34">
          <cell r="B34" t="str">
            <v>Pioneer Natural Resources USA, Inc.</v>
          </cell>
          <cell r="C34" t="str">
            <v>2547</v>
          </cell>
          <cell r="D34" t="str">
            <v>5205 N. O'Connor Blvd, Suite 200</v>
          </cell>
          <cell r="E34" t="str">
            <v>Irving, TX 75039</v>
          </cell>
          <cell r="F34" t="str">
            <v>Attn: Barbara Bright</v>
          </cell>
          <cell r="G34" t="str">
            <v>432-571-5696</v>
          </cell>
          <cell r="H34" t="str">
            <v>972-969-3572</v>
          </cell>
          <cell r="I34" t="str">
            <v>432-571-3175</v>
          </cell>
          <cell r="J34" t="str">
            <v>972-969-3866</v>
          </cell>
        </row>
        <row r="35">
          <cell r="B35" t="str">
            <v>PNR Holdings LLC</v>
          </cell>
          <cell r="C35" t="str">
            <v>2002</v>
          </cell>
          <cell r="D35" t="str">
            <v>5205 N. O'Connor Blvd, Suite 200</v>
          </cell>
          <cell r="E35" t="str">
            <v>Irving, TX 75039</v>
          </cell>
          <cell r="F35" t="str">
            <v>Attn: Barbara Bright</v>
          </cell>
          <cell r="G35" t="str">
            <v>432-571-5696</v>
          </cell>
          <cell r="H35" t="str">
            <v>972-969-3572</v>
          </cell>
          <cell r="I35" t="str">
            <v>432-571-3175</v>
          </cell>
          <cell r="J35" t="str">
            <v>972-969-3866</v>
          </cell>
        </row>
        <row r="36">
          <cell r="B36" t="str">
            <v>Premier Natural Resources II, LLC</v>
          </cell>
          <cell r="C36" t="str">
            <v>2249</v>
          </cell>
          <cell r="D36" t="str">
            <v>2277 Plaza Drive, Suite 440</v>
          </cell>
          <cell r="E36" t="str">
            <v>Sugar Land, TX 77479</v>
          </cell>
          <cell r="F36" t="str">
            <v>c/o Upstream Energy Services, L.P. (Agent)</v>
          </cell>
          <cell r="G36" t="str">
            <v>281-277-4203</v>
          </cell>
          <cell r="I36" t="str">
            <v>281-269-7712</v>
          </cell>
          <cell r="J36" t="str">
            <v>281-269-7713</v>
          </cell>
        </row>
        <row r="37">
          <cell r="B37" t="str">
            <v>Range Resources</v>
          </cell>
          <cell r="C37" t="str">
            <v>378</v>
          </cell>
          <cell r="D37" t="str">
            <v>100 Throckmorton Street, Suite 1200</v>
          </cell>
          <cell r="E37" t="str">
            <v>Fort Worth, TX 76102</v>
          </cell>
          <cell r="F37" t="str">
            <v>Attn: Gas Marketing</v>
          </cell>
          <cell r="G37" t="str">
            <v>817-869-2000</v>
          </cell>
          <cell r="I37" t="str">
            <v>817-869-4235</v>
          </cell>
        </row>
        <row r="38">
          <cell r="B38" t="str">
            <v>Range Texas Production, LLC</v>
          </cell>
          <cell r="C38" t="str">
            <v>1976</v>
          </cell>
          <cell r="D38" t="str">
            <v>100 Throckmorton Street, Suite 1200</v>
          </cell>
          <cell r="E38" t="str">
            <v>Fort Worth, TX 76102</v>
          </cell>
          <cell r="F38" t="str">
            <v>Attn: Gas Marketing</v>
          </cell>
          <cell r="G38" t="str">
            <v>817-869-2000</v>
          </cell>
          <cell r="I38" t="str">
            <v>817-869-4235</v>
          </cell>
        </row>
        <row r="39">
          <cell r="B39" t="str">
            <v>Republic Energy Operating, LLC.</v>
          </cell>
          <cell r="C39" t="str">
            <v>269</v>
          </cell>
          <cell r="D39" t="str">
            <v>4925 Greenville Ave., Suite 1050</v>
          </cell>
          <cell r="E39" t="str">
            <v>Dallas, TX 75206</v>
          </cell>
          <cell r="F39" t="str">
            <v>Attn: Robert S. Douglas</v>
          </cell>
          <cell r="G39" t="str">
            <v>214-369-6692</v>
          </cell>
          <cell r="I39" t="str">
            <v>214-891-2501</v>
          </cell>
        </row>
        <row r="40">
          <cell r="B40" t="str">
            <v>Rimrock Energy, LLC</v>
          </cell>
          <cell r="C40" t="str">
            <v>1963</v>
          </cell>
          <cell r="D40" t="str">
            <v>1000 West Weatherford, Suite 100</v>
          </cell>
          <cell r="E40" t="str">
            <v>Fort Worth, TX 76102</v>
          </cell>
          <cell r="F40" t="str">
            <v>Attn: Debbie Womble</v>
          </cell>
          <cell r="G40" t="str">
            <v>817-924-8697</v>
          </cell>
          <cell r="I40" t="str">
            <v>817-924-8695</v>
          </cell>
        </row>
        <row r="41">
          <cell r="B41" t="str">
            <v>Shell Western E&amp;P Inc.</v>
          </cell>
          <cell r="C41" t="str">
            <v>4167</v>
          </cell>
          <cell r="D41" t="str">
            <v>200 North Dairy Ashford</v>
          </cell>
          <cell r="E41" t="str">
            <v>Houston, TX 77079</v>
          </cell>
          <cell r="F41" t="str">
            <v>Attn: Robert Cowan</v>
          </cell>
          <cell r="G41" t="str">
            <v>281-544-3544</v>
          </cell>
          <cell r="I41" t="str">
            <v>281-544-5152</v>
          </cell>
        </row>
        <row r="42">
          <cell r="B42" t="str">
            <v>Slate Holdings Inc.</v>
          </cell>
          <cell r="C42" t="str">
            <v>2280</v>
          </cell>
          <cell r="D42" t="str">
            <v>P.O. Box 1327</v>
          </cell>
          <cell r="E42" t="str">
            <v>Mineral Wells, TX 76068</v>
          </cell>
          <cell r="G42" t="str">
            <v>940-325-9797</v>
          </cell>
          <cell r="I42" t="str">
            <v>940-325-3371</v>
          </cell>
        </row>
        <row r="43">
          <cell r="B43" t="str">
            <v>Spindletop Oil &amp; Gas Co.</v>
          </cell>
          <cell r="C43" t="str">
            <v>958</v>
          </cell>
          <cell r="D43" t="str">
            <v>12850 Spurling Road, Suite 200</v>
          </cell>
          <cell r="E43" t="str">
            <v>Dallas, TX 75230</v>
          </cell>
          <cell r="F43" t="str">
            <v>Attn: Production Accounting</v>
          </cell>
          <cell r="G43" t="str">
            <v>972-661-2701</v>
          </cell>
          <cell r="I43" t="str">
            <v>972-644-2581</v>
          </cell>
        </row>
        <row r="44">
          <cell r="B44" t="str">
            <v>Talon Oil &amp; Gas LLC</v>
          </cell>
          <cell r="C44" t="str">
            <v>2184</v>
          </cell>
          <cell r="D44" t="str">
            <v>12225 Greenville Avenue, Suite 900</v>
          </cell>
          <cell r="E44" t="str">
            <v>Dallas, TX 75243</v>
          </cell>
          <cell r="F44" t="str">
            <v>Attn: Scott Fowler</v>
          </cell>
          <cell r="G44" t="str">
            <v>214-751-2929</v>
          </cell>
          <cell r="I44" t="str">
            <v>214-751-2918</v>
          </cell>
          <cell r="J44" t="str">
            <v>214-751-2923</v>
          </cell>
        </row>
        <row r="45">
          <cell r="B45" t="str">
            <v>Total Gas &amp; Power North America, Inc.</v>
          </cell>
          <cell r="C45" t="str">
            <v>50</v>
          </cell>
          <cell r="D45" t="str">
            <v>1201 Louisiana, Suite 1600</v>
          </cell>
          <cell r="E45" t="str">
            <v>Houston, TX 77002</v>
          </cell>
          <cell r="F45" t="str">
            <v>Attn: Contract Administration</v>
          </cell>
          <cell r="G45" t="str">
            <v>713-697-4030</v>
          </cell>
          <cell r="I45" t="str">
            <v>713-647-4000</v>
          </cell>
        </row>
        <row r="46">
          <cell r="B46" t="str">
            <v>Hollis R. Sullivan, Inc.</v>
          </cell>
          <cell r="C46" t="str">
            <v>1752</v>
          </cell>
          <cell r="D46" t="str">
            <v>P.O. Box 9289</v>
          </cell>
          <cell r="E46" t="str">
            <v>Wichita Falls, TX 76308</v>
          </cell>
          <cell r="F46" t="str">
            <v>Attn: Contract Administration</v>
          </cell>
          <cell r="G46" t="str">
            <v>940-322-8963</v>
          </cell>
          <cell r="I46" t="str">
            <v>940-322-8963</v>
          </cell>
        </row>
        <row r="47">
          <cell r="B47" t="str">
            <v>Vantage Fort Worth Energy LLC</v>
          </cell>
          <cell r="C47" t="str">
            <v>2230</v>
          </cell>
          <cell r="D47" t="str">
            <v>116 Inverness Drive East, Suite 107</v>
          </cell>
          <cell r="E47" t="str">
            <v>Englewood, CO 80112</v>
          </cell>
          <cell r="F47" t="str">
            <v>Attn: Stephanie Helmstaedter</v>
          </cell>
          <cell r="G47" t="str">
            <v>303-386-8718</v>
          </cell>
          <cell r="I47" t="str">
            <v>303-386-8618</v>
          </cell>
        </row>
        <row r="48">
          <cell r="B48" t="str">
            <v>Williams Production-Gulf Coast Co.</v>
          </cell>
          <cell r="C48" t="str">
            <v>1805</v>
          </cell>
          <cell r="D48" t="str">
            <v>P.O. Box 3102 Mail Drop 36-5</v>
          </cell>
          <cell r="E48" t="str">
            <v>Tulsa, OK 74172</v>
          </cell>
          <cell r="F48" t="str">
            <v>Attn: Sheila J. Russell</v>
          </cell>
          <cell r="G48" t="str">
            <v>918-573-3177</v>
          </cell>
          <cell r="I48" t="str">
            <v>918-573-3745</v>
          </cell>
        </row>
        <row r="49">
          <cell r="B49" t="str">
            <v>WPX Energy Gulf Coast, LP</v>
          </cell>
          <cell r="C49" t="str">
            <v>2309</v>
          </cell>
          <cell r="D49" t="str">
            <v>One Williams Center, Mail Drop 36-6</v>
          </cell>
          <cell r="E49" t="str">
            <v>Tulsa, OK 74172</v>
          </cell>
          <cell r="F49" t="str">
            <v>Attn: Upstream Management</v>
          </cell>
          <cell r="G49" t="str">
            <v>918-573-3177</v>
          </cell>
          <cell r="I49" t="str">
            <v>918-573-3745</v>
          </cell>
        </row>
        <row r="50">
          <cell r="B50" t="str">
            <v>XTO Resources I, LP</v>
          </cell>
          <cell r="C50" t="str">
            <v>1733</v>
          </cell>
          <cell r="D50" t="str">
            <v>810 Houston Street</v>
          </cell>
          <cell r="E50" t="str">
            <v>Fort Worth, TX 76102</v>
          </cell>
          <cell r="F50" t="str">
            <v>Attn: Terry Schultz</v>
          </cell>
          <cell r="G50" t="str">
            <v>817-885-2590</v>
          </cell>
          <cell r="I50" t="str">
            <v>817-885-2504</v>
          </cell>
        </row>
        <row r="51">
          <cell r="B51" t="str">
            <v>XTO Energy Inc.</v>
          </cell>
          <cell r="C51" t="str">
            <v>404</v>
          </cell>
          <cell r="D51" t="str">
            <v>810 Houston Street</v>
          </cell>
          <cell r="E51" t="str">
            <v>Fort Worth, TX 76102</v>
          </cell>
          <cell r="F51" t="str">
            <v>Attn: Peggy Vales</v>
          </cell>
          <cell r="G51" t="str">
            <v>817-885-2590</v>
          </cell>
          <cell r="I51" t="str">
            <v>817-885-3435</v>
          </cell>
        </row>
      </sheetData>
      <sheetData sheetId="17">
        <row r="40">
          <cell r="C40">
            <v>5</v>
          </cell>
        </row>
        <row r="41">
          <cell r="C41">
            <v>6</v>
          </cell>
        </row>
        <row r="42">
          <cell r="C42">
            <v>7</v>
          </cell>
        </row>
        <row r="43">
          <cell r="C43">
            <v>8</v>
          </cell>
        </row>
        <row r="44">
          <cell r="C44">
            <v>9</v>
          </cell>
        </row>
        <row r="45">
          <cell r="C45">
            <v>10</v>
          </cell>
        </row>
        <row r="46">
          <cell r="C46">
            <v>11</v>
          </cell>
        </row>
        <row r="47">
          <cell r="C47">
            <v>12</v>
          </cell>
        </row>
        <row r="48">
          <cell r="C48">
            <v>13</v>
          </cell>
        </row>
        <row r="49">
          <cell r="C49">
            <v>14</v>
          </cell>
        </row>
        <row r="60">
          <cell r="C60">
            <v>2</v>
          </cell>
        </row>
        <row r="61">
          <cell r="C61">
            <v>3</v>
          </cell>
        </row>
        <row r="62">
          <cell r="C62">
            <v>4</v>
          </cell>
        </row>
        <row r="63">
          <cell r="C63">
            <v>5</v>
          </cell>
        </row>
        <row r="64">
          <cell r="C64">
            <v>6</v>
          </cell>
        </row>
        <row r="65">
          <cell r="C65">
            <v>7</v>
          </cell>
        </row>
        <row r="66">
          <cell r="C66">
            <v>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s"/>
      <sheetName val="Assumptions Summary"/>
      <sheetName val="Assumptions"/>
      <sheetName val="Summary"/>
      <sheetName val="Return Summary"/>
      <sheetName val="Model"/>
      <sheetName val="Gas Volume Chart"/>
      <sheetName val="Type Well Worksheet"/>
      <sheetName val="Type Well 1"/>
      <sheetName val="Type Well 1 Chart"/>
      <sheetName val="Type Well 2"/>
      <sheetName val="Type Well 2 Chart"/>
      <sheetName val="Cash Flow &amp; Returns"/>
      <sheetName val="Debt"/>
      <sheetName val="Return Sensitivities"/>
    </sheetNames>
    <sheetDataSet>
      <sheetData sheetId="0" refreshError="1"/>
      <sheetData sheetId="1" refreshError="1">
        <row r="12">
          <cell r="D12" t="str">
            <v>AB Resources</v>
          </cell>
        </row>
        <row r="13">
          <cell r="D13">
            <v>39995</v>
          </cell>
        </row>
        <row r="14">
          <cell r="E14" t="str">
            <v>December</v>
          </cell>
        </row>
        <row r="15">
          <cell r="D15">
            <v>31</v>
          </cell>
        </row>
        <row r="16">
          <cell r="E16" t="str">
            <v>Projected Fiscal Year Ending December 31,</v>
          </cell>
        </row>
        <row r="17">
          <cell r="E17" t="str">
            <v>(Dollars in thousands, except as indicated)</v>
          </cell>
        </row>
      </sheetData>
      <sheetData sheetId="2" refreshError="1"/>
      <sheetData sheetId="3" refreshError="1">
        <row r="2">
          <cell r="T2" t="str">
            <v>MID CASE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taCalcs"/>
      <sheetName val="Fundamentals"/>
      <sheetName val="PriorList"/>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OE Summary"/>
      <sheetName val="Slides"/>
      <sheetName val="Assumptions"/>
      <sheetName val="Dashboard"/>
      <sheetName val="Bridge"/>
      <sheetName val="Input"/>
      <sheetName val="Financials"/>
      <sheetName val="Additional Costs"/>
      <sheetName val="Flip Tracker"/>
      <sheetName val="Purch Price Alloc"/>
      <sheetName val="FMV PPA &amp; CapEx"/>
      <sheetName val="DCF"/>
      <sheetName val="Pricing"/>
      <sheetName val="Revenue"/>
      <sheetName val="Network Upgrades"/>
      <sheetName val="NCF"/>
      <sheetName val="CF Breakdown"/>
      <sheetName val="Tax"/>
      <sheetName val="2017 Deferrals"/>
      <sheetName val="Debt"/>
      <sheetName val="5050_Financials"/>
      <sheetName val="5050_Waterfall"/>
      <sheetName val="ProjectFinance"/>
      <sheetName val="PF_Financials"/>
      <sheetName val="PF_Waterfall"/>
      <sheetName val="Acct_and_Balances"/>
      <sheetName val="Community Wind"/>
    </sheetNames>
    <sheetDataSet>
      <sheetData sheetId="0"/>
      <sheetData sheetId="1"/>
      <sheetData sheetId="2"/>
      <sheetData sheetId="3"/>
      <sheetData sheetId="4"/>
      <sheetData sheetId="5"/>
      <sheetData sheetId="6">
        <row r="1">
          <cell r="A1" t="str">
            <v>Community 30.0 MW (Clipper C96)</v>
          </cell>
        </row>
        <row r="12">
          <cell r="B12">
            <v>42978</v>
          </cell>
        </row>
        <row r="35">
          <cell r="B35">
            <v>30000</v>
          </cell>
        </row>
      </sheetData>
      <sheetData sheetId="7">
        <row r="1">
          <cell r="E1">
            <v>0</v>
          </cell>
        </row>
      </sheetData>
      <sheetData sheetId="8"/>
      <sheetData sheetId="9"/>
      <sheetData sheetId="10"/>
      <sheetData sheetId="11"/>
      <sheetData sheetId="12"/>
      <sheetData sheetId="13"/>
      <sheetData sheetId="14"/>
      <sheetData sheetId="15"/>
      <sheetData sheetId="16"/>
      <sheetData sheetId="17"/>
      <sheetData sheetId="18">
        <row r="93">
          <cell r="E93">
            <v>0</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s"/>
      <sheetName val="Assumptions"/>
      <sheetName val="Summary II"/>
      <sheetName val="Summary"/>
      <sheetName val="Model"/>
      <sheetName val="Type Well 1"/>
      <sheetName val="Type Well 2"/>
      <sheetName val="Type Well Worksheet"/>
      <sheetName val="Volume Chart"/>
      <sheetName val="FEA Capex Buildup"/>
      <sheetName val="FEA Opex Buildup"/>
      <sheetName val="Cash Flow &amp; Returns"/>
      <sheetName val="Sensitivity Summary"/>
      <sheetName val="Debt"/>
      <sheetName val="Return Sensitivities"/>
      <sheetName val="Sensitivities"/>
      <sheetName val="Management Earn-in"/>
      <sheetName val="Base Case"/>
      <sheetName val="Stress Case"/>
      <sheetName val="Upside Case"/>
      <sheetName val="Sheet1"/>
      <sheetName val="Projected Volume Graph"/>
      <sheetName val="Cash Flow Graph"/>
    </sheetNames>
    <sheetDataSet>
      <sheetData sheetId="0"/>
      <sheetData sheetId="1">
        <row r="12">
          <cell r="D12" t="str">
            <v>Arista / Newfield Monument Butte (Green River Only)</v>
          </cell>
        </row>
      </sheetData>
      <sheetData sheetId="2">
        <row r="2">
          <cell r="T2" t="str">
            <v>BASE CASE</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field ATRR - Analysis"/>
      <sheetName val="Investment Analysis"/>
      <sheetName val="Discount"/>
      <sheetName val="Westar Lines Data"/>
      <sheetName val="Westar ATRR"/>
      <sheetName val="Handy-Whitman Index"/>
    </sheetNames>
    <sheetDataSet>
      <sheetData sheetId="0" refreshError="1"/>
      <sheetData sheetId="1">
        <row r="34">
          <cell r="G34">
            <v>4241971.5634240629</v>
          </cell>
        </row>
      </sheetData>
      <sheetData sheetId="2" refreshError="1"/>
      <sheetData sheetId="3" refreshError="1"/>
      <sheetData sheetId="4">
        <row r="75">
          <cell r="P75">
            <v>1.624655511550132E-2</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wance Calculation"/>
      <sheetName val="Allowance Calculation - TX"/>
      <sheetName val="Allowance Calculation - NE"/>
      <sheetName val="Trend Charts"/>
      <sheetName val="Trend"/>
      <sheetName val="Allowance Calc"/>
      <sheetName val="Allocation Unapplied"/>
      <sheetName val="Earnings Impact"/>
      <sheetName val="GEXA Mnthly AR Report - Summar"/>
      <sheetName val="Commercial &amp; Apt Accounts 60+ D"/>
      <sheetName val="Effective Tax Rate"/>
      <sheetName val="BR &amp; AR Report"/>
      <sheetName val="Summary"/>
      <sheetName val="Residential Deposit Offset"/>
      <sheetName val="Unbilled - TX"/>
      <sheetName val="Unbilled - NE"/>
      <sheetName val="Allowance - TX"/>
      <sheetName val="Allowance - NE"/>
    </sheetNames>
    <sheetDataSet>
      <sheetData sheetId="0"/>
      <sheetData sheetId="1"/>
      <sheetData sheetId="2"/>
      <sheetData sheetId="3">
        <row r="1">
          <cell r="B1">
            <v>6</v>
          </cell>
        </row>
      </sheetData>
      <sheetData sheetId="4">
        <row r="7">
          <cell r="A7" t="str">
            <v>Unbilled AR</v>
          </cell>
          <cell r="DP7">
            <v>40597830</v>
          </cell>
          <cell r="DQ7">
            <v>28993014</v>
          </cell>
          <cell r="DR7">
            <v>40597830</v>
          </cell>
          <cell r="DS7">
            <v>40597830</v>
          </cell>
          <cell r="DT7">
            <v>40597830</v>
          </cell>
          <cell r="DU7">
            <v>40597830</v>
          </cell>
          <cell r="DV7">
            <v>28993014</v>
          </cell>
          <cell r="DW7">
            <v>33993014</v>
          </cell>
          <cell r="DX7">
            <v>33993014</v>
          </cell>
          <cell r="DY7">
            <v>36347421</v>
          </cell>
          <cell r="DZ7">
            <v>36847420.640000001</v>
          </cell>
          <cell r="EA7">
            <v>36847420.640000001</v>
          </cell>
          <cell r="EB7">
            <v>36847420.640000001</v>
          </cell>
          <cell r="EC7">
            <v>36847420.640000001</v>
          </cell>
          <cell r="ED7">
            <v>36847420.640000001</v>
          </cell>
          <cell r="EE7">
            <v>36347421</v>
          </cell>
          <cell r="EF7">
            <v>36347421</v>
          </cell>
          <cell r="EG7">
            <v>26969770.620000001</v>
          </cell>
          <cell r="EH7">
            <v>26969770.620000001</v>
          </cell>
          <cell r="EI7">
            <v>26969770.620000001</v>
          </cell>
          <cell r="EJ7">
            <v>26969770.620000001</v>
          </cell>
          <cell r="EK7">
            <v>26969770.620000001</v>
          </cell>
          <cell r="EL7">
            <v>26969770.620000001</v>
          </cell>
          <cell r="EM7">
            <v>26969770.620000001</v>
          </cell>
          <cell r="EN7">
            <v>26969770.620000001</v>
          </cell>
          <cell r="EO7">
            <v>32474838.48</v>
          </cell>
        </row>
        <row r="24">
          <cell r="A24" t="str">
            <v>Credit balances</v>
          </cell>
          <cell r="C24">
            <v>-1515666.62</v>
          </cell>
          <cell r="D24">
            <v>-1389438.17</v>
          </cell>
          <cell r="E24">
            <v>-1123466.3899999999</v>
          </cell>
          <cell r="F24">
            <v>-1069558.24</v>
          </cell>
          <cell r="G24">
            <v>-974281.11</v>
          </cell>
          <cell r="H24">
            <v>-938267.33</v>
          </cell>
          <cell r="I24">
            <v>-949908.51</v>
          </cell>
          <cell r="J24">
            <v>-969265.18</v>
          </cell>
          <cell r="K24">
            <v>-991327.87</v>
          </cell>
          <cell r="L24">
            <v>-1075825.8</v>
          </cell>
          <cell r="M24">
            <v>-1233990.3600000001</v>
          </cell>
          <cell r="N24">
            <v>-1018031.06</v>
          </cell>
          <cell r="O24">
            <v>-1043603.66</v>
          </cell>
          <cell r="P24">
            <v>-740529.54</v>
          </cell>
          <cell r="Q24">
            <v>-795781.37</v>
          </cell>
          <cell r="R24">
            <v>-737422.43</v>
          </cell>
          <cell r="S24">
            <v>-750068.45</v>
          </cell>
          <cell r="T24">
            <v>-696091.15</v>
          </cell>
          <cell r="U24">
            <v>-701874.81</v>
          </cell>
          <cell r="V24">
            <v>-738922.76</v>
          </cell>
          <cell r="W24">
            <v>-682639.05</v>
          </cell>
          <cell r="X24">
            <v>-760142.71</v>
          </cell>
          <cell r="Y24">
            <v>-658155.56000000006</v>
          </cell>
          <cell r="Z24">
            <v>-621925.14</v>
          </cell>
          <cell r="AA24">
            <v>-596813.52</v>
          </cell>
          <cell r="AB24">
            <v>-653837.54</v>
          </cell>
          <cell r="AC24">
            <v>-921228.25</v>
          </cell>
          <cell r="AD24">
            <v>-964970.72</v>
          </cell>
          <cell r="AE24">
            <v>-942113.04</v>
          </cell>
          <cell r="AF24">
            <v>-697955.49</v>
          </cell>
          <cell r="AG24">
            <v>-677372.12</v>
          </cell>
          <cell r="AH24">
            <v>-730498.77</v>
          </cell>
          <cell r="AI24">
            <v>-992099.48</v>
          </cell>
          <cell r="AJ24">
            <v>-699834.59</v>
          </cell>
          <cell r="AK24">
            <v>-594073.68999999994</v>
          </cell>
          <cell r="AL24">
            <v>-693049</v>
          </cell>
          <cell r="AM24">
            <v>-642663.91</v>
          </cell>
          <cell r="AN24">
            <v>-580409.02</v>
          </cell>
          <cell r="AO24">
            <v>-592688.05000000005</v>
          </cell>
          <cell r="AP24">
            <v>-627838.92000000004</v>
          </cell>
          <cell r="AQ24">
            <v>-591717.17000000004</v>
          </cell>
          <cell r="AR24">
            <v>-600788.05000000005</v>
          </cell>
          <cell r="AS24">
            <v>-636502.68999999994</v>
          </cell>
          <cell r="AT24">
            <v>-550814.23</v>
          </cell>
          <cell r="AU24">
            <v>-600170.16</v>
          </cell>
          <cell r="AV24">
            <v>-525523.38</v>
          </cell>
          <cell r="AW24">
            <v>-529429.46</v>
          </cell>
          <cell r="AX24">
            <v>-510347.11</v>
          </cell>
          <cell r="AY24">
            <v>-535389.18000000005</v>
          </cell>
          <cell r="AZ24">
            <v>-598026.56999999995</v>
          </cell>
          <cell r="BA24">
            <v>-604361.81000000006</v>
          </cell>
          <cell r="BB24">
            <v>-609629.35</v>
          </cell>
          <cell r="BC24">
            <v>-688020.12</v>
          </cell>
          <cell r="BD24">
            <v>-725128.3</v>
          </cell>
          <cell r="BE24">
            <v>-701439.03</v>
          </cell>
          <cell r="BF24">
            <v>-664535.19999999995</v>
          </cell>
          <cell r="BG24">
            <v>-596681.42000000004</v>
          </cell>
          <cell r="BH24">
            <v>-617892.05000000005</v>
          </cell>
          <cell r="BI24">
            <v>-641279.87</v>
          </cell>
          <cell r="BJ24">
            <v>-692128.28</v>
          </cell>
          <cell r="BK24">
            <v>-628035.43000000005</v>
          </cell>
          <cell r="BL24">
            <v>-598660.74</v>
          </cell>
          <cell r="BM24">
            <v>-603570.17000000004</v>
          </cell>
          <cell r="BN24">
            <v>-590610.28</v>
          </cell>
          <cell r="BO24">
            <v>-608674.86</v>
          </cell>
          <cell r="BP24">
            <v>-659795.71</v>
          </cell>
          <cell r="BQ24">
            <v>-707869.3</v>
          </cell>
          <cell r="BR24">
            <v>-799241.85</v>
          </cell>
          <cell r="BS24">
            <v>-654865.1</v>
          </cell>
          <cell r="BT24">
            <v>-669026.85</v>
          </cell>
          <cell r="BU24">
            <v>-792748.89</v>
          </cell>
          <cell r="BV24">
            <v>-730015.59</v>
          </cell>
          <cell r="BW24">
            <v>-681601.13</v>
          </cell>
          <cell r="BX24">
            <v>-647300.04</v>
          </cell>
          <cell r="BY24">
            <v>-651420.85</v>
          </cell>
          <cell r="BZ24">
            <v>-701693.32</v>
          </cell>
          <cell r="CA24">
            <v>-681463.27</v>
          </cell>
          <cell r="CB24">
            <v>-659417.68000000005</v>
          </cell>
          <cell r="CC24">
            <v>-729114.95</v>
          </cell>
          <cell r="CD24">
            <v>-605446.5</v>
          </cell>
          <cell r="CE24">
            <v>-601709.07999999996</v>
          </cell>
          <cell r="CF24">
            <v>-639628.89</v>
          </cell>
          <cell r="CG24">
            <v>-670602.81999999995</v>
          </cell>
          <cell r="CH24">
            <v>-614398.4</v>
          </cell>
          <cell r="CI24">
            <v>-559519.64</v>
          </cell>
          <cell r="CJ24">
            <v>-559149.54</v>
          </cell>
          <cell r="CK24">
            <v>-549878.39</v>
          </cell>
          <cell r="CL24">
            <v>-534551.93999999994</v>
          </cell>
          <cell r="CM24">
            <v>-588702.08000000007</v>
          </cell>
          <cell r="CN24">
            <v>-541393.66</v>
          </cell>
          <cell r="CO24">
            <v>-459866.85000000003</v>
          </cell>
          <cell r="CP24">
            <v>-521606.19000000006</v>
          </cell>
          <cell r="CQ24">
            <v>-486935.17</v>
          </cell>
          <cell r="CR24">
            <v>-517648.1</v>
          </cell>
          <cell r="CS24">
            <v>-522961.57999999996</v>
          </cell>
          <cell r="CT24">
            <v>-522961.57999999996</v>
          </cell>
          <cell r="CU24">
            <v>-460667.4</v>
          </cell>
          <cell r="CV24">
            <v>-553166.03</v>
          </cell>
          <cell r="CW24">
            <v>-502930.77</v>
          </cell>
          <cell r="CX24">
            <v>-434668.05000000005</v>
          </cell>
          <cell r="CY24">
            <v>-469520.08999999997</v>
          </cell>
          <cell r="CZ24">
            <v>-458331.18000000005</v>
          </cell>
          <cell r="DA24">
            <v>-502182.73000000004</v>
          </cell>
          <cell r="DB24">
            <v>-528076.06000000006</v>
          </cell>
          <cell r="DC24">
            <v>-587942.97</v>
          </cell>
          <cell r="DD24">
            <v>-540668.64</v>
          </cell>
          <cell r="DE24">
            <v>-593319.03</v>
          </cell>
          <cell r="DF24">
            <v>-595771.37</v>
          </cell>
          <cell r="DG24">
            <v>-661630.77</v>
          </cell>
          <cell r="DH24">
            <v>-654025.11</v>
          </cell>
          <cell r="DI24">
            <v>-663851.65</v>
          </cell>
          <cell r="DJ24">
            <v>-661971.21000000008</v>
          </cell>
          <cell r="DK24">
            <v>-654794.33000000007</v>
          </cell>
          <cell r="DL24">
            <v>-569058.69000000006</v>
          </cell>
          <cell r="DM24">
            <v>-590701.96</v>
          </cell>
          <cell r="DN24">
            <v>-546187.56999999995</v>
          </cell>
          <cell r="DO24">
            <v>-590288.23</v>
          </cell>
          <cell r="DP24">
            <v>-570291.93999999994</v>
          </cell>
          <cell r="DQ24">
            <v>-611039.33000000007</v>
          </cell>
          <cell r="DR24">
            <v>-650789.41</v>
          </cell>
          <cell r="DS24">
            <v>-576071.52</v>
          </cell>
          <cell r="DT24">
            <v>-586691.96</v>
          </cell>
          <cell r="DU24">
            <v>-549806.86</v>
          </cell>
          <cell r="DV24">
            <v>-597996.14</v>
          </cell>
          <cell r="DW24">
            <v>-555242.68000000005</v>
          </cell>
          <cell r="DX24">
            <v>-587015.56000000006</v>
          </cell>
          <cell r="DY24">
            <v>-642395.27999999991</v>
          </cell>
          <cell r="DZ24">
            <v>-605314.75</v>
          </cell>
          <cell r="EA24">
            <v>-591817.35</v>
          </cell>
          <cell r="EB24">
            <v>-608908.38</v>
          </cell>
          <cell r="EC24">
            <v>-583658.77999999991</v>
          </cell>
          <cell r="ED24">
            <v>-592675.37</v>
          </cell>
          <cell r="EE24">
            <v>-579460.5</v>
          </cell>
          <cell r="EF24">
            <v>-636964.34</v>
          </cell>
          <cell r="EG24">
            <v>-614284.19999999995</v>
          </cell>
          <cell r="EH24">
            <v>-654373.18999999994</v>
          </cell>
          <cell r="EI24">
            <v>-623150.16</v>
          </cell>
          <cell r="EJ24">
            <v>-645765.33000000007</v>
          </cell>
          <cell r="EK24">
            <v>-607661.43000000005</v>
          </cell>
          <cell r="EL24">
            <v>-647564.57999999996</v>
          </cell>
          <cell r="EM24">
            <v>-621256.95999999996</v>
          </cell>
          <cell r="EN24">
            <v>-678087.95000000007</v>
          </cell>
          <cell r="EO24">
            <v>-669913.73</v>
          </cell>
        </row>
        <row r="25">
          <cell r="A25" t="str">
            <v>Current</v>
          </cell>
          <cell r="C25">
            <v>8946706.4299999997</v>
          </cell>
          <cell r="D25">
            <v>7354298.5800000001</v>
          </cell>
          <cell r="E25">
            <v>10960652.91</v>
          </cell>
          <cell r="F25">
            <v>10327928.75</v>
          </cell>
          <cell r="G25">
            <v>10411170</v>
          </cell>
          <cell r="H25">
            <v>9758243.040000001</v>
          </cell>
          <cell r="I25">
            <v>11333234.35</v>
          </cell>
          <cell r="J25">
            <v>11013427.699999999</v>
          </cell>
          <cell r="K25">
            <v>10885617.359999999</v>
          </cell>
          <cell r="L25">
            <v>8134881.5899999999</v>
          </cell>
          <cell r="M25">
            <v>9581847.9000000004</v>
          </cell>
          <cell r="N25">
            <v>11986061.16</v>
          </cell>
          <cell r="O25">
            <v>12712844.470000001</v>
          </cell>
          <cell r="P25">
            <v>15312577.689999999</v>
          </cell>
          <cell r="Q25">
            <v>14145896.67</v>
          </cell>
          <cell r="R25">
            <v>13703783.32</v>
          </cell>
          <cell r="S25">
            <v>14055592.970000001</v>
          </cell>
          <cell r="T25">
            <v>13350476.07</v>
          </cell>
          <cell r="U25">
            <v>13435652.83</v>
          </cell>
          <cell r="V25">
            <v>11291457.84</v>
          </cell>
          <cell r="W25">
            <v>13831722.48</v>
          </cell>
          <cell r="X25">
            <v>13087094.51</v>
          </cell>
          <cell r="Y25">
            <v>16122652.57</v>
          </cell>
          <cell r="Z25">
            <v>16833024.84</v>
          </cell>
          <cell r="AA25">
            <v>18509287.420000002</v>
          </cell>
          <cell r="AB25">
            <v>15775548.210000001</v>
          </cell>
          <cell r="AC25">
            <v>17004549.510000002</v>
          </cell>
          <cell r="AD25">
            <v>15222667.17</v>
          </cell>
          <cell r="AE25">
            <v>15568391.760000002</v>
          </cell>
          <cell r="AF25">
            <v>13539189.299999999</v>
          </cell>
          <cell r="AG25">
            <v>16413633.130000001</v>
          </cell>
          <cell r="AH25">
            <v>15311880.710000001</v>
          </cell>
          <cell r="AI25">
            <v>17857406.34</v>
          </cell>
          <cell r="AJ25">
            <v>15714466.060000001</v>
          </cell>
          <cell r="AK25">
            <v>16526718.559999999</v>
          </cell>
          <cell r="AL25">
            <v>13804773.66</v>
          </cell>
          <cell r="AM25">
            <v>17104709.300000001</v>
          </cell>
          <cell r="AN25">
            <v>19760729.469999999</v>
          </cell>
          <cell r="AO25">
            <v>17585060.02</v>
          </cell>
          <cell r="AP25">
            <v>13831147.640000001</v>
          </cell>
          <cell r="AQ25">
            <v>15001776.440000001</v>
          </cell>
          <cell r="AR25">
            <v>15041937.610000001</v>
          </cell>
          <cell r="AS25">
            <v>15012846.199999999</v>
          </cell>
          <cell r="AT25">
            <v>17845739.470000003</v>
          </cell>
          <cell r="AU25">
            <v>15157740</v>
          </cell>
          <cell r="AV25">
            <v>16553947.619999999</v>
          </cell>
          <cell r="AW25">
            <v>14187565.84</v>
          </cell>
          <cell r="AX25">
            <v>13310575.15</v>
          </cell>
          <cell r="AY25">
            <v>11234282.5</v>
          </cell>
          <cell r="AZ25">
            <v>11254075.76</v>
          </cell>
          <cell r="BA25">
            <v>11933399.560000001</v>
          </cell>
          <cell r="BB25">
            <v>11949871.07</v>
          </cell>
          <cell r="BC25">
            <v>6575781.7000000002</v>
          </cell>
          <cell r="BD25">
            <v>6110077.6200000001</v>
          </cell>
          <cell r="BE25">
            <v>6454192.8799999999</v>
          </cell>
          <cell r="BF25">
            <v>7921385.6799999997</v>
          </cell>
          <cell r="BG25">
            <v>9932594.6000000015</v>
          </cell>
          <cell r="BH25">
            <v>11375062.42</v>
          </cell>
          <cell r="BI25">
            <v>9753434.0299999993</v>
          </cell>
          <cell r="BJ25">
            <v>8135185.29</v>
          </cell>
          <cell r="BK25">
            <v>8747084.6400000006</v>
          </cell>
          <cell r="BL25">
            <v>11605431.940000001</v>
          </cell>
          <cell r="BM25">
            <v>11594021.659999998</v>
          </cell>
          <cell r="BN25">
            <v>8581174.3600000013</v>
          </cell>
          <cell r="BO25">
            <v>10962813.66</v>
          </cell>
          <cell r="BP25">
            <v>11496257</v>
          </cell>
          <cell r="BQ25">
            <v>10508826.84</v>
          </cell>
          <cell r="BR25">
            <v>7871556.8600000003</v>
          </cell>
          <cell r="BS25">
            <v>8470622.4199999999</v>
          </cell>
          <cell r="BT25">
            <v>9218974.75</v>
          </cell>
          <cell r="BU25">
            <v>8381380.25</v>
          </cell>
          <cell r="BV25">
            <v>6497188.4299999997</v>
          </cell>
          <cell r="BW25">
            <v>8179969.3700000001</v>
          </cell>
          <cell r="BX25">
            <v>8962039.7200000007</v>
          </cell>
          <cell r="BY25">
            <v>8641804.9500000011</v>
          </cell>
          <cell r="BZ25">
            <v>6940589.2999999998</v>
          </cell>
          <cell r="CA25">
            <v>7422524.3899999997</v>
          </cell>
          <cell r="CB25">
            <v>10119844.65</v>
          </cell>
          <cell r="CC25">
            <v>8085224.5199999996</v>
          </cell>
          <cell r="CD25">
            <v>15797888.059999999</v>
          </cell>
          <cell r="CE25">
            <v>17048916.93</v>
          </cell>
          <cell r="CF25">
            <v>14655890.09</v>
          </cell>
          <cell r="CG25">
            <v>14704086.059999999</v>
          </cell>
          <cell r="CH25">
            <v>15901945.609999999</v>
          </cell>
          <cell r="CI25">
            <v>19864984.18</v>
          </cell>
          <cell r="CJ25">
            <v>19106631.27</v>
          </cell>
          <cell r="CK25">
            <v>16797149.68</v>
          </cell>
          <cell r="CL25">
            <v>19123754.699999999</v>
          </cell>
          <cell r="CM25">
            <v>14502385.789999999</v>
          </cell>
          <cell r="CN25">
            <v>18556338.789999999</v>
          </cell>
          <cell r="CO25">
            <v>22629783.300000001</v>
          </cell>
          <cell r="CP25">
            <v>23690439.109999999</v>
          </cell>
          <cell r="CQ25">
            <v>23849813.079999998</v>
          </cell>
          <cell r="CR25">
            <v>20648509.450000003</v>
          </cell>
          <cell r="CS25">
            <v>20585039.510000002</v>
          </cell>
          <cell r="CT25">
            <v>14673772.810000001</v>
          </cell>
          <cell r="CU25">
            <v>22766763.259999998</v>
          </cell>
          <cell r="CV25">
            <v>18644692.100000001</v>
          </cell>
          <cell r="CW25">
            <v>22284667.449999999</v>
          </cell>
          <cell r="CX25">
            <v>23722298.170000002</v>
          </cell>
          <cell r="CY25">
            <v>21885936.760000002</v>
          </cell>
          <cell r="CZ25">
            <v>20848013.239999998</v>
          </cell>
          <cell r="DA25">
            <v>13621118.379999999</v>
          </cell>
          <cell r="DB25">
            <v>17422711.52</v>
          </cell>
          <cell r="DC25">
            <v>15915289.18</v>
          </cell>
          <cell r="DD25">
            <v>12891393.239999998</v>
          </cell>
          <cell r="DE25">
            <v>15830564.57</v>
          </cell>
          <cell r="DF25">
            <v>15236938.109999999</v>
          </cell>
          <cell r="DG25">
            <v>14410807.51</v>
          </cell>
          <cell r="DH25">
            <v>9925522.8400000017</v>
          </cell>
          <cell r="DI25">
            <v>11009918.08</v>
          </cell>
          <cell r="DJ25">
            <v>11336215.799999999</v>
          </cell>
          <cell r="DK25">
            <v>12979650.270000001</v>
          </cell>
          <cell r="DL25">
            <v>16963174.09</v>
          </cell>
          <cell r="DM25">
            <v>15686299.99</v>
          </cell>
          <cell r="DN25">
            <v>16449453.879999999</v>
          </cell>
          <cell r="DO25">
            <v>13725051.620000001</v>
          </cell>
          <cell r="DP25">
            <v>14012303.880000001</v>
          </cell>
          <cell r="DQ25">
            <v>11462772.300000001</v>
          </cell>
          <cell r="DR25">
            <v>7451814.71</v>
          </cell>
          <cell r="DS25">
            <v>9498382.8900000006</v>
          </cell>
          <cell r="DT25">
            <v>9761154.0999999996</v>
          </cell>
          <cell r="DU25">
            <v>11806041.299999999</v>
          </cell>
          <cell r="DV25">
            <v>10874918.73</v>
          </cell>
          <cell r="DW25">
            <v>12882724.18</v>
          </cell>
          <cell r="DX25">
            <v>10005394.930000002</v>
          </cell>
          <cell r="DY25">
            <v>8655085.7300000004</v>
          </cell>
          <cell r="DZ25">
            <v>4235156.57</v>
          </cell>
          <cell r="EA25">
            <v>12278527.460000001</v>
          </cell>
          <cell r="EB25">
            <v>11929449.26</v>
          </cell>
          <cell r="EC25">
            <v>13665093.090000002</v>
          </cell>
          <cell r="ED25">
            <v>12796329</v>
          </cell>
          <cell r="EE25">
            <v>13944113.890000001</v>
          </cell>
          <cell r="EF25">
            <v>10215614.02</v>
          </cell>
          <cell r="EG25">
            <v>10471688.470000001</v>
          </cell>
          <cell r="EH25">
            <v>9697358.5199999996</v>
          </cell>
          <cell r="EI25">
            <v>11348201.359999999</v>
          </cell>
          <cell r="EJ25">
            <v>10499473.16</v>
          </cell>
          <cell r="EK25">
            <v>11411726.040000001</v>
          </cell>
          <cell r="EL25">
            <v>10245554.909999998</v>
          </cell>
          <cell r="EM25">
            <v>10674048.73</v>
          </cell>
          <cell r="EN25">
            <v>9028360.4800000004</v>
          </cell>
          <cell r="EO25">
            <v>8424325.2699999996</v>
          </cell>
        </row>
        <row r="26">
          <cell r="A26" t="str">
            <v>1 to 30</v>
          </cell>
          <cell r="C26">
            <v>4246149.24</v>
          </cell>
          <cell r="D26">
            <v>5063043.33</v>
          </cell>
          <cell r="E26">
            <v>3628166.34</v>
          </cell>
          <cell r="F26">
            <v>3875693.25</v>
          </cell>
          <cell r="G26">
            <v>2909373.42</v>
          </cell>
          <cell r="H26">
            <v>3309301.66</v>
          </cell>
          <cell r="I26">
            <v>3176702.51</v>
          </cell>
          <cell r="J26">
            <v>3219663.3</v>
          </cell>
          <cell r="K26">
            <v>3400649.34</v>
          </cell>
          <cell r="L26">
            <v>3334635.65</v>
          </cell>
          <cell r="M26">
            <v>3264892.47</v>
          </cell>
          <cell r="N26">
            <v>4632450.47</v>
          </cell>
          <cell r="O26">
            <v>3601656.16</v>
          </cell>
          <cell r="P26">
            <v>2883377.8</v>
          </cell>
          <cell r="Q26">
            <v>3739530.14</v>
          </cell>
          <cell r="R26">
            <v>3772485.64</v>
          </cell>
          <cell r="S26">
            <v>3255142.18</v>
          </cell>
          <cell r="T26">
            <v>3636582.26</v>
          </cell>
          <cell r="U26">
            <v>3498728.28</v>
          </cell>
          <cell r="V26">
            <v>4912121.41</v>
          </cell>
          <cell r="W26">
            <v>5076057.47</v>
          </cell>
          <cell r="X26">
            <v>5056175.5199999996</v>
          </cell>
          <cell r="Y26">
            <v>3705163.44</v>
          </cell>
          <cell r="Z26">
            <v>3882706.24</v>
          </cell>
          <cell r="AA26">
            <v>3062831.91</v>
          </cell>
          <cell r="AB26">
            <v>3712353.02</v>
          </cell>
          <cell r="AC26">
            <v>3544053.93</v>
          </cell>
          <cell r="AD26">
            <v>3407339.07</v>
          </cell>
          <cell r="AE26">
            <v>4345525.59</v>
          </cell>
          <cell r="AF26">
            <v>5392065.3200000003</v>
          </cell>
          <cell r="AG26">
            <v>4799156.7</v>
          </cell>
          <cell r="AH26">
            <v>5043716.4000000004</v>
          </cell>
          <cell r="AI26">
            <v>4098808.91</v>
          </cell>
          <cell r="AJ26">
            <v>5071837.3</v>
          </cell>
          <cell r="AK26">
            <v>3882328.34</v>
          </cell>
          <cell r="AL26">
            <v>4883386.9800000004</v>
          </cell>
          <cell r="AM26">
            <v>4997101.53</v>
          </cell>
          <cell r="AN26">
            <v>4201733.4400000004</v>
          </cell>
          <cell r="AO26">
            <v>4156289.5</v>
          </cell>
          <cell r="AP26">
            <v>4741850.43</v>
          </cell>
          <cell r="AQ26">
            <v>4075077.77</v>
          </cell>
          <cell r="AR26">
            <v>4212223.62</v>
          </cell>
          <cell r="AS26">
            <v>4839588.7699999996</v>
          </cell>
          <cell r="AT26">
            <v>3993560.33</v>
          </cell>
          <cell r="AU26">
            <v>4208978.28</v>
          </cell>
          <cell r="AV26">
            <v>3572270.26</v>
          </cell>
          <cell r="AW26">
            <v>4191911.03</v>
          </cell>
          <cell r="AX26">
            <v>3656304.24</v>
          </cell>
          <cell r="AY26">
            <v>4380909.18</v>
          </cell>
          <cell r="AZ26">
            <v>3947931.4</v>
          </cell>
          <cell r="BA26">
            <v>3647013.77</v>
          </cell>
          <cell r="BB26">
            <v>2635640.67</v>
          </cell>
          <cell r="BC26">
            <v>4141628.42</v>
          </cell>
          <cell r="BD26">
            <v>3362672.18</v>
          </cell>
          <cell r="BE26">
            <v>3399845.22</v>
          </cell>
          <cell r="BF26">
            <v>2902570.02</v>
          </cell>
          <cell r="BG26">
            <v>2434007.41</v>
          </cell>
          <cell r="BH26">
            <v>1668735.75</v>
          </cell>
          <cell r="BI26">
            <v>2227165.56</v>
          </cell>
          <cell r="BJ26">
            <v>2311201.35</v>
          </cell>
          <cell r="BK26">
            <v>2526933.71</v>
          </cell>
          <cell r="BL26">
            <v>2158866.9</v>
          </cell>
          <cell r="BM26">
            <v>1929005.75</v>
          </cell>
          <cell r="BN26">
            <v>3441096.37</v>
          </cell>
          <cell r="BO26">
            <v>2463297.0099999998</v>
          </cell>
          <cell r="BP26">
            <v>2340177.9300000002</v>
          </cell>
          <cell r="BQ26">
            <v>2116726.88</v>
          </cell>
          <cell r="BR26">
            <v>3573404.43</v>
          </cell>
          <cell r="BS26">
            <v>2328002.33</v>
          </cell>
          <cell r="BT26">
            <v>1970658.22</v>
          </cell>
          <cell r="BU26">
            <v>1826233.68</v>
          </cell>
          <cell r="BV26">
            <v>2286250.21</v>
          </cell>
          <cell r="BW26">
            <v>1757715.21</v>
          </cell>
          <cell r="BX26">
            <v>1824502.41</v>
          </cell>
          <cell r="BY26">
            <v>1656564.62</v>
          </cell>
          <cell r="BZ26">
            <v>1833700.38</v>
          </cell>
          <cell r="CA26">
            <v>2094551.59</v>
          </cell>
          <cell r="CB26">
            <v>1616409.8</v>
          </cell>
          <cell r="CC26">
            <v>1864106.93</v>
          </cell>
          <cell r="CD26">
            <v>1637655.87</v>
          </cell>
          <cell r="CE26">
            <v>1591238.66</v>
          </cell>
          <cell r="CF26">
            <v>3334992.66</v>
          </cell>
          <cell r="CG26">
            <v>2509640.02</v>
          </cell>
          <cell r="CH26">
            <v>3809342.84</v>
          </cell>
          <cell r="CI26">
            <v>3079048.21</v>
          </cell>
          <cell r="CJ26">
            <v>3053794.35</v>
          </cell>
          <cell r="CK26">
            <v>5205442.3099999996</v>
          </cell>
          <cell r="CL26">
            <v>2829286.62</v>
          </cell>
          <cell r="CM26">
            <v>4558321.79</v>
          </cell>
          <cell r="CN26">
            <v>3488888.23</v>
          </cell>
          <cell r="CO26">
            <v>3273940.17</v>
          </cell>
          <cell r="CP26">
            <v>3404200.0999999996</v>
          </cell>
          <cell r="CQ26">
            <v>3272640.07</v>
          </cell>
          <cell r="CR26">
            <v>3924798.93</v>
          </cell>
          <cell r="CS26">
            <v>3292845.29</v>
          </cell>
          <cell r="CT26">
            <v>9117667.8900000006</v>
          </cell>
          <cell r="CU26">
            <v>3884193.53</v>
          </cell>
          <cell r="CV26">
            <v>4998877.46</v>
          </cell>
          <cell r="CW26">
            <v>3043136.2600000002</v>
          </cell>
          <cell r="CX26">
            <v>4404425.8499999996</v>
          </cell>
          <cell r="CY26">
            <v>3496900.3699999996</v>
          </cell>
          <cell r="CZ26">
            <v>2653449.3000000003</v>
          </cell>
          <cell r="DA26">
            <v>6514430.3399999999</v>
          </cell>
          <cell r="DB26">
            <v>2457323.04</v>
          </cell>
          <cell r="DC26">
            <v>1758076.31</v>
          </cell>
          <cell r="DD26">
            <v>5562702.1600000001</v>
          </cell>
          <cell r="DE26">
            <v>1357722.26</v>
          </cell>
          <cell r="DF26">
            <v>1139192.1599999999</v>
          </cell>
          <cell r="DG26">
            <v>741543.56</v>
          </cell>
          <cell r="DH26">
            <v>5435160.25</v>
          </cell>
          <cell r="DI26">
            <v>4477906.6100000003</v>
          </cell>
          <cell r="DJ26">
            <v>4465597.4499999993</v>
          </cell>
          <cell r="DK26">
            <v>4399620.33</v>
          </cell>
          <cell r="DL26">
            <v>3546559.87</v>
          </cell>
          <cell r="DM26">
            <v>3621327.7199999997</v>
          </cell>
          <cell r="DN26">
            <v>3209787</v>
          </cell>
          <cell r="DO26">
            <v>3511785.65</v>
          </cell>
          <cell r="DP26">
            <v>3129443.78</v>
          </cell>
          <cell r="DQ26">
            <v>2643731.06</v>
          </cell>
          <cell r="DR26">
            <v>3762194.51</v>
          </cell>
          <cell r="DS26">
            <v>3488750.39</v>
          </cell>
          <cell r="DT26">
            <v>3490845.17</v>
          </cell>
          <cell r="DU26">
            <v>2965591.1300000004</v>
          </cell>
          <cell r="DV26">
            <v>2940066.92</v>
          </cell>
          <cell r="DW26">
            <v>2096899.6800000002</v>
          </cell>
          <cell r="DX26">
            <v>2697014.17</v>
          </cell>
          <cell r="DY26">
            <v>2630850.09</v>
          </cell>
          <cell r="DZ26">
            <v>6769855.3500000006</v>
          </cell>
          <cell r="EA26">
            <v>2621797.73</v>
          </cell>
          <cell r="EB26">
            <v>2784368.89</v>
          </cell>
          <cell r="EC26">
            <v>1855569.07</v>
          </cell>
          <cell r="ED26">
            <v>2575244.7400000002</v>
          </cell>
          <cell r="EE26">
            <v>1970753.92</v>
          </cell>
          <cell r="EF26">
            <v>3410541.5300000003</v>
          </cell>
          <cell r="EG26">
            <v>2821008.41</v>
          </cell>
          <cell r="EH26">
            <v>2585073.88</v>
          </cell>
          <cell r="EI26">
            <v>2668151.98</v>
          </cell>
          <cell r="EJ26">
            <v>2700570.69</v>
          </cell>
          <cell r="EK26">
            <v>2536836.52</v>
          </cell>
          <cell r="EL26">
            <v>2596115.9</v>
          </cell>
          <cell r="EM26">
            <v>2175674.9499999997</v>
          </cell>
          <cell r="EN26">
            <v>2374306.8499999996</v>
          </cell>
          <cell r="EO26">
            <v>2341965.87</v>
          </cell>
        </row>
        <row r="27">
          <cell r="A27" t="str">
            <v>31 to 60</v>
          </cell>
          <cell r="C27">
            <v>865433.73</v>
          </cell>
          <cell r="D27">
            <v>1051390.48</v>
          </cell>
          <cell r="E27">
            <v>945252.68</v>
          </cell>
          <cell r="F27">
            <v>923870.9</v>
          </cell>
          <cell r="G27">
            <v>885675.03</v>
          </cell>
          <cell r="H27">
            <v>809413.15</v>
          </cell>
          <cell r="I27">
            <v>757003.77</v>
          </cell>
          <cell r="J27">
            <v>640862.36</v>
          </cell>
          <cell r="K27">
            <v>513061.03</v>
          </cell>
          <cell r="L27">
            <v>537156.27</v>
          </cell>
          <cell r="M27">
            <v>515384.95</v>
          </cell>
          <cell r="N27">
            <v>432748.51</v>
          </cell>
          <cell r="O27">
            <v>462368.79</v>
          </cell>
          <cell r="P27">
            <v>387694.23</v>
          </cell>
          <cell r="Q27">
            <v>444275.31</v>
          </cell>
          <cell r="R27">
            <v>431649.97</v>
          </cell>
          <cell r="S27">
            <v>420146.22</v>
          </cell>
          <cell r="T27">
            <v>479713.21</v>
          </cell>
          <cell r="U27">
            <v>477153.01</v>
          </cell>
          <cell r="V27">
            <v>561659.76</v>
          </cell>
          <cell r="W27">
            <v>543787.19999999995</v>
          </cell>
          <cell r="X27">
            <v>579427.17000000004</v>
          </cell>
          <cell r="Y27">
            <v>543405.93000000005</v>
          </cell>
          <cell r="Z27">
            <v>508510.01</v>
          </cell>
          <cell r="AA27">
            <v>540642.46</v>
          </cell>
          <cell r="AB27">
            <v>565565.93999999994</v>
          </cell>
          <cell r="AC27">
            <v>626734</v>
          </cell>
          <cell r="AD27">
            <v>584428.47</v>
          </cell>
          <cell r="AE27">
            <v>678815.56</v>
          </cell>
          <cell r="AF27">
            <v>720677.79</v>
          </cell>
          <cell r="AG27">
            <v>678944.95</v>
          </cell>
          <cell r="AH27">
            <v>739827.61</v>
          </cell>
          <cell r="AI27">
            <v>801621.27</v>
          </cell>
          <cell r="AJ27">
            <v>776202.3</v>
          </cell>
          <cell r="AK27">
            <v>721389.99</v>
          </cell>
          <cell r="AL27">
            <v>687924.92</v>
          </cell>
          <cell r="AM27">
            <v>898645.52</v>
          </cell>
          <cell r="AN27">
            <v>951434.93</v>
          </cell>
          <cell r="AO27">
            <v>832742.9</v>
          </cell>
          <cell r="AP27">
            <v>808887.51</v>
          </cell>
          <cell r="AQ27">
            <v>834931.69</v>
          </cell>
          <cell r="AR27">
            <v>742998.04</v>
          </cell>
          <cell r="AS27">
            <v>795435.17</v>
          </cell>
          <cell r="AT27">
            <v>701916.28</v>
          </cell>
          <cell r="AU27">
            <v>747787.83</v>
          </cell>
          <cell r="AV27">
            <v>718540.95</v>
          </cell>
          <cell r="AW27">
            <v>748370.5</v>
          </cell>
          <cell r="AX27">
            <v>770434.06</v>
          </cell>
          <cell r="AY27">
            <v>802117.85</v>
          </cell>
          <cell r="AZ27">
            <v>781591.62</v>
          </cell>
          <cell r="BA27">
            <v>855504.05</v>
          </cell>
          <cell r="BB27">
            <v>737724.62</v>
          </cell>
          <cell r="BC27">
            <v>686676.51</v>
          </cell>
          <cell r="BD27">
            <v>766949.01</v>
          </cell>
          <cell r="BE27">
            <v>763735.46</v>
          </cell>
          <cell r="BF27">
            <v>684752.29</v>
          </cell>
          <cell r="BG27">
            <v>664133.43000000005</v>
          </cell>
          <cell r="BH27">
            <v>518820.97</v>
          </cell>
          <cell r="BI27">
            <v>452830.97</v>
          </cell>
          <cell r="BJ27">
            <v>495652.09</v>
          </cell>
          <cell r="BK27">
            <v>433114.81</v>
          </cell>
          <cell r="BL27">
            <v>331442.44</v>
          </cell>
          <cell r="BM27">
            <v>305566.98</v>
          </cell>
          <cell r="BN27">
            <v>245979.69</v>
          </cell>
          <cell r="BO27">
            <v>345703.56</v>
          </cell>
          <cell r="BP27">
            <v>267595.96999999997</v>
          </cell>
          <cell r="BQ27">
            <v>242291.34</v>
          </cell>
          <cell r="BR27">
            <v>227048.26</v>
          </cell>
          <cell r="BS27">
            <v>296006.15000000002</v>
          </cell>
          <cell r="BT27">
            <v>297263.21000000002</v>
          </cell>
          <cell r="BU27">
            <v>303907.63</v>
          </cell>
          <cell r="BV27">
            <v>317604.39</v>
          </cell>
          <cell r="BW27">
            <v>332137.24</v>
          </cell>
          <cell r="BX27">
            <v>346672.87</v>
          </cell>
          <cell r="BY27">
            <v>275299.37</v>
          </cell>
          <cell r="BZ27">
            <v>285073.56</v>
          </cell>
          <cell r="CA27">
            <v>238687.07</v>
          </cell>
          <cell r="CB27">
            <v>226855.97</v>
          </cell>
          <cell r="CC27">
            <v>230353.55</v>
          </cell>
          <cell r="CD27">
            <v>181276.3</v>
          </cell>
          <cell r="CE27">
            <v>179894.95</v>
          </cell>
          <cell r="CF27">
            <v>173134.91</v>
          </cell>
          <cell r="CG27">
            <v>173914.26</v>
          </cell>
          <cell r="CH27">
            <v>166037.59</v>
          </cell>
          <cell r="CI27">
            <v>191389.26</v>
          </cell>
          <cell r="CJ27">
            <v>212563.77</v>
          </cell>
          <cell r="CK27">
            <v>240573.51</v>
          </cell>
          <cell r="CL27">
            <v>240295.33</v>
          </cell>
          <cell r="CM27">
            <v>254021.97999999998</v>
          </cell>
          <cell r="CN27">
            <v>279206.52</v>
          </cell>
          <cell r="CO27">
            <v>530727.82999999996</v>
          </cell>
          <cell r="CP27">
            <v>573523.14999999991</v>
          </cell>
          <cell r="CQ27">
            <v>567511.81999999995</v>
          </cell>
          <cell r="CR27">
            <v>615093.67000000004</v>
          </cell>
          <cell r="CS27">
            <v>634388.7300000001</v>
          </cell>
          <cell r="CT27">
            <v>717272.6</v>
          </cell>
          <cell r="CU27">
            <v>649841.51</v>
          </cell>
          <cell r="CV27">
            <v>703688.07000000007</v>
          </cell>
          <cell r="CW27">
            <v>694186.45000000007</v>
          </cell>
          <cell r="CX27">
            <v>643971.02999999991</v>
          </cell>
          <cell r="CY27">
            <v>725590.24</v>
          </cell>
          <cell r="CZ27">
            <v>694082.1</v>
          </cell>
          <cell r="DA27">
            <v>630286.10000000009</v>
          </cell>
          <cell r="DB27">
            <v>940810.73</v>
          </cell>
          <cell r="DC27">
            <v>1302791.77</v>
          </cell>
          <cell r="DD27">
            <v>1094211.51</v>
          </cell>
          <cell r="DE27">
            <v>978075.32</v>
          </cell>
          <cell r="DF27">
            <v>847978.67999999993</v>
          </cell>
          <cell r="DG27">
            <v>968940.96</v>
          </cell>
          <cell r="DH27">
            <v>743928.82</v>
          </cell>
          <cell r="DI27">
            <v>777742.22</v>
          </cell>
          <cell r="DJ27">
            <v>653646.38</v>
          </cell>
          <cell r="DK27">
            <v>772427.41</v>
          </cell>
          <cell r="DL27">
            <v>653726.07999999996</v>
          </cell>
          <cell r="DM27">
            <v>611216.46</v>
          </cell>
          <cell r="DN27">
            <v>528096.79</v>
          </cell>
          <cell r="DO27">
            <v>512136.94</v>
          </cell>
          <cell r="DP27">
            <v>449629.66</v>
          </cell>
          <cell r="DQ27">
            <v>892399.89999999991</v>
          </cell>
          <cell r="DR27">
            <v>907726.02</v>
          </cell>
          <cell r="DS27">
            <v>801584.53</v>
          </cell>
          <cell r="DT27">
            <v>786835.28</v>
          </cell>
          <cell r="DU27">
            <v>751778.28</v>
          </cell>
          <cell r="DV27">
            <v>857848.91</v>
          </cell>
          <cell r="DW27">
            <v>772268.91</v>
          </cell>
          <cell r="DX27">
            <v>555625.81999999995</v>
          </cell>
          <cell r="DY27">
            <v>583198.42999999993</v>
          </cell>
          <cell r="DZ27">
            <v>774980.61</v>
          </cell>
          <cell r="EA27">
            <v>574114.46000000008</v>
          </cell>
          <cell r="EB27">
            <v>509626.95</v>
          </cell>
          <cell r="EC27">
            <v>437323.72000000003</v>
          </cell>
          <cell r="ED27">
            <v>478980.02999999997</v>
          </cell>
          <cell r="EE27">
            <v>453559.29000000004</v>
          </cell>
          <cell r="EF27">
            <v>511595.36</v>
          </cell>
          <cell r="EG27">
            <v>344148.05000000005</v>
          </cell>
          <cell r="EH27">
            <v>430408.6</v>
          </cell>
          <cell r="EI27">
            <v>395056.14</v>
          </cell>
          <cell r="EJ27">
            <v>379453.76999999996</v>
          </cell>
          <cell r="EK27">
            <v>351258.44</v>
          </cell>
          <cell r="EL27">
            <v>326502.38</v>
          </cell>
          <cell r="EM27">
            <v>361583.16</v>
          </cell>
          <cell r="EN27">
            <v>377562.39</v>
          </cell>
          <cell r="EO27">
            <v>413208.35</v>
          </cell>
        </row>
        <row r="28">
          <cell r="A28" t="str">
            <v>61 to 90</v>
          </cell>
          <cell r="C28">
            <v>141732.54</v>
          </cell>
          <cell r="D28">
            <v>234643.8</v>
          </cell>
          <cell r="E28">
            <v>213547.9</v>
          </cell>
          <cell r="F28">
            <v>228751.08</v>
          </cell>
          <cell r="G28">
            <v>226576.86</v>
          </cell>
          <cell r="H28">
            <v>258044.74</v>
          </cell>
          <cell r="I28">
            <v>343535.88</v>
          </cell>
          <cell r="J28">
            <v>279783.09000000003</v>
          </cell>
          <cell r="K28">
            <v>264653.65999999997</v>
          </cell>
          <cell r="L28">
            <v>242471.85</v>
          </cell>
          <cell r="M28">
            <v>271441.25</v>
          </cell>
          <cell r="N28">
            <v>135802.72</v>
          </cell>
          <cell r="O28">
            <v>132105.87</v>
          </cell>
          <cell r="P28">
            <v>124360.78</v>
          </cell>
          <cell r="Q28">
            <v>125314.62</v>
          </cell>
          <cell r="R28">
            <v>97952.36</v>
          </cell>
          <cell r="S28">
            <v>102627.27</v>
          </cell>
          <cell r="T28">
            <v>73731.14</v>
          </cell>
          <cell r="U28">
            <v>73536.05</v>
          </cell>
          <cell r="V28">
            <v>150585.16</v>
          </cell>
          <cell r="W28">
            <v>152942.18</v>
          </cell>
          <cell r="X28">
            <v>179972.67</v>
          </cell>
          <cell r="Y28">
            <v>101075.84</v>
          </cell>
          <cell r="Z28">
            <v>110187.37</v>
          </cell>
          <cell r="AA28">
            <v>100220.48</v>
          </cell>
          <cell r="AB28">
            <v>125532.28</v>
          </cell>
          <cell r="AC28">
            <v>101283.17</v>
          </cell>
          <cell r="AD28">
            <v>132478.43</v>
          </cell>
          <cell r="AE28">
            <v>142809.25</v>
          </cell>
          <cell r="AF28">
            <v>149775.92000000001</v>
          </cell>
          <cell r="AG28">
            <v>140933.20000000001</v>
          </cell>
          <cell r="AH28">
            <v>152314.32</v>
          </cell>
          <cell r="AI28">
            <v>194958.9</v>
          </cell>
          <cell r="AJ28">
            <v>147803.73000000001</v>
          </cell>
          <cell r="AK28">
            <v>159842.26999999999</v>
          </cell>
          <cell r="AL28">
            <v>123902.97</v>
          </cell>
          <cell r="AM28">
            <v>228523.96</v>
          </cell>
          <cell r="AN28">
            <v>255775.93</v>
          </cell>
          <cell r="AO28">
            <v>178281.09</v>
          </cell>
          <cell r="AP28">
            <v>150655.43</v>
          </cell>
          <cell r="AQ28">
            <v>154898.54</v>
          </cell>
          <cell r="AR28">
            <v>180105.97</v>
          </cell>
          <cell r="AS28">
            <v>196399.18</v>
          </cell>
          <cell r="AT28">
            <v>109884.53</v>
          </cell>
          <cell r="AU28">
            <v>137533.57999999999</v>
          </cell>
          <cell r="AV28">
            <v>116672.8</v>
          </cell>
          <cell r="AW28">
            <v>138507.82999999999</v>
          </cell>
          <cell r="AX28">
            <v>117420.2</v>
          </cell>
          <cell r="AY28">
            <v>165970.62</v>
          </cell>
          <cell r="AZ28">
            <v>172894.37</v>
          </cell>
          <cell r="BA28">
            <v>238826.52</v>
          </cell>
          <cell r="BB28">
            <v>112092.87</v>
          </cell>
          <cell r="BC28">
            <v>189153.13</v>
          </cell>
          <cell r="BD28">
            <v>198645.32</v>
          </cell>
          <cell r="BE28">
            <v>249063.22</v>
          </cell>
          <cell r="BF28">
            <v>182192.42</v>
          </cell>
          <cell r="BG28">
            <v>161352.29</v>
          </cell>
          <cell r="BH28">
            <v>124946.54</v>
          </cell>
          <cell r="BI28">
            <v>153106.22</v>
          </cell>
          <cell r="BJ28">
            <v>235448.44</v>
          </cell>
          <cell r="BK28">
            <v>191876.35</v>
          </cell>
          <cell r="BL28">
            <v>135438.24</v>
          </cell>
          <cell r="BM28">
            <v>100737.25</v>
          </cell>
          <cell r="BN28">
            <v>70100.320000000007</v>
          </cell>
          <cell r="BO28">
            <v>91730.31</v>
          </cell>
          <cell r="BP28">
            <v>77299.990000000005</v>
          </cell>
          <cell r="BQ28">
            <v>57428.55</v>
          </cell>
          <cell r="BR28">
            <v>33362.15</v>
          </cell>
          <cell r="BS28">
            <v>59473.760000000002</v>
          </cell>
          <cell r="BT28">
            <v>43956.03</v>
          </cell>
          <cell r="BU28">
            <v>35660.43</v>
          </cell>
          <cell r="BV28">
            <v>69502.62</v>
          </cell>
          <cell r="BW28">
            <v>53357.52</v>
          </cell>
          <cell r="BX28">
            <v>61380.17</v>
          </cell>
          <cell r="BY28">
            <v>59361.91</v>
          </cell>
          <cell r="BZ28">
            <v>77980.39</v>
          </cell>
          <cell r="CA28">
            <v>59403.8</v>
          </cell>
          <cell r="CB28">
            <v>40672.68</v>
          </cell>
          <cell r="CC28">
            <v>63756.37</v>
          </cell>
          <cell r="CD28">
            <v>34993.339999999997</v>
          </cell>
          <cell r="CE28">
            <v>35169.85</v>
          </cell>
          <cell r="CF28">
            <v>51068.63</v>
          </cell>
          <cell r="CG28">
            <v>43661.120000000003</v>
          </cell>
          <cell r="CH28">
            <v>22444.02</v>
          </cell>
          <cell r="CI28">
            <v>13952.38</v>
          </cell>
          <cell r="CJ28">
            <v>37470.68</v>
          </cell>
          <cell r="CK28">
            <v>43178.1</v>
          </cell>
          <cell r="CL28">
            <v>26971.16</v>
          </cell>
          <cell r="CM28">
            <v>17272.940000000002</v>
          </cell>
          <cell r="CN28">
            <v>24847.47</v>
          </cell>
          <cell r="CO28">
            <v>51395.66</v>
          </cell>
          <cell r="CP28">
            <v>94906.62</v>
          </cell>
          <cell r="CQ28">
            <v>53467.23</v>
          </cell>
          <cell r="CR28">
            <v>73427.12</v>
          </cell>
          <cell r="CS28">
            <v>88498.26</v>
          </cell>
          <cell r="CT28">
            <v>91751.86</v>
          </cell>
          <cell r="CU28">
            <v>92660.19</v>
          </cell>
          <cell r="CV28">
            <v>237685.83</v>
          </cell>
          <cell r="CW28">
            <v>180417.56</v>
          </cell>
          <cell r="CX28">
            <v>93645.45</v>
          </cell>
          <cell r="CY28">
            <v>112109.63</v>
          </cell>
          <cell r="CZ28">
            <v>102334.98</v>
          </cell>
          <cell r="DA28">
            <v>118226.01000000001</v>
          </cell>
          <cell r="DB28">
            <v>118030.17000000001</v>
          </cell>
          <cell r="DC28">
            <v>119169.28</v>
          </cell>
          <cell r="DD28">
            <v>65439.840000000004</v>
          </cell>
          <cell r="DE28">
            <v>118795.5</v>
          </cell>
          <cell r="DF28">
            <v>146018.85</v>
          </cell>
          <cell r="DG28">
            <v>195620.33000000002</v>
          </cell>
          <cell r="DH28">
            <v>239202.57</v>
          </cell>
          <cell r="DI28">
            <v>229051.11000000002</v>
          </cell>
          <cell r="DJ28">
            <v>93355.150000000009</v>
          </cell>
          <cell r="DK28">
            <v>257110.87</v>
          </cell>
          <cell r="DL28">
            <v>355758.15</v>
          </cell>
          <cell r="DM28">
            <v>362392.33</v>
          </cell>
          <cell r="DN28">
            <v>176386.68000000002</v>
          </cell>
          <cell r="DO28">
            <v>176962.16</v>
          </cell>
          <cell r="DP28">
            <v>238156.44999999998</v>
          </cell>
          <cell r="DQ28">
            <v>194792.06</v>
          </cell>
          <cell r="DR28">
            <v>150638.36000000002</v>
          </cell>
          <cell r="DS28">
            <v>117036.57</v>
          </cell>
          <cell r="DT28">
            <v>149416.44</v>
          </cell>
          <cell r="DU28">
            <v>96123.04</v>
          </cell>
          <cell r="DV28">
            <v>102158.78</v>
          </cell>
          <cell r="DW28">
            <v>35118.270000000004</v>
          </cell>
          <cell r="DX28">
            <v>275842.63</v>
          </cell>
          <cell r="DY28">
            <v>210689.61</v>
          </cell>
          <cell r="DZ28">
            <v>276713.48</v>
          </cell>
          <cell r="EA28">
            <v>116654.06</v>
          </cell>
          <cell r="EB28">
            <v>135676.64000000001</v>
          </cell>
          <cell r="EC28">
            <v>165296.29</v>
          </cell>
          <cell r="ED28">
            <v>157298.38999999998</v>
          </cell>
          <cell r="EE28">
            <v>116236.57</v>
          </cell>
          <cell r="EF28">
            <v>103380.7</v>
          </cell>
          <cell r="EG28">
            <v>158419.57999999999</v>
          </cell>
          <cell r="EH28">
            <v>187939.62</v>
          </cell>
          <cell r="EI28">
            <v>115810.93</v>
          </cell>
          <cell r="EJ28">
            <v>126996.48</v>
          </cell>
          <cell r="EK28">
            <v>86254.459999999992</v>
          </cell>
          <cell r="EL28">
            <v>90658.459999999992</v>
          </cell>
          <cell r="EM28">
            <v>69932.650000000009</v>
          </cell>
          <cell r="EN28">
            <v>101131.56</v>
          </cell>
          <cell r="EO28">
            <v>97500.54</v>
          </cell>
        </row>
        <row r="29">
          <cell r="A29" t="str">
            <v>91 to 120</v>
          </cell>
          <cell r="C29">
            <v>32950.410000000003</v>
          </cell>
          <cell r="D29">
            <v>32131.73</v>
          </cell>
          <cell r="E29">
            <v>35502.730000000003</v>
          </cell>
          <cell r="F29">
            <v>39969.160000000003</v>
          </cell>
          <cell r="G29">
            <v>38439.440000000002</v>
          </cell>
          <cell r="H29">
            <v>49027.87</v>
          </cell>
          <cell r="I29">
            <v>49098.87</v>
          </cell>
          <cell r="J29">
            <v>46504.82</v>
          </cell>
          <cell r="K29">
            <v>43424.45</v>
          </cell>
          <cell r="L29">
            <v>50652.54</v>
          </cell>
          <cell r="M29">
            <v>47380.62</v>
          </cell>
          <cell r="N29">
            <v>29720.62</v>
          </cell>
          <cell r="O29">
            <v>34917.199999999997</v>
          </cell>
          <cell r="P29">
            <v>26176.13</v>
          </cell>
          <cell r="Q29">
            <v>28319.67</v>
          </cell>
          <cell r="R29">
            <v>26009.93</v>
          </cell>
          <cell r="S29">
            <v>26873.16</v>
          </cell>
          <cell r="T29">
            <v>21429.68</v>
          </cell>
          <cell r="U29">
            <v>21362.25</v>
          </cell>
          <cell r="V29">
            <v>22410.16</v>
          </cell>
          <cell r="W29">
            <v>20404.28</v>
          </cell>
          <cell r="X29">
            <v>19406.45</v>
          </cell>
          <cell r="Y29">
            <v>17096.22</v>
          </cell>
          <cell r="Z29">
            <v>32778.639999999999</v>
          </cell>
          <cell r="AA29">
            <v>27187.26</v>
          </cell>
          <cell r="AB29">
            <v>29174.43</v>
          </cell>
          <cell r="AC29">
            <v>27195.65</v>
          </cell>
          <cell r="AD29">
            <v>27283.79</v>
          </cell>
          <cell r="AE29">
            <v>29045.53</v>
          </cell>
          <cell r="AF29">
            <v>29799.200000000001</v>
          </cell>
          <cell r="AG29">
            <v>27178.46</v>
          </cell>
          <cell r="AH29">
            <v>14838.06</v>
          </cell>
          <cell r="AI29">
            <v>15685.27</v>
          </cell>
          <cell r="AJ29">
            <v>13759.94</v>
          </cell>
          <cell r="AK29">
            <v>9991.0300000000007</v>
          </cell>
          <cell r="AL29">
            <v>15271.37</v>
          </cell>
          <cell r="AM29">
            <v>34282.14</v>
          </cell>
          <cell r="AN29">
            <v>33126.68</v>
          </cell>
          <cell r="AO29">
            <v>32923.82</v>
          </cell>
          <cell r="AP29">
            <v>35955.57</v>
          </cell>
          <cell r="AQ29">
            <v>28527.16</v>
          </cell>
          <cell r="AR29">
            <v>13165.72</v>
          </cell>
          <cell r="AS29">
            <v>14933.91</v>
          </cell>
          <cell r="AT29">
            <v>14214.88</v>
          </cell>
          <cell r="AU29">
            <v>12757.31</v>
          </cell>
          <cell r="AV29">
            <v>13546.89</v>
          </cell>
          <cell r="AW29">
            <v>9722.9500000000007</v>
          </cell>
          <cell r="AX29">
            <v>8760.7000000000007</v>
          </cell>
          <cell r="AY29">
            <v>13870.64</v>
          </cell>
          <cell r="AZ29">
            <v>15666.51</v>
          </cell>
          <cell r="BA29">
            <v>15749.04</v>
          </cell>
          <cell r="BB29">
            <v>14102.14</v>
          </cell>
          <cell r="BC29">
            <v>13855.89</v>
          </cell>
          <cell r="BD29">
            <v>20996.71</v>
          </cell>
          <cell r="BE29">
            <v>18323.29</v>
          </cell>
          <cell r="BF29">
            <v>14719.77</v>
          </cell>
          <cell r="BG29">
            <v>11450.06</v>
          </cell>
          <cell r="BH29">
            <v>9895.2000000000007</v>
          </cell>
          <cell r="BI29">
            <v>12715.17</v>
          </cell>
          <cell r="BJ29">
            <v>14380.38</v>
          </cell>
          <cell r="BK29">
            <v>11481.2</v>
          </cell>
          <cell r="BL29">
            <v>13191.95</v>
          </cell>
          <cell r="BM29">
            <v>44686.11</v>
          </cell>
          <cell r="BN29">
            <v>49089.95</v>
          </cell>
          <cell r="BO29">
            <v>45195.32</v>
          </cell>
          <cell r="BP29">
            <v>32762.560000000001</v>
          </cell>
          <cell r="BQ29">
            <v>10271.540000000001</v>
          </cell>
          <cell r="BR29">
            <v>12201.31</v>
          </cell>
          <cell r="BS29">
            <v>6667.85</v>
          </cell>
          <cell r="BT29">
            <v>6060.41</v>
          </cell>
          <cell r="BU29">
            <v>3555.95</v>
          </cell>
          <cell r="BV29">
            <v>3504.65</v>
          </cell>
          <cell r="BW29">
            <v>3483.49</v>
          </cell>
          <cell r="BX29">
            <v>3440.95</v>
          </cell>
          <cell r="BY29">
            <v>2426.69</v>
          </cell>
          <cell r="BZ29">
            <v>3583.21</v>
          </cell>
          <cell r="CA29">
            <v>3651.23</v>
          </cell>
          <cell r="CB29">
            <v>3211</v>
          </cell>
          <cell r="CC29">
            <v>2943.43</v>
          </cell>
          <cell r="CD29">
            <v>3099.25</v>
          </cell>
          <cell r="CE29">
            <v>2231.13</v>
          </cell>
          <cell r="CF29">
            <v>2467.75</v>
          </cell>
          <cell r="CG29">
            <v>2279.75</v>
          </cell>
          <cell r="CH29">
            <v>1913.22</v>
          </cell>
          <cell r="CI29">
            <v>1788.75</v>
          </cell>
          <cell r="CJ29">
            <v>1788.79</v>
          </cell>
          <cell r="CK29">
            <v>1802.51</v>
          </cell>
          <cell r="CL29">
            <v>1459.77</v>
          </cell>
          <cell r="CM29">
            <v>1954.52</v>
          </cell>
          <cell r="CN29">
            <v>1192.3000000000002</v>
          </cell>
          <cell r="CO29">
            <v>1813.8</v>
          </cell>
          <cell r="CP29">
            <v>1505</v>
          </cell>
          <cell r="CQ29">
            <v>996.87</v>
          </cell>
          <cell r="CR29">
            <v>1317.57</v>
          </cell>
          <cell r="CS29">
            <v>1415.47</v>
          </cell>
          <cell r="CT29">
            <v>1722.1</v>
          </cell>
          <cell r="CU29">
            <v>1413.48</v>
          </cell>
          <cell r="CV29">
            <v>2311.4500000000003</v>
          </cell>
          <cell r="CW29">
            <v>2170.08</v>
          </cell>
          <cell r="CX29">
            <v>1798.68</v>
          </cell>
          <cell r="CY29">
            <v>2169.0899999999997</v>
          </cell>
          <cell r="CZ29">
            <v>2116.79</v>
          </cell>
          <cell r="DA29">
            <v>2199.1999999999998</v>
          </cell>
          <cell r="DB29">
            <v>1675.8</v>
          </cell>
          <cell r="DC29">
            <v>3035.35</v>
          </cell>
          <cell r="DD29">
            <v>4593.3900000000003</v>
          </cell>
          <cell r="DE29">
            <v>6666.92</v>
          </cell>
          <cell r="DF29">
            <v>6124.04</v>
          </cell>
          <cell r="DG29">
            <v>7028.82</v>
          </cell>
          <cell r="DH29">
            <v>8031.2199999999993</v>
          </cell>
          <cell r="DI29">
            <v>9887.5999999999985</v>
          </cell>
          <cell r="DJ29">
            <v>6637.33</v>
          </cell>
          <cell r="DK29">
            <v>10331.759999999998</v>
          </cell>
          <cell r="DL29">
            <v>9843.5</v>
          </cell>
          <cell r="DM29">
            <v>12948.16</v>
          </cell>
          <cell r="DN29">
            <v>11194.74</v>
          </cell>
          <cell r="DO29">
            <v>14278.580000000002</v>
          </cell>
          <cell r="DP29">
            <v>20601.53</v>
          </cell>
          <cell r="DQ29">
            <v>29016.44</v>
          </cell>
          <cell r="DR29">
            <v>64651.840000000004</v>
          </cell>
          <cell r="DS29">
            <v>75180.39</v>
          </cell>
          <cell r="DT29">
            <v>71727.97</v>
          </cell>
          <cell r="DU29">
            <v>34874.85</v>
          </cell>
          <cell r="DV29">
            <v>33030.929999999993</v>
          </cell>
          <cell r="DW29">
            <v>13731.9</v>
          </cell>
          <cell r="DX29">
            <v>10776.9</v>
          </cell>
          <cell r="DY29">
            <v>7657.9</v>
          </cell>
          <cell r="DZ29">
            <v>11616.43</v>
          </cell>
          <cell r="EA29">
            <v>7560.88</v>
          </cell>
          <cell r="EB29">
            <v>8877.11</v>
          </cell>
          <cell r="EC29">
            <v>7830.93</v>
          </cell>
          <cell r="ED29">
            <v>11197.710000000001</v>
          </cell>
          <cell r="EE29">
            <v>28953.07</v>
          </cell>
          <cell r="EF29">
            <v>28732.04</v>
          </cell>
          <cell r="EG29">
            <v>20525.850000000002</v>
          </cell>
          <cell r="EH29">
            <v>25388.530000000002</v>
          </cell>
          <cell r="EI29">
            <v>26418.579999999998</v>
          </cell>
          <cell r="EJ29">
            <v>27787.5</v>
          </cell>
          <cell r="EK29">
            <v>27248.010000000002</v>
          </cell>
          <cell r="EL29">
            <v>30162.030000000002</v>
          </cell>
          <cell r="EM29">
            <v>28034.550000000003</v>
          </cell>
          <cell r="EN29">
            <v>20657.240000000002</v>
          </cell>
          <cell r="EO29">
            <v>17925.02</v>
          </cell>
        </row>
        <row r="30">
          <cell r="A30" t="str">
            <v>121 to 150</v>
          </cell>
          <cell r="C30">
            <v>44845.84</v>
          </cell>
          <cell r="D30">
            <v>42571.82</v>
          </cell>
          <cell r="E30">
            <v>24299.02</v>
          </cell>
          <cell r="F30">
            <v>24709.89</v>
          </cell>
          <cell r="G30">
            <v>19829.53</v>
          </cell>
          <cell r="H30">
            <v>16427.27</v>
          </cell>
          <cell r="I30">
            <v>24189.48</v>
          </cell>
          <cell r="J30">
            <v>21459.45</v>
          </cell>
          <cell r="K30">
            <v>21011.34</v>
          </cell>
          <cell r="L30">
            <v>20560.09</v>
          </cell>
          <cell r="M30">
            <v>25576.26</v>
          </cell>
          <cell r="N30">
            <v>24460.1</v>
          </cell>
          <cell r="O30">
            <v>25452.78</v>
          </cell>
          <cell r="P30">
            <v>21257.87</v>
          </cell>
          <cell r="Q30">
            <v>24449.37</v>
          </cell>
          <cell r="R30">
            <v>23880.77</v>
          </cell>
          <cell r="S30">
            <v>25374.06</v>
          </cell>
          <cell r="T30">
            <v>23904.86</v>
          </cell>
          <cell r="U30">
            <v>23904.86</v>
          </cell>
          <cell r="V30">
            <v>26944.84</v>
          </cell>
          <cell r="W30">
            <v>16393.3</v>
          </cell>
          <cell r="X30">
            <v>21138.83</v>
          </cell>
          <cell r="Y30">
            <v>17071.21</v>
          </cell>
          <cell r="Z30">
            <v>17067.080000000002</v>
          </cell>
          <cell r="AA30">
            <v>14029.05</v>
          </cell>
          <cell r="AB30">
            <v>13394.53</v>
          </cell>
          <cell r="AC30">
            <v>13003.83</v>
          </cell>
          <cell r="AD30">
            <v>13340.59</v>
          </cell>
          <cell r="AE30">
            <v>12349.76</v>
          </cell>
          <cell r="AF30">
            <v>12271.32</v>
          </cell>
          <cell r="AG30">
            <v>9629.67</v>
          </cell>
          <cell r="AH30">
            <v>24310.58</v>
          </cell>
          <cell r="AI30">
            <v>22786.94</v>
          </cell>
          <cell r="AJ30">
            <v>22160.28</v>
          </cell>
          <cell r="AK30">
            <v>22355.01</v>
          </cell>
          <cell r="AL30">
            <v>20613.990000000002</v>
          </cell>
          <cell r="AM30">
            <v>21290.94</v>
          </cell>
          <cell r="AN30">
            <v>8101.49</v>
          </cell>
          <cell r="AO30">
            <v>8142.16</v>
          </cell>
          <cell r="AP30">
            <v>11330.91</v>
          </cell>
          <cell r="AQ30">
            <v>4762.09</v>
          </cell>
          <cell r="AR30">
            <v>4012.97</v>
          </cell>
          <cell r="AS30">
            <v>4089.84</v>
          </cell>
          <cell r="AT30">
            <v>2085.69</v>
          </cell>
          <cell r="AU30">
            <v>3433.2</v>
          </cell>
          <cell r="AV30">
            <v>3513.15</v>
          </cell>
          <cell r="AW30">
            <v>7593.7</v>
          </cell>
          <cell r="AX30">
            <v>6687.05</v>
          </cell>
          <cell r="AY30">
            <v>7182.38</v>
          </cell>
          <cell r="AZ30">
            <v>9789.1299999999992</v>
          </cell>
          <cell r="BA30">
            <v>9903.2199999999993</v>
          </cell>
          <cell r="BB30">
            <v>9023.32</v>
          </cell>
          <cell r="BC30">
            <v>6330.97</v>
          </cell>
          <cell r="BD30">
            <v>6651.88</v>
          </cell>
          <cell r="BE30">
            <v>9586.92</v>
          </cell>
          <cell r="BF30">
            <v>8670.17</v>
          </cell>
          <cell r="BG30">
            <v>7749.4</v>
          </cell>
          <cell r="BH30">
            <v>7975.01</v>
          </cell>
          <cell r="BI30">
            <v>7174.52</v>
          </cell>
          <cell r="BJ30">
            <v>6376.97</v>
          </cell>
          <cell r="BK30">
            <v>6477.66</v>
          </cell>
          <cell r="BL30">
            <v>6220.98</v>
          </cell>
          <cell r="BM30">
            <v>6961.85</v>
          </cell>
          <cell r="BN30">
            <v>7729.9</v>
          </cell>
          <cell r="BO30">
            <v>9357.49</v>
          </cell>
          <cell r="BP30">
            <v>11328.5</v>
          </cell>
          <cell r="BQ30">
            <v>30273</v>
          </cell>
          <cell r="BR30">
            <v>32469.4</v>
          </cell>
          <cell r="BS30">
            <v>8822.8700000000008</v>
          </cell>
          <cell r="BT30">
            <v>4956.13</v>
          </cell>
          <cell r="BU30">
            <v>4666.29</v>
          </cell>
          <cell r="BV30">
            <v>3258.25</v>
          </cell>
          <cell r="BW30">
            <v>2575.73</v>
          </cell>
          <cell r="BX30">
            <v>2321.29</v>
          </cell>
          <cell r="BY30">
            <v>1449.21</v>
          </cell>
          <cell r="BZ30">
            <v>1325.95</v>
          </cell>
          <cell r="CA30">
            <v>1354.16</v>
          </cell>
          <cell r="CB30">
            <v>1143.9000000000001</v>
          </cell>
          <cell r="CC30">
            <v>1532.05</v>
          </cell>
          <cell r="CD30">
            <v>2853.3</v>
          </cell>
          <cell r="CE30">
            <v>1888.52</v>
          </cell>
          <cell r="CF30">
            <v>1926.46</v>
          </cell>
          <cell r="CG30">
            <v>1817.21</v>
          </cell>
          <cell r="CH30">
            <v>1651.49</v>
          </cell>
          <cell r="CI30">
            <v>1457.58</v>
          </cell>
          <cell r="CJ30">
            <v>851.39</v>
          </cell>
          <cell r="CK30">
            <v>860.45</v>
          </cell>
          <cell r="CL30">
            <v>734.48</v>
          </cell>
          <cell r="CM30">
            <v>696.86</v>
          </cell>
          <cell r="CN30">
            <v>696.86</v>
          </cell>
          <cell r="CO30">
            <v>554.13</v>
          </cell>
          <cell r="CP30">
            <v>1070.7</v>
          </cell>
          <cell r="CQ30">
            <v>1076.8900000000001</v>
          </cell>
          <cell r="CR30">
            <v>1076.8900000000001</v>
          </cell>
          <cell r="CS30">
            <v>1160.22</v>
          </cell>
          <cell r="CT30">
            <v>1160.22</v>
          </cell>
          <cell r="CU30">
            <v>1332.8600000000001</v>
          </cell>
          <cell r="CV30">
            <v>1395.93</v>
          </cell>
          <cell r="CW30">
            <v>841.43</v>
          </cell>
          <cell r="CX30">
            <v>799.91</v>
          </cell>
          <cell r="CY30">
            <v>924.18</v>
          </cell>
          <cell r="CZ30">
            <v>1028.4000000000001</v>
          </cell>
          <cell r="DA30">
            <v>1028.4000000000001</v>
          </cell>
          <cell r="DB30">
            <v>978.16</v>
          </cell>
          <cell r="DC30">
            <v>978.16</v>
          </cell>
          <cell r="DD30">
            <v>945.74999999999989</v>
          </cell>
          <cell r="DE30">
            <v>955.06000000000006</v>
          </cell>
          <cell r="DF30">
            <v>1108.46</v>
          </cell>
          <cell r="DG30">
            <v>1011.73</v>
          </cell>
          <cell r="DH30">
            <v>1143.6300000000001</v>
          </cell>
          <cell r="DI30">
            <v>1143.6300000000001</v>
          </cell>
          <cell r="DJ30">
            <v>1288.0600000000002</v>
          </cell>
          <cell r="DK30">
            <v>1303.5999999999999</v>
          </cell>
          <cell r="DL30">
            <v>2100.3000000000002</v>
          </cell>
          <cell r="DM30">
            <v>2168.1800000000003</v>
          </cell>
          <cell r="DN30">
            <v>2290.5</v>
          </cell>
          <cell r="DO30">
            <v>2385.75</v>
          </cell>
          <cell r="DP30">
            <v>2546.42</v>
          </cell>
          <cell r="DQ30">
            <v>4666.9000000000005</v>
          </cell>
          <cell r="DR30">
            <v>5344.4600000000009</v>
          </cell>
          <cell r="DS30">
            <v>4656.46</v>
          </cell>
          <cell r="DT30">
            <v>5383.34</v>
          </cell>
          <cell r="DU30">
            <v>2660.39</v>
          </cell>
          <cell r="DV30">
            <v>2667.68</v>
          </cell>
          <cell r="DW30">
            <v>1760.8999999999999</v>
          </cell>
          <cell r="DX30">
            <v>3162.88</v>
          </cell>
          <cell r="DY30">
            <v>5243.84</v>
          </cell>
          <cell r="DZ30">
            <v>6501.47</v>
          </cell>
          <cell r="EA30">
            <v>4385.88</v>
          </cell>
          <cell r="EB30">
            <v>4385.8499999999995</v>
          </cell>
          <cell r="EC30">
            <v>3155.28</v>
          </cell>
          <cell r="ED30">
            <v>5333.16</v>
          </cell>
          <cell r="EE30">
            <v>5631.84</v>
          </cell>
          <cell r="EF30">
            <v>5909.8600000000006</v>
          </cell>
          <cell r="EG30">
            <v>4487.5600000000004</v>
          </cell>
          <cell r="EH30">
            <v>4730.7800000000007</v>
          </cell>
          <cell r="EI30">
            <v>3620.8299999999995</v>
          </cell>
          <cell r="EJ30">
            <v>3774.47</v>
          </cell>
          <cell r="EK30">
            <v>3316.25</v>
          </cell>
          <cell r="EL30">
            <v>3253.5</v>
          </cell>
          <cell r="EM30">
            <v>1722.69</v>
          </cell>
          <cell r="EN30">
            <v>5189.7300000000005</v>
          </cell>
          <cell r="EO30">
            <v>5575.51</v>
          </cell>
        </row>
        <row r="31">
          <cell r="A31" t="str">
            <v>151 to 180</v>
          </cell>
          <cell r="C31">
            <v>33778.47</v>
          </cell>
          <cell r="D31">
            <v>20482.21</v>
          </cell>
          <cell r="E31">
            <v>28402.28</v>
          </cell>
          <cell r="F31">
            <v>28871.37</v>
          </cell>
          <cell r="G31">
            <v>30358</v>
          </cell>
          <cell r="H31">
            <v>31832.33</v>
          </cell>
          <cell r="I31">
            <v>22411.919999999998</v>
          </cell>
          <cell r="J31">
            <v>19328.07</v>
          </cell>
          <cell r="K31">
            <v>16181.38</v>
          </cell>
          <cell r="L31">
            <v>14288.52</v>
          </cell>
          <cell r="M31">
            <v>12849.3</v>
          </cell>
          <cell r="N31">
            <v>5900.56</v>
          </cell>
          <cell r="O31">
            <v>6462.73</v>
          </cell>
          <cell r="P31">
            <v>8711.39</v>
          </cell>
          <cell r="Q31">
            <v>8387.86</v>
          </cell>
          <cell r="R31">
            <v>9150.7999999999993</v>
          </cell>
          <cell r="S31">
            <v>8968.42</v>
          </cell>
          <cell r="T31">
            <v>9095.7000000000007</v>
          </cell>
          <cell r="U31">
            <v>9095.7000000000007</v>
          </cell>
          <cell r="V31">
            <v>10638.29</v>
          </cell>
          <cell r="W31">
            <v>20193.189999999999</v>
          </cell>
          <cell r="X31">
            <v>20170.12</v>
          </cell>
          <cell r="Y31">
            <v>19867.810000000001</v>
          </cell>
          <cell r="Z31">
            <v>17103.22</v>
          </cell>
          <cell r="AA31">
            <v>16376.46</v>
          </cell>
          <cell r="AB31">
            <v>16845.25</v>
          </cell>
          <cell r="AC31">
            <v>16885.52</v>
          </cell>
          <cell r="AD31">
            <v>17356.13</v>
          </cell>
          <cell r="AE31">
            <v>20034.96</v>
          </cell>
          <cell r="AF31">
            <v>10085.799999999999</v>
          </cell>
          <cell r="AG31">
            <v>11643.08</v>
          </cell>
          <cell r="AH31">
            <v>10806.92</v>
          </cell>
          <cell r="AI31">
            <v>11410.07</v>
          </cell>
          <cell r="AJ31">
            <v>9450.34</v>
          </cell>
          <cell r="AK31">
            <v>7647.57</v>
          </cell>
          <cell r="AL31">
            <v>7604.64</v>
          </cell>
          <cell r="AM31">
            <v>5752.8</v>
          </cell>
          <cell r="AN31">
            <v>19957.150000000001</v>
          </cell>
          <cell r="AO31">
            <v>17620.3</v>
          </cell>
          <cell r="AP31">
            <v>17471.77</v>
          </cell>
          <cell r="AQ31">
            <v>16172.41</v>
          </cell>
          <cell r="AR31">
            <v>2171.5300000000002</v>
          </cell>
          <cell r="AS31">
            <v>2122.96</v>
          </cell>
          <cell r="AT31">
            <v>1766.81</v>
          </cell>
          <cell r="AU31">
            <v>2386.5300000000002</v>
          </cell>
          <cell r="AV31">
            <v>2282.1</v>
          </cell>
          <cell r="AW31">
            <v>2247.3000000000002</v>
          </cell>
          <cell r="AX31">
            <v>2656.5</v>
          </cell>
          <cell r="AY31">
            <v>2233.16</v>
          </cell>
          <cell r="AZ31">
            <v>2237.7199999999998</v>
          </cell>
          <cell r="BA31">
            <v>2238.38</v>
          </cell>
          <cell r="BB31">
            <v>1466.95</v>
          </cell>
          <cell r="BC31">
            <v>5647.96</v>
          </cell>
          <cell r="BD31">
            <v>5644.82</v>
          </cell>
          <cell r="BE31">
            <v>5644.14</v>
          </cell>
          <cell r="BF31">
            <v>7059.15</v>
          </cell>
          <cell r="BG31">
            <v>7740.79</v>
          </cell>
          <cell r="BH31">
            <v>7792.46</v>
          </cell>
          <cell r="BI31">
            <v>4197.9399999999996</v>
          </cell>
          <cell r="BJ31">
            <v>7188.69</v>
          </cell>
          <cell r="BK31">
            <v>5632.33</v>
          </cell>
          <cell r="BL31">
            <v>5831.31</v>
          </cell>
          <cell r="BM31">
            <v>4844.9799999999996</v>
          </cell>
          <cell r="BN31">
            <v>4490.97</v>
          </cell>
          <cell r="BO31">
            <v>5752.11</v>
          </cell>
          <cell r="BP31">
            <v>4787.04</v>
          </cell>
          <cell r="BQ31">
            <v>5733.85</v>
          </cell>
          <cell r="BR31">
            <v>9288.0499999999993</v>
          </cell>
          <cell r="BS31">
            <v>6354.92</v>
          </cell>
          <cell r="BT31">
            <v>7191.05</v>
          </cell>
          <cell r="BU31">
            <v>3827.33</v>
          </cell>
          <cell r="BV31">
            <v>3125.91</v>
          </cell>
          <cell r="BW31">
            <v>2911.16</v>
          </cell>
          <cell r="BX31">
            <v>2557.61</v>
          </cell>
          <cell r="BY31">
            <v>1580.92</v>
          </cell>
          <cell r="BZ31">
            <v>1564.88</v>
          </cell>
          <cell r="CA31">
            <v>1123.44</v>
          </cell>
          <cell r="CB31">
            <v>1252.68</v>
          </cell>
          <cell r="CC31">
            <v>1053.92</v>
          </cell>
          <cell r="CD31">
            <v>1184.06</v>
          </cell>
          <cell r="CE31">
            <v>871.98</v>
          </cell>
          <cell r="CF31">
            <v>690.3</v>
          </cell>
          <cell r="CG31">
            <v>687.6</v>
          </cell>
          <cell r="CH31">
            <v>1299.5</v>
          </cell>
          <cell r="CI31">
            <v>1900.63</v>
          </cell>
          <cell r="CJ31">
            <v>968.94</v>
          </cell>
          <cell r="CK31">
            <v>1038.75</v>
          </cell>
          <cell r="CL31">
            <v>896.87</v>
          </cell>
          <cell r="CM31">
            <v>787.62</v>
          </cell>
          <cell r="CN31">
            <v>787.61999999999989</v>
          </cell>
          <cell r="CO31">
            <v>698.18000000000006</v>
          </cell>
          <cell r="CP31">
            <v>725.42000000000007</v>
          </cell>
          <cell r="CQ31">
            <v>696.27</v>
          </cell>
          <cell r="CR31">
            <v>621.55000000000007</v>
          </cell>
          <cell r="CS31">
            <v>622.1400000000001</v>
          </cell>
          <cell r="CT31">
            <v>622.14</v>
          </cell>
          <cell r="CU31">
            <v>622.14</v>
          </cell>
          <cell r="CV31">
            <v>595.83999999999992</v>
          </cell>
          <cell r="CW31">
            <v>379.96999999999997</v>
          </cell>
          <cell r="CX31">
            <v>764.45</v>
          </cell>
          <cell r="CY31">
            <v>676.3</v>
          </cell>
          <cell r="CZ31">
            <v>651.84</v>
          </cell>
          <cell r="DA31">
            <v>651.83999999999992</v>
          </cell>
          <cell r="DB31">
            <v>669.97</v>
          </cell>
          <cell r="DC31">
            <v>669.97</v>
          </cell>
          <cell r="DD31">
            <v>864.32</v>
          </cell>
          <cell r="DE31">
            <v>838.21999999999991</v>
          </cell>
          <cell r="DF31">
            <v>891.04</v>
          </cell>
          <cell r="DG31">
            <v>796.7</v>
          </cell>
          <cell r="DH31">
            <v>971.25</v>
          </cell>
          <cell r="DI31">
            <v>971.25</v>
          </cell>
          <cell r="DJ31">
            <v>971.25</v>
          </cell>
          <cell r="DK31">
            <v>978.16</v>
          </cell>
          <cell r="DL31">
            <v>983.07</v>
          </cell>
          <cell r="DM31">
            <v>826.68999999999994</v>
          </cell>
          <cell r="DN31">
            <v>1318.76</v>
          </cell>
          <cell r="DO31">
            <v>988.42000000000007</v>
          </cell>
          <cell r="DP31">
            <v>1150.4699999999998</v>
          </cell>
          <cell r="DQ31">
            <v>1231.76</v>
          </cell>
          <cell r="DR31">
            <v>1220.1299999999999</v>
          </cell>
          <cell r="DS31">
            <v>1869.6800000000003</v>
          </cell>
          <cell r="DT31">
            <v>1590.56</v>
          </cell>
          <cell r="DU31">
            <v>2253.5500000000002</v>
          </cell>
          <cell r="DV31">
            <v>1858.54</v>
          </cell>
          <cell r="DW31">
            <v>1522.7600000000002</v>
          </cell>
          <cell r="DX31">
            <v>1278.4000000000001</v>
          </cell>
          <cell r="DY31">
            <v>1278.4000000000001</v>
          </cell>
          <cell r="DZ31">
            <v>1278.4000000000001</v>
          </cell>
          <cell r="EA31">
            <v>1695.92</v>
          </cell>
          <cell r="EB31">
            <v>1115.4499999999998</v>
          </cell>
          <cell r="EC31">
            <v>1560.2700000000002</v>
          </cell>
          <cell r="ED31">
            <v>1110.5899999999999</v>
          </cell>
          <cell r="EE31">
            <v>2515.16</v>
          </cell>
          <cell r="EF31">
            <v>2457.4799999999996</v>
          </cell>
          <cell r="EG31">
            <v>3449.6499999999996</v>
          </cell>
          <cell r="EH31">
            <v>3265.0699999999997</v>
          </cell>
          <cell r="EI31">
            <v>3139.31</v>
          </cell>
          <cell r="EJ31">
            <v>2883.99</v>
          </cell>
          <cell r="EK31">
            <v>2766.68</v>
          </cell>
          <cell r="EL31">
            <v>2602.1800000000003</v>
          </cell>
          <cell r="EM31">
            <v>2909.91</v>
          </cell>
          <cell r="EN31">
            <v>2816.3399999999997</v>
          </cell>
          <cell r="EO31">
            <v>2789.24</v>
          </cell>
        </row>
        <row r="32">
          <cell r="A32" t="str">
            <v>180+</v>
          </cell>
          <cell r="C32">
            <v>207973.44</v>
          </cell>
          <cell r="D32">
            <v>220840.34</v>
          </cell>
          <cell r="E32">
            <v>222537.82</v>
          </cell>
          <cell r="F32">
            <v>223086.31</v>
          </cell>
          <cell r="G32">
            <v>226241.91</v>
          </cell>
          <cell r="H32">
            <v>228764.93</v>
          </cell>
          <cell r="I32">
            <v>239161.69</v>
          </cell>
          <cell r="J32">
            <v>241690.96</v>
          </cell>
          <cell r="K32">
            <v>222492.22</v>
          </cell>
          <cell r="L32">
            <v>224149.03</v>
          </cell>
          <cell r="M32">
            <v>207232.99</v>
          </cell>
          <cell r="N32">
            <v>102622.38</v>
          </cell>
          <cell r="O32">
            <v>102406.39</v>
          </cell>
          <cell r="P32">
            <v>90714.9</v>
          </cell>
          <cell r="Q32">
            <v>91654.01</v>
          </cell>
          <cell r="R32">
            <v>88499.69</v>
          </cell>
          <cell r="S32">
            <v>88682.04</v>
          </cell>
          <cell r="T32">
            <v>86398.5</v>
          </cell>
          <cell r="U32">
            <v>86398.5</v>
          </cell>
          <cell r="V32">
            <v>85611.39</v>
          </cell>
          <cell r="W32">
            <v>85402.31</v>
          </cell>
          <cell r="X32">
            <v>86425.02</v>
          </cell>
          <cell r="Y32">
            <v>84860.41</v>
          </cell>
          <cell r="Z32">
            <v>86511.34</v>
          </cell>
          <cell r="AA32">
            <v>82309.67</v>
          </cell>
          <cell r="AB32">
            <v>82695.259999999995</v>
          </cell>
          <cell r="AC32">
            <v>79576.11</v>
          </cell>
          <cell r="AD32">
            <v>79600</v>
          </cell>
          <cell r="AE32">
            <v>79509.55</v>
          </cell>
          <cell r="AF32">
            <v>89051.12</v>
          </cell>
          <cell r="AG32">
            <v>80639.44</v>
          </cell>
          <cell r="AH32">
            <v>81306.210000000006</v>
          </cell>
          <cell r="AI32">
            <v>82177.02</v>
          </cell>
          <cell r="AJ32">
            <v>82827.679999999993</v>
          </cell>
          <cell r="AK32">
            <v>38787.550000000003</v>
          </cell>
          <cell r="AL32">
            <v>81934.55</v>
          </cell>
          <cell r="AM32">
            <v>40541.269999999997</v>
          </cell>
          <cell r="AN32">
            <v>40602.9</v>
          </cell>
          <cell r="AO32">
            <v>38843.879999999997</v>
          </cell>
          <cell r="AP32">
            <v>31667.08</v>
          </cell>
          <cell r="AQ32">
            <v>29083</v>
          </cell>
          <cell r="AR32">
            <v>13726.44</v>
          </cell>
          <cell r="AS32">
            <v>13541.45</v>
          </cell>
          <cell r="AT32">
            <v>25926.080000000002</v>
          </cell>
          <cell r="AU32">
            <v>13224.42</v>
          </cell>
          <cell r="AV32">
            <v>12059.48</v>
          </cell>
          <cell r="AW32">
            <v>12043.73</v>
          </cell>
          <cell r="AX32">
            <v>11651.65</v>
          </cell>
          <cell r="AY32">
            <v>11764.76</v>
          </cell>
          <cell r="AZ32">
            <v>11583.88</v>
          </cell>
          <cell r="BA32">
            <v>11482.82</v>
          </cell>
          <cell r="BB32">
            <v>7324.52</v>
          </cell>
          <cell r="BC32">
            <v>7403.83</v>
          </cell>
          <cell r="BD32">
            <v>7406.91</v>
          </cell>
          <cell r="BE32">
            <v>7394.23</v>
          </cell>
          <cell r="BF32">
            <v>6390.57</v>
          </cell>
          <cell r="BG32">
            <v>6280.57</v>
          </cell>
          <cell r="BH32">
            <v>6150.71</v>
          </cell>
          <cell r="BI32">
            <v>10531.12</v>
          </cell>
          <cell r="BJ32">
            <v>10827.6</v>
          </cell>
          <cell r="BK32">
            <v>7692.28</v>
          </cell>
          <cell r="BL32">
            <v>8516.4599999999991</v>
          </cell>
          <cell r="BM32">
            <v>9017.39</v>
          </cell>
          <cell r="BN32">
            <v>10225.9</v>
          </cell>
          <cell r="BO32">
            <v>11697.19</v>
          </cell>
          <cell r="BP32">
            <v>12654.95</v>
          </cell>
          <cell r="BQ32">
            <v>12376.76</v>
          </cell>
          <cell r="BR32">
            <v>63801.46</v>
          </cell>
          <cell r="BS32">
            <v>11009.71</v>
          </cell>
          <cell r="BT32">
            <v>10258.14</v>
          </cell>
          <cell r="BU32">
            <v>8539.0300000000007</v>
          </cell>
          <cell r="BV32">
            <v>9689.65</v>
          </cell>
          <cell r="BW32">
            <v>10671.7</v>
          </cell>
          <cell r="BX32">
            <v>10819.82</v>
          </cell>
          <cell r="BY32">
            <v>11145.54</v>
          </cell>
          <cell r="BZ32">
            <v>11284.84</v>
          </cell>
          <cell r="CA32">
            <v>12033.81</v>
          </cell>
          <cell r="CB32">
            <v>12278.85</v>
          </cell>
          <cell r="CC32">
            <v>12536.2</v>
          </cell>
          <cell r="CD32">
            <v>12439.75</v>
          </cell>
          <cell r="CE32">
            <v>12031.6</v>
          </cell>
          <cell r="CF32">
            <v>12162.23</v>
          </cell>
          <cell r="CG32">
            <v>12203.18</v>
          </cell>
          <cell r="CH32">
            <v>12360.68</v>
          </cell>
          <cell r="CI32">
            <v>11045.68</v>
          </cell>
          <cell r="CJ32">
            <v>10568</v>
          </cell>
          <cell r="CK32">
            <v>10615.49</v>
          </cell>
          <cell r="CL32">
            <v>8923.5300000000061</v>
          </cell>
          <cell r="CM32">
            <v>9109.6700000000055</v>
          </cell>
          <cell r="CN32">
            <v>9109.6700000000055</v>
          </cell>
          <cell r="CO32">
            <v>8457.679999999993</v>
          </cell>
          <cell r="CP32">
            <v>8759.8499999999985</v>
          </cell>
          <cell r="CQ32">
            <v>8877.1499999999942</v>
          </cell>
          <cell r="CR32">
            <v>8877.1499999999942</v>
          </cell>
          <cell r="CS32">
            <v>8787.7699999999968</v>
          </cell>
          <cell r="CT32">
            <v>8787.7700000000041</v>
          </cell>
          <cell r="CU32">
            <v>8787.7700000000041</v>
          </cell>
          <cell r="CV32">
            <v>9105.89</v>
          </cell>
          <cell r="CW32">
            <v>9321.1700000000055</v>
          </cell>
          <cell r="CX32">
            <v>9321.1700000000055</v>
          </cell>
          <cell r="CY32">
            <v>9409.32</v>
          </cell>
          <cell r="CZ32">
            <v>9262.1500000000015</v>
          </cell>
          <cell r="DA32">
            <v>9262.1500000000015</v>
          </cell>
          <cell r="DB32">
            <v>9262.1500000000015</v>
          </cell>
          <cell r="DC32">
            <v>9262.1500000000015</v>
          </cell>
          <cell r="DD32">
            <v>9398.1299999999974</v>
          </cell>
          <cell r="DE32">
            <v>9529.510000000002</v>
          </cell>
          <cell r="DF32">
            <v>9819.6500000000015</v>
          </cell>
          <cell r="DG32">
            <v>9913.989999999998</v>
          </cell>
          <cell r="DH32">
            <v>9913.989999999998</v>
          </cell>
          <cell r="DI32">
            <v>9913.989999999998</v>
          </cell>
          <cell r="DJ32">
            <v>9913.989999999998</v>
          </cell>
          <cell r="DK32">
            <v>9932.1200000000026</v>
          </cell>
          <cell r="DL32">
            <v>9932.1200000000026</v>
          </cell>
          <cell r="DM32">
            <v>10349.600000000006</v>
          </cell>
          <cell r="DN32">
            <v>10349.600000000006</v>
          </cell>
          <cell r="DO32">
            <v>10692.559999999998</v>
          </cell>
          <cell r="DP32">
            <v>10816.830000000002</v>
          </cell>
          <cell r="DQ32">
            <v>10867.11</v>
          </cell>
          <cell r="DR32">
            <v>10878.740000000005</v>
          </cell>
          <cell r="DS32">
            <v>10878.740000000005</v>
          </cell>
          <cell r="DT32">
            <v>11157.86</v>
          </cell>
          <cell r="DU32">
            <v>11272.449999999997</v>
          </cell>
          <cell r="DV32">
            <v>11667.46</v>
          </cell>
          <cell r="DW32">
            <v>11617.18</v>
          </cell>
          <cell r="DX32">
            <v>11904.089999999997</v>
          </cell>
          <cell r="DY32">
            <v>11993.589999999997</v>
          </cell>
          <cell r="DZ32">
            <v>11993.590000000004</v>
          </cell>
          <cell r="EA32">
            <v>12109.79</v>
          </cell>
          <cell r="EB32">
            <v>12690.259999999995</v>
          </cell>
          <cell r="EC32">
            <v>12690.259999999995</v>
          </cell>
          <cell r="ED32">
            <v>13139.939999999995</v>
          </cell>
          <cell r="EE32">
            <v>13139.939999999995</v>
          </cell>
          <cell r="EF32">
            <v>13139.940000000002</v>
          </cell>
          <cell r="EG32">
            <v>13139.940000000002</v>
          </cell>
          <cell r="EH32">
            <v>13139.940000000002</v>
          </cell>
          <cell r="EI32">
            <v>13139.940000000002</v>
          </cell>
          <cell r="EJ32">
            <v>13805.710000000006</v>
          </cell>
          <cell r="EK32">
            <v>13805.71</v>
          </cell>
          <cell r="EL32">
            <v>13970.210000000006</v>
          </cell>
          <cell r="EM32">
            <v>7624.1900000000023</v>
          </cell>
          <cell r="EN32">
            <v>7742.2000000000044</v>
          </cell>
          <cell r="EO32">
            <v>7630.0900000000038</v>
          </cell>
        </row>
        <row r="37">
          <cell r="A37" t="str">
            <v>Credit balances</v>
          </cell>
          <cell r="C37">
            <v>-271225.12</v>
          </cell>
          <cell r="D37">
            <v>-297743.90000000002</v>
          </cell>
          <cell r="E37">
            <v>-350194.28</v>
          </cell>
          <cell r="F37">
            <v>-389760.39</v>
          </cell>
          <cell r="G37">
            <v>-333543.87</v>
          </cell>
          <cell r="H37">
            <v>-321931.73</v>
          </cell>
          <cell r="I37">
            <v>-336856.18</v>
          </cell>
          <cell r="J37">
            <v>-455331.18</v>
          </cell>
          <cell r="K37">
            <v>-417166.35</v>
          </cell>
          <cell r="L37">
            <v>-497885.18</v>
          </cell>
          <cell r="M37">
            <v>-424582.26</v>
          </cell>
          <cell r="N37">
            <v>-333250.67</v>
          </cell>
          <cell r="O37">
            <v>-333769.78999999998</v>
          </cell>
          <cell r="P37">
            <v>-370702.65</v>
          </cell>
          <cell r="Q37">
            <v>-347927.92</v>
          </cell>
          <cell r="R37">
            <v>-183197.56</v>
          </cell>
          <cell r="S37">
            <v>-179076.73</v>
          </cell>
          <cell r="T37">
            <v>-180485.28</v>
          </cell>
          <cell r="U37">
            <v>-185101.51</v>
          </cell>
          <cell r="V37">
            <v>-198031.09</v>
          </cell>
          <cell r="W37">
            <v>-156291.48000000001</v>
          </cell>
          <cell r="X37">
            <v>-165908.31</v>
          </cell>
          <cell r="Y37">
            <v>-164866.32</v>
          </cell>
          <cell r="Z37">
            <v>-160833.4</v>
          </cell>
          <cell r="AA37">
            <v>-130804.61</v>
          </cell>
          <cell r="AB37">
            <v>-184344.68</v>
          </cell>
          <cell r="AC37">
            <v>-151151.07</v>
          </cell>
          <cell r="AD37">
            <v>-164888.79</v>
          </cell>
          <cell r="AE37">
            <v>-124126.79</v>
          </cell>
          <cell r="AF37">
            <v>-135465.10999999999</v>
          </cell>
          <cell r="AG37">
            <v>-143966.65</v>
          </cell>
          <cell r="AH37">
            <v>-148423.41</v>
          </cell>
          <cell r="AI37">
            <v>-151611.10999999999</v>
          </cell>
          <cell r="AJ37">
            <v>-220488.45</v>
          </cell>
          <cell r="AK37">
            <v>-239184.6</v>
          </cell>
          <cell r="AL37">
            <v>-147431.09</v>
          </cell>
          <cell r="AM37">
            <v>-93283.36</v>
          </cell>
          <cell r="AN37">
            <v>-67319.94</v>
          </cell>
          <cell r="AO37">
            <v>-84825.96</v>
          </cell>
          <cell r="AP37">
            <v>-114462.18</v>
          </cell>
          <cell r="AQ37">
            <v>-107427.84</v>
          </cell>
          <cell r="AR37">
            <v>-183053.11</v>
          </cell>
          <cell r="AS37">
            <v>-132090.93</v>
          </cell>
          <cell r="AT37">
            <v>-106761.78</v>
          </cell>
          <cell r="AU37">
            <v>-98296.71</v>
          </cell>
          <cell r="AV37">
            <v>-110584.3</v>
          </cell>
          <cell r="AW37">
            <v>-129498.6</v>
          </cell>
          <cell r="AX37">
            <v>-83459</v>
          </cell>
          <cell r="AY37">
            <v>-97874.47</v>
          </cell>
          <cell r="AZ37">
            <v>-129385.46</v>
          </cell>
          <cell r="BA37">
            <v>-123585.57</v>
          </cell>
          <cell r="BB37">
            <v>-159567.97</v>
          </cell>
          <cell r="BC37">
            <v>-170038.5</v>
          </cell>
          <cell r="BD37">
            <v>-204781.75</v>
          </cell>
          <cell r="BE37">
            <v>-189781.71</v>
          </cell>
          <cell r="BF37">
            <v>-181526.28</v>
          </cell>
          <cell r="BG37">
            <v>-230312.21</v>
          </cell>
          <cell r="BH37">
            <v>-196510.59</v>
          </cell>
          <cell r="BI37">
            <v>-236481.08</v>
          </cell>
          <cell r="BJ37">
            <v>-236649.65</v>
          </cell>
          <cell r="BK37">
            <v>-242073.86</v>
          </cell>
          <cell r="BL37">
            <v>-250736.11</v>
          </cell>
          <cell r="BM37">
            <v>-290808.32000000001</v>
          </cell>
          <cell r="BN37">
            <v>-318206.59000000003</v>
          </cell>
          <cell r="BO37">
            <v>-283557.84999999998</v>
          </cell>
          <cell r="BP37">
            <v>-231796.26</v>
          </cell>
          <cell r="BQ37">
            <v>-237331.95</v>
          </cell>
          <cell r="BR37">
            <v>-366514.02</v>
          </cell>
          <cell r="BS37">
            <v>-337550.92</v>
          </cell>
          <cell r="BT37">
            <v>-306943.15000000002</v>
          </cell>
          <cell r="BU37">
            <v>-332113.28999999998</v>
          </cell>
          <cell r="BV37">
            <v>-273139.39</v>
          </cell>
          <cell r="BW37">
            <v>-192348.09</v>
          </cell>
          <cell r="BX37">
            <v>-218482.79</v>
          </cell>
          <cell r="BY37">
            <v>-139678.93</v>
          </cell>
          <cell r="BZ37">
            <v>-219366.5</v>
          </cell>
          <cell r="CA37">
            <v>-103765.78</v>
          </cell>
          <cell r="CB37">
            <v>-164102.57999999999</v>
          </cell>
          <cell r="CC37">
            <v>-158385.51</v>
          </cell>
          <cell r="CD37">
            <v>-198411.2</v>
          </cell>
          <cell r="CE37">
            <v>-144180.97</v>
          </cell>
          <cell r="CF37">
            <v>-182145.72</v>
          </cell>
          <cell r="CG37">
            <v>-201410.13</v>
          </cell>
          <cell r="CH37">
            <v>-133094.51999999999</v>
          </cell>
          <cell r="CI37">
            <v>-2938632.76</v>
          </cell>
          <cell r="CJ37">
            <v>-171730.63</v>
          </cell>
          <cell r="CK37">
            <v>-176733.98</v>
          </cell>
          <cell r="CL37">
            <v>-104705.9</v>
          </cell>
          <cell r="CM37">
            <v>-108086.72</v>
          </cell>
          <cell r="CN37">
            <v>-107847.62</v>
          </cell>
          <cell r="CO37">
            <v>-134272.32000000001</v>
          </cell>
          <cell r="CP37">
            <v>-134344.66</v>
          </cell>
          <cell r="CQ37">
            <v>-119786.01999999999</v>
          </cell>
          <cell r="CR37">
            <v>-123537.93</v>
          </cell>
          <cell r="CS37">
            <v>-140400.32999999999</v>
          </cell>
          <cell r="CT37">
            <v>-140214.79999999999</v>
          </cell>
          <cell r="CU37">
            <v>-174129.03</v>
          </cell>
          <cell r="CV37">
            <v>-195235.98000000004</v>
          </cell>
          <cell r="CW37">
            <v>-186346.19</v>
          </cell>
          <cell r="CX37">
            <v>-159921.40000000002</v>
          </cell>
          <cell r="CY37">
            <v>-149782.79</v>
          </cell>
          <cell r="CZ37">
            <v>-154486.66999999998</v>
          </cell>
          <cell r="DA37">
            <v>-161707.09000000005</v>
          </cell>
          <cell r="DB37">
            <v>-171134.22</v>
          </cell>
          <cell r="DC37">
            <v>-158148.63</v>
          </cell>
          <cell r="DD37">
            <v>-151892.46000000002</v>
          </cell>
          <cell r="DE37">
            <v>-194076.11</v>
          </cell>
          <cell r="DF37">
            <v>-177173.63</v>
          </cell>
          <cell r="DG37">
            <v>-228078.61</v>
          </cell>
          <cell r="DH37">
            <v>-136610.91</v>
          </cell>
          <cell r="DI37">
            <v>-136204.49</v>
          </cell>
          <cell r="DJ37">
            <v>-119359.49999999999</v>
          </cell>
          <cell r="DK37">
            <v>-114648.41000000005</v>
          </cell>
          <cell r="DL37">
            <v>-91728.21</v>
          </cell>
          <cell r="DM37">
            <v>-102253.41</v>
          </cell>
          <cell r="DN37">
            <v>-98699.53</v>
          </cell>
          <cell r="DO37">
            <v>-109405.62000000002</v>
          </cell>
          <cell r="DP37">
            <v>-113297.45000000001</v>
          </cell>
          <cell r="DQ37">
            <v>-129714.22</v>
          </cell>
          <cell r="DR37">
            <v>-592785.51</v>
          </cell>
          <cell r="DS37">
            <v>-146403.6</v>
          </cell>
          <cell r="DT37">
            <v>-150543.28</v>
          </cell>
          <cell r="DU37">
            <v>-162812.84000000005</v>
          </cell>
          <cell r="DV37">
            <v>-175707.45</v>
          </cell>
          <cell r="DW37">
            <v>-183027.86</v>
          </cell>
          <cell r="DX37">
            <v>-182246.99000000002</v>
          </cell>
          <cell r="DY37">
            <v>-731453.73</v>
          </cell>
          <cell r="DZ37">
            <v>-745019.66</v>
          </cell>
          <cell r="EA37">
            <v>-795615.77</v>
          </cell>
          <cell r="EB37">
            <v>-831521.69</v>
          </cell>
          <cell r="EC37">
            <v>-782852.54</v>
          </cell>
          <cell r="ED37">
            <v>-783117.37</v>
          </cell>
          <cell r="EE37">
            <v>-768067.45000000007</v>
          </cell>
          <cell r="EF37">
            <v>-766001.56</v>
          </cell>
          <cell r="EG37">
            <v>-777762.05</v>
          </cell>
          <cell r="EH37">
            <v>-754453.9</v>
          </cell>
          <cell r="EI37">
            <v>-760788.25</v>
          </cell>
          <cell r="EJ37">
            <v>-205489.62999999992</v>
          </cell>
          <cell r="EK37">
            <v>-216120.85999999993</v>
          </cell>
          <cell r="EL37">
            <v>-213106.59000000003</v>
          </cell>
          <cell r="EM37">
            <v>-194256.17</v>
          </cell>
          <cell r="EN37">
            <v>-188822.59999999998</v>
          </cell>
          <cell r="EO37">
            <v>-186454.15</v>
          </cell>
        </row>
        <row r="38">
          <cell r="A38" t="str">
            <v>Current</v>
          </cell>
          <cell r="C38">
            <v>12333769.91</v>
          </cell>
          <cell r="D38">
            <v>10669718.610000001</v>
          </cell>
          <cell r="E38">
            <v>12691135.42</v>
          </cell>
          <cell r="F38">
            <v>12724975.810000001</v>
          </cell>
          <cell r="G38">
            <v>12429793.85</v>
          </cell>
          <cell r="H38">
            <v>12118289.390000001</v>
          </cell>
          <cell r="I38">
            <v>12075176.140000001</v>
          </cell>
          <cell r="J38">
            <v>12591265.48</v>
          </cell>
          <cell r="K38">
            <v>12700849.48</v>
          </cell>
          <cell r="L38">
            <v>10589289.93</v>
          </cell>
          <cell r="M38">
            <v>13069352.41</v>
          </cell>
          <cell r="N38">
            <v>13461348.050000001</v>
          </cell>
          <cell r="O38">
            <v>14027236.619999999</v>
          </cell>
          <cell r="P38">
            <v>15083777.34</v>
          </cell>
          <cell r="Q38">
            <v>15074411.24</v>
          </cell>
          <cell r="R38">
            <v>15279652.84</v>
          </cell>
          <cell r="S38">
            <v>14999637.18</v>
          </cell>
          <cell r="T38">
            <v>14310939.140000001</v>
          </cell>
          <cell r="U38">
            <v>14388145.220000001</v>
          </cell>
          <cell r="V38">
            <v>14599597.279999999</v>
          </cell>
          <cell r="W38">
            <v>15516229.970000001</v>
          </cell>
          <cell r="X38">
            <v>14145413.41</v>
          </cell>
          <cell r="Y38">
            <v>15476507.08</v>
          </cell>
          <cell r="Z38">
            <v>16358780.470000001</v>
          </cell>
          <cell r="AA38">
            <v>18808535.020000003</v>
          </cell>
          <cell r="AB38">
            <v>15939977.700000001</v>
          </cell>
          <cell r="AC38">
            <v>18423390.059999999</v>
          </cell>
          <cell r="AD38">
            <v>16617175.09</v>
          </cell>
          <cell r="AE38">
            <v>18581994.969999999</v>
          </cell>
          <cell r="AF38">
            <v>15877028.119999999</v>
          </cell>
          <cell r="AG38">
            <v>17176419.400000002</v>
          </cell>
          <cell r="AH38">
            <v>16382142.16</v>
          </cell>
          <cell r="AI38">
            <v>17940811.099999998</v>
          </cell>
          <cell r="AJ38">
            <v>16452006.180000002</v>
          </cell>
          <cell r="AK38">
            <v>18583730.129999999</v>
          </cell>
          <cell r="AL38">
            <v>17207035.369999997</v>
          </cell>
          <cell r="AM38">
            <v>15799548.729999999</v>
          </cell>
          <cell r="AN38">
            <v>17594242.73</v>
          </cell>
          <cell r="AO38">
            <v>16235089.140000001</v>
          </cell>
          <cell r="AP38">
            <v>15755776.340000002</v>
          </cell>
          <cell r="AQ38">
            <v>16411402.110000001</v>
          </cell>
          <cell r="AR38">
            <v>16237276.600000001</v>
          </cell>
          <cell r="AS38">
            <v>15105984.939999998</v>
          </cell>
          <cell r="AT38">
            <v>16105181.26</v>
          </cell>
          <cell r="AU38">
            <v>15540288.35</v>
          </cell>
          <cell r="AV38">
            <v>16919101</v>
          </cell>
          <cell r="AW38">
            <v>15201574.969999999</v>
          </cell>
          <cell r="AX38">
            <v>14501825.289999999</v>
          </cell>
          <cell r="AY38">
            <v>14563858.689999999</v>
          </cell>
          <cell r="AZ38">
            <v>14750536.220000001</v>
          </cell>
          <cell r="BA38">
            <v>17017582.119999997</v>
          </cell>
          <cell r="BB38">
            <v>17100921.469999999</v>
          </cell>
          <cell r="BC38">
            <v>12876753.720000001</v>
          </cell>
          <cell r="BD38">
            <v>12407471.48</v>
          </cell>
          <cell r="BE38">
            <v>14085173.920000002</v>
          </cell>
          <cell r="BF38">
            <v>14559423</v>
          </cell>
          <cell r="BG38">
            <v>15513689.52</v>
          </cell>
          <cell r="BH38">
            <v>16125451.630000001</v>
          </cell>
          <cell r="BI38">
            <v>15329034.889999999</v>
          </cell>
          <cell r="BJ38">
            <v>13921898.580000002</v>
          </cell>
          <cell r="BK38">
            <v>14806422.890000001</v>
          </cell>
          <cell r="BL38">
            <v>14703132.42</v>
          </cell>
          <cell r="BM38">
            <v>13485037.279999999</v>
          </cell>
          <cell r="BN38">
            <v>13366451.289999999</v>
          </cell>
          <cell r="BO38">
            <v>13871106.439999999</v>
          </cell>
          <cell r="BP38">
            <v>13988502.220000001</v>
          </cell>
          <cell r="BQ38">
            <v>14988706.220000001</v>
          </cell>
          <cell r="BR38">
            <v>13962854.32</v>
          </cell>
          <cell r="BS38">
            <v>18013084.510000002</v>
          </cell>
          <cell r="BT38">
            <v>15114523.699999999</v>
          </cell>
          <cell r="BU38">
            <v>17760693.550000001</v>
          </cell>
          <cell r="BV38">
            <v>17970480.120000001</v>
          </cell>
          <cell r="BW38">
            <v>19859102.370000001</v>
          </cell>
          <cell r="BX38">
            <v>17912361.869999997</v>
          </cell>
          <cell r="BY38">
            <v>19669136.780000001</v>
          </cell>
          <cell r="BZ38">
            <v>15872428.789999999</v>
          </cell>
          <cell r="CA38">
            <v>17901537.280000001</v>
          </cell>
          <cell r="CB38">
            <v>19072997.850000001</v>
          </cell>
          <cell r="CC38">
            <v>18698377</v>
          </cell>
          <cell r="CD38">
            <v>19294043.800000001</v>
          </cell>
          <cell r="CE38">
            <v>21853835.829999998</v>
          </cell>
          <cell r="CF38">
            <v>21945533.050000001</v>
          </cell>
          <cell r="CG38">
            <v>22558148.84</v>
          </cell>
          <cell r="CH38">
            <v>20464566.41</v>
          </cell>
          <cell r="CI38">
            <v>21713454.869999997</v>
          </cell>
          <cell r="CJ38">
            <v>18922051.210000001</v>
          </cell>
          <cell r="CK38">
            <v>16605587.5</v>
          </cell>
          <cell r="CL38">
            <v>20780659.940000001</v>
          </cell>
          <cell r="CM38">
            <v>21483644.020000003</v>
          </cell>
          <cell r="CN38">
            <v>22341739.080000002</v>
          </cell>
          <cell r="CO38">
            <v>23539103.290000003</v>
          </cell>
          <cell r="CP38">
            <v>25105318.740000002</v>
          </cell>
          <cell r="CQ38">
            <v>24675574.640000001</v>
          </cell>
          <cell r="CR38">
            <v>23858277.389999997</v>
          </cell>
          <cell r="CS38">
            <v>21731324.100000001</v>
          </cell>
          <cell r="CT38">
            <v>18538958.91</v>
          </cell>
          <cell r="CU38">
            <v>22127822.969999999</v>
          </cell>
          <cell r="CV38">
            <v>21785105.369999997</v>
          </cell>
          <cell r="CW38">
            <v>23711706.25</v>
          </cell>
          <cell r="CX38">
            <v>24426934.520000003</v>
          </cell>
          <cell r="CY38">
            <v>21499077.75</v>
          </cell>
          <cell r="CZ38">
            <v>24092046.579999998</v>
          </cell>
          <cell r="DA38">
            <v>22080732.640000004</v>
          </cell>
          <cell r="DB38">
            <v>21565981.93</v>
          </cell>
          <cell r="DC38">
            <v>20964718.640000001</v>
          </cell>
          <cell r="DD38">
            <v>21011251.810000002</v>
          </cell>
          <cell r="DE38">
            <v>21565123.330000002</v>
          </cell>
          <cell r="DF38">
            <v>21595510.559999999</v>
          </cell>
          <cell r="DG38">
            <v>19231239.869999997</v>
          </cell>
          <cell r="DH38">
            <v>20564698.949999999</v>
          </cell>
          <cell r="DI38">
            <v>22599309.120000001</v>
          </cell>
          <cell r="DJ38">
            <v>22702025.41</v>
          </cell>
          <cell r="DK38">
            <v>21414231.100000001</v>
          </cell>
          <cell r="DL38">
            <v>23581988.330000002</v>
          </cell>
          <cell r="DM38">
            <v>21129690.18</v>
          </cell>
          <cell r="DN38">
            <v>21705659.609999999</v>
          </cell>
          <cell r="DO38">
            <v>19345718.710000001</v>
          </cell>
          <cell r="DP38">
            <v>21588689.829999998</v>
          </cell>
          <cell r="DQ38">
            <v>23436613.969999999</v>
          </cell>
          <cell r="DR38">
            <v>20235533</v>
          </cell>
          <cell r="DS38">
            <v>21719400.469999999</v>
          </cell>
          <cell r="DT38">
            <v>19683229.710000001</v>
          </cell>
          <cell r="DU38">
            <v>19471890.620000001</v>
          </cell>
          <cell r="DV38">
            <v>17262564.970000003</v>
          </cell>
          <cell r="DW38">
            <v>19249856.27</v>
          </cell>
          <cell r="DX38">
            <v>18213928.41</v>
          </cell>
          <cell r="DY38">
            <v>19569204.799999997</v>
          </cell>
          <cell r="DZ38">
            <v>15225332.849999998</v>
          </cell>
          <cell r="EA38">
            <v>20357644.500000004</v>
          </cell>
          <cell r="EB38">
            <v>17343912.050000001</v>
          </cell>
          <cell r="EC38">
            <v>17002522.639999997</v>
          </cell>
          <cell r="ED38">
            <v>15460482.060000001</v>
          </cell>
          <cell r="EE38">
            <v>17950151.73</v>
          </cell>
          <cell r="EF38">
            <v>17698740.609999999</v>
          </cell>
          <cell r="EG38">
            <v>18263152.119999997</v>
          </cell>
          <cell r="EH38">
            <v>20335430.73</v>
          </cell>
          <cell r="EI38">
            <v>21087342.699999996</v>
          </cell>
          <cell r="EJ38">
            <v>20050988.469999999</v>
          </cell>
          <cell r="EK38">
            <v>20243318.23</v>
          </cell>
          <cell r="EL38">
            <v>16459126.960000001</v>
          </cell>
          <cell r="EM38">
            <v>16393422.649999999</v>
          </cell>
          <cell r="EN38">
            <v>15973460.140000001</v>
          </cell>
          <cell r="EO38">
            <v>16077192.4</v>
          </cell>
        </row>
        <row r="39">
          <cell r="A39" t="str">
            <v>1 to 30</v>
          </cell>
          <cell r="C39">
            <v>3171656.65</v>
          </cell>
          <cell r="D39">
            <v>5028195.63</v>
          </cell>
          <cell r="E39">
            <v>4282780.3</v>
          </cell>
          <cell r="F39">
            <v>4491366.2699999996</v>
          </cell>
          <cell r="G39">
            <v>5205056.1500000004</v>
          </cell>
          <cell r="H39">
            <v>4820764.8</v>
          </cell>
          <cell r="I39">
            <v>4667007.33</v>
          </cell>
          <cell r="J39">
            <v>4226066.8499999996</v>
          </cell>
          <cell r="K39">
            <v>4775553.47</v>
          </cell>
          <cell r="L39">
            <v>4177361.22</v>
          </cell>
          <cell r="M39">
            <v>4287342.07</v>
          </cell>
          <cell r="N39">
            <v>5824843.7600000007</v>
          </cell>
          <cell r="O39">
            <v>3500813.61</v>
          </cell>
          <cell r="P39">
            <v>3035902.64</v>
          </cell>
          <cell r="Q39">
            <v>3167438.78</v>
          </cell>
          <cell r="R39">
            <v>2878302.88</v>
          </cell>
          <cell r="S39">
            <v>2522461.59</v>
          </cell>
          <cell r="T39">
            <v>3091071.05</v>
          </cell>
          <cell r="U39">
            <v>3015657.3</v>
          </cell>
          <cell r="V39">
            <v>3190834.5</v>
          </cell>
          <cell r="W39">
            <v>3819645.71</v>
          </cell>
          <cell r="X39">
            <v>4092524.06</v>
          </cell>
          <cell r="Y39">
            <v>2778449.09</v>
          </cell>
          <cell r="Z39">
            <v>2973027.26</v>
          </cell>
          <cell r="AA39">
            <v>2508125.2999999998</v>
          </cell>
          <cell r="AB39">
            <v>3707982.01</v>
          </cell>
          <cell r="AC39">
            <v>3671500.81</v>
          </cell>
          <cell r="AD39">
            <v>3839851.17</v>
          </cell>
          <cell r="AE39">
            <v>3875448.82</v>
          </cell>
          <cell r="AF39">
            <v>4775647.9400000004</v>
          </cell>
          <cell r="AG39">
            <v>5102024.6900000004</v>
          </cell>
          <cell r="AH39">
            <v>3189035.47</v>
          </cell>
          <cell r="AI39">
            <v>2935260.02</v>
          </cell>
          <cell r="AJ39">
            <v>3194587.19</v>
          </cell>
          <cell r="AK39">
            <v>3298627.56</v>
          </cell>
          <cell r="AL39">
            <v>4115454.1</v>
          </cell>
          <cell r="AM39">
            <v>5904270.2200000007</v>
          </cell>
          <cell r="AN39">
            <v>5905472.0200000005</v>
          </cell>
          <cell r="AO39">
            <v>5040531.83</v>
          </cell>
          <cell r="AP39">
            <v>5882399.71</v>
          </cell>
          <cell r="AQ39">
            <v>6088384.2300000004</v>
          </cell>
          <cell r="AR39">
            <v>2810073.72</v>
          </cell>
          <cell r="AS39">
            <v>3418576.92</v>
          </cell>
          <cell r="AT39">
            <v>3495729.11</v>
          </cell>
          <cell r="AU39">
            <v>3776774.45</v>
          </cell>
          <cell r="AV39">
            <v>4019257.53</v>
          </cell>
          <cell r="AW39">
            <v>4674138.54</v>
          </cell>
          <cell r="AX39">
            <v>4701136.8</v>
          </cell>
          <cell r="AY39">
            <v>4220794.96</v>
          </cell>
          <cell r="AZ39">
            <v>3829766.55</v>
          </cell>
          <cell r="BA39">
            <v>2455733.5299999998</v>
          </cell>
          <cell r="BB39">
            <v>2122827.2599999998</v>
          </cell>
          <cell r="BC39">
            <v>4261792.47</v>
          </cell>
          <cell r="BD39">
            <v>3578941.3</v>
          </cell>
          <cell r="BE39">
            <v>3334425.79</v>
          </cell>
          <cell r="BF39">
            <v>2512197.4300000002</v>
          </cell>
          <cell r="BG39">
            <v>2661798.61</v>
          </cell>
          <cell r="BH39">
            <v>3065314.87</v>
          </cell>
          <cell r="BI39">
            <v>2392234.7400000002</v>
          </cell>
          <cell r="BJ39">
            <v>2364616.9500000002</v>
          </cell>
          <cell r="BK39">
            <v>3158917.04</v>
          </cell>
          <cell r="BL39">
            <v>3190559.81</v>
          </cell>
          <cell r="BM39">
            <v>2828224.31</v>
          </cell>
          <cell r="BN39">
            <v>3389821.59</v>
          </cell>
          <cell r="BO39">
            <v>1702839.01</v>
          </cell>
          <cell r="BP39">
            <v>1376332.12</v>
          </cell>
          <cell r="BQ39">
            <v>1899104.88</v>
          </cell>
          <cell r="BR39">
            <v>2440319.39</v>
          </cell>
          <cell r="BS39">
            <v>2025790.77</v>
          </cell>
          <cell r="BT39">
            <v>1800030.34</v>
          </cell>
          <cell r="BU39">
            <v>4797355.47</v>
          </cell>
          <cell r="BV39">
            <v>3143756.89</v>
          </cell>
          <cell r="BW39">
            <v>2610882.0099999998</v>
          </cell>
          <cell r="BX39">
            <v>4352063</v>
          </cell>
          <cell r="BY39">
            <v>3526775.38</v>
          </cell>
          <cell r="BZ39">
            <v>3222149.95</v>
          </cell>
          <cell r="CA39">
            <v>3623612.98</v>
          </cell>
          <cell r="CB39">
            <v>3138181.01</v>
          </cell>
          <cell r="CC39">
            <v>3804940.76</v>
          </cell>
          <cell r="CD39">
            <v>4088372.89</v>
          </cell>
          <cell r="CE39">
            <v>2965364.07</v>
          </cell>
          <cell r="CF39">
            <v>3287566.52</v>
          </cell>
          <cell r="CG39">
            <v>4377344.97</v>
          </cell>
          <cell r="CH39">
            <v>6968171.2000000002</v>
          </cell>
          <cell r="CI39">
            <v>3498749.32</v>
          </cell>
          <cell r="CJ39">
            <v>4688254.6399999997</v>
          </cell>
          <cell r="CK39">
            <v>5264815.08</v>
          </cell>
          <cell r="CL39">
            <v>4672465.08</v>
          </cell>
          <cell r="CM39">
            <v>4271694.0999999996</v>
          </cell>
          <cell r="CN39">
            <v>4373585.32</v>
          </cell>
          <cell r="CO39">
            <v>3623307.98</v>
          </cell>
          <cell r="CP39">
            <v>2946458.5700000003</v>
          </cell>
          <cell r="CQ39">
            <v>2874488.13</v>
          </cell>
          <cell r="CR39">
            <v>4632847.7200000007</v>
          </cell>
          <cell r="CS39">
            <v>7270979.3699999992</v>
          </cell>
          <cell r="CT39">
            <v>10344878.09</v>
          </cell>
          <cell r="CU39">
            <v>6542293.1299999999</v>
          </cell>
          <cell r="CV39">
            <v>5939388.8300000001</v>
          </cell>
          <cell r="CW39">
            <v>4859385.6300000008</v>
          </cell>
          <cell r="CX39">
            <v>5744998.5099999988</v>
          </cell>
          <cell r="CY39">
            <v>6803261.46</v>
          </cell>
          <cell r="CZ39">
            <v>4401606.75</v>
          </cell>
          <cell r="DA39">
            <v>3465487.04</v>
          </cell>
          <cell r="DB39">
            <v>2032498.26</v>
          </cell>
          <cell r="DC39">
            <v>1743719.5199999998</v>
          </cell>
          <cell r="DD39">
            <v>2906095.76</v>
          </cell>
          <cell r="DE39">
            <v>2137702.17</v>
          </cell>
          <cell r="DF39">
            <v>3039044.1100000003</v>
          </cell>
          <cell r="DG39">
            <v>2904107.9</v>
          </cell>
          <cell r="DH39">
            <v>5710247.9100000001</v>
          </cell>
          <cell r="DI39">
            <v>5393134.8300000001</v>
          </cell>
          <cell r="DJ39">
            <v>5448570.3800000008</v>
          </cell>
          <cell r="DK39">
            <v>5535561.4299999997</v>
          </cell>
          <cell r="DL39">
            <v>5574269.620000001</v>
          </cell>
          <cell r="DM39">
            <v>5941595.8600000003</v>
          </cell>
          <cell r="DN39">
            <v>5241146.7199999988</v>
          </cell>
          <cell r="DO39">
            <v>5233071.76</v>
          </cell>
          <cell r="DP39">
            <v>5108923.08</v>
          </cell>
          <cell r="DQ39">
            <v>3144623.8400000003</v>
          </cell>
          <cell r="DR39">
            <v>3805620.3</v>
          </cell>
          <cell r="DS39">
            <v>4039759.21</v>
          </cell>
          <cell r="DT39">
            <v>5140752.3499999996</v>
          </cell>
          <cell r="DU39">
            <v>4607382.37</v>
          </cell>
          <cell r="DV39">
            <v>5453565.0300000003</v>
          </cell>
          <cell r="DW39">
            <v>5015756.87</v>
          </cell>
          <cell r="DX39">
            <v>5033663.7600000007</v>
          </cell>
          <cell r="DY39">
            <v>4791655.79</v>
          </cell>
          <cell r="DZ39">
            <v>8672490.4700000007</v>
          </cell>
          <cell r="EA39">
            <v>4786604.6400000006</v>
          </cell>
          <cell r="EB39">
            <v>4694351.54</v>
          </cell>
          <cell r="EC39">
            <v>4653115.79</v>
          </cell>
          <cell r="ED39">
            <v>5731587.25</v>
          </cell>
          <cell r="EE39">
            <v>6079550.3700000001</v>
          </cell>
          <cell r="EF39">
            <v>4430934.84</v>
          </cell>
          <cell r="EG39">
            <v>4444642.8099999996</v>
          </cell>
          <cell r="EH39">
            <v>2623518.1799999997</v>
          </cell>
          <cell r="EI39">
            <v>2973810.75</v>
          </cell>
          <cell r="EJ39">
            <v>2824690.71</v>
          </cell>
          <cell r="EK39">
            <v>2929993.34</v>
          </cell>
          <cell r="EL39">
            <v>2472477.16</v>
          </cell>
          <cell r="EM39">
            <v>3770209.2</v>
          </cell>
          <cell r="EN39">
            <v>3572758.59</v>
          </cell>
          <cell r="EO39">
            <v>4339621.5399999991</v>
          </cell>
        </row>
        <row r="40">
          <cell r="A40" t="str">
            <v>31 to 60</v>
          </cell>
          <cell r="C40">
            <v>535575.91</v>
          </cell>
          <cell r="D40">
            <v>589319.92000000004</v>
          </cell>
          <cell r="E40">
            <v>629017.23</v>
          </cell>
          <cell r="F40">
            <v>659278.99</v>
          </cell>
          <cell r="G40">
            <v>786628.77</v>
          </cell>
          <cell r="H40">
            <v>831542.94</v>
          </cell>
          <cell r="I40">
            <v>960267.46</v>
          </cell>
          <cell r="J40">
            <v>816670.81</v>
          </cell>
          <cell r="K40">
            <v>1774425.34</v>
          </cell>
          <cell r="L40">
            <v>1650939.54</v>
          </cell>
          <cell r="M40">
            <v>2206098.33</v>
          </cell>
          <cell r="N40">
            <v>872402.49</v>
          </cell>
          <cell r="O40">
            <v>880047.71</v>
          </cell>
          <cell r="P40">
            <v>818783.17</v>
          </cell>
          <cell r="Q40">
            <v>846838.85</v>
          </cell>
          <cell r="R40">
            <v>772395.67</v>
          </cell>
          <cell r="S40">
            <v>739550.95</v>
          </cell>
          <cell r="T40">
            <v>654573.03</v>
          </cell>
          <cell r="U40">
            <v>653745.43999999994</v>
          </cell>
          <cell r="V40">
            <v>445632.81</v>
          </cell>
          <cell r="W40">
            <v>453832.25</v>
          </cell>
          <cell r="X40">
            <v>456978.76</v>
          </cell>
          <cell r="Y40">
            <v>649252.35</v>
          </cell>
          <cell r="Z40">
            <v>624108.03</v>
          </cell>
          <cell r="AA40">
            <v>462450.84</v>
          </cell>
          <cell r="AB40">
            <v>423836.57</v>
          </cell>
          <cell r="AC40">
            <v>553251.87</v>
          </cell>
          <cell r="AD40">
            <v>470049.87</v>
          </cell>
          <cell r="AE40">
            <v>424959.66</v>
          </cell>
          <cell r="AF40">
            <v>482518.51</v>
          </cell>
          <cell r="AG40">
            <v>499030.12</v>
          </cell>
          <cell r="AH40">
            <v>210614.91</v>
          </cell>
          <cell r="AI40">
            <v>226033.18</v>
          </cell>
          <cell r="AJ40">
            <v>230754.74</v>
          </cell>
          <cell r="AK40">
            <v>247269.46</v>
          </cell>
          <cell r="AL40">
            <v>337536.46</v>
          </cell>
          <cell r="AM40">
            <v>484602.12</v>
          </cell>
          <cell r="AN40">
            <v>629977.82999999996</v>
          </cell>
          <cell r="AO40">
            <v>831665.44</v>
          </cell>
          <cell r="AP40">
            <v>836659.9</v>
          </cell>
          <cell r="AQ40">
            <v>910955.88</v>
          </cell>
          <cell r="AR40">
            <v>482517.48</v>
          </cell>
          <cell r="AS40">
            <v>497219.59</v>
          </cell>
          <cell r="AT40">
            <v>402128.43</v>
          </cell>
          <cell r="AU40">
            <v>350577.59</v>
          </cell>
          <cell r="AV40">
            <v>305709.38</v>
          </cell>
          <cell r="AW40">
            <v>364542.65</v>
          </cell>
          <cell r="AX40">
            <v>347546.52</v>
          </cell>
          <cell r="AY40">
            <v>817501.59</v>
          </cell>
          <cell r="AZ40">
            <v>445270.78</v>
          </cell>
          <cell r="BA40">
            <v>618661.17000000004</v>
          </cell>
          <cell r="BB40">
            <v>744037.2</v>
          </cell>
          <cell r="BC40">
            <v>637543.55000000005</v>
          </cell>
          <cell r="BD40">
            <v>562300.47</v>
          </cell>
          <cell r="BE40">
            <v>515204.87</v>
          </cell>
          <cell r="BF40">
            <v>637307.81000000006</v>
          </cell>
          <cell r="BG40">
            <v>646763.55000000005</v>
          </cell>
          <cell r="BH40">
            <v>527724.11</v>
          </cell>
          <cell r="BI40">
            <v>371176.22</v>
          </cell>
          <cell r="BJ40">
            <v>454661.08</v>
          </cell>
          <cell r="BK40">
            <v>403395.25</v>
          </cell>
          <cell r="BL40">
            <v>499402.41</v>
          </cell>
          <cell r="BM40">
            <v>208050.33</v>
          </cell>
          <cell r="BN40">
            <v>185586.95</v>
          </cell>
          <cell r="BO40">
            <v>302679.78999999998</v>
          </cell>
          <cell r="BP40">
            <v>341466.49</v>
          </cell>
          <cell r="BQ40">
            <v>230685.71</v>
          </cell>
          <cell r="BR40">
            <v>220206.67</v>
          </cell>
          <cell r="BS40">
            <v>207447.19</v>
          </cell>
          <cell r="BT40">
            <v>336033.94</v>
          </cell>
          <cell r="BU40">
            <v>156923.54</v>
          </cell>
          <cell r="BV40">
            <v>189076.28</v>
          </cell>
          <cell r="BW40">
            <v>267354.26</v>
          </cell>
          <cell r="BX40">
            <v>238128.25</v>
          </cell>
          <cell r="BY40">
            <v>221854.72</v>
          </cell>
          <cell r="BZ40">
            <v>237281.94</v>
          </cell>
          <cell r="CA40">
            <v>438564.79</v>
          </cell>
          <cell r="CB40">
            <v>427975.35</v>
          </cell>
          <cell r="CC40">
            <v>366496.98</v>
          </cell>
          <cell r="CD40">
            <v>586704.43999999994</v>
          </cell>
          <cell r="CE40">
            <v>357077.62</v>
          </cell>
          <cell r="CF40">
            <v>298717.76</v>
          </cell>
          <cell r="CG40">
            <v>187408.95</v>
          </cell>
          <cell r="CH40">
            <v>250229.83</v>
          </cell>
          <cell r="CI40">
            <v>219375.34</v>
          </cell>
          <cell r="CJ40">
            <v>253926.69</v>
          </cell>
          <cell r="CK40">
            <v>282527.23</v>
          </cell>
          <cell r="CL40">
            <v>293943.51</v>
          </cell>
          <cell r="CM40">
            <v>212878.13999999996</v>
          </cell>
          <cell r="CN40">
            <v>226437.96000000002</v>
          </cell>
          <cell r="CO40">
            <v>335416.39999999997</v>
          </cell>
          <cell r="CP40">
            <v>631699.42000000004</v>
          </cell>
          <cell r="CQ40">
            <v>622550.04</v>
          </cell>
          <cell r="CR40">
            <v>557163.52000000002</v>
          </cell>
          <cell r="CS40">
            <v>933614.94000000006</v>
          </cell>
          <cell r="CT40">
            <v>1046483.58</v>
          </cell>
          <cell r="CU40">
            <v>684672.9800000001</v>
          </cell>
          <cell r="CV40">
            <v>709537.25000000012</v>
          </cell>
          <cell r="CW40">
            <v>602623.05000000005</v>
          </cell>
          <cell r="CX40">
            <v>373829.93999999989</v>
          </cell>
          <cell r="CY40">
            <v>707898.74</v>
          </cell>
          <cell r="CZ40">
            <v>730454.61999999988</v>
          </cell>
          <cell r="DA40">
            <v>1650183.37</v>
          </cell>
          <cell r="DB40">
            <v>416466.59</v>
          </cell>
          <cell r="DC40">
            <v>481082.20000000007</v>
          </cell>
          <cell r="DD40">
            <v>436454.71</v>
          </cell>
          <cell r="DE40">
            <v>481291.19</v>
          </cell>
          <cell r="DF40">
            <v>514377.36000000004</v>
          </cell>
          <cell r="DG40">
            <v>185406.77000000002</v>
          </cell>
          <cell r="DH40">
            <v>140990.46</v>
          </cell>
          <cell r="DI40">
            <v>194008.30999999997</v>
          </cell>
          <cell r="DJ40">
            <v>176494.49999999997</v>
          </cell>
          <cell r="DK40">
            <v>549449.79000000015</v>
          </cell>
          <cell r="DL40">
            <v>720166.8899999999</v>
          </cell>
          <cell r="DM40">
            <v>612636.49</v>
          </cell>
          <cell r="DN40">
            <v>587488.78</v>
          </cell>
          <cell r="DO40">
            <v>654443.97</v>
          </cell>
          <cell r="DP40">
            <v>642502.29</v>
          </cell>
          <cell r="DQ40">
            <v>1226317.26</v>
          </cell>
          <cell r="DR40">
            <v>1185265.08</v>
          </cell>
          <cell r="DS40">
            <v>1251992.6000000001</v>
          </cell>
          <cell r="DT40">
            <v>1157256.47</v>
          </cell>
          <cell r="DU40">
            <v>1225476.6600000001</v>
          </cell>
          <cell r="DV40">
            <v>1128706.3500000003</v>
          </cell>
          <cell r="DW40">
            <v>1009423.33</v>
          </cell>
          <cell r="DX40">
            <v>623875.87</v>
          </cell>
          <cell r="DY40">
            <v>595792.50000000012</v>
          </cell>
          <cell r="DZ40">
            <v>954829.77</v>
          </cell>
          <cell r="EA40">
            <v>913730.21</v>
          </cell>
          <cell r="EB40">
            <v>1947537.21</v>
          </cell>
          <cell r="EC40">
            <v>1903111.92</v>
          </cell>
          <cell r="ED40">
            <v>1763190.9700000002</v>
          </cell>
          <cell r="EE40">
            <v>1774758.7599999998</v>
          </cell>
          <cell r="EF40">
            <v>577719.13</v>
          </cell>
          <cell r="EG40">
            <v>390542.65</v>
          </cell>
          <cell r="EH40">
            <v>566442.43999999994</v>
          </cell>
          <cell r="EI40">
            <v>616204.4</v>
          </cell>
          <cell r="EJ40">
            <v>411178.14999999997</v>
          </cell>
          <cell r="EK40">
            <v>534289.71000000008</v>
          </cell>
          <cell r="EL40">
            <v>427121.05999999994</v>
          </cell>
          <cell r="EM40">
            <v>413001.64</v>
          </cell>
          <cell r="EN40">
            <v>290512.10000000009</v>
          </cell>
          <cell r="EO40">
            <v>291008.36000000004</v>
          </cell>
        </row>
        <row r="41">
          <cell r="A41" t="str">
            <v>61 to 90</v>
          </cell>
          <cell r="C41">
            <v>152174.68</v>
          </cell>
          <cell r="D41">
            <v>193790.96</v>
          </cell>
          <cell r="E41">
            <v>248579.09</v>
          </cell>
          <cell r="F41">
            <v>348815.78</v>
          </cell>
          <cell r="G41">
            <v>375790.68</v>
          </cell>
          <cell r="H41">
            <v>398241.47</v>
          </cell>
          <cell r="I41">
            <v>295826.96000000002</v>
          </cell>
          <cell r="J41">
            <v>393517.99</v>
          </cell>
          <cell r="K41">
            <v>417148.34</v>
          </cell>
          <cell r="L41">
            <v>369560.44</v>
          </cell>
          <cell r="M41">
            <v>445289.97</v>
          </cell>
          <cell r="N41">
            <v>404426.36</v>
          </cell>
          <cell r="O41">
            <v>340666.33</v>
          </cell>
          <cell r="P41">
            <v>356233.23</v>
          </cell>
          <cell r="Q41">
            <v>331151.87</v>
          </cell>
          <cell r="R41">
            <v>265485.12</v>
          </cell>
          <cell r="S41">
            <v>249875.6</v>
          </cell>
          <cell r="T41">
            <v>176448.19</v>
          </cell>
          <cell r="U41">
            <v>176448.19</v>
          </cell>
          <cell r="V41">
            <v>131682.25</v>
          </cell>
          <cell r="W41">
            <v>126435.16</v>
          </cell>
          <cell r="X41">
            <v>124689.46</v>
          </cell>
          <cell r="Y41">
            <v>125134.21</v>
          </cell>
          <cell r="Z41">
            <v>121563.14</v>
          </cell>
          <cell r="AA41">
            <v>105911.05</v>
          </cell>
          <cell r="AB41">
            <v>31225.1</v>
          </cell>
          <cell r="AC41">
            <v>46646.84</v>
          </cell>
          <cell r="AD41">
            <v>53272.04</v>
          </cell>
          <cell r="AE41">
            <v>57471.1</v>
          </cell>
          <cell r="AF41">
            <v>58616.79</v>
          </cell>
          <cell r="AG41">
            <v>52003.43</v>
          </cell>
          <cell r="AH41">
            <v>56799.55</v>
          </cell>
          <cell r="AI41">
            <v>58466.18</v>
          </cell>
          <cell r="AJ41">
            <v>57326.16</v>
          </cell>
          <cell r="AK41">
            <v>82098.81</v>
          </cell>
          <cell r="AL41">
            <v>73721.77</v>
          </cell>
          <cell r="AM41">
            <v>145401.75</v>
          </cell>
          <cell r="AN41">
            <v>152139.47</v>
          </cell>
          <cell r="AO41">
            <v>127089.34</v>
          </cell>
          <cell r="AP41">
            <v>96356.66</v>
          </cell>
          <cell r="AQ41">
            <v>155116.76999999999</v>
          </cell>
          <cell r="AR41">
            <v>274898.03000000003</v>
          </cell>
          <cell r="AS41">
            <v>335343.76</v>
          </cell>
          <cell r="AT41">
            <v>349074.57</v>
          </cell>
          <cell r="AU41">
            <v>403652.66</v>
          </cell>
          <cell r="AV41">
            <v>449462.75</v>
          </cell>
          <cell r="AW41">
            <v>480118.66</v>
          </cell>
          <cell r="AX41">
            <v>372517.93</v>
          </cell>
          <cell r="AY41">
            <v>334569.48</v>
          </cell>
          <cell r="AZ41">
            <v>174149.09</v>
          </cell>
          <cell r="BA41">
            <v>234159.11</v>
          </cell>
          <cell r="BB41">
            <v>112827.79</v>
          </cell>
          <cell r="BC41">
            <v>79868.929999999993</v>
          </cell>
          <cell r="BD41">
            <v>74048.45</v>
          </cell>
          <cell r="BE41">
            <v>67032.740000000005</v>
          </cell>
          <cell r="BF41">
            <v>104863.4</v>
          </cell>
          <cell r="BG41">
            <v>115729.45</v>
          </cell>
          <cell r="BH41">
            <v>151966.17000000001</v>
          </cell>
          <cell r="BI41">
            <v>260003.15</v>
          </cell>
          <cell r="BJ41">
            <v>289543.56</v>
          </cell>
          <cell r="BK41">
            <v>310367.46999999997</v>
          </cell>
          <cell r="BL41">
            <v>296327.76</v>
          </cell>
          <cell r="BM41">
            <v>186892.96</v>
          </cell>
          <cell r="BN41">
            <v>62292.6</v>
          </cell>
          <cell r="BO41">
            <v>57310.61</v>
          </cell>
          <cell r="BP41">
            <v>100249.3</v>
          </cell>
          <cell r="BQ41">
            <v>59979.06</v>
          </cell>
          <cell r="BR41">
            <v>77889.649999999994</v>
          </cell>
          <cell r="BS41">
            <v>98941.15</v>
          </cell>
          <cell r="BT41">
            <v>86128.51</v>
          </cell>
          <cell r="BU41">
            <v>27972.62</v>
          </cell>
          <cell r="BV41">
            <v>31376.17</v>
          </cell>
          <cell r="BW41">
            <v>19255.599999999999</v>
          </cell>
          <cell r="BX41">
            <v>77874.19</v>
          </cell>
          <cell r="BY41">
            <v>81126.48</v>
          </cell>
          <cell r="BZ41">
            <v>94355.11</v>
          </cell>
          <cell r="CA41">
            <v>78761.47</v>
          </cell>
          <cell r="CB41">
            <v>86292.96</v>
          </cell>
          <cell r="CC41">
            <v>94608.49</v>
          </cell>
          <cell r="CD41">
            <v>184480.27</v>
          </cell>
          <cell r="CE41">
            <v>119953.28</v>
          </cell>
          <cell r="CF41">
            <v>112255.08</v>
          </cell>
          <cell r="CG41">
            <v>180274.77</v>
          </cell>
          <cell r="CH41">
            <v>188129.89</v>
          </cell>
          <cell r="CI41">
            <v>171263.21</v>
          </cell>
          <cell r="CJ41">
            <v>207774.07999999999</v>
          </cell>
          <cell r="CK41">
            <v>198659.41</v>
          </cell>
          <cell r="CL41">
            <v>151312.32000000001</v>
          </cell>
          <cell r="CM41">
            <v>64376.490000000005</v>
          </cell>
          <cell r="CN41">
            <v>65260.03</v>
          </cell>
          <cell r="CO41">
            <v>63986.490000000005</v>
          </cell>
          <cell r="CP41">
            <v>1994.3899999999924</v>
          </cell>
          <cell r="CQ41">
            <v>5212.8600000000079</v>
          </cell>
          <cell r="CR41">
            <v>5526.3599999999788</v>
          </cell>
          <cell r="CS41">
            <v>5760.5000000000218</v>
          </cell>
          <cell r="CT41">
            <v>5824.7200000000012</v>
          </cell>
          <cell r="CU41">
            <v>1534.7599999999813</v>
          </cell>
          <cell r="CV41">
            <v>15358.909999999976</v>
          </cell>
          <cell r="CW41">
            <v>16655.559999999969</v>
          </cell>
          <cell r="CX41">
            <v>62174.829999999987</v>
          </cell>
          <cell r="CY41">
            <v>59416.929999999993</v>
          </cell>
          <cell r="CZ41">
            <v>61807.640000000014</v>
          </cell>
          <cell r="DA41">
            <v>63978.729999999989</v>
          </cell>
          <cell r="DB41">
            <v>13223.280000000004</v>
          </cell>
          <cell r="DC41">
            <v>8809.9200000000183</v>
          </cell>
          <cell r="DD41">
            <v>8462.5500000000229</v>
          </cell>
          <cell r="DE41">
            <v>7230.4399999999623</v>
          </cell>
          <cell r="DF41">
            <v>9746.2099999999809</v>
          </cell>
          <cell r="DG41">
            <v>9956.3300000000345</v>
          </cell>
          <cell r="DH41">
            <v>22515.130000000023</v>
          </cell>
          <cell r="DI41">
            <v>20811.830000000034</v>
          </cell>
          <cell r="DJ41">
            <v>21086.019999999979</v>
          </cell>
          <cell r="DK41">
            <v>40100.51999999999</v>
          </cell>
          <cell r="DL41">
            <v>52600.510000000009</v>
          </cell>
          <cell r="DM41">
            <v>37225.450000000004</v>
          </cell>
          <cell r="DN41">
            <v>34324.51</v>
          </cell>
          <cell r="DO41">
            <v>22126.089999999997</v>
          </cell>
          <cell r="DP41">
            <v>71587.200000000012</v>
          </cell>
          <cell r="DQ41">
            <v>33217.339999999975</v>
          </cell>
          <cell r="DR41">
            <v>23938.61</v>
          </cell>
          <cell r="DS41">
            <v>16862.369999999995</v>
          </cell>
          <cell r="DT41">
            <v>88897.86</v>
          </cell>
          <cell r="DU41">
            <v>27313.060000000005</v>
          </cell>
          <cell r="DV41">
            <v>17326.959999999985</v>
          </cell>
          <cell r="DW41">
            <v>14905.21</v>
          </cell>
          <cell r="DX41">
            <v>81771.199999999968</v>
          </cell>
          <cell r="DY41">
            <v>98844.859999999986</v>
          </cell>
          <cell r="DZ41">
            <v>121685.31</v>
          </cell>
          <cell r="EA41">
            <v>80133.75</v>
          </cell>
          <cell r="EB41">
            <v>62316.619999999995</v>
          </cell>
          <cell r="EC41">
            <v>181213.12999999998</v>
          </cell>
          <cell r="ED41">
            <v>163284.34999999998</v>
          </cell>
          <cell r="EE41">
            <v>150922.15000000005</v>
          </cell>
          <cell r="EF41">
            <v>15673.210000000003</v>
          </cell>
          <cell r="EG41">
            <v>15936.169999999966</v>
          </cell>
          <cell r="EH41">
            <v>9471.6299999999865</v>
          </cell>
          <cell r="EI41">
            <v>956.21000000000231</v>
          </cell>
          <cell r="EJ41">
            <v>3105.7700000000145</v>
          </cell>
          <cell r="EK41">
            <v>17227.239999999972</v>
          </cell>
          <cell r="EL41">
            <v>14926.019999999982</v>
          </cell>
          <cell r="EM41">
            <v>16519.979999999974</v>
          </cell>
          <cell r="EN41">
            <v>15827.93999999999</v>
          </cell>
          <cell r="EO41">
            <v>13082.209999999979</v>
          </cell>
        </row>
        <row r="42">
          <cell r="A42" t="str">
            <v>91 to 120</v>
          </cell>
          <cell r="C42">
            <v>24921.08</v>
          </cell>
          <cell r="D42">
            <v>15542.85</v>
          </cell>
          <cell r="E42">
            <v>91002.64</v>
          </cell>
          <cell r="F42">
            <v>94851.7</v>
          </cell>
          <cell r="G42">
            <v>97506.5</v>
          </cell>
          <cell r="H42">
            <v>104072.86</v>
          </cell>
          <cell r="I42">
            <v>95640.17</v>
          </cell>
          <cell r="J42">
            <v>110800.52</v>
          </cell>
          <cell r="K42">
            <v>217643.86</v>
          </cell>
          <cell r="L42">
            <v>157761.46</v>
          </cell>
          <cell r="M42">
            <v>155346.66</v>
          </cell>
          <cell r="N42">
            <v>156182.59</v>
          </cell>
          <cell r="O42">
            <v>220009.55</v>
          </cell>
          <cell r="P42">
            <v>207518.74</v>
          </cell>
          <cell r="Q42">
            <v>325022.63</v>
          </cell>
          <cell r="R42">
            <v>293770.63</v>
          </cell>
          <cell r="S42">
            <v>303038.87</v>
          </cell>
          <cell r="T42">
            <v>230041.16</v>
          </cell>
          <cell r="U42">
            <v>230041.16</v>
          </cell>
          <cell r="V42">
            <v>156350.51</v>
          </cell>
          <cell r="W42">
            <v>151945.29999999999</v>
          </cell>
          <cell r="X42">
            <v>130029.91</v>
          </cell>
          <cell r="Y42">
            <v>13563.42</v>
          </cell>
          <cell r="Z42">
            <v>15561.6</v>
          </cell>
          <cell r="AA42">
            <v>6680.5</v>
          </cell>
          <cell r="AB42">
            <v>5340.11</v>
          </cell>
          <cell r="AC42">
            <v>2776.55</v>
          </cell>
          <cell r="AD42">
            <v>1063.26</v>
          </cell>
          <cell r="AE42">
            <v>-1024.9899999999943</v>
          </cell>
          <cell r="AF42">
            <v>-1018.94</v>
          </cell>
          <cell r="AG42">
            <v>335.93999999999869</v>
          </cell>
          <cell r="AH42">
            <v>2576.5</v>
          </cell>
          <cell r="AI42">
            <v>2313.5100000000002</v>
          </cell>
          <cell r="AJ42">
            <v>2423.85</v>
          </cell>
          <cell r="AK42">
            <v>2272.1999999999998</v>
          </cell>
          <cell r="AL42">
            <v>3770.1000000000058</v>
          </cell>
          <cell r="AM42">
            <v>16566.009999999998</v>
          </cell>
          <cell r="AN42">
            <v>17675.150000000001</v>
          </cell>
          <cell r="AO42">
            <v>17370.64</v>
          </cell>
          <cell r="AP42">
            <v>15045.59</v>
          </cell>
          <cell r="AQ42">
            <v>15215.81</v>
          </cell>
          <cell r="AR42">
            <v>1727.62</v>
          </cell>
          <cell r="AS42">
            <v>3099.67</v>
          </cell>
          <cell r="AT42">
            <v>3043.95</v>
          </cell>
          <cell r="AU42">
            <v>254.55999999999767</v>
          </cell>
          <cell r="AV42">
            <v>907.61999999999534</v>
          </cell>
          <cell r="AW42">
            <v>518.95999999999185</v>
          </cell>
          <cell r="AX42">
            <v>1385.17</v>
          </cell>
          <cell r="AY42">
            <v>3221.61</v>
          </cell>
          <cell r="AZ42">
            <v>9162.320000000007</v>
          </cell>
          <cell r="BA42">
            <v>11017.75</v>
          </cell>
          <cell r="BB42">
            <v>9290.69</v>
          </cell>
          <cell r="BC42">
            <v>5911.84</v>
          </cell>
          <cell r="BD42">
            <v>6169.31</v>
          </cell>
          <cell r="BE42">
            <v>6464.3</v>
          </cell>
          <cell r="BF42">
            <v>12549.35</v>
          </cell>
          <cell r="BG42">
            <v>14035.36</v>
          </cell>
          <cell r="BH42">
            <v>3679.9400000000101</v>
          </cell>
          <cell r="BI42">
            <v>103.43999999999534</v>
          </cell>
          <cell r="BJ42">
            <v>509.48999999999535</v>
          </cell>
          <cell r="BK42">
            <v>15729.08</v>
          </cell>
          <cell r="BL42">
            <v>17533.61</v>
          </cell>
          <cell r="BM42">
            <v>21828.34</v>
          </cell>
          <cell r="BN42">
            <v>21895.41</v>
          </cell>
          <cell r="BO42">
            <v>4341.609999999986</v>
          </cell>
          <cell r="BP42">
            <v>73997.91</v>
          </cell>
          <cell r="BQ42">
            <v>7714.81</v>
          </cell>
          <cell r="BR42">
            <v>71626.03</v>
          </cell>
          <cell r="BS42">
            <v>9391.0799999999945</v>
          </cell>
          <cell r="BT42">
            <v>9470.31</v>
          </cell>
          <cell r="BU42">
            <v>16335.48</v>
          </cell>
          <cell r="BV42">
            <v>16406.34</v>
          </cell>
          <cell r="BW42">
            <v>30043.74</v>
          </cell>
          <cell r="BX42">
            <v>29084.43</v>
          </cell>
          <cell r="BY42">
            <v>14147.24</v>
          </cell>
          <cell r="BZ42">
            <v>14063.8</v>
          </cell>
          <cell r="CA42">
            <v>324.68</v>
          </cell>
          <cell r="CB42">
            <v>36140.03</v>
          </cell>
          <cell r="CC42">
            <v>35682.76</v>
          </cell>
          <cell r="CD42">
            <v>9144.94</v>
          </cell>
          <cell r="CE42">
            <v>45832.79</v>
          </cell>
          <cell r="CF42">
            <v>8491.93</v>
          </cell>
          <cell r="CG42">
            <v>1051.07</v>
          </cell>
          <cell r="CH42">
            <v>7837.8</v>
          </cell>
          <cell r="CI42">
            <v>64318.69</v>
          </cell>
          <cell r="CJ42">
            <v>64800.47</v>
          </cell>
          <cell r="CK42">
            <v>56967.15</v>
          </cell>
          <cell r="CL42">
            <v>56645.82</v>
          </cell>
          <cell r="CM42">
            <v>56551.430000000008</v>
          </cell>
          <cell r="CN42">
            <v>56631.709999999977</v>
          </cell>
          <cell r="CO42">
            <v>53922.380000000005</v>
          </cell>
          <cell r="CP42">
            <v>3359.5799999999872</v>
          </cell>
          <cell r="CQ42">
            <v>9.7099999999918509</v>
          </cell>
          <cell r="CR42">
            <v>403.83000000000175</v>
          </cell>
          <cell r="CS42">
            <v>2562.9400000000023</v>
          </cell>
          <cell r="CT42">
            <v>2413.2200000000012</v>
          </cell>
          <cell r="CU42">
            <v>4918.6399999999994</v>
          </cell>
          <cell r="CV42">
            <v>5420.7000000000116</v>
          </cell>
          <cell r="CW42">
            <v>5360.5099999999948</v>
          </cell>
          <cell r="CX42">
            <v>1799.9100000000035</v>
          </cell>
          <cell r="CY42">
            <v>2556.1599999999744</v>
          </cell>
          <cell r="CZ42">
            <v>1759.9199999999983</v>
          </cell>
          <cell r="DA42">
            <v>1609.6400000000069</v>
          </cell>
          <cell r="DB42">
            <v>2282.1399999999926</v>
          </cell>
          <cell r="DC42">
            <v>6824.7900000000009</v>
          </cell>
          <cell r="DD42">
            <v>1935.4399999999953</v>
          </cell>
          <cell r="DE42">
            <v>1937.3700000000174</v>
          </cell>
          <cell r="DF42">
            <v>1916.519999999997</v>
          </cell>
          <cell r="DG42">
            <v>1303.1299999999976</v>
          </cell>
          <cell r="DH42">
            <v>3075.9099999999821</v>
          </cell>
          <cell r="DI42">
            <v>3069.2399999999984</v>
          </cell>
          <cell r="DJ42">
            <v>2142.9999999999932</v>
          </cell>
          <cell r="DK42">
            <v>2612.7000000000235</v>
          </cell>
          <cell r="DL42">
            <v>4889.55</v>
          </cell>
          <cell r="DM42">
            <v>14093.689999999955</v>
          </cell>
          <cell r="DN42">
            <v>7925.4000000000351</v>
          </cell>
          <cell r="DO42">
            <v>9313.7600000000784</v>
          </cell>
          <cell r="DP42">
            <v>21938.759999999962</v>
          </cell>
          <cell r="DQ42">
            <v>12409.360000000055</v>
          </cell>
          <cell r="DR42">
            <v>450518.31999999995</v>
          </cell>
          <cell r="DS42">
            <v>23593.040000000019</v>
          </cell>
          <cell r="DT42">
            <v>15216.7</v>
          </cell>
          <cell r="DU42">
            <v>3528.1700000000101</v>
          </cell>
          <cell r="DV42">
            <v>4809.6800000000048</v>
          </cell>
          <cell r="DW42">
            <v>6892.650000000006</v>
          </cell>
          <cell r="DX42">
            <v>7742.6999999999944</v>
          </cell>
          <cell r="DY42">
            <v>5796.2199999999984</v>
          </cell>
          <cell r="DZ42">
            <v>351.32999999999885</v>
          </cell>
          <cell r="EA42">
            <v>8088.2699999999868</v>
          </cell>
          <cell r="EB42">
            <v>6350.2299999999932</v>
          </cell>
          <cell r="EC42">
            <v>2787.9299999999903</v>
          </cell>
          <cell r="ED42">
            <v>1266.1600000000005</v>
          </cell>
          <cell r="EE42">
            <v>6164.3399999999792</v>
          </cell>
          <cell r="EF42">
            <v>71.500000000011639</v>
          </cell>
          <cell r="EG42">
            <v>3401.1600000000153</v>
          </cell>
          <cell r="EH42">
            <v>59.830000000016298</v>
          </cell>
          <cell r="EI42">
            <v>3899.7300000000541</v>
          </cell>
          <cell r="EJ42">
            <v>4209.2400000000025</v>
          </cell>
          <cell r="EK42">
            <v>3012.400000000006</v>
          </cell>
          <cell r="EL42">
            <v>1894.9399999999953</v>
          </cell>
          <cell r="EM42">
            <v>1873.4200000000058</v>
          </cell>
          <cell r="EN42">
            <v>1806.3600000000008</v>
          </cell>
          <cell r="EO42">
            <v>2637.9899999999984</v>
          </cell>
        </row>
        <row r="43">
          <cell r="A43" t="str">
            <v>121 to 150</v>
          </cell>
          <cell r="C43">
            <v>17028.259999999998</v>
          </cell>
          <cell r="D43">
            <v>18439.669999999998</v>
          </cell>
          <cell r="E43">
            <v>6568.8700000000099</v>
          </cell>
          <cell r="F43">
            <v>5979.8899999999849</v>
          </cell>
          <cell r="G43">
            <v>6759.58</v>
          </cell>
          <cell r="H43">
            <v>10344.5</v>
          </cell>
          <cell r="I43">
            <v>19178.259999999998</v>
          </cell>
          <cell r="J43">
            <v>17844.689999999999</v>
          </cell>
          <cell r="K43">
            <v>22188.400000000001</v>
          </cell>
          <cell r="L43">
            <v>7855.5100000000093</v>
          </cell>
          <cell r="M43">
            <v>8288.5699999999924</v>
          </cell>
          <cell r="N43">
            <v>7997.95</v>
          </cell>
          <cell r="O43">
            <v>9919.5</v>
          </cell>
          <cell r="P43">
            <v>26507.88</v>
          </cell>
          <cell r="Q43">
            <v>41008.620000000003</v>
          </cell>
          <cell r="R43">
            <v>144885.91</v>
          </cell>
          <cell r="S43">
            <v>146973.91</v>
          </cell>
          <cell r="T43">
            <v>24193.97</v>
          </cell>
          <cell r="U43">
            <v>24193.97</v>
          </cell>
          <cell r="V43">
            <v>5604.53</v>
          </cell>
          <cell r="W43">
            <v>14253.01</v>
          </cell>
          <cell r="X43">
            <v>5345.37</v>
          </cell>
          <cell r="Y43">
            <v>2772.64</v>
          </cell>
          <cell r="Z43">
            <v>4089.8</v>
          </cell>
          <cell r="AA43">
            <v>12490.94</v>
          </cell>
          <cell r="AB43">
            <v>11017.19</v>
          </cell>
          <cell r="AC43">
            <v>9213.7999999999993</v>
          </cell>
          <cell r="AD43">
            <v>8882.2800000000007</v>
          </cell>
          <cell r="AE43">
            <v>2142.5500000000002</v>
          </cell>
          <cell r="AF43">
            <v>1856.7</v>
          </cell>
          <cell r="AG43">
            <v>2113.9699999999998</v>
          </cell>
          <cell r="AH43">
            <v>-261.52999999999884</v>
          </cell>
          <cell r="AI43">
            <v>-347.74</v>
          </cell>
          <cell r="AJ43">
            <v>-150.28000000000065</v>
          </cell>
          <cell r="AK43">
            <v>-216.76000000000204</v>
          </cell>
          <cell r="AL43">
            <v>-645.60999999999694</v>
          </cell>
          <cell r="AM43">
            <v>-325.77</v>
          </cell>
          <cell r="AN43">
            <v>522.08000000000004</v>
          </cell>
          <cell r="AO43">
            <v>141.83000000000001</v>
          </cell>
          <cell r="AP43">
            <v>432.77</v>
          </cell>
          <cell r="AQ43">
            <v>508.06</v>
          </cell>
          <cell r="AR43">
            <v>14671.71</v>
          </cell>
          <cell r="AS43">
            <v>15672.79</v>
          </cell>
          <cell r="AT43">
            <v>263.68999999999869</v>
          </cell>
          <cell r="AU43">
            <v>487.41</v>
          </cell>
          <cell r="AV43">
            <v>974.71</v>
          </cell>
          <cell r="AW43">
            <v>758.61000000000058</v>
          </cell>
          <cell r="AX43">
            <v>815.56000000000131</v>
          </cell>
          <cell r="AY43">
            <v>758.45000000000073</v>
          </cell>
          <cell r="AZ43">
            <v>898.74000000000524</v>
          </cell>
          <cell r="BA43">
            <v>1458.7599999999948</v>
          </cell>
          <cell r="BB43">
            <v>571.57000000000005</v>
          </cell>
          <cell r="BC43">
            <v>965.09</v>
          </cell>
          <cell r="BD43">
            <v>934.80000000000291</v>
          </cell>
          <cell r="BE43">
            <v>1327.36</v>
          </cell>
          <cell r="BF43">
            <v>988.84000000000378</v>
          </cell>
          <cell r="BG43">
            <v>485.32</v>
          </cell>
          <cell r="BH43">
            <v>352.84000000000378</v>
          </cell>
          <cell r="BI43">
            <v>2962.31</v>
          </cell>
          <cell r="BJ43">
            <v>4190.8</v>
          </cell>
          <cell r="BK43">
            <v>4377.7299999999996</v>
          </cell>
          <cell r="BL43">
            <v>2227.85</v>
          </cell>
          <cell r="BM43">
            <v>6387.14</v>
          </cell>
          <cell r="BN43">
            <v>7332.73</v>
          </cell>
          <cell r="BO43">
            <v>15725.55</v>
          </cell>
          <cell r="BP43">
            <v>125149.66</v>
          </cell>
          <cell r="BQ43">
            <v>13737.68</v>
          </cell>
          <cell r="BR43">
            <v>110182.79</v>
          </cell>
          <cell r="BS43">
            <v>288.22000000000116</v>
          </cell>
          <cell r="BT43">
            <v>57.019999999989523</v>
          </cell>
          <cell r="BU43">
            <v>4425.96</v>
          </cell>
          <cell r="BV43">
            <v>4330.7599999999948</v>
          </cell>
          <cell r="BW43">
            <v>7352.45</v>
          </cell>
          <cell r="BX43">
            <v>7424.19</v>
          </cell>
          <cell r="BY43">
            <v>15302.44</v>
          </cell>
          <cell r="BZ43">
            <v>14987.35</v>
          </cell>
          <cell r="CA43">
            <v>28893.599999999999</v>
          </cell>
          <cell r="CB43">
            <v>28340.75</v>
          </cell>
          <cell r="CC43">
            <v>13709.13</v>
          </cell>
          <cell r="CD43">
            <v>1657.29</v>
          </cell>
          <cell r="CE43">
            <v>1769.34</v>
          </cell>
          <cell r="CF43">
            <v>42.030000000000655</v>
          </cell>
          <cell r="CG43">
            <v>241.9</v>
          </cell>
          <cell r="CH43">
            <v>311.82</v>
          </cell>
          <cell r="CI43">
            <v>367.51</v>
          </cell>
          <cell r="CJ43">
            <v>295.39</v>
          </cell>
          <cell r="CK43">
            <v>268.55</v>
          </cell>
          <cell r="CL43">
            <v>260.52999999999997</v>
          </cell>
          <cell r="CM43">
            <v>233.19000000000005</v>
          </cell>
          <cell r="CN43">
            <v>225.26000000000022</v>
          </cell>
          <cell r="CO43">
            <v>56647.89</v>
          </cell>
          <cell r="CP43">
            <v>2181.2999999999993</v>
          </cell>
          <cell r="CQ43">
            <v>2068.7199999999975</v>
          </cell>
          <cell r="CR43">
            <v>1837.4900000000052</v>
          </cell>
          <cell r="CS43">
            <v>1848.1899999999878</v>
          </cell>
          <cell r="CT43">
            <v>1848.1900000000023</v>
          </cell>
          <cell r="CU43">
            <v>2188.0599999999977</v>
          </cell>
          <cell r="CV43">
            <v>266.40999999999622</v>
          </cell>
          <cell r="CW43">
            <v>402.09999999999854</v>
          </cell>
          <cell r="CX43">
            <v>226.07000000000698</v>
          </cell>
          <cell r="CY43">
            <v>802.36000000000058</v>
          </cell>
          <cell r="CZ43">
            <v>810.33000000000175</v>
          </cell>
          <cell r="DA43">
            <v>822.81000000000131</v>
          </cell>
          <cell r="DB43">
            <v>1841.0299999999988</v>
          </cell>
          <cell r="DC43">
            <v>1870.7899999999972</v>
          </cell>
          <cell r="DD43">
            <v>1894.3600000000006</v>
          </cell>
          <cell r="DE43">
            <v>1894.3600000000006</v>
          </cell>
          <cell r="DF43">
            <v>1762.2700000000041</v>
          </cell>
          <cell r="DG43">
            <v>381.00999999999476</v>
          </cell>
          <cell r="DH43">
            <v>1771.359999999986</v>
          </cell>
          <cell r="DI43">
            <v>1883.9599999999919</v>
          </cell>
          <cell r="DJ43">
            <v>1743.5899999999965</v>
          </cell>
          <cell r="DK43">
            <v>296.44000000000233</v>
          </cell>
          <cell r="DL43">
            <v>336.61000000000058</v>
          </cell>
          <cell r="DM43">
            <v>300.91999999999825</v>
          </cell>
          <cell r="DN43">
            <v>300.93000000000757</v>
          </cell>
          <cell r="DO43">
            <v>295.0399999999936</v>
          </cell>
          <cell r="DP43">
            <v>1552.6100000000006</v>
          </cell>
          <cell r="DQ43">
            <v>3323.7400000000052</v>
          </cell>
          <cell r="DR43">
            <v>1050.0000000000582</v>
          </cell>
          <cell r="DS43">
            <v>62.059999999997672</v>
          </cell>
          <cell r="DT43">
            <v>6206.81</v>
          </cell>
          <cell r="DU43">
            <v>1105.2099999999919</v>
          </cell>
          <cell r="DV43">
            <v>2094.9400000000023</v>
          </cell>
          <cell r="DW43">
            <v>1560.6500000000233</v>
          </cell>
          <cell r="DX43">
            <v>466.51999999998952</v>
          </cell>
          <cell r="DY43">
            <v>706.09000000002561</v>
          </cell>
          <cell r="DZ43">
            <v>1733.8800000000047</v>
          </cell>
          <cell r="EA43">
            <v>3038.1999999999971</v>
          </cell>
          <cell r="EB43">
            <v>2330.0999999999985</v>
          </cell>
          <cell r="EC43">
            <v>1008.3299999999945</v>
          </cell>
          <cell r="ED43">
            <v>1618.7299999999959</v>
          </cell>
          <cell r="EE43">
            <v>1535.7699999999968</v>
          </cell>
          <cell r="EF43">
            <v>1248.7499999999927</v>
          </cell>
          <cell r="EG43">
            <v>1111.5899999999965</v>
          </cell>
          <cell r="EH43">
            <v>1429.1900000000023</v>
          </cell>
          <cell r="EI43">
            <v>1069.4099999999999</v>
          </cell>
          <cell r="EJ43">
            <v>1235.7999999999993</v>
          </cell>
          <cell r="EK43">
            <v>1119.8500000000022</v>
          </cell>
          <cell r="EL43">
            <v>1119.8499999999985</v>
          </cell>
          <cell r="EM43">
            <v>136.41999999999825</v>
          </cell>
          <cell r="EN43">
            <v>165.81000000000495</v>
          </cell>
          <cell r="EO43">
            <v>167.19999999999709</v>
          </cell>
        </row>
        <row r="44">
          <cell r="A44" t="str">
            <v>151 to 180</v>
          </cell>
          <cell r="C44">
            <v>5611.36</v>
          </cell>
          <cell r="D44">
            <v>8334.89</v>
          </cell>
          <cell r="E44">
            <v>3494.56</v>
          </cell>
          <cell r="F44">
            <v>1557.91</v>
          </cell>
          <cell r="G44">
            <v>4041.39</v>
          </cell>
          <cell r="H44">
            <v>2299.2199999999998</v>
          </cell>
          <cell r="I44">
            <v>1782.5</v>
          </cell>
          <cell r="J44">
            <v>4459.5399999999936</v>
          </cell>
          <cell r="K44">
            <v>5612.47</v>
          </cell>
          <cell r="L44">
            <v>2398.9699999999998</v>
          </cell>
          <cell r="M44">
            <v>4363.5300000000061</v>
          </cell>
          <cell r="N44">
            <v>3109.73</v>
          </cell>
          <cell r="O44">
            <v>3460.28</v>
          </cell>
          <cell r="P44">
            <v>6128.56</v>
          </cell>
          <cell r="Q44">
            <v>4101.18</v>
          </cell>
          <cell r="R44">
            <v>5818.97</v>
          </cell>
          <cell r="S44">
            <v>5192.82</v>
          </cell>
          <cell r="T44">
            <v>2662.8</v>
          </cell>
          <cell r="U44">
            <v>2662.8</v>
          </cell>
          <cell r="V44">
            <v>3270.01</v>
          </cell>
          <cell r="W44">
            <v>3277.74</v>
          </cell>
          <cell r="X44">
            <v>2742.34</v>
          </cell>
          <cell r="Y44">
            <v>2870.03</v>
          </cell>
          <cell r="Z44">
            <v>3151.35</v>
          </cell>
          <cell r="AA44">
            <v>3079.98</v>
          </cell>
          <cell r="AB44">
            <v>2285.6</v>
          </cell>
          <cell r="AC44">
            <v>2126.6</v>
          </cell>
          <cell r="AD44">
            <v>416.94000000000051</v>
          </cell>
          <cell r="AE44">
            <v>408.72</v>
          </cell>
          <cell r="AF44">
            <v>459.71</v>
          </cell>
          <cell r="AG44">
            <v>261.45</v>
          </cell>
          <cell r="AH44">
            <v>300.62</v>
          </cell>
          <cell r="AI44">
            <v>455.21</v>
          </cell>
          <cell r="AJ44">
            <v>403.47</v>
          </cell>
          <cell r="AK44">
            <v>314.53000000000065</v>
          </cell>
          <cell r="AL44">
            <v>276.52</v>
          </cell>
          <cell r="AM44">
            <v>322.04000000000002</v>
          </cell>
          <cell r="AN44">
            <v>-486.06000000000131</v>
          </cell>
          <cell r="AO44">
            <v>636.16999999999996</v>
          </cell>
          <cell r="AP44">
            <v>-910.45999999999913</v>
          </cell>
          <cell r="AQ44">
            <v>1446.1</v>
          </cell>
          <cell r="AR44">
            <v>1234.76</v>
          </cell>
          <cell r="AS44">
            <v>614.11000000000058</v>
          </cell>
          <cell r="AT44">
            <v>674.80000000000109</v>
          </cell>
          <cell r="AU44">
            <v>477.36000000000058</v>
          </cell>
          <cell r="AV44">
            <v>477.36</v>
          </cell>
          <cell r="AW44">
            <v>277.36</v>
          </cell>
          <cell r="AX44">
            <v>328.43</v>
          </cell>
          <cell r="AY44">
            <v>148.38999999999999</v>
          </cell>
          <cell r="AZ44">
            <v>331.9</v>
          </cell>
          <cell r="BA44">
            <v>301.48</v>
          </cell>
          <cell r="BB44">
            <v>441.4</v>
          </cell>
          <cell r="BC44">
            <v>428.68999999999869</v>
          </cell>
          <cell r="BD44">
            <v>382.14000000000306</v>
          </cell>
          <cell r="BE44">
            <v>439.02</v>
          </cell>
          <cell r="BF44">
            <v>741.75</v>
          </cell>
          <cell r="BG44">
            <v>408.43</v>
          </cell>
          <cell r="BH44">
            <v>643.2400000000016</v>
          </cell>
          <cell r="BI44">
            <v>410.65</v>
          </cell>
          <cell r="BJ44">
            <v>443.11000000000058</v>
          </cell>
          <cell r="BK44">
            <v>466.95000000000073</v>
          </cell>
          <cell r="BL44">
            <v>7839.8300000000054</v>
          </cell>
          <cell r="BM44">
            <v>5776.34</v>
          </cell>
          <cell r="BN44">
            <v>6884.05</v>
          </cell>
          <cell r="BO44">
            <v>12750.56</v>
          </cell>
          <cell r="BP44">
            <v>31791.37</v>
          </cell>
          <cell r="BQ44">
            <v>809.95999999999913</v>
          </cell>
          <cell r="BR44">
            <v>45759.87</v>
          </cell>
          <cell r="BS44">
            <v>6013.1800000000148</v>
          </cell>
          <cell r="BT44">
            <v>8636.6800000000076</v>
          </cell>
          <cell r="BU44">
            <v>6717.9</v>
          </cell>
          <cell r="BV44">
            <v>12512.22</v>
          </cell>
          <cell r="BW44">
            <v>45.889999999999418</v>
          </cell>
          <cell r="BX44">
            <v>45.900000000001455</v>
          </cell>
          <cell r="BY44">
            <v>2885.12</v>
          </cell>
          <cell r="BZ44">
            <v>2740.6000000000058</v>
          </cell>
          <cell r="CA44">
            <v>6215.64</v>
          </cell>
          <cell r="CB44">
            <v>11375.9</v>
          </cell>
          <cell r="CC44">
            <v>14588.96</v>
          </cell>
          <cell r="CD44">
            <v>1414.13</v>
          </cell>
          <cell r="CE44">
            <v>801.16</v>
          </cell>
          <cell r="CF44">
            <v>139.94</v>
          </cell>
          <cell r="CG44">
            <v>139.94000000000051</v>
          </cell>
          <cell r="CH44">
            <v>211.18</v>
          </cell>
          <cell r="CI44">
            <v>211.18</v>
          </cell>
          <cell r="CJ44">
            <v>211.18</v>
          </cell>
          <cell r="CK44">
            <v>211.18</v>
          </cell>
          <cell r="CL44">
            <v>211.18</v>
          </cell>
          <cell r="CM44">
            <v>264.60999999999967</v>
          </cell>
          <cell r="CN44">
            <v>251.55999999999995</v>
          </cell>
          <cell r="CO44">
            <v>254.53999999999996</v>
          </cell>
          <cell r="CP44">
            <v>260.52</v>
          </cell>
          <cell r="CQ44">
            <v>234.63000000000011</v>
          </cell>
          <cell r="CR44">
            <v>234.63000000000011</v>
          </cell>
          <cell r="CS44">
            <v>420.69999999999982</v>
          </cell>
          <cell r="CT44">
            <v>222.57000000000016</v>
          </cell>
          <cell r="CU44">
            <v>303.36000000000058</v>
          </cell>
          <cell r="CV44">
            <v>2288.16</v>
          </cell>
          <cell r="CW44">
            <v>2181.920000000001</v>
          </cell>
          <cell r="CX44">
            <v>2180.5699999999997</v>
          </cell>
          <cell r="CY44">
            <v>2180.5699999999997</v>
          </cell>
          <cell r="CZ44">
            <v>2195.5699999999997</v>
          </cell>
          <cell r="DA44">
            <v>2208.0099999999984</v>
          </cell>
          <cell r="DB44">
            <v>2355.869999999999</v>
          </cell>
          <cell r="DC44">
            <v>1694.6100000000006</v>
          </cell>
          <cell r="DD44">
            <v>236.33999999999651</v>
          </cell>
          <cell r="DE44">
            <v>214.86000000000058</v>
          </cell>
          <cell r="DF44">
            <v>226.07000000000153</v>
          </cell>
          <cell r="DG44">
            <v>226.06999999999971</v>
          </cell>
          <cell r="DH44">
            <v>1238.8199999999997</v>
          </cell>
          <cell r="DI44">
            <v>1844.5800000000017</v>
          </cell>
          <cell r="DJ44">
            <v>1862.9799999999959</v>
          </cell>
          <cell r="DK44">
            <v>1841.0299999999988</v>
          </cell>
          <cell r="DL44">
            <v>1848.8700000000026</v>
          </cell>
          <cell r="DM44">
            <v>1894.3600000000006</v>
          </cell>
          <cell r="DN44">
            <v>1894.3199999999997</v>
          </cell>
          <cell r="DO44">
            <v>643.7300000000032</v>
          </cell>
          <cell r="DP44">
            <v>1771.3600000000006</v>
          </cell>
          <cell r="DQ44">
            <v>1737.9900000000052</v>
          </cell>
          <cell r="DR44">
            <v>1610.4100000000035</v>
          </cell>
          <cell r="DS44">
            <v>1330.6100000000006</v>
          </cell>
          <cell r="DT44">
            <v>1216.8800000000001</v>
          </cell>
          <cell r="DU44">
            <v>1411.8000000000029</v>
          </cell>
          <cell r="DV44">
            <v>1389.8499999999985</v>
          </cell>
          <cell r="DW44">
            <v>856.99000000000524</v>
          </cell>
          <cell r="DX44">
            <v>839.82999999999447</v>
          </cell>
          <cell r="DY44">
            <v>982.37999999999738</v>
          </cell>
          <cell r="DZ44">
            <v>1370.1299999999756</v>
          </cell>
          <cell r="EA44">
            <v>454.22999999998137</v>
          </cell>
          <cell r="EB44">
            <v>1212.1700000000128</v>
          </cell>
          <cell r="EC44">
            <v>893.39999999999418</v>
          </cell>
          <cell r="ED44">
            <v>675.54000000000815</v>
          </cell>
          <cell r="EE44">
            <v>523.5</v>
          </cell>
          <cell r="EF44">
            <v>496.64999999999418</v>
          </cell>
          <cell r="EG44">
            <v>130.54999999999563</v>
          </cell>
          <cell r="EH44">
            <v>130.54999999999563</v>
          </cell>
          <cell r="EI44">
            <v>206.93000000000029</v>
          </cell>
          <cell r="EJ44">
            <v>353.69999999999709</v>
          </cell>
          <cell r="EK44">
            <v>300.88999999999942</v>
          </cell>
          <cell r="EL44">
            <v>300.88999999999942</v>
          </cell>
          <cell r="EM44">
            <v>580.38000000000102</v>
          </cell>
          <cell r="EN44">
            <v>537.42000000000189</v>
          </cell>
          <cell r="EO44">
            <v>253.34999999999854</v>
          </cell>
        </row>
        <row r="45">
          <cell r="A45" t="str">
            <v>180+</v>
          </cell>
          <cell r="C45">
            <v>7398</v>
          </cell>
          <cell r="D45">
            <v>280.98999999999069</v>
          </cell>
          <cell r="E45">
            <v>3080.9999999998836</v>
          </cell>
          <cell r="F45">
            <v>4173.0099999998929</v>
          </cell>
          <cell r="G45">
            <v>9413.3799999999992</v>
          </cell>
          <cell r="H45">
            <v>11370.04</v>
          </cell>
          <cell r="I45">
            <v>11749.720000000088</v>
          </cell>
          <cell r="J45">
            <v>28805.320000000065</v>
          </cell>
          <cell r="K45">
            <v>28589.679999999935</v>
          </cell>
          <cell r="L45">
            <v>17038.480000000098</v>
          </cell>
          <cell r="M45">
            <v>17706.259999999998</v>
          </cell>
          <cell r="N45">
            <v>8291.0699999999488</v>
          </cell>
          <cell r="O45">
            <v>8178.2900000000373</v>
          </cell>
          <cell r="P45">
            <v>8138.88</v>
          </cell>
          <cell r="Q45">
            <v>7648.4700000000303</v>
          </cell>
          <cell r="R45">
            <v>7700.99</v>
          </cell>
          <cell r="S45">
            <v>8295.2100000000064</v>
          </cell>
          <cell r="T45">
            <v>7817.7000000000116</v>
          </cell>
          <cell r="U45">
            <v>7817.7000000000116</v>
          </cell>
          <cell r="V45">
            <v>8082.91</v>
          </cell>
          <cell r="W45">
            <v>8115.9500000000116</v>
          </cell>
          <cell r="X45">
            <v>7458</v>
          </cell>
          <cell r="Y45">
            <v>7659.12</v>
          </cell>
          <cell r="Z45">
            <v>6362.25</v>
          </cell>
          <cell r="AA45">
            <v>7387.23</v>
          </cell>
          <cell r="AB45">
            <v>6268.070000000007</v>
          </cell>
          <cell r="AC45">
            <v>3647.3199999999924</v>
          </cell>
          <cell r="AD45">
            <v>5118.4399999999996</v>
          </cell>
          <cell r="AE45">
            <v>5118.3599999999997</v>
          </cell>
          <cell r="AF45">
            <v>5118.3599999999997</v>
          </cell>
          <cell r="AG45">
            <v>5234.4399999999996</v>
          </cell>
          <cell r="AH45">
            <v>2540.1</v>
          </cell>
          <cell r="AI45">
            <v>4143.7400000000052</v>
          </cell>
          <cell r="AJ45">
            <v>2906.47</v>
          </cell>
          <cell r="AK45">
            <v>1355.66</v>
          </cell>
          <cell r="AL45">
            <v>2817.66</v>
          </cell>
          <cell r="AM45">
            <v>2300.02</v>
          </cell>
          <cell r="AN45">
            <v>2430.9899999999998</v>
          </cell>
          <cell r="AO45">
            <v>2565.48</v>
          </cell>
          <cell r="AP45">
            <v>3444.17</v>
          </cell>
          <cell r="AQ45">
            <v>3429.06</v>
          </cell>
          <cell r="AR45">
            <v>1838.62</v>
          </cell>
          <cell r="AS45">
            <v>1680.13</v>
          </cell>
          <cell r="AT45">
            <v>1637.67</v>
          </cell>
          <cell r="AU45">
            <v>328.2300000000032</v>
          </cell>
          <cell r="AV45">
            <v>708.78000000000611</v>
          </cell>
          <cell r="AW45">
            <v>25.899999999994179</v>
          </cell>
          <cell r="AX45">
            <v>2072.88</v>
          </cell>
          <cell r="AY45">
            <v>2072.88</v>
          </cell>
          <cell r="AZ45">
            <v>1039.3699999999999</v>
          </cell>
          <cell r="BA45">
            <v>1083.7</v>
          </cell>
          <cell r="BB45">
            <v>1155.96</v>
          </cell>
          <cell r="BC45">
            <v>906.75</v>
          </cell>
          <cell r="BD45">
            <v>839.27999999999884</v>
          </cell>
          <cell r="BE45">
            <v>848.07999999999447</v>
          </cell>
          <cell r="BF45">
            <v>954.01000000000204</v>
          </cell>
          <cell r="BG45">
            <v>1000.1</v>
          </cell>
          <cell r="BH45">
            <v>1048.4000000000001</v>
          </cell>
          <cell r="BI45">
            <v>1177.05</v>
          </cell>
          <cell r="BJ45">
            <v>1178.78</v>
          </cell>
          <cell r="BK45">
            <v>1241.42</v>
          </cell>
          <cell r="BL45">
            <v>1482.18</v>
          </cell>
          <cell r="BM45">
            <v>1371.35</v>
          </cell>
          <cell r="BN45">
            <v>1368.070000000007</v>
          </cell>
          <cell r="BO45">
            <v>1552</v>
          </cell>
          <cell r="BP45">
            <v>138324.32</v>
          </cell>
          <cell r="BQ45">
            <v>45631.85</v>
          </cell>
          <cell r="BR45">
            <v>173338.5</v>
          </cell>
          <cell r="BS45">
            <v>5765.070000000007</v>
          </cell>
          <cell r="BT45">
            <v>5146.0900000000256</v>
          </cell>
          <cell r="BU45">
            <v>5146.0900000000111</v>
          </cell>
          <cell r="BV45">
            <v>5138.570000000007</v>
          </cell>
          <cell r="BW45">
            <v>5135.890000000014</v>
          </cell>
          <cell r="BX45">
            <v>4277.2</v>
          </cell>
          <cell r="BY45">
            <v>5007.7299999999814</v>
          </cell>
          <cell r="BZ45">
            <v>5842.8999999999942</v>
          </cell>
          <cell r="CA45">
            <v>2341.4800000000105</v>
          </cell>
          <cell r="CB45">
            <v>16665.89</v>
          </cell>
          <cell r="CC45">
            <v>28004.89</v>
          </cell>
          <cell r="CD45">
            <v>1387.5400000000081</v>
          </cell>
          <cell r="CE45">
            <v>750.61999999999534</v>
          </cell>
          <cell r="CF45">
            <v>432.30999999999767</v>
          </cell>
          <cell r="CG45">
            <v>432.31000000001222</v>
          </cell>
          <cell r="CH45">
            <v>272.25</v>
          </cell>
          <cell r="CI45">
            <v>272.25</v>
          </cell>
          <cell r="CJ45">
            <v>272.25</v>
          </cell>
          <cell r="CK45">
            <v>272.25</v>
          </cell>
          <cell r="CL45">
            <v>272.25</v>
          </cell>
          <cell r="CM45">
            <v>272.25</v>
          </cell>
          <cell r="CN45">
            <v>483.42999999999302</v>
          </cell>
          <cell r="CO45">
            <v>483.42999999999302</v>
          </cell>
          <cell r="CP45">
            <v>483.42999999999302</v>
          </cell>
          <cell r="CQ45">
            <v>483.43000000000757</v>
          </cell>
          <cell r="CR45">
            <v>483.42999999999302</v>
          </cell>
          <cell r="CS45">
            <v>510.9600000000064</v>
          </cell>
          <cell r="CT45">
            <v>709.08999999999651</v>
          </cell>
          <cell r="CU45">
            <v>709.08999999999651</v>
          </cell>
          <cell r="CV45">
            <v>712.07000000000698</v>
          </cell>
          <cell r="CW45">
            <v>710.8700000000099</v>
          </cell>
          <cell r="CX45">
            <v>710.8700000000099</v>
          </cell>
          <cell r="CY45">
            <v>683.34999999999127</v>
          </cell>
          <cell r="CZ45">
            <v>683.35000000000582</v>
          </cell>
          <cell r="DA45">
            <v>896.94999999999709</v>
          </cell>
          <cell r="DB45">
            <v>958.47999999999593</v>
          </cell>
          <cell r="DC45">
            <v>1625.2699999999895</v>
          </cell>
          <cell r="DD45">
            <v>3273.6399999999994</v>
          </cell>
          <cell r="DE45">
            <v>3295.1200000000099</v>
          </cell>
          <cell r="DF45">
            <v>3295.1199999999953</v>
          </cell>
          <cell r="DG45">
            <v>3284.5699999999924</v>
          </cell>
          <cell r="DH45">
            <v>4221.1000000000058</v>
          </cell>
          <cell r="DI45">
            <v>4244.5899999999965</v>
          </cell>
          <cell r="DJ45">
            <v>4244.5899999999965</v>
          </cell>
          <cell r="DK45">
            <v>4452.070000000007</v>
          </cell>
          <cell r="DL45">
            <v>4505.6399999999994</v>
          </cell>
          <cell r="DM45">
            <v>4642.1600000000035</v>
          </cell>
          <cell r="DN45">
            <v>4664.1499999999942</v>
          </cell>
          <cell r="DO45">
            <v>4664.2699999999895</v>
          </cell>
          <cell r="DP45">
            <v>6241.2400000000052</v>
          </cell>
          <cell r="DQ45">
            <v>6435.609999999986</v>
          </cell>
          <cell r="DR45">
            <v>6368.3800000000047</v>
          </cell>
          <cell r="DS45">
            <v>6386.1000000000058</v>
          </cell>
          <cell r="DT45">
            <v>6599.7699999999895</v>
          </cell>
          <cell r="DU45">
            <v>6599.7699999999895</v>
          </cell>
          <cell r="DV45">
            <v>6621.7200000000012</v>
          </cell>
          <cell r="DW45">
            <v>8110.3999999999942</v>
          </cell>
          <cell r="DX45">
            <v>8089.0199999999895</v>
          </cell>
          <cell r="DY45">
            <v>8116.1300000000047</v>
          </cell>
          <cell r="DZ45">
            <v>8428.0199999999895</v>
          </cell>
          <cell r="EA45">
            <v>8560.7799999999988</v>
          </cell>
          <cell r="EB45">
            <v>4907.4499999999825</v>
          </cell>
          <cell r="EC45">
            <v>4905.8699999999953</v>
          </cell>
          <cell r="ED45">
            <v>4545.3999999999942</v>
          </cell>
          <cell r="EE45">
            <v>4521.3600000000151</v>
          </cell>
          <cell r="EF45">
            <v>4547.4199999999837</v>
          </cell>
          <cell r="EG45">
            <v>4786.8500000000058</v>
          </cell>
          <cell r="EH45">
            <v>4786.8500000000058</v>
          </cell>
          <cell r="EI45">
            <v>4804.6699999999837</v>
          </cell>
          <cell r="EJ45">
            <v>5022.0199999999895</v>
          </cell>
          <cell r="EK45">
            <v>5013.3400000000256</v>
          </cell>
          <cell r="EL45">
            <v>5012.5500000000175</v>
          </cell>
          <cell r="EM45">
            <v>5012.5499999999884</v>
          </cell>
          <cell r="EN45">
            <v>4988.6999999999825</v>
          </cell>
          <cell r="EO45">
            <v>4988.7000000000116</v>
          </cell>
        </row>
        <row r="50">
          <cell r="A50" t="str">
            <v>Credit balances</v>
          </cell>
          <cell r="C50">
            <v>-542292.84</v>
          </cell>
          <cell r="D50">
            <v>-484891.22</v>
          </cell>
          <cell r="E50">
            <v>-424290.91</v>
          </cell>
          <cell r="F50">
            <v>-435118.58</v>
          </cell>
          <cell r="G50">
            <v>-428918.05</v>
          </cell>
          <cell r="H50">
            <v>-378294.1</v>
          </cell>
          <cell r="I50">
            <v>-371191.49</v>
          </cell>
          <cell r="J50">
            <v>-374151.61</v>
          </cell>
          <cell r="K50">
            <v>-347873.64</v>
          </cell>
          <cell r="L50">
            <v>-423947.85</v>
          </cell>
          <cell r="M50">
            <v>-401938.07</v>
          </cell>
          <cell r="N50">
            <v>-344214.33</v>
          </cell>
          <cell r="O50">
            <v>-286893.88</v>
          </cell>
          <cell r="P50">
            <v>-281700.39</v>
          </cell>
          <cell r="Q50">
            <v>-276888.53000000003</v>
          </cell>
          <cell r="R50">
            <v>-306421.75</v>
          </cell>
          <cell r="S50">
            <v>-305697.31</v>
          </cell>
          <cell r="T50">
            <v>-274926.03000000003</v>
          </cell>
          <cell r="U50">
            <v>-275051.38</v>
          </cell>
          <cell r="V50">
            <v>-267857.14</v>
          </cell>
          <cell r="W50">
            <v>-247823.98</v>
          </cell>
          <cell r="X50">
            <v>-242336.24</v>
          </cell>
          <cell r="Y50">
            <v>-230881.71</v>
          </cell>
          <cell r="Z50">
            <v>-244699.59</v>
          </cell>
          <cell r="AA50">
            <v>-221266.7</v>
          </cell>
          <cell r="AB50">
            <v>-197934.1</v>
          </cell>
          <cell r="AC50">
            <v>-177995</v>
          </cell>
          <cell r="AD50">
            <v>-194699.95</v>
          </cell>
          <cell r="AE50">
            <v>-199209.72</v>
          </cell>
          <cell r="AF50">
            <v>-203772.67</v>
          </cell>
          <cell r="AG50">
            <v>-214902.95</v>
          </cell>
          <cell r="AH50">
            <v>-102402.34</v>
          </cell>
          <cell r="AI50">
            <v>-103254.15</v>
          </cell>
          <cell r="AJ50">
            <v>-192718.75</v>
          </cell>
          <cell r="AK50">
            <v>-233434.66</v>
          </cell>
          <cell r="AL50">
            <v>-123285.83</v>
          </cell>
          <cell r="AM50">
            <v>-113033.16</v>
          </cell>
          <cell r="AN50">
            <v>-101387.8</v>
          </cell>
          <cell r="AO50">
            <v>-95484.68</v>
          </cell>
          <cell r="AP50">
            <v>-60533.79</v>
          </cell>
          <cell r="AQ50">
            <v>-66497.490000000005</v>
          </cell>
          <cell r="AR50">
            <v>-58356.18</v>
          </cell>
          <cell r="AS50">
            <v>-62089.16</v>
          </cell>
          <cell r="AT50">
            <v>-52351.86</v>
          </cell>
          <cell r="AU50">
            <v>-63482.84</v>
          </cell>
          <cell r="AV50">
            <v>-70591.509999999995</v>
          </cell>
          <cell r="AW50">
            <v>-82286.210000000006</v>
          </cell>
          <cell r="AX50">
            <v>-82168.509999999995</v>
          </cell>
          <cell r="AY50">
            <v>-87470.2</v>
          </cell>
          <cell r="AZ50">
            <v>-81365.490000000005</v>
          </cell>
          <cell r="BA50">
            <v>-74430.7</v>
          </cell>
          <cell r="BB50">
            <v>-63241.42</v>
          </cell>
          <cell r="BC50">
            <v>-78421.41</v>
          </cell>
          <cell r="BD50">
            <v>-70665.179999999993</v>
          </cell>
          <cell r="BE50">
            <v>-66328.81</v>
          </cell>
          <cell r="BF50">
            <v>-84882.32</v>
          </cell>
          <cell r="BG50">
            <v>-76359.899999999994</v>
          </cell>
          <cell r="BH50">
            <v>-70293.119999999995</v>
          </cell>
          <cell r="BI50">
            <v>-50721.56</v>
          </cell>
          <cell r="BJ50">
            <v>-69641.88</v>
          </cell>
          <cell r="BK50">
            <v>-53232.94</v>
          </cell>
          <cell r="BL50">
            <v>-55146</v>
          </cell>
          <cell r="BM50">
            <v>-91435.58</v>
          </cell>
          <cell r="BN50">
            <v>-97534.399999999994</v>
          </cell>
          <cell r="BO50">
            <v>-74367.210000000006</v>
          </cell>
          <cell r="BP50">
            <v>-110986.58</v>
          </cell>
          <cell r="BQ50">
            <v>-138972.42000000001</v>
          </cell>
          <cell r="BR50">
            <v>-207073.14</v>
          </cell>
          <cell r="BS50">
            <v>-124936.35</v>
          </cell>
          <cell r="BT50">
            <v>-82953.3</v>
          </cell>
          <cell r="BU50">
            <v>-69964.19</v>
          </cell>
          <cell r="BV50">
            <v>-75859.41</v>
          </cell>
          <cell r="BW50">
            <v>-60085.54</v>
          </cell>
          <cell r="BX50">
            <v>-60728.12</v>
          </cell>
          <cell r="BY50">
            <v>-55679.27</v>
          </cell>
          <cell r="BZ50">
            <v>-77748.11</v>
          </cell>
          <cell r="CA50">
            <v>-85110.12</v>
          </cell>
          <cell r="CB50">
            <v>-59265.81</v>
          </cell>
          <cell r="CC50">
            <v>-44640.92</v>
          </cell>
          <cell r="CD50">
            <v>-61392.93</v>
          </cell>
          <cell r="CE50">
            <v>-36018.25</v>
          </cell>
          <cell r="CF50">
            <v>-66352.009999999995</v>
          </cell>
          <cell r="CG50">
            <v>-58503.37</v>
          </cell>
          <cell r="CH50">
            <v>-42530.52</v>
          </cell>
          <cell r="CI50">
            <v>-38918.42</v>
          </cell>
          <cell r="CJ50">
            <v>-46773.79</v>
          </cell>
          <cell r="CK50">
            <v>-47167.24</v>
          </cell>
          <cell r="CL50">
            <v>-45621.56</v>
          </cell>
          <cell r="CM50">
            <v>-49679.229999999996</v>
          </cell>
          <cell r="CN50">
            <v>-39751.360000000001</v>
          </cell>
          <cell r="CO50">
            <v>-42002.95</v>
          </cell>
          <cell r="CP50">
            <v>-45853.99</v>
          </cell>
          <cell r="CQ50">
            <v>-31966.67</v>
          </cell>
          <cell r="CR50">
            <v>-35915.929999999993</v>
          </cell>
          <cell r="CS50">
            <v>-42458.060000000005</v>
          </cell>
          <cell r="CT50">
            <v>-42493.33</v>
          </cell>
          <cell r="CU50">
            <v>-79026.86</v>
          </cell>
          <cell r="CV50">
            <v>-113548.53</v>
          </cell>
          <cell r="CW50">
            <v>-75658.090000000011</v>
          </cell>
          <cell r="CX50">
            <v>-56590.86</v>
          </cell>
          <cell r="CY50">
            <v>-58137.56</v>
          </cell>
          <cell r="CZ50">
            <v>-57617.229999999996</v>
          </cell>
          <cell r="DA50">
            <v>-69023.569999999992</v>
          </cell>
          <cell r="DB50">
            <v>-65753.3</v>
          </cell>
          <cell r="DC50">
            <v>-53836.710000000006</v>
          </cell>
          <cell r="DD50">
            <v>-36375.520000000004</v>
          </cell>
          <cell r="DE50">
            <v>-40148.130000000005</v>
          </cell>
          <cell r="DF50">
            <v>-42068.17</v>
          </cell>
          <cell r="DG50">
            <v>-45997.69</v>
          </cell>
          <cell r="DH50">
            <v>-46311.78</v>
          </cell>
          <cell r="DI50">
            <v>-68882.7</v>
          </cell>
          <cell r="DJ50">
            <v>-65099.580000000009</v>
          </cell>
          <cell r="DK50">
            <v>-74672.22</v>
          </cell>
          <cell r="DL50">
            <v>-72543.069999999992</v>
          </cell>
          <cell r="DM50">
            <v>-88174.32</v>
          </cell>
          <cell r="DN50">
            <v>-61371.78</v>
          </cell>
          <cell r="DO50">
            <v>-78380.61</v>
          </cell>
          <cell r="DP50">
            <v>-52452.46</v>
          </cell>
          <cell r="DQ50">
            <v>-62550.520000000004</v>
          </cell>
          <cell r="DR50">
            <v>-62122.969999999994</v>
          </cell>
          <cell r="DS50">
            <v>-62932.390000000007</v>
          </cell>
          <cell r="DT50">
            <v>-78464.84</v>
          </cell>
          <cell r="DU50">
            <v>-70243.88</v>
          </cell>
          <cell r="DV50">
            <v>-80892.37000000001</v>
          </cell>
          <cell r="DW50">
            <v>-73041.17</v>
          </cell>
          <cell r="DX50">
            <v>-70342.06</v>
          </cell>
          <cell r="DY50">
            <v>-72085.98000000001</v>
          </cell>
          <cell r="DZ50">
            <v>-70128.950000000012</v>
          </cell>
          <cell r="EA50">
            <v>-63995.899999999994</v>
          </cell>
          <cell r="EB50">
            <v>-66082.080000000002</v>
          </cell>
          <cell r="EC50">
            <v>-71273.509999999995</v>
          </cell>
          <cell r="ED50">
            <v>-70320.13</v>
          </cell>
          <cell r="EE50">
            <v>-56900.93</v>
          </cell>
          <cell r="EF50">
            <v>-59822.99</v>
          </cell>
          <cell r="EG50">
            <v>-57079.580000000016</v>
          </cell>
          <cell r="EH50">
            <v>-55495.240000000005</v>
          </cell>
          <cell r="EI50">
            <v>-43089.329999999994</v>
          </cell>
          <cell r="EJ50">
            <v>-54153.52</v>
          </cell>
          <cell r="EK50">
            <v>-49238.899999999987</v>
          </cell>
          <cell r="EL50">
            <v>-52614.26</v>
          </cell>
          <cell r="EM50">
            <v>-38703.18</v>
          </cell>
          <cell r="EN50">
            <v>-47194.06</v>
          </cell>
          <cell r="EO50">
            <v>-52581.210000000006</v>
          </cell>
        </row>
        <row r="51">
          <cell r="A51" t="str">
            <v>Current</v>
          </cell>
          <cell r="C51">
            <v>2380722.41</v>
          </cell>
          <cell r="D51">
            <v>1771300.58</v>
          </cell>
          <cell r="E51">
            <v>2328183.15</v>
          </cell>
          <cell r="F51">
            <v>2389713.44</v>
          </cell>
          <cell r="G51">
            <v>2339646.66</v>
          </cell>
          <cell r="H51">
            <v>2151364.29</v>
          </cell>
          <cell r="I51">
            <v>2435533.29</v>
          </cell>
          <cell r="J51">
            <v>2274551.86</v>
          </cell>
          <cell r="K51">
            <v>2413744.4300000002</v>
          </cell>
          <cell r="L51">
            <v>1840328.85</v>
          </cell>
          <cell r="M51">
            <v>2031026.2</v>
          </cell>
          <cell r="N51">
            <v>1997362.6</v>
          </cell>
          <cell r="O51">
            <v>2104380.66</v>
          </cell>
          <cell r="P51">
            <v>2628090.87</v>
          </cell>
          <cell r="Q51">
            <v>2428645.17</v>
          </cell>
          <cell r="R51">
            <v>2409496.0499999998</v>
          </cell>
          <cell r="S51">
            <v>2519797.16</v>
          </cell>
          <cell r="T51">
            <v>2539562.56</v>
          </cell>
          <cell r="U51">
            <v>2544247.5699999998</v>
          </cell>
          <cell r="V51">
            <v>2392156.77</v>
          </cell>
          <cell r="W51">
            <v>2485418.0099999998</v>
          </cell>
          <cell r="X51">
            <v>2034824.89</v>
          </cell>
          <cell r="Y51">
            <v>2419936.9300000002</v>
          </cell>
          <cell r="Z51">
            <v>2610907.5099999998</v>
          </cell>
          <cell r="AA51">
            <v>2987649.93</v>
          </cell>
          <cell r="AB51">
            <v>2737879.68</v>
          </cell>
          <cell r="AC51">
            <v>3127629.37</v>
          </cell>
          <cell r="AD51">
            <v>2625923.5299999998</v>
          </cell>
          <cell r="AE51">
            <v>2590592.77</v>
          </cell>
          <cell r="AF51">
            <v>2110405.23</v>
          </cell>
          <cell r="AG51">
            <v>2528612.62</v>
          </cell>
          <cell r="AH51">
            <v>2198205.25</v>
          </cell>
          <cell r="AI51">
            <v>2514769.21</v>
          </cell>
          <cell r="AJ51">
            <v>2297826.15</v>
          </cell>
          <cell r="AK51">
            <v>2745222.29</v>
          </cell>
          <cell r="AL51">
            <v>2441284.59</v>
          </cell>
          <cell r="AM51">
            <v>2504642.52</v>
          </cell>
          <cell r="AN51">
            <v>2736665.96</v>
          </cell>
          <cell r="AO51">
            <v>2121483.52</v>
          </cell>
          <cell r="AP51">
            <v>2212953.77</v>
          </cell>
          <cell r="AQ51">
            <v>2444509.5</v>
          </cell>
          <cell r="AR51">
            <v>2241427.5699999998</v>
          </cell>
          <cell r="AS51">
            <v>2206686.63</v>
          </cell>
          <cell r="AT51">
            <v>2516397.84</v>
          </cell>
          <cell r="AU51">
            <v>2006942.57</v>
          </cell>
          <cell r="AV51">
            <v>2377854.0299999998</v>
          </cell>
          <cell r="AW51">
            <v>2094842.61</v>
          </cell>
          <cell r="AX51">
            <v>2101644.4500000002</v>
          </cell>
          <cell r="AY51">
            <v>1970560.76</v>
          </cell>
          <cell r="AZ51">
            <v>1956123.51</v>
          </cell>
          <cell r="BA51">
            <v>2198219.15</v>
          </cell>
          <cell r="BB51">
            <v>2234961.86</v>
          </cell>
          <cell r="BC51">
            <v>1638514.99</v>
          </cell>
          <cell r="BD51">
            <v>1470102.99</v>
          </cell>
          <cell r="BE51">
            <v>1528453.72</v>
          </cell>
          <cell r="BF51">
            <v>1631888.57</v>
          </cell>
          <cell r="BG51">
            <v>1905151.21</v>
          </cell>
          <cell r="BH51">
            <v>2124204.56</v>
          </cell>
          <cell r="BI51">
            <v>1993055.79</v>
          </cell>
          <cell r="BJ51">
            <v>1774070.33</v>
          </cell>
          <cell r="BK51">
            <v>1716428.63</v>
          </cell>
          <cell r="BL51">
            <v>1847125.35</v>
          </cell>
          <cell r="BM51">
            <v>1972798.93</v>
          </cell>
          <cell r="BN51">
            <v>1664922.81</v>
          </cell>
          <cell r="BO51">
            <v>1917272.99</v>
          </cell>
          <cell r="BP51">
            <v>1801948.99</v>
          </cell>
          <cell r="BQ51">
            <v>1978971.47</v>
          </cell>
          <cell r="BR51">
            <v>1599911.08</v>
          </cell>
          <cell r="BS51">
            <v>1441268.1</v>
          </cell>
          <cell r="BT51">
            <v>1535031.93</v>
          </cell>
          <cell r="BU51">
            <v>1560922.95</v>
          </cell>
          <cell r="BV51">
            <v>1302591.3700000001</v>
          </cell>
          <cell r="BW51">
            <v>1468455.92</v>
          </cell>
          <cell r="BX51">
            <v>1471650.11</v>
          </cell>
          <cell r="BY51">
            <v>1523765.07</v>
          </cell>
          <cell r="BZ51">
            <v>1258837.72</v>
          </cell>
          <cell r="CA51">
            <v>1301099.8</v>
          </cell>
          <cell r="CB51">
            <v>1319567.1000000001</v>
          </cell>
          <cell r="CC51">
            <v>1260860.8799999999</v>
          </cell>
          <cell r="CD51">
            <v>1765095</v>
          </cell>
          <cell r="CE51">
            <v>1855702.11</v>
          </cell>
          <cell r="CF51">
            <v>1713431.35</v>
          </cell>
          <cell r="CG51">
            <v>1743054.9</v>
          </cell>
          <cell r="CH51">
            <v>1797539.2</v>
          </cell>
          <cell r="CI51">
            <v>1958934.24</v>
          </cell>
          <cell r="CJ51">
            <v>1681731.31</v>
          </cell>
          <cell r="CK51">
            <v>1741712.47</v>
          </cell>
          <cell r="CL51">
            <v>2016973.72</v>
          </cell>
          <cell r="CM51">
            <v>1557602.44</v>
          </cell>
          <cell r="CN51">
            <v>1802151.08</v>
          </cell>
          <cell r="CO51">
            <v>1960894.9</v>
          </cell>
          <cell r="CP51">
            <v>2019928.2399999998</v>
          </cell>
          <cell r="CQ51">
            <v>2278427.4399999995</v>
          </cell>
          <cell r="CR51">
            <v>1978524.29</v>
          </cell>
          <cell r="CS51">
            <v>1896573.1199999999</v>
          </cell>
          <cell r="CT51">
            <v>1527089.12</v>
          </cell>
          <cell r="CU51">
            <v>1934005.3099999998</v>
          </cell>
          <cell r="CV51">
            <v>1541574.34</v>
          </cell>
          <cell r="CW51">
            <v>1826904.6600000001</v>
          </cell>
          <cell r="CX51">
            <v>1829294.4100000001</v>
          </cell>
          <cell r="CY51">
            <v>1742527.46</v>
          </cell>
          <cell r="CZ51">
            <v>1972490.74</v>
          </cell>
          <cell r="DA51">
            <v>1352113.31</v>
          </cell>
          <cell r="DB51">
            <v>1676862.99</v>
          </cell>
          <cell r="DC51">
            <v>1444928.01</v>
          </cell>
          <cell r="DD51">
            <v>1351865.75</v>
          </cell>
          <cell r="DE51">
            <v>1445127.9000000001</v>
          </cell>
          <cell r="DF51">
            <v>1452439.27</v>
          </cell>
          <cell r="DG51">
            <v>1446209.3599999999</v>
          </cell>
          <cell r="DH51">
            <v>1235312.07</v>
          </cell>
          <cell r="DI51">
            <v>1263705.0899999999</v>
          </cell>
          <cell r="DJ51">
            <v>1291785.8400000001</v>
          </cell>
          <cell r="DK51">
            <v>1200990.8999999999</v>
          </cell>
          <cell r="DL51">
            <v>1814184.94</v>
          </cell>
          <cell r="DM51">
            <v>1570990.2200000002</v>
          </cell>
          <cell r="DN51">
            <v>1682322.9099999997</v>
          </cell>
          <cell r="DO51">
            <v>1411578.6700000002</v>
          </cell>
          <cell r="DP51">
            <v>1555727.9300000002</v>
          </cell>
          <cell r="DQ51">
            <v>1517262.13</v>
          </cell>
          <cell r="DR51">
            <v>956569.87</v>
          </cell>
          <cell r="DS51">
            <v>1021686.63</v>
          </cell>
          <cell r="DT51">
            <v>926048.85</v>
          </cell>
          <cell r="DU51">
            <v>1244375.67</v>
          </cell>
          <cell r="DV51">
            <v>1054358.6400000001</v>
          </cell>
          <cell r="DW51">
            <v>1361266.9700000002</v>
          </cell>
          <cell r="DX51">
            <v>1235616.8999999997</v>
          </cell>
          <cell r="DY51">
            <v>1022496.0099999999</v>
          </cell>
          <cell r="DZ51">
            <v>522095.69999999995</v>
          </cell>
          <cell r="EA51">
            <v>1187010.3099999998</v>
          </cell>
          <cell r="EB51">
            <v>1126116.24</v>
          </cell>
          <cell r="EC51">
            <v>1277649.6500000001</v>
          </cell>
          <cell r="ED51">
            <v>1216133.25</v>
          </cell>
          <cell r="EE51">
            <v>1536822.1600000001</v>
          </cell>
          <cell r="EF51">
            <v>1308753.07</v>
          </cell>
          <cell r="EG51">
            <v>1307116.9199999997</v>
          </cell>
          <cell r="EH51">
            <v>1211891.4900000002</v>
          </cell>
          <cell r="EI51">
            <v>1266325.32</v>
          </cell>
          <cell r="EJ51">
            <v>1094813.69</v>
          </cell>
          <cell r="EK51">
            <v>1180887.8299999998</v>
          </cell>
          <cell r="EL51">
            <v>1004872.1699999999</v>
          </cell>
          <cell r="EM51">
            <v>1232261.44</v>
          </cell>
          <cell r="EN51">
            <v>1178103.47</v>
          </cell>
          <cell r="EO51">
            <v>1153778.6800000002</v>
          </cell>
        </row>
        <row r="52">
          <cell r="A52" t="str">
            <v>1 to 30</v>
          </cell>
          <cell r="C52">
            <v>782610.85</v>
          </cell>
          <cell r="D52">
            <v>1111885.74</v>
          </cell>
          <cell r="E52">
            <v>893499.8</v>
          </cell>
          <cell r="F52">
            <v>828433.64</v>
          </cell>
          <cell r="G52">
            <v>747313.96</v>
          </cell>
          <cell r="H52">
            <v>939636.92</v>
          </cell>
          <cell r="I52">
            <v>853998.44</v>
          </cell>
          <cell r="J52">
            <v>819464.07</v>
          </cell>
          <cell r="K52">
            <v>945432.17</v>
          </cell>
          <cell r="L52">
            <v>856772.82</v>
          </cell>
          <cell r="M52">
            <v>1057103.1599999999</v>
          </cell>
          <cell r="N52">
            <v>1212842.8500000001</v>
          </cell>
          <cell r="O52">
            <v>668814.57999999996</v>
          </cell>
          <cell r="P52">
            <v>608290.78</v>
          </cell>
          <cell r="Q52">
            <v>727386.39</v>
          </cell>
          <cell r="R52">
            <v>764106.48</v>
          </cell>
          <cell r="S52">
            <v>662714.23</v>
          </cell>
          <cell r="T52">
            <v>686267.95</v>
          </cell>
          <cell r="U52">
            <v>685687.87</v>
          </cell>
          <cell r="V52">
            <v>781441.06</v>
          </cell>
          <cell r="W52">
            <v>788811.98</v>
          </cell>
          <cell r="X52">
            <v>806615.29</v>
          </cell>
          <cell r="Y52">
            <v>685261.83</v>
          </cell>
          <cell r="Z52">
            <v>716723.16</v>
          </cell>
          <cell r="AA52">
            <v>615329.93000000005</v>
          </cell>
          <cell r="AB52">
            <v>730994.61</v>
          </cell>
          <cell r="AC52">
            <v>617855.80000000005</v>
          </cell>
          <cell r="AD52">
            <v>622290.28</v>
          </cell>
          <cell r="AE52">
            <v>877148.38</v>
          </cell>
          <cell r="AF52">
            <v>926823.73</v>
          </cell>
          <cell r="AG52">
            <v>898769.57</v>
          </cell>
          <cell r="AH52">
            <v>994502.51</v>
          </cell>
          <cell r="AI52">
            <v>864424.35</v>
          </cell>
          <cell r="AJ52">
            <v>703364.16</v>
          </cell>
          <cell r="AK52">
            <v>674428.85</v>
          </cell>
          <cell r="AL52">
            <v>873178.45</v>
          </cell>
          <cell r="AM52">
            <v>925448.93</v>
          </cell>
          <cell r="AN52">
            <v>871255.15</v>
          </cell>
          <cell r="AO52">
            <v>788119.61</v>
          </cell>
          <cell r="AP52">
            <v>719678.25</v>
          </cell>
          <cell r="AQ52">
            <v>705488.84</v>
          </cell>
          <cell r="AR52">
            <v>711688.63</v>
          </cell>
          <cell r="AS52">
            <v>748967.02</v>
          </cell>
          <cell r="AT52">
            <v>737099.19</v>
          </cell>
          <cell r="AU52">
            <v>775241.54</v>
          </cell>
          <cell r="AV52">
            <v>684785.84</v>
          </cell>
          <cell r="AW52">
            <v>635619.54</v>
          </cell>
          <cell r="AX52">
            <v>714841.2</v>
          </cell>
          <cell r="AY52">
            <v>708946.89</v>
          </cell>
          <cell r="AZ52">
            <v>710855.55</v>
          </cell>
          <cell r="BA52">
            <v>674718.84</v>
          </cell>
          <cell r="BB52">
            <v>575728.34</v>
          </cell>
          <cell r="BC52">
            <v>928590.37</v>
          </cell>
          <cell r="BD52">
            <v>675989.69</v>
          </cell>
          <cell r="BE52">
            <v>761767.71</v>
          </cell>
          <cell r="BF52">
            <v>702636.13</v>
          </cell>
          <cell r="BG52">
            <v>634694.65</v>
          </cell>
          <cell r="BH52">
            <v>480122.39</v>
          </cell>
          <cell r="BI52">
            <v>629644.89</v>
          </cell>
          <cell r="BJ52">
            <v>502911.07</v>
          </cell>
          <cell r="BK52">
            <v>645574.05000000005</v>
          </cell>
          <cell r="BL52">
            <v>670231.30000000005</v>
          </cell>
          <cell r="BM52">
            <v>592250.93000000005</v>
          </cell>
          <cell r="BN52">
            <v>627315.1</v>
          </cell>
          <cell r="BO52">
            <v>364710.28</v>
          </cell>
          <cell r="BP52">
            <v>402177.86</v>
          </cell>
          <cell r="BQ52">
            <v>411526.89</v>
          </cell>
          <cell r="BR52">
            <v>551320.4</v>
          </cell>
          <cell r="BS52">
            <v>458988.96</v>
          </cell>
          <cell r="BT52">
            <v>382216.48</v>
          </cell>
          <cell r="BU52">
            <v>368136.41</v>
          </cell>
          <cell r="BV52">
            <v>490438.74</v>
          </cell>
          <cell r="BW52">
            <v>342099.12</v>
          </cell>
          <cell r="BX52">
            <v>341527.21</v>
          </cell>
          <cell r="BY52">
            <v>384710.02</v>
          </cell>
          <cell r="BZ52">
            <v>349158.19</v>
          </cell>
          <cell r="CA52">
            <v>417923.91</v>
          </cell>
          <cell r="CB52">
            <v>275428.52</v>
          </cell>
          <cell r="CC52">
            <v>337000.42</v>
          </cell>
          <cell r="CD52">
            <v>312880.15000000002</v>
          </cell>
          <cell r="CE52">
            <v>248274.88</v>
          </cell>
          <cell r="CF52">
            <v>420609.05</v>
          </cell>
          <cell r="CG52">
            <v>350103.47</v>
          </cell>
          <cell r="CH52">
            <v>533638.91</v>
          </cell>
          <cell r="CI52">
            <v>481872.57</v>
          </cell>
          <cell r="CJ52">
            <v>534975.12</v>
          </cell>
          <cell r="CK52">
            <v>628670.38</v>
          </cell>
          <cell r="CL52">
            <v>549039.93000000005</v>
          </cell>
          <cell r="CM52">
            <v>635655.94000000006</v>
          </cell>
          <cell r="CN52">
            <v>614390.95000000007</v>
          </cell>
          <cell r="CO52">
            <v>400684.29000000004</v>
          </cell>
          <cell r="CP52">
            <v>434405.73</v>
          </cell>
          <cell r="CQ52">
            <v>371972.77</v>
          </cell>
          <cell r="CR52">
            <v>444230.58999999997</v>
          </cell>
          <cell r="CS52">
            <v>468683.39</v>
          </cell>
          <cell r="CT52">
            <v>835156.3</v>
          </cell>
          <cell r="CU52">
            <v>488531.31</v>
          </cell>
          <cell r="CV52">
            <v>564288.36999999988</v>
          </cell>
          <cell r="CW52">
            <v>416614.88</v>
          </cell>
          <cell r="CX52">
            <v>515173.06</v>
          </cell>
          <cell r="CY52">
            <v>448200.39999999997</v>
          </cell>
          <cell r="CZ52">
            <v>383767.07</v>
          </cell>
          <cell r="DA52">
            <v>702401.34</v>
          </cell>
          <cell r="DB52">
            <v>372497.21</v>
          </cell>
          <cell r="DC52">
            <v>321605.82999999996</v>
          </cell>
          <cell r="DD52">
            <v>572235.47999999986</v>
          </cell>
          <cell r="DE52">
            <v>212738.2</v>
          </cell>
          <cell r="DF52">
            <v>205355.38999999998</v>
          </cell>
          <cell r="DG52">
            <v>118614.48</v>
          </cell>
          <cell r="DH52">
            <v>458542.99000000005</v>
          </cell>
          <cell r="DI52">
            <v>338392.21</v>
          </cell>
          <cell r="DJ52">
            <v>385347.06</v>
          </cell>
          <cell r="DK52">
            <v>457176.91</v>
          </cell>
          <cell r="DL52">
            <v>428513.12</v>
          </cell>
          <cell r="DM52">
            <v>452634.3</v>
          </cell>
          <cell r="DN52">
            <v>396270.54</v>
          </cell>
          <cell r="DO52">
            <v>485846.76999999996</v>
          </cell>
          <cell r="DP52">
            <v>328424.37</v>
          </cell>
          <cell r="DQ52">
            <v>337031.62</v>
          </cell>
          <cell r="DR52">
            <v>496569.89999999997</v>
          </cell>
          <cell r="DS52">
            <v>450273.74</v>
          </cell>
          <cell r="DT52">
            <v>486747.73</v>
          </cell>
          <cell r="DU52">
            <v>398378.20000000007</v>
          </cell>
          <cell r="DV52">
            <v>354163.6</v>
          </cell>
          <cell r="DW52">
            <v>322756.13999999996</v>
          </cell>
          <cell r="DX52">
            <v>453199.65</v>
          </cell>
          <cell r="DY52">
            <v>278537.81999999995</v>
          </cell>
          <cell r="DZ52">
            <v>710564.53</v>
          </cell>
          <cell r="EA52">
            <v>341990.97</v>
          </cell>
          <cell r="EB52">
            <v>370223.76</v>
          </cell>
          <cell r="EC52">
            <v>267859.14</v>
          </cell>
          <cell r="ED52">
            <v>266328.08999999997</v>
          </cell>
          <cell r="EE52">
            <v>292769.12</v>
          </cell>
          <cell r="EF52">
            <v>315130.3</v>
          </cell>
          <cell r="EG52">
            <v>316774.14</v>
          </cell>
          <cell r="EH52">
            <v>350362.64</v>
          </cell>
          <cell r="EI52">
            <v>365149.72</v>
          </cell>
          <cell r="EJ52">
            <v>447470.80000000005</v>
          </cell>
          <cell r="EK52">
            <v>416778.04</v>
          </cell>
          <cell r="EL52">
            <v>404856.48000000004</v>
          </cell>
          <cell r="EM52">
            <v>409892.64</v>
          </cell>
          <cell r="EN52">
            <v>432928.55</v>
          </cell>
          <cell r="EO52">
            <v>374558.11000000004</v>
          </cell>
        </row>
        <row r="53">
          <cell r="A53" t="str">
            <v>31 to 60</v>
          </cell>
          <cell r="C53">
            <v>250516.9</v>
          </cell>
          <cell r="D53">
            <v>279299.24</v>
          </cell>
          <cell r="E53">
            <v>253991.17</v>
          </cell>
          <cell r="F53">
            <v>218072.06</v>
          </cell>
          <cell r="G53">
            <v>199041.93</v>
          </cell>
          <cell r="H53">
            <v>195176.02</v>
          </cell>
          <cell r="I53">
            <v>182051.69</v>
          </cell>
          <cell r="J53">
            <v>161985.57</v>
          </cell>
          <cell r="K53">
            <v>177082.2</v>
          </cell>
          <cell r="L53">
            <v>180103.63</v>
          </cell>
          <cell r="M53">
            <v>198520.91</v>
          </cell>
          <cell r="N53">
            <v>169098.52</v>
          </cell>
          <cell r="O53">
            <v>191474.87</v>
          </cell>
          <cell r="P53">
            <v>178943.5</v>
          </cell>
          <cell r="Q53">
            <v>203448.08</v>
          </cell>
          <cell r="R53">
            <v>143386.23000000001</v>
          </cell>
          <cell r="S53">
            <v>137477.25</v>
          </cell>
          <cell r="T53">
            <v>147454.35</v>
          </cell>
          <cell r="U53">
            <v>147437.76999999999</v>
          </cell>
          <cell r="V53">
            <v>145682.82999999999</v>
          </cell>
          <cell r="W53">
            <v>131440.85</v>
          </cell>
          <cell r="X53">
            <v>114425.54</v>
          </cell>
          <cell r="Y53">
            <v>134258.07999999999</v>
          </cell>
          <cell r="Z53">
            <v>114791.16</v>
          </cell>
          <cell r="AA53">
            <v>152803.51999999999</v>
          </cell>
          <cell r="AB53">
            <v>141601.54999999999</v>
          </cell>
          <cell r="AC53">
            <v>148146.44</v>
          </cell>
          <cell r="AD53">
            <v>120331.62</v>
          </cell>
          <cell r="AE53">
            <v>143839.6</v>
          </cell>
          <cell r="AF53">
            <v>139067.85</v>
          </cell>
          <cell r="AG53">
            <v>143176.44</v>
          </cell>
          <cell r="AH53">
            <v>163778.39000000001</v>
          </cell>
          <cell r="AI53">
            <v>170835.99</v>
          </cell>
          <cell r="AJ53">
            <v>192863.49</v>
          </cell>
          <cell r="AK53">
            <v>192225.19</v>
          </cell>
          <cell r="AL53">
            <v>145157.79</v>
          </cell>
          <cell r="AM53">
            <v>199636.33</v>
          </cell>
          <cell r="AN53">
            <v>206387.39</v>
          </cell>
          <cell r="AO53">
            <v>193621.56</v>
          </cell>
          <cell r="AP53">
            <v>258249.81</v>
          </cell>
          <cell r="AQ53">
            <v>265191.40999999997</v>
          </cell>
          <cell r="AR53">
            <v>223960.17</v>
          </cell>
          <cell r="AS53">
            <v>242989.07</v>
          </cell>
          <cell r="AT53">
            <v>249313.96</v>
          </cell>
          <cell r="AU53">
            <v>251797.95</v>
          </cell>
          <cell r="AV53">
            <v>330035.07</v>
          </cell>
          <cell r="AW53">
            <v>321290.86</v>
          </cell>
          <cell r="AX53">
            <v>265988.03999999998</v>
          </cell>
          <cell r="AY53">
            <v>255264.93</v>
          </cell>
          <cell r="AZ53">
            <v>248268.31</v>
          </cell>
          <cell r="BA53">
            <v>238513.75</v>
          </cell>
          <cell r="BB53">
            <v>200067.11</v>
          </cell>
          <cell r="BC53">
            <v>191189.26</v>
          </cell>
          <cell r="BD53">
            <v>199290.21</v>
          </cell>
          <cell r="BE53">
            <v>188256.43</v>
          </cell>
          <cell r="BF53">
            <v>203705.41</v>
          </cell>
          <cell r="BG53">
            <v>188160.1</v>
          </cell>
          <cell r="BH53">
            <v>163033.79999999999</v>
          </cell>
          <cell r="BI53">
            <v>157212.44</v>
          </cell>
          <cell r="BJ53">
            <v>129575.64</v>
          </cell>
          <cell r="BK53">
            <v>140865.82999999999</v>
          </cell>
          <cell r="BL53">
            <v>140947.6</v>
          </cell>
          <cell r="BM53">
            <v>126740.76</v>
          </cell>
          <cell r="BN53">
            <v>93922.68</v>
          </cell>
          <cell r="BO53">
            <v>123459.81</v>
          </cell>
          <cell r="BP53">
            <v>74186.75</v>
          </cell>
          <cell r="BQ53">
            <v>76509.210000000006</v>
          </cell>
          <cell r="BR53">
            <v>118507.99</v>
          </cell>
          <cell r="BS53">
            <v>94935.11</v>
          </cell>
          <cell r="BT53">
            <v>101824.34</v>
          </cell>
          <cell r="BU53">
            <v>104092.54</v>
          </cell>
          <cell r="BV53">
            <v>106999.13</v>
          </cell>
          <cell r="BW53">
            <v>99811.06</v>
          </cell>
          <cell r="BX53">
            <v>93062.22</v>
          </cell>
          <cell r="BY53">
            <v>79165.75</v>
          </cell>
          <cell r="BZ53">
            <v>67384.91</v>
          </cell>
          <cell r="CA53">
            <v>60278.63</v>
          </cell>
          <cell r="CB53">
            <v>78646.600000000006</v>
          </cell>
          <cell r="CC53">
            <v>63689.16</v>
          </cell>
          <cell r="CD53">
            <v>71302.570000000007</v>
          </cell>
          <cell r="CE53">
            <v>81146.399999999994</v>
          </cell>
          <cell r="CF53">
            <v>61672.82</v>
          </cell>
          <cell r="CG53">
            <v>61999.54</v>
          </cell>
          <cell r="CH53">
            <v>82216.14</v>
          </cell>
          <cell r="CI53">
            <v>79897.009999999995</v>
          </cell>
          <cell r="CJ53">
            <v>61785.95</v>
          </cell>
          <cell r="CK53">
            <v>62560.13</v>
          </cell>
          <cell r="CL53">
            <v>58760.21</v>
          </cell>
          <cell r="CM53">
            <v>38648.410000000003</v>
          </cell>
          <cell r="CN53">
            <v>38092.210000000006</v>
          </cell>
          <cell r="CO53">
            <v>81263.069999999978</v>
          </cell>
          <cell r="CP53">
            <v>63716.189999999988</v>
          </cell>
          <cell r="CQ53">
            <v>78981.26999999999</v>
          </cell>
          <cell r="CR53">
            <v>74928.150000000009</v>
          </cell>
          <cell r="CS53">
            <v>83058.67</v>
          </cell>
          <cell r="CT53">
            <v>86069.759999999995</v>
          </cell>
          <cell r="CU53">
            <v>74000.929999999993</v>
          </cell>
          <cell r="CV53">
            <v>97509.5</v>
          </cell>
          <cell r="CW53">
            <v>82338.36</v>
          </cell>
          <cell r="CX53">
            <v>79169.55</v>
          </cell>
          <cell r="CY53">
            <v>141898.36999999997</v>
          </cell>
          <cell r="CZ53">
            <v>170543.35999999999</v>
          </cell>
          <cell r="DA53">
            <v>141629.53</v>
          </cell>
          <cell r="DB53">
            <v>146538.74</v>
          </cell>
          <cell r="DC53">
            <v>186957.8</v>
          </cell>
          <cell r="DD53">
            <v>162661.81</v>
          </cell>
          <cell r="DE53">
            <v>135430.06</v>
          </cell>
          <cell r="DF53">
            <v>121680.69999999998</v>
          </cell>
          <cell r="DG53">
            <v>197538.31</v>
          </cell>
          <cell r="DH53">
            <v>114227.84</v>
          </cell>
          <cell r="DI53">
            <v>113613.23999999999</v>
          </cell>
          <cell r="DJ53">
            <v>110426.5</v>
          </cell>
          <cell r="DK53">
            <v>124071.17000000001</v>
          </cell>
          <cell r="DL53">
            <v>115362.49</v>
          </cell>
          <cell r="DM53">
            <v>110353.66999999998</v>
          </cell>
          <cell r="DN53">
            <v>116972.06</v>
          </cell>
          <cell r="DO53">
            <v>113953.97999999998</v>
          </cell>
          <cell r="DP53">
            <v>58432.349999999991</v>
          </cell>
          <cell r="DQ53">
            <v>128192.98999999999</v>
          </cell>
          <cell r="DR53">
            <v>84522.16</v>
          </cell>
          <cell r="DS53">
            <v>79937.37</v>
          </cell>
          <cell r="DT53">
            <v>64037.36</v>
          </cell>
          <cell r="DU53">
            <v>69212.319999999992</v>
          </cell>
          <cell r="DV53">
            <v>117323.71999999999</v>
          </cell>
          <cell r="DW53">
            <v>96031.43</v>
          </cell>
          <cell r="DX53">
            <v>76057.239999999991</v>
          </cell>
          <cell r="DY53">
            <v>155364.79</v>
          </cell>
          <cell r="DZ53">
            <v>196627.16999999998</v>
          </cell>
          <cell r="EA53">
            <v>167918.99</v>
          </cell>
          <cell r="EB53">
            <v>139917.93</v>
          </cell>
          <cell r="EC53">
            <v>136556.87000000002</v>
          </cell>
          <cell r="ED53">
            <v>150748.85</v>
          </cell>
          <cell r="EE53">
            <v>148668.47999999998</v>
          </cell>
          <cell r="EF53">
            <v>157087.07</v>
          </cell>
          <cell r="EG53">
            <v>52646.96</v>
          </cell>
          <cell r="EH53">
            <v>61591.47</v>
          </cell>
          <cell r="EI53">
            <v>63181.14</v>
          </cell>
          <cell r="EJ53">
            <v>55596.020000000004</v>
          </cell>
          <cell r="EK53">
            <v>65117.06</v>
          </cell>
          <cell r="EL53">
            <v>52454.100000000006</v>
          </cell>
          <cell r="EM53">
            <v>91355.400000000009</v>
          </cell>
          <cell r="EN53">
            <v>80855.28</v>
          </cell>
          <cell r="EO53">
            <v>89394.650000000009</v>
          </cell>
        </row>
        <row r="54">
          <cell r="A54" t="str">
            <v>61 to 90</v>
          </cell>
          <cell r="C54">
            <v>126320.34</v>
          </cell>
          <cell r="D54">
            <v>136263.57999999999</v>
          </cell>
          <cell r="E54">
            <v>141024.89000000001</v>
          </cell>
          <cell r="F54">
            <v>128777.15</v>
          </cell>
          <cell r="G54">
            <v>126155.19</v>
          </cell>
          <cell r="H54">
            <v>115457.02</v>
          </cell>
          <cell r="I54">
            <v>101878.23</v>
          </cell>
          <cell r="J54">
            <v>95959.12</v>
          </cell>
          <cell r="K54">
            <v>94121.58</v>
          </cell>
          <cell r="L54">
            <v>86367.37</v>
          </cell>
          <cell r="M54">
            <v>92991.98</v>
          </cell>
          <cell r="N54">
            <v>83616.17</v>
          </cell>
          <cell r="O54">
            <v>62830.49</v>
          </cell>
          <cell r="P54">
            <v>75935.47</v>
          </cell>
          <cell r="Q54">
            <v>71696.039999999994</v>
          </cell>
          <cell r="R54">
            <v>92980.53</v>
          </cell>
          <cell r="S54">
            <v>90501.45</v>
          </cell>
          <cell r="T54">
            <v>95677.07</v>
          </cell>
          <cell r="U54">
            <v>95677.07</v>
          </cell>
          <cell r="V54">
            <v>91295.35</v>
          </cell>
          <cell r="W54">
            <v>100299.32</v>
          </cell>
          <cell r="X54">
            <v>100952.66</v>
          </cell>
          <cell r="Y54">
            <v>62969.26</v>
          </cell>
          <cell r="Z54">
            <v>59261.87</v>
          </cell>
          <cell r="AA54">
            <v>61060.12</v>
          </cell>
          <cell r="AB54">
            <v>59357.7</v>
          </cell>
          <cell r="AC54">
            <v>60283.51</v>
          </cell>
          <cell r="AD54">
            <v>58140.12</v>
          </cell>
          <cell r="AE54">
            <v>64000.05</v>
          </cell>
          <cell r="AF54">
            <v>62250.91</v>
          </cell>
          <cell r="AG54">
            <v>63667.12</v>
          </cell>
          <cell r="AH54">
            <v>56525.04</v>
          </cell>
          <cell r="AI54">
            <v>59201.96</v>
          </cell>
          <cell r="AJ54">
            <v>53527.01</v>
          </cell>
          <cell r="AK54">
            <v>71746.33</v>
          </cell>
          <cell r="AL54">
            <v>69849.02</v>
          </cell>
          <cell r="AM54">
            <v>69639.62</v>
          </cell>
          <cell r="AN54">
            <v>83638.53</v>
          </cell>
          <cell r="AO54">
            <v>74378.63</v>
          </cell>
          <cell r="AP54">
            <v>66222.59</v>
          </cell>
          <cell r="AQ54">
            <v>72487.59</v>
          </cell>
          <cell r="AR54">
            <v>106613.33</v>
          </cell>
          <cell r="AS54">
            <v>105311.96</v>
          </cell>
          <cell r="AT54">
            <v>119062.72</v>
          </cell>
          <cell r="AU54">
            <v>115686.19</v>
          </cell>
          <cell r="AV54">
            <v>125325.98</v>
          </cell>
          <cell r="AW54">
            <v>106730.83</v>
          </cell>
          <cell r="AX54">
            <v>153864.99</v>
          </cell>
          <cell r="AY54">
            <v>156303.35</v>
          </cell>
          <cell r="AZ54">
            <v>58988.13</v>
          </cell>
          <cell r="BA54">
            <v>107613.26</v>
          </cell>
          <cell r="BB54">
            <v>101704.69</v>
          </cell>
          <cell r="BC54">
            <v>115767.31</v>
          </cell>
          <cell r="BD54">
            <v>105042.97</v>
          </cell>
          <cell r="BE54">
            <v>109763.59</v>
          </cell>
          <cell r="BF54">
            <v>159928.46</v>
          </cell>
          <cell r="BG54">
            <v>123227.85</v>
          </cell>
          <cell r="BH54">
            <v>129314.43</v>
          </cell>
          <cell r="BI54">
            <v>105727.53</v>
          </cell>
          <cell r="BJ54">
            <v>107308.69</v>
          </cell>
          <cell r="BK54">
            <v>82431.11</v>
          </cell>
          <cell r="BL54">
            <v>64469.36</v>
          </cell>
          <cell r="BM54">
            <v>100221.54</v>
          </cell>
          <cell r="BN54">
            <v>70193.899999999994</v>
          </cell>
          <cell r="BO54">
            <v>75349.350000000006</v>
          </cell>
          <cell r="BP54">
            <v>48352.160000000003</v>
          </cell>
          <cell r="BQ54">
            <v>39214.53</v>
          </cell>
          <cell r="BR54">
            <v>83458.100000000006</v>
          </cell>
          <cell r="BS54">
            <v>43745.68</v>
          </cell>
          <cell r="BT54">
            <v>31015.52</v>
          </cell>
          <cell r="BU54">
            <v>30842.49</v>
          </cell>
          <cell r="BV54">
            <v>51225.45</v>
          </cell>
          <cell r="BW54">
            <v>46990.52</v>
          </cell>
          <cell r="BX54">
            <v>54955</v>
          </cell>
          <cell r="BY54">
            <v>51585.53</v>
          </cell>
          <cell r="BZ54">
            <v>34764.11</v>
          </cell>
          <cell r="CA54">
            <v>36973.589999999997</v>
          </cell>
          <cell r="CB54">
            <v>27463.01</v>
          </cell>
          <cell r="CC54">
            <v>24569.18</v>
          </cell>
          <cell r="CD54">
            <v>30856.080000000002</v>
          </cell>
          <cell r="CE54">
            <v>34707.360000000001</v>
          </cell>
          <cell r="CF54">
            <v>30200.080000000002</v>
          </cell>
          <cell r="CG54">
            <v>32913.53</v>
          </cell>
          <cell r="CH54">
            <v>33762.300000000003</v>
          </cell>
          <cell r="CI54">
            <v>31549.3</v>
          </cell>
          <cell r="CJ54">
            <v>32999.94</v>
          </cell>
          <cell r="CK54">
            <v>32124.400000000001</v>
          </cell>
          <cell r="CL54">
            <v>31237.81</v>
          </cell>
          <cell r="CM54">
            <v>700.17999999999302</v>
          </cell>
          <cell r="CN54">
            <v>953.22000000000116</v>
          </cell>
          <cell r="CO54">
            <v>218.54000000000087</v>
          </cell>
          <cell r="CP54">
            <v>430.13999999999942</v>
          </cell>
          <cell r="CQ54">
            <v>556.15000000000873</v>
          </cell>
          <cell r="CR54">
            <v>834.23999999999796</v>
          </cell>
          <cell r="CS54">
            <v>861.49000000000524</v>
          </cell>
          <cell r="CT54">
            <v>665.88000000000466</v>
          </cell>
          <cell r="CU54">
            <v>12645.76999999999</v>
          </cell>
          <cell r="CV54">
            <v>13454.919999999998</v>
          </cell>
          <cell r="CW54">
            <v>12666.820000000007</v>
          </cell>
          <cell r="CX54">
            <v>19464.160000000003</v>
          </cell>
          <cell r="CY54">
            <v>19101.870000000024</v>
          </cell>
          <cell r="CZ54">
            <v>19968.080000000002</v>
          </cell>
          <cell r="DA54">
            <v>20660.390000000007</v>
          </cell>
          <cell r="DB54">
            <v>39988.119999999995</v>
          </cell>
          <cell r="DC54">
            <v>26971.78</v>
          </cell>
          <cell r="DD54">
            <v>26590.640000000007</v>
          </cell>
          <cell r="DE54">
            <v>27283.93</v>
          </cell>
          <cell r="DF54">
            <v>26925.519999999997</v>
          </cell>
          <cell r="DG54">
            <v>29746.980000000003</v>
          </cell>
          <cell r="DH54">
            <v>73716.420000000013</v>
          </cell>
          <cell r="DI54">
            <v>73675.66</v>
          </cell>
          <cell r="DJ54">
            <v>73226.69</v>
          </cell>
          <cell r="DK54">
            <v>55133.590000000004</v>
          </cell>
          <cell r="DL54">
            <v>53785.679999999986</v>
          </cell>
          <cell r="DM54">
            <v>53324.71</v>
          </cell>
          <cell r="DN54">
            <v>53424.37000000001</v>
          </cell>
          <cell r="DO54">
            <v>21809.75</v>
          </cell>
          <cell r="DP54">
            <v>20183.369999999995</v>
          </cell>
          <cell r="DQ54">
            <v>69012.390000000014</v>
          </cell>
          <cell r="DR54">
            <v>19170.260000000002</v>
          </cell>
          <cell r="DS54">
            <v>20048.700000000004</v>
          </cell>
          <cell r="DT54">
            <v>19123.939999999999</v>
          </cell>
          <cell r="DU54">
            <v>19298.090000000004</v>
          </cell>
          <cell r="DV54">
            <v>19756.490000000005</v>
          </cell>
          <cell r="DW54">
            <v>44.980000000003201</v>
          </cell>
          <cell r="DX54">
            <v>11429.86</v>
          </cell>
          <cell r="DY54">
            <v>13513.11</v>
          </cell>
          <cell r="DZ54">
            <v>13102.490000000005</v>
          </cell>
          <cell r="EA54">
            <v>4563.739999999998</v>
          </cell>
          <cell r="EB54">
            <v>3651.3499999999985</v>
          </cell>
          <cell r="EC54">
            <v>12828.099999999999</v>
          </cell>
          <cell r="ED54">
            <v>10275.330000000002</v>
          </cell>
          <cell r="EE54">
            <v>10326.34</v>
          </cell>
          <cell r="EF54">
            <v>9004.760000000002</v>
          </cell>
          <cell r="EG54">
            <v>35708.550000000003</v>
          </cell>
          <cell r="EH54">
            <v>16398.329999999987</v>
          </cell>
          <cell r="EI54">
            <v>16694.080000000002</v>
          </cell>
          <cell r="EJ54">
            <v>12682.740000000005</v>
          </cell>
          <cell r="EK54">
            <v>2920.7199999999866</v>
          </cell>
          <cell r="EL54">
            <v>2139.1900000000023</v>
          </cell>
          <cell r="EM54">
            <v>6834.179999999993</v>
          </cell>
          <cell r="EN54">
            <v>5211.9799999999959</v>
          </cell>
          <cell r="EO54">
            <v>11519.37999999999</v>
          </cell>
        </row>
        <row r="55">
          <cell r="A55" t="str">
            <v>91 to 120</v>
          </cell>
          <cell r="C55">
            <v>34894.35</v>
          </cell>
          <cell r="D55">
            <v>31499.27</v>
          </cell>
          <cell r="E55">
            <v>38369.51</v>
          </cell>
          <cell r="F55">
            <v>41086.720000000001</v>
          </cell>
          <cell r="G55">
            <v>36325.49</v>
          </cell>
          <cell r="H55">
            <v>47818.13</v>
          </cell>
          <cell r="I55">
            <v>34989.67</v>
          </cell>
          <cell r="J55">
            <v>35813.22</v>
          </cell>
          <cell r="K55">
            <v>42045.96</v>
          </cell>
          <cell r="L55">
            <v>41407.760000000002</v>
          </cell>
          <cell r="M55">
            <v>39391.300000000003</v>
          </cell>
          <cell r="N55">
            <v>36943.360000000001</v>
          </cell>
          <cell r="O55">
            <v>40840.050000000003</v>
          </cell>
          <cell r="P55">
            <v>13261.7</v>
          </cell>
          <cell r="Q55">
            <v>14332.99</v>
          </cell>
          <cell r="R55">
            <v>12562.63</v>
          </cell>
          <cell r="S55">
            <v>11039.47</v>
          </cell>
          <cell r="T55">
            <v>7833.09</v>
          </cell>
          <cell r="U55">
            <v>7833.09</v>
          </cell>
          <cell r="V55">
            <v>7753.7699999999895</v>
          </cell>
          <cell r="W55">
            <v>6394.8</v>
          </cell>
          <cell r="X55">
            <v>2423.69</v>
          </cell>
          <cell r="Y55">
            <v>2874.09</v>
          </cell>
          <cell r="Z55">
            <v>2422.2000000000116</v>
          </cell>
          <cell r="AA55">
            <v>1723.42</v>
          </cell>
          <cell r="AB55">
            <v>3574.9000000000087</v>
          </cell>
          <cell r="AC55">
            <v>5269.48</v>
          </cell>
          <cell r="AD55">
            <v>3824.23</v>
          </cell>
          <cell r="AE55">
            <v>1858.570000000007</v>
          </cell>
          <cell r="AF55">
            <v>3633.1499999999942</v>
          </cell>
          <cell r="AG55">
            <v>2168.73</v>
          </cell>
          <cell r="AH55">
            <v>2674.1299999999901</v>
          </cell>
          <cell r="AI55">
            <v>2958.62</v>
          </cell>
          <cell r="AJ55">
            <v>2884.6599999999889</v>
          </cell>
          <cell r="AK55">
            <v>3062.55</v>
          </cell>
          <cell r="AL55">
            <v>1714.9700000000157</v>
          </cell>
          <cell r="AM55">
            <v>2621.3100000000122</v>
          </cell>
          <cell r="AN55">
            <v>116.75</v>
          </cell>
          <cell r="AO55">
            <v>47.419999999998254</v>
          </cell>
          <cell r="AP55">
            <v>2678.7</v>
          </cell>
          <cell r="AQ55">
            <v>2812.1500000000087</v>
          </cell>
          <cell r="AR55">
            <v>4426.08</v>
          </cell>
          <cell r="AS55">
            <v>5216.2700000000004</v>
          </cell>
          <cell r="AT55">
            <v>7231.12</v>
          </cell>
          <cell r="AU55">
            <v>7902.37</v>
          </cell>
          <cell r="AV55">
            <v>7271</v>
          </cell>
          <cell r="AW55">
            <v>4547.13</v>
          </cell>
          <cell r="AX55">
            <v>4938.63</v>
          </cell>
          <cell r="AY55">
            <v>4001.1500000000087</v>
          </cell>
          <cell r="AZ55">
            <v>2622.19</v>
          </cell>
          <cell r="BA55">
            <v>1053.3199999999779</v>
          </cell>
          <cell r="BB55">
            <v>4598.179999999993</v>
          </cell>
          <cell r="BC55">
            <v>984.85000000000582</v>
          </cell>
          <cell r="BD55">
            <v>271.60000000003492</v>
          </cell>
          <cell r="BE55">
            <v>854.16000000000349</v>
          </cell>
          <cell r="BF55">
            <v>5356.0100000000093</v>
          </cell>
          <cell r="BG55">
            <v>855.01000000000931</v>
          </cell>
          <cell r="BH55">
            <v>6041.7900000000373</v>
          </cell>
          <cell r="BI55">
            <v>7201.179999999993</v>
          </cell>
          <cell r="BJ55">
            <v>5529.94</v>
          </cell>
          <cell r="BK55">
            <v>3782</v>
          </cell>
          <cell r="BL55">
            <v>6301.8199999999779</v>
          </cell>
          <cell r="BM55">
            <v>5170.1699999999837</v>
          </cell>
          <cell r="BN55">
            <v>4569.859999999986</v>
          </cell>
          <cell r="BO55">
            <v>22657.01</v>
          </cell>
          <cell r="BP55">
            <v>3309.0099999999948</v>
          </cell>
          <cell r="BQ55">
            <v>1179.8900000000001</v>
          </cell>
          <cell r="BR55">
            <v>100978.89</v>
          </cell>
          <cell r="BS55">
            <v>4792.46</v>
          </cell>
          <cell r="BT55">
            <v>4444.97</v>
          </cell>
          <cell r="BU55">
            <v>352.20999999999913</v>
          </cell>
          <cell r="BV55">
            <v>3078.2400000000052</v>
          </cell>
          <cell r="BW55">
            <v>2789.89</v>
          </cell>
          <cell r="BX55">
            <v>2342.92</v>
          </cell>
          <cell r="BY55">
            <v>3887.78</v>
          </cell>
          <cell r="BZ55">
            <v>5118.8</v>
          </cell>
          <cell r="CA55">
            <v>5414.51</v>
          </cell>
          <cell r="CB55">
            <v>3649.12</v>
          </cell>
          <cell r="CC55">
            <v>3484.75</v>
          </cell>
          <cell r="CD55">
            <v>3518.82</v>
          </cell>
          <cell r="CE55">
            <v>133.53000000000611</v>
          </cell>
          <cell r="CF55">
            <v>232.40999999999622</v>
          </cell>
          <cell r="CG55">
            <v>502.22000000000116</v>
          </cell>
          <cell r="CH55">
            <v>525.35999999999331</v>
          </cell>
          <cell r="CI55">
            <v>447.59999999999854</v>
          </cell>
          <cell r="CJ55">
            <v>213.27000000000407</v>
          </cell>
          <cell r="CK55">
            <v>223.41999999999825</v>
          </cell>
          <cell r="CL55">
            <v>231.5</v>
          </cell>
          <cell r="CM55">
            <v>196.67000000000553</v>
          </cell>
          <cell r="CN55">
            <v>514.91000000000349</v>
          </cell>
          <cell r="CO55">
            <v>228.61000000000058</v>
          </cell>
          <cell r="CP55">
            <v>268.04000000000087</v>
          </cell>
          <cell r="CQ55">
            <v>114.97999999999593</v>
          </cell>
          <cell r="CR55">
            <v>274.38999999999942</v>
          </cell>
          <cell r="CS55">
            <v>325.56999999999971</v>
          </cell>
          <cell r="CT55">
            <v>521.18000000000029</v>
          </cell>
          <cell r="CU55">
            <v>447.58000000000175</v>
          </cell>
          <cell r="CV55">
            <v>397.0199999999968</v>
          </cell>
          <cell r="CW55">
            <v>298.26000000000204</v>
          </cell>
          <cell r="CX55">
            <v>345.73999999999796</v>
          </cell>
          <cell r="CY55">
            <v>397.72000000000116</v>
          </cell>
          <cell r="CZ55">
            <v>380.9199999999837</v>
          </cell>
          <cell r="DA55">
            <v>350.84999999999127</v>
          </cell>
          <cell r="DB55">
            <v>297.59999999999854</v>
          </cell>
          <cell r="DC55">
            <v>12458.920000000002</v>
          </cell>
          <cell r="DD55">
            <v>12433.359999999997</v>
          </cell>
          <cell r="DE55">
            <v>11.820000000003347</v>
          </cell>
          <cell r="DF55">
            <v>229.83000000000175</v>
          </cell>
          <cell r="DG55">
            <v>6886.9999999999964</v>
          </cell>
          <cell r="DH55">
            <v>7793.6000000000022</v>
          </cell>
          <cell r="DI55">
            <v>7719.8899999999994</v>
          </cell>
          <cell r="DJ55">
            <v>7919.3100000000013</v>
          </cell>
          <cell r="DK55">
            <v>26121.4</v>
          </cell>
          <cell r="DL55">
            <v>20895.810000000001</v>
          </cell>
          <cell r="DM55">
            <v>21004.47</v>
          </cell>
          <cell r="DN55">
            <v>8040.2799999999988</v>
          </cell>
          <cell r="DO55">
            <v>12824.279999999999</v>
          </cell>
          <cell r="DP55">
            <v>5513.3299999999981</v>
          </cell>
          <cell r="DQ55">
            <v>13916.119999999995</v>
          </cell>
          <cell r="DR55">
            <v>5314.0500000000029</v>
          </cell>
          <cell r="DS55">
            <v>18107.210000000006</v>
          </cell>
          <cell r="DT55">
            <v>17532.490000000002</v>
          </cell>
          <cell r="DU55">
            <v>17517.180000000008</v>
          </cell>
          <cell r="DV55">
            <v>17688.390000000007</v>
          </cell>
          <cell r="DW55">
            <v>639.70999999999913</v>
          </cell>
          <cell r="DX55">
            <v>618.2100000000064</v>
          </cell>
          <cell r="DY55">
            <v>487.39999999999782</v>
          </cell>
          <cell r="DZ55">
            <v>410.45000000000437</v>
          </cell>
          <cell r="EA55">
            <v>408.87000000000262</v>
          </cell>
          <cell r="EB55">
            <v>246.57999999999447</v>
          </cell>
          <cell r="EC55">
            <v>246.57999999999447</v>
          </cell>
          <cell r="ED55">
            <v>2383.1000000000058</v>
          </cell>
          <cell r="EE55">
            <v>2740.010000000002</v>
          </cell>
          <cell r="EF55">
            <v>2771.1599999999962</v>
          </cell>
          <cell r="EG55">
            <v>1856.1200000000063</v>
          </cell>
          <cell r="EH55">
            <v>1308.4700000000012</v>
          </cell>
          <cell r="EI55">
            <v>2346.4799999999959</v>
          </cell>
          <cell r="EJ55">
            <v>2297.1299999999974</v>
          </cell>
          <cell r="EK55">
            <v>10274.82</v>
          </cell>
          <cell r="EL55">
            <v>4439.3899999999994</v>
          </cell>
          <cell r="EM55">
            <v>3853.7799999999988</v>
          </cell>
          <cell r="EN55">
            <v>2395.8599999999969</v>
          </cell>
          <cell r="EO55">
            <v>2247.9900000000016</v>
          </cell>
        </row>
        <row r="56">
          <cell r="A56" t="str">
            <v>121 to 150</v>
          </cell>
          <cell r="C56">
            <v>37184.35</v>
          </cell>
          <cell r="D56">
            <v>31301.29</v>
          </cell>
          <cell r="E56">
            <v>28364.5</v>
          </cell>
          <cell r="F56">
            <v>28028.18</v>
          </cell>
          <cell r="G56">
            <v>27618.35</v>
          </cell>
          <cell r="H56">
            <v>24146.13</v>
          </cell>
          <cell r="I56">
            <v>40580.1</v>
          </cell>
          <cell r="J56">
            <v>33485.99</v>
          </cell>
          <cell r="K56">
            <v>32558.78</v>
          </cell>
          <cell r="L56">
            <v>32432.04</v>
          </cell>
          <cell r="M56">
            <v>38120.42</v>
          </cell>
          <cell r="N56">
            <v>28805.11</v>
          </cell>
          <cell r="O56">
            <v>27098.34</v>
          </cell>
          <cell r="P56">
            <v>9542.91</v>
          </cell>
          <cell r="Q56">
            <v>9098.19</v>
          </cell>
          <cell r="R56">
            <v>11686.79</v>
          </cell>
          <cell r="S56">
            <v>11521.61</v>
          </cell>
          <cell r="T56">
            <v>7389.2100000000064</v>
          </cell>
          <cell r="U56">
            <v>7389.2100000000064</v>
          </cell>
          <cell r="V56">
            <v>5457.1399999999849</v>
          </cell>
          <cell r="W56">
            <v>4973.3</v>
          </cell>
          <cell r="X56">
            <v>7537.5399999999936</v>
          </cell>
          <cell r="Y56">
            <v>3021.58</v>
          </cell>
          <cell r="Z56">
            <v>2544.17</v>
          </cell>
          <cell r="AA56">
            <v>2867.820000000007</v>
          </cell>
          <cell r="AB56">
            <v>3148.88</v>
          </cell>
          <cell r="AC56">
            <v>3627.88</v>
          </cell>
          <cell r="AD56">
            <v>2971.88</v>
          </cell>
          <cell r="AE56">
            <v>1610.1499999999942</v>
          </cell>
          <cell r="AF56">
            <v>1390.03</v>
          </cell>
          <cell r="AG56">
            <v>1430.84</v>
          </cell>
          <cell r="AH56">
            <v>1141.4000000000087</v>
          </cell>
          <cell r="AI56">
            <v>2158.320000000007</v>
          </cell>
          <cell r="AJ56">
            <v>2071.14</v>
          </cell>
          <cell r="AK56">
            <v>2486.0499999999884</v>
          </cell>
          <cell r="AL56">
            <v>2753.42</v>
          </cell>
          <cell r="AM56">
            <v>1870.3500000000058</v>
          </cell>
          <cell r="AN56">
            <v>-345.93999999998778</v>
          </cell>
          <cell r="AO56">
            <v>-50.669999999998254</v>
          </cell>
          <cell r="AP56">
            <v>113.08999999999651</v>
          </cell>
          <cell r="AQ56">
            <v>2321.8500000000058</v>
          </cell>
          <cell r="AR56">
            <v>2621.7400000000052</v>
          </cell>
          <cell r="AS56">
            <v>518.61000000000058</v>
          </cell>
          <cell r="AT56">
            <v>2156.0399999999936</v>
          </cell>
          <cell r="AU56">
            <v>1679.17</v>
          </cell>
          <cell r="AV56">
            <v>2173.6499999999942</v>
          </cell>
          <cell r="AW56">
            <v>661.27999999998428</v>
          </cell>
          <cell r="AX56">
            <v>1569.2</v>
          </cell>
          <cell r="AY56">
            <v>630.77999999999884</v>
          </cell>
          <cell r="AZ56">
            <v>1344.41</v>
          </cell>
          <cell r="BA56">
            <v>1926.09</v>
          </cell>
          <cell r="BB56">
            <v>2167.9000000000087</v>
          </cell>
          <cell r="BC56">
            <v>717.05999999998312</v>
          </cell>
          <cell r="BD56">
            <v>2659.59</v>
          </cell>
          <cell r="BE56">
            <v>2846.83</v>
          </cell>
          <cell r="BF56">
            <v>1277.69</v>
          </cell>
          <cell r="BG56">
            <v>2179.91</v>
          </cell>
          <cell r="BH56">
            <v>3748.09</v>
          </cell>
          <cell r="BI56">
            <v>4693.62</v>
          </cell>
          <cell r="BJ56">
            <v>3144.9599999999919</v>
          </cell>
          <cell r="BK56">
            <v>3317.7699999999895</v>
          </cell>
          <cell r="BL56">
            <v>2769.9800000000105</v>
          </cell>
          <cell r="BM56">
            <v>3086.820000000007</v>
          </cell>
          <cell r="BN56">
            <v>672.02000000000407</v>
          </cell>
          <cell r="BO56">
            <v>2823.83</v>
          </cell>
          <cell r="BP56">
            <v>2981.83</v>
          </cell>
          <cell r="BQ56">
            <v>1368.84</v>
          </cell>
          <cell r="BR56">
            <v>127275.75</v>
          </cell>
          <cell r="BS56">
            <v>1719.6699999999837</v>
          </cell>
          <cell r="BT56">
            <v>5444.53</v>
          </cell>
          <cell r="BU56">
            <v>9656.8600000000079</v>
          </cell>
          <cell r="BV56">
            <v>174.27000000000407</v>
          </cell>
          <cell r="BW56">
            <v>70.600000000005821</v>
          </cell>
          <cell r="BX56">
            <v>72.709999999999127</v>
          </cell>
          <cell r="BY56">
            <v>442.83000000000175</v>
          </cell>
          <cell r="BZ56">
            <v>370.51000000000204</v>
          </cell>
          <cell r="CA56">
            <v>399.23999999999796</v>
          </cell>
          <cell r="CB56">
            <v>83.44999999999709</v>
          </cell>
          <cell r="CC56">
            <v>4316.8</v>
          </cell>
          <cell r="CD56">
            <v>3600.23</v>
          </cell>
          <cell r="CE56">
            <v>141.96999999999389</v>
          </cell>
          <cell r="CF56">
            <v>212.2699999999968</v>
          </cell>
          <cell r="CG56">
            <v>199.61000000000058</v>
          </cell>
          <cell r="CH56">
            <v>156.95999999999913</v>
          </cell>
          <cell r="CI56">
            <v>12.19999999999709</v>
          </cell>
          <cell r="CJ56">
            <v>98.909999999999854</v>
          </cell>
          <cell r="CK56">
            <v>143.37999999999738</v>
          </cell>
          <cell r="CL56">
            <v>145.62000000000262</v>
          </cell>
          <cell r="CM56">
            <v>229.22000000000116</v>
          </cell>
          <cell r="CN56">
            <v>234.7400000000016</v>
          </cell>
          <cell r="CO56">
            <v>234.61000000000058</v>
          </cell>
          <cell r="CP56">
            <v>43.94999999999709</v>
          </cell>
          <cell r="CQ56">
            <v>216.84999999999854</v>
          </cell>
          <cell r="CR56">
            <v>191.68000000000029</v>
          </cell>
          <cell r="CS56">
            <v>149.64000000000306</v>
          </cell>
          <cell r="CT56">
            <v>149.64000000000306</v>
          </cell>
          <cell r="CU56">
            <v>127.11000000000058</v>
          </cell>
          <cell r="CV56">
            <v>29.690000000002328</v>
          </cell>
          <cell r="CW56">
            <v>140.37999999999738</v>
          </cell>
          <cell r="CX56">
            <v>166.54000000000087</v>
          </cell>
          <cell r="CY56">
            <v>166.54000000000815</v>
          </cell>
          <cell r="CZ56">
            <v>191.0199999999968</v>
          </cell>
          <cell r="DA56">
            <v>201.69000000000233</v>
          </cell>
          <cell r="DB56">
            <v>147.34000000000378</v>
          </cell>
          <cell r="DC56">
            <v>165.48999999999796</v>
          </cell>
          <cell r="DD56">
            <v>182.56000000000495</v>
          </cell>
          <cell r="DE56">
            <v>202.18000000000029</v>
          </cell>
          <cell r="DF56">
            <v>241.88000000000102</v>
          </cell>
          <cell r="DG56">
            <v>251.23999999999796</v>
          </cell>
          <cell r="DH56">
            <v>279.02000000000044</v>
          </cell>
          <cell r="DI56">
            <v>279.02000000000044</v>
          </cell>
          <cell r="DJ56">
            <v>278.90999999999985</v>
          </cell>
          <cell r="DK56">
            <v>98.5</v>
          </cell>
          <cell r="DL56">
            <v>209.68000000000029</v>
          </cell>
          <cell r="DM56">
            <v>6.9900000000016007</v>
          </cell>
          <cell r="DN56">
            <v>131.47999999999956</v>
          </cell>
          <cell r="DO56">
            <v>131.4800000000032</v>
          </cell>
          <cell r="DP56">
            <v>125.38999999999942</v>
          </cell>
          <cell r="DQ56">
            <v>156.96000000000276</v>
          </cell>
          <cell r="DR56">
            <v>111.54999999999927</v>
          </cell>
          <cell r="DS56">
            <v>5373.2199999999975</v>
          </cell>
          <cell r="DT56">
            <v>4402.4399999999996</v>
          </cell>
          <cell r="DU56">
            <v>1735.6100000000006</v>
          </cell>
          <cell r="DV56">
            <v>1735.6100000000006</v>
          </cell>
          <cell r="DW56">
            <v>85.93999999999869</v>
          </cell>
          <cell r="DX56">
            <v>135.27999999999884</v>
          </cell>
          <cell r="DY56">
            <v>198.65000000000146</v>
          </cell>
          <cell r="DZ56">
            <v>167.7699999999968</v>
          </cell>
          <cell r="EA56">
            <v>167.77000000000044</v>
          </cell>
          <cell r="EB56">
            <v>156.4900000000016</v>
          </cell>
          <cell r="EC56">
            <v>135.2400000000016</v>
          </cell>
          <cell r="ED56">
            <v>353.9800000000032</v>
          </cell>
          <cell r="EE56">
            <v>332.47999999999956</v>
          </cell>
          <cell r="EF56">
            <v>304.63999999999942</v>
          </cell>
          <cell r="EG56">
            <v>115.41999999999825</v>
          </cell>
          <cell r="EH56">
            <v>115.42000000000189</v>
          </cell>
          <cell r="EI56">
            <v>115.42000000000189</v>
          </cell>
          <cell r="EJ56">
            <v>15.980000000003201</v>
          </cell>
          <cell r="EK56">
            <v>15.979999999999563</v>
          </cell>
          <cell r="EL56">
            <v>15.980000000003201</v>
          </cell>
          <cell r="EM56">
            <v>8.2199999999975262</v>
          </cell>
          <cell r="EN56">
            <v>458.01000000000204</v>
          </cell>
          <cell r="EO56">
            <v>678.76000000000204</v>
          </cell>
        </row>
        <row r="57">
          <cell r="A57" t="str">
            <v>151 to 180</v>
          </cell>
          <cell r="C57">
            <v>8943.7800000000007</v>
          </cell>
          <cell r="D57">
            <v>8640.4699999999993</v>
          </cell>
          <cell r="E57">
            <v>28855</v>
          </cell>
          <cell r="F57">
            <v>28473.1</v>
          </cell>
          <cell r="G57">
            <v>30112.959999999999</v>
          </cell>
          <cell r="H57">
            <v>28190.39</v>
          </cell>
          <cell r="I57">
            <v>5027.7500000000146</v>
          </cell>
          <cell r="J57">
            <v>28022.54</v>
          </cell>
          <cell r="K57">
            <v>26815.46</v>
          </cell>
          <cell r="L57">
            <v>27972.91</v>
          </cell>
          <cell r="M57">
            <v>26060.98</v>
          </cell>
          <cell r="N57">
            <v>6932.49</v>
          </cell>
          <cell r="O57">
            <v>7368.6999999999825</v>
          </cell>
          <cell r="P57">
            <v>20449.39</v>
          </cell>
          <cell r="Q57">
            <v>13297.07</v>
          </cell>
          <cell r="R57">
            <v>16082.99</v>
          </cell>
          <cell r="S57">
            <v>15881.38</v>
          </cell>
          <cell r="T57">
            <v>15645.57</v>
          </cell>
          <cell r="U57">
            <v>15672.39</v>
          </cell>
          <cell r="V57">
            <v>17916.8</v>
          </cell>
          <cell r="W57">
            <v>20446.810000000001</v>
          </cell>
          <cell r="X57">
            <v>2065.38</v>
          </cell>
          <cell r="Y57">
            <v>3447.38</v>
          </cell>
          <cell r="Z57">
            <v>2309.89</v>
          </cell>
          <cell r="AA57">
            <v>3562.56</v>
          </cell>
          <cell r="AB57">
            <v>4051.8600000000151</v>
          </cell>
          <cell r="AC57">
            <v>2236.64</v>
          </cell>
          <cell r="AD57">
            <v>2588.9000000000087</v>
          </cell>
          <cell r="AE57">
            <v>643.57999999998719</v>
          </cell>
          <cell r="AF57">
            <v>218.67000000001281</v>
          </cell>
          <cell r="AG57">
            <v>627.7100000000064</v>
          </cell>
          <cell r="AH57">
            <v>481.34999999999127</v>
          </cell>
          <cell r="AI57">
            <v>644.95000000001164</v>
          </cell>
          <cell r="AJ57">
            <v>1191.45</v>
          </cell>
          <cell r="AK57">
            <v>1056.2100000000064</v>
          </cell>
          <cell r="AL57">
            <v>1412.5699999999924</v>
          </cell>
          <cell r="AM57">
            <v>1081.55</v>
          </cell>
          <cell r="AN57">
            <v>1423.09</v>
          </cell>
          <cell r="AO57">
            <v>1797.35</v>
          </cell>
          <cell r="AP57">
            <v>1477.77</v>
          </cell>
          <cell r="AQ57">
            <v>1418.69</v>
          </cell>
          <cell r="AR57">
            <v>1842.0399999999936</v>
          </cell>
          <cell r="AS57">
            <v>1527.69</v>
          </cell>
          <cell r="AT57">
            <v>519.8799999999901</v>
          </cell>
          <cell r="AU57">
            <v>408.19000000000233</v>
          </cell>
          <cell r="AV57">
            <v>531.24000000000524</v>
          </cell>
          <cell r="AW57">
            <v>498.99000000000524</v>
          </cell>
          <cell r="AX57">
            <v>1646.23</v>
          </cell>
          <cell r="AY57">
            <v>1429.44</v>
          </cell>
          <cell r="AZ57">
            <v>1944.0999999999913</v>
          </cell>
          <cell r="BA57">
            <v>2063.820000000007</v>
          </cell>
          <cell r="BB57">
            <v>2095.9500000000116</v>
          </cell>
          <cell r="BC57">
            <v>1848.3499999999913</v>
          </cell>
          <cell r="BD57">
            <v>288.19000000000233</v>
          </cell>
          <cell r="BE57">
            <v>214.5</v>
          </cell>
          <cell r="BF57">
            <v>1630.2800000000134</v>
          </cell>
          <cell r="BG57">
            <v>1041.06</v>
          </cell>
          <cell r="BH57">
            <v>2842.6200000000099</v>
          </cell>
          <cell r="BI57">
            <v>1121.9500000000116</v>
          </cell>
          <cell r="BJ57">
            <v>3105.86</v>
          </cell>
          <cell r="BK57">
            <v>1775.9500000000116</v>
          </cell>
          <cell r="BL57">
            <v>2932.88</v>
          </cell>
          <cell r="BM57">
            <v>2398.52</v>
          </cell>
          <cell r="BN57">
            <v>2411.5</v>
          </cell>
          <cell r="BO57">
            <v>2312.2800000000002</v>
          </cell>
          <cell r="BP57">
            <v>1940.48</v>
          </cell>
          <cell r="BQ57">
            <v>962.86000000000058</v>
          </cell>
          <cell r="BR57">
            <v>95853.17</v>
          </cell>
          <cell r="BS57">
            <v>1035.8599999999999</v>
          </cell>
          <cell r="BT57">
            <v>441.95999999999185</v>
          </cell>
          <cell r="BU57">
            <v>425.88999999999942</v>
          </cell>
          <cell r="BV57">
            <v>289.76000000000931</v>
          </cell>
          <cell r="BW57">
            <v>158.01999999998952</v>
          </cell>
          <cell r="BX57">
            <v>84.190000000002328</v>
          </cell>
          <cell r="BY57">
            <v>65.940000000002328</v>
          </cell>
          <cell r="BZ57">
            <v>27.19999999999709</v>
          </cell>
          <cell r="CA57">
            <v>25.830000000001746</v>
          </cell>
          <cell r="CB57">
            <v>63.780000000006112</v>
          </cell>
          <cell r="CC57">
            <v>279.36999999999534</v>
          </cell>
          <cell r="CD57">
            <v>148.27999999999884</v>
          </cell>
          <cell r="CE57">
            <v>67.75</v>
          </cell>
          <cell r="CF57">
            <v>67.75</v>
          </cell>
          <cell r="CG57">
            <v>67.75</v>
          </cell>
          <cell r="CH57">
            <v>64.979999999995925</v>
          </cell>
          <cell r="CI57">
            <v>56.510000000002037</v>
          </cell>
          <cell r="CJ57">
            <v>166.58999999999651</v>
          </cell>
          <cell r="CK57">
            <v>37.639999999999418</v>
          </cell>
          <cell r="CL57">
            <v>-2.2999999999956344</v>
          </cell>
          <cell r="CM57">
            <v>166.58999999999651</v>
          </cell>
          <cell r="CN57">
            <v>180.41999999999825</v>
          </cell>
          <cell r="CO57">
            <v>181.44000000000233</v>
          </cell>
          <cell r="CP57">
            <v>159.19000000000233</v>
          </cell>
          <cell r="CQ57">
            <v>159.19000000000233</v>
          </cell>
          <cell r="CR57">
            <v>25.779999999998836</v>
          </cell>
          <cell r="CS57">
            <v>3.8600000000042201</v>
          </cell>
          <cell r="CT57">
            <v>39.130000000004657</v>
          </cell>
          <cell r="CU57">
            <v>103.04000000000087</v>
          </cell>
          <cell r="CV57">
            <v>91.06000000000131</v>
          </cell>
          <cell r="CW57">
            <v>78.259999999998399</v>
          </cell>
          <cell r="CX57">
            <v>136.87999999999738</v>
          </cell>
          <cell r="CY57">
            <v>136.87999999999738</v>
          </cell>
          <cell r="CZ57">
            <v>136.87999999999738</v>
          </cell>
          <cell r="DA57">
            <v>136.87999999999738</v>
          </cell>
          <cell r="DB57">
            <v>123.11000000000058</v>
          </cell>
          <cell r="DC57">
            <v>123.11000000000058</v>
          </cell>
          <cell r="DD57">
            <v>123.11000000000058</v>
          </cell>
          <cell r="DE57">
            <v>106.13000000000102</v>
          </cell>
          <cell r="DF57">
            <v>78.209999999999127</v>
          </cell>
          <cell r="DG57">
            <v>136.29000000000087</v>
          </cell>
          <cell r="DH57">
            <v>136.29000000000087</v>
          </cell>
          <cell r="DI57">
            <v>136.29000000000087</v>
          </cell>
          <cell r="DJ57">
            <v>136.29000000000087</v>
          </cell>
          <cell r="DK57">
            <v>60.850000000005821</v>
          </cell>
          <cell r="DL57">
            <v>60.849999999998545</v>
          </cell>
          <cell r="DM57">
            <v>30.909999999999854</v>
          </cell>
          <cell r="DN57">
            <v>30.910000000001673</v>
          </cell>
          <cell r="DO57">
            <v>30.909999999998035</v>
          </cell>
          <cell r="DP57">
            <v>58.729999999999563</v>
          </cell>
          <cell r="DQ57">
            <v>30.910000000001673</v>
          </cell>
          <cell r="DR57">
            <v>0</v>
          </cell>
          <cell r="DS57">
            <v>32.110000000000582</v>
          </cell>
          <cell r="DT57">
            <v>32.200000000000728</v>
          </cell>
          <cell r="DU57">
            <v>32.200000000000728</v>
          </cell>
          <cell r="DV57">
            <v>32.200000000000728</v>
          </cell>
          <cell r="DW57">
            <v>32.200000000002547</v>
          </cell>
          <cell r="DX57">
            <v>32.110000000000582</v>
          </cell>
          <cell r="DY57">
            <v>0</v>
          </cell>
          <cell r="DZ57">
            <v>0</v>
          </cell>
          <cell r="EA57">
            <v>0</v>
          </cell>
          <cell r="EB57">
            <v>0</v>
          </cell>
          <cell r="EC57">
            <v>21.18999999999869</v>
          </cell>
          <cell r="ED57">
            <v>21.190000000002328</v>
          </cell>
          <cell r="EE57">
            <v>66.850000000002183</v>
          </cell>
          <cell r="EF57">
            <v>36.44999999999709</v>
          </cell>
          <cell r="EG57">
            <v>122.34999999999854</v>
          </cell>
          <cell r="EH57">
            <v>122.34999999999854</v>
          </cell>
          <cell r="EI57">
            <v>113.31999999999971</v>
          </cell>
          <cell r="EJ57">
            <v>92.130000000001019</v>
          </cell>
          <cell r="EK57">
            <v>92.130000000001019</v>
          </cell>
          <cell r="EL57">
            <v>92.130000000001019</v>
          </cell>
          <cell r="EM57">
            <v>92.129999999997381</v>
          </cell>
          <cell r="EN57">
            <v>85.900000000001455</v>
          </cell>
          <cell r="EO57">
            <v>85.860000000000582</v>
          </cell>
        </row>
        <row r="58">
          <cell r="A58" t="str">
            <v>180+</v>
          </cell>
          <cell r="C58">
            <v>59766.850000000093</v>
          </cell>
          <cell r="D58">
            <v>62007.410000000149</v>
          </cell>
          <cell r="E58">
            <v>57015.159999999683</v>
          </cell>
          <cell r="F58">
            <v>53810.099999999627</v>
          </cell>
          <cell r="G58">
            <v>59113.69000000041</v>
          </cell>
          <cell r="H58">
            <v>57871.35999999987</v>
          </cell>
          <cell r="I58">
            <v>60555.899999999907</v>
          </cell>
          <cell r="J58">
            <v>63788.100000000093</v>
          </cell>
          <cell r="K58">
            <v>68751.740000000224</v>
          </cell>
          <cell r="L58">
            <v>64714.049999999814</v>
          </cell>
          <cell r="M58">
            <v>66493.210000000006</v>
          </cell>
          <cell r="N58">
            <v>51741.350000000093</v>
          </cell>
          <cell r="O58">
            <v>40718.200000000186</v>
          </cell>
          <cell r="P58">
            <v>40233.439999999944</v>
          </cell>
          <cell r="Q58">
            <v>37820.980000000003</v>
          </cell>
          <cell r="R58">
            <v>37778.010000000242</v>
          </cell>
          <cell r="S58">
            <v>37625.350000000093</v>
          </cell>
          <cell r="T58">
            <v>34978.420000000391</v>
          </cell>
          <cell r="U58">
            <v>34978.420000000391</v>
          </cell>
          <cell r="V58">
            <v>30352.870000000112</v>
          </cell>
          <cell r="W58">
            <v>31140.52</v>
          </cell>
          <cell r="X58">
            <v>20674.330000000075</v>
          </cell>
          <cell r="Y58">
            <v>21669.810000000056</v>
          </cell>
          <cell r="Z58">
            <v>22417.030000000261</v>
          </cell>
          <cell r="AA58">
            <v>21669.529999999795</v>
          </cell>
          <cell r="AB58">
            <v>21657.989999999758</v>
          </cell>
          <cell r="AC58">
            <v>22271.619999999879</v>
          </cell>
          <cell r="AD58">
            <v>22231.430000000168</v>
          </cell>
          <cell r="AE58">
            <v>8513.4699999999721</v>
          </cell>
          <cell r="AF58">
            <v>9146.5100000000093</v>
          </cell>
          <cell r="AG58">
            <v>10205.77</v>
          </cell>
          <cell r="AH58">
            <v>-102387.46</v>
          </cell>
          <cell r="AI58">
            <v>-102951.45</v>
          </cell>
          <cell r="AJ58">
            <v>10438.690000000177</v>
          </cell>
          <cell r="AK58">
            <v>10284.14000000013</v>
          </cell>
          <cell r="AL58">
            <v>10086.5</v>
          </cell>
          <cell r="AM58">
            <v>11508.289999999804</v>
          </cell>
          <cell r="AN58">
            <v>11324.7</v>
          </cell>
          <cell r="AO58">
            <v>11063.860000000102</v>
          </cell>
          <cell r="AP58">
            <v>9936.6100000001024</v>
          </cell>
          <cell r="AQ58">
            <v>9275.660000000149</v>
          </cell>
          <cell r="AR58">
            <v>9626.5700000000652</v>
          </cell>
          <cell r="AS58">
            <v>10563.560000000056</v>
          </cell>
          <cell r="AT58">
            <v>6894.4899999999907</v>
          </cell>
          <cell r="AU58">
            <v>7480.0300000000279</v>
          </cell>
          <cell r="AV58">
            <v>7480.0100000000093</v>
          </cell>
          <cell r="AW58">
            <v>7436.9699999999721</v>
          </cell>
          <cell r="AX58">
            <v>7302.5200000000186</v>
          </cell>
          <cell r="AY58">
            <v>6817.339999999851</v>
          </cell>
          <cell r="AZ58">
            <v>4910.3100000000559</v>
          </cell>
          <cell r="BA58">
            <v>4829.3199999998324</v>
          </cell>
          <cell r="BB58">
            <v>5248.4700000002049</v>
          </cell>
          <cell r="BC58">
            <v>5016.6799999999348</v>
          </cell>
          <cell r="BD58">
            <v>3510.8499999998603</v>
          </cell>
          <cell r="BE58">
            <v>3485.3999999999069</v>
          </cell>
          <cell r="BF58">
            <v>3912.0500000000466</v>
          </cell>
          <cell r="BG58">
            <v>5326.0799999998417</v>
          </cell>
          <cell r="BH58">
            <v>5447.2299999999814</v>
          </cell>
          <cell r="BI58">
            <v>6029.6599999999162</v>
          </cell>
          <cell r="BJ58">
            <v>5488.3100000000559</v>
          </cell>
          <cell r="BK58">
            <v>5709.0800000000745</v>
          </cell>
          <cell r="BL58">
            <v>6626.8100000000559</v>
          </cell>
          <cell r="BM58">
            <v>4213.1999999999534</v>
          </cell>
          <cell r="BN58">
            <v>3599.9500000001863</v>
          </cell>
          <cell r="BO58">
            <v>3016.0999999998603</v>
          </cell>
          <cell r="BP58">
            <v>2276.4499999999534</v>
          </cell>
          <cell r="BQ58">
            <v>2358.0699999998324</v>
          </cell>
          <cell r="BR58">
            <v>1075808.7</v>
          </cell>
          <cell r="BS58">
            <v>2256.7799999999115</v>
          </cell>
          <cell r="BT58">
            <v>975.69000000006054</v>
          </cell>
          <cell r="BU58">
            <v>991.76000000000931</v>
          </cell>
          <cell r="BV58">
            <v>671.28000000002794</v>
          </cell>
          <cell r="BW58">
            <v>520.78000000002794</v>
          </cell>
          <cell r="BX58">
            <v>144.78000000002794</v>
          </cell>
          <cell r="BY58">
            <v>0</v>
          </cell>
          <cell r="BZ58">
            <v>0</v>
          </cell>
          <cell r="CA58">
            <v>27.199999999953434</v>
          </cell>
          <cell r="CB58">
            <v>27.199999999953434</v>
          </cell>
          <cell r="CC58">
            <v>137.23999999999069</v>
          </cell>
          <cell r="CD58">
            <v>183.95999999996275</v>
          </cell>
          <cell r="CE58">
            <v>163.06000000005588</v>
          </cell>
          <cell r="CF58">
            <v>163.05999999993946</v>
          </cell>
          <cell r="CG58">
            <v>163.06000000005588</v>
          </cell>
          <cell r="CH58">
            <v>222.3399999999674</v>
          </cell>
          <cell r="CI58">
            <v>230.81000000005588</v>
          </cell>
          <cell r="CJ58">
            <v>230.81000000005588</v>
          </cell>
          <cell r="CK58">
            <v>230.81000000005588</v>
          </cell>
          <cell r="CL58">
            <v>230.80000000004657</v>
          </cell>
          <cell r="CM58">
            <v>230.79999999993015</v>
          </cell>
          <cell r="CN58">
            <v>230.79999999993015</v>
          </cell>
          <cell r="CO58">
            <v>287.31000000005588</v>
          </cell>
          <cell r="CP58">
            <v>348.91999999992549</v>
          </cell>
          <cell r="CQ58">
            <v>230.40000000002328</v>
          </cell>
          <cell r="CR58">
            <v>140.88000000012107</v>
          </cell>
          <cell r="CS58">
            <v>140.88000000000466</v>
          </cell>
          <cell r="CT58">
            <v>140.88000000000466</v>
          </cell>
          <cell r="CU58">
            <v>163.01000000000931</v>
          </cell>
          <cell r="CV58">
            <v>189.84999999997672</v>
          </cell>
          <cell r="CW58">
            <v>202.65000000002328</v>
          </cell>
          <cell r="CX58">
            <v>202.64000000001397</v>
          </cell>
          <cell r="CY58">
            <v>202.64000000001397</v>
          </cell>
          <cell r="CZ58">
            <v>202.64000000001397</v>
          </cell>
          <cell r="DA58">
            <v>202.64000000001397</v>
          </cell>
          <cell r="DB58">
            <v>266.04000000003725</v>
          </cell>
          <cell r="DC58">
            <v>266.04000000003725</v>
          </cell>
          <cell r="DD58">
            <v>266.04000000003725</v>
          </cell>
          <cell r="DE58">
            <v>223.88000000000466</v>
          </cell>
          <cell r="DF58">
            <v>282.5</v>
          </cell>
          <cell r="DG58">
            <v>282.5</v>
          </cell>
          <cell r="DH58">
            <v>282.5</v>
          </cell>
          <cell r="DI58">
            <v>282.5</v>
          </cell>
          <cell r="DJ58">
            <v>282.48999999999069</v>
          </cell>
          <cell r="DK58">
            <v>257.65000000002328</v>
          </cell>
          <cell r="DL58">
            <v>257.64999999990687</v>
          </cell>
          <cell r="DM58">
            <v>223.5</v>
          </cell>
          <cell r="DN58">
            <v>223.48999999999069</v>
          </cell>
          <cell r="DO58">
            <v>223.4900000001071</v>
          </cell>
          <cell r="DP58">
            <v>223.48999999999069</v>
          </cell>
          <cell r="DQ58">
            <v>223.48999999999069</v>
          </cell>
          <cell r="DR58">
            <v>254.40000000002328</v>
          </cell>
          <cell r="DS58">
            <v>254.39999999990687</v>
          </cell>
          <cell r="DT58">
            <v>254.39999999990687</v>
          </cell>
          <cell r="DU58">
            <v>254.39999999990687</v>
          </cell>
          <cell r="DV58">
            <v>254.40000000002328</v>
          </cell>
          <cell r="DW58">
            <v>254.39000000001397</v>
          </cell>
          <cell r="DX58">
            <v>254.39000000001397</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6.2299999999813735</v>
          </cell>
          <cell r="EO58">
            <v>6.2299999999813735</v>
          </cell>
        </row>
        <row r="75">
          <cell r="A75" t="str">
            <v xml:space="preserve">  Total</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1658847.46</v>
          </cell>
          <cell r="DR75">
            <v>1639151.5799999998</v>
          </cell>
          <cell r="DS75">
            <v>1685494.44</v>
          </cell>
          <cell r="DT75">
            <v>1687037.33</v>
          </cell>
          <cell r="DU75">
            <v>1528106.3599999999</v>
          </cell>
          <cell r="DV75">
            <v>1549174.3900000001</v>
          </cell>
          <cell r="DW75">
            <v>1506304.52</v>
          </cell>
          <cell r="DX75">
            <v>1651926.19</v>
          </cell>
          <cell r="DY75">
            <v>1659451.98</v>
          </cell>
          <cell r="DZ75">
            <v>1862460.6600000001</v>
          </cell>
          <cell r="EA75">
            <v>1819818.81</v>
          </cell>
          <cell r="EB75">
            <v>1806346.8599999999</v>
          </cell>
          <cell r="EC75">
            <v>1894917.63</v>
          </cell>
          <cell r="ED75">
            <v>1889432.1300000001</v>
          </cell>
          <cell r="EE75">
            <v>1918335.67</v>
          </cell>
          <cell r="EF75">
            <v>1967557.02</v>
          </cell>
          <cell r="EG75">
            <v>2141022.5</v>
          </cell>
          <cell r="EH75">
            <v>2316744.7800000003</v>
          </cell>
          <cell r="EI75">
            <v>2080861.0900000003</v>
          </cell>
          <cell r="EJ75">
            <v>1659666.85</v>
          </cell>
          <cell r="EK75">
            <v>1738730.2400000002</v>
          </cell>
          <cell r="EL75">
            <v>1762801.56</v>
          </cell>
          <cell r="EM75">
            <v>1757421.44</v>
          </cell>
          <cell r="EN75">
            <v>2087415.2799999998</v>
          </cell>
          <cell r="EO75">
            <v>1812854.02</v>
          </cell>
        </row>
        <row r="88">
          <cell r="A88" t="str">
            <v xml:space="preserve">  Total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822041.22999999986</v>
          </cell>
          <cell r="DR88">
            <v>804455.51</v>
          </cell>
          <cell r="DS88">
            <v>846690.64999999991</v>
          </cell>
          <cell r="DT88">
            <v>864087.66999999993</v>
          </cell>
          <cell r="DU88">
            <v>706008.39</v>
          </cell>
          <cell r="DV88">
            <v>725052.74000000011</v>
          </cell>
          <cell r="DW88">
            <v>741495.7699999999</v>
          </cell>
          <cell r="DX88">
            <v>860537.92</v>
          </cell>
          <cell r="DY88">
            <v>870263.13000000012</v>
          </cell>
          <cell r="DZ88">
            <v>1059762.2999999998</v>
          </cell>
          <cell r="EA88">
            <v>1018632.62</v>
          </cell>
          <cell r="EB88">
            <v>1008678.07</v>
          </cell>
          <cell r="EC88">
            <v>1093750.02</v>
          </cell>
          <cell r="ED88">
            <v>1093324.3999999999</v>
          </cell>
          <cell r="EE88">
            <v>1121312.9099999999</v>
          </cell>
          <cell r="EF88">
            <v>1171529.3699999999</v>
          </cell>
          <cell r="EG88">
            <v>1264036.8799999999</v>
          </cell>
          <cell r="EH88">
            <v>1407608.42</v>
          </cell>
          <cell r="EI88">
            <v>1171840.31</v>
          </cell>
          <cell r="EJ88">
            <v>757684.11</v>
          </cell>
          <cell r="EK88">
            <v>839261.62000000011</v>
          </cell>
          <cell r="EL88">
            <v>858880.37000000023</v>
          </cell>
          <cell r="EM88">
            <v>857501.51000000013</v>
          </cell>
          <cell r="EN88">
            <v>1188694.83</v>
          </cell>
          <cell r="EO88">
            <v>967141.87000000011</v>
          </cell>
        </row>
        <row r="101">
          <cell r="A101" t="str">
            <v xml:space="preserve">  Total</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836806.23</v>
          </cell>
          <cell r="DR101">
            <v>834696.07</v>
          </cell>
          <cell r="DS101">
            <v>838803.79</v>
          </cell>
          <cell r="DT101">
            <v>822949.66</v>
          </cell>
          <cell r="DU101">
            <v>822097.97000000009</v>
          </cell>
          <cell r="DV101">
            <v>824121.65</v>
          </cell>
          <cell r="DW101">
            <v>764808.75</v>
          </cell>
          <cell r="DX101">
            <v>791388.27</v>
          </cell>
          <cell r="DY101">
            <v>789188.85000000009</v>
          </cell>
          <cell r="DZ101">
            <v>802698.36</v>
          </cell>
          <cell r="EA101">
            <v>801186.19</v>
          </cell>
          <cell r="EB101">
            <v>797668.79</v>
          </cell>
          <cell r="EC101">
            <v>801167.61</v>
          </cell>
          <cell r="ED101">
            <v>796107.73</v>
          </cell>
          <cell r="EE101">
            <v>797022.76</v>
          </cell>
          <cell r="EF101">
            <v>796027.64999999991</v>
          </cell>
          <cell r="EG101">
            <v>876985.62</v>
          </cell>
          <cell r="EH101">
            <v>909136.36</v>
          </cell>
          <cell r="EI101">
            <v>909020.78</v>
          </cell>
          <cell r="EJ101">
            <v>901982.74</v>
          </cell>
          <cell r="EK101">
            <v>899468.62</v>
          </cell>
          <cell r="EL101">
            <v>903921.19</v>
          </cell>
          <cell r="EM101">
            <v>899919.92999999993</v>
          </cell>
          <cell r="EN101">
            <v>898720.45</v>
          </cell>
          <cell r="EO101">
            <v>845712.15</v>
          </cell>
        </row>
        <row r="145">
          <cell r="A145" t="str">
            <v>Change in Pro Forma Reserve</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14861.539999999804</v>
          </cell>
          <cell r="CO145">
            <v>44070.399999999674</v>
          </cell>
          <cell r="CP145">
            <v>109651.66999999993</v>
          </cell>
          <cell r="CQ145">
            <v>318270.71999999997</v>
          </cell>
          <cell r="CR145">
            <v>318708.96999999974</v>
          </cell>
          <cell r="CS145">
            <v>335813.8899999999</v>
          </cell>
          <cell r="CT145">
            <v>1206.9499999999534</v>
          </cell>
          <cell r="CU145">
            <v>-37631.079999999842</v>
          </cell>
          <cell r="CV145">
            <v>-8235.4699999997392</v>
          </cell>
          <cell r="CW145">
            <v>15424.770000000019</v>
          </cell>
          <cell r="CX145">
            <v>153461.5</v>
          </cell>
          <cell r="CY145">
            <v>155754.21999999974</v>
          </cell>
          <cell r="CZ145">
            <v>-72914.589999999851</v>
          </cell>
          <cell r="DA145">
            <v>-57647.549999999814</v>
          </cell>
          <cell r="DB145">
            <v>144736.19999999995</v>
          </cell>
          <cell r="DC145">
            <v>141499.63000000012</v>
          </cell>
          <cell r="DD145">
            <v>142233.53000000003</v>
          </cell>
          <cell r="DE145">
            <v>170989.54000000027</v>
          </cell>
          <cell r="DF145">
            <v>159254.08000000007</v>
          </cell>
          <cell r="DG145">
            <v>164554.82000000007</v>
          </cell>
          <cell r="DH145">
            <v>197044.23000000021</v>
          </cell>
          <cell r="DI145">
            <v>185613.2100000002</v>
          </cell>
          <cell r="DJ145">
            <v>72937.679999999935</v>
          </cell>
          <cell r="DK145">
            <v>35405.639999999898</v>
          </cell>
          <cell r="DL145">
            <v>39942.050000000047</v>
          </cell>
          <cell r="DM145">
            <v>25104.219999999972</v>
          </cell>
          <cell r="DN145">
            <v>46535.780000000028</v>
          </cell>
          <cell r="DO145">
            <v>13648.760000000009</v>
          </cell>
          <cell r="DP145">
            <v>116196.3899999999</v>
          </cell>
          <cell r="DQ145">
            <v>-127023.88000000012</v>
          </cell>
          <cell r="DR145">
            <v>-19695.880000000121</v>
          </cell>
          <cell r="DS145">
            <v>26646.979999999981</v>
          </cell>
          <cell r="DT145">
            <v>28189.870000000112</v>
          </cell>
          <cell r="DU145">
            <v>-130741.10000000009</v>
          </cell>
          <cell r="DV145">
            <v>-109673.06999999983</v>
          </cell>
          <cell r="DW145">
            <v>-152542.93999999994</v>
          </cell>
          <cell r="DX145">
            <v>-6921.2700000000186</v>
          </cell>
          <cell r="DY145">
            <v>604.52000000001863</v>
          </cell>
          <cell r="DZ145">
            <v>203008.68000000017</v>
          </cell>
          <cell r="EA145">
            <v>160366.83000000007</v>
          </cell>
          <cell r="EB145">
            <v>146894.87999999989</v>
          </cell>
          <cell r="EC145">
            <v>235465.64999999991</v>
          </cell>
          <cell r="ED145">
            <v>229980.15000000014</v>
          </cell>
          <cell r="EE145">
            <v>258883.68999999994</v>
          </cell>
          <cell r="EF145">
            <v>308105.04000000004</v>
          </cell>
          <cell r="EG145">
            <v>215566.93999999994</v>
          </cell>
          <cell r="EH145">
            <v>-17822.129999999655</v>
          </cell>
          <cell r="EI145">
            <v>-412033.44999999949</v>
          </cell>
          <cell r="EJ145">
            <v>-387586.26999999979</v>
          </cell>
          <cell r="EK145">
            <v>-357212.64999999991</v>
          </cell>
          <cell r="EL145">
            <v>-255454.58000000007</v>
          </cell>
          <cell r="EM145">
            <v>-260834.70000000019</v>
          </cell>
          <cell r="EN145">
            <v>-203442.39000000036</v>
          </cell>
          <cell r="EO145">
            <v>-62164.899999999907</v>
          </cell>
        </row>
        <row r="146">
          <cell r="A146" t="str">
            <v>Change in Aging Mix Reserve</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48680.066221826477</v>
          </cell>
          <cell r="CO146">
            <v>145136.87542143022</v>
          </cell>
          <cell r="CP146">
            <v>120107.52415425773</v>
          </cell>
          <cell r="CQ146">
            <v>90132.928174570668</v>
          </cell>
          <cell r="CR146">
            <v>87523.12187304371</v>
          </cell>
          <cell r="CS146">
            <v>254946.88096568338</v>
          </cell>
          <cell r="CT146">
            <v>2036.5582988606766</v>
          </cell>
          <cell r="CU146">
            <v>26699.818586062174</v>
          </cell>
          <cell r="CV146">
            <v>67217.782215854852</v>
          </cell>
          <cell r="CW146">
            <v>65234.840407113079</v>
          </cell>
          <cell r="CX146">
            <v>85508.685311025707</v>
          </cell>
          <cell r="CY146">
            <v>41613.152068072464</v>
          </cell>
          <cell r="CZ146">
            <v>24043.789423792157</v>
          </cell>
          <cell r="DA146">
            <v>-35750.997841460165</v>
          </cell>
          <cell r="DB146">
            <v>-78932.490646202583</v>
          </cell>
          <cell r="DC146">
            <v>-111255.15502775973</v>
          </cell>
          <cell r="DD146">
            <v>-117679.27391823987</v>
          </cell>
          <cell r="DE146">
            <v>-114605.52969887108</v>
          </cell>
          <cell r="DF146">
            <v>-90520.425303126685</v>
          </cell>
          <cell r="DG146">
            <v>-116208.70547908684</v>
          </cell>
          <cell r="DH146">
            <v>3459.1873903567903</v>
          </cell>
          <cell r="DI146">
            <v>29363.541939600836</v>
          </cell>
          <cell r="DJ146">
            <v>-46925.38121655304</v>
          </cell>
          <cell r="DK146">
            <v>112871.51569665549</v>
          </cell>
          <cell r="DL146">
            <v>251937.4085797274</v>
          </cell>
          <cell r="DM146">
            <v>202983.1818678882</v>
          </cell>
          <cell r="DN146">
            <v>83353.927548794309</v>
          </cell>
          <cell r="DO146">
            <v>4615.2883086800575</v>
          </cell>
          <cell r="DP146">
            <v>101815.40813316149</v>
          </cell>
          <cell r="DQ146">
            <v>67759.110291043762</v>
          </cell>
          <cell r="DR146">
            <v>134853.54150914191</v>
          </cell>
          <cell r="DS146">
            <v>-67500.122561779572</v>
          </cell>
          <cell r="DT146">
            <v>-39435.07697468088</v>
          </cell>
          <cell r="DU146">
            <v>-123120.23903621477</v>
          </cell>
          <cell r="DV146">
            <v>-290001.20764345885</v>
          </cell>
          <cell r="DW146">
            <v>-245508.39308839128</v>
          </cell>
          <cell r="DX146">
            <v>-95088.503665934317</v>
          </cell>
          <cell r="DY146">
            <v>-227452.79140272248</v>
          </cell>
          <cell r="DZ146">
            <v>62647.628197514219</v>
          </cell>
          <cell r="EA146">
            <v>-4391.3432324046735</v>
          </cell>
          <cell r="EB146">
            <v>-42331.4504072282</v>
          </cell>
          <cell r="EC146">
            <v>27048.275821618969</v>
          </cell>
          <cell r="ED146">
            <v>5774.9007974711712</v>
          </cell>
          <cell r="EE146">
            <v>72275.495412323857</v>
          </cell>
          <cell r="EF146">
            <v>-81307.113735478604</v>
          </cell>
          <cell r="EG146">
            <v>-179412.44730824814</v>
          </cell>
          <cell r="EH146">
            <v>9746.5770429489203</v>
          </cell>
          <cell r="EI146">
            <v>-12078.405479592737</v>
          </cell>
          <cell r="EJ146">
            <v>-39275.949861987494</v>
          </cell>
          <cell r="EK146">
            <v>-52550.859595742077</v>
          </cell>
          <cell r="EL146">
            <v>-144556.36021088273</v>
          </cell>
          <cell r="EM146">
            <v>-142634.44000420091</v>
          </cell>
          <cell r="EN146">
            <v>-155744.73537914478</v>
          </cell>
          <cell r="EO146">
            <v>-61533.427352558356</v>
          </cell>
        </row>
        <row r="147">
          <cell r="A147" t="str">
            <v>Current Writeoffs + Forecast</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587965.81333333335</v>
          </cell>
          <cell r="CO147">
            <v>392685.41</v>
          </cell>
          <cell r="CP147">
            <v>251851.20558387096</v>
          </cell>
          <cell r="CQ147">
            <v>232412.4437483871</v>
          </cell>
          <cell r="CR147">
            <v>184278.3179419355</v>
          </cell>
          <cell r="CS147">
            <v>182236.03</v>
          </cell>
          <cell r="CT147">
            <v>647640.99</v>
          </cell>
          <cell r="CU147">
            <v>705788.23606666666</v>
          </cell>
          <cell r="CV147">
            <v>687971.87969999993</v>
          </cell>
          <cell r="CW147">
            <v>640596.67303333338</v>
          </cell>
          <cell r="CX147">
            <v>736429.44940000004</v>
          </cell>
          <cell r="CY147">
            <v>809493.23940000008</v>
          </cell>
          <cell r="CZ147">
            <v>966965.45076666668</v>
          </cell>
          <cell r="DA147">
            <v>932169.7341</v>
          </cell>
          <cell r="DB147">
            <v>1072604.6922580644</v>
          </cell>
          <cell r="DC147">
            <v>1003314.3696774194</v>
          </cell>
          <cell r="DD147">
            <v>1065398.4445161291</v>
          </cell>
          <cell r="DE147">
            <v>1026822.0506451613</v>
          </cell>
          <cell r="DF147">
            <v>905000.47548387095</v>
          </cell>
          <cell r="DG147">
            <v>924433.63161290321</v>
          </cell>
          <cell r="DH147">
            <v>662157.71516129037</v>
          </cell>
          <cell r="DI147">
            <v>872278.44258064532</v>
          </cell>
          <cell r="DJ147">
            <v>911551.60999999987</v>
          </cell>
          <cell r="DK147">
            <v>605785.96666666667</v>
          </cell>
          <cell r="DL147">
            <v>625708.05000000005</v>
          </cell>
          <cell r="DM147">
            <v>749601.17999999993</v>
          </cell>
          <cell r="DN147">
            <v>892339.9933333334</v>
          </cell>
          <cell r="DO147">
            <v>916592.42333333334</v>
          </cell>
          <cell r="DP147">
            <v>757667.73666666669</v>
          </cell>
          <cell r="DQ147">
            <v>947040.32000000007</v>
          </cell>
          <cell r="DR147">
            <v>980785.47093225818</v>
          </cell>
          <cell r="DS147">
            <v>833310.25794193544</v>
          </cell>
          <cell r="DT147">
            <v>974602.58819919359</v>
          </cell>
          <cell r="DU147">
            <v>994121.95520887105</v>
          </cell>
          <cell r="DV147">
            <v>1070408.9854661291</v>
          </cell>
          <cell r="DW147">
            <v>1001568.7724758065</v>
          </cell>
          <cell r="DX147">
            <v>816341.36974274192</v>
          </cell>
          <cell r="DY147">
            <v>942685.78</v>
          </cell>
          <cell r="DZ147">
            <v>863762.41032258072</v>
          </cell>
          <cell r="EA147">
            <v>979777.23193548387</v>
          </cell>
          <cell r="EB147">
            <v>941081.4881451613</v>
          </cell>
          <cell r="EC147">
            <v>757886.64516129042</v>
          </cell>
          <cell r="ED147">
            <v>817116.60596774193</v>
          </cell>
          <cell r="EE147">
            <v>733478.71709677414</v>
          </cell>
          <cell r="EF147">
            <v>716652.7435483872</v>
          </cell>
          <cell r="EG147">
            <v>798180.6399999999</v>
          </cell>
          <cell r="EH147">
            <v>782180.31714285712</v>
          </cell>
          <cell r="EI147">
            <v>949162.72428571433</v>
          </cell>
          <cell r="EJ147">
            <v>933884.62714285718</v>
          </cell>
          <cell r="EK147">
            <v>837189.73428571434</v>
          </cell>
          <cell r="EL147">
            <v>816393.59714285715</v>
          </cell>
          <cell r="EM147">
            <v>708894.8142857143</v>
          </cell>
          <cell r="EN147">
            <v>673211.90714285709</v>
          </cell>
          <cell r="EO147">
            <v>822049.2</v>
          </cell>
        </row>
        <row r="150">
          <cell r="A150" t="str">
            <v>Bad Debt as % of Revenue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9.0647122445108586E-3</v>
          </cell>
          <cell r="CO150">
            <v>8.0961315131797378E-3</v>
          </cell>
          <cell r="CP150">
            <v>6.7008595091223935E-3</v>
          </cell>
          <cell r="CQ150">
            <v>8.9159590521621524E-3</v>
          </cell>
          <cell r="CR150">
            <v>8.2160337422032565E-3</v>
          </cell>
          <cell r="CS150">
            <v>1.0755047995409833E-2</v>
          </cell>
          <cell r="CT150">
            <v>1.3395258362776451E-2</v>
          </cell>
          <cell r="CU150">
            <v>1.4300215668028924E-2</v>
          </cell>
          <cell r="CV150">
            <v>1.5372380832578353E-2</v>
          </cell>
          <cell r="CW150">
            <v>1.4843515689360542E-2</v>
          </cell>
          <cell r="CX150">
            <v>2.0073807485138005E-2</v>
          </cell>
          <cell r="CY150">
            <v>2.0721277064007036E-2</v>
          </cell>
          <cell r="CZ150">
            <v>1.8894466027269331E-2</v>
          </cell>
          <cell r="DA150">
            <v>1.7261982389426497E-2</v>
          </cell>
          <cell r="DB150">
            <v>2.2137398718343949E-2</v>
          </cell>
          <cell r="DC150">
            <v>2.0098502620399167E-2</v>
          </cell>
          <cell r="DD150">
            <v>2.1195133032317414E-2</v>
          </cell>
          <cell r="DE150">
            <v>2.1063938417304938E-2</v>
          </cell>
          <cell r="DF150">
            <v>1.8935156008116346E-2</v>
          </cell>
          <cell r="DG150">
            <v>1.8916597132279382E-2</v>
          </cell>
          <cell r="DH150">
            <v>1.6775239380765822E-2</v>
          </cell>
          <cell r="DI150">
            <v>2.1142677544900606E-2</v>
          </cell>
          <cell r="DJ150">
            <v>1.8231792776020529E-2</v>
          </cell>
          <cell r="DK150">
            <v>1.6249683596514266E-2</v>
          </cell>
          <cell r="DL150">
            <v>1.9773552431264798E-2</v>
          </cell>
          <cell r="DM150">
            <v>2.1068700537278353E-2</v>
          </cell>
          <cell r="DN150">
            <v>2.2028539401626569E-2</v>
          </cell>
          <cell r="DO150">
            <v>2.0145689958588182E-2</v>
          </cell>
          <cell r="DP150">
            <v>2.102540657657628E-2</v>
          </cell>
          <cell r="DQ150">
            <v>1.913111962263557E-2</v>
          </cell>
          <cell r="DR150">
            <v>2.0602378104788155E-2</v>
          </cell>
          <cell r="DS150">
            <v>1.4897215594135474E-2</v>
          </cell>
          <cell r="DT150">
            <v>1.8109929640064786E-2</v>
          </cell>
          <cell r="DU150">
            <v>1.3915985838150227E-2</v>
          </cell>
          <cell r="DV150">
            <v>1.2608984580964244E-2</v>
          </cell>
          <cell r="DW150">
            <v>1.1345382904489287E-2</v>
          </cell>
          <cell r="DX150">
            <v>1.3428552266016512E-2</v>
          </cell>
          <cell r="DY150">
            <v>1.3456861562567642E-2</v>
          </cell>
          <cell r="DZ150">
            <v>2.3536783899541468E-2</v>
          </cell>
          <cell r="EA150">
            <v>2.3668782768589698E-2</v>
          </cell>
          <cell r="EB150">
            <v>2.1790960306289322E-2</v>
          </cell>
          <cell r="EC150">
            <v>2.1264874874451747E-2</v>
          </cell>
          <cell r="ED150">
            <v>2.1941563613985828E-2</v>
          </cell>
          <cell r="EE150">
            <v>2.2186769027037239E-2</v>
          </cell>
          <cell r="EF150">
            <v>1.9661259523271295E-2</v>
          </cell>
          <cell r="EG150">
            <v>1.7387320925309788E-2</v>
          </cell>
          <cell r="EH150">
            <v>1.7101416159547602E-2</v>
          </cell>
          <cell r="EI150">
            <v>1.1599351699933848E-2</v>
          </cell>
          <cell r="EJ150">
            <v>1.1201069403371561E-2</v>
          </cell>
          <cell r="EK150">
            <v>9.4426414667731114E-3</v>
          </cell>
          <cell r="EL150">
            <v>9.1986684842345953E-3</v>
          </cell>
          <cell r="EM150">
            <v>6.7474220588117683E-3</v>
          </cell>
          <cell r="EN150">
            <v>6.937392360581494E-3</v>
          </cell>
          <cell r="EO150">
            <v>1.6858771509902899E-2</v>
          </cell>
        </row>
        <row r="154">
          <cell r="A154" t="str">
            <v>Unbilled AR</v>
          </cell>
          <cell r="B154">
            <v>1.7500000000000002E-2</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684697.51622368954</v>
          </cell>
          <cell r="DQ154">
            <v>488977.97428184364</v>
          </cell>
          <cell r="DR154">
            <v>684697.51622368954</v>
          </cell>
          <cell r="DS154">
            <v>684697.51622368954</v>
          </cell>
          <cell r="DT154">
            <v>684697.51622368954</v>
          </cell>
          <cell r="DU154">
            <v>684697.51622368954</v>
          </cell>
          <cell r="DV154">
            <v>488977.97428184364</v>
          </cell>
          <cell r="DW154">
            <v>573304.83562193124</v>
          </cell>
          <cell r="DX154">
            <v>573304.83562193124</v>
          </cell>
          <cell r="DY154">
            <v>613012.78614735755</v>
          </cell>
          <cell r="DZ154">
            <v>621445.46620983223</v>
          </cell>
          <cell r="EA154">
            <v>621445.46620983223</v>
          </cell>
          <cell r="EB154">
            <v>621445.46620983223</v>
          </cell>
          <cell r="EC154">
            <v>621445.46620983223</v>
          </cell>
          <cell r="ED154">
            <v>621445.46620983223</v>
          </cell>
          <cell r="EE154">
            <v>613012.78614735755</v>
          </cell>
          <cell r="EF154">
            <v>613012.78614735755</v>
          </cell>
          <cell r="EG154">
            <v>454855.22148934158</v>
          </cell>
          <cell r="EH154">
            <v>454855.22148934158</v>
          </cell>
          <cell r="EI154">
            <v>454855.22148934158</v>
          </cell>
          <cell r="EJ154">
            <v>454855.22148934158</v>
          </cell>
          <cell r="EK154">
            <v>454855.22148934158</v>
          </cell>
          <cell r="EL154">
            <v>454855.22148934158</v>
          </cell>
          <cell r="EM154">
            <v>454855.22148934158</v>
          </cell>
          <cell r="EN154">
            <v>454855.22148934158</v>
          </cell>
          <cell r="EO154">
            <v>547700.24030894018</v>
          </cell>
        </row>
        <row r="171">
          <cell r="A171" t="str">
            <v>Credit balances @ 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row>
        <row r="172">
          <cell r="A172" t="str">
            <v>Current @ 1.75%</v>
          </cell>
          <cell r="B172">
            <v>1.7500000000000002E-2</v>
          </cell>
          <cell r="C172">
            <v>125838.75651061599</v>
          </cell>
          <cell r="D172">
            <v>103440.9472978526</v>
          </cell>
          <cell r="E172">
            <v>154165.6634796795</v>
          </cell>
          <cell r="F172">
            <v>145266.1626263108</v>
          </cell>
          <cell r="G172">
            <v>146436.98179561589</v>
          </cell>
          <cell r="H172">
            <v>137253.32103939095</v>
          </cell>
          <cell r="I172">
            <v>159406.1601334335</v>
          </cell>
          <cell r="J172">
            <v>154907.96054739592</v>
          </cell>
          <cell r="K172">
            <v>153110.26053559402</v>
          </cell>
          <cell r="L172">
            <v>114420.13791959223</v>
          </cell>
          <cell r="M172">
            <v>134772.25772902189</v>
          </cell>
          <cell r="N172">
            <v>168588.41224262584</v>
          </cell>
          <cell r="O172">
            <v>178810.89005595786</v>
          </cell>
          <cell r="P172">
            <v>215377.10559278968</v>
          </cell>
          <cell r="Q172">
            <v>198967.30272845933</v>
          </cell>
          <cell r="R172">
            <v>192748.81387604901</v>
          </cell>
          <cell r="S172">
            <v>197697.14757077995</v>
          </cell>
          <cell r="T172">
            <v>187779.41587980947</v>
          </cell>
          <cell r="U172">
            <v>188977.45871779302</v>
          </cell>
          <cell r="V172">
            <v>158818.55796822495</v>
          </cell>
          <cell r="W172">
            <v>194548.32578910646</v>
          </cell>
          <cell r="X172">
            <v>184074.85618987828</v>
          </cell>
          <cell r="Y172">
            <v>226771.11034495931</v>
          </cell>
          <cell r="Z172">
            <v>236762.76077138603</v>
          </cell>
          <cell r="AA172">
            <v>260340.01797803349</v>
          </cell>
          <cell r="AB172">
            <v>221888.95830570743</v>
          </cell>
          <cell r="AC172">
            <v>239175.31910808489</v>
          </cell>
          <cell r="AD172">
            <v>214112.48065817868</v>
          </cell>
          <cell r="AE172">
            <v>218975.22571873647</v>
          </cell>
          <cell r="AF172">
            <v>190433.73771165949</v>
          </cell>
          <cell r="AG172">
            <v>230863.86024411552</v>
          </cell>
          <cell r="AH172">
            <v>215367.30230962639</v>
          </cell>
          <cell r="AI172">
            <v>251171.06791335618</v>
          </cell>
          <cell r="AJ172">
            <v>221029.81512702652</v>
          </cell>
          <cell r="AK172">
            <v>232454.44891515435</v>
          </cell>
          <cell r="AL172">
            <v>194169.28060362267</v>
          </cell>
          <cell r="AM172">
            <v>240584.10384072131</v>
          </cell>
          <cell r="AN172">
            <v>277942.01628313446</v>
          </cell>
          <cell r="AO172">
            <v>247340.41553673154</v>
          </cell>
          <cell r="AP172">
            <v>194540.24045051195</v>
          </cell>
          <cell r="AQ172">
            <v>211005.57031017455</v>
          </cell>
          <cell r="AR172">
            <v>211570.45211694369</v>
          </cell>
          <cell r="AS172">
            <v>211161.27060549211</v>
          </cell>
          <cell r="AT172">
            <v>251006.9690436036</v>
          </cell>
          <cell r="AU172">
            <v>213199.2558418198</v>
          </cell>
          <cell r="AV172">
            <v>232837.43578056258</v>
          </cell>
          <cell r="AW172">
            <v>199553.39511660862</v>
          </cell>
          <cell r="AX172">
            <v>187218.19458617308</v>
          </cell>
          <cell r="AY172">
            <v>158014.36552657446</v>
          </cell>
          <cell r="AZ172">
            <v>158292.76509687217</v>
          </cell>
          <cell r="BA172">
            <v>167847.70723439645</v>
          </cell>
          <cell r="BB172">
            <v>168079.38515436283</v>
          </cell>
          <cell r="BC172">
            <v>92490.817563717079</v>
          </cell>
          <cell r="BD172">
            <v>85940.51631178247</v>
          </cell>
          <cell r="BE172">
            <v>90780.625546788098</v>
          </cell>
          <cell r="BF172">
            <v>111417.23846774307</v>
          </cell>
          <cell r="BG172">
            <v>139705.64063630058</v>
          </cell>
          <cell r="BH172">
            <v>159994.48750923621</v>
          </cell>
          <cell r="BI172">
            <v>137185.68052350031</v>
          </cell>
          <cell r="BJ172">
            <v>114424.40957315004</v>
          </cell>
          <cell r="BK172">
            <v>123031.001721458</v>
          </cell>
          <cell r="BL172">
            <v>163234.72056724073</v>
          </cell>
          <cell r="BM172">
            <v>163074.23073135837</v>
          </cell>
          <cell r="BN172">
            <v>120697.41187016698</v>
          </cell>
          <cell r="BO172">
            <v>154196.05523280762</v>
          </cell>
          <cell r="BP172">
            <v>161699.13439380226</v>
          </cell>
          <cell r="BQ172">
            <v>147810.56160473416</v>
          </cell>
          <cell r="BR172">
            <v>110716.37756476706</v>
          </cell>
          <cell r="BS172">
            <v>119142.45767911541</v>
          </cell>
          <cell r="BT172">
            <v>129668.31178820372</v>
          </cell>
          <cell r="BU172">
            <v>117887.2333360597</v>
          </cell>
          <cell r="BV172">
            <v>91385.373963406251</v>
          </cell>
          <cell r="BW172">
            <v>115054.3143300307</v>
          </cell>
          <cell r="BX172">
            <v>126054.42494255949</v>
          </cell>
          <cell r="BY172">
            <v>121550.20368934651</v>
          </cell>
          <cell r="BZ172">
            <v>97621.972263919102</v>
          </cell>
          <cell r="CA172">
            <v>104400.56871378963</v>
          </cell>
          <cell r="CB172">
            <v>142339.38229675542</v>
          </cell>
          <cell r="CC172">
            <v>113721.69274430322</v>
          </cell>
          <cell r="CD172">
            <v>222203.17661236899</v>
          </cell>
          <cell r="CE172">
            <v>239799.36338695633</v>
          </cell>
          <cell r="CF172">
            <v>206140.55003499874</v>
          </cell>
          <cell r="CG172">
            <v>206818.4442948669</v>
          </cell>
          <cell r="CH172">
            <v>223666.78479041686</v>
          </cell>
          <cell r="CI172">
            <v>279408.39758997865</v>
          </cell>
          <cell r="CJ172">
            <v>268741.88160029426</v>
          </cell>
          <cell r="CK172">
            <v>236258.1632908113</v>
          </cell>
          <cell r="CL172">
            <v>268982.7290177496</v>
          </cell>
          <cell r="CM172">
            <v>203981.45491075728</v>
          </cell>
          <cell r="CN172">
            <v>261001.8130128037</v>
          </cell>
          <cell r="CO172">
            <v>318296.32645906595</v>
          </cell>
          <cell r="CP172">
            <v>333214.84527495154</v>
          </cell>
          <cell r="CQ172">
            <v>335456.49949283339</v>
          </cell>
          <cell r="CR172">
            <v>290428.97219392768</v>
          </cell>
          <cell r="CS172">
            <v>289536.24385999894</v>
          </cell>
          <cell r="CT172">
            <v>206392.07714896346</v>
          </cell>
          <cell r="CU172">
            <v>320223.00058972399</v>
          </cell>
          <cell r="CV172">
            <v>262244.5352090653</v>
          </cell>
          <cell r="CW172">
            <v>313442.14355322259</v>
          </cell>
          <cell r="CX172">
            <v>333662.95481396071</v>
          </cell>
          <cell r="CY172">
            <v>307833.84796368913</v>
          </cell>
          <cell r="CZ172">
            <v>293235.06726915797</v>
          </cell>
          <cell r="DA172">
            <v>191586.10072143565</v>
          </cell>
          <cell r="DB172">
            <v>245056.92344707731</v>
          </cell>
          <cell r="DC172">
            <v>223854.46706985118</v>
          </cell>
          <cell r="DD172">
            <v>181322.24497400445</v>
          </cell>
          <cell r="DE172">
            <v>222662.78388993861</v>
          </cell>
          <cell r="DF172">
            <v>214313.20674189323</v>
          </cell>
          <cell r="DG172">
            <v>202693.37231089256</v>
          </cell>
          <cell r="DH172">
            <v>139606.17369931046</v>
          </cell>
          <cell r="DI172">
            <v>154858.59643557665</v>
          </cell>
          <cell r="DJ172">
            <v>159448.095337582</v>
          </cell>
          <cell r="DK172">
            <v>182563.61295622407</v>
          </cell>
          <cell r="DL172">
            <v>238593.35842303926</v>
          </cell>
          <cell r="DM172">
            <v>220633.6488671494</v>
          </cell>
          <cell r="DN172">
            <v>231367.69242778511</v>
          </cell>
          <cell r="DO172">
            <v>193047.9604330569</v>
          </cell>
          <cell r="DP172">
            <v>197088.27040478622</v>
          </cell>
          <cell r="DQ172">
            <v>161228.15962301934</v>
          </cell>
          <cell r="DR172">
            <v>104812.547968439</v>
          </cell>
          <cell r="DS172">
            <v>133598.29129201808</v>
          </cell>
          <cell r="DT172">
            <v>137294.26618198544</v>
          </cell>
          <cell r="DU172">
            <v>166056.36589608944</v>
          </cell>
          <cell r="DV172">
            <v>152959.78032188627</v>
          </cell>
          <cell r="DW172">
            <v>181200.31141789068</v>
          </cell>
          <cell r="DX172">
            <v>140729.60437898507</v>
          </cell>
          <cell r="DY172">
            <v>121737.00280405616</v>
          </cell>
          <cell r="DZ172">
            <v>59569.053770390186</v>
          </cell>
          <cell r="EA172">
            <v>172702.05962797557</v>
          </cell>
          <cell r="EB172">
            <v>167792.1447943261</v>
          </cell>
          <cell r="EC172">
            <v>192204.62138796382</v>
          </cell>
          <cell r="ED172">
            <v>179985.13104902831</v>
          </cell>
          <cell r="EE172">
            <v>196129.15281048388</v>
          </cell>
          <cell r="EF172">
            <v>143686.41413767892</v>
          </cell>
          <cell r="EG172">
            <v>147288.19660525679</v>
          </cell>
          <cell r="EH172">
            <v>136396.95760023137</v>
          </cell>
          <cell r="EI172">
            <v>159616.67670082263</v>
          </cell>
          <cell r="EJ172">
            <v>147678.99861345824</v>
          </cell>
          <cell r="EK172">
            <v>160510.17497322935</v>
          </cell>
          <cell r="EL172">
            <v>144107.54390156467</v>
          </cell>
          <cell r="EM172">
            <v>150134.4689944096</v>
          </cell>
          <cell r="EN172">
            <v>126987.2511210573</v>
          </cell>
          <cell r="EO172">
            <v>118491.27102941717</v>
          </cell>
        </row>
        <row r="173">
          <cell r="A173" t="str">
            <v>1 to 30 @ 1.75%</v>
          </cell>
          <cell r="B173">
            <v>1.7500000000000002E-2</v>
          </cell>
          <cell r="C173">
            <v>59723.669766159648</v>
          </cell>
          <cell r="D173">
            <v>71213.58924555307</v>
          </cell>
          <cell r="E173">
            <v>51031.510222390614</v>
          </cell>
          <cell r="F173">
            <v>54513.068357892676</v>
          </cell>
          <cell r="G173">
            <v>40921.420218975276</v>
          </cell>
          <cell r="H173">
            <v>46546.55979506833</v>
          </cell>
          <cell r="I173">
            <v>44681.503387895631</v>
          </cell>
          <cell r="J173">
            <v>45285.762892173756</v>
          </cell>
          <cell r="K173">
            <v>47831.398920088068</v>
          </cell>
          <cell r="L173">
            <v>46902.89179545256</v>
          </cell>
          <cell r="M173">
            <v>45921.928005597212</v>
          </cell>
          <cell r="N173">
            <v>65157.140373702692</v>
          </cell>
          <cell r="O173">
            <v>50658.634671798456</v>
          </cell>
          <cell r="P173">
            <v>40555.782146337348</v>
          </cell>
          <cell r="Q173">
            <v>52597.883526571663</v>
          </cell>
          <cell r="R173">
            <v>53061.414902350312</v>
          </cell>
          <cell r="S173">
            <v>45784.786547026088</v>
          </cell>
          <cell r="T173">
            <v>51149.883270168459</v>
          </cell>
          <cell r="U173">
            <v>49210.915722840618</v>
          </cell>
          <cell r="V173">
            <v>69090.816257349099</v>
          </cell>
          <cell r="W173">
            <v>71396.637969401156</v>
          </cell>
          <cell r="X173">
            <v>71116.990941237047</v>
          </cell>
          <cell r="Y173">
            <v>52114.503097448382</v>
          </cell>
          <cell r="Z173">
            <v>54611.708672954555</v>
          </cell>
          <cell r="AA173">
            <v>43079.871008513132</v>
          </cell>
          <cell r="AB173">
            <v>52215.627216599081</v>
          </cell>
          <cell r="AC173">
            <v>49848.437863380488</v>
          </cell>
          <cell r="AD173">
            <v>47925.492462910588</v>
          </cell>
          <cell r="AE173">
            <v>61121.435123546464</v>
          </cell>
          <cell r="AF173">
            <v>75841.406019267</v>
          </cell>
          <cell r="AG173">
            <v>67501.925558050454</v>
          </cell>
          <cell r="AH173">
            <v>70941.748780305134</v>
          </cell>
          <cell r="AI173">
            <v>57651.273174617105</v>
          </cell>
          <cell r="AJ173">
            <v>71337.279707316833</v>
          </cell>
          <cell r="AK173">
            <v>54606.393368774472</v>
          </cell>
          <cell r="AL173">
            <v>68686.655802489811</v>
          </cell>
          <cell r="AM173">
            <v>70286.093280529894</v>
          </cell>
          <cell r="AN173">
            <v>59098.94500457785</v>
          </cell>
          <cell r="AO173">
            <v>58459.759071152381</v>
          </cell>
          <cell r="AP173">
            <v>66695.891537208925</v>
          </cell>
          <cell r="AQ173">
            <v>57317.485856172658</v>
          </cell>
          <cell r="AR173">
            <v>59246.493291436345</v>
          </cell>
          <cell r="AS173">
            <v>68070.617674166991</v>
          </cell>
          <cell r="AT173">
            <v>56170.912716236868</v>
          </cell>
          <cell r="AU173">
            <v>59200.846376200061</v>
          </cell>
          <cell r="AV173">
            <v>50245.311048867719</v>
          </cell>
          <cell r="AW173">
            <v>58960.789151358738</v>
          </cell>
          <cell r="AX173">
            <v>51427.280260730862</v>
          </cell>
          <cell r="AY173">
            <v>61619.11848907535</v>
          </cell>
          <cell r="AZ173">
            <v>55529.124829595574</v>
          </cell>
          <cell r="BA173">
            <v>51296.606341636012</v>
          </cell>
          <cell r="BB173">
            <v>37071.267188277103</v>
          </cell>
          <cell r="BC173">
            <v>58253.545523101202</v>
          </cell>
          <cell r="BD173">
            <v>47297.236027006002</v>
          </cell>
          <cell r="BE173">
            <v>47820.088672939906</v>
          </cell>
          <cell r="BF173">
            <v>40825.727865287052</v>
          </cell>
          <cell r="BG173">
            <v>34235.220324763141</v>
          </cell>
          <cell r="BH173">
            <v>23471.389540699412</v>
          </cell>
          <cell r="BI173">
            <v>31325.912703907703</v>
          </cell>
          <cell r="BJ173">
            <v>32507.907374094648</v>
          </cell>
          <cell r="BK173">
            <v>35542.263327752618</v>
          </cell>
          <cell r="BL173">
            <v>30365.266625600943</v>
          </cell>
          <cell r="BM173">
            <v>27132.18398089633</v>
          </cell>
          <cell r="BN173">
            <v>48400.301454173743</v>
          </cell>
          <cell r="BO173">
            <v>34647.189452344464</v>
          </cell>
          <cell r="BP173">
            <v>32915.473758848631</v>
          </cell>
          <cell r="BQ173">
            <v>29772.551556919236</v>
          </cell>
          <cell r="BR173">
            <v>50261.263572132942</v>
          </cell>
          <cell r="BS173">
            <v>32744.219412262162</v>
          </cell>
          <cell r="BT173">
            <v>27718.041477328763</v>
          </cell>
          <cell r="BU173">
            <v>25686.656557591574</v>
          </cell>
          <cell r="BV173">
            <v>32156.960301483221</v>
          </cell>
          <cell r="BW173">
            <v>24722.91876980658</v>
          </cell>
          <cell r="BX173">
            <v>25662.305600545122</v>
          </cell>
          <cell r="BY173">
            <v>23300.198066326975</v>
          </cell>
          <cell r="BZ173">
            <v>25791.678472705178</v>
          </cell>
          <cell r="CA173">
            <v>29460.647847918</v>
          </cell>
          <cell r="CB173">
            <v>22735.405574671742</v>
          </cell>
          <cell r="CC173">
            <v>26219.357917841269</v>
          </cell>
          <cell r="CD173">
            <v>23034.2394584541</v>
          </cell>
          <cell r="CE173">
            <v>22381.36412016135</v>
          </cell>
          <cell r="CF173">
            <v>46907.913274005972</v>
          </cell>
          <cell r="CG173">
            <v>35299.021140014927</v>
          </cell>
          <cell r="CH173">
            <v>53579.825141107081</v>
          </cell>
          <cell r="CI173">
            <v>43307.959304822973</v>
          </cell>
          <cell r="CJ173">
            <v>42952.754362718581</v>
          </cell>
          <cell r="CK173">
            <v>73216.483909839037</v>
          </cell>
          <cell r="CL173">
            <v>39794.969563221013</v>
          </cell>
          <cell r="CM173">
            <v>64114.492893765964</v>
          </cell>
          <cell r="CN173">
            <v>49072.511756454711</v>
          </cell>
          <cell r="CO173">
            <v>46049.187274266551</v>
          </cell>
          <cell r="CP173">
            <v>47881.341681322447</v>
          </cell>
          <cell r="CQ173">
            <v>46030.900883780901</v>
          </cell>
          <cell r="CR173">
            <v>55203.758027566815</v>
          </cell>
          <cell r="CS173">
            <v>46315.094824838096</v>
          </cell>
          <cell r="CT173">
            <v>128243.39308899979</v>
          </cell>
          <cell r="CU173">
            <v>54632.62796047506</v>
          </cell>
          <cell r="CV173">
            <v>70311.072397101845</v>
          </cell>
          <cell r="CW173">
            <v>42802.844359202551</v>
          </cell>
          <cell r="CX173">
            <v>61949.889207129469</v>
          </cell>
          <cell r="CY173">
            <v>49185.205488218184</v>
          </cell>
          <cell r="CZ173">
            <v>37321.752198810493</v>
          </cell>
          <cell r="DA173">
            <v>91627.887846167927</v>
          </cell>
          <cell r="DB173">
            <v>34563.163340376501</v>
          </cell>
          <cell r="DC173">
            <v>24727.997775732565</v>
          </cell>
          <cell r="DD173">
            <v>78241.476696505124</v>
          </cell>
          <cell r="DE173">
            <v>19096.869023474068</v>
          </cell>
          <cell r="DF173">
            <v>16023.161815206971</v>
          </cell>
          <cell r="DG173">
            <v>10430.086224350984</v>
          </cell>
          <cell r="DH173">
            <v>76447.552252581139</v>
          </cell>
          <cell r="DI173">
            <v>62983.423451066323</v>
          </cell>
          <cell r="DJ173">
            <v>62810.290533359723</v>
          </cell>
          <cell r="DK173">
            <v>61882.297779388064</v>
          </cell>
          <cell r="DL173">
            <v>49883.684842361814</v>
          </cell>
          <cell r="DM173">
            <v>50935.322486291094</v>
          </cell>
          <cell r="DN173">
            <v>45146.849056043138</v>
          </cell>
          <cell r="DO173">
            <v>49394.572492731866</v>
          </cell>
          <cell r="DP173">
            <v>44016.791757531901</v>
          </cell>
          <cell r="DQ173">
            <v>37185.061535420551</v>
          </cell>
          <cell r="DR173">
            <v>52916.666327841747</v>
          </cell>
          <cell r="DS173">
            <v>49070.572985541294</v>
          </cell>
          <cell r="DT173">
            <v>49100.036846060888</v>
          </cell>
          <cell r="DU173">
            <v>41712.143238180732</v>
          </cell>
          <cell r="DV173">
            <v>41353.135722683677</v>
          </cell>
          <cell r="DW173">
            <v>29493.674607886802</v>
          </cell>
          <cell r="DX173">
            <v>37934.508313168284</v>
          </cell>
          <cell r="DY173">
            <v>37003.885897197382</v>
          </cell>
          <cell r="DZ173">
            <v>95220.535698380016</v>
          </cell>
          <cell r="EA173">
            <v>36876.56108389327</v>
          </cell>
          <cell r="EB173">
            <v>39163.184969336718</v>
          </cell>
          <cell r="EC173">
            <v>26099.269738569055</v>
          </cell>
          <cell r="ED173">
            <v>36221.775949353978</v>
          </cell>
          <cell r="EE173">
            <v>27719.387533454803</v>
          </cell>
          <cell r="EF173">
            <v>47970.536254984036</v>
          </cell>
          <cell r="EG173">
            <v>39678.53345785819</v>
          </cell>
          <cell r="EH173">
            <v>36360.02646252844</v>
          </cell>
          <cell r="EI173">
            <v>37528.550866348021</v>
          </cell>
          <cell r="EJ173">
            <v>37984.53209094693</v>
          </cell>
          <cell r="EK173">
            <v>35681.550036902066</v>
          </cell>
          <cell r="EL173">
            <v>36515.336584419339</v>
          </cell>
          <cell r="EM173">
            <v>30601.678105950396</v>
          </cell>
          <cell r="EN173">
            <v>33395.509723754018</v>
          </cell>
          <cell r="EO173">
            <v>32940.621800541514</v>
          </cell>
        </row>
        <row r="174">
          <cell r="A174" t="str">
            <v>31 to 60 @ 1.75%</v>
          </cell>
          <cell r="B174">
            <v>1.7500000000000002E-2</v>
          </cell>
          <cell r="C174">
            <v>12172.647585748957</v>
          </cell>
          <cell r="D174">
            <v>14788.198500249626</v>
          </cell>
          <cell r="E174">
            <v>13295.330831541236</v>
          </cell>
          <cell r="F174">
            <v>12994.588136088383</v>
          </cell>
          <cell r="G174">
            <v>12457.349005437582</v>
          </cell>
          <cell r="H174">
            <v>11384.697273378702</v>
          </cell>
          <cell r="I174">
            <v>10647.539833342711</v>
          </cell>
          <cell r="J174">
            <v>9013.9676659602555</v>
          </cell>
          <cell r="K174">
            <v>7216.394383162502</v>
          </cell>
          <cell r="L174">
            <v>7555.302903649731</v>
          </cell>
          <cell r="M174">
            <v>7249.0811830835946</v>
          </cell>
          <cell r="N174">
            <v>6086.7688915799017</v>
          </cell>
          <cell r="O174">
            <v>6503.3891564628138</v>
          </cell>
          <cell r="P174">
            <v>5453.0636711124043</v>
          </cell>
          <cell r="Q174">
            <v>6248.8976246388847</v>
          </cell>
          <cell r="R174">
            <v>6071.3175175285924</v>
          </cell>
          <cell r="S174">
            <v>5909.5129913003857</v>
          </cell>
          <cell r="T174">
            <v>6747.3448805356638</v>
          </cell>
          <cell r="U174">
            <v>6711.3347144550844</v>
          </cell>
          <cell r="V174">
            <v>7899.9536123653752</v>
          </cell>
          <cell r="W174">
            <v>7648.5694025828934</v>
          </cell>
          <cell r="X174">
            <v>8149.8588482538717</v>
          </cell>
          <cell r="Y174">
            <v>7643.2066980982672</v>
          </cell>
          <cell r="Z174">
            <v>7152.382592663309</v>
          </cell>
          <cell r="AA174">
            <v>7604.337463796769</v>
          </cell>
          <cell r="AB174">
            <v>7954.8954882112575</v>
          </cell>
          <cell r="AC174">
            <v>8815.2470230236904</v>
          </cell>
          <cell r="AD174">
            <v>8220.203994577907</v>
          </cell>
          <cell r="AE174">
            <v>9547.7935527227819</v>
          </cell>
          <cell r="AF174">
            <v>10136.60140164215</v>
          </cell>
          <cell r="AG174">
            <v>9549.6134712405383</v>
          </cell>
          <cell r="AH174">
            <v>10405.950748807678</v>
          </cell>
          <cell r="AI174">
            <v>11275.101580510982</v>
          </cell>
          <cell r="AJ174">
            <v>10917.574304791413</v>
          </cell>
          <cell r="AK174">
            <v>10146.618759771434</v>
          </cell>
          <cell r="AL174">
            <v>9675.9200922461696</v>
          </cell>
          <cell r="AM174">
            <v>12639.78377578618</v>
          </cell>
          <cell r="AN174">
            <v>13382.286479245187</v>
          </cell>
          <cell r="AO174">
            <v>11712.838892048483</v>
          </cell>
          <cell r="AP174">
            <v>11377.303951099741</v>
          </cell>
          <cell r="AQ174">
            <v>11743.625038214997</v>
          </cell>
          <cell r="AR174">
            <v>10450.54402700737</v>
          </cell>
          <cell r="AS174">
            <v>11188.0917811238</v>
          </cell>
          <cell r="AT174">
            <v>9872.7137791820187</v>
          </cell>
          <cell r="AU174">
            <v>10517.914206442994</v>
          </cell>
          <cell r="AV174">
            <v>10106.54595156496</v>
          </cell>
          <cell r="AW174">
            <v>10526.109676902402</v>
          </cell>
          <cell r="AX174">
            <v>10836.441861860145</v>
          </cell>
          <cell r="AY174">
            <v>11282.086163071834</v>
          </cell>
          <cell r="AZ174">
            <v>10993.377096862885</v>
          </cell>
          <cell r="BA174">
            <v>12032.982940046672</v>
          </cell>
          <cell r="BB174">
            <v>10376.37141158176</v>
          </cell>
          <cell r="BC174">
            <v>9658.3607408530534</v>
          </cell>
          <cell r="BD174">
            <v>10787.423336237487</v>
          </cell>
          <cell r="BE174">
            <v>10742.223559185601</v>
          </cell>
          <cell r="BF174">
            <v>9631.29587022749</v>
          </cell>
          <cell r="BG174">
            <v>9341.2839285853515</v>
          </cell>
          <cell r="BH174">
            <v>7297.4100835039471</v>
          </cell>
          <cell r="BI174">
            <v>6369.2361675374714</v>
          </cell>
          <cell r="BJ174">
            <v>6971.5311612709229</v>
          </cell>
          <cell r="BK174">
            <v>6091.9210374416762</v>
          </cell>
          <cell r="BL174">
            <v>4661.8613040200598</v>
          </cell>
          <cell r="BM174">
            <v>4297.9133265138626</v>
          </cell>
          <cell r="BN174">
            <v>3459.795910221545</v>
          </cell>
          <cell r="BO174">
            <v>4862.4492657789287</v>
          </cell>
          <cell r="BP174">
            <v>3763.8369354712463</v>
          </cell>
          <cell r="BQ174">
            <v>3407.9178944168034</v>
          </cell>
          <cell r="BR174">
            <v>3193.5182997056309</v>
          </cell>
          <cell r="BS174">
            <v>4163.4366933726333</v>
          </cell>
          <cell r="BT174">
            <v>4181.1177102358679</v>
          </cell>
          <cell r="BU174">
            <v>4274.5739510409276</v>
          </cell>
          <cell r="BV174">
            <v>4467.2239793066201</v>
          </cell>
          <cell r="BW174">
            <v>4671.633924671878</v>
          </cell>
          <cell r="BX174">
            <v>4876.0829717720408</v>
          </cell>
          <cell r="BY174">
            <v>3872.1881242006934</v>
          </cell>
          <cell r="BZ174">
            <v>4009.665745169028</v>
          </cell>
          <cell r="CA174">
            <v>3357.2224951123562</v>
          </cell>
          <cell r="CB174">
            <v>3190.8136692722137</v>
          </cell>
          <cell r="CC174">
            <v>3240.0084340093863</v>
          </cell>
          <cell r="CD174">
            <v>2549.7186428688233</v>
          </cell>
          <cell r="CE174">
            <v>2530.2894408863981</v>
          </cell>
          <cell r="CF174">
            <v>2435.2069617397087</v>
          </cell>
          <cell r="CG174">
            <v>2446.1688096167882</v>
          </cell>
          <cell r="CH174">
            <v>2335.3805138344624</v>
          </cell>
          <cell r="CI174">
            <v>2691.9611900003943</v>
          </cell>
          <cell r="CJ174">
            <v>2989.7885557432537</v>
          </cell>
          <cell r="CK174">
            <v>3383.7559759736341</v>
          </cell>
          <cell r="CL174">
            <v>3379.8432707161173</v>
          </cell>
          <cell r="CM174">
            <v>3572.9137129588999</v>
          </cell>
          <cell r="CN174">
            <v>3927.1436434576785</v>
          </cell>
          <cell r="CO174">
            <v>7464.8845019471137</v>
          </cell>
          <cell r="CP174">
            <v>8066.8166090760487</v>
          </cell>
          <cell r="CQ174">
            <v>7982.2650148001476</v>
          </cell>
          <cell r="CR174">
            <v>8651.5214482511183</v>
          </cell>
          <cell r="CS174">
            <v>8922.9136500848526</v>
          </cell>
          <cell r="CT174">
            <v>10088.70613664882</v>
          </cell>
          <cell r="CU174">
            <v>9140.2627533606283</v>
          </cell>
          <cell r="CV174">
            <v>9897.6346651127697</v>
          </cell>
          <cell r="CW174">
            <v>9763.9908426635284</v>
          </cell>
          <cell r="CX174">
            <v>9057.6922667686758</v>
          </cell>
          <cell r="CY174">
            <v>10205.696839640175</v>
          </cell>
          <cell r="CZ174">
            <v>9762.523121067361</v>
          </cell>
          <cell r="DA174">
            <v>8865.2086318569145</v>
          </cell>
          <cell r="DB174">
            <v>13232.853151195315</v>
          </cell>
          <cell r="DC174">
            <v>18324.251232759452</v>
          </cell>
          <cell r="DD174">
            <v>15390.492228099572</v>
          </cell>
          <cell r="DE174">
            <v>13756.993481960357</v>
          </cell>
          <cell r="DF174">
            <v>11927.135809542098</v>
          </cell>
          <cell r="DG174">
            <v>13628.515308130271</v>
          </cell>
          <cell r="DH174">
            <v>10463.635794206995</v>
          </cell>
          <cell r="DI174">
            <v>10939.233852854379</v>
          </cell>
          <cell r="DJ174">
            <v>9193.7796663420395</v>
          </cell>
          <cell r="DK174">
            <v>10864.479071670596</v>
          </cell>
          <cell r="DL174">
            <v>9194.9006765118011</v>
          </cell>
          <cell r="DM174">
            <v>8596.9870462398376</v>
          </cell>
          <cell r="DN174">
            <v>7427.87794489507</v>
          </cell>
          <cell r="DO174">
            <v>7203.3967133033502</v>
          </cell>
          <cell r="DP174">
            <v>6324.2085506421445</v>
          </cell>
          <cell r="DQ174">
            <v>12551.936805441605</v>
          </cell>
          <cell r="DR174">
            <v>12767.504388665913</v>
          </cell>
          <cell r="DS174">
            <v>11274.584818733854</v>
          </cell>
          <cell r="DT174">
            <v>11067.131126809796</v>
          </cell>
          <cell r="DU174">
            <v>10574.041371209907</v>
          </cell>
          <cell r="DV174">
            <v>12065.964268863056</v>
          </cell>
          <cell r="DW174">
            <v>10862.249710166116</v>
          </cell>
          <cell r="DX174">
            <v>7815.0840000224916</v>
          </cell>
          <cell r="DY174">
            <v>8202.9030240733518</v>
          </cell>
          <cell r="DZ174">
            <v>10900.390780145299</v>
          </cell>
          <cell r="EA174">
            <v>8075.1336043518531</v>
          </cell>
          <cell r="EB174">
            <v>7168.0927695643504</v>
          </cell>
          <cell r="EC174">
            <v>6151.1209234342577</v>
          </cell>
          <cell r="ED174">
            <v>6737.0324308961981</v>
          </cell>
          <cell r="EE174">
            <v>6379.4802594677149</v>
          </cell>
          <cell r="EF174">
            <v>7195.7791889904374</v>
          </cell>
          <cell r="EG174">
            <v>4840.5704385623058</v>
          </cell>
          <cell r="EH174">
            <v>6053.8571863562438</v>
          </cell>
          <cell r="EI174">
            <v>5556.6116758660455</v>
          </cell>
          <cell r="EJ174">
            <v>5337.1585335526961</v>
          </cell>
          <cell r="EK174">
            <v>4940.5807208830938</v>
          </cell>
          <cell r="EL174">
            <v>4592.3775210937174</v>
          </cell>
          <cell r="EM174">
            <v>5085.8017512461402</v>
          </cell>
          <cell r="EN174">
            <v>5310.5555697524142</v>
          </cell>
          <cell r="EO174">
            <v>5811.9292670032755</v>
          </cell>
        </row>
        <row r="175">
          <cell r="A175" t="str">
            <v>61 to 90 @ 100%</v>
          </cell>
          <cell r="B175">
            <v>1</v>
          </cell>
          <cell r="C175">
            <v>113915.4821480962</v>
          </cell>
          <cell r="D175">
            <v>188591.56556469988</v>
          </cell>
          <cell r="E175">
            <v>171636.04060305015</v>
          </cell>
          <cell r="F175">
            <v>183855.37696634606</v>
          </cell>
          <cell r="G175">
            <v>182107.87904105638</v>
          </cell>
          <cell r="H175">
            <v>207399.73313735944</v>
          </cell>
          <cell r="I175">
            <v>276112.0022640567</v>
          </cell>
          <cell r="J175">
            <v>224871.61800835707</v>
          </cell>
          <cell r="K175">
            <v>212711.55714247635</v>
          </cell>
          <cell r="L175">
            <v>194883.24770085159</v>
          </cell>
          <cell r="M175">
            <v>218166.98457977196</v>
          </cell>
          <cell r="N175">
            <v>109149.47496053413</v>
          </cell>
          <cell r="O175">
            <v>106178.18516230441</v>
          </cell>
          <cell r="P175">
            <v>99953.180928058704</v>
          </cell>
          <cell r="Q175">
            <v>100719.81605286588</v>
          </cell>
          <cell r="R175">
            <v>78727.794738906756</v>
          </cell>
          <cell r="S175">
            <v>82485.186137162615</v>
          </cell>
          <cell r="T175">
            <v>59260.338962589529</v>
          </cell>
          <cell r="U175">
            <v>59103.53819254569</v>
          </cell>
          <cell r="V175">
            <v>121030.64762508459</v>
          </cell>
          <cell r="W175">
            <v>122925.06841040816</v>
          </cell>
          <cell r="X175">
            <v>144650.43437823246</v>
          </cell>
          <cell r="Y175">
            <v>81238.246680147175</v>
          </cell>
          <cell r="Z175">
            <v>88561.507330501991</v>
          </cell>
          <cell r="AA175">
            <v>80550.763433108805</v>
          </cell>
          <cell r="AB175">
            <v>100894.7571344577</v>
          </cell>
          <cell r="AC175">
            <v>81404.885173423056</v>
          </cell>
          <cell r="AD175">
            <v>106477.6248818571</v>
          </cell>
          <cell r="AE175">
            <v>114780.87226093603</v>
          </cell>
          <cell r="AF175">
            <v>120380.23266198914</v>
          </cell>
          <cell r="AG175">
            <v>113273.02416702663</v>
          </cell>
          <cell r="AH175">
            <v>122420.43500285404</v>
          </cell>
          <cell r="AI175">
            <v>156695.40031218284</v>
          </cell>
          <cell r="AJ175">
            <v>118795.11343151706</v>
          </cell>
          <cell r="AK175">
            <v>128470.91609799817</v>
          </cell>
          <cell r="AL175">
            <v>99585.222752171772</v>
          </cell>
          <cell r="AM175">
            <v>183672.83254637395</v>
          </cell>
          <cell r="AN175">
            <v>205576.20986562222</v>
          </cell>
          <cell r="AO175">
            <v>143290.85138273911</v>
          </cell>
          <cell r="AP175">
            <v>121087.12612275736</v>
          </cell>
          <cell r="AQ175">
            <v>124497.46450699441</v>
          </cell>
          <cell r="AR175">
            <v>144757.57232813683</v>
          </cell>
          <cell r="AS175">
            <v>157853.00456190744</v>
          </cell>
          <cell r="AT175">
            <v>88318.104054065057</v>
          </cell>
          <cell r="AU175">
            <v>110540.62868875246</v>
          </cell>
          <cell r="AV175">
            <v>93774.078031540223</v>
          </cell>
          <cell r="AW175">
            <v>111323.66805630196</v>
          </cell>
          <cell r="AX175">
            <v>94374.789987718294</v>
          </cell>
          <cell r="AY175">
            <v>133396.48890592417</v>
          </cell>
          <cell r="AZ175">
            <v>138961.35297682052</v>
          </cell>
          <cell r="BA175">
            <v>191953.36635857887</v>
          </cell>
          <cell r="BB175">
            <v>90093.025436599564</v>
          </cell>
          <cell r="BC175">
            <v>152029.0965206121</v>
          </cell>
          <cell r="BD175">
            <v>159658.30714854086</v>
          </cell>
          <cell r="BE175">
            <v>200180.96614692258</v>
          </cell>
          <cell r="BF175">
            <v>146434.5263834857</v>
          </cell>
          <cell r="BG175">
            <v>129684.57286554971</v>
          </cell>
          <cell r="BH175">
            <v>100423.97706861378</v>
          </cell>
          <cell r="BI175">
            <v>123056.91319137078</v>
          </cell>
          <cell r="BJ175">
            <v>189238.28334422776</v>
          </cell>
          <cell r="BK175">
            <v>154217.84526733845</v>
          </cell>
          <cell r="BL175">
            <v>108856.52942429145</v>
          </cell>
          <cell r="BM175">
            <v>80966.109857505551</v>
          </cell>
          <cell r="BN175">
            <v>56342.119823265923</v>
          </cell>
          <cell r="BO175">
            <v>73726.91190917998</v>
          </cell>
          <cell r="BP175">
            <v>62128.750609373223</v>
          </cell>
          <cell r="BQ175">
            <v>46157.367689283274</v>
          </cell>
          <cell r="BR175">
            <v>26814.34625208232</v>
          </cell>
          <cell r="BS175">
            <v>47801.175690213109</v>
          </cell>
          <cell r="BT175">
            <v>35329.024307094049</v>
          </cell>
          <cell r="BU175">
            <v>28661.555610718846</v>
          </cell>
          <cell r="BV175">
            <v>55861.727080146244</v>
          </cell>
          <cell r="BW175">
            <v>42885.336119896558</v>
          </cell>
          <cell r="BX175">
            <v>49333.425195668606</v>
          </cell>
          <cell r="BY175">
            <v>47711.277868031524</v>
          </cell>
          <cell r="BZ175">
            <v>62675.612283153736</v>
          </cell>
          <cell r="CA175">
            <v>47744.946350563368</v>
          </cell>
          <cell r="CB175">
            <v>32690.079162168608</v>
          </cell>
          <cell r="CC175">
            <v>51243.261628997934</v>
          </cell>
          <cell r="CD175">
            <v>28125.391657217602</v>
          </cell>
          <cell r="CE175">
            <v>28267.259020590616</v>
          </cell>
          <cell r="CF175">
            <v>41045.673838151277</v>
          </cell>
          <cell r="CG175">
            <v>35091.994653633417</v>
          </cell>
          <cell r="CH175">
            <v>18039.056942333169</v>
          </cell>
          <cell r="CI175">
            <v>11214.02392713384</v>
          </cell>
          <cell r="CJ175">
            <v>30116.517904900487</v>
          </cell>
          <cell r="CK175">
            <v>34703.774304324972</v>
          </cell>
          <cell r="CL175">
            <v>21677.680337157901</v>
          </cell>
          <cell r="CM175">
            <v>13882.876072178884</v>
          </cell>
          <cell r="CN175">
            <v>19970.795169622696</v>
          </cell>
          <cell r="CO175">
            <v>41308.51947774041</v>
          </cell>
          <cell r="CP175">
            <v>76279.82519995865</v>
          </cell>
          <cell r="CQ175">
            <v>42973.513947983665</v>
          </cell>
          <cell r="CR175">
            <v>59015.987278193948</v>
          </cell>
          <cell r="CS175">
            <v>71129.198398388777</v>
          </cell>
          <cell r="CT175">
            <v>73744.2324104586</v>
          </cell>
          <cell r="CU175">
            <v>74474.289530013368</v>
          </cell>
          <cell r="CV175">
            <v>191036.55324472717</v>
          </cell>
          <cell r="CW175">
            <v>145008.00829070777</v>
          </cell>
          <cell r="CX175">
            <v>75266.178026058333</v>
          </cell>
          <cell r="CY175">
            <v>90106.496044554544</v>
          </cell>
          <cell r="CZ175">
            <v>82250.26227086439</v>
          </cell>
          <cell r="DA175">
            <v>95022.44813784922</v>
          </cell>
          <cell r="DB175">
            <v>94865.044566136741</v>
          </cell>
          <cell r="DC175">
            <v>95780.587777806533</v>
          </cell>
          <cell r="DD175">
            <v>52596.326329114476</v>
          </cell>
          <cell r="DE175">
            <v>95480.167500872834</v>
          </cell>
          <cell r="DF175">
            <v>117360.54190844623</v>
          </cell>
          <cell r="DG175">
            <v>157227.01512242487</v>
          </cell>
          <cell r="DH175">
            <v>192255.61111522964</v>
          </cell>
          <cell r="DI175">
            <v>184096.52174586453</v>
          </cell>
          <cell r="DJ175">
            <v>75032.853593520878</v>
          </cell>
          <cell r="DK175">
            <v>206649.14861164891</v>
          </cell>
          <cell r="DL175">
            <v>285935.47526464087</v>
          </cell>
          <cell r="DM175">
            <v>291267.60162995721</v>
          </cell>
          <cell r="DN175">
            <v>141768.24670398171</v>
          </cell>
          <cell r="DO175">
            <v>142230.78044299874</v>
          </cell>
          <cell r="DP175">
            <v>191414.80727311425</v>
          </cell>
          <cell r="DQ175">
            <v>156561.30507165738</v>
          </cell>
          <cell r="DR175">
            <v>121073.40635677938</v>
          </cell>
          <cell r="DS175">
            <v>94066.452915536604</v>
          </cell>
          <cell r="DT175">
            <v>120091.30580353731</v>
          </cell>
          <cell r="DU175">
            <v>77257.505207630747</v>
          </cell>
          <cell r="DV175">
            <v>82108.644065514411</v>
          </cell>
          <cell r="DW175">
            <v>28225.802340500082</v>
          </cell>
          <cell r="DX175">
            <v>221704.53019080096</v>
          </cell>
          <cell r="DY175">
            <v>169338.73129448146</v>
          </cell>
          <cell r="DZ175">
            <v>222404.46330163535</v>
          </cell>
          <cell r="EA175">
            <v>93759.016027180071</v>
          </cell>
          <cell r="EB175">
            <v>109048.13998135977</v>
          </cell>
          <cell r="EC175">
            <v>132854.50590698177</v>
          </cell>
          <cell r="ED175">
            <v>126426.30928627447</v>
          </cell>
          <cell r="EE175">
            <v>93423.46446899866</v>
          </cell>
          <cell r="EF175">
            <v>83090.744618756478</v>
          </cell>
          <cell r="EG175">
            <v>127327.44955674183</v>
          </cell>
          <cell r="EH175">
            <v>151053.75538341427</v>
          </cell>
          <cell r="EI175">
            <v>93081.362466018138</v>
          </cell>
          <cell r="EJ175">
            <v>102071.58673873376</v>
          </cell>
          <cell r="EK175">
            <v>69325.77655296147</v>
          </cell>
          <cell r="EL175">
            <v>72865.427951152858</v>
          </cell>
          <cell r="EM175">
            <v>56207.357482227148</v>
          </cell>
          <cell r="EN175">
            <v>81283.030825448528</v>
          </cell>
          <cell r="EO175">
            <v>78364.650939013271</v>
          </cell>
        </row>
        <row r="176">
          <cell r="A176" t="str">
            <v>91 to 120 @ 100%</v>
          </cell>
          <cell r="B176">
            <v>1</v>
          </cell>
          <cell r="C176">
            <v>26483.416173360401</v>
          </cell>
          <cell r="D176">
            <v>25825.413946595796</v>
          </cell>
          <cell r="E176">
            <v>28534.806513195061</v>
          </cell>
          <cell r="F176">
            <v>32124.635122283144</v>
          </cell>
          <cell r="G176">
            <v>30895.144764235607</v>
          </cell>
          <cell r="H176">
            <v>39405.442460455313</v>
          </cell>
          <cell r="I176">
            <v>39462.507685085555</v>
          </cell>
          <cell r="J176">
            <v>37377.577460408356</v>
          </cell>
          <cell r="K176">
            <v>34901.774559080754</v>
          </cell>
          <cell r="L176">
            <v>40711.247509751309</v>
          </cell>
          <cell r="M176">
            <v>38081.489062255772</v>
          </cell>
          <cell r="N176">
            <v>23887.519104930667</v>
          </cell>
          <cell r="O176">
            <v>28064.195231818347</v>
          </cell>
          <cell r="P176">
            <v>21038.686456344076</v>
          </cell>
          <cell r="Q176">
            <v>22761.525774709004</v>
          </cell>
          <cell r="R176">
            <v>20905.105606575817</v>
          </cell>
          <cell r="S176">
            <v>21598.914252457002</v>
          </cell>
          <cell r="T176">
            <v>17223.795816256545</v>
          </cell>
          <cell r="U176">
            <v>17169.599927568983</v>
          </cell>
          <cell r="V176">
            <v>18011.842456333452</v>
          </cell>
          <cell r="W176">
            <v>16399.645374906537</v>
          </cell>
          <cell r="X176">
            <v>15597.653922895344</v>
          </cell>
          <cell r="Y176">
            <v>13740.83992433865</v>
          </cell>
          <cell r="Z176">
            <v>26345.358516533121</v>
          </cell>
          <cell r="AA176">
            <v>21851.367591278962</v>
          </cell>
          <cell r="AB176">
            <v>23448.526780412471</v>
          </cell>
          <cell r="AC176">
            <v>21858.110932612031</v>
          </cell>
          <cell r="AD176">
            <v>21928.952184709349</v>
          </cell>
          <cell r="AE176">
            <v>23344.925266964041</v>
          </cell>
          <cell r="AF176">
            <v>23950.676645091859</v>
          </cell>
          <cell r="AG176">
            <v>21844.294718367044</v>
          </cell>
          <cell r="AH176">
            <v>11925.876436295997</v>
          </cell>
          <cell r="AI176">
            <v>12606.809238535261</v>
          </cell>
          <cell r="AJ176">
            <v>11059.353056319138</v>
          </cell>
          <cell r="AK176">
            <v>8030.1460737674879</v>
          </cell>
          <cell r="AL176">
            <v>12274.143091007694</v>
          </cell>
          <cell r="AM176">
            <v>27553.77492824537</v>
          </cell>
          <cell r="AN176">
            <v>26625.090640199458</v>
          </cell>
          <cell r="AO176">
            <v>26462.044844868593</v>
          </cell>
          <cell r="AP176">
            <v>28898.770123357863</v>
          </cell>
          <cell r="AQ176">
            <v>22928.292865674201</v>
          </cell>
          <cell r="AR176">
            <v>10581.757312941916</v>
          </cell>
          <cell r="AS176">
            <v>12002.914489546825</v>
          </cell>
          <cell r="AT176">
            <v>11425.004511154104</v>
          </cell>
          <cell r="AU176">
            <v>10253.503673628717</v>
          </cell>
          <cell r="AV176">
            <v>10888.117195650502</v>
          </cell>
          <cell r="AW176">
            <v>7814.6806453326226</v>
          </cell>
          <cell r="AX176">
            <v>7041.2861044812025</v>
          </cell>
          <cell r="AY176">
            <v>11148.326582608825</v>
          </cell>
          <cell r="AZ176">
            <v>12591.731159463947</v>
          </cell>
          <cell r="BA176">
            <v>12658.063455079919</v>
          </cell>
          <cell r="BB176">
            <v>11334.391364325744</v>
          </cell>
          <cell r="BC176">
            <v>11136.471483125782</v>
          </cell>
          <cell r="BD176">
            <v>16875.802431634627</v>
          </cell>
          <cell r="BE176">
            <v>14727.079715705295</v>
          </cell>
          <cell r="BF176">
            <v>11830.802557119783</v>
          </cell>
          <cell r="BG176">
            <v>9202.8203652078064</v>
          </cell>
          <cell r="BH176">
            <v>7953.124095227824</v>
          </cell>
          <cell r="BI176">
            <v>10219.63425720733</v>
          </cell>
          <cell r="BJ176">
            <v>11558.02274603164</v>
          </cell>
          <cell r="BK176">
            <v>9227.848690489298</v>
          </cell>
          <cell r="BL176">
            <v>10602.839296632781</v>
          </cell>
          <cell r="BM176">
            <v>35915.815563404576</v>
          </cell>
          <cell r="BN176">
            <v>39455.338363906645</v>
          </cell>
          <cell r="BO176">
            <v>36325.08574698156</v>
          </cell>
          <cell r="BP176">
            <v>26332.434448757707</v>
          </cell>
          <cell r="BQ176">
            <v>8255.6019351904361</v>
          </cell>
          <cell r="BR176">
            <v>9806.6267032848446</v>
          </cell>
          <cell r="BS176">
            <v>5359.1881415600337</v>
          </cell>
          <cell r="BT176">
            <v>4870.9670141037723</v>
          </cell>
          <cell r="BU176">
            <v>2858.0434580832498</v>
          </cell>
          <cell r="BV176">
            <v>2816.8118239490045</v>
          </cell>
          <cell r="BW176">
            <v>2799.8047795380758</v>
          </cell>
          <cell r="BX176">
            <v>2765.6138688934207</v>
          </cell>
          <cell r="BY176">
            <v>1950.4170416614529</v>
          </cell>
          <cell r="BZ176">
            <v>2879.9532893990308</v>
          </cell>
          <cell r="CA176">
            <v>2934.6233820659195</v>
          </cell>
          <cell r="CB176">
            <v>2580.7948772916707</v>
          </cell>
          <cell r="CC176">
            <v>2365.7393539914738</v>
          </cell>
          <cell r="CD176">
            <v>2490.9774286659017</v>
          </cell>
          <cell r="CE176">
            <v>1793.2385159052526</v>
          </cell>
          <cell r="CF176">
            <v>1983.4184236800124</v>
          </cell>
          <cell r="CG176">
            <v>1832.316138743596</v>
          </cell>
          <cell r="CH176">
            <v>1537.7229446066556</v>
          </cell>
          <cell r="CI176">
            <v>1437.681979680933</v>
          </cell>
          <cell r="CJ176">
            <v>1437.7141291032599</v>
          </cell>
          <cell r="CK176">
            <v>1448.7413809613859</v>
          </cell>
          <cell r="CL176">
            <v>1173.2690557533672</v>
          </cell>
          <cell r="CM176">
            <v>1570.9172231591765</v>
          </cell>
          <cell r="CN176">
            <v>958.29390600898773</v>
          </cell>
          <cell r="CO176">
            <v>1457.8155554131524</v>
          </cell>
          <cell r="CP176">
            <v>1209.6220150495062</v>
          </cell>
          <cell r="CQ176">
            <v>801.2198658753498</v>
          </cell>
          <cell r="CR176">
            <v>1058.977859381248</v>
          </cell>
          <cell r="CS176">
            <v>1137.6635705263286</v>
          </cell>
          <cell r="CT176">
            <v>1384.1130047287406</v>
          </cell>
          <cell r="CU176">
            <v>1136.0641367655655</v>
          </cell>
          <cell r="CV176">
            <v>1857.7945559376619</v>
          </cell>
          <cell r="CW176">
            <v>1744.1704600788255</v>
          </cell>
          <cell r="CX176">
            <v>1445.6630737735854</v>
          </cell>
          <cell r="CY176">
            <v>1743.3747618762345</v>
          </cell>
          <cell r="CZ176">
            <v>1701.3393921838167</v>
          </cell>
          <cell r="DA176">
            <v>1767.5752395328068</v>
          </cell>
          <cell r="DB176">
            <v>1346.9000483853572</v>
          </cell>
          <cell r="DC176">
            <v>2439.6187264986834</v>
          </cell>
          <cell r="DD176">
            <v>3691.8708755536563</v>
          </cell>
          <cell r="DE176">
            <v>5358.4406674909333</v>
          </cell>
          <cell r="DF176">
            <v>4922.1087076702843</v>
          </cell>
          <cell r="DG176">
            <v>5649.3125659935349</v>
          </cell>
          <cell r="DH176">
            <v>6454.977089505579</v>
          </cell>
          <cell r="DI176">
            <v>7947.0157049857116</v>
          </cell>
          <cell r="DJ176">
            <v>5334.6581323246101</v>
          </cell>
          <cell r="DK176">
            <v>8304.0028905035779</v>
          </cell>
          <cell r="DL176">
            <v>7911.5709668703084</v>
          </cell>
          <cell r="DM176">
            <v>10406.896604905924</v>
          </cell>
          <cell r="DN176">
            <v>8997.6106024952223</v>
          </cell>
          <cell r="DO176">
            <v>11476.202466209688</v>
          </cell>
          <cell r="DP176">
            <v>16558.182213756048</v>
          </cell>
          <cell r="DQ176">
            <v>23321.54459957681</v>
          </cell>
          <cell r="DR176">
            <v>51962.982709274605</v>
          </cell>
          <cell r="DS176">
            <v>60425.152720270926</v>
          </cell>
          <cell r="DT176">
            <v>57650.320004525274</v>
          </cell>
          <cell r="DU176">
            <v>28030.157030929749</v>
          </cell>
          <cell r="DV176">
            <v>26548.132960504438</v>
          </cell>
          <cell r="DW176">
            <v>11036.816311267983</v>
          </cell>
          <cell r="DX176">
            <v>8661.7777368684547</v>
          </cell>
          <cell r="DY176">
            <v>6154.9265309286466</v>
          </cell>
          <cell r="DZ176">
            <v>9336.5378500209536</v>
          </cell>
          <cell r="EA176">
            <v>6076.9481070747588</v>
          </cell>
          <cell r="EB176">
            <v>7134.8489608080554</v>
          </cell>
          <cell r="EC176">
            <v>6293.9968945592227</v>
          </cell>
          <cell r="ED176">
            <v>8999.9976971029937</v>
          </cell>
          <cell r="EE176">
            <v>23270.611877255422</v>
          </cell>
          <cell r="EF176">
            <v>23092.96220683257</v>
          </cell>
          <cell r="EG176">
            <v>16497.35550671356</v>
          </cell>
          <cell r="EH176">
            <v>20405.664330727472</v>
          </cell>
          <cell r="EI176">
            <v>21233.552142422977</v>
          </cell>
          <cell r="EJ176">
            <v>22333.801822716381</v>
          </cell>
          <cell r="EK176">
            <v>21900.194526437939</v>
          </cell>
          <cell r="EL176">
            <v>24242.296017663564</v>
          </cell>
          <cell r="EM176">
            <v>22532.364692362884</v>
          </cell>
          <cell r="EN176">
            <v>16602.958321701837</v>
          </cell>
          <cell r="EO176">
            <v>14406.975954951962</v>
          </cell>
        </row>
        <row r="177">
          <cell r="A177" t="str">
            <v>121 to 150 @ 100%</v>
          </cell>
          <cell r="B177">
            <v>1</v>
          </cell>
          <cell r="C177">
            <v>36044.196244111459</v>
          </cell>
          <cell r="D177">
            <v>34216.485510116196</v>
          </cell>
          <cell r="E177">
            <v>19529.986402743027</v>
          </cell>
          <cell r="F177">
            <v>19860.217231529332</v>
          </cell>
          <cell r="G177">
            <v>15937.698362846932</v>
          </cell>
          <cell r="H177">
            <v>13203.181022699206</v>
          </cell>
          <cell r="I177">
            <v>19441.945209700818</v>
          </cell>
          <cell r="J177">
            <v>17247.723023823342</v>
          </cell>
          <cell r="K177">
            <v>16887.561082850694</v>
          </cell>
          <cell r="L177">
            <v>16524.875412225385</v>
          </cell>
          <cell r="M177">
            <v>20556.549607063178</v>
          </cell>
          <cell r="N177">
            <v>19659.452126453441</v>
          </cell>
          <cell r="O177">
            <v>20457.304340340044</v>
          </cell>
          <cell r="P177">
            <v>17085.706010006939</v>
          </cell>
          <cell r="Q177">
            <v>19650.828043914251</v>
          </cell>
          <cell r="R177">
            <v>19193.824005537408</v>
          </cell>
          <cell r="S177">
            <v>20394.034277200713</v>
          </cell>
          <cell r="T177">
            <v>19213.185995133779</v>
          </cell>
          <cell r="U177">
            <v>19213.185995133779</v>
          </cell>
          <cell r="V177">
            <v>21656.526017266802</v>
          </cell>
          <cell r="W177">
            <v>13175.878125788087</v>
          </cell>
          <cell r="X177">
            <v>16990.029329162098</v>
          </cell>
          <cell r="Y177">
            <v>13720.738498028757</v>
          </cell>
          <cell r="Z177">
            <v>13717.419070173508</v>
          </cell>
          <cell r="AA177">
            <v>11275.646332378921</v>
          </cell>
          <cell r="AB177">
            <v>10765.660046007351</v>
          </cell>
          <cell r="AC177">
            <v>10451.640563429384</v>
          </cell>
          <cell r="AD177">
            <v>10722.30654999953</v>
          </cell>
          <cell r="AE177">
            <v>9925.9412468955416</v>
          </cell>
          <cell r="AF177">
            <v>9862.8962297124963</v>
          </cell>
          <cell r="AG177">
            <v>7739.708192466298</v>
          </cell>
          <cell r="AH177">
            <v>19539.277585795498</v>
          </cell>
          <cell r="AI177">
            <v>18314.673939941658</v>
          </cell>
          <cell r="AJ177">
            <v>17811.005015057322</v>
          </cell>
          <cell r="AK177">
            <v>17967.516440300242</v>
          </cell>
          <cell r="AL177">
            <v>16568.196758810882</v>
          </cell>
          <cell r="AM177">
            <v>17112.285544915703</v>
          </cell>
          <cell r="AN177">
            <v>6511.455587178355</v>
          </cell>
          <cell r="AO177">
            <v>6544.1435123292276</v>
          </cell>
          <cell r="AP177">
            <v>9107.0552734515622</v>
          </cell>
          <cell r="AQ177">
            <v>3827.4610642173448</v>
          </cell>
          <cell r="AR177">
            <v>3225.3666828792138</v>
          </cell>
          <cell r="AS177">
            <v>3287.1498352359285</v>
          </cell>
          <cell r="AT177">
            <v>1676.3432163246543</v>
          </cell>
          <cell r="AU177">
            <v>2759.3849183175844</v>
          </cell>
          <cell r="AV177">
            <v>2823.6435761934708</v>
          </cell>
          <cell r="AW177">
            <v>6103.3267080939768</v>
          </cell>
          <cell r="AX177">
            <v>5374.6198642769441</v>
          </cell>
          <cell r="AY177">
            <v>5772.7341983064935</v>
          </cell>
          <cell r="AZ177">
            <v>7867.871864572473</v>
          </cell>
          <cell r="BA177">
            <v>7959.5700544043666</v>
          </cell>
          <cell r="BB177">
            <v>7252.3631367684447</v>
          </cell>
          <cell r="BC177">
            <v>5088.4257067229055</v>
          </cell>
          <cell r="BD177">
            <v>5346.3524846960199</v>
          </cell>
          <cell r="BE177">
            <v>7705.3484973544273</v>
          </cell>
          <cell r="BF177">
            <v>6968.5239243998521</v>
          </cell>
          <cell r="BG177">
            <v>6228.4683345014237</v>
          </cell>
          <cell r="BH177">
            <v>6409.7991137807057</v>
          </cell>
          <cell r="BI177">
            <v>5766.4168368192586</v>
          </cell>
          <cell r="BJ177">
            <v>5125.3975423988377</v>
          </cell>
          <cell r="BK177">
            <v>5206.325675751219</v>
          </cell>
          <cell r="BL177">
            <v>5000.0228326795195</v>
          </cell>
          <cell r="BM177">
            <v>5595.4863956627287</v>
          </cell>
          <cell r="BN177">
            <v>6212.7954911170618</v>
          </cell>
          <cell r="BO177">
            <v>7520.9474482429259</v>
          </cell>
          <cell r="BP177">
            <v>9105.1182707563676</v>
          </cell>
          <cell r="BQ177">
            <v>24331.486552553957</v>
          </cell>
          <cell r="BR177">
            <v>26096.811332523881</v>
          </cell>
          <cell r="BS177">
            <v>7091.2543441327834</v>
          </cell>
          <cell r="BT177">
            <v>3983.4179119251221</v>
          </cell>
          <cell r="BU177">
            <v>3750.4631977444255</v>
          </cell>
          <cell r="BV177">
            <v>2618.7713824153179</v>
          </cell>
          <cell r="BW177">
            <v>2070.2057892514713</v>
          </cell>
          <cell r="BX177">
            <v>1865.7033138300787</v>
          </cell>
          <cell r="BY177">
            <v>1164.7816082590666</v>
          </cell>
          <cell r="BZ177">
            <v>1065.7131633587328</v>
          </cell>
          <cell r="CA177">
            <v>1088.386543454777</v>
          </cell>
          <cell r="CB177">
            <v>919.39310499344208</v>
          </cell>
          <cell r="CC177">
            <v>1231.3630618980706</v>
          </cell>
          <cell r="CD177">
            <v>2293.2986681333932</v>
          </cell>
          <cell r="CE177">
            <v>1517.8706763197965</v>
          </cell>
          <cell r="CF177">
            <v>1548.3644033968583</v>
          </cell>
          <cell r="CG177">
            <v>1460.5562936665206</v>
          </cell>
          <cell r="CH177">
            <v>1327.3612369661855</v>
          </cell>
          <cell r="CI177">
            <v>1171.5088748809696</v>
          </cell>
          <cell r="CJ177">
            <v>684.29241687242472</v>
          </cell>
          <cell r="CK177">
            <v>691.57426102946692</v>
          </cell>
          <cell r="CL177">
            <v>590.32769276648594</v>
          </cell>
          <cell r="CM177">
            <v>560.09116106803913</v>
          </cell>
          <cell r="CN177">
            <v>560.09116106803913</v>
          </cell>
          <cell r="CO177">
            <v>445.37398485008828</v>
          </cell>
          <cell r="CP177">
            <v>860.55966213522026</v>
          </cell>
          <cell r="CQ177">
            <v>865.53478524030766</v>
          </cell>
          <cell r="CR177">
            <v>865.53478524030766</v>
          </cell>
          <cell r="CS177">
            <v>932.51006930281619</v>
          </cell>
          <cell r="CT177">
            <v>932.51006930281619</v>
          </cell>
          <cell r="CU177">
            <v>1071.2669760657045</v>
          </cell>
          <cell r="CV177">
            <v>1121.9585777196394</v>
          </cell>
          <cell r="CW177">
            <v>676.28721071302732</v>
          </cell>
          <cell r="CX177">
            <v>642.91611033770801</v>
          </cell>
          <cell r="CY177">
            <v>742.79632815179582</v>
          </cell>
          <cell r="CZ177">
            <v>826.56164802452656</v>
          </cell>
          <cell r="DA177">
            <v>826.56164802452656</v>
          </cell>
          <cell r="DB177">
            <v>786.18197358194357</v>
          </cell>
          <cell r="DC177">
            <v>786.18197358194357</v>
          </cell>
          <cell r="DD177">
            <v>760.13290414157495</v>
          </cell>
          <cell r="DE177">
            <v>767.61568218816046</v>
          </cell>
          <cell r="DF177">
            <v>890.90871681181113</v>
          </cell>
          <cell r="DG177">
            <v>813.16337626979202</v>
          </cell>
          <cell r="DH177">
            <v>919.17609639273542</v>
          </cell>
          <cell r="DI177">
            <v>919.17609639273542</v>
          </cell>
          <cell r="DJ177">
            <v>1035.2596230595796</v>
          </cell>
          <cell r="DK177">
            <v>1047.7496736335788</v>
          </cell>
          <cell r="DL177">
            <v>1688.0857928295536</v>
          </cell>
          <cell r="DM177">
            <v>1742.6433625182981</v>
          </cell>
          <cell r="DN177">
            <v>1840.9562959939494</v>
          </cell>
          <cell r="DO177">
            <v>1917.5121079098733</v>
          </cell>
          <cell r="DP177">
            <v>2046.6483000414378</v>
          </cell>
          <cell r="DQ177">
            <v>3750.9534764349114</v>
          </cell>
          <cell r="DR177">
            <v>4295.5325412302227</v>
          </cell>
          <cell r="DS177">
            <v>3742.5624772075907</v>
          </cell>
          <cell r="DT177">
            <v>4326.7817797319667</v>
          </cell>
          <cell r="DU177">
            <v>2138.250041606349</v>
          </cell>
          <cell r="DV177">
            <v>2144.1092738254265</v>
          </cell>
          <cell r="DW177">
            <v>1415.297944385831</v>
          </cell>
          <cell r="DX177">
            <v>2542.1191222324132</v>
          </cell>
          <cell r="DY177">
            <v>4214.6606693669128</v>
          </cell>
          <cell r="DZ177">
            <v>5225.4626193913045</v>
          </cell>
          <cell r="EA177">
            <v>3525.0877098772949</v>
          </cell>
          <cell r="EB177">
            <v>3525.0635978105493</v>
          </cell>
          <cell r="EC177">
            <v>2536.0107319903036</v>
          </cell>
          <cell r="ED177">
            <v>4286.4503294228734</v>
          </cell>
          <cell r="EE177">
            <v>4526.5100659378149</v>
          </cell>
          <cell r="EF177">
            <v>4749.9646258209141</v>
          </cell>
          <cell r="EG177">
            <v>3606.8115414322674</v>
          </cell>
          <cell r="EH177">
            <v>3802.2961038909657</v>
          </cell>
          <cell r="EI177">
            <v>2910.1898210974769</v>
          </cell>
          <cell r="EJ177">
            <v>3033.6757522550897</v>
          </cell>
          <cell r="EK177">
            <v>2665.3880447893193</v>
          </cell>
          <cell r="EL177">
            <v>2614.9536385139991</v>
          </cell>
          <cell r="EM177">
            <v>1384.5872087080625</v>
          </cell>
          <cell r="EN177">
            <v>4171.1705383142025</v>
          </cell>
          <cell r="EO177">
            <v>4481.235641945962</v>
          </cell>
        </row>
        <row r="178">
          <cell r="A178" t="str">
            <v>151 to 180 @ 100%</v>
          </cell>
          <cell r="B178">
            <v>1</v>
          </cell>
          <cell r="C178">
            <v>27148.957439660662</v>
          </cell>
          <cell r="D178">
            <v>16462.280486954915</v>
          </cell>
          <cell r="E178">
            <v>22827.922369169628</v>
          </cell>
          <cell r="F178">
            <v>23204.946682152731</v>
          </cell>
          <cell r="G178">
            <v>24399.804074998614</v>
          </cell>
          <cell r="H178">
            <v>25584.775520478972</v>
          </cell>
          <cell r="I178">
            <v>18013.257030915833</v>
          </cell>
          <cell r="J178">
            <v>15534.657129845786</v>
          </cell>
          <cell r="K178">
            <v>13005.550486300184</v>
          </cell>
          <cell r="L178">
            <v>11484.191597657922</v>
          </cell>
          <cell r="M178">
            <v>10327.439307624998</v>
          </cell>
          <cell r="N178">
            <v>4742.4898851299104</v>
          </cell>
          <cell r="O178">
            <v>5194.3259038677043</v>
          </cell>
          <cell r="P178">
            <v>7001.6539041077185</v>
          </cell>
          <cell r="Q178">
            <v>6741.6213389721943</v>
          </cell>
          <cell r="R178">
            <v>7354.8233457242668</v>
          </cell>
          <cell r="S178">
            <v>7208.2380546247787</v>
          </cell>
          <cell r="T178">
            <v>7310.5375164689667</v>
          </cell>
          <cell r="U178">
            <v>7310.5375164689667</v>
          </cell>
          <cell r="V178">
            <v>8550.3719511501731</v>
          </cell>
          <cell r="W178">
            <v>16229.984835931918</v>
          </cell>
          <cell r="X178">
            <v>16211.442656604882</v>
          </cell>
          <cell r="Y178">
            <v>15968.465360013775</v>
          </cell>
          <cell r="Z178">
            <v>13746.46607324586</v>
          </cell>
          <cell r="AA178">
            <v>13162.343218988462</v>
          </cell>
          <cell r="AB178">
            <v>13539.126411304116</v>
          </cell>
          <cell r="AC178">
            <v>13571.492842231721</v>
          </cell>
          <cell r="AD178">
            <v>13949.738833263247</v>
          </cell>
          <cell r="AE178">
            <v>16102.809758562296</v>
          </cell>
          <cell r="AF178">
            <v>8106.3160926154878</v>
          </cell>
          <cell r="AG178">
            <v>9357.9574026462506</v>
          </cell>
          <cell r="AH178">
            <v>8685.905878324791</v>
          </cell>
          <cell r="AI178">
            <v>9170.6789802364929</v>
          </cell>
          <cell r="AJ178">
            <v>7595.5742948192374</v>
          </cell>
          <cell r="AK178">
            <v>6146.6239426127258</v>
          </cell>
          <cell r="AL178">
            <v>6112.1195751003843</v>
          </cell>
          <cell r="AM178">
            <v>4623.7299190543517</v>
          </cell>
          <cell r="AN178">
            <v>16040.271094780899</v>
          </cell>
          <cell r="AO178">
            <v>14162.061655665657</v>
          </cell>
          <cell r="AP178">
            <v>14042.682813210306</v>
          </cell>
          <cell r="AQ178">
            <v>12998.340978343378</v>
          </cell>
          <cell r="AR178">
            <v>1745.3358766381759</v>
          </cell>
          <cell r="AS178">
            <v>1706.2984405777406</v>
          </cell>
          <cell r="AT178">
            <v>1420.0480215346299</v>
          </cell>
          <cell r="AU178">
            <v>1918.139021645248</v>
          </cell>
          <cell r="AV178">
            <v>1834.204917305301</v>
          </cell>
          <cell r="AW178">
            <v>1806.2349198809009</v>
          </cell>
          <cell r="AX178">
            <v>2135.1235102850587</v>
          </cell>
          <cell r="AY178">
            <v>1794.8700990883424</v>
          </cell>
          <cell r="AZ178">
            <v>1798.5351332336083</v>
          </cell>
          <cell r="BA178">
            <v>1799.0655987020027</v>
          </cell>
          <cell r="BB178">
            <v>1179.0398770610454</v>
          </cell>
          <cell r="BC178">
            <v>4539.4662831355545</v>
          </cell>
          <cell r="BD178">
            <v>4536.9425534828933</v>
          </cell>
          <cell r="BE178">
            <v>4536.3960133033361</v>
          </cell>
          <cell r="BF178">
            <v>5673.6898654729048</v>
          </cell>
          <cell r="BG178">
            <v>6221.5481713455601</v>
          </cell>
          <cell r="BH178">
            <v>6263.0771876363297</v>
          </cell>
          <cell r="BI178">
            <v>3374.033649074368</v>
          </cell>
          <cell r="BJ178">
            <v>5777.8057696785618</v>
          </cell>
          <cell r="BK178">
            <v>4526.9038963613193</v>
          </cell>
          <cell r="BL178">
            <v>4686.8311977264693</v>
          </cell>
          <cell r="BM178">
            <v>3894.0827046342565</v>
          </cell>
          <cell r="BN178">
            <v>3609.5522796856358</v>
          </cell>
          <cell r="BO178">
            <v>4623.1753415192125</v>
          </cell>
          <cell r="BP178">
            <v>3847.5142663937459</v>
          </cell>
          <cell r="BQ178">
            <v>4608.4991302269846</v>
          </cell>
          <cell r="BR178">
            <v>7465.1360510834329</v>
          </cell>
          <cell r="BS178">
            <v>5107.6751733411356</v>
          </cell>
          <cell r="BT178">
            <v>5779.7025855958482</v>
          </cell>
          <cell r="BU178">
            <v>3076.161213860084</v>
          </cell>
          <cell r="BV178">
            <v>2512.4050186467789</v>
          </cell>
          <cell r="BW178">
            <v>2339.8028075292491</v>
          </cell>
          <cell r="BX178">
            <v>2055.6421009373876</v>
          </cell>
          <cell r="BY178">
            <v>1270.6416186259571</v>
          </cell>
          <cell r="BZ178">
            <v>1257.7497002728715</v>
          </cell>
          <cell r="CA178">
            <v>902.94867547323418</v>
          </cell>
          <cell r="CB178">
            <v>1006.823459011439</v>
          </cell>
          <cell r="CC178">
            <v>847.07297946908682</v>
          </cell>
          <cell r="CD178">
            <v>951.67112500964674</v>
          </cell>
          <cell r="CE178">
            <v>700.84133201519501</v>
          </cell>
          <cell r="CF178">
            <v>554.81865580642796</v>
          </cell>
          <cell r="CG178">
            <v>552.64856979936258</v>
          </cell>
          <cell r="CH178">
            <v>1044.4543578450719</v>
          </cell>
          <cell r="CI178">
            <v>1527.6039139292648</v>
          </cell>
          <cell r="CJ178">
            <v>778.77153173559384</v>
          </cell>
          <cell r="CK178">
            <v>834.88031105161099</v>
          </cell>
          <cell r="CL178">
            <v>720.84631005810684</v>
          </cell>
          <cell r="CM178">
            <v>633.03820032776889</v>
          </cell>
          <cell r="CN178">
            <v>633.03820032776878</v>
          </cell>
          <cell r="CO178">
            <v>561.15209200482684</v>
          </cell>
          <cell r="CP178">
            <v>583.04584860944374</v>
          </cell>
          <cell r="CQ178">
            <v>559.61695708871741</v>
          </cell>
          <cell r="CR178">
            <v>499.56183618207353</v>
          </cell>
          <cell r="CS178">
            <v>500.03604016139525</v>
          </cell>
          <cell r="CT178">
            <v>500.03604016139519</v>
          </cell>
          <cell r="CU178">
            <v>500.03604016139519</v>
          </cell>
          <cell r="CV178">
            <v>478.89779498146027</v>
          </cell>
          <cell r="CW178">
            <v>305.39540003877801</v>
          </cell>
          <cell r="CX178">
            <v>614.4156474449137</v>
          </cell>
          <cell r="CY178">
            <v>543.56635799201399</v>
          </cell>
          <cell r="CZ178">
            <v>523.90698623911646</v>
          </cell>
          <cell r="DA178">
            <v>523.90698623911635</v>
          </cell>
          <cell r="DB178">
            <v>538.47871190878254</v>
          </cell>
          <cell r="DC178">
            <v>538.47871190878254</v>
          </cell>
          <cell r="DD178">
            <v>694.68471763959428</v>
          </cell>
          <cell r="DE178">
            <v>673.70721957129376</v>
          </cell>
          <cell r="DF178">
            <v>716.16053175396155</v>
          </cell>
          <cell r="DG178">
            <v>640.33611919597456</v>
          </cell>
          <cell r="DH178">
            <v>780.62816087497208</v>
          </cell>
          <cell r="DI178">
            <v>780.62816087497208</v>
          </cell>
          <cell r="DJ178">
            <v>780.62816087497208</v>
          </cell>
          <cell r="DK178">
            <v>786.18197358194357</v>
          </cell>
          <cell r="DL178">
            <v>790.12831517257018</v>
          </cell>
          <cell r="DM178">
            <v>664.44014858556557</v>
          </cell>
          <cell r="DN178">
            <v>1059.934304695473</v>
          </cell>
          <cell r="DO178">
            <v>794.42830040879278</v>
          </cell>
          <cell r="DP178">
            <v>924.67364761063459</v>
          </cell>
          <cell r="DQ178">
            <v>990.00931113447177</v>
          </cell>
          <cell r="DR178">
            <v>980.66186659292612</v>
          </cell>
          <cell r="DS178">
            <v>1502.7282984038279</v>
          </cell>
          <cell r="DT178">
            <v>1278.3896294067395</v>
          </cell>
          <cell r="DU178">
            <v>1811.2582671194784</v>
          </cell>
          <cell r="DV178">
            <v>1493.7746842857869</v>
          </cell>
          <cell r="DW178">
            <v>1223.8963585626489</v>
          </cell>
          <cell r="DX178">
            <v>1027.4955375676338</v>
          </cell>
          <cell r="DY178">
            <v>1027.4955375676338</v>
          </cell>
          <cell r="DZ178">
            <v>1027.4955375676338</v>
          </cell>
          <cell r="EA178">
            <v>1363.0712078157867</v>
          </cell>
          <cell r="EB178">
            <v>896.52682836343615</v>
          </cell>
          <cell r="EC178">
            <v>1254.0444793496968</v>
          </cell>
          <cell r="ED178">
            <v>892.62067355071838</v>
          </cell>
          <cell r="EE178">
            <v>2021.5235264929674</v>
          </cell>
          <cell r="EF178">
            <v>1975.1640594975813</v>
          </cell>
          <cell r="EG178">
            <v>2772.606368249521</v>
          </cell>
          <cell r="EH178">
            <v>2624.2528589220537</v>
          </cell>
          <cell r="EI178">
            <v>2523.1750751262894</v>
          </cell>
          <cell r="EJ178">
            <v>2317.9653124137044</v>
          </cell>
          <cell r="EK178">
            <v>2223.6790940844971</v>
          </cell>
          <cell r="EL178">
            <v>2091.4645947651325</v>
          </cell>
          <cell r="EM178">
            <v>2338.798138081534</v>
          </cell>
          <cell r="EN178">
            <v>2263.5926019033395</v>
          </cell>
          <cell r="EO178">
            <v>2241.8113682768667</v>
          </cell>
        </row>
        <row r="179">
          <cell r="A179" t="str">
            <v>180+ @ 100%</v>
          </cell>
          <cell r="B179">
            <v>1</v>
          </cell>
          <cell r="C179">
            <v>167155.64888344024</v>
          </cell>
          <cell r="D179">
            <v>177497.2339368891</v>
          </cell>
          <cell r="E179">
            <v>178861.55897217564</v>
          </cell>
          <cell r="F179">
            <v>179302.39988847761</v>
          </cell>
          <cell r="G179">
            <v>181838.66781584657</v>
          </cell>
          <cell r="H179">
            <v>183866.50870382675</v>
          </cell>
          <cell r="I179">
            <v>192222.75440561154</v>
          </cell>
          <cell r="J179">
            <v>194255.61864083027</v>
          </cell>
          <cell r="K179">
            <v>178824.90863072296</v>
          </cell>
          <cell r="L179">
            <v>180156.54574085862</v>
          </cell>
          <cell r="M179">
            <v>166560.52288939146</v>
          </cell>
          <cell r="N179">
            <v>82481.255870283159</v>
          </cell>
          <cell r="O179">
            <v>82307.657027073496</v>
          </cell>
          <cell r="P179">
            <v>72910.79078605611</v>
          </cell>
          <cell r="Q179">
            <v>73665.58688609142</v>
          </cell>
          <cell r="R179">
            <v>71130.347740236975</v>
          </cell>
          <cell r="S179">
            <v>71276.908919269714</v>
          </cell>
          <cell r="T179">
            <v>69441.546622760652</v>
          </cell>
          <cell r="U179">
            <v>69441.546622760652</v>
          </cell>
          <cell r="V179">
            <v>68808.918327567531</v>
          </cell>
          <cell r="W179">
            <v>68640.873297064842</v>
          </cell>
          <cell r="X179">
            <v>69462.861689763376</v>
          </cell>
          <cell r="Y179">
            <v>68205.328998091223</v>
          </cell>
          <cell r="Z179">
            <v>69532.240143144809</v>
          </cell>
          <cell r="AA179">
            <v>66155.208560438463</v>
          </cell>
          <cell r="AB179">
            <v>66465.120954314174</v>
          </cell>
          <cell r="AC179">
            <v>63958.149188040647</v>
          </cell>
          <cell r="AD179">
            <v>63977.350430525374</v>
          </cell>
          <cell r="AE179">
            <v>63904.652549288694</v>
          </cell>
          <cell r="AF179">
            <v>71573.551639079989</v>
          </cell>
          <cell r="AG179">
            <v>64812.785319112125</v>
          </cell>
          <cell r="AH179">
            <v>65348.692077234766</v>
          </cell>
          <cell r="AI179">
            <v>66048.593038646897</v>
          </cell>
          <cell r="AJ179">
            <v>66571.551616927361</v>
          </cell>
          <cell r="AK179">
            <v>31174.933149391014</v>
          </cell>
          <cell r="AL179">
            <v>65853.711277856826</v>
          </cell>
          <cell r="AM179">
            <v>32584.460272469165</v>
          </cell>
          <cell r="AN179">
            <v>32633.994494919338</v>
          </cell>
          <cell r="AO179">
            <v>31220.207573382868</v>
          </cell>
          <cell r="AP179">
            <v>25451.958219490974</v>
          </cell>
          <cell r="AQ179">
            <v>23375.041238328766</v>
          </cell>
          <cell r="AR179">
            <v>11032.427915120363</v>
          </cell>
          <cell r="AS179">
            <v>10883.744874214046</v>
          </cell>
          <cell r="AT179">
            <v>20837.712380023058</v>
          </cell>
          <cell r="AU179">
            <v>10628.93659020664</v>
          </cell>
          <cell r="AV179">
            <v>9692.6328890692494</v>
          </cell>
          <cell r="AW179">
            <v>9679.9740540280327</v>
          </cell>
          <cell r="AX179">
            <v>9364.8454163797869</v>
          </cell>
          <cell r="AY179">
            <v>9455.75594536467</v>
          </cell>
          <cell r="AZ179">
            <v>9310.3762576024401</v>
          </cell>
          <cell r="BA179">
            <v>9229.1507420935359</v>
          </cell>
          <cell r="BB179">
            <v>5886.977170545123</v>
          </cell>
          <cell r="BC179">
            <v>5950.7214376637785</v>
          </cell>
          <cell r="BD179">
            <v>5953.1969431829493</v>
          </cell>
          <cell r="BE179">
            <v>5943.0055763053224</v>
          </cell>
          <cell r="BF179">
            <v>5136.3283459899812</v>
          </cell>
          <cell r="BG179">
            <v>5047.9174345910151</v>
          </cell>
          <cell r="BH179">
            <v>4943.5443350067435</v>
          </cell>
          <cell r="BI179">
            <v>8464.2356113808364</v>
          </cell>
          <cell r="BJ179">
            <v>8702.5271296677965</v>
          </cell>
          <cell r="BK179">
            <v>6182.5589594186149</v>
          </cell>
          <cell r="BL179">
            <v>6844.9817317531679</v>
          </cell>
          <cell r="BM179">
            <v>7247.5969849084831</v>
          </cell>
          <cell r="BN179">
            <v>8218.9194443154447</v>
          </cell>
          <cell r="BO179">
            <v>9401.4475336989599</v>
          </cell>
          <cell r="BP179">
            <v>10171.233301894186</v>
          </cell>
          <cell r="BQ179">
            <v>9947.6421069661974</v>
          </cell>
          <cell r="BR179">
            <v>51279.50206531593</v>
          </cell>
          <cell r="BS179">
            <v>8848.8954121665774</v>
          </cell>
          <cell r="BT179">
            <v>8244.8318787109238</v>
          </cell>
          <cell r="BU179">
            <v>6863.1220433011204</v>
          </cell>
          <cell r="BV179">
            <v>7787.9162512454795</v>
          </cell>
          <cell r="BW179">
            <v>8577.2247561487166</v>
          </cell>
          <cell r="BX179">
            <v>8696.2740670252133</v>
          </cell>
          <cell r="BY179">
            <v>8958.0668130331396</v>
          </cell>
          <cell r="BZ179">
            <v>9070.0271762865596</v>
          </cell>
          <cell r="CA179">
            <v>9672.0009972909611</v>
          </cell>
          <cell r="CB179">
            <v>9868.9483584655354</v>
          </cell>
          <cell r="CC179">
            <v>10075.78970436121</v>
          </cell>
          <cell r="CD179">
            <v>9998.2694097754775</v>
          </cell>
          <cell r="CE179">
            <v>9670.2247417074013</v>
          </cell>
          <cell r="CF179">
            <v>9775.2167176714665</v>
          </cell>
          <cell r="CG179">
            <v>9808.1296887786284</v>
          </cell>
          <cell r="CH179">
            <v>9934.7180391907841</v>
          </cell>
          <cell r="CI179">
            <v>8877.8057801940395</v>
          </cell>
          <cell r="CJ179">
            <v>8493.8773787662321</v>
          </cell>
          <cell r="CK179">
            <v>8532.0467804238433</v>
          </cell>
          <cell r="CL179">
            <v>7172.1583654184233</v>
          </cell>
          <cell r="CM179">
            <v>7321.7657022166386</v>
          </cell>
          <cell r="CN179">
            <v>7321.7657022166386</v>
          </cell>
          <cell r="CO179">
            <v>6797.7381556437867</v>
          </cell>
          <cell r="CP179">
            <v>7040.6029292567537</v>
          </cell>
          <cell r="CQ179">
            <v>7134.8811102303771</v>
          </cell>
          <cell r="CR179">
            <v>7134.8811102303771</v>
          </cell>
          <cell r="CS179">
            <v>7063.043226040927</v>
          </cell>
          <cell r="CT179">
            <v>7063.0432260409334</v>
          </cell>
          <cell r="CU179">
            <v>7063.0432260409334</v>
          </cell>
          <cell r="CV179">
            <v>7318.7275818067428</v>
          </cell>
          <cell r="CW179">
            <v>7491.7557727701078</v>
          </cell>
          <cell r="CX179">
            <v>7491.7557727701078</v>
          </cell>
          <cell r="CY179">
            <v>7562.6050622230032</v>
          </cell>
          <cell r="CZ179">
            <v>7444.3193001267673</v>
          </cell>
          <cell r="DA179">
            <v>7444.3193001267673</v>
          </cell>
          <cell r="DB179">
            <v>7444.3193001267673</v>
          </cell>
          <cell r="DC179">
            <v>7444.3193001267673</v>
          </cell>
          <cell r="DD179">
            <v>7553.6112613270516</v>
          </cell>
          <cell r="DE179">
            <v>7659.2060389597482</v>
          </cell>
          <cell r="DF179">
            <v>7892.4018738078976</v>
          </cell>
          <cell r="DG179">
            <v>7968.2262863658816</v>
          </cell>
          <cell r="DH179">
            <v>7968.2262863658816</v>
          </cell>
          <cell r="DI179">
            <v>7968.2262863658816</v>
          </cell>
          <cell r="DJ179">
            <v>7968.2262863658816</v>
          </cell>
          <cell r="DK179">
            <v>7982.7980120355523</v>
          </cell>
          <cell r="DL179">
            <v>7982.7980120355523</v>
          </cell>
          <cell r="DM179">
            <v>8318.3415328613792</v>
          </cell>
          <cell r="DN179">
            <v>8318.3415328613792</v>
          </cell>
          <cell r="DO179">
            <v>8593.9906798921911</v>
          </cell>
          <cell r="DP179">
            <v>8693.8708977062797</v>
          </cell>
          <cell r="DQ179">
            <v>8734.2827215711895</v>
          </cell>
          <cell r="DR179">
            <v>8743.6301661127382</v>
          </cell>
          <cell r="DS179">
            <v>8743.6301661127382</v>
          </cell>
          <cell r="DT179">
            <v>8967.968835109823</v>
          </cell>
          <cell r="DU179">
            <v>9060.0688927207993</v>
          </cell>
          <cell r="DV179">
            <v>9377.5524755544939</v>
          </cell>
          <cell r="DW179">
            <v>9337.140651689584</v>
          </cell>
          <cell r="DX179">
            <v>9567.7404206848332</v>
          </cell>
          <cell r="DY179">
            <v>9639.6747531412657</v>
          </cell>
          <cell r="DZ179">
            <v>9639.6747531412711</v>
          </cell>
          <cell r="EA179">
            <v>9733.0688250009043</v>
          </cell>
          <cell r="EB179">
            <v>10199.61320445325</v>
          </cell>
          <cell r="EC179">
            <v>10199.61320445325</v>
          </cell>
          <cell r="ED179">
            <v>10561.037010252228</v>
          </cell>
          <cell r="EE179">
            <v>10561.037010252228</v>
          </cell>
          <cell r="EF179">
            <v>10561.037010252234</v>
          </cell>
          <cell r="EG179">
            <v>10561.037010252234</v>
          </cell>
          <cell r="EH179">
            <v>10561.037010252234</v>
          </cell>
          <cell r="EI179">
            <v>10561.037010252234</v>
          </cell>
          <cell r="EJ179">
            <v>11096.140032816695</v>
          </cell>
          <cell r="EK179">
            <v>11096.140032816689</v>
          </cell>
          <cell r="EL179">
            <v>11228.35453213606</v>
          </cell>
          <cell r="EM179">
            <v>6127.8326052626562</v>
          </cell>
          <cell r="EN179">
            <v>6222.6814384825866</v>
          </cell>
          <cell r="EO179">
            <v>6132.5746450558745</v>
          </cell>
        </row>
        <row r="180">
          <cell r="A180" t="str">
            <v xml:space="preserve">  Total</v>
          </cell>
          <cell r="B180">
            <v>3.0735969527434247E-2</v>
          </cell>
          <cell r="C180">
            <v>568482.77475119359</v>
          </cell>
          <cell r="D180">
            <v>632035.71448891121</v>
          </cell>
          <cell r="E180">
            <v>639882.81939394493</v>
          </cell>
          <cell r="F180">
            <v>651121.39501108078</v>
          </cell>
          <cell r="G180">
            <v>634994.94507901277</v>
          </cell>
          <cell r="H180">
            <v>664644.21895265765</v>
          </cell>
          <cell r="I180">
            <v>759987.66995004227</v>
          </cell>
          <cell r="J180">
            <v>698494.88536879478</v>
          </cell>
          <cell r="K180">
            <v>664489.40574027551</v>
          </cell>
          <cell r="L180">
            <v>612638.44058003929</v>
          </cell>
          <cell r="M180">
            <v>641636.25236381008</v>
          </cell>
          <cell r="N180">
            <v>479752.51345523976</v>
          </cell>
          <cell r="O180">
            <v>478174.58154962317</v>
          </cell>
          <cell r="P180">
            <v>479375.96949481301</v>
          </cell>
          <cell r="Q180">
            <v>481353.46197622258</v>
          </cell>
          <cell r="R180">
            <v>449193.44173290912</v>
          </cell>
          <cell r="S180">
            <v>452354.7287498212</v>
          </cell>
          <cell r="T180">
            <v>418126.04894372303</v>
          </cell>
          <cell r="U180">
            <v>417138.11740956677</v>
          </cell>
          <cell r="V180">
            <v>473867.63421534194</v>
          </cell>
          <cell r="W180">
            <v>510964.98320519004</v>
          </cell>
          <cell r="X180">
            <v>526254.12795602728</v>
          </cell>
          <cell r="Y180">
            <v>479402.43960112554</v>
          </cell>
          <cell r="Z180">
            <v>510429.8431706031</v>
          </cell>
          <cell r="AA180">
            <v>504019.555586537</v>
          </cell>
          <cell r="AB180">
            <v>497172.67233701359</v>
          </cell>
          <cell r="AC180">
            <v>489083.28269422584</v>
          </cell>
          <cell r="AD180">
            <v>487314.14999602182</v>
          </cell>
          <cell r="AE180">
            <v>517703.65547765233</v>
          </cell>
          <cell r="AF180">
            <v>510285.41840105766</v>
          </cell>
          <cell r="AG180">
            <v>524943.16907302488</v>
          </cell>
          <cell r="AH180">
            <v>524635.18881924427</v>
          </cell>
          <cell r="AI180">
            <v>582933.59817802731</v>
          </cell>
          <cell r="AJ180">
            <v>525117.26655377494</v>
          </cell>
          <cell r="AK180">
            <v>488997.59674776997</v>
          </cell>
          <cell r="AL180">
            <v>472925.24995330628</v>
          </cell>
          <cell r="AM180">
            <v>589057.06410809595</v>
          </cell>
          <cell r="AN180">
            <v>637810.26944965776</v>
          </cell>
          <cell r="AO180">
            <v>539192.32246891782</v>
          </cell>
          <cell r="AP180">
            <v>471201.02849108865</v>
          </cell>
          <cell r="AQ180">
            <v>467693.28185812035</v>
          </cell>
          <cell r="AR180">
            <v>452609.94955110387</v>
          </cell>
          <cell r="AS180">
            <v>476153.09226226486</v>
          </cell>
          <cell r="AT180">
            <v>440727.80772212392</v>
          </cell>
          <cell r="AU180">
            <v>419018.60931701359</v>
          </cell>
          <cell r="AV180">
            <v>412201.96939075406</v>
          </cell>
          <cell r="AW180">
            <v>405768.17832850729</v>
          </cell>
          <cell r="AX180">
            <v>367772.58159190539</v>
          </cell>
          <cell r="AY180">
            <v>392483.74591001414</v>
          </cell>
          <cell r="AZ180">
            <v>395345.13441502349</v>
          </cell>
          <cell r="BA180">
            <v>454776.51272493781</v>
          </cell>
          <cell r="BB180">
            <v>331272.82073952165</v>
          </cell>
          <cell r="BC180">
            <v>339146.90525893145</v>
          </cell>
          <cell r="BD180">
            <v>336395.77723656333</v>
          </cell>
          <cell r="BE180">
            <v>382435.73372850457</v>
          </cell>
          <cell r="BF180">
            <v>337918.13327972585</v>
          </cell>
          <cell r="BG180">
            <v>339667.47206084459</v>
          </cell>
          <cell r="BH180">
            <v>316756.80893370498</v>
          </cell>
          <cell r="BI180">
            <v>325762.06294079812</v>
          </cell>
          <cell r="BJ180">
            <v>374305.88464052021</v>
          </cell>
          <cell r="BK180">
            <v>344026.6685760112</v>
          </cell>
          <cell r="BL180">
            <v>334253.05297994515</v>
          </cell>
          <cell r="BM180">
            <v>328123.41954488418</v>
          </cell>
          <cell r="BN180">
            <v>286396.23463685298</v>
          </cell>
          <cell r="BO180">
            <v>325303.26193055371</v>
          </cell>
          <cell r="BP180">
            <v>309963.49598529737</v>
          </cell>
          <cell r="BQ180">
            <v>274291.62847029103</v>
          </cell>
          <cell r="BR180">
            <v>285633.58184089605</v>
          </cell>
          <cell r="BS180">
            <v>230258.30254616385</v>
          </cell>
          <cell r="BT180">
            <v>219775.41467319804</v>
          </cell>
          <cell r="BU180">
            <v>193057.8093683999</v>
          </cell>
          <cell r="BV180">
            <v>199607.18980059892</v>
          </cell>
          <cell r="BW180">
            <v>203121.24127687322</v>
          </cell>
          <cell r="BX180">
            <v>221309.47206123132</v>
          </cell>
          <cell r="BY180">
            <v>209777.77482948534</v>
          </cell>
          <cell r="BZ180">
            <v>204372.37209426425</v>
          </cell>
          <cell r="CA180">
            <v>199561.34500566823</v>
          </cell>
          <cell r="CB180">
            <v>215331.64050263006</v>
          </cell>
          <cell r="CC180">
            <v>208944.28582487162</v>
          </cell>
          <cell r="CD180">
            <v>291646.74300249398</v>
          </cell>
          <cell r="CE180">
            <v>306660.45123454236</v>
          </cell>
          <cell r="CF180">
            <v>310391.1623094505</v>
          </cell>
          <cell r="CG180">
            <v>293309.27958912012</v>
          </cell>
          <cell r="CH180">
            <v>311465.30396630027</v>
          </cell>
          <cell r="CI180">
            <v>349636.94256062107</v>
          </cell>
          <cell r="CJ180">
            <v>356195.59788013401</v>
          </cell>
          <cell r="CK180">
            <v>359069.42021441524</v>
          </cell>
          <cell r="CL180">
            <v>343491.82361284108</v>
          </cell>
          <cell r="CM180">
            <v>295637.54987643269</v>
          </cell>
          <cell r="CN180">
            <v>343445.45255196025</v>
          </cell>
          <cell r="CO180">
            <v>422380.99750093184</v>
          </cell>
          <cell r="CP180">
            <v>475136.65922035958</v>
          </cell>
          <cell r="CQ180">
            <v>441804.43205783289</v>
          </cell>
          <cell r="CR180">
            <v>422859.19453897356</v>
          </cell>
          <cell r="CS180">
            <v>425536.7036393421</v>
          </cell>
          <cell r="CT180">
            <v>428348.1111253046</v>
          </cell>
          <cell r="CU180">
            <v>468240.59121260658</v>
          </cell>
          <cell r="CV180">
            <v>544267.17402645259</v>
          </cell>
          <cell r="CW180">
            <v>521234.59588939714</v>
          </cell>
          <cell r="CX180">
            <v>490131.46491824352</v>
          </cell>
          <cell r="CY180">
            <v>467923.58884634502</v>
          </cell>
          <cell r="CZ180">
            <v>433065.73218647449</v>
          </cell>
          <cell r="DA180">
            <v>397664.00851123291</v>
          </cell>
          <cell r="DB180">
            <v>397833.86453878874</v>
          </cell>
          <cell r="DC180">
            <v>373895.90256826597</v>
          </cell>
          <cell r="DD180">
            <v>340250.83998638549</v>
          </cell>
          <cell r="DE180">
            <v>365455.78350445605</v>
          </cell>
          <cell r="DF180">
            <v>374045.62610513245</v>
          </cell>
          <cell r="DG180">
            <v>399050.02731362387</v>
          </cell>
          <cell r="DH180">
            <v>434895.98049446743</v>
          </cell>
          <cell r="DI180">
            <v>430492.82173398125</v>
          </cell>
          <cell r="DJ180">
            <v>321603.79133342975</v>
          </cell>
          <cell r="DK180">
            <v>480080.27096868632</v>
          </cell>
          <cell r="DL180">
            <v>601980.00229346182</v>
          </cell>
          <cell r="DM180">
            <v>592565.88167850871</v>
          </cell>
          <cell r="DN180">
            <v>445927.508868751</v>
          </cell>
          <cell r="DO180">
            <v>414658.84363651148</v>
          </cell>
          <cell r="DP180">
            <v>467067.45304518891</v>
          </cell>
          <cell r="DQ180">
            <v>404323.25314425625</v>
          </cell>
          <cell r="DR180">
            <v>357552.93232493656</v>
          </cell>
          <cell r="DS180">
            <v>362423.9756738249</v>
          </cell>
          <cell r="DT180">
            <v>389776.20020716731</v>
          </cell>
          <cell r="DU180">
            <v>336639.78994548722</v>
          </cell>
          <cell r="DV180">
            <v>328051.09377311764</v>
          </cell>
          <cell r="DW180">
            <v>272795.18934234977</v>
          </cell>
          <cell r="DX180">
            <v>429982.85970033024</v>
          </cell>
          <cell r="DY180">
            <v>357319.28051081276</v>
          </cell>
          <cell r="DZ180">
            <v>413323.6143106721</v>
          </cell>
          <cell r="EA180">
            <v>332110.94619316951</v>
          </cell>
          <cell r="EB180">
            <v>344927.61510602228</v>
          </cell>
          <cell r="EC180">
            <v>377593.18326730136</v>
          </cell>
          <cell r="ED180">
            <v>374110.35442588181</v>
          </cell>
          <cell r="EE180">
            <v>364031.16755234357</v>
          </cell>
          <cell r="EF180">
            <v>322322.60210281319</v>
          </cell>
          <cell r="EG180">
            <v>352572.56048506673</v>
          </cell>
          <cell r="EH180">
            <v>367257.8469363231</v>
          </cell>
          <cell r="EI180">
            <v>333011.15575795382</v>
          </cell>
          <cell r="EJ180">
            <v>331853.85889689345</v>
          </cell>
          <cell r="EK180">
            <v>308343.48398210446</v>
          </cell>
          <cell r="EL180">
            <v>298257.75474130933</v>
          </cell>
          <cell r="EM180">
            <v>274412.8889782484</v>
          </cell>
          <cell r="EN180">
            <v>276236.75014041428</v>
          </cell>
          <cell r="EO180">
            <v>262871.07064620592</v>
          </cell>
        </row>
        <row r="184">
          <cell r="A184" t="str">
            <v>Credit balances @ 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row>
        <row r="185">
          <cell r="A185" t="str">
            <v>Current @ 1.75%</v>
          </cell>
          <cell r="B185">
            <v>1.7500000000000002E-2</v>
          </cell>
          <cell r="C185">
            <v>208013.62100022292</v>
          </cell>
          <cell r="D185">
            <v>179948.7763526444</v>
          </cell>
          <cell r="E185">
            <v>214040.72336212284</v>
          </cell>
          <cell r="F185">
            <v>214611.45413716772</v>
          </cell>
          <cell r="G185">
            <v>209633.10049496469</v>
          </cell>
          <cell r="H185">
            <v>204379.46181391692</v>
          </cell>
          <cell r="I185">
            <v>203652.3408029828</v>
          </cell>
          <cell r="J185">
            <v>212356.37964563828</v>
          </cell>
          <cell r="K185">
            <v>214204.5546002567</v>
          </cell>
          <cell r="L185">
            <v>178592.31672341915</v>
          </cell>
          <cell r="M185">
            <v>220419.4936965619</v>
          </cell>
          <cell r="N185">
            <v>227030.64609260167</v>
          </cell>
          <cell r="O185">
            <v>236574.56748786772</v>
          </cell>
          <cell r="P185">
            <v>254393.52004698699</v>
          </cell>
          <cell r="Q185">
            <v>254235.55728378755</v>
          </cell>
          <cell r="R185">
            <v>257697.03327267111</v>
          </cell>
          <cell r="S185">
            <v>252974.46492589646</v>
          </cell>
          <cell r="T185">
            <v>241359.31610104244</v>
          </cell>
          <cell r="U185">
            <v>242661.42538159681</v>
          </cell>
          <cell r="V185">
            <v>246227.64309033594</v>
          </cell>
          <cell r="W185">
            <v>261686.99464022028</v>
          </cell>
          <cell r="X185">
            <v>238567.66304465709</v>
          </cell>
          <cell r="Y185">
            <v>261017.05331280874</v>
          </cell>
          <cell r="Z185">
            <v>275896.92247732455</v>
          </cell>
          <cell r="AA185">
            <v>317212.94492834434</v>
          </cell>
          <cell r="AB185">
            <v>268833.65785439766</v>
          </cell>
          <cell r="AC185">
            <v>310717.33180079359</v>
          </cell>
          <cell r="AD185">
            <v>280254.84393567743</v>
          </cell>
          <cell r="AE185">
            <v>313392.26265147893</v>
          </cell>
          <cell r="AF185">
            <v>267771.98975358228</v>
          </cell>
          <cell r="AG185">
            <v>289686.70741259807</v>
          </cell>
          <cell r="AH185">
            <v>276290.92607598455</v>
          </cell>
          <cell r="AI185">
            <v>302578.45799168083</v>
          </cell>
          <cell r="AJ185">
            <v>277469.20878142479</v>
          </cell>
          <cell r="AK185">
            <v>313421.52677082352</v>
          </cell>
          <cell r="AL185">
            <v>290203.05714399449</v>
          </cell>
          <cell r="AM185">
            <v>266465.27099813335</v>
          </cell>
          <cell r="AN185">
            <v>296733.45341531083</v>
          </cell>
          <cell r="AO185">
            <v>273810.82215054834</v>
          </cell>
          <cell r="AP185">
            <v>265727.03334572254</v>
          </cell>
          <cell r="AQ185">
            <v>276784.40602527815</v>
          </cell>
          <cell r="AR185">
            <v>273847.71447776974</v>
          </cell>
          <cell r="AS185">
            <v>254768.05948816618</v>
          </cell>
          <cell r="AT185">
            <v>271619.87739379943</v>
          </cell>
          <cell r="AU185">
            <v>262092.74817508567</v>
          </cell>
          <cell r="AV185">
            <v>285346.93680518743</v>
          </cell>
          <cell r="AW185">
            <v>256380.22092922719</v>
          </cell>
          <cell r="AX185">
            <v>244578.68208160109</v>
          </cell>
          <cell r="AY185">
            <v>245624.8984656519</v>
          </cell>
          <cell r="AZ185">
            <v>248773.28450317594</v>
          </cell>
          <cell r="BA185">
            <v>287007.85755535867</v>
          </cell>
          <cell r="BB185">
            <v>288413.40671768331</v>
          </cell>
          <cell r="BC185">
            <v>217171.24509137942</v>
          </cell>
          <cell r="BD185">
            <v>209256.62541501026</v>
          </cell>
          <cell r="BE185">
            <v>237551.70162057161</v>
          </cell>
          <cell r="BF185">
            <v>245550.0889025364</v>
          </cell>
          <cell r="BG185">
            <v>261644.14900524198</v>
          </cell>
          <cell r="BH185">
            <v>271961.74472985987</v>
          </cell>
          <cell r="BI185">
            <v>258529.87992927892</v>
          </cell>
          <cell r="BJ185">
            <v>234798.0022292845</v>
          </cell>
          <cell r="BK185">
            <v>249715.83399754576</v>
          </cell>
          <cell r="BL185">
            <v>247973.80176925729</v>
          </cell>
          <cell r="BM185">
            <v>227430.17377529436</v>
          </cell>
          <cell r="BN185">
            <v>225430.17690817296</v>
          </cell>
          <cell r="BO185">
            <v>233941.37387989517</v>
          </cell>
          <cell r="BP185">
            <v>235921.29741228948</v>
          </cell>
          <cell r="BQ185">
            <v>252790.11021624965</v>
          </cell>
          <cell r="BR185">
            <v>235488.7360308966</v>
          </cell>
          <cell r="BS185">
            <v>303797.3759564099</v>
          </cell>
          <cell r="BT185">
            <v>254912.06885427347</v>
          </cell>
          <cell r="BU185">
            <v>299540.70845892763</v>
          </cell>
          <cell r="BV185">
            <v>303078.83705880813</v>
          </cell>
          <cell r="BW185">
            <v>334931.15437871893</v>
          </cell>
          <cell r="BX185">
            <v>302098.65113699232</v>
          </cell>
          <cell r="BY185">
            <v>331727.31398525537</v>
          </cell>
          <cell r="BZ185">
            <v>267694.4203409488</v>
          </cell>
          <cell r="CA185">
            <v>301916.09039699379</v>
          </cell>
          <cell r="CB185">
            <v>321673.20900734776</v>
          </cell>
          <cell r="CC185">
            <v>315355.08891273657</v>
          </cell>
          <cell r="CD185">
            <v>325401.23124243529</v>
          </cell>
          <cell r="CE185">
            <v>368573.07675708953</v>
          </cell>
          <cell r="CF185">
            <v>370119.58450833184</v>
          </cell>
          <cell r="CG185">
            <v>380451.57786394749</v>
          </cell>
          <cell r="CH185">
            <v>345142.53080821683</v>
          </cell>
          <cell r="CI185">
            <v>366205.49960734783</v>
          </cell>
          <cell r="CJ185">
            <v>319127.43773114134</v>
          </cell>
          <cell r="CK185">
            <v>280059.41491663828</v>
          </cell>
          <cell r="CL185">
            <v>350473.56586317858</v>
          </cell>
          <cell r="CM185">
            <v>362329.65407086839</v>
          </cell>
          <cell r="CN185">
            <v>376801.7466991152</v>
          </cell>
          <cell r="CO185">
            <v>396995.73984116595</v>
          </cell>
          <cell r="CP185">
            <v>423410.54645733646</v>
          </cell>
          <cell r="CQ185">
            <v>416162.75223085232</v>
          </cell>
          <cell r="CR185">
            <v>402378.72985597525</v>
          </cell>
          <cell r="CS185">
            <v>366506.87082344072</v>
          </cell>
          <cell r="CT185">
            <v>312666.44347863022</v>
          </cell>
          <cell r="CU185">
            <v>373193.97186983901</v>
          </cell>
          <cell r="CV185">
            <v>367413.91196303739</v>
          </cell>
          <cell r="CW185">
            <v>399906.75301612762</v>
          </cell>
          <cell r="CX185">
            <v>411969.34404628782</v>
          </cell>
          <cell r="CY185">
            <v>362589.94967280241</v>
          </cell>
          <cell r="CZ185">
            <v>406321.33427011821</v>
          </cell>
          <cell r="DA185">
            <v>372399.77592416527</v>
          </cell>
          <cell r="DB185">
            <v>363718.31357478886</v>
          </cell>
          <cell r="DC185">
            <v>353577.78435784596</v>
          </cell>
          <cell r="DD185">
            <v>354362.58359270688</v>
          </cell>
          <cell r="DE185">
            <v>363703.83296615956</v>
          </cell>
          <cell r="DF185">
            <v>364216.32491230336</v>
          </cell>
          <cell r="DG185">
            <v>324342.01958309073</v>
          </cell>
          <cell r="DH185">
            <v>346831.3033714589</v>
          </cell>
          <cell r="DI185">
            <v>381145.7613088034</v>
          </cell>
          <cell r="DJ185">
            <v>382878.109777643</v>
          </cell>
          <cell r="DK185">
            <v>361158.97933485825</v>
          </cell>
          <cell r="DL185">
            <v>397719.01200549473</v>
          </cell>
          <cell r="DM185">
            <v>356360.090793574</v>
          </cell>
          <cell r="DN185">
            <v>366074.02964552183</v>
          </cell>
          <cell r="DO185">
            <v>326272.74783650157</v>
          </cell>
          <cell r="DP185">
            <v>364101.29076171375</v>
          </cell>
          <cell r="DQ185">
            <v>395267.21930586989</v>
          </cell>
          <cell r="DR185">
            <v>341279.7970867533</v>
          </cell>
          <cell r="DS185">
            <v>366305.77436470456</v>
          </cell>
          <cell r="DT185">
            <v>331964.99649605248</v>
          </cell>
          <cell r="DU185">
            <v>328400.6840684184</v>
          </cell>
          <cell r="DV185">
            <v>291139.58451988868</v>
          </cell>
          <cell r="DW185">
            <v>324655.99209938111</v>
          </cell>
          <cell r="DX185">
            <v>307184.68309767038</v>
          </cell>
          <cell r="DY185">
            <v>330041.92394107522</v>
          </cell>
          <cell r="DZ185">
            <v>256780.90641972606</v>
          </cell>
          <cell r="EA185">
            <v>343339.2529924594</v>
          </cell>
          <cell r="EB185">
            <v>292511.53330700484</v>
          </cell>
          <cell r="EC185">
            <v>286753.8738189959</v>
          </cell>
          <cell r="ED185">
            <v>260746.78538490631</v>
          </cell>
          <cell r="EE185">
            <v>302735.99119384866</v>
          </cell>
          <cell r="EF185">
            <v>298495.84906272945</v>
          </cell>
          <cell r="EG185">
            <v>308014.85929123324</v>
          </cell>
          <cell r="EH185">
            <v>342964.6094919332</v>
          </cell>
          <cell r="EI185">
            <v>355645.88477876154</v>
          </cell>
          <cell r="EJ185">
            <v>338167.38488827698</v>
          </cell>
          <cell r="EK185">
            <v>341411.09788889543</v>
          </cell>
          <cell r="EL185">
            <v>277589.3033869635</v>
          </cell>
          <cell r="EM185">
            <v>276481.1757392002</v>
          </cell>
          <cell r="EN185">
            <v>269398.35166943917</v>
          </cell>
          <cell r="EO185">
            <v>271147.83485054196</v>
          </cell>
        </row>
        <row r="186">
          <cell r="A186" t="str">
            <v>1 to 30 @ 1.75%</v>
          </cell>
          <cell r="B186">
            <v>1.7500000000000002E-2</v>
          </cell>
          <cell r="C186">
            <v>53491.170108583341</v>
          </cell>
          <cell r="D186">
            <v>84802.391136368868</v>
          </cell>
          <cell r="E186">
            <v>72230.684101631748</v>
          </cell>
          <cell r="F186">
            <v>75748.564135567271</v>
          </cell>
          <cell r="G186">
            <v>87785.209645684037</v>
          </cell>
          <cell r="H186">
            <v>81303.992968555001</v>
          </cell>
          <cell r="I186">
            <v>78710.815998016478</v>
          </cell>
          <cell r="J186">
            <v>71274.19065477814</v>
          </cell>
          <cell r="K186">
            <v>80541.487057372811</v>
          </cell>
          <cell r="L186">
            <v>70452.752073279829</v>
          </cell>
          <cell r="M186">
            <v>72307.620050882819</v>
          </cell>
          <cell r="N186">
            <v>98238.158415438884</v>
          </cell>
          <cell r="O186">
            <v>59042.524773592289</v>
          </cell>
          <cell r="P186">
            <v>51201.628193057164</v>
          </cell>
          <cell r="Q186">
            <v>53420.034160855233</v>
          </cell>
          <cell r="R186">
            <v>48543.649571306945</v>
          </cell>
          <cell r="S186">
            <v>42542.253747125367</v>
          </cell>
          <cell r="T186">
            <v>52132.063965141788</v>
          </cell>
          <cell r="U186">
            <v>50860.182997264572</v>
          </cell>
          <cell r="V186">
            <v>53814.611688133533</v>
          </cell>
          <cell r="W186">
            <v>64419.746831086071</v>
          </cell>
          <cell r="X186">
            <v>69021.941787718446</v>
          </cell>
          <cell r="Y186">
            <v>46859.578230584499</v>
          </cell>
          <cell r="Z186">
            <v>50141.211502864098</v>
          </cell>
          <cell r="AA186">
            <v>42300.466879333115</v>
          </cell>
          <cell r="AB186">
            <v>62536.496961761841</v>
          </cell>
          <cell r="AC186">
            <v>61921.227942977843</v>
          </cell>
          <cell r="AD186">
            <v>64760.519435832619</v>
          </cell>
          <cell r="AE186">
            <v>65360.887054949213</v>
          </cell>
          <cell r="AF186">
            <v>80543.080329090997</v>
          </cell>
          <cell r="AG186">
            <v>86047.545717466681</v>
          </cell>
          <cell r="AH186">
            <v>53784.270377462206</v>
          </cell>
          <cell r="AI186">
            <v>49504.25294072854</v>
          </cell>
          <cell r="AJ186">
            <v>53877.90220199</v>
          </cell>
          <cell r="AK186">
            <v>55632.581772942285</v>
          </cell>
          <cell r="AL186">
            <v>69408.665448438987</v>
          </cell>
          <cell r="AM186">
            <v>99577.7152312697</v>
          </cell>
          <cell r="AN186">
            <v>99597.984035661386</v>
          </cell>
          <cell r="AO186">
            <v>85010.445741741583</v>
          </cell>
          <cell r="AP186">
            <v>99208.860938428275</v>
          </cell>
          <cell r="AQ186">
            <v>102682.86654967719</v>
          </cell>
          <cell r="AR186">
            <v>47392.939388372819</v>
          </cell>
          <cell r="AS186">
            <v>57655.572382652732</v>
          </cell>
          <cell r="AT186">
            <v>58956.772788295551</v>
          </cell>
          <cell r="AU186">
            <v>63696.707071587109</v>
          </cell>
          <cell r="AV186">
            <v>67786.274484482579</v>
          </cell>
          <cell r="AW186">
            <v>78831.086509387882</v>
          </cell>
          <cell r="AX186">
            <v>79286.422214876598</v>
          </cell>
          <cell r="AY186">
            <v>71185.278267372094</v>
          </cell>
          <cell r="AZ186">
            <v>64590.43856535112</v>
          </cell>
          <cell r="BA186">
            <v>41416.860174502763</v>
          </cell>
          <cell r="BB186">
            <v>35802.272000595607</v>
          </cell>
          <cell r="BC186">
            <v>71876.716535583866</v>
          </cell>
          <cell r="BD186">
            <v>60360.17734988255</v>
          </cell>
          <cell r="BE186">
            <v>56236.3322484284</v>
          </cell>
          <cell r="BF186">
            <v>42369.144867706884</v>
          </cell>
          <cell r="BG186">
            <v>44892.224460141573</v>
          </cell>
          <cell r="BH186">
            <v>51697.676401239718</v>
          </cell>
          <cell r="BI186">
            <v>40345.929442584093</v>
          </cell>
          <cell r="BJ186">
            <v>39880.145133014164</v>
          </cell>
          <cell r="BK186">
            <v>53276.311843383977</v>
          </cell>
          <cell r="BL186">
            <v>53809.978939025234</v>
          </cell>
          <cell r="BM186">
            <v>47699.055845606978</v>
          </cell>
          <cell r="BN186">
            <v>57170.603037513043</v>
          </cell>
          <cell r="BO186">
            <v>28719.013816152401</v>
          </cell>
          <cell r="BP186">
            <v>23212.353568229755</v>
          </cell>
          <cell r="BQ186">
            <v>32029.110777208734</v>
          </cell>
          <cell r="BR186">
            <v>41156.894965211424</v>
          </cell>
          <cell r="BS186">
            <v>34165.715473163851</v>
          </cell>
          <cell r="BT186">
            <v>30358.181777826143</v>
          </cell>
          <cell r="BU186">
            <v>80909.185903560137</v>
          </cell>
          <cell r="BV186">
            <v>53020.630269994996</v>
          </cell>
          <cell r="BW186">
            <v>44033.497046519828</v>
          </cell>
          <cell r="BX186">
            <v>73399.162628865117</v>
          </cell>
          <cell r="BY186">
            <v>59480.379689378933</v>
          </cell>
          <cell r="BZ186">
            <v>54342.758410124028</v>
          </cell>
          <cell r="CA186">
            <v>61113.581862920313</v>
          </cell>
          <cell r="CB186">
            <v>52926.590978073196</v>
          </cell>
          <cell r="CC186">
            <v>64171.742375153488</v>
          </cell>
          <cell r="CD186">
            <v>68951.930760320625</v>
          </cell>
          <cell r="CE186">
            <v>50011.968950753551</v>
          </cell>
          <cell r="CF186">
            <v>55446.033215670854</v>
          </cell>
          <cell r="CG186">
            <v>73825.552464583976</v>
          </cell>
          <cell r="CH186">
            <v>117520.80131527834</v>
          </cell>
          <cell r="CI186">
            <v>59007.709754273143</v>
          </cell>
          <cell r="CJ186">
            <v>79069.159790860431</v>
          </cell>
          <cell r="CK186">
            <v>88793.066246472416</v>
          </cell>
          <cell r="CL186">
            <v>78802.862983512241</v>
          </cell>
          <cell r="CM186">
            <v>72043.71121159404</v>
          </cell>
          <cell r="CN186">
            <v>73762.144567736512</v>
          </cell>
          <cell r="CO186">
            <v>61108.437924378566</v>
          </cell>
          <cell r="CP186">
            <v>49693.12065534055</v>
          </cell>
          <cell r="CQ186">
            <v>48479.312392447522</v>
          </cell>
          <cell r="CR186">
            <v>78134.701458836193</v>
          </cell>
          <cell r="CS186">
            <v>122627.77382812546</v>
          </cell>
          <cell r="CT186">
            <v>174470.22005510802</v>
          </cell>
          <cell r="CU186">
            <v>110338.20912394351</v>
          </cell>
          <cell r="CV186">
            <v>100170.00366245501</v>
          </cell>
          <cell r="CW186">
            <v>81955.347643804838</v>
          </cell>
          <cell r="CX186">
            <v>96891.538550355923</v>
          </cell>
          <cell r="CY186">
            <v>114739.53715955636</v>
          </cell>
          <cell r="CZ186">
            <v>74234.736416168715</v>
          </cell>
          <cell r="DA186">
            <v>58446.729019590108</v>
          </cell>
          <cell r="DB186">
            <v>34278.839788997851</v>
          </cell>
          <cell r="DC186">
            <v>29408.478835808812</v>
          </cell>
          <cell r="DD186">
            <v>49012.386838907289</v>
          </cell>
          <cell r="DE186">
            <v>36053.142895198864</v>
          </cell>
          <cell r="DF186">
            <v>51254.610254075975</v>
          </cell>
          <cell r="DG186">
            <v>48978.860839990586</v>
          </cell>
          <cell r="DH186">
            <v>96305.456744818977</v>
          </cell>
          <cell r="DI186">
            <v>90957.226599561356</v>
          </cell>
          <cell r="DJ186">
            <v>91892.167787193684</v>
          </cell>
          <cell r="DK186">
            <v>93359.30422942937</v>
          </cell>
          <cell r="DL186">
            <v>94012.13226360055</v>
          </cell>
          <cell r="DM186">
            <v>100207.2260450117</v>
          </cell>
          <cell r="DN186">
            <v>88393.890544098947</v>
          </cell>
          <cell r="DO186">
            <v>88257.703337649611</v>
          </cell>
          <cell r="DP186">
            <v>86163.889632866631</v>
          </cell>
          <cell r="DQ186">
            <v>53035.251704482755</v>
          </cell>
          <cell r="DR186">
            <v>64183.203070224503</v>
          </cell>
          <cell r="DS186">
            <v>68132.042949802344</v>
          </cell>
          <cell r="DT186">
            <v>86700.702120435875</v>
          </cell>
          <cell r="DU186">
            <v>77705.218851150828</v>
          </cell>
          <cell r="DV186">
            <v>91976.40441879211</v>
          </cell>
          <cell r="DW186">
            <v>84592.60681841633</v>
          </cell>
          <cell r="DX186">
            <v>84894.613184428788</v>
          </cell>
          <cell r="DY186">
            <v>80813.058678551562</v>
          </cell>
          <cell r="DZ186">
            <v>146264.78026738422</v>
          </cell>
          <cell r="EA186">
            <v>80727.869153419975</v>
          </cell>
          <cell r="EB186">
            <v>79171.986279041332</v>
          </cell>
          <cell r="EC186">
            <v>78476.530004540429</v>
          </cell>
          <cell r="ED186">
            <v>96665.352657872776</v>
          </cell>
          <cell r="EE186">
            <v>102533.88021221364</v>
          </cell>
          <cell r="EF186">
            <v>74729.365571928618</v>
          </cell>
          <cell r="EG186">
            <v>74960.555589017444</v>
          </cell>
          <cell r="EH186">
            <v>44246.610757611779</v>
          </cell>
          <cell r="EI186">
            <v>50154.425353382372</v>
          </cell>
          <cell r="EJ186">
            <v>47639.460366160711</v>
          </cell>
          <cell r="EK186">
            <v>49415.428421912016</v>
          </cell>
          <cell r="EL186">
            <v>41699.247727570706</v>
          </cell>
          <cell r="EM186">
            <v>63585.981686304505</v>
          </cell>
          <cell r="EN186">
            <v>60255.903644107362</v>
          </cell>
          <cell r="EO186">
            <v>73189.332774407449</v>
          </cell>
        </row>
        <row r="187">
          <cell r="A187" t="str">
            <v>31 to 60 @ 1.75%</v>
          </cell>
          <cell r="B187">
            <v>1.7500000000000002E-2</v>
          </cell>
          <cell r="C187">
            <v>9032.6870999322455</v>
          </cell>
          <cell r="D187">
            <v>9939.0998357583012</v>
          </cell>
          <cell r="E187">
            <v>10608.609746947195</v>
          </cell>
          <cell r="F187">
            <v>11118.985594832597</v>
          </cell>
          <cell r="G187">
            <v>13266.787042782729</v>
          </cell>
          <cell r="H187">
            <v>14024.281239941753</v>
          </cell>
          <cell r="I187">
            <v>16195.268189763619</v>
          </cell>
          <cell r="J187">
            <v>13773.457231073404</v>
          </cell>
          <cell r="K187">
            <v>29926.343920903557</v>
          </cell>
          <cell r="L187">
            <v>27843.709934089595</v>
          </cell>
          <cell r="M187">
            <v>37206.669595301755</v>
          </cell>
          <cell r="N187">
            <v>14713.392761395429</v>
          </cell>
          <cell r="O187">
            <v>14842.332242766321</v>
          </cell>
          <cell r="P187">
            <v>13809.082968837472</v>
          </cell>
          <cell r="Q187">
            <v>14282.252456269845</v>
          </cell>
          <cell r="R187">
            <v>13026.74051275481</v>
          </cell>
          <cell r="S187">
            <v>12472.802082916009</v>
          </cell>
          <cell r="T187">
            <v>11039.617827554199</v>
          </cell>
          <cell r="U187">
            <v>11025.660214118909</v>
          </cell>
          <cell r="V187">
            <v>7515.7632354927191</v>
          </cell>
          <cell r="W187">
            <v>7654.0498434819929</v>
          </cell>
          <cell r="X187">
            <v>7707.1169059770327</v>
          </cell>
          <cell r="Y187">
            <v>10949.882578635203</v>
          </cell>
          <cell r="Z187">
            <v>10525.814261409043</v>
          </cell>
          <cell r="AA187">
            <v>7799.4055722574067</v>
          </cell>
          <cell r="AB187">
            <v>7148.1615338496649</v>
          </cell>
          <cell r="AC187">
            <v>9330.7987455268321</v>
          </cell>
          <cell r="AD187">
            <v>7927.5660420832392</v>
          </cell>
          <cell r="AE187">
            <v>7167.1028647901521</v>
          </cell>
          <cell r="AF187">
            <v>8137.854297359132</v>
          </cell>
          <cell r="AG187">
            <v>8416.3287467534537</v>
          </cell>
          <cell r="AH187">
            <v>3552.0988623450053</v>
          </cell>
          <cell r="AI187">
            <v>3812.1337256238116</v>
          </cell>
          <cell r="AJ187">
            <v>3891.7645927095923</v>
          </cell>
          <cell r="AK187">
            <v>4170.2914934116661</v>
          </cell>
          <cell r="AL187">
            <v>5692.6780519288031</v>
          </cell>
          <cell r="AM187">
            <v>8172.9951556704973</v>
          </cell>
          <cell r="AN187">
            <v>10624.810623547852</v>
          </cell>
          <cell r="AO187">
            <v>14026.347248044585</v>
          </cell>
          <cell r="AP187">
            <v>14110.580675222309</v>
          </cell>
          <cell r="AQ187">
            <v>15363.610035939493</v>
          </cell>
          <cell r="AR187">
            <v>8137.8369260256968</v>
          </cell>
          <cell r="AS187">
            <v>8385.7934843010407</v>
          </cell>
          <cell r="AT187">
            <v>6782.0456715034234</v>
          </cell>
          <cell r="AU187">
            <v>5912.6215641744157</v>
          </cell>
          <cell r="AV187">
            <v>5155.9024995248292</v>
          </cell>
          <cell r="AW187">
            <v>6148.1474998196154</v>
          </cell>
          <cell r="AX187">
            <v>5861.5014402539946</v>
          </cell>
          <cell r="AY187">
            <v>13787.468645046225</v>
          </cell>
          <cell r="AZ187">
            <v>7509.6574647705293</v>
          </cell>
          <cell r="BA187">
            <v>10433.950939817272</v>
          </cell>
          <cell r="BB187">
            <v>12548.464359253401</v>
          </cell>
          <cell r="BC187">
            <v>10752.409307823438</v>
          </cell>
          <cell r="BD187">
            <v>9483.4067530312132</v>
          </cell>
          <cell r="BE187">
            <v>8689.1219268455698</v>
          </cell>
          <cell r="BF187">
            <v>10748.433464964977</v>
          </cell>
          <cell r="BG187">
            <v>10907.90804013456</v>
          </cell>
          <cell r="BH187">
            <v>8900.2635699582243</v>
          </cell>
          <cell r="BI187">
            <v>6260.025127335568</v>
          </cell>
          <cell r="BJ187">
            <v>7668.0283699788934</v>
          </cell>
          <cell r="BK187">
            <v>6803.4110623999932</v>
          </cell>
          <cell r="BL187">
            <v>8422.6075561951129</v>
          </cell>
          <cell r="BM187">
            <v>3508.8462659338925</v>
          </cell>
          <cell r="BN187">
            <v>3129.9929998359535</v>
          </cell>
          <cell r="BO187">
            <v>5104.8073363553649</v>
          </cell>
          <cell r="BP187">
            <v>5758.9594709032808</v>
          </cell>
          <cell r="BQ187">
            <v>3890.6003760619305</v>
          </cell>
          <cell r="BR187">
            <v>3713.8674654504853</v>
          </cell>
          <cell r="BS187">
            <v>3498.6740853041606</v>
          </cell>
          <cell r="BT187">
            <v>5667.3374927886616</v>
          </cell>
          <cell r="BU187">
            <v>2646.5739197151379</v>
          </cell>
          <cell r="BV187">
            <v>3188.8418492519149</v>
          </cell>
          <cell r="BW187">
            <v>4509.0291223403447</v>
          </cell>
          <cell r="BX187">
            <v>4016.1215837815421</v>
          </cell>
          <cell r="BY187">
            <v>3741.6624422167906</v>
          </cell>
          <cell r="BZ187">
            <v>4001.8482505773964</v>
          </cell>
          <cell r="CA187">
            <v>7396.5584469949263</v>
          </cell>
          <cell r="CB187">
            <v>7217.9635992850899</v>
          </cell>
          <cell r="CC187">
            <v>6181.1080028041697</v>
          </cell>
          <cell r="CD187">
            <v>9894.9887918987461</v>
          </cell>
          <cell r="CE187">
            <v>6022.2469898776963</v>
          </cell>
          <cell r="CF187">
            <v>5037.986225468313</v>
          </cell>
          <cell r="CG187">
            <v>3160.7217081082817</v>
          </cell>
          <cell r="CH187">
            <v>4220.2192355127372</v>
          </cell>
          <cell r="CI187">
            <v>3699.8467755229135</v>
          </cell>
          <cell r="CJ187">
            <v>4282.5681556354812</v>
          </cell>
          <cell r="CK187">
            <v>4764.9269098018058</v>
          </cell>
          <cell r="CL187">
            <v>4957.46672191773</v>
          </cell>
          <cell r="CM187">
            <v>3590.2690788231498</v>
          </cell>
          <cell r="CN187">
            <v>3818.9604910104599</v>
          </cell>
          <cell r="CO187">
            <v>5656.9224507982699</v>
          </cell>
          <cell r="CP187">
            <v>10653.84587979075</v>
          </cell>
          <cell r="CQ187">
            <v>10499.538180069198</v>
          </cell>
          <cell r="CR187">
            <v>9396.7701789590246</v>
          </cell>
          <cell r="CS187">
            <v>15745.763518082838</v>
          </cell>
          <cell r="CT187">
            <v>17649.335149067691</v>
          </cell>
          <cell r="CU187">
            <v>11547.264689552914</v>
          </cell>
          <cell r="CV187">
            <v>11966.609859275413</v>
          </cell>
          <cell r="CW187">
            <v>10163.462075538133</v>
          </cell>
          <cell r="CX187">
            <v>6304.7811030306502</v>
          </cell>
          <cell r="CY187">
            <v>11938.975778160542</v>
          </cell>
          <cell r="CZ187">
            <v>12319.38909119327</v>
          </cell>
          <cell r="DA187">
            <v>27830.956845541692</v>
          </cell>
          <cell r="DB187">
            <v>7023.8640775418207</v>
          </cell>
          <cell r="DC187">
            <v>8113.6303945168575</v>
          </cell>
          <cell r="DD187">
            <v>7360.9711622796276</v>
          </cell>
          <cell r="DE187">
            <v>8117.1550886671484</v>
          </cell>
          <cell r="DF187">
            <v>8675.1656626400618</v>
          </cell>
          <cell r="DG187">
            <v>3126.9541970607024</v>
          </cell>
          <cell r="DH187">
            <v>2377.8565941390329</v>
          </cell>
          <cell r="DI187">
            <v>3272.0223712389447</v>
          </cell>
          <cell r="DJ187">
            <v>2976.6454457576174</v>
          </cell>
          <cell r="DK187">
            <v>9266.6752509340513</v>
          </cell>
          <cell r="DL187">
            <v>12145.88269495042</v>
          </cell>
          <cell r="DM187">
            <v>10332.342468821591</v>
          </cell>
          <cell r="DN187">
            <v>9908.2169779834439</v>
          </cell>
          <cell r="DO187">
            <v>11037.441182609287</v>
          </cell>
          <cell r="DP187">
            <v>10836.04030390375</v>
          </cell>
          <cell r="DQ187">
            <v>20682.297108595227</v>
          </cell>
          <cell r="DR187">
            <v>19989.936810481562</v>
          </cell>
          <cell r="DS187">
            <v>21115.321275803148</v>
          </cell>
          <cell r="DT187">
            <v>19517.561176121842</v>
          </cell>
          <cell r="DU187">
            <v>20668.120076666732</v>
          </cell>
          <cell r="DV187">
            <v>19036.052774025276</v>
          </cell>
          <cell r="DW187">
            <v>17024.300236471892</v>
          </cell>
          <cell r="DX187">
            <v>10521.8987965833</v>
          </cell>
          <cell r="DY187">
            <v>10048.262306992829</v>
          </cell>
          <cell r="DZ187">
            <v>16103.559523635546</v>
          </cell>
          <cell r="EA187">
            <v>15410.400144183821</v>
          </cell>
          <cell r="EB187">
            <v>32845.940052466205</v>
          </cell>
          <cell r="EC187">
            <v>32096.690998501574</v>
          </cell>
          <cell r="ED187">
            <v>29736.872088656906</v>
          </cell>
          <cell r="EE187">
            <v>29931.967173325149</v>
          </cell>
          <cell r="EF187">
            <v>9743.4481938052068</v>
          </cell>
          <cell r="EG187">
            <v>6586.647178788071</v>
          </cell>
          <cell r="EH187">
            <v>9553.2626190041756</v>
          </cell>
          <cell r="EI187">
            <v>10392.516599190372</v>
          </cell>
          <cell r="EJ187">
            <v>6934.6725682247461</v>
          </cell>
          <cell r="EK187">
            <v>9010.9948581211211</v>
          </cell>
          <cell r="EL187">
            <v>7203.5556804102443</v>
          </cell>
          <cell r="EM187">
            <v>6965.4264059017542</v>
          </cell>
          <cell r="EN187">
            <v>4899.5947148635332</v>
          </cell>
          <cell r="EO187">
            <v>4907.9643245052584</v>
          </cell>
        </row>
        <row r="188">
          <cell r="A188" t="str">
            <v>61 to 90 @ 40%</v>
          </cell>
          <cell r="B188">
            <v>0.4</v>
          </cell>
          <cell r="C188">
            <v>58662.460067804335</v>
          </cell>
          <cell r="D188">
            <v>74705.295601748381</v>
          </cell>
          <cell r="E188">
            <v>95825.803220457819</v>
          </cell>
          <cell r="F188">
            <v>134466.46817506055</v>
          </cell>
          <cell r="G188">
            <v>144865.13629831871</v>
          </cell>
          <cell r="H188">
            <v>153519.78615114352</v>
          </cell>
          <cell r="I188">
            <v>114039.5841672212</v>
          </cell>
          <cell r="J188">
            <v>151698.91189741698</v>
          </cell>
          <cell r="K188">
            <v>160808.27531624096</v>
          </cell>
          <cell r="L188">
            <v>142463.41476873946</v>
          </cell>
          <cell r="M188">
            <v>171656.71111461375</v>
          </cell>
          <cell r="N188">
            <v>155904.02551769753</v>
          </cell>
          <cell r="O188">
            <v>131324.90227724123</v>
          </cell>
          <cell r="P188">
            <v>137325.85230144695</v>
          </cell>
          <cell r="Q188">
            <v>127657.1329097175</v>
          </cell>
          <cell r="R188">
            <v>102342.98012386977</v>
          </cell>
          <cell r="S188">
            <v>96325.600335868279</v>
          </cell>
          <cell r="T188">
            <v>68019.757951265943</v>
          </cell>
          <cell r="U188">
            <v>68019.757951265943</v>
          </cell>
          <cell r="V188">
            <v>50762.746682060555</v>
          </cell>
          <cell r="W188">
            <v>48740.023798088172</v>
          </cell>
          <cell r="X188">
            <v>48067.066532527533</v>
          </cell>
          <cell r="Y188">
            <v>48238.515088326407</v>
          </cell>
          <cell r="Z188">
            <v>46861.888232437275</v>
          </cell>
          <cell r="AA188">
            <v>40828.097955351237</v>
          </cell>
          <cell r="AB188">
            <v>12037.095670995972</v>
          </cell>
          <cell r="AC188">
            <v>17982.087353752002</v>
          </cell>
          <cell r="AD188">
            <v>20536.063681753596</v>
          </cell>
          <cell r="AE188">
            <v>22154.777054913404</v>
          </cell>
          <cell r="AF188">
            <v>22596.433931570431</v>
          </cell>
          <cell r="AG188">
            <v>20047.021855172348</v>
          </cell>
          <cell r="AH188">
            <v>21895.898409277128</v>
          </cell>
          <cell r="AI188">
            <v>22538.374646603894</v>
          </cell>
          <cell r="AJ188">
            <v>22098.903522192802</v>
          </cell>
          <cell r="AK188">
            <v>31648.616992256888</v>
          </cell>
          <cell r="AL188">
            <v>28419.316464163785</v>
          </cell>
          <cell r="AM188">
            <v>56051.534678199219</v>
          </cell>
          <cell r="AN188">
            <v>58648.886816203034</v>
          </cell>
          <cell r="AO188">
            <v>48992.206409066268</v>
          </cell>
          <cell r="AP188">
            <v>37144.935803492408</v>
          </cell>
          <cell r="AQ188">
            <v>59796.618767141743</v>
          </cell>
          <cell r="AR188">
            <v>105971.60255302051</v>
          </cell>
          <cell r="AS188">
            <v>129273.08228929649</v>
          </cell>
          <cell r="AT188">
            <v>134566.23022510033</v>
          </cell>
          <cell r="AU188">
            <v>155605.76863715437</v>
          </cell>
          <cell r="AV188">
            <v>173265.29369958604</v>
          </cell>
          <cell r="AW188">
            <v>185082.96991363954</v>
          </cell>
          <cell r="AX188">
            <v>143603.51007911519</v>
          </cell>
          <cell r="AY188">
            <v>128974.60182210377</v>
          </cell>
          <cell r="AZ188">
            <v>67133.468182548255</v>
          </cell>
          <cell r="BA188">
            <v>90266.984230803719</v>
          </cell>
          <cell r="BB188">
            <v>43494.461269204665</v>
          </cell>
          <cell r="BC188">
            <v>30789.011133673877</v>
          </cell>
          <cell r="BD188">
            <v>28545.249717021292</v>
          </cell>
          <cell r="BE188">
            <v>25840.73403989094</v>
          </cell>
          <cell r="BF188">
            <v>40424.234932343497</v>
          </cell>
          <cell r="BG188">
            <v>44613.034437095303</v>
          </cell>
          <cell r="BH188">
            <v>58582.080667310525</v>
          </cell>
          <cell r="BI188">
            <v>100229.71235673597</v>
          </cell>
          <cell r="BJ188">
            <v>111617.36976473292</v>
          </cell>
          <cell r="BK188">
            <v>119644.8667756059</v>
          </cell>
          <cell r="BL188">
            <v>114232.63967423429</v>
          </cell>
          <cell r="BM188">
            <v>72046.156449639006</v>
          </cell>
          <cell r="BN188">
            <v>24013.437452404753</v>
          </cell>
          <cell r="BO188">
            <v>22092.909087020969</v>
          </cell>
          <cell r="BP188">
            <v>38645.526036758136</v>
          </cell>
          <cell r="BQ188">
            <v>23121.581147103054</v>
          </cell>
          <cell r="BR188">
            <v>30026.010127442067</v>
          </cell>
          <cell r="BS188">
            <v>38141.241768588821</v>
          </cell>
          <cell r="BT188">
            <v>33202.043063763871</v>
          </cell>
          <cell r="BU188">
            <v>10783.283419698106</v>
          </cell>
          <cell r="BV188">
            <v>12095.332283305215</v>
          </cell>
          <cell r="BW188">
            <v>7422.9225655780128</v>
          </cell>
          <cell r="BX188">
            <v>30020.050386750332</v>
          </cell>
          <cell r="BY188">
            <v>31273.789394145773</v>
          </cell>
          <cell r="BZ188">
            <v>36373.349840908391</v>
          </cell>
          <cell r="CA188">
            <v>30362.091701172423</v>
          </cell>
          <cell r="CB188">
            <v>33265.437588780449</v>
          </cell>
          <cell r="CC188">
            <v>36471.026367200284</v>
          </cell>
          <cell r="CD188">
            <v>71116.078392100186</v>
          </cell>
          <cell r="CE188">
            <v>46241.296502165489</v>
          </cell>
          <cell r="CF188">
            <v>43273.684872596292</v>
          </cell>
          <cell r="CG188">
            <v>69494.882436142536</v>
          </cell>
          <cell r="CH188">
            <v>72522.985819227106</v>
          </cell>
          <cell r="CI188">
            <v>66020.978113500794</v>
          </cell>
          <cell r="CJ188">
            <v>80095.7075850252</v>
          </cell>
          <cell r="CK188">
            <v>76582.054953022205</v>
          </cell>
          <cell r="CL188">
            <v>58330.025269426107</v>
          </cell>
          <cell r="CM188">
            <v>24816.765009332732</v>
          </cell>
          <cell r="CN188">
            <v>25157.364575359799</v>
          </cell>
          <cell r="CO188">
            <v>24666.422262257835</v>
          </cell>
          <cell r="CP188">
            <v>768.82582394540168</v>
          </cell>
          <cell r="CQ188">
            <v>2009.5274167098955</v>
          </cell>
          <cell r="CR188">
            <v>2130.3798557047066</v>
          </cell>
          <cell r="CS188">
            <v>2220.6394731409205</v>
          </cell>
          <cell r="CT188">
            <v>2245.3959121592457</v>
          </cell>
          <cell r="CU188">
            <v>591.64111410427995</v>
          </cell>
          <cell r="CV188">
            <v>5920.7710807080348</v>
          </cell>
          <cell r="CW188">
            <v>6420.6221653097437</v>
          </cell>
          <cell r="CX188">
            <v>23968.037797730361</v>
          </cell>
          <cell r="CY188">
            <v>22904.883279376863</v>
          </cell>
          <cell r="CZ188">
            <v>23826.488173888236</v>
          </cell>
          <cell r="DA188">
            <v>24663.43082708526</v>
          </cell>
          <cell r="DB188">
            <v>5097.4980526681302</v>
          </cell>
          <cell r="DC188">
            <v>3396.173267461787</v>
          </cell>
          <cell r="DD188">
            <v>3262.2641391248462</v>
          </cell>
          <cell r="DE188">
            <v>2787.2928516928896</v>
          </cell>
          <cell r="DF188">
            <v>3757.1076537662784</v>
          </cell>
          <cell r="DG188">
            <v>3838.1076999595748</v>
          </cell>
          <cell r="DH188">
            <v>8679.4525511499323</v>
          </cell>
          <cell r="DI188">
            <v>8022.8402406558989</v>
          </cell>
          <cell r="DJ188">
            <v>8128.5389017339967</v>
          </cell>
          <cell r="DK188">
            <v>15458.518810081865</v>
          </cell>
          <cell r="DL188">
            <v>20277.192746001787</v>
          </cell>
          <cell r="DM188">
            <v>14350.195933587947</v>
          </cell>
          <cell r="DN188">
            <v>13231.900321538056</v>
          </cell>
          <cell r="DO188">
            <v>8529.4798785293624</v>
          </cell>
          <cell r="DP188">
            <v>27596.452060000542</v>
          </cell>
          <cell r="DQ188">
            <v>12805.092682361337</v>
          </cell>
          <cell r="DR188">
            <v>9228.195868088842</v>
          </cell>
          <cell r="DS188">
            <v>6500.34622562401</v>
          </cell>
          <cell r="DT188">
            <v>34269.611490973795</v>
          </cell>
          <cell r="DU188">
            <v>10529.026849798824</v>
          </cell>
          <cell r="DV188">
            <v>6679.4429868125371</v>
          </cell>
          <cell r="DW188">
            <v>5745.8723516109103</v>
          </cell>
          <cell r="DX188">
            <v>31522.325229771734</v>
          </cell>
          <cell r="DY188">
            <v>38104.122529830252</v>
          </cell>
          <cell r="DZ188">
            <v>46908.984061694049</v>
          </cell>
          <cell r="EA188">
            <v>30891.097713879964</v>
          </cell>
          <cell r="EB188">
            <v>24022.697023647674</v>
          </cell>
          <cell r="EC188">
            <v>69856.614795489193</v>
          </cell>
          <cell r="ED188">
            <v>62945.173675228922</v>
          </cell>
          <cell r="EE188">
            <v>58179.61698833327</v>
          </cell>
          <cell r="EF188">
            <v>6041.9319150814827</v>
          </cell>
          <cell r="EG188">
            <v>6143.3014760322767</v>
          </cell>
          <cell r="EH188">
            <v>3651.2586499410859</v>
          </cell>
          <cell r="EI188">
            <v>368.61343123202442</v>
          </cell>
          <cell r="EJ188">
            <v>1197.2563938020801</v>
          </cell>
          <cell r="EK188">
            <v>6641.001502868151</v>
          </cell>
          <cell r="EL188">
            <v>5753.894486397131</v>
          </cell>
          <cell r="EM188">
            <v>6368.3568585189387</v>
          </cell>
          <cell r="EN188">
            <v>6101.5794362478846</v>
          </cell>
          <cell r="EO188">
            <v>5043.1163825915673</v>
          </cell>
        </row>
        <row r="189">
          <cell r="A189" t="str">
            <v>91 to 120 @ 60%</v>
          </cell>
          <cell r="B189">
            <v>0.6</v>
          </cell>
          <cell r="C189">
            <v>14410.398566435861</v>
          </cell>
          <cell r="D189">
            <v>8987.5183322042067</v>
          </cell>
          <cell r="E189">
            <v>52621.488033338785</v>
          </cell>
          <cell r="F189">
            <v>54847.173625862291</v>
          </cell>
          <cell r="G189">
            <v>56382.288721763995</v>
          </cell>
          <cell r="H189">
            <v>60179.22949362066</v>
          </cell>
          <cell r="I189">
            <v>55303.099571193619</v>
          </cell>
          <cell r="J189">
            <v>64069.440592797262</v>
          </cell>
          <cell r="K189">
            <v>125850.67613994124</v>
          </cell>
          <cell r="L189">
            <v>91224.197226718432</v>
          </cell>
          <cell r="M189">
            <v>89827.860051193566</v>
          </cell>
          <cell r="N189">
            <v>90311.229330279399</v>
          </cell>
          <cell r="O189">
            <v>127218.61588350899</v>
          </cell>
          <cell r="P189">
            <v>119995.91323508354</v>
          </cell>
          <cell r="Q189">
            <v>187941.51944503261</v>
          </cell>
          <cell r="R189">
            <v>169870.32124662973</v>
          </cell>
          <cell r="S189">
            <v>175229.60071643535</v>
          </cell>
          <cell r="T189">
            <v>133019.30744113988</v>
          </cell>
          <cell r="U189">
            <v>133019.30744113988</v>
          </cell>
          <cell r="V189">
            <v>90408.327615236398</v>
          </cell>
          <cell r="W189">
            <v>87861.053104306338</v>
          </cell>
          <cell r="X189">
            <v>75188.668735776446</v>
          </cell>
          <cell r="Y189">
            <v>7842.9300866562553</v>
          </cell>
          <cell r="Z189">
            <v>8998.3603572336451</v>
          </cell>
          <cell r="AA189">
            <v>3862.9412378225484</v>
          </cell>
          <cell r="AB189">
            <v>3087.8723349313032</v>
          </cell>
          <cell r="AC189">
            <v>1605.5159784261955</v>
          </cell>
          <cell r="AD189">
            <v>614.82088174945034</v>
          </cell>
          <cell r="AE189">
            <v>-592.6915858626918</v>
          </cell>
          <cell r="AF189">
            <v>-589.19322578652918</v>
          </cell>
          <cell r="AG189">
            <v>194.25439404746677</v>
          </cell>
          <cell r="AH189">
            <v>1489.8387993787585</v>
          </cell>
          <cell r="AI189">
            <v>1337.7671107124984</v>
          </cell>
          <cell r="AJ189">
            <v>1401.5702596057458</v>
          </cell>
          <cell r="AK189">
            <v>1313.8799611676363</v>
          </cell>
          <cell r="AL189">
            <v>2180.0276567195292</v>
          </cell>
          <cell r="AM189">
            <v>9579.1517364240262</v>
          </cell>
          <cell r="AN189">
            <v>10220.502330618849</v>
          </cell>
          <cell r="AO189">
            <v>10044.422061727397</v>
          </cell>
          <cell r="AP189">
            <v>8699.9820460101128</v>
          </cell>
          <cell r="AQ189">
            <v>8798.4102860373787</v>
          </cell>
          <cell r="AR189">
            <v>998.98129500591142</v>
          </cell>
          <cell r="AS189">
            <v>1792.3573185602004</v>
          </cell>
          <cell r="AT189">
            <v>1760.1377113793799</v>
          </cell>
          <cell r="AU189">
            <v>147.19711421302281</v>
          </cell>
          <cell r="AV189">
            <v>524.82340038507346</v>
          </cell>
          <cell r="AW189">
            <v>300.08412316149366</v>
          </cell>
          <cell r="AX189">
            <v>800.96254986822237</v>
          </cell>
          <cell r="AY189">
            <v>1862.8680669383282</v>
          </cell>
          <cell r="AZ189">
            <v>5298.0321476126519</v>
          </cell>
          <cell r="BA189">
            <v>6370.9184676325704</v>
          </cell>
          <cell r="BB189">
            <v>5372.2609877742043</v>
          </cell>
          <cell r="BC189">
            <v>3418.4702533356567</v>
          </cell>
          <cell r="BD189">
            <v>3567.3500498332505</v>
          </cell>
          <cell r="BE189">
            <v>3737.9254612164214</v>
          </cell>
          <cell r="BF189">
            <v>7256.5528961707059</v>
          </cell>
          <cell r="BG189">
            <v>8115.8253022505933</v>
          </cell>
          <cell r="BH189">
            <v>2127.8934179646358</v>
          </cell>
          <cell r="BI189">
            <v>59.813283682410962</v>
          </cell>
          <cell r="BJ189">
            <v>294.60817771995994</v>
          </cell>
          <cell r="BK189">
            <v>9095.2042160032779</v>
          </cell>
          <cell r="BL189">
            <v>10138.658052076613</v>
          </cell>
          <cell r="BM189">
            <v>12622.048460326539</v>
          </cell>
          <cell r="BN189">
            <v>12660.831106658516</v>
          </cell>
          <cell r="BO189">
            <v>2510.4983620301928</v>
          </cell>
          <cell r="BP189">
            <v>42788.650258465917</v>
          </cell>
          <cell r="BQ189">
            <v>4461.0220329265449</v>
          </cell>
          <cell r="BR189">
            <v>41417.131201035103</v>
          </cell>
          <cell r="BS189">
            <v>5430.3106353851599</v>
          </cell>
          <cell r="BT189">
            <v>5476.1246963495632</v>
          </cell>
          <cell r="BU189">
            <v>9445.8497614887328</v>
          </cell>
          <cell r="BV189">
            <v>9486.823942479994</v>
          </cell>
          <cell r="BW189">
            <v>17372.532323092404</v>
          </cell>
          <cell r="BX189">
            <v>16817.819628106172</v>
          </cell>
          <cell r="BY189">
            <v>8180.5189427995911</v>
          </cell>
          <cell r="BZ189">
            <v>8132.2704858152465</v>
          </cell>
          <cell r="CA189">
            <v>187.74339661645462</v>
          </cell>
          <cell r="CB189">
            <v>20897.659190651008</v>
          </cell>
          <cell r="CC189">
            <v>20633.2467754397</v>
          </cell>
          <cell r="CD189">
            <v>5287.9823132120255</v>
          </cell>
          <cell r="CE189">
            <v>26502.413671949842</v>
          </cell>
          <cell r="CF189">
            <v>4910.3849391067197</v>
          </cell>
          <cell r="CG189">
            <v>607.77211987697717</v>
          </cell>
          <cell r="CH189">
            <v>4532.1399347063207</v>
          </cell>
          <cell r="CI189">
            <v>37191.725164841671</v>
          </cell>
          <cell r="CJ189">
            <v>37470.310275171461</v>
          </cell>
          <cell r="CK189">
            <v>32940.760861645511</v>
          </cell>
          <cell r="CL189">
            <v>32754.954573500978</v>
          </cell>
          <cell r="CM189">
            <v>32700.374373899442</v>
          </cell>
          <cell r="CN189">
            <v>32746.795588265475</v>
          </cell>
          <cell r="CO189">
            <v>31180.148992371505</v>
          </cell>
          <cell r="CP189">
            <v>1942.648023914951</v>
          </cell>
          <cell r="CQ189">
            <v>5.6147233619078616</v>
          </cell>
          <cell r="CR189">
            <v>233.5111982740643</v>
          </cell>
          <cell r="CS189">
            <v>1481.9978468774689</v>
          </cell>
          <cell r="CT189">
            <v>1395.4235542157228</v>
          </cell>
          <cell r="CU189">
            <v>2844.1609595095429</v>
          </cell>
          <cell r="CV189">
            <v>3134.4728041111794</v>
          </cell>
          <cell r="CW189">
            <v>3099.6684581633308</v>
          </cell>
          <cell r="CX189">
            <v>1040.7823611060844</v>
          </cell>
          <cell r="CY189">
            <v>1478.0773706268076</v>
          </cell>
          <cell r="CZ189">
            <v>1017.658490123292</v>
          </cell>
          <cell r="DA189">
            <v>930.76038231400548</v>
          </cell>
          <cell r="DB189">
            <v>1319.6276800365727</v>
          </cell>
          <cell r="DC189">
            <v>3946.3756800357687</v>
          </cell>
          <cell r="DD189">
            <v>1119.1514092255454</v>
          </cell>
          <cell r="DE189">
            <v>1120.2674150019218</v>
          </cell>
          <cell r="DF189">
            <v>1108.211083169173</v>
          </cell>
          <cell r="DG189">
            <v>753.52363075274138</v>
          </cell>
          <cell r="DH189">
            <v>1778.618304442884</v>
          </cell>
          <cell r="DI189">
            <v>1774.7614347390872</v>
          </cell>
          <cell r="DJ189">
            <v>1239.1711806981057</v>
          </cell>
          <cell r="DK189">
            <v>1510.7711357022772</v>
          </cell>
          <cell r="DL189">
            <v>2827.3399190772016</v>
          </cell>
          <cell r="DM189">
            <v>8149.5541193154859</v>
          </cell>
          <cell r="DN189">
            <v>4582.7938756438834</v>
          </cell>
          <cell r="DO189">
            <v>5385.6010153704729</v>
          </cell>
          <cell r="DP189">
            <v>12685.897868526559</v>
          </cell>
          <cell r="DQ189">
            <v>7175.6048916976024</v>
          </cell>
          <cell r="DR189">
            <v>260508.31475526307</v>
          </cell>
          <cell r="DS189">
            <v>13642.470944030683</v>
          </cell>
          <cell r="DT189">
            <v>8798.9249208254441</v>
          </cell>
          <cell r="DU189">
            <v>2040.1337305663378</v>
          </cell>
          <cell r="DV189">
            <v>2781.1557836584648</v>
          </cell>
          <cell r="DW189">
            <v>3985.6151370223211</v>
          </cell>
          <cell r="DX189">
            <v>4477.1491837569974</v>
          </cell>
          <cell r="DY189">
            <v>3351.6139901941183</v>
          </cell>
          <cell r="DZ189">
            <v>203.1535281916311</v>
          </cell>
          <cell r="EA189">
            <v>4676.9720418595816</v>
          </cell>
          <cell r="EB189">
            <v>3671.9654721439797</v>
          </cell>
          <cell r="EC189">
            <v>1612.0963648173911</v>
          </cell>
          <cell r="ED189">
            <v>732.14604860136217</v>
          </cell>
          <cell r="EE189">
            <v>3564.4761903987683</v>
          </cell>
          <cell r="EF189">
            <v>41.344255445603949</v>
          </cell>
          <cell r="EG189">
            <v>1966.6912986202526</v>
          </cell>
          <cell r="EH189">
            <v>34.596179067283295</v>
          </cell>
          <cell r="EI189">
            <v>2254.9850809630921</v>
          </cell>
          <cell r="EJ189">
            <v>2433.9565565290313</v>
          </cell>
          <cell r="EK189">
            <v>1741.8941972631792</v>
          </cell>
          <cell r="EL189">
            <v>1095.7326351619554</v>
          </cell>
          <cell r="EM189">
            <v>1083.2888816348388</v>
          </cell>
          <cell r="EN189">
            <v>1044.5120177162103</v>
          </cell>
          <cell r="EO189">
            <v>1525.3948590619711</v>
          </cell>
        </row>
        <row r="190">
          <cell r="A190" t="str">
            <v>121 to 150 @ 60%</v>
          </cell>
          <cell r="B190">
            <v>0.6</v>
          </cell>
          <cell r="C190">
            <v>9846.4437934831494</v>
          </cell>
          <cell r="D190">
            <v>10662.579395979239</v>
          </cell>
          <cell r="E190">
            <v>3798.3921576072812</v>
          </cell>
          <cell r="F190">
            <v>3457.8195761758284</v>
          </cell>
          <cell r="G190">
            <v>3908.668562586714</v>
          </cell>
          <cell r="H190">
            <v>5981.6174889088179</v>
          </cell>
          <cell r="I190">
            <v>11089.662663525583</v>
          </cell>
          <cell r="J190">
            <v>10318.53736653838</v>
          </cell>
          <cell r="K190">
            <v>12830.250035371881</v>
          </cell>
          <cell r="L190">
            <v>4542.3805887474655</v>
          </cell>
          <cell r="M190">
            <v>4792.7937812407472</v>
          </cell>
          <cell r="N190">
            <v>4624.7452844911086</v>
          </cell>
          <cell r="O190">
            <v>5735.8649215748483</v>
          </cell>
          <cell r="P190">
            <v>15327.951916660666</v>
          </cell>
          <cell r="Q190">
            <v>23712.879171348635</v>
          </cell>
          <cell r="R190">
            <v>83779.02200710222</v>
          </cell>
          <cell r="S190">
            <v>84986.389914380648</v>
          </cell>
          <cell r="T190">
            <v>13989.953509414207</v>
          </cell>
          <cell r="U190">
            <v>13989.953509414207</v>
          </cell>
          <cell r="V190">
            <v>3240.7709087064754</v>
          </cell>
          <cell r="W190">
            <v>8241.6795287923305</v>
          </cell>
          <cell r="X190">
            <v>3090.9138843528954</v>
          </cell>
          <cell r="Y190">
            <v>1603.2550548067227</v>
          </cell>
          <cell r="Z190">
            <v>2364.8914114881613</v>
          </cell>
          <cell r="AA190">
            <v>7222.7778197989956</v>
          </cell>
          <cell r="AB190">
            <v>6370.5946524850251</v>
          </cell>
          <cell r="AC190">
            <v>5327.800011533478</v>
          </cell>
          <cell r="AD190">
            <v>5136.1014441862844</v>
          </cell>
          <cell r="AE190">
            <v>1238.9109720974031</v>
          </cell>
          <cell r="AF190">
            <v>1073.6206865152499</v>
          </cell>
          <cell r="AG190">
            <v>1222.3848347458622</v>
          </cell>
          <cell r="AH190">
            <v>-151.22745631730061</v>
          </cell>
          <cell r="AI190">
            <v>-201.07764179932838</v>
          </cell>
          <cell r="AJ190">
            <v>-86.898107809291986</v>
          </cell>
          <cell r="AK190">
            <v>-125.33959175367464</v>
          </cell>
          <cell r="AL190">
            <v>-373.31838822701951</v>
          </cell>
          <cell r="AM190">
            <v>-188.37367967149939</v>
          </cell>
          <cell r="AN190">
            <v>301.88823612639715</v>
          </cell>
          <cell r="AO190">
            <v>82.011968529357404</v>
          </cell>
          <cell r="AP190">
            <v>250.24550250616934</v>
          </cell>
          <cell r="AQ190">
            <v>293.78129261105073</v>
          </cell>
          <cell r="AR190">
            <v>8483.7891757164089</v>
          </cell>
          <cell r="AS190">
            <v>9062.6550112615623</v>
          </cell>
          <cell r="AT190">
            <v>152.47645760069199</v>
          </cell>
          <cell r="AU190">
            <v>281.84060904529434</v>
          </cell>
          <cell r="AV190">
            <v>563.61761154374926</v>
          </cell>
          <cell r="AW190">
            <v>438.65965907111234</v>
          </cell>
          <cell r="AX190">
            <v>471.59050309386464</v>
          </cell>
          <cell r="AY190">
            <v>438.5671404575279</v>
          </cell>
          <cell r="AZ190">
            <v>519.68861733113647</v>
          </cell>
          <cell r="BA190">
            <v>843.51532970376479</v>
          </cell>
          <cell r="BB190">
            <v>330.50539979076927</v>
          </cell>
          <cell r="BC190">
            <v>558.05492990197786</v>
          </cell>
          <cell r="BD190">
            <v>540.53999986775386</v>
          </cell>
          <cell r="BE190">
            <v>767.5344182974535</v>
          </cell>
          <cell r="BF190">
            <v>571.78816160593726</v>
          </cell>
          <cell r="BG190">
            <v>280.63208465534609</v>
          </cell>
          <cell r="BH190">
            <v>204.02667260733816</v>
          </cell>
          <cell r="BI190">
            <v>1712.9300887978616</v>
          </cell>
          <cell r="BJ190">
            <v>2423.2937863134102</v>
          </cell>
          <cell r="BK190">
            <v>2531.384439046913</v>
          </cell>
          <cell r="BL190">
            <v>1288.234957964668</v>
          </cell>
          <cell r="BM190">
            <v>3693.3083598152707</v>
          </cell>
          <cell r="BN190">
            <v>4240.0875836866308</v>
          </cell>
          <cell r="BO190">
            <v>9093.163024091069</v>
          </cell>
          <cell r="BP190">
            <v>72366.706461113863</v>
          </cell>
          <cell r="BQ190">
            <v>7943.6944216765323</v>
          </cell>
          <cell r="BR190">
            <v>63712.24357298734</v>
          </cell>
          <cell r="BS190">
            <v>166.66071754587523</v>
          </cell>
          <cell r="BT190">
            <v>32.9713209161891</v>
          </cell>
          <cell r="BU190">
            <v>2559.2730186293074</v>
          </cell>
          <cell r="BV190">
            <v>2504.2244435464954</v>
          </cell>
          <cell r="BW190">
            <v>4251.490502810927</v>
          </cell>
          <cell r="BX190">
            <v>4292.9735361769008</v>
          </cell>
          <cell r="BY190">
            <v>8848.5033328800655</v>
          </cell>
          <cell r="BZ190">
            <v>8666.3052706653361</v>
          </cell>
          <cell r="CA190">
            <v>16707.473834166543</v>
          </cell>
          <cell r="CB190">
            <v>16387.793112165167</v>
          </cell>
          <cell r="CC190">
            <v>7927.1856315650375</v>
          </cell>
          <cell r="CD190">
            <v>958.31358192215123</v>
          </cell>
          <cell r="CE190">
            <v>1023.1055234980836</v>
          </cell>
          <cell r="CF190">
            <v>24.303483305992703</v>
          </cell>
          <cell r="CG190">
            <v>139.8765789131464</v>
          </cell>
          <cell r="CH190">
            <v>180.30721304959616</v>
          </cell>
          <cell r="CI190">
            <v>212.50947299036972</v>
          </cell>
          <cell r="CJ190">
            <v>170.80670791713234</v>
          </cell>
          <cell r="CK190">
            <v>155.28671048832354</v>
          </cell>
          <cell r="CL190">
            <v>150.64921498239781</v>
          </cell>
          <cell r="CM190">
            <v>134.8400968861373</v>
          </cell>
          <cell r="CN190">
            <v>130.25464310035298</v>
          </cell>
          <cell r="CO190">
            <v>32756.151533064225</v>
          </cell>
          <cell r="CP190">
            <v>1261.3178238249118</v>
          </cell>
          <cell r="CQ190">
            <v>1196.2194143414793</v>
          </cell>
          <cell r="CR190">
            <v>1062.5126704717575</v>
          </cell>
          <cell r="CS190">
            <v>1068.6998527552144</v>
          </cell>
          <cell r="CT190">
            <v>1068.6998527552228</v>
          </cell>
          <cell r="CU190">
            <v>1265.2267352488582</v>
          </cell>
          <cell r="CV190">
            <v>154.04927403162796</v>
          </cell>
          <cell r="CW190">
            <v>232.51084076467947</v>
          </cell>
          <cell r="CX190">
            <v>130.72301858162868</v>
          </cell>
          <cell r="CY190">
            <v>463.95771747313859</v>
          </cell>
          <cell r="CZ190">
            <v>468.56630091231978</v>
          </cell>
          <cell r="DA190">
            <v>475.78275277191472</v>
          </cell>
          <cell r="DB190">
            <v>1064.5596447973119</v>
          </cell>
          <cell r="DC190">
            <v>1081.768106924038</v>
          </cell>
          <cell r="DD190">
            <v>1095.3972551877143</v>
          </cell>
          <cell r="DE190">
            <v>1095.3972551877143</v>
          </cell>
          <cell r="DF190">
            <v>1019.0173572603186</v>
          </cell>
          <cell r="DG190">
            <v>220.31573101156334</v>
          </cell>
          <cell r="DH190">
            <v>1024.2735709945807</v>
          </cell>
          <cell r="DI190">
            <v>1089.3835453047132</v>
          </cell>
          <cell r="DJ190">
            <v>1008.2158091243177</v>
          </cell>
          <cell r="DK190">
            <v>171.41386131878232</v>
          </cell>
          <cell r="DL190">
            <v>194.64181574185321</v>
          </cell>
          <cell r="DM190">
            <v>174.00438249914745</v>
          </cell>
          <cell r="DN190">
            <v>174.01016491250189</v>
          </cell>
          <cell r="DO190">
            <v>170.60432344991244</v>
          </cell>
          <cell r="DP190">
            <v>897.78327898445764</v>
          </cell>
          <cell r="DQ190">
            <v>1921.9238544720213</v>
          </cell>
          <cell r="DR190">
            <v>607.15340164866416</v>
          </cell>
          <cell r="DS190">
            <v>35.885657244107236</v>
          </cell>
          <cell r="DT190">
            <v>3589.0340998921301</v>
          </cell>
          <cell r="DU190">
            <v>639.07810574864573</v>
          </cell>
          <cell r="DV190">
            <v>1211.3809021426507</v>
          </cell>
          <cell r="DW190">
            <v>902.4323393170946</v>
          </cell>
          <cell r="DX190">
            <v>269.76114755915501</v>
          </cell>
          <cell r="DY190">
            <v>408.29042416199718</v>
          </cell>
          <cell r="DZ190">
            <v>1002.6010857624098</v>
          </cell>
          <cell r="EA190">
            <v>1756.8128237036833</v>
          </cell>
          <cell r="EB190">
            <v>1347.3601344585456</v>
          </cell>
          <cell r="EC190">
            <v>583.05808522320024</v>
          </cell>
          <cell r="ED190">
            <v>936.01659604827159</v>
          </cell>
          <cell r="EE190">
            <v>888.04569490468123</v>
          </cell>
          <cell r="EF190">
            <v>722.07886696068852</v>
          </cell>
          <cell r="EG190">
            <v>642.76728546533252</v>
          </cell>
          <cell r="EH190">
            <v>826.41673343067396</v>
          </cell>
          <cell r="EI190">
            <v>618.37706595910652</v>
          </cell>
          <cell r="EJ190">
            <v>714.59064167369252</v>
          </cell>
          <cell r="EK190">
            <v>647.54355889163833</v>
          </cell>
          <cell r="EL190">
            <v>647.54355889163617</v>
          </cell>
          <cell r="EM190">
            <v>78.88368290752868</v>
          </cell>
          <cell r="EN190">
            <v>95.878195740345163</v>
          </cell>
          <cell r="EO190">
            <v>96.681951195856428</v>
          </cell>
        </row>
        <row r="191">
          <cell r="A191" t="str">
            <v>151 to 180 @ 60%</v>
          </cell>
          <cell r="B191">
            <v>0.6</v>
          </cell>
          <cell r="C191">
            <v>3244.7202970238659</v>
          </cell>
          <cell r="D191">
            <v>4819.577919873479</v>
          </cell>
          <cell r="E191">
            <v>2020.6990393002268</v>
          </cell>
          <cell r="F191">
            <v>900.84795805944566</v>
          </cell>
          <cell r="G191">
            <v>2336.8987484654845</v>
          </cell>
          <cell r="H191">
            <v>1329.5040420367279</v>
          </cell>
          <cell r="I191">
            <v>1030.7151794654133</v>
          </cell>
          <cell r="J191">
            <v>2578.6903626553617</v>
          </cell>
          <cell r="K191">
            <v>3245.3621449056091</v>
          </cell>
          <cell r="L191">
            <v>1387.1836151933476</v>
          </cell>
          <cell r="M191">
            <v>2523.1734120912879</v>
          </cell>
          <cell r="N191">
            <v>1798.1744263893293</v>
          </cell>
          <cell r="O191">
            <v>2000.8769263397367</v>
          </cell>
          <cell r="P191">
            <v>3543.7867154359342</v>
          </cell>
          <cell r="Q191">
            <v>2371.4717978793624</v>
          </cell>
          <cell r="R191">
            <v>3364.768980563173</v>
          </cell>
          <cell r="S191">
            <v>3002.7031687133726</v>
          </cell>
          <cell r="T191">
            <v>1539.7410265809272</v>
          </cell>
          <cell r="U191">
            <v>1539.7410265809272</v>
          </cell>
          <cell r="V191">
            <v>1890.8549475476557</v>
          </cell>
          <cell r="W191">
            <v>1895.3247530664592</v>
          </cell>
          <cell r="X191">
            <v>1585.7343423591481</v>
          </cell>
          <cell r="Y191">
            <v>1659.5699784129706</v>
          </cell>
          <cell r="Z191">
            <v>1822.2408307480111</v>
          </cell>
          <cell r="AA191">
            <v>1780.9717466759514</v>
          </cell>
          <cell r="AB191">
            <v>1321.6283950553427</v>
          </cell>
          <cell r="AC191">
            <v>1229.6880228056928</v>
          </cell>
          <cell r="AD191">
            <v>241.09194217464793</v>
          </cell>
          <cell r="AE191">
            <v>236.3387984017412</v>
          </cell>
          <cell r="AF191">
            <v>265.82332406846848</v>
          </cell>
          <cell r="AG191">
            <v>151.18119701050898</v>
          </cell>
          <cell r="AH191">
            <v>173.83091009867744</v>
          </cell>
          <cell r="AI191">
            <v>263.22123806140291</v>
          </cell>
          <cell r="AJ191">
            <v>233.30303139349806</v>
          </cell>
          <cell r="AK191">
            <v>181.87424706718491</v>
          </cell>
          <cell r="AL191">
            <v>159.8952939275041</v>
          </cell>
          <cell r="AM191">
            <v>186.21683949230953</v>
          </cell>
          <cell r="AN191">
            <v>-281.05998324317534</v>
          </cell>
          <cell r="AO191">
            <v>367.85979002553262</v>
          </cell>
          <cell r="AP191">
            <v>-526.46560577620153</v>
          </cell>
          <cell r="AQ191">
            <v>836.19479440389011</v>
          </cell>
          <cell r="AR191">
            <v>713.98927068539331</v>
          </cell>
          <cell r="AS191">
            <v>355.10378617756271</v>
          </cell>
          <cell r="AT191">
            <v>390.19725279285382</v>
          </cell>
          <cell r="AU191">
            <v>276.02928362951485</v>
          </cell>
          <cell r="AV191">
            <v>276.02928362951457</v>
          </cell>
          <cell r="AW191">
            <v>160.38101664882302</v>
          </cell>
          <cell r="AX191">
            <v>189.91180162234258</v>
          </cell>
          <cell r="AY191">
            <v>85.805231686324078</v>
          </cell>
          <cell r="AZ191">
            <v>191.91829905445758</v>
          </cell>
          <cell r="BA191">
            <v>174.32819764669441</v>
          </cell>
          <cell r="BB191">
            <v>255.23572522638619</v>
          </cell>
          <cell r="BC191">
            <v>247.88627785976249</v>
          </cell>
          <cell r="BD191">
            <v>220.96914372000907</v>
          </cell>
          <cell r="BE191">
            <v>253.85951084931597</v>
          </cell>
          <cell r="BF191">
            <v>428.91051016463973</v>
          </cell>
          <cell r="BG191">
            <v>236.1711084146192</v>
          </cell>
          <cell r="BH191">
            <v>371.94795626330097</v>
          </cell>
          <cell r="BI191">
            <v>237.45480417810487</v>
          </cell>
          <cell r="BJ191">
            <v>256.22451790907144</v>
          </cell>
          <cell r="BK191">
            <v>270.00979133316997</v>
          </cell>
          <cell r="BL191">
            <v>4533.3137646161767</v>
          </cell>
          <cell r="BM191">
            <v>3340.1185524562388</v>
          </cell>
          <cell r="BN191">
            <v>3980.6422615421479</v>
          </cell>
          <cell r="BO191">
            <v>7372.9008351666307</v>
          </cell>
          <cell r="BP191">
            <v>18383.084227209736</v>
          </cell>
          <cell r="BQ191">
            <v>468.35235161840399</v>
          </cell>
          <cell r="BR191">
            <v>26460.248313808686</v>
          </cell>
          <cell r="BS191">
            <v>3477.0692302147822</v>
          </cell>
          <cell r="BT191">
            <v>4994.0853723339987</v>
          </cell>
          <cell r="BU191">
            <v>3884.5674637479378</v>
          </cell>
          <cell r="BV191">
            <v>7235.0827954057404</v>
          </cell>
          <cell r="BW191">
            <v>26.535494858719336</v>
          </cell>
          <cell r="BX191">
            <v>26.541277272069546</v>
          </cell>
          <cell r="BY191">
            <v>1668.2956401566637</v>
          </cell>
          <cell r="BZ191">
            <v>1584.7282024364195</v>
          </cell>
          <cell r="CA191">
            <v>3594.1399708793274</v>
          </cell>
          <cell r="CB191">
            <v>6578.0156017282434</v>
          </cell>
          <cell r="CC191">
            <v>8435.9397052531458</v>
          </cell>
          <cell r="CD191">
            <v>817.70841892702663</v>
          </cell>
          <cell r="CE191">
            <v>463.26382787125408</v>
          </cell>
          <cell r="CF191">
            <v>80.919092406389865</v>
          </cell>
          <cell r="CG191">
            <v>80.919092406390149</v>
          </cell>
          <cell r="CH191">
            <v>122.11300510491219</v>
          </cell>
          <cell r="CI191">
            <v>122.11300510491219</v>
          </cell>
          <cell r="CJ191">
            <v>122.11300510491219</v>
          </cell>
          <cell r="CK191">
            <v>122.11300510491219</v>
          </cell>
          <cell r="CL191">
            <v>122.11300510491219</v>
          </cell>
          <cell r="CM191">
            <v>153.00843962880373</v>
          </cell>
          <cell r="CN191">
            <v>145.46239020831376</v>
          </cell>
          <cell r="CO191">
            <v>147.18554938632607</v>
          </cell>
          <cell r="CP191">
            <v>150.64343256904877</v>
          </cell>
          <cell r="CQ191">
            <v>135.67276440839831</v>
          </cell>
          <cell r="CR191">
            <v>135.67276440839831</v>
          </cell>
          <cell r="CS191">
            <v>243.2661295938845</v>
          </cell>
          <cell r="CT191">
            <v>128.69917390946264</v>
          </cell>
          <cell r="CU191">
            <v>175.41529135631322</v>
          </cell>
          <cell r="CV191">
            <v>1323.1086928726957</v>
          </cell>
          <cell r="CW191">
            <v>1261.6763334525529</v>
          </cell>
          <cell r="CX191">
            <v>1260.8957076504325</v>
          </cell>
          <cell r="CY191">
            <v>1260.8957076504325</v>
          </cell>
          <cell r="CZ191">
            <v>1269.5693276739844</v>
          </cell>
          <cell r="DA191">
            <v>1276.7626498801824</v>
          </cell>
          <cell r="DB191">
            <v>1362.261413659008</v>
          </cell>
          <cell r="DC191">
            <v>979.89354854074861</v>
          </cell>
          <cell r="DD191">
            <v>136.66155709108116</v>
          </cell>
          <cell r="DE191">
            <v>124.24093321735724</v>
          </cell>
          <cell r="DF191">
            <v>130.72301858162555</v>
          </cell>
          <cell r="DG191">
            <v>130.7230185816245</v>
          </cell>
          <cell r="DH191">
            <v>716.33693050510124</v>
          </cell>
          <cell r="DI191">
            <v>1066.6124015362209</v>
          </cell>
          <cell r="DJ191">
            <v>1077.2520420984411</v>
          </cell>
          <cell r="DK191">
            <v>1064.5596447973119</v>
          </cell>
          <cell r="DL191">
            <v>1069.0930568629572</v>
          </cell>
          <cell r="DM191">
            <v>1095.3972551877143</v>
          </cell>
          <cell r="DN191">
            <v>1095.3741255343177</v>
          </cell>
          <cell r="DO191">
            <v>372.23129451740465</v>
          </cell>
          <cell r="DP191">
            <v>1024.2735709945889</v>
          </cell>
          <cell r="DQ191">
            <v>1004.9776576488633</v>
          </cell>
          <cell r="DR191">
            <v>931.20562814187917</v>
          </cell>
          <cell r="DS191">
            <v>769.4137026358901</v>
          </cell>
          <cell r="DT191">
            <v>703.65031561731962</v>
          </cell>
          <cell r="DU191">
            <v>816.36111661670316</v>
          </cell>
          <cell r="DV191">
            <v>803.66871931556966</v>
          </cell>
          <cell r="DW191">
            <v>495.54704159891719</v>
          </cell>
          <cell r="DX191">
            <v>485.62442029196762</v>
          </cell>
          <cell r="DY191">
            <v>568.05272258245714</v>
          </cell>
          <cell r="DZ191">
            <v>792.26580019126027</v>
          </cell>
          <cell r="EA191">
            <v>262.6545615531868</v>
          </cell>
          <cell r="EB191">
            <v>700.92679892993158</v>
          </cell>
          <cell r="EC191">
            <v>516.60080860274559</v>
          </cell>
          <cell r="ED191">
            <v>390.62515138068648</v>
          </cell>
          <cell r="EE191">
            <v>302.70933882196005</v>
          </cell>
          <cell r="EF191">
            <v>287.18355897979887</v>
          </cell>
          <cell r="EG191">
            <v>75.489406271643873</v>
          </cell>
          <cell r="EH191">
            <v>75.489406271643873</v>
          </cell>
          <cell r="EI191">
            <v>119.65547943157266</v>
          </cell>
          <cell r="EJ191">
            <v>204.52396015535126</v>
          </cell>
          <cell r="EK191">
            <v>173.98703525910105</v>
          </cell>
          <cell r="EL191">
            <v>173.98703525910105</v>
          </cell>
          <cell r="EM191">
            <v>335.5997059512693</v>
          </cell>
          <cell r="EN191">
            <v>310.75845820381733</v>
          </cell>
          <cell r="EO191">
            <v>146.49744219779015</v>
          </cell>
        </row>
        <row r="192">
          <cell r="A192" t="str">
            <v>180+ @ 60%</v>
          </cell>
          <cell r="B192">
            <v>0.6</v>
          </cell>
          <cell r="C192">
            <v>4277.8293956157795</v>
          </cell>
          <cell r="D192">
            <v>162.48003269451715</v>
          </cell>
          <cell r="E192">
            <v>1781.5615528374856</v>
          </cell>
          <cell r="F192">
            <v>2413.0068729654158</v>
          </cell>
          <cell r="G192">
            <v>5443.2054171535092</v>
          </cell>
          <cell r="H192">
            <v>6574.6271075057102</v>
          </cell>
          <cell r="I192">
            <v>6794.1737775419051</v>
          </cell>
          <cell r="J192">
            <v>16656.426689121305</v>
          </cell>
          <cell r="K192">
            <v>16531.734727662646</v>
          </cell>
          <cell r="L192">
            <v>9852.3534199259211</v>
          </cell>
          <cell r="M192">
            <v>10238.491418547696</v>
          </cell>
          <cell r="N192">
            <v>4794.2393845779807</v>
          </cell>
          <cell r="O192">
            <v>4729.0253268276201</v>
          </cell>
          <cell r="P192">
            <v>4706.2368358190533</v>
          </cell>
          <cell r="Q192">
            <v>4422.6615027690659</v>
          </cell>
          <cell r="R192">
            <v>4453.0307376781784</v>
          </cell>
          <cell r="S192">
            <v>4796.6333037045142</v>
          </cell>
          <cell r="T192">
            <v>4520.5172838747676</v>
          </cell>
          <cell r="U192">
            <v>4520.5172838747676</v>
          </cell>
          <cell r="V192">
            <v>4673.872668304507</v>
          </cell>
          <cell r="W192">
            <v>4692.9777620097238</v>
          </cell>
          <cell r="X192">
            <v>4312.5238757099869</v>
          </cell>
          <cell r="Y192">
            <v>4428.8197729857702</v>
          </cell>
          <cell r="Z192">
            <v>3678.9159329895233</v>
          </cell>
          <cell r="AA192">
            <v>4271.601736438869</v>
          </cell>
          <cell r="AB192">
            <v>3624.4571640683198</v>
          </cell>
          <cell r="AC192">
            <v>2109.0311856200747</v>
          </cell>
          <cell r="AD192">
            <v>2959.6935782232536</v>
          </cell>
          <cell r="AE192">
            <v>2959.6473189164612</v>
          </cell>
          <cell r="AF192">
            <v>2959.6473189164612</v>
          </cell>
          <cell r="AG192">
            <v>3026.7695730720548</v>
          </cell>
          <cell r="AH192">
            <v>1468.7908147882727</v>
          </cell>
          <cell r="AI192">
            <v>2396.0817490928562</v>
          </cell>
          <cell r="AJ192">
            <v>1680.6410926568524</v>
          </cell>
          <cell r="AK192">
            <v>783.89864807522144</v>
          </cell>
          <cell r="AL192">
            <v>1629.2874797040763</v>
          </cell>
          <cell r="AM192">
            <v>1329.9666351046505</v>
          </cell>
          <cell r="AN192">
            <v>1405.6989027369564</v>
          </cell>
          <cell r="AO192">
            <v>1483.4665798681226</v>
          </cell>
          <cell r="AP192">
            <v>1991.5614584344416</v>
          </cell>
          <cell r="AQ192">
            <v>1982.8242318640503</v>
          </cell>
          <cell r="AR192">
            <v>1063.1660831801951</v>
          </cell>
          <cell r="AS192">
            <v>971.52061401134631</v>
          </cell>
          <cell r="AT192">
            <v>946.96848693134541</v>
          </cell>
          <cell r="AU192">
            <v>189.79615335536374</v>
          </cell>
          <cell r="AV192">
            <v>409.84589335287626</v>
          </cell>
          <cell r="AW192">
            <v>14.976450573996187</v>
          </cell>
          <cell r="AX192">
            <v>1198.6248982946793</v>
          </cell>
          <cell r="AY192">
            <v>1198.6248982946793</v>
          </cell>
          <cell r="AZ192">
            <v>601.00669625860678</v>
          </cell>
          <cell r="BA192">
            <v>626.64013463487709</v>
          </cell>
          <cell r="BB192">
            <v>668.42385349500091</v>
          </cell>
          <cell r="BC192">
            <v>524.32033042371017</v>
          </cell>
          <cell r="BD192">
            <v>485.30638755777323</v>
          </cell>
          <cell r="BE192">
            <v>490.39491130492115</v>
          </cell>
          <cell r="BF192">
            <v>551.64801591124876</v>
          </cell>
          <cell r="BG192">
            <v>578.29915903694791</v>
          </cell>
          <cell r="BH192">
            <v>606.22821551278503</v>
          </cell>
          <cell r="BI192">
            <v>680.61896324811471</v>
          </cell>
          <cell r="BJ192">
            <v>681.61932075749769</v>
          </cell>
          <cell r="BK192">
            <v>717.84035797585034</v>
          </cell>
          <cell r="BL192">
            <v>857.05774176720683</v>
          </cell>
          <cell r="BM192">
            <v>792.97125461985661</v>
          </cell>
          <cell r="BN192">
            <v>791.07462304137732</v>
          </cell>
          <cell r="BO192">
            <v>897.43055177016618</v>
          </cell>
          <cell r="BP192">
            <v>79984.839446413054</v>
          </cell>
          <cell r="BQ192">
            <v>26386.221858114342</v>
          </cell>
          <cell r="BR192">
            <v>100231.48563016299</v>
          </cell>
          <cell r="BS192">
            <v>3333.6017726118803</v>
          </cell>
          <cell r="BT192">
            <v>2975.6819511333492</v>
          </cell>
          <cell r="BU192">
            <v>2975.6819511333406</v>
          </cell>
          <cell r="BV192">
            <v>2971.3335762948641</v>
          </cell>
          <cell r="BW192">
            <v>2969.7838895173272</v>
          </cell>
          <cell r="BX192">
            <v>2473.2538376490688</v>
          </cell>
          <cell r="BY192">
            <v>2895.6764800360811</v>
          </cell>
          <cell r="BZ192">
            <v>3378.6062957074096</v>
          </cell>
          <cell r="CA192">
            <v>1353.940520849754</v>
          </cell>
          <cell r="CB192">
            <v>9636.9064809541851</v>
          </cell>
          <cell r="CC192">
            <v>16193.584977424489</v>
          </cell>
          <cell r="CD192">
            <v>802.33298183194836</v>
          </cell>
          <cell r="CE192">
            <v>434.03951080523063</v>
          </cell>
          <cell r="CF192">
            <v>249.97951149211244</v>
          </cell>
          <cell r="CG192">
            <v>249.97951149212082</v>
          </cell>
          <cell r="CH192">
            <v>157.42620342746633</v>
          </cell>
          <cell r="CI192">
            <v>157.42620342746633</v>
          </cell>
          <cell r="CJ192">
            <v>157.42620342746633</v>
          </cell>
          <cell r="CK192">
            <v>157.42620342746633</v>
          </cell>
          <cell r="CL192">
            <v>157.42620342746633</v>
          </cell>
          <cell r="CM192">
            <v>157.42620342746633</v>
          </cell>
          <cell r="CN192">
            <v>279.53920853237446</v>
          </cell>
          <cell r="CO192">
            <v>279.53920853237446</v>
          </cell>
          <cell r="CP192">
            <v>279.53920853237446</v>
          </cell>
          <cell r="CQ192">
            <v>279.53920853238293</v>
          </cell>
          <cell r="CR192">
            <v>279.53920853237446</v>
          </cell>
          <cell r="CS192">
            <v>295.4581924822744</v>
          </cell>
          <cell r="CT192">
            <v>410.02514816669077</v>
          </cell>
          <cell r="CU192">
            <v>410.02514816669077</v>
          </cell>
          <cell r="CV192">
            <v>411.74830734470908</v>
          </cell>
          <cell r="CW192">
            <v>411.05441774282662</v>
          </cell>
          <cell r="CX192">
            <v>411.05441774282662</v>
          </cell>
          <cell r="CY192">
            <v>395.14121620627276</v>
          </cell>
          <cell r="CZ192">
            <v>395.14121620628111</v>
          </cell>
          <cell r="DA192">
            <v>518.6535653416546</v>
          </cell>
          <cell r="DB192">
            <v>554.23275467826375</v>
          </cell>
          <cell r="DC192">
            <v>939.79829437853653</v>
          </cell>
          <cell r="DD192">
            <v>1892.9539635933547</v>
          </cell>
          <cell r="DE192">
            <v>1905.3745874670869</v>
          </cell>
          <cell r="DF192">
            <v>1905.3745874670785</v>
          </cell>
          <cell r="DG192">
            <v>1899.2741413838455</v>
          </cell>
          <cell r="DH192">
            <v>2440.8144987609885</v>
          </cell>
          <cell r="DI192">
            <v>2454.3973877178651</v>
          </cell>
          <cell r="DJ192">
            <v>2454.3973877178651</v>
          </cell>
          <cell r="DK192">
            <v>2574.370899883641</v>
          </cell>
          <cell r="DL192">
            <v>2605.3472881944144</v>
          </cell>
          <cell r="DM192">
            <v>2684.2887952354367</v>
          </cell>
          <cell r="DN192">
            <v>2697.0043221899587</v>
          </cell>
          <cell r="DO192">
            <v>2697.0737111501439</v>
          </cell>
          <cell r="DP192">
            <v>3608.9429490528587</v>
          </cell>
          <cell r="DQ192">
            <v>3721.3357173180329</v>
          </cell>
          <cell r="DR192">
            <v>3682.460552372484</v>
          </cell>
          <cell r="DS192">
            <v>3692.7069888269743</v>
          </cell>
          <cell r="DT192">
            <v>3816.2598148557868</v>
          </cell>
          <cell r="DU192">
            <v>3816.2598148557868</v>
          </cell>
          <cell r="DV192">
            <v>3828.9522121569244</v>
          </cell>
          <cell r="DW192">
            <v>4689.7685226009989</v>
          </cell>
          <cell r="DX192">
            <v>4677.4057228607608</v>
          </cell>
          <cell r="DY192">
            <v>4693.0818454500022</v>
          </cell>
          <cell r="DZ192">
            <v>4873.4295353930329</v>
          </cell>
          <cell r="EA192">
            <v>4950.1968550148213</v>
          </cell>
          <cell r="EB192">
            <v>2837.690438971963</v>
          </cell>
          <cell r="EC192">
            <v>2836.7768176628229</v>
          </cell>
          <cell r="ED192">
            <v>2628.3381636701729</v>
          </cell>
          <cell r="EE192">
            <v>2614.4372419791057</v>
          </cell>
          <cell r="EF192">
            <v>2629.5062111666721</v>
          </cell>
          <cell r="EG192">
            <v>2767.9545339826195</v>
          </cell>
          <cell r="EH192">
            <v>2767.9545339826195</v>
          </cell>
          <cell r="EI192">
            <v>2778.2587945705864</v>
          </cell>
          <cell r="EJ192">
            <v>2903.9395487118563</v>
          </cell>
          <cell r="EK192">
            <v>2898.920413924915</v>
          </cell>
          <cell r="EL192">
            <v>2898.4636032703365</v>
          </cell>
          <cell r="EM192">
            <v>2898.4636032703197</v>
          </cell>
          <cell r="EN192">
            <v>2884.6725474328687</v>
          </cell>
          <cell r="EO192">
            <v>2884.6725474328859</v>
          </cell>
        </row>
        <row r="193">
          <cell r="A193" t="str">
            <v xml:space="preserve">  Total</v>
          </cell>
          <cell r="B193">
            <v>1.8130615152171181E-2</v>
          </cell>
          <cell r="C193">
            <v>360979.33032910147</v>
          </cell>
          <cell r="D193">
            <v>374027.71860727144</v>
          </cell>
          <cell r="E193">
            <v>452927.96121424338</v>
          </cell>
          <cell r="F193">
            <v>497564.3200756911</v>
          </cell>
          <cell r="G193">
            <v>523621.29493171989</v>
          </cell>
          <cell r="H193">
            <v>527292.5003056291</v>
          </cell>
          <cell r="I193">
            <v>486815.66034971067</v>
          </cell>
          <cell r="J193">
            <v>542726.03444001905</v>
          </cell>
          <cell r="K193">
            <v>643938.68394265545</v>
          </cell>
          <cell r="L193">
            <v>526358.30835011322</v>
          </cell>
          <cell r="M193">
            <v>608972.81312043348</v>
          </cell>
          <cell r="N193">
            <v>597414.61121287127</v>
          </cell>
          <cell r="O193">
            <v>581468.70983971877</v>
          </cell>
          <cell r="P193">
            <v>600303.97221332777</v>
          </cell>
          <cell r="Q193">
            <v>668043.50872765982</v>
          </cell>
          <cell r="R193">
            <v>683077.54645257595</v>
          </cell>
          <cell r="S193">
            <v>672330.44819503999</v>
          </cell>
          <cell r="T193">
            <v>525620.2751060141</v>
          </cell>
          <cell r="U193">
            <v>525636.545805256</v>
          </cell>
          <cell r="V193">
            <v>458534.59083581774</v>
          </cell>
          <cell r="W193">
            <v>485191.85026105138</v>
          </cell>
          <cell r="X193">
            <v>447541.62910907855</v>
          </cell>
          <cell r="Y193">
            <v>382599.60410321655</v>
          </cell>
          <cell r="Z193">
            <v>400290.24500649428</v>
          </cell>
          <cell r="AA193">
            <v>425279.20787602244</v>
          </cell>
          <cell r="AB193">
            <v>364959.96456754516</v>
          </cell>
          <cell r="AC193">
            <v>410223.48104143568</v>
          </cell>
          <cell r="AD193">
            <v>382430.70094168052</v>
          </cell>
          <cell r="AE193">
            <v>411917.23512968462</v>
          </cell>
          <cell r="AF193">
            <v>382759.25641531643</v>
          </cell>
          <cell r="AG193">
            <v>408792.19373086642</v>
          </cell>
          <cell r="AH193">
            <v>358504.42679301731</v>
          </cell>
          <cell r="AI193">
            <v>382229.21176070446</v>
          </cell>
          <cell r="AJ193">
            <v>360566.39537416404</v>
          </cell>
          <cell r="AK193">
            <v>407027.33029399073</v>
          </cell>
          <cell r="AL193">
            <v>397319.60915065015</v>
          </cell>
          <cell r="AM193">
            <v>441174.47759462229</v>
          </cell>
          <cell r="AN193">
            <v>477252.16437696212</v>
          </cell>
          <cell r="AO193">
            <v>433817.58194955112</v>
          </cell>
          <cell r="AP193">
            <v>426606.73416404007</v>
          </cell>
          <cell r="AQ193">
            <v>466538.71198295295</v>
          </cell>
          <cell r="AR193">
            <v>446610.01916977664</v>
          </cell>
          <cell r="AS193">
            <v>462264.14437442709</v>
          </cell>
          <cell r="AT193">
            <v>475174.70598740299</v>
          </cell>
          <cell r="AU193">
            <v>488202.70860824478</v>
          </cell>
          <cell r="AV193">
            <v>533328.72367769212</v>
          </cell>
          <cell r="AW193">
            <v>527356.52610152971</v>
          </cell>
          <cell r="AX193">
            <v>475991.20556872594</v>
          </cell>
          <cell r="AY193">
            <v>463158.11253755086</v>
          </cell>
          <cell r="AZ193">
            <v>394617.4944761027</v>
          </cell>
          <cell r="BA193">
            <v>437141.05503010034</v>
          </cell>
          <cell r="BB193">
            <v>386885.03031302331</v>
          </cell>
          <cell r="BC193">
            <v>335338.11385998171</v>
          </cell>
          <cell r="BD193">
            <v>312459.62481592403</v>
          </cell>
          <cell r="BE193">
            <v>333567.60413740465</v>
          </cell>
          <cell r="BF193">
            <v>347900.80175140424</v>
          </cell>
          <cell r="BG193">
            <v>371268.24359697086</v>
          </cell>
          <cell r="BH193">
            <v>394451.86163071636</v>
          </cell>
          <cell r="BI193">
            <v>408056.36399584101</v>
          </cell>
          <cell r="BJ193">
            <v>397619.2912997104</v>
          </cell>
          <cell r="BK193">
            <v>442054.86248329486</v>
          </cell>
          <cell r="BL193">
            <v>441256.29245513654</v>
          </cell>
          <cell r="BM193">
            <v>371132.67896369216</v>
          </cell>
          <cell r="BN193">
            <v>331416.84597285534</v>
          </cell>
          <cell r="BO193">
            <v>309732.0968924819</v>
          </cell>
          <cell r="BP193">
            <v>517061.41688138322</v>
          </cell>
          <cell r="BQ193">
            <v>351090.69318095921</v>
          </cell>
          <cell r="BR193">
            <v>542206.61730699474</v>
          </cell>
          <cell r="BS193">
            <v>392010.64963922452</v>
          </cell>
          <cell r="BT193">
            <v>337618.49452938529</v>
          </cell>
          <cell r="BU193">
            <v>412745.12389690033</v>
          </cell>
          <cell r="BV193">
            <v>393581.10621908744</v>
          </cell>
          <cell r="BW193">
            <v>415516.94532343646</v>
          </cell>
          <cell r="BX193">
            <v>433144.57401559351</v>
          </cell>
          <cell r="BY193">
            <v>447816.13990686927</v>
          </cell>
          <cell r="BZ193">
            <v>384174.287097183</v>
          </cell>
          <cell r="CA193">
            <v>422631.62013059354</v>
          </cell>
          <cell r="CB193">
            <v>468583.57555898518</v>
          </cell>
          <cell r="CC193">
            <v>475368.9227475769</v>
          </cell>
          <cell r="CD193">
            <v>483230.56648264802</v>
          </cell>
          <cell r="CE193">
            <v>499271.41173401067</v>
          </cell>
          <cell r="CF193">
            <v>479142.87584837852</v>
          </cell>
          <cell r="CG193">
            <v>528011.28177547094</v>
          </cell>
          <cell r="CH193">
            <v>544398.52353452332</v>
          </cell>
          <cell r="CI193">
            <v>532617.8080970092</v>
          </cell>
          <cell r="CJ193">
            <v>520495.52945428347</v>
          </cell>
          <cell r="CK193">
            <v>483575.04980660096</v>
          </cell>
          <cell r="CL193">
            <v>525749.06383505045</v>
          </cell>
          <cell r="CM193">
            <v>495926.04848446022</v>
          </cell>
          <cell r="CN193">
            <v>512842.26816332847</v>
          </cell>
          <cell r="CO193">
            <v>552790.54776195507</v>
          </cell>
          <cell r="CP193">
            <v>488160.48730525444</v>
          </cell>
          <cell r="CQ193">
            <v>478768.1763307231</v>
          </cell>
          <cell r="CR193">
            <v>493751.8171911618</v>
          </cell>
          <cell r="CS193">
            <v>510190.46966449887</v>
          </cell>
          <cell r="CT193">
            <v>510034.24232401222</v>
          </cell>
          <cell r="CU193">
            <v>500365.91493172117</v>
          </cell>
          <cell r="CV193">
            <v>490494.67564383609</v>
          </cell>
          <cell r="CW193">
            <v>503451.09495090373</v>
          </cell>
          <cell r="CX193">
            <v>541977.15700248594</v>
          </cell>
          <cell r="CY193">
            <v>515771.41790185281</v>
          </cell>
          <cell r="CZ193">
            <v>519852.88328628428</v>
          </cell>
          <cell r="DA193">
            <v>486542.85196669016</v>
          </cell>
          <cell r="DB193">
            <v>414419.19698716782</v>
          </cell>
          <cell r="DC193">
            <v>401443.90248551255</v>
          </cell>
          <cell r="DD193">
            <v>418242.36991811637</v>
          </cell>
          <cell r="DE193">
            <v>414906.70399259264</v>
          </cell>
          <cell r="DF193">
            <v>432066.53452926385</v>
          </cell>
          <cell r="DG193">
            <v>383289.77884183143</v>
          </cell>
          <cell r="DH193">
            <v>460154.11256627034</v>
          </cell>
          <cell r="DI193">
            <v>489783.00528955745</v>
          </cell>
          <cell r="DJ193">
            <v>491654.49833196693</v>
          </cell>
          <cell r="DK193">
            <v>484564.59316700546</v>
          </cell>
          <cell r="DL193">
            <v>530850.641789924</v>
          </cell>
          <cell r="DM193">
            <v>493353.09979323309</v>
          </cell>
          <cell r="DN193">
            <v>486157.21997742291</v>
          </cell>
          <cell r="DO193">
            <v>442722.88257977774</v>
          </cell>
          <cell r="DP193">
            <v>506914.57042604318</v>
          </cell>
          <cell r="DQ193">
            <v>495613.70292244566</v>
          </cell>
          <cell r="DR193">
            <v>700410.2671729743</v>
          </cell>
          <cell r="DS193">
            <v>480193.96210867178</v>
          </cell>
          <cell r="DT193">
            <v>489360.74043477466</v>
          </cell>
          <cell r="DU193">
            <v>444614.88261382224</v>
          </cell>
          <cell r="DV193">
            <v>417456.64231679222</v>
          </cell>
          <cell r="DW193">
            <v>442092.13454641961</v>
          </cell>
          <cell r="DX193">
            <v>444033.4607829231</v>
          </cell>
          <cell r="DY193">
            <v>468028.40643883846</v>
          </cell>
          <cell r="DZ193">
            <v>472929.68022197823</v>
          </cell>
          <cell r="EA193">
            <v>482015.25628607447</v>
          </cell>
          <cell r="EB193">
            <v>437110.09950666438</v>
          </cell>
          <cell r="EC193">
            <v>472732.24169383326</v>
          </cell>
          <cell r="ED193">
            <v>454781.30976636527</v>
          </cell>
          <cell r="EE193">
            <v>500751.12403382524</v>
          </cell>
          <cell r="EF193">
            <v>392690.7076360975</v>
          </cell>
          <cell r="EG193">
            <v>401158.26605941093</v>
          </cell>
          <cell r="EH193">
            <v>404120.19837124244</v>
          </cell>
          <cell r="EI193">
            <v>422332.71658349066</v>
          </cell>
          <cell r="EJ193">
            <v>400195.78492353449</v>
          </cell>
          <cell r="EK193">
            <v>411940.86787713552</v>
          </cell>
          <cell r="EL193">
            <v>337061.72811392462</v>
          </cell>
          <cell r="EM193">
            <v>357797.17656368931</v>
          </cell>
          <cell r="EN193">
            <v>344991.25068375113</v>
          </cell>
          <cell r="EO193">
            <v>358941.49513193476</v>
          </cell>
        </row>
        <row r="197">
          <cell r="A197" t="str">
            <v>Credit balances @ 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row>
        <row r="198">
          <cell r="A198" t="str">
            <v>Current @ 1.75%</v>
          </cell>
          <cell r="B198">
            <v>1.7500000000000002E-2</v>
          </cell>
          <cell r="C198">
            <v>40151.769711461835</v>
          </cell>
          <cell r="D198">
            <v>29873.643680255343</v>
          </cell>
          <cell r="E198">
            <v>39265.675532875663</v>
          </cell>
          <cell r="F198">
            <v>40303.406779484736</v>
          </cell>
          <cell r="G198">
            <v>39459.011896523807</v>
          </cell>
          <cell r="H198">
            <v>36283.559634969191</v>
          </cell>
          <cell r="I198">
            <v>41076.175606999466</v>
          </cell>
          <cell r="J198">
            <v>38361.163861811663</v>
          </cell>
          <cell r="K198">
            <v>40708.698371803745</v>
          </cell>
          <cell r="L198">
            <v>31037.831150822571</v>
          </cell>
          <cell r="M198">
            <v>34254.012949096992</v>
          </cell>
          <cell r="N198">
            <v>33686.263803215363</v>
          </cell>
          <cell r="O198">
            <v>35491.1632245164</v>
          </cell>
          <cell r="P198">
            <v>44323.730876728034</v>
          </cell>
          <cell r="Q198">
            <v>40960.004898972686</v>
          </cell>
          <cell r="R198">
            <v>40637.047861567742</v>
          </cell>
          <cell r="S198">
            <v>42497.317143293294</v>
          </cell>
          <cell r="T198">
            <v>42830.66797231957</v>
          </cell>
          <cell r="U198">
            <v>42909.682410048954</v>
          </cell>
          <cell r="V198">
            <v>40344.614449508357</v>
          </cell>
          <cell r="W198">
            <v>41917.499980285284</v>
          </cell>
          <cell r="X198">
            <v>34318.079270077797</v>
          </cell>
          <cell r="Y198">
            <v>40813.137189573448</v>
          </cell>
          <cell r="Z198">
            <v>44033.927113512662</v>
          </cell>
          <cell r="AA198">
            <v>50387.828275966473</v>
          </cell>
          <cell r="AB198">
            <v>46175.36002824067</v>
          </cell>
          <cell r="AC198">
            <v>52748.633641435103</v>
          </cell>
          <cell r="AD198">
            <v>44287.177880796662</v>
          </cell>
          <cell r="AE198">
            <v>43691.311460884681</v>
          </cell>
          <cell r="AF198">
            <v>35592.769840321125</v>
          </cell>
          <cell r="AG198">
            <v>42645.993157907113</v>
          </cell>
          <cell r="AH198">
            <v>37073.549862760512</v>
          </cell>
          <cell r="AI198">
            <v>42412.518894798319</v>
          </cell>
          <cell r="AJ198">
            <v>38753.693426935453</v>
          </cell>
          <cell r="AK198">
            <v>46299.19587930954</v>
          </cell>
          <cell r="AL198">
            <v>41173.173422524509</v>
          </cell>
          <cell r="AM198">
            <v>42241.728498105505</v>
          </cell>
          <cell r="AN198">
            <v>46154.890188611535</v>
          </cell>
          <cell r="AO198">
            <v>35779.60932526418</v>
          </cell>
          <cell r="AP198">
            <v>37322.289142962814</v>
          </cell>
          <cell r="AQ198">
            <v>41227.562730205362</v>
          </cell>
          <cell r="AR198">
            <v>37802.510379847889</v>
          </cell>
          <cell r="AS198">
            <v>37216.591493807027</v>
          </cell>
          <cell r="AT198">
            <v>42439.986346035177</v>
          </cell>
          <cell r="AU198">
            <v>33847.8335635818</v>
          </cell>
          <cell r="AV198">
            <v>40103.393414955688</v>
          </cell>
          <cell r="AW198">
            <v>35330.300460555438</v>
          </cell>
          <cell r="AX198">
            <v>35445.016024262928</v>
          </cell>
          <cell r="AY198">
            <v>33234.240794147518</v>
          </cell>
          <cell r="AZ198">
            <v>32990.751198371087</v>
          </cell>
          <cell r="BA198">
            <v>37073.78429143504</v>
          </cell>
          <cell r="BB198">
            <v>37693.46377372084</v>
          </cell>
          <cell r="BC198">
            <v>27634.165273077</v>
          </cell>
          <cell r="BD198">
            <v>24793.834198675631</v>
          </cell>
          <cell r="BE198">
            <v>25777.94098223621</v>
          </cell>
          <cell r="BF198">
            <v>27522.408232972764</v>
          </cell>
          <cell r="BG198">
            <v>32131.084383514015</v>
          </cell>
          <cell r="BH198">
            <v>35825.500677820353</v>
          </cell>
          <cell r="BI198">
            <v>33613.627849277742</v>
          </cell>
          <cell r="BJ198">
            <v>29920.356545094684</v>
          </cell>
          <cell r="BK198">
            <v>28948.207816433296</v>
          </cell>
          <cell r="BL198">
            <v>31152.45665344215</v>
          </cell>
          <cell r="BM198">
            <v>33271.988364396631</v>
          </cell>
          <cell r="BN198">
            <v>28079.542988163797</v>
          </cell>
          <cell r="BO198">
            <v>32335.522715765026</v>
          </cell>
          <cell r="BP198">
            <v>30390.540524328175</v>
          </cell>
          <cell r="BQ198">
            <v>33376.090549335859</v>
          </cell>
          <cell r="BR198">
            <v>26983.095959925959</v>
          </cell>
          <cell r="BS198">
            <v>24307.523044518301</v>
          </cell>
          <cell r="BT198">
            <v>25888.884942743403</v>
          </cell>
          <cell r="BU198">
            <v>26325.546633442093</v>
          </cell>
          <cell r="BV198">
            <v>21968.688368156945</v>
          </cell>
          <cell r="BW198">
            <v>24766.055749974148</v>
          </cell>
          <cell r="BX198">
            <v>24819.92695341893</v>
          </cell>
          <cell r="BY198">
            <v>25698.865154551771</v>
          </cell>
          <cell r="BZ198">
            <v>21230.766772822397</v>
          </cell>
          <cell r="CA198">
            <v>21943.532484843141</v>
          </cell>
          <cell r="CB198">
            <v>22254.990374128298</v>
          </cell>
          <cell r="CC198">
            <v>21264.888119380157</v>
          </cell>
          <cell r="CD198">
            <v>29768.984263416376</v>
          </cell>
          <cell r="CE198">
            <v>31297.106903695592</v>
          </cell>
          <cell r="CF198">
            <v>28897.657573441815</v>
          </cell>
          <cell r="CG198">
            <v>29397.269772092044</v>
          </cell>
          <cell r="CH198">
            <v>30316.167774354391</v>
          </cell>
          <cell r="CI198">
            <v>33038.155206165968</v>
          </cell>
          <cell r="CJ198">
            <v>28363.024597930769</v>
          </cell>
          <cell r="CK198">
            <v>29374.629190398293</v>
          </cell>
          <cell r="CL198">
            <v>34017.012642608126</v>
          </cell>
          <cell r="CM198">
            <v>26269.544996172415</v>
          </cell>
          <cell r="CN198">
            <v>30393.948847409818</v>
          </cell>
          <cell r="CO198">
            <v>33071.222466956977</v>
          </cell>
          <cell r="CP198">
            <v>34066.841722281424</v>
          </cell>
          <cell r="CQ198">
            <v>38426.526961266136</v>
          </cell>
          <cell r="CR198">
            <v>33368.548692165052</v>
          </cell>
          <cell r="CS198">
            <v>31986.411702315454</v>
          </cell>
          <cell r="CT198">
            <v>25754.926495239273</v>
          </cell>
          <cell r="CU198">
            <v>32617.719521472613</v>
          </cell>
          <cell r="CV198">
            <v>25999.225122923406</v>
          </cell>
          <cell r="CW198">
            <v>30811.427189075974</v>
          </cell>
          <cell r="CX198">
            <v>30851.731212453469</v>
          </cell>
          <cell r="CY198">
            <v>29388.374300143001</v>
          </cell>
          <cell r="CZ198">
            <v>33266.79062531735</v>
          </cell>
          <cell r="DA198">
            <v>22803.894321691372</v>
          </cell>
          <cell r="DB198">
            <v>28280.918568810936</v>
          </cell>
          <cell r="DC198">
            <v>24369.248789135738</v>
          </cell>
          <cell r="DD198">
            <v>22799.7191301327</v>
          </cell>
          <cell r="DE198">
            <v>24372.620008398393</v>
          </cell>
          <cell r="DF198">
            <v>24495.928985237606</v>
          </cell>
          <cell r="DG198">
            <v>24390.859233891359</v>
          </cell>
          <cell r="DH198">
            <v>20833.997927725315</v>
          </cell>
          <cell r="DI198">
            <v>21312.856779838577</v>
          </cell>
          <cell r="DJ198">
            <v>21786.449082153711</v>
          </cell>
          <cell r="DK198">
            <v>20255.158619001395</v>
          </cell>
          <cell r="DL198">
            <v>30596.90437613102</v>
          </cell>
          <cell r="DM198">
            <v>26495.334889714741</v>
          </cell>
          <cell r="DN198">
            <v>28373.002152164525</v>
          </cell>
          <cell r="DO198">
            <v>23806.799755143053</v>
          </cell>
          <cell r="DP198">
            <v>26237.930687202297</v>
          </cell>
          <cell r="DQ198">
            <v>25589.190650615186</v>
          </cell>
          <cell r="DR198">
            <v>16132.906957919122</v>
          </cell>
          <cell r="DS198">
            <v>17231.125356206274</v>
          </cell>
          <cell r="DT198">
            <v>15618.158593619512</v>
          </cell>
          <cell r="DU198">
            <v>20986.858915813715</v>
          </cell>
          <cell r="DV198">
            <v>17782.150967600664</v>
          </cell>
          <cell r="DW198">
            <v>22958.274205206235</v>
          </cell>
          <cell r="DX198">
            <v>20839.138999153769</v>
          </cell>
          <cell r="DY198">
            <v>17244.775851212562</v>
          </cell>
          <cell r="DZ198">
            <v>8805.3383400311923</v>
          </cell>
          <cell r="EA198">
            <v>20019.370764124873</v>
          </cell>
          <cell r="EB198">
            <v>18992.369604660158</v>
          </cell>
          <cell r="EC198">
            <v>21548.036975352286</v>
          </cell>
          <cell r="ED198">
            <v>20510.539988764016</v>
          </cell>
          <cell r="EE198">
            <v>25919.077838138779</v>
          </cell>
          <cell r="EF198">
            <v>22072.607732460787</v>
          </cell>
          <cell r="EG198">
            <v>22045.013453624466</v>
          </cell>
          <cell r="EH198">
            <v>20439.001127292431</v>
          </cell>
          <cell r="EI198">
            <v>21357.047934216411</v>
          </cell>
          <cell r="EJ198">
            <v>18464.440445971923</v>
          </cell>
          <cell r="EK198">
            <v>19916.112859721379</v>
          </cell>
          <cell r="EL198">
            <v>16947.543228820585</v>
          </cell>
          <cell r="EM198">
            <v>20782.547917123327</v>
          </cell>
          <cell r="EN198">
            <v>19869.153591793205</v>
          </cell>
          <cell r="EO198">
            <v>19458.906953101861</v>
          </cell>
        </row>
        <row r="199">
          <cell r="A199" t="str">
            <v>1 to 30 @ 1.75%</v>
          </cell>
          <cell r="B199">
            <v>1.7500000000000002E-2</v>
          </cell>
          <cell r="C199">
            <v>13199.023326239614</v>
          </cell>
          <cell r="D199">
            <v>18752.366924600137</v>
          </cell>
          <cell r="E199">
            <v>15069.206748399198</v>
          </cell>
          <cell r="F199">
            <v>13971.841737948807</v>
          </cell>
          <cell r="G199">
            <v>12603.72813648635</v>
          </cell>
          <cell r="H199">
            <v>15847.326452573394</v>
          </cell>
          <cell r="I199">
            <v>14403.00160690622</v>
          </cell>
          <cell r="J199">
            <v>13820.566600814764</v>
          </cell>
          <cell r="K199">
            <v>15945.065501209621</v>
          </cell>
          <cell r="L199">
            <v>14449.792558419162</v>
          </cell>
          <cell r="M199">
            <v>17828.438319097681</v>
          </cell>
          <cell r="N199">
            <v>20455.046167853332</v>
          </cell>
          <cell r="O199">
            <v>11279.806869977783</v>
          </cell>
          <cell r="P199">
            <v>10259.050451902745</v>
          </cell>
          <cell r="Q199">
            <v>12267.642250039375</v>
          </cell>
          <cell r="R199">
            <v>12886.94023760448</v>
          </cell>
          <cell r="S199">
            <v>11176.922196262582</v>
          </cell>
          <cell r="T199">
            <v>11574.164452359231</v>
          </cell>
          <cell r="U199">
            <v>11564.381187214001</v>
          </cell>
          <cell r="V199">
            <v>13179.294382414213</v>
          </cell>
          <cell r="W199">
            <v>13303.607692171987</v>
          </cell>
          <cell r="X199">
            <v>13603.867142924906</v>
          </cell>
          <cell r="Y199">
            <v>11557.195864012932</v>
          </cell>
          <cell r="Z199">
            <v>12087.802906509882</v>
          </cell>
          <cell r="AA199">
            <v>10377.76833710316</v>
          </cell>
          <cell r="AB199">
            <v>12328.49622356428</v>
          </cell>
          <cell r="AC199">
            <v>10420.368074953778</v>
          </cell>
          <cell r="AD199">
            <v>10495.157230968854</v>
          </cell>
          <cell r="AE199">
            <v>14793.433962988491</v>
          </cell>
          <cell r="AF199">
            <v>15631.227233282554</v>
          </cell>
          <cell r="AG199">
            <v>15158.083381216027</v>
          </cell>
          <cell r="AH199">
            <v>16772.655052627812</v>
          </cell>
          <cell r="AI199">
            <v>14578.838460289067</v>
          </cell>
          <cell r="AJ199">
            <v>11862.498398381435</v>
          </cell>
          <cell r="AK199">
            <v>11374.493623540944</v>
          </cell>
          <cell r="AL199">
            <v>14726.479615660519</v>
          </cell>
          <cell r="AM199">
            <v>15608.040719488485</v>
          </cell>
          <cell r="AN199">
            <v>14694.042445177442</v>
          </cell>
          <cell r="AO199">
            <v>13291.930614374782</v>
          </cell>
          <cell r="AP199">
            <v>12137.641599445378</v>
          </cell>
          <cell r="AQ199">
            <v>11898.331917531847</v>
          </cell>
          <cell r="AR199">
            <v>12002.893683865379</v>
          </cell>
          <cell r="AS199">
            <v>12631.607608767719</v>
          </cell>
          <cell r="AT199">
            <v>12431.452237804173</v>
          </cell>
          <cell r="AU199">
            <v>13074.737169731194</v>
          </cell>
          <cell r="AV199">
            <v>11549.16811546708</v>
          </cell>
          <cell r="AW199">
            <v>10719.960162926051</v>
          </cell>
          <cell r="AX199">
            <v>12056.062950516362</v>
          </cell>
          <cell r="AY199">
            <v>11956.653218103265</v>
          </cell>
          <cell r="AZ199">
            <v>11988.843479536339</v>
          </cell>
          <cell r="BA199">
            <v>11379.384412844947</v>
          </cell>
          <cell r="BB199">
            <v>9709.8727793477592</v>
          </cell>
          <cell r="BC199">
            <v>15661.022274546123</v>
          </cell>
          <cell r="BD199">
            <v>11400.817771191756</v>
          </cell>
          <cell r="BE199">
            <v>12847.49601090521</v>
          </cell>
          <cell r="BF199">
            <v>11850.219901409151</v>
          </cell>
          <cell r="BG199">
            <v>10704.361548769084</v>
          </cell>
          <cell r="BH199">
            <v>8097.4428415602906</v>
          </cell>
          <cell r="BI199">
            <v>10619.19546650494</v>
          </cell>
          <cell r="BJ199">
            <v>8481.7824132570167</v>
          </cell>
          <cell r="BK199">
            <v>10887.846679821754</v>
          </cell>
          <cell r="BL199">
            <v>11303.700380177328</v>
          </cell>
          <cell r="BM199">
            <v>9988.532410529584</v>
          </cell>
          <cell r="BN199">
            <v>10579.902690848634</v>
          </cell>
          <cell r="BO199">
            <v>6150.9746421729042</v>
          </cell>
          <cell r="BP199">
            <v>6782.8793268546315</v>
          </cell>
          <cell r="BQ199">
            <v>6940.5541981494953</v>
          </cell>
          <cell r="BR199">
            <v>9298.2237849523244</v>
          </cell>
          <cell r="BS199">
            <v>7741.0196773102016</v>
          </cell>
          <cell r="BT199">
            <v>6446.2232221712711</v>
          </cell>
          <cell r="BU199">
            <v>6208.7576000615254</v>
          </cell>
          <cell r="BV199">
            <v>8271.4319247574531</v>
          </cell>
          <cell r="BW199">
            <v>5769.6290113611967</v>
          </cell>
          <cell r="BX199">
            <v>5759.9835363073944</v>
          </cell>
          <cell r="BY199">
            <v>6488.2777025364649</v>
          </cell>
          <cell r="BZ199">
            <v>5888.6828547771911</v>
          </cell>
          <cell r="CA199">
            <v>7048.4423218554475</v>
          </cell>
          <cell r="CB199">
            <v>4645.2045230291087</v>
          </cell>
          <cell r="CC199">
            <v>5683.6375377782551</v>
          </cell>
          <cell r="CD199">
            <v>5276.8402050231607</v>
          </cell>
          <cell r="CE199">
            <v>4187.2482759973764</v>
          </cell>
          <cell r="CF199">
            <v>7093.7282075471931</v>
          </cell>
          <cell r="CG199">
            <v>5904.6253538747023</v>
          </cell>
          <cell r="CH199">
            <v>9000.0188738490942</v>
          </cell>
          <cell r="CI199">
            <v>8126.9602787963295</v>
          </cell>
          <cell r="CJ199">
            <v>9022.554552927344</v>
          </cell>
          <cell r="CK199">
            <v>10602.759992576035</v>
          </cell>
          <cell r="CL199">
            <v>9259.7628094562806</v>
          </cell>
          <cell r="CM199">
            <v>10720.574062476608</v>
          </cell>
          <cell r="CN199">
            <v>10361.932089850938</v>
          </cell>
          <cell r="CO199">
            <v>6757.6897127962884</v>
          </cell>
          <cell r="CP199">
            <v>7326.4143518099045</v>
          </cell>
          <cell r="CQ199">
            <v>6273.4592396156586</v>
          </cell>
          <cell r="CR199">
            <v>7492.1142731910586</v>
          </cell>
          <cell r="CS199">
            <v>7904.519848186439</v>
          </cell>
          <cell r="CT199">
            <v>14085.221901480118</v>
          </cell>
          <cell r="CU199">
            <v>8239.2624077322689</v>
          </cell>
          <cell r="CV199">
            <v>9516.9334265628058</v>
          </cell>
          <cell r="CW199">
            <v>7026.365043595446</v>
          </cell>
          <cell r="CX199">
            <v>8688.5854393537247</v>
          </cell>
          <cell r="CY199">
            <v>7559.0665966743582</v>
          </cell>
          <cell r="CZ199">
            <v>6472.3744997563372</v>
          </cell>
          <cell r="DA199">
            <v>11846.260080654341</v>
          </cell>
          <cell r="DB199">
            <v>6282.3041154478979</v>
          </cell>
          <cell r="DC199">
            <v>5424.0020465147554</v>
          </cell>
          <cell r="DD199">
            <v>9650.9643951676899</v>
          </cell>
          <cell r="DE199">
            <v>3587.9089386279643</v>
          </cell>
          <cell r="DF199">
            <v>3463.3950995939213</v>
          </cell>
          <cell r="DG199">
            <v>2000.4773615773181</v>
          </cell>
          <cell r="DH199">
            <v>7733.4982272398338</v>
          </cell>
          <cell r="DI199">
            <v>5707.1105942471595</v>
          </cell>
          <cell r="DJ199">
            <v>6499.0216192860826</v>
          </cell>
          <cell r="DK199">
            <v>7710.4587794919398</v>
          </cell>
          <cell r="DL199">
            <v>7227.0332905296618</v>
          </cell>
          <cell r="DM199">
            <v>7633.8459707735201</v>
          </cell>
          <cell r="DN199">
            <v>6683.2501759483248</v>
          </cell>
          <cell r="DO199">
            <v>8193.9866412638839</v>
          </cell>
          <cell r="DP199">
            <v>5538.9992619391232</v>
          </cell>
          <cell r="DQ199">
            <v>5684.1637373930171</v>
          </cell>
          <cell r="DR199">
            <v>8374.8362205922313</v>
          </cell>
          <cell r="DS199">
            <v>7594.0342476125288</v>
          </cell>
          <cell r="DT199">
            <v>8209.1816670624776</v>
          </cell>
          <cell r="DU199">
            <v>6718.796646462737</v>
          </cell>
          <cell r="DV199">
            <v>5973.1009577812483</v>
          </cell>
          <cell r="DW199">
            <v>5443.4024528883783</v>
          </cell>
          <cell r="DX199">
            <v>7643.3808089852446</v>
          </cell>
          <cell r="DY199">
            <v>4697.6440250220539</v>
          </cell>
          <cell r="DZ199">
            <v>11983.935318898901</v>
          </cell>
          <cell r="EA199">
            <v>5767.8050213504102</v>
          </cell>
          <cell r="EB199">
            <v>6243.9615348651723</v>
          </cell>
          <cell r="EC199">
            <v>4517.5441114910218</v>
          </cell>
          <cell r="ED199">
            <v>4491.7223832800728</v>
          </cell>
          <cell r="EE199">
            <v>4937.6601973798925</v>
          </cell>
          <cell r="EF199">
            <v>5314.7898224320406</v>
          </cell>
          <cell r="EG199">
            <v>5342.5137959810982</v>
          </cell>
          <cell r="EH199">
            <v>5908.9963524054047</v>
          </cell>
          <cell r="EI199">
            <v>6158.3859613623608</v>
          </cell>
          <cell r="EJ199">
            <v>7546.7616210676133</v>
          </cell>
          <cell r="EK199">
            <v>7029.116797734695</v>
          </cell>
          <cell r="EL199">
            <v>6828.0552503191884</v>
          </cell>
          <cell r="EM199">
            <v>6912.9919635204869</v>
          </cell>
          <cell r="EN199">
            <v>7301.5011612030339</v>
          </cell>
          <cell r="EO199">
            <v>6317.0619611550555</v>
          </cell>
        </row>
        <row r="200">
          <cell r="A200" t="str">
            <v>31 to 60 @ 1.75%</v>
          </cell>
          <cell r="B200">
            <v>1.7500000000000002E-2</v>
          </cell>
          <cell r="C200">
            <v>4225.060777929717</v>
          </cell>
          <cell r="D200">
            <v>4710.4856567743682</v>
          </cell>
          <cell r="E200">
            <v>4283.6556348393233</v>
          </cell>
          <cell r="F200">
            <v>3677.8664731534518</v>
          </cell>
          <cell r="G200">
            <v>3356.9162463946836</v>
          </cell>
          <cell r="H200">
            <v>3291.7162350900321</v>
          </cell>
          <cell r="I200">
            <v>3070.3695238717219</v>
          </cell>
          <cell r="J200">
            <v>2731.9469400970106</v>
          </cell>
          <cell r="K200">
            <v>2986.5572250395317</v>
          </cell>
          <cell r="L200">
            <v>3037.5147667712877</v>
          </cell>
          <cell r="M200">
            <v>3348.1290501356016</v>
          </cell>
          <cell r="N200">
            <v>2851.9094897708051</v>
          </cell>
          <cell r="O200">
            <v>3229.2949625202591</v>
          </cell>
          <cell r="P200">
            <v>3017.9487424419926</v>
          </cell>
          <cell r="Q200">
            <v>3431.2276064134089</v>
          </cell>
          <cell r="R200">
            <v>2418.2621470575814</v>
          </cell>
          <cell r="S200">
            <v>2318.6049996333113</v>
          </cell>
          <cell r="T200">
            <v>2486.8725052885488</v>
          </cell>
          <cell r="U200">
            <v>2486.5928774163449</v>
          </cell>
          <cell r="V200">
            <v>2456.9951610083099</v>
          </cell>
          <cell r="W200">
            <v>2216.7988664746499</v>
          </cell>
          <cell r="X200">
            <v>1929.8293290689289</v>
          </cell>
          <cell r="Y200">
            <v>2264.3124991892769</v>
          </cell>
          <cell r="Z200">
            <v>1935.9956464775616</v>
          </cell>
          <cell r="AA200">
            <v>2577.0882486634596</v>
          </cell>
          <cell r="AB200">
            <v>2388.1628544782957</v>
          </cell>
          <cell r="AC200">
            <v>2498.544860781521</v>
          </cell>
          <cell r="AD200">
            <v>2029.4375669136218</v>
          </cell>
          <cell r="AE200">
            <v>2425.9084008827322</v>
          </cell>
          <cell r="AF200">
            <v>2345.4310607628199</v>
          </cell>
          <cell r="AG200">
            <v>2414.723960609474</v>
          </cell>
          <cell r="AH200">
            <v>2762.1835168065577</v>
          </cell>
          <cell r="AI200">
            <v>2881.2125681253174</v>
          </cell>
          <cell r="AJ200">
            <v>3252.7145557590734</v>
          </cell>
          <cell r="AK200">
            <v>3241.9493886403984</v>
          </cell>
          <cell r="AL200">
            <v>2448.1401659527105</v>
          </cell>
          <cell r="AM200">
            <v>3366.9410236707931</v>
          </cell>
          <cell r="AN200">
            <v>3480.8001637745156</v>
          </cell>
          <cell r="AO200">
            <v>3265.4996885142896</v>
          </cell>
          <cell r="AP200">
            <v>4355.4791837947923</v>
          </cell>
          <cell r="AQ200">
            <v>4472.5518519304633</v>
          </cell>
          <cell r="AR200">
            <v>3777.1716402584889</v>
          </cell>
          <cell r="AS200">
            <v>4098.1011226093669</v>
          </cell>
          <cell r="AT200">
            <v>4204.7727470136278</v>
          </cell>
          <cell r="AU200">
            <v>4246.6661630736608</v>
          </cell>
          <cell r="AV200">
            <v>5566.1643170512207</v>
          </cell>
          <cell r="AW200">
            <v>5418.6899602114981</v>
          </cell>
          <cell r="AX200">
            <v>4485.9873134403342</v>
          </cell>
          <cell r="AY200">
            <v>4305.1380714194329</v>
          </cell>
          <cell r="AZ200">
            <v>4187.137470501576</v>
          </cell>
          <cell r="BA200">
            <v>4022.623184790863</v>
          </cell>
          <cell r="BB200">
            <v>3374.2062887364095</v>
          </cell>
          <cell r="BC200">
            <v>3224.4780435467906</v>
          </cell>
          <cell r="BD200">
            <v>3361.1035810213871</v>
          </cell>
          <cell r="BE200">
            <v>3175.0147737979805</v>
          </cell>
          <cell r="BF200">
            <v>3435.567572659138</v>
          </cell>
          <cell r="BG200">
            <v>3173.3901324874028</v>
          </cell>
          <cell r="BH200">
            <v>2749.6257292695141</v>
          </cell>
          <cell r="BI200">
            <v>2651.4463257633674</v>
          </cell>
          <cell r="BJ200">
            <v>2185.3414054666214</v>
          </cell>
          <cell r="BK200">
            <v>2375.7546627932697</v>
          </cell>
          <cell r="BL200">
            <v>2377.1337442836261</v>
          </cell>
          <cell r="BM200">
            <v>2137.5300989314637</v>
          </cell>
          <cell r="BN200">
            <v>1584.0409626098833</v>
          </cell>
          <cell r="BO200">
            <v>2082.1956557887115</v>
          </cell>
          <cell r="BP200">
            <v>1251.1871561043483</v>
          </cell>
          <cell r="BQ200">
            <v>1290.3563085819285</v>
          </cell>
          <cell r="BR200">
            <v>1998.6813680844971</v>
          </cell>
          <cell r="BS200">
            <v>1601.1159714551925</v>
          </cell>
          <cell r="BT200">
            <v>1717.3054000451866</v>
          </cell>
          <cell r="BU200">
            <v>1755.5594374235041</v>
          </cell>
          <cell r="BV200">
            <v>1804.5801598040011</v>
          </cell>
          <cell r="BW200">
            <v>1683.3506833654324</v>
          </cell>
          <cell r="BX200">
            <v>1569.5289843881451</v>
          </cell>
          <cell r="BY200">
            <v>1335.1598446268079</v>
          </cell>
          <cell r="BZ200">
            <v>1136.4715923968563</v>
          </cell>
          <cell r="CA200">
            <v>1016.6215347560886</v>
          </cell>
          <cell r="CB200">
            <v>1326.4041866138664</v>
          </cell>
          <cell r="CC200">
            <v>1074.1413928373304</v>
          </cell>
          <cell r="CD200">
            <v>1202.5443867163779</v>
          </cell>
          <cell r="CE200">
            <v>1368.5642442094565</v>
          </cell>
          <cell r="CF200">
            <v>1040.135068118436</v>
          </cell>
          <cell r="CG200">
            <v>1045.6453225458426</v>
          </cell>
          <cell r="CH200">
            <v>1386.6058075394455</v>
          </cell>
          <cell r="CI200">
            <v>1347.4928167515181</v>
          </cell>
          <cell r="CJ200">
            <v>1042.0430476831168</v>
          </cell>
          <cell r="CK200">
            <v>1055.0998815855705</v>
          </cell>
          <cell r="CL200">
            <v>991.01281619688552</v>
          </cell>
          <cell r="CM200">
            <v>651.81982221697092</v>
          </cell>
          <cell r="CN200">
            <v>642.43930216149965</v>
          </cell>
          <cell r="CO200">
            <v>1370.5319271919657</v>
          </cell>
          <cell r="CP200">
            <v>1074.5972638497349</v>
          </cell>
          <cell r="CQ200">
            <v>1332.0485207508036</v>
          </cell>
          <cell r="CR200">
            <v>1263.6911431038568</v>
          </cell>
          <cell r="CS200">
            <v>1400.8153896364186</v>
          </cell>
          <cell r="CT200">
            <v>1451.5985434189233</v>
          </cell>
          <cell r="CU200">
            <v>1248.0532326295054</v>
          </cell>
          <cell r="CV200">
            <v>1644.534017168254</v>
          </cell>
          <cell r="CW200">
            <v>1388.6670933380428</v>
          </cell>
          <cell r="CX200">
            <v>1335.2239330414261</v>
          </cell>
          <cell r="CY200">
            <v>2393.1688342748885</v>
          </cell>
          <cell r="CZ200">
            <v>2876.2772542385273</v>
          </cell>
          <cell r="DA200">
            <v>2388.6347475943548</v>
          </cell>
          <cell r="DB200">
            <v>2471.4304017862291</v>
          </cell>
          <cell r="DC200">
            <v>3153.1128954095648</v>
          </cell>
          <cell r="DD200">
            <v>2743.3519794395343</v>
          </cell>
          <cell r="DE200">
            <v>2284.0783781799487</v>
          </cell>
          <cell r="DF200">
            <v>2052.1903033329586</v>
          </cell>
          <cell r="DG200">
            <v>3331.5571353450473</v>
          </cell>
          <cell r="DH200">
            <v>1926.4950449715418</v>
          </cell>
          <cell r="DI200">
            <v>1916.1295871756183</v>
          </cell>
          <cell r="DJ200">
            <v>1862.3840307542362</v>
          </cell>
          <cell r="DK200">
            <v>2092.5064697784874</v>
          </cell>
          <cell r="DL200">
            <v>1945.6313396154483</v>
          </cell>
          <cell r="DM200">
            <v>1861.1557256919561</v>
          </cell>
          <cell r="DN200">
            <v>1972.777336856881</v>
          </cell>
          <cell r="DO200">
            <v>1921.8762941222224</v>
          </cell>
          <cell r="DP200">
            <v>985.48333524509314</v>
          </cell>
          <cell r="DQ200">
            <v>2162.0224985002465</v>
          </cell>
          <cell r="DR200">
            <v>1425.4976932969394</v>
          </cell>
          <cell r="DS200">
            <v>1348.1735031762553</v>
          </cell>
          <cell r="DT200">
            <v>1080.013915461054</v>
          </cell>
          <cell r="DU200">
            <v>1167.291542333154</v>
          </cell>
          <cell r="DV200">
            <v>1978.708213668652</v>
          </cell>
          <cell r="DW200">
            <v>1619.6058163800651</v>
          </cell>
          <cell r="DX200">
            <v>1282.7336662779526</v>
          </cell>
          <cell r="DY200">
            <v>2620.2850206923654</v>
          </cell>
          <cell r="DZ200">
            <v>3316.1904200567656</v>
          </cell>
          <cell r="EA200">
            <v>2832.0162772195108</v>
          </cell>
          <cell r="EB200">
            <v>2359.7679764204158</v>
          </cell>
          <cell r="EC200">
            <v>2303.0824483052734</v>
          </cell>
          <cell r="ED200">
            <v>2542.4354742255327</v>
          </cell>
          <cell r="EE200">
            <v>2507.3492597203162</v>
          </cell>
          <cell r="EF200">
            <v>2649.3319140421268</v>
          </cell>
          <cell r="EG200">
            <v>887.91057917942737</v>
          </cell>
          <cell r="EH200">
            <v>1038.7630700844327</v>
          </cell>
          <cell r="EI200">
            <v>1065.5734464177324</v>
          </cell>
          <cell r="EJ200">
            <v>937.64757392014735</v>
          </cell>
          <cell r="EK200">
            <v>1098.2234578988325</v>
          </cell>
          <cell r="EL200">
            <v>884.65792348381774</v>
          </cell>
          <cell r="EM200">
            <v>1540.7428296936475</v>
          </cell>
          <cell r="EN200">
            <v>1363.6543970347914</v>
          </cell>
          <cell r="EO200">
            <v>1507.6740510191321</v>
          </cell>
        </row>
        <row r="201">
          <cell r="A201" t="str">
            <v>61 to 90 @ 40%</v>
          </cell>
          <cell r="B201">
            <v>0.4</v>
          </cell>
          <cell r="C201">
            <v>48695.761351372421</v>
          </cell>
          <cell r="D201">
            <v>52528.822931949398</v>
          </cell>
          <cell r="E201">
            <v>54364.280432142186</v>
          </cell>
          <cell r="F201">
            <v>49642.847414041869</v>
          </cell>
          <cell r="G201">
            <v>48632.096980399554</v>
          </cell>
          <cell r="H201">
            <v>44508.014245850143</v>
          </cell>
          <cell r="I201">
            <v>39273.469141867659</v>
          </cell>
          <cell r="J201">
            <v>36991.686429974055</v>
          </cell>
          <cell r="K201">
            <v>36283.325374948392</v>
          </cell>
          <cell r="L201">
            <v>33294.122213933893</v>
          </cell>
          <cell r="M201">
            <v>35847.871100343757</v>
          </cell>
          <cell r="N201">
            <v>32233.550506876301</v>
          </cell>
          <cell r="O201">
            <v>24220.790940158899</v>
          </cell>
          <cell r="P201">
            <v>29272.685026214309</v>
          </cell>
          <cell r="Q201">
            <v>27638.409251261128</v>
          </cell>
          <cell r="R201">
            <v>35843.457191487323</v>
          </cell>
          <cell r="S201">
            <v>34887.786172465683</v>
          </cell>
          <cell r="T201">
            <v>36882.957784301041</v>
          </cell>
          <cell r="U201">
            <v>36882.957784301041</v>
          </cell>
          <cell r="V201">
            <v>35193.830036318926</v>
          </cell>
          <cell r="W201">
            <v>38664.808457806044</v>
          </cell>
          <cell r="X201">
            <v>38916.667253636602</v>
          </cell>
          <cell r="Y201">
            <v>24274.285973521935</v>
          </cell>
          <cell r="Z201">
            <v>22845.108545116782</v>
          </cell>
          <cell r="AA201">
            <v>23538.323532110211</v>
          </cell>
          <cell r="AB201">
            <v>22882.050456532648</v>
          </cell>
          <cell r="AC201">
            <v>23238.944863377295</v>
          </cell>
          <cell r="AD201">
            <v>22412.680400164812</v>
          </cell>
          <cell r="AE201">
            <v>24671.649563925359</v>
          </cell>
          <cell r="AF201">
            <v>23997.366198236668</v>
          </cell>
          <cell r="AG201">
            <v>24543.306972172421</v>
          </cell>
          <cell r="AH201">
            <v>21790.076390047561</v>
          </cell>
          <cell r="AI201">
            <v>22822.013586200734</v>
          </cell>
          <cell r="AJ201">
            <v>20634.353143860488</v>
          </cell>
          <cell r="AK201">
            <v>27657.795755749328</v>
          </cell>
          <cell r="AL201">
            <v>26926.393710998876</v>
          </cell>
          <cell r="AM201">
            <v>26845.671220646349</v>
          </cell>
          <cell r="AN201">
            <v>32242.170157708595</v>
          </cell>
          <cell r="AO201">
            <v>28672.532199660247</v>
          </cell>
          <cell r="AP201">
            <v>25528.425894909578</v>
          </cell>
          <cell r="AQ201">
            <v>27943.547203689686</v>
          </cell>
          <cell r="AR201">
            <v>41098.822838468564</v>
          </cell>
          <cell r="AS201">
            <v>40597.15222113303</v>
          </cell>
          <cell r="AT201">
            <v>45897.990766691073</v>
          </cell>
          <cell r="AU201">
            <v>44596.35795699669</v>
          </cell>
          <cell r="AV201">
            <v>48312.441315522687</v>
          </cell>
          <cell r="AW201">
            <v>41144.118409702671</v>
          </cell>
          <cell r="AX201">
            <v>59314.064808338109</v>
          </cell>
          <cell r="AY201">
            <v>60254.038502588242</v>
          </cell>
          <cell r="AZ201">
            <v>22739.583356439132</v>
          </cell>
          <cell r="BA201">
            <v>41484.290077141915</v>
          </cell>
          <cell r="BB201">
            <v>39206.570474361564</v>
          </cell>
          <cell r="BC201">
            <v>44627.629248388264</v>
          </cell>
          <cell r="BD201">
            <v>40493.458130015904</v>
          </cell>
          <cell r="BE201">
            <v>42313.22987026388</v>
          </cell>
          <cell r="BF201">
            <v>61651.497466302819</v>
          </cell>
          <cell r="BG201">
            <v>47503.624320855371</v>
          </cell>
          <cell r="BH201">
            <v>49849.965750319818</v>
          </cell>
          <cell r="BI201">
            <v>40757.352055496915</v>
          </cell>
          <cell r="BJ201">
            <v>41366.880101560877</v>
          </cell>
          <cell r="BK201">
            <v>31776.716722649173</v>
          </cell>
          <cell r="BL201">
            <v>24852.56585784772</v>
          </cell>
          <cell r="BM201">
            <v>38634.824717120187</v>
          </cell>
          <cell r="BN201">
            <v>27059.342958719873</v>
          </cell>
          <cell r="BO201">
            <v>29046.739152071903</v>
          </cell>
          <cell r="BP201">
            <v>18639.478362577047</v>
          </cell>
          <cell r="BQ201">
            <v>15116.974783207792</v>
          </cell>
          <cell r="BR201">
            <v>32172.615435004176</v>
          </cell>
          <cell r="BS201">
            <v>16863.706932972993</v>
          </cell>
          <cell r="BT201">
            <v>11956.30379168326</v>
          </cell>
          <cell r="BU201">
            <v>11889.601726231031</v>
          </cell>
          <cell r="BV201">
            <v>19747.115059353549</v>
          </cell>
          <cell r="BW201">
            <v>18114.574008405081</v>
          </cell>
          <cell r="BX201">
            <v>21184.835039746344</v>
          </cell>
          <cell r="BY201">
            <v>19885.923819268239</v>
          </cell>
          <cell r="BZ201">
            <v>13401.363582087095</v>
          </cell>
          <cell r="CA201">
            <v>14253.105358515422</v>
          </cell>
          <cell r="CB201">
            <v>10586.831708578004</v>
          </cell>
          <cell r="CC201">
            <v>9471.276960455556</v>
          </cell>
          <cell r="CD201">
            <v>11894.840592725255</v>
          </cell>
          <cell r="CE201">
            <v>13379.48678491658</v>
          </cell>
          <cell r="CF201">
            <v>11641.956382260811</v>
          </cell>
          <cell r="CG201">
            <v>12687.975682390001</v>
          </cell>
          <cell r="CH201">
            <v>13015.171614274008</v>
          </cell>
          <cell r="CI201">
            <v>12162.072898179773</v>
          </cell>
          <cell r="CJ201">
            <v>12721.286238222674</v>
          </cell>
          <cell r="CK201">
            <v>12383.770625981759</v>
          </cell>
          <cell r="CL201">
            <v>12041.99530257372</v>
          </cell>
          <cell r="CM201">
            <v>269.915345248466</v>
          </cell>
          <cell r="CN201">
            <v>367.4608035044497</v>
          </cell>
          <cell r="CO201">
            <v>84.245907553201434</v>
          </cell>
          <cell r="CP201">
            <v>165.81648519691529</v>
          </cell>
          <cell r="CQ201">
            <v>214.39261227104203</v>
          </cell>
          <cell r="CR201">
            <v>321.59470081990628</v>
          </cell>
          <cell r="CS201">
            <v>332.09941840398852</v>
          </cell>
          <cell r="CT201">
            <v>256.69289339034469</v>
          </cell>
          <cell r="CU201">
            <v>4874.8712837880612</v>
          </cell>
          <cell r="CV201">
            <v>5186.7939345461537</v>
          </cell>
          <cell r="CW201">
            <v>4882.9859371878792</v>
          </cell>
          <cell r="CX201">
            <v>7503.3212407829906</v>
          </cell>
          <cell r="CY201">
            <v>7363.6605386348838</v>
          </cell>
          <cell r="CZ201">
            <v>7697.579489772691</v>
          </cell>
          <cell r="DA201">
            <v>7964.4609954840344</v>
          </cell>
          <cell r="DB201">
            <v>15415.189259386434</v>
          </cell>
          <cell r="DC201">
            <v>10397.465381281587</v>
          </cell>
          <cell r="DD201">
            <v>10250.538113024853</v>
          </cell>
          <cell r="DE201">
            <v>10517.797403074997</v>
          </cell>
          <cell r="DF201">
            <v>10379.632418513163</v>
          </cell>
          <cell r="DG201">
            <v>11467.288949697639</v>
          </cell>
          <cell r="DH201">
            <v>28417.254070069303</v>
          </cell>
          <cell r="DI201">
            <v>28401.541325528855</v>
          </cell>
          <cell r="DJ201">
            <v>28228.465984107785</v>
          </cell>
          <cell r="DK201">
            <v>21253.680453079949</v>
          </cell>
          <cell r="DL201">
            <v>20734.068934593466</v>
          </cell>
          <cell r="DM201">
            <v>20556.367662493172</v>
          </cell>
          <cell r="DN201">
            <v>20594.786016784165</v>
          </cell>
          <cell r="DO201">
            <v>8407.5326359404571</v>
          </cell>
          <cell r="DP201">
            <v>7780.572541100265</v>
          </cell>
          <cell r="DQ201">
            <v>26603.877678985358</v>
          </cell>
          <cell r="DR201">
            <v>7390.0244885642396</v>
          </cell>
          <cell r="DS201">
            <v>7728.6580340526361</v>
          </cell>
          <cell r="DT201">
            <v>7372.1683961424196</v>
          </cell>
          <cell r="DU201">
            <v>7439.3022151247133</v>
          </cell>
          <cell r="DV201">
            <v>7616.01276707121</v>
          </cell>
          <cell r="DW201">
            <v>17.339530162639583</v>
          </cell>
          <cell r="DX201">
            <v>4406.1450027730898</v>
          </cell>
          <cell r="DY201">
            <v>5209.225843398176</v>
          </cell>
          <cell r="DZ201">
            <v>5050.9342054394729</v>
          </cell>
          <cell r="EA201">
            <v>1759.2954065015365</v>
          </cell>
          <cell r="EB201">
            <v>1407.5743321331595</v>
          </cell>
          <cell r="EC201">
            <v>4945.1584455166967</v>
          </cell>
          <cell r="ED201">
            <v>3961.080357182364</v>
          </cell>
          <cell r="EE201">
            <v>3980.7444175113142</v>
          </cell>
          <cell r="EF201">
            <v>3471.2829619235072</v>
          </cell>
          <cell r="EG201">
            <v>13765.439746311244</v>
          </cell>
          <cell r="EH201">
            <v>6321.461486258273</v>
          </cell>
          <cell r="EI201">
            <v>6435.4714027900773</v>
          </cell>
          <cell r="EJ201">
            <v>4889.1230052223209</v>
          </cell>
          <cell r="EK201">
            <v>1125.9206877861461</v>
          </cell>
          <cell r="EL201">
            <v>824.64538747475262</v>
          </cell>
          <cell r="EM201">
            <v>2634.536910780339</v>
          </cell>
          <cell r="EN201">
            <v>2009.1881817934141</v>
          </cell>
          <cell r="EO201">
            <v>4440.6544456401243</v>
          </cell>
        </row>
        <row r="202">
          <cell r="A202" t="str">
            <v>91 to 120 @ 60%</v>
          </cell>
          <cell r="B202">
            <v>0.6</v>
          </cell>
          <cell r="C202">
            <v>20177.355524588464</v>
          </cell>
          <cell r="D202">
            <v>18214.179933284435</v>
          </cell>
          <cell r="E202">
            <v>22186.836681991568</v>
          </cell>
          <cell r="F202">
            <v>23758.03981960459</v>
          </cell>
          <cell r="G202">
            <v>21004.899828622201</v>
          </cell>
          <cell r="H202">
            <v>27650.419323787071</v>
          </cell>
          <cell r="I202">
            <v>20232.473488631465</v>
          </cell>
          <cell r="J202">
            <v>20708.684139991208</v>
          </cell>
          <cell r="K202">
            <v>24312.71203769738</v>
          </cell>
          <cell r="L202">
            <v>23943.678417761996</v>
          </cell>
          <cell r="M202">
            <v>22777.677895582572</v>
          </cell>
          <cell r="N202">
            <v>21362.177802219001</v>
          </cell>
          <cell r="O202">
            <v>23615.405029523958</v>
          </cell>
          <cell r="P202">
            <v>7668.4631110891851</v>
          </cell>
          <cell r="Q202">
            <v>8287.9272707579094</v>
          </cell>
          <cell r="R202">
            <v>7264.2319410982236</v>
          </cell>
          <cell r="S202">
            <v>6383.4778694266734</v>
          </cell>
          <cell r="T202">
            <v>4529.4164180189255</v>
          </cell>
          <cell r="U202">
            <v>4529.4164180189255</v>
          </cell>
          <cell r="V202">
            <v>4483.5503153343761</v>
          </cell>
          <cell r="W202">
            <v>3697.7376884406312</v>
          </cell>
          <cell r="X202">
            <v>1401.4777409921612</v>
          </cell>
          <cell r="Y202">
            <v>1661.9176382326787</v>
          </cell>
          <cell r="Z202">
            <v>1400.6161614031619</v>
          </cell>
          <cell r="AA202">
            <v>996.55268139931684</v>
          </cell>
          <cell r="AB202">
            <v>2067.1549481463758</v>
          </cell>
          <cell r="AC202">
            <v>3047.0311494470716</v>
          </cell>
          <cell r="AD202">
            <v>2211.3278601778497</v>
          </cell>
          <cell r="AE202">
            <v>1074.7019978115234</v>
          </cell>
          <cell r="AF202">
            <v>2100.8375059044934</v>
          </cell>
          <cell r="AG202">
            <v>1254.0493302451757</v>
          </cell>
          <cell r="AH202">
            <v>1546.2925009053774</v>
          </cell>
          <cell r="AI202">
            <v>1710.7963782720676</v>
          </cell>
          <cell r="AJ202">
            <v>1668.0296491426016</v>
          </cell>
          <cell r="AK202">
            <v>1770.8930002085842</v>
          </cell>
          <cell r="AL202">
            <v>991.66654211939169</v>
          </cell>
          <cell r="AM202">
            <v>1515.7497935957897</v>
          </cell>
          <cell r="AN202">
            <v>67.509675849978677</v>
          </cell>
          <cell r="AO202">
            <v>27.420204101120952</v>
          </cell>
          <cell r="AP202">
            <v>1548.9350638058918</v>
          </cell>
          <cell r="AQ202">
            <v>1626.1013699487635</v>
          </cell>
          <cell r="AR202">
            <v>2559.3424075894955</v>
          </cell>
          <cell r="AS202">
            <v>3016.2629280168594</v>
          </cell>
          <cell r="AT202">
            <v>4181.3324816470904</v>
          </cell>
          <cell r="AU202">
            <v>4569.476977701036</v>
          </cell>
          <cell r="AV202">
            <v>4204.39274608304</v>
          </cell>
          <cell r="AW202">
            <v>2629.3385211795594</v>
          </cell>
          <cell r="AX202">
            <v>2855.720003794263</v>
          </cell>
          <cell r="AY202">
            <v>2313.6303171489744</v>
          </cell>
          <cell r="AZ202">
            <v>1516.2586459704976</v>
          </cell>
          <cell r="BA202">
            <v>609.07316288049719</v>
          </cell>
          <cell r="BB202">
            <v>2658.857741326377</v>
          </cell>
          <cell r="BC202">
            <v>569.48097867967363</v>
          </cell>
          <cell r="BD202">
            <v>157.05034655979929</v>
          </cell>
          <cell r="BE202">
            <v>493.91061862113935</v>
          </cell>
          <cell r="BF202">
            <v>3097.0663721562737</v>
          </cell>
          <cell r="BG202">
            <v>494.40212375581063</v>
          </cell>
          <cell r="BH202">
            <v>3493.6127148063829</v>
          </cell>
          <cell r="BI202">
            <v>4164.0199360800771</v>
          </cell>
          <cell r="BJ202">
            <v>3197.639887536026</v>
          </cell>
          <cell r="BK202">
            <v>2186.9087286048766</v>
          </cell>
          <cell r="BL202">
            <v>3643.9728091212946</v>
          </cell>
          <cell r="BM202">
            <v>2989.6060024778003</v>
          </cell>
          <cell r="BN202">
            <v>2642.4819467219068</v>
          </cell>
          <cell r="BO202">
            <v>13101.219707320988</v>
          </cell>
          <cell r="BP202">
            <v>1913.4063596088872</v>
          </cell>
          <cell r="BQ202">
            <v>682.26116863924074</v>
          </cell>
          <cell r="BR202">
            <v>58390.168150669408</v>
          </cell>
          <cell r="BS202">
            <v>2771.1984678714248</v>
          </cell>
          <cell r="BT202">
            <v>2570.265386405822</v>
          </cell>
          <cell r="BU202">
            <v>203.66238056634631</v>
          </cell>
          <cell r="BV202">
            <v>1779.9656067532226</v>
          </cell>
          <cell r="BW202">
            <v>1613.2297178338074</v>
          </cell>
          <cell r="BX202">
            <v>1354.7731883720089</v>
          </cell>
          <cell r="BY202">
            <v>2248.0750970109648</v>
          </cell>
          <cell r="BZ202">
            <v>2959.9017451038194</v>
          </cell>
          <cell r="CA202">
            <v>3130.8934902481205</v>
          </cell>
          <cell r="CB202">
            <v>2110.0720200229052</v>
          </cell>
          <cell r="CC202">
            <v>2015.026491804824</v>
          </cell>
          <cell r="CD202">
            <v>2034.7271740849847</v>
          </cell>
          <cell r="CE202">
            <v>77.212565449662222</v>
          </cell>
          <cell r="CF202">
            <v>134.3890686449104</v>
          </cell>
          <cell r="CG202">
            <v>290.40436321521514</v>
          </cell>
          <cell r="CH202">
            <v>303.7848677048766</v>
          </cell>
          <cell r="CI202">
            <v>258.82082150278677</v>
          </cell>
          <cell r="CJ202">
            <v>123.32152949486276</v>
          </cell>
          <cell r="CK202">
            <v>129.1906790441295</v>
          </cell>
          <cell r="CL202">
            <v>133.86286903015045</v>
          </cell>
          <cell r="CM202">
            <v>113.7227233354662</v>
          </cell>
          <cell r="CN202">
            <v>297.74224575514137</v>
          </cell>
          <cell r="CO202">
            <v>132.19175157227977</v>
          </cell>
          <cell r="CP202">
            <v>154.99180740752328</v>
          </cell>
          <cell r="CQ202">
            <v>66.486188687197199</v>
          </cell>
          <cell r="CR202">
            <v>158.66363988415941</v>
          </cell>
          <cell r="CS202">
            <v>188.25803140451853</v>
          </cell>
          <cell r="CT202">
            <v>301.36781892498419</v>
          </cell>
          <cell r="CU202">
            <v>258.80925667609057</v>
          </cell>
          <cell r="CV202">
            <v>229.57337478336888</v>
          </cell>
          <cell r="CW202">
            <v>172.46626054830645</v>
          </cell>
          <cell r="CX202">
            <v>199.92115912952025</v>
          </cell>
          <cell r="CY202">
            <v>229.97814371780385</v>
          </cell>
          <cell r="CZ202">
            <v>220.26368929141566</v>
          </cell>
          <cell r="DA202">
            <v>202.87597235087307</v>
          </cell>
          <cell r="DB202">
            <v>172.08462126726815</v>
          </cell>
          <cell r="DC202">
            <v>7204.2625322553877</v>
          </cell>
          <cell r="DD202">
            <v>7189.4826837352521</v>
          </cell>
          <cell r="DE202">
            <v>6.834812578560804</v>
          </cell>
          <cell r="DF202">
            <v>132.89720600086267</v>
          </cell>
          <cell r="DG202">
            <v>3982.348073480111</v>
          </cell>
          <cell r="DH202">
            <v>4506.5816677035882</v>
          </cell>
          <cell r="DI202">
            <v>4463.9594989078532</v>
          </cell>
          <cell r="DJ202">
            <v>4579.2723859143016</v>
          </cell>
          <cell r="DK202">
            <v>15104.47320554718</v>
          </cell>
          <cell r="DL202">
            <v>12082.82106828902</v>
          </cell>
          <cell r="DM202">
            <v>12145.652771739629</v>
          </cell>
          <cell r="DN202">
            <v>4649.2222401975714</v>
          </cell>
          <cell r="DO202">
            <v>7415.528786375713</v>
          </cell>
          <cell r="DP202">
            <v>3188.0352989632788</v>
          </cell>
          <cell r="DQ202">
            <v>8046.8758054767022</v>
          </cell>
          <cell r="DR202">
            <v>3072.8033657437209</v>
          </cell>
          <cell r="DS202">
            <v>10470.33728177724</v>
          </cell>
          <cell r="DT202">
            <v>10138.010421781522</v>
          </cell>
          <cell r="DU202">
            <v>10129.157546944154</v>
          </cell>
          <cell r="DV202">
            <v>10228.158245892975</v>
          </cell>
          <cell r="DW202">
            <v>369.90676435109037</v>
          </cell>
          <cell r="DX202">
            <v>357.47457565067026</v>
          </cell>
          <cell r="DY202">
            <v>281.834826631944</v>
          </cell>
          <cell r="DZ202">
            <v>237.33915591112668</v>
          </cell>
          <cell r="EA202">
            <v>236.42553460197823</v>
          </cell>
          <cell r="EB202">
            <v>142.58274836049139</v>
          </cell>
          <cell r="EC202">
            <v>142.58274836049139</v>
          </cell>
          <cell r="ED202">
            <v>1378.0069252084334</v>
          </cell>
          <cell r="EE202">
            <v>1584.3870400488242</v>
          </cell>
          <cell r="EF202">
            <v>1602.3992576310634</v>
          </cell>
          <cell r="EG202">
            <v>1073.2853065410093</v>
          </cell>
          <cell r="EH202">
            <v>756.61143948112783</v>
          </cell>
          <cell r="EI202">
            <v>1356.8317275242628</v>
          </cell>
          <cell r="EJ202">
            <v>1328.2955176467781</v>
          </cell>
          <cell r="EK202">
            <v>5941.3256326927449</v>
          </cell>
          <cell r="EL202">
            <v>2567.0387997570606</v>
          </cell>
          <cell r="EM202">
            <v>2228.4148916242461</v>
          </cell>
          <cell r="EN202">
            <v>1385.385284641796</v>
          </cell>
          <cell r="EO202">
            <v>1299.8807384496247</v>
          </cell>
        </row>
        <row r="203">
          <cell r="A203" t="str">
            <v>121 to 150 @ 60%</v>
          </cell>
          <cell r="B203">
            <v>0.6</v>
          </cell>
          <cell r="C203">
            <v>21501.528181517384</v>
          </cell>
          <cell r="D203">
            <v>18099.699713800252</v>
          </cell>
          <cell r="E203">
            <v>16401.526343869125</v>
          </cell>
          <cell r="F203">
            <v>16207.052218114393</v>
          </cell>
          <cell r="G203">
            <v>15970.071571830907</v>
          </cell>
          <cell r="H203">
            <v>13962.290443952426</v>
          </cell>
          <cell r="I203">
            <v>23465.0911945158</v>
          </cell>
          <cell r="J203">
            <v>19362.983558163833</v>
          </cell>
          <cell r="K203">
            <v>18826.832410028001</v>
          </cell>
          <cell r="L203">
            <v>18753.546103242334</v>
          </cell>
          <cell r="M203">
            <v>22042.802547880463</v>
          </cell>
          <cell r="N203">
            <v>16656.305258440934</v>
          </cell>
          <cell r="O203">
            <v>15669.380295267762</v>
          </cell>
          <cell r="P203">
            <v>5518.1050172635551</v>
          </cell>
          <cell r="Q203">
            <v>5260.9495308052892</v>
          </cell>
          <cell r="R203">
            <v>6757.7850503363807</v>
          </cell>
          <cell r="S203">
            <v>6662.2711466370274</v>
          </cell>
          <cell r="T203">
            <v>4272.746654281982</v>
          </cell>
          <cell r="U203">
            <v>4272.746654281982</v>
          </cell>
          <cell r="V203">
            <v>3155.5439183550461</v>
          </cell>
          <cell r="W203">
            <v>2875.7676308753657</v>
          </cell>
          <cell r="X203">
            <v>4358.5171914882039</v>
          </cell>
          <cell r="Y203">
            <v>1747.2024527175895</v>
          </cell>
          <cell r="Z203">
            <v>1471.1442570213298</v>
          </cell>
          <cell r="AA203">
            <v>1658.2920650628378</v>
          </cell>
          <cell r="AB203">
            <v>1820.8125746507997</v>
          </cell>
          <cell r="AC203">
            <v>2097.7901740695561</v>
          </cell>
          <cell r="AD203">
            <v>1718.4638583728877</v>
          </cell>
          <cell r="AE203">
            <v>931.05528539479894</v>
          </cell>
          <cell r="AF203">
            <v>803.77280275585315</v>
          </cell>
          <cell r="AG203">
            <v>827.37083163326326</v>
          </cell>
          <cell r="AH203">
            <v>660.00465965881165</v>
          </cell>
          <cell r="AI203">
            <v>1248.0298379488347</v>
          </cell>
          <cell r="AJ203">
            <v>1197.6187583719473</v>
          </cell>
          <cell r="AK203">
            <v>1437.5368706367342</v>
          </cell>
          <cell r="AL203">
            <v>1592.1412563498782</v>
          </cell>
          <cell r="AM203">
            <v>1081.5136807366853</v>
          </cell>
          <cell r="AN203">
            <v>-200.03680739649508</v>
          </cell>
          <cell r="AO203">
            <v>-29.299488439557187</v>
          </cell>
          <cell r="AP203">
            <v>65.393312564230001</v>
          </cell>
          <cell r="AQ203">
            <v>1342.5896434455965</v>
          </cell>
          <cell r="AR203">
            <v>1515.9984373697939</v>
          </cell>
          <cell r="AS203">
            <v>299.88173869428249</v>
          </cell>
          <cell r="AT203">
            <v>1246.7114477052471</v>
          </cell>
          <cell r="AU203">
            <v>970.96550232983896</v>
          </cell>
          <cell r="AV203">
            <v>1256.8942776128972</v>
          </cell>
          <cell r="AW203">
            <v>382.37942994494938</v>
          </cell>
          <cell r="AX203">
            <v>907.3763027305057</v>
          </cell>
          <cell r="AY203">
            <v>364.74306923040234</v>
          </cell>
          <cell r="AZ203">
            <v>777.39343305755756</v>
          </cell>
          <cell r="BA203">
            <v>1113.7448527442007</v>
          </cell>
          <cell r="BB203">
            <v>1253.5693899372109</v>
          </cell>
          <cell r="BC203">
            <v>414.6337316058636</v>
          </cell>
          <cell r="BD203">
            <v>1537.884871895887</v>
          </cell>
          <cell r="BE203">
            <v>1646.1547794432104</v>
          </cell>
          <cell r="BF203">
            <v>738.81317119279879</v>
          </cell>
          <cell r="BG203">
            <v>1260.5140683693962</v>
          </cell>
          <cell r="BH203">
            <v>2167.3005649383003</v>
          </cell>
          <cell r="BI203">
            <v>2714.0450943295668</v>
          </cell>
          <cell r="BJ203">
            <v>1818.5458686179734</v>
          </cell>
          <cell r="BK203">
            <v>1918.4717537026386</v>
          </cell>
          <cell r="BL203">
            <v>1601.7169328558855</v>
          </cell>
          <cell r="BM203">
            <v>1784.9269174066951</v>
          </cell>
          <cell r="BN203">
            <v>388.58974188182395</v>
          </cell>
          <cell r="BO203">
            <v>1632.8552287404309</v>
          </cell>
          <cell r="BP203">
            <v>1724.217359655177</v>
          </cell>
          <cell r="BQ203">
            <v>791.51986886924897</v>
          </cell>
          <cell r="BR203">
            <v>73596.099580838752</v>
          </cell>
          <cell r="BS203">
            <v>994.38427639341944</v>
          </cell>
          <cell r="BT203">
            <v>3148.2522951219221</v>
          </cell>
          <cell r="BU203">
            <v>5583.9956173758083</v>
          </cell>
          <cell r="BV203">
            <v>100.77011743362792</v>
          </cell>
          <cell r="BW203">
            <v>40.823838244187471</v>
          </cell>
          <cell r="BX203">
            <v>42.043927460829899</v>
          </cell>
          <cell r="BY203">
            <v>256.06261033529915</v>
          </cell>
          <cell r="BZ203">
            <v>214.24419699508127</v>
          </cell>
          <cell r="CA203">
            <v>230.85707054685523</v>
          </cell>
          <cell r="CB203">
            <v>48.254239397691855</v>
          </cell>
          <cell r="CC203">
            <v>2496.1521945112459</v>
          </cell>
          <cell r="CD203">
            <v>2081.8018011594754</v>
          </cell>
          <cell r="CE203">
            <v>82.092922316240347</v>
          </cell>
          <cell r="CF203">
            <v>122.7432881599551</v>
          </cell>
          <cell r="CG203">
            <v>115.42275286007951</v>
          </cell>
          <cell r="CH203">
            <v>90.760759926446212</v>
          </cell>
          <cell r="CI203">
            <v>7.0545442858204996</v>
          </cell>
          <cell r="CJ203">
            <v>57.193850435300909</v>
          </cell>
          <cell r="CK203">
            <v>82.908242598456241</v>
          </cell>
          <cell r="CL203">
            <v>84.203503188643012</v>
          </cell>
          <cell r="CM203">
            <v>132.54447878657123</v>
          </cell>
          <cell r="CN203">
            <v>135.73637095523858</v>
          </cell>
          <cell r="CO203">
            <v>135.66119958170052</v>
          </cell>
          <cell r="CP203">
            <v>25.413706669005279</v>
          </cell>
          <cell r="CQ203">
            <v>125.39163347381395</v>
          </cell>
          <cell r="CR203">
            <v>110.83729907429492</v>
          </cell>
          <cell r="CS203">
            <v>86.528033354955156</v>
          </cell>
          <cell r="CT203">
            <v>86.528033354955156</v>
          </cell>
          <cell r="CU203">
            <v>73.500256079578833</v>
          </cell>
          <cell r="CV203">
            <v>17.167985233285002</v>
          </cell>
          <cell r="CW203">
            <v>81.173518593745868</v>
          </cell>
          <cell r="CX203">
            <v>96.300311914822331</v>
          </cell>
          <cell r="CY203">
            <v>96.300311914826537</v>
          </cell>
          <cell r="CZ203">
            <v>110.45565979325663</v>
          </cell>
          <cell r="DA203">
            <v>116.62549483667971</v>
          </cell>
          <cell r="DB203">
            <v>85.198078284677635</v>
          </cell>
          <cell r="DC203">
            <v>95.693158513172023</v>
          </cell>
          <cell r="DD203">
            <v>105.5637380999781</v>
          </cell>
          <cell r="DE203">
            <v>116.90883309078123</v>
          </cell>
          <cell r="DF203">
            <v>139.86501408644892</v>
          </cell>
          <cell r="DG203">
            <v>145.27735298114351</v>
          </cell>
          <cell r="DH203">
            <v>161.34089726476302</v>
          </cell>
          <cell r="DI203">
            <v>161.34089726476302</v>
          </cell>
          <cell r="DJ203">
            <v>161.27729071792328</v>
          </cell>
          <cell r="DK203">
            <v>56.956771487990572</v>
          </cell>
          <cell r="DL203">
            <v>121.24564310255715</v>
          </cell>
          <cell r="DM203">
            <v>4.0419069309760944</v>
          </cell>
          <cell r="DN203">
            <v>76.027170713106358</v>
          </cell>
          <cell r="DO203">
            <v>76.027170713108461</v>
          </cell>
          <cell r="DP203">
            <v>72.505680983544224</v>
          </cell>
          <cell r="DQ203">
            <v>90.760759926448301</v>
          </cell>
          <cell r="DR203">
            <v>64.502820908480288</v>
          </cell>
          <cell r="DS203">
            <v>3107.017905529955</v>
          </cell>
          <cell r="DT203">
            <v>2545.6727824323775</v>
          </cell>
          <cell r="DU203">
            <v>1003.6014432717903</v>
          </cell>
          <cell r="DV203">
            <v>1003.6014432717903</v>
          </cell>
          <cell r="DW203">
            <v>49.694060321602393</v>
          </cell>
          <cell r="DX203">
            <v>78.224487785739072</v>
          </cell>
          <cell r="DY203">
            <v>114.8676411785727</v>
          </cell>
          <cell r="DZ203">
            <v>97.011548756751239</v>
          </cell>
          <cell r="EA203">
            <v>97.011548756753342</v>
          </cell>
          <cell r="EB203">
            <v>90.488986499043008</v>
          </cell>
          <cell r="EC203">
            <v>78.201358132344538</v>
          </cell>
          <cell r="ED203">
            <v>204.68586772912778</v>
          </cell>
          <cell r="EE203">
            <v>192.25367902870136</v>
          </cell>
          <cell r="EF203">
            <v>176.15544026498901</v>
          </cell>
          <cell r="EG203">
            <v>66.740614874556059</v>
          </cell>
          <cell r="EH203">
            <v>66.740614874558176</v>
          </cell>
          <cell r="EI203">
            <v>66.740614874558176</v>
          </cell>
          <cell r="EJ203">
            <v>9.240296531759105</v>
          </cell>
          <cell r="EK203">
            <v>9.2402965317570001</v>
          </cell>
          <cell r="EL203">
            <v>9.240296531759105</v>
          </cell>
          <cell r="EM203">
            <v>4.7531437729049912</v>
          </cell>
          <cell r="EN203">
            <v>264.84031379913381</v>
          </cell>
          <cell r="EO203">
            <v>392.4870884790721</v>
          </cell>
        </row>
        <row r="204">
          <cell r="A204" t="str">
            <v>151 to 180 @ 60%</v>
          </cell>
          <cell r="B204">
            <v>0.6</v>
          </cell>
          <cell r="C204">
            <v>5171.6632862828465</v>
          </cell>
          <cell r="D204">
            <v>4996.2769069932783</v>
          </cell>
          <cell r="E204">
            <v>16685.153718639271</v>
          </cell>
          <cell r="F204">
            <v>16464.323352839638</v>
          </cell>
          <cell r="G204">
            <v>17412.558188294421</v>
          </cell>
          <cell r="H204">
            <v>16300.848745049083</v>
          </cell>
          <cell r="I204">
            <v>2907.2528715608678</v>
          </cell>
          <cell r="J204">
            <v>16203.790936985539</v>
          </cell>
          <cell r="K204">
            <v>15505.807386450271</v>
          </cell>
          <cell r="L204">
            <v>16175.092819534279</v>
          </cell>
          <cell r="M204">
            <v>15069.535864092311</v>
          </cell>
          <cell r="N204">
            <v>4008.6522718048709</v>
          </cell>
          <cell r="O204">
            <v>4260.8869245030983</v>
          </cell>
          <cell r="P204">
            <v>11824.682571561418</v>
          </cell>
          <cell r="Q204">
            <v>7688.9155071047189</v>
          </cell>
          <cell r="R204">
            <v>9299.8496068389595</v>
          </cell>
          <cell r="S204">
            <v>9183.2703713090741</v>
          </cell>
          <cell r="T204">
            <v>9046.9152821254884</v>
          </cell>
          <cell r="U204">
            <v>9062.4237147275999</v>
          </cell>
          <cell r="V204">
            <v>10360.23434919827</v>
          </cell>
          <cell r="W204">
            <v>11823.190708917367</v>
          </cell>
          <cell r="X204">
            <v>1194.2880882829033</v>
          </cell>
          <cell r="Y204">
            <v>1993.4176131194818</v>
          </cell>
          <cell r="Z204">
            <v>1335.6738770801478</v>
          </cell>
          <cell r="AA204">
            <v>2060.019450073662</v>
          </cell>
          <cell r="AB204">
            <v>2342.9529352419327</v>
          </cell>
          <cell r="AC204">
            <v>1293.3176992984695</v>
          </cell>
          <cell r="AD204">
            <v>1497.0089919315665</v>
          </cell>
          <cell r="AE204">
            <v>372.14455831715986</v>
          </cell>
          <cell r="AF204">
            <v>126.44403270334648</v>
          </cell>
          <cell r="AG204">
            <v>362.96786833225309</v>
          </cell>
          <cell r="AH204">
            <v>278.33646655577428</v>
          </cell>
          <cell r="AI204">
            <v>372.93674894599172</v>
          </cell>
          <cell r="AJ204">
            <v>688.94563847072459</v>
          </cell>
          <cell r="AK204">
            <v>610.74428033838467</v>
          </cell>
          <cell r="AL204">
            <v>816.80636244457287</v>
          </cell>
          <cell r="AM204">
            <v>625.3969157648346</v>
          </cell>
          <cell r="AN204">
            <v>822.88946128776149</v>
          </cell>
          <cell r="AO204">
            <v>1039.3020632887294</v>
          </cell>
          <cell r="AP204">
            <v>854.50769748028256</v>
          </cell>
          <cell r="AQ204">
            <v>820.34519941418637</v>
          </cell>
          <cell r="AR204">
            <v>1065.1436685455612</v>
          </cell>
          <cell r="AS204">
            <v>883.37350491866323</v>
          </cell>
          <cell r="AT204">
            <v>300.61610518960379</v>
          </cell>
          <cell r="AU204">
            <v>236.03233049424369</v>
          </cell>
          <cell r="AV204">
            <v>307.18492675411591</v>
          </cell>
          <cell r="AW204">
            <v>288.53664370347934</v>
          </cell>
          <cell r="AX204">
            <v>951.91823275811907</v>
          </cell>
          <cell r="AY204">
            <v>826.56129376439844</v>
          </cell>
          <cell r="AZ204">
            <v>1124.1589791858071</v>
          </cell>
          <cell r="BA204">
            <v>1193.3860318004581</v>
          </cell>
          <cell r="BB204">
            <v>1211.9649258909087</v>
          </cell>
          <cell r="BC204">
            <v>1068.7923713688008</v>
          </cell>
          <cell r="BD204">
            <v>166.6433703058288</v>
          </cell>
          <cell r="BE204">
            <v>124.03276633679165</v>
          </cell>
          <cell r="BF204">
            <v>942.69528346641664</v>
          </cell>
          <cell r="BG204">
            <v>601.98392411459361</v>
          </cell>
          <cell r="BH204">
            <v>1643.7203834232723</v>
          </cell>
          <cell r="BI204">
            <v>648.75786569494107</v>
          </cell>
          <cell r="BJ204">
            <v>1795.9366324232531</v>
          </cell>
          <cell r="BK204">
            <v>1026.9276987218022</v>
          </cell>
          <cell r="BL204">
            <v>1695.912446311653</v>
          </cell>
          <cell r="BM204">
            <v>1386.9234065926412</v>
          </cell>
          <cell r="BN204">
            <v>1394.4289791196879</v>
          </cell>
          <cell r="BO204">
            <v>1337.0558738705672</v>
          </cell>
          <cell r="BP204">
            <v>1122.0657455534615</v>
          </cell>
          <cell r="BQ204">
            <v>556.76545172514352</v>
          </cell>
          <cell r="BR204">
            <v>55426.264975528051</v>
          </cell>
          <cell r="BS204">
            <v>598.97706917309563</v>
          </cell>
          <cell r="BT204">
            <v>255.5595403739274</v>
          </cell>
          <cell r="BU204">
            <v>246.26720212203324</v>
          </cell>
          <cell r="BV204">
            <v>167.55120920163128</v>
          </cell>
          <cell r="BW204">
            <v>91.373695741438326</v>
          </cell>
          <cell r="BX204">
            <v>48.682137985523447</v>
          </cell>
          <cell r="BY204">
            <v>38.129233623535342</v>
          </cell>
          <cell r="BZ204">
            <v>15.728164309372364</v>
          </cell>
          <cell r="CA204">
            <v>14.935973680557321</v>
          </cell>
          <cell r="CB204">
            <v>36.880232340146065</v>
          </cell>
          <cell r="CC204">
            <v>161.54328173197626</v>
          </cell>
          <cell r="CD204">
            <v>85.741625139484015</v>
          </cell>
          <cell r="CE204">
            <v>39.175850439709251</v>
          </cell>
          <cell r="CF204">
            <v>39.175850439709251</v>
          </cell>
          <cell r="CG204">
            <v>39.175850439709251</v>
          </cell>
          <cell r="CH204">
            <v>37.57412194202432</v>
          </cell>
          <cell r="CI204">
            <v>32.676417835395569</v>
          </cell>
          <cell r="CJ204">
            <v>96.329223981564994</v>
          </cell>
          <cell r="CK204">
            <v>21.765003845765811</v>
          </cell>
          <cell r="CL204">
            <v>-1.3299550702754281</v>
          </cell>
          <cell r="CM204">
            <v>96.329223981564994</v>
          </cell>
          <cell r="CN204">
            <v>104.32630164328081</v>
          </cell>
          <cell r="CO204">
            <v>104.9161078048847</v>
          </cell>
          <cell r="CP204">
            <v>92.050238103282766</v>
          </cell>
          <cell r="CQ204">
            <v>92.050238103282766</v>
          </cell>
          <cell r="CR204">
            <v>14.907061613810464</v>
          </cell>
          <cell r="CS204">
            <v>2.2320115527297868</v>
          </cell>
          <cell r="CT204">
            <v>22.626583434774989</v>
          </cell>
          <cell r="CU204">
            <v>59.581987148452782</v>
          </cell>
          <cell r="CV204">
            <v>52.654655956309611</v>
          </cell>
          <cell r="CW204">
            <v>45.253166869543669</v>
          </cell>
          <cell r="CX204">
            <v>79.149673921583769</v>
          </cell>
          <cell r="CY204">
            <v>79.149673921583769</v>
          </cell>
          <cell r="CZ204">
            <v>79.149673921583769</v>
          </cell>
          <cell r="DA204">
            <v>79.149673921583769</v>
          </cell>
          <cell r="DB204">
            <v>71.187290739964993</v>
          </cell>
          <cell r="DC204">
            <v>71.187290739964993</v>
          </cell>
          <cell r="DD204">
            <v>71.187290739964993</v>
          </cell>
          <cell r="DE204">
            <v>61.368752873304544</v>
          </cell>
          <cell r="DF204">
            <v>45.224254802798917</v>
          </cell>
          <cell r="DG204">
            <v>78.808511533992757</v>
          </cell>
          <cell r="DH204">
            <v>78.808511533992757</v>
          </cell>
          <cell r="DI204">
            <v>78.808511533992757</v>
          </cell>
          <cell r="DJ204">
            <v>78.808511533992757</v>
          </cell>
          <cell r="DK204">
            <v>35.185985228878764</v>
          </cell>
          <cell r="DL204">
            <v>35.185985228874557</v>
          </cell>
          <cell r="DM204">
            <v>17.873439661865788</v>
          </cell>
          <cell r="DN204">
            <v>17.873439661866843</v>
          </cell>
          <cell r="DO204">
            <v>17.87343966186474</v>
          </cell>
          <cell r="DP204">
            <v>33.960113598879815</v>
          </cell>
          <cell r="DQ204">
            <v>17.873439661866843</v>
          </cell>
          <cell r="DR204">
            <v>0</v>
          </cell>
          <cell r="DS204">
            <v>18.567329263750363</v>
          </cell>
          <cell r="DT204">
            <v>18.619370983891759</v>
          </cell>
          <cell r="DU204">
            <v>18.619370983891759</v>
          </cell>
          <cell r="DV204">
            <v>18.619370983891759</v>
          </cell>
          <cell r="DW204">
            <v>18.619370983892807</v>
          </cell>
          <cell r="DX204">
            <v>18.567329263750363</v>
          </cell>
          <cell r="DY204">
            <v>0</v>
          </cell>
          <cell r="DZ204">
            <v>0</v>
          </cell>
          <cell r="EA204">
            <v>0</v>
          </cell>
          <cell r="EB204">
            <v>0</v>
          </cell>
          <cell r="EC204">
            <v>12.252933886603509</v>
          </cell>
          <cell r="ED204">
            <v>12.252933886605614</v>
          </cell>
          <cell r="EE204">
            <v>38.655433238297405</v>
          </cell>
          <cell r="EF204">
            <v>21.076896657229348</v>
          </cell>
          <cell r="EG204">
            <v>70.7478273254372</v>
          </cell>
          <cell r="EH204">
            <v>70.7478273254372</v>
          </cell>
          <cell r="EI204">
            <v>65.526308071259649</v>
          </cell>
          <cell r="EJ204">
            <v>53.273374184656141</v>
          </cell>
          <cell r="EK204">
            <v>53.273374184656141</v>
          </cell>
          <cell r="EL204">
            <v>53.273374184656141</v>
          </cell>
          <cell r="EM204">
            <v>53.273374184654038</v>
          </cell>
          <cell r="EN204">
            <v>49.670930668207852</v>
          </cell>
          <cell r="EO204">
            <v>49.647801014811208</v>
          </cell>
        </row>
        <row r="205">
          <cell r="A205" t="str">
            <v>180+ @ 60%</v>
          </cell>
          <cell r="B205">
            <v>0.6</v>
          </cell>
          <cell r="C205">
            <v>34559.663126974767</v>
          </cell>
          <cell r="D205">
            <v>35855.247532306093</v>
          </cell>
          <cell r="E205">
            <v>32968.522228134039</v>
          </cell>
          <cell r="F205">
            <v>31115.22405528833</v>
          </cell>
          <cell r="G205">
            <v>34181.979016669415</v>
          </cell>
          <cell r="H205">
            <v>33463.612459078482</v>
          </cell>
          <cell r="I205">
            <v>35015.924452280233</v>
          </cell>
          <cell r="J205">
            <v>36884.916094955297</v>
          </cell>
          <cell r="K205">
            <v>39755.097914535574</v>
          </cell>
          <cell r="L205">
            <v>37420.338659008994</v>
          </cell>
          <cell r="M205">
            <v>38449.122512415939</v>
          </cell>
          <cell r="N205">
            <v>29918.987293707072</v>
          </cell>
          <cell r="O205">
            <v>23544.946322866075</v>
          </cell>
          <cell r="P205">
            <v>23264.638053358136</v>
          </cell>
          <cell r="Q205">
            <v>21869.653962556975</v>
          </cell>
          <cell r="R205">
            <v>21844.806932396314</v>
          </cell>
          <cell r="S205">
            <v>21756.532610209862</v>
          </cell>
          <cell r="T205">
            <v>20225.968273614024</v>
          </cell>
          <cell r="U205">
            <v>20225.968273614024</v>
          </cell>
          <cell r="V205">
            <v>17551.284066951179</v>
          </cell>
          <cell r="W205">
            <v>18006.735854387818</v>
          </cell>
          <cell r="X205">
            <v>11954.752177434644</v>
          </cell>
          <cell r="Y205">
            <v>12530.379861504327</v>
          </cell>
          <cell r="Z205">
            <v>12962.453351771006</v>
          </cell>
          <cell r="AA205">
            <v>12530.217953930403</v>
          </cell>
          <cell r="AB205">
            <v>12523.545048925596</v>
          </cell>
          <cell r="AC205">
            <v>12878.371279262476</v>
          </cell>
          <cell r="AD205">
            <v>12855.131760012871</v>
          </cell>
          <cell r="AE205">
            <v>4922.8402574605234</v>
          </cell>
          <cell r="AF205">
            <v>5288.8901521078296</v>
          </cell>
          <cell r="AG205">
            <v>5901.3980685176612</v>
          </cell>
          <cell r="AH205">
            <v>-59204.661547774376</v>
          </cell>
          <cell r="AI205">
            <v>-59530.78387824657</v>
          </cell>
          <cell r="AJ205">
            <v>6036.0820402434765</v>
          </cell>
          <cell r="AK205">
            <v>5946.7148419341202</v>
          </cell>
          <cell r="AL205">
            <v>5832.4312245037254</v>
          </cell>
          <cell r="AM205">
            <v>6654.5689720559994</v>
          </cell>
          <cell r="AN205">
            <v>6548.4096453811871</v>
          </cell>
          <cell r="AO205">
            <v>6397.5811755850282</v>
          </cell>
          <cell r="AP205">
            <v>5745.7586308151058</v>
          </cell>
          <cell r="AQ205">
            <v>5363.5700205106914</v>
          </cell>
          <cell r="AR205">
            <v>5566.4806873416164</v>
          </cell>
          <cell r="AS205">
            <v>6108.2870357328011</v>
          </cell>
          <cell r="AT205">
            <v>3986.6791010785341</v>
          </cell>
          <cell r="AU205">
            <v>4325.2625323179263</v>
          </cell>
          <cell r="AV205">
            <v>4325.250967491218</v>
          </cell>
          <cell r="AW205">
            <v>4300.3634604369518</v>
          </cell>
          <cell r="AX205">
            <v>4222.6189129592076</v>
          </cell>
          <cell r="AY205">
            <v>3942.0677820906517</v>
          </cell>
          <cell r="AZ205">
            <v>2839.3442091898291</v>
          </cell>
          <cell r="BA205">
            <v>2792.5124434758691</v>
          </cell>
          <cell r="BB205">
            <v>3034.8822990008684</v>
          </cell>
          <cell r="BC205">
            <v>2900.85173998344</v>
          </cell>
          <cell r="BD205">
            <v>2030.1185906457233</v>
          </cell>
          <cell r="BE205">
            <v>2015.4023486724573</v>
          </cell>
          <cell r="BF205">
            <v>2262.1090142090984</v>
          </cell>
          <cell r="BG205">
            <v>3079.7596090025163</v>
          </cell>
          <cell r="BH205">
            <v>3149.8135467261509</v>
          </cell>
          <cell r="BI205">
            <v>3486.598647413934</v>
          </cell>
          <cell r="BJ205">
            <v>3173.5677007640279</v>
          </cell>
          <cell r="BK205">
            <v>3301.2260402706747</v>
          </cell>
          <cell r="BL205">
            <v>3831.8954605516142</v>
          </cell>
          <cell r="BM205">
            <v>2436.2463922152206</v>
          </cell>
          <cell r="BN205">
            <v>2081.6398935858101</v>
          </cell>
          <cell r="BO205">
            <v>1744.0336902022377</v>
          </cell>
          <cell r="BP205">
            <v>1316.3374868409492</v>
          </cell>
          <cell r="BQ205">
            <v>1363.5335445956994</v>
          </cell>
          <cell r="BR205">
            <v>622077.05878875335</v>
          </cell>
          <cell r="BS205">
            <v>1304.9634797833739</v>
          </cell>
          <cell r="BT205">
            <v>564.18428805198948</v>
          </cell>
          <cell r="BU205">
            <v>573.47662630385855</v>
          </cell>
          <cell r="BV205">
            <v>388.1618432940092</v>
          </cell>
          <cell r="BW205">
            <v>301.1365223910388</v>
          </cell>
          <cell r="BX205">
            <v>83.717780467338756</v>
          </cell>
          <cell r="BY205">
            <v>0</v>
          </cell>
          <cell r="BZ205">
            <v>0</v>
          </cell>
          <cell r="CA205">
            <v>15.72816430934712</v>
          </cell>
          <cell r="CB205">
            <v>15.72816430934712</v>
          </cell>
          <cell r="CC205">
            <v>79.357840802145134</v>
          </cell>
          <cell r="CD205">
            <v>106.37327596881853</v>
          </cell>
          <cell r="CE205">
            <v>94.288032069390113</v>
          </cell>
          <cell r="CF205">
            <v>94.288032069322796</v>
          </cell>
          <cell r="CG205">
            <v>94.288032069390113</v>
          </cell>
          <cell r="CH205">
            <v>128.56617840241591</v>
          </cell>
          <cell r="CI205">
            <v>133.46388250909936</v>
          </cell>
          <cell r="CJ205">
            <v>133.46388250909936</v>
          </cell>
          <cell r="CK205">
            <v>133.46388250909936</v>
          </cell>
          <cell r="CL205">
            <v>133.45810009574495</v>
          </cell>
          <cell r="CM205">
            <v>133.45810009567765</v>
          </cell>
          <cell r="CN205">
            <v>133.45810009567765</v>
          </cell>
          <cell r="CO205">
            <v>166.13451793114473</v>
          </cell>
          <cell r="CP205">
            <v>201.75996657447135</v>
          </cell>
          <cell r="CQ205">
            <v>133.22680356177011</v>
          </cell>
          <cell r="CR205">
            <v>81.462639261269118</v>
          </cell>
          <cell r="CS205">
            <v>81.462639261201801</v>
          </cell>
          <cell r="CT205">
            <v>81.462639261201801</v>
          </cell>
          <cell r="CU205">
            <v>94.259120002618005</v>
          </cell>
          <cell r="CV205">
            <v>109.77911743140797</v>
          </cell>
          <cell r="CW205">
            <v>117.18060651819914</v>
          </cell>
          <cell r="CX205">
            <v>117.17482410484473</v>
          </cell>
          <cell r="CY205">
            <v>117.17482410484473</v>
          </cell>
          <cell r="CZ205">
            <v>117.17482410484473</v>
          </cell>
          <cell r="DA205">
            <v>117.17482410484473</v>
          </cell>
          <cell r="DB205">
            <v>153.83532473773741</v>
          </cell>
          <cell r="DC205">
            <v>153.83532473773741</v>
          </cell>
          <cell r="DD205">
            <v>153.83532473773741</v>
          </cell>
          <cell r="DE205">
            <v>129.45667005818879</v>
          </cell>
          <cell r="DF205">
            <v>163.3531771102268</v>
          </cell>
          <cell r="DG205">
            <v>163.3531771102268</v>
          </cell>
          <cell r="DH205">
            <v>163.3531771102268</v>
          </cell>
          <cell r="DI205">
            <v>163.3531771102268</v>
          </cell>
          <cell r="DJ205">
            <v>163.34739469687236</v>
          </cell>
          <cell r="DK205">
            <v>148.98387993788933</v>
          </cell>
          <cell r="DL205">
            <v>148.98387993782202</v>
          </cell>
          <cell r="DM205">
            <v>129.23693835092277</v>
          </cell>
          <cell r="DN205">
            <v>129.23115593756836</v>
          </cell>
          <cell r="DO205">
            <v>129.23115593763566</v>
          </cell>
          <cell r="DP205">
            <v>129.23115593756836</v>
          </cell>
          <cell r="DQ205">
            <v>129.23115593756836</v>
          </cell>
          <cell r="DR205">
            <v>147.10459559945309</v>
          </cell>
          <cell r="DS205">
            <v>147.10459559938576</v>
          </cell>
          <cell r="DT205">
            <v>147.10459559938576</v>
          </cell>
          <cell r="DU205">
            <v>147.10459559938576</v>
          </cell>
          <cell r="DV205">
            <v>147.10459559945309</v>
          </cell>
          <cell r="DW205">
            <v>147.09881318609865</v>
          </cell>
          <cell r="DX205">
            <v>147.09881318609865</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3.6024435164377704</v>
          </cell>
          <cell r="EO205">
            <v>3.6024435164377704</v>
          </cell>
        </row>
        <row r="206">
          <cell r="A206" t="str">
            <v xml:space="preserve">  Total</v>
          </cell>
          <cell r="B206">
            <v>2.1984940258314854E-2</v>
          </cell>
          <cell r="C206">
            <v>187681.82528636706</v>
          </cell>
          <cell r="D206">
            <v>183030.72327996331</v>
          </cell>
          <cell r="E206">
            <v>201224.85732089038</v>
          </cell>
          <cell r="F206">
            <v>195140.60185047585</v>
          </cell>
          <cell r="G206">
            <v>192621.26186522134</v>
          </cell>
          <cell r="H206">
            <v>191307.78754034985</v>
          </cell>
          <cell r="I206">
            <v>179443.75788663345</v>
          </cell>
          <cell r="J206">
            <v>185065.73856279338</v>
          </cell>
          <cell r="K206">
            <v>194324.09622171251</v>
          </cell>
          <cell r="L206">
            <v>178111.91668949451</v>
          </cell>
          <cell r="M206">
            <v>189617.59023864532</v>
          </cell>
          <cell r="N206">
            <v>161172.89259388766</v>
          </cell>
          <cell r="O206">
            <v>141311.67456933425</v>
          </cell>
          <cell r="P206">
            <v>135149.30385055937</v>
          </cell>
          <cell r="Q206">
            <v>127404.73027791147</v>
          </cell>
          <cell r="R206">
            <v>136952.38096838701</v>
          </cell>
          <cell r="S206">
            <v>134866.18250923749</v>
          </cell>
          <cell r="T206">
            <v>131849.70934230881</v>
          </cell>
          <cell r="U206">
            <v>131934.16931962286</v>
          </cell>
          <cell r="V206">
            <v>126725.34667908869</v>
          </cell>
          <cell r="W206">
            <v>132506.14687935915</v>
          </cell>
          <cell r="X206">
            <v>107677.47819390615</v>
          </cell>
          <cell r="Y206">
            <v>96841.849091871671</v>
          </cell>
          <cell r="Z206">
            <v>98072.721858892532</v>
          </cell>
          <cell r="AA206">
            <v>104126.09054430954</v>
          </cell>
          <cell r="AB206">
            <v>102528.5350697806</v>
          </cell>
          <cell r="AC206">
            <v>108223.00174262526</v>
          </cell>
          <cell r="AD206">
            <v>97506.385549339102</v>
          </cell>
          <cell r="AE206">
            <v>92883.04548766528</v>
          </cell>
          <cell r="AF206">
            <v>85886.738826074696</v>
          </cell>
          <cell r="AG206">
            <v>93107.893570633401</v>
          </cell>
          <cell r="AH206">
            <v>21678.436901588022</v>
          </cell>
          <cell r="AI206">
            <v>26495.562596333766</v>
          </cell>
          <cell r="AJ206">
            <v>84093.935611165187</v>
          </cell>
          <cell r="AK206">
            <v>98339.323640358038</v>
          </cell>
          <cell r="AL206">
            <v>94507.232300554184</v>
          </cell>
          <cell r="AM206">
            <v>97939.610824064453</v>
          </cell>
          <cell r="AN206">
            <v>103810.67493039454</v>
          </cell>
          <cell r="AO206">
            <v>88444.575782348824</v>
          </cell>
          <cell r="AP206">
            <v>87558.43052577808</v>
          </cell>
          <cell r="AQ206">
            <v>94694.59993667659</v>
          </cell>
          <cell r="AR206">
            <v>105388.36374328678</v>
          </cell>
          <cell r="AS206">
            <v>104851.25765367977</v>
          </cell>
          <cell r="AT206">
            <v>114689.54123316453</v>
          </cell>
          <cell r="AU206">
            <v>105867.33219622639</v>
          </cell>
          <cell r="AV206">
            <v>115624.89008093794</v>
          </cell>
          <cell r="AW206">
            <v>100213.68704866061</v>
          </cell>
          <cell r="AX206">
            <v>120238.76454879984</v>
          </cell>
          <cell r="AY206">
            <v>117197.07304849289</v>
          </cell>
          <cell r="AZ206">
            <v>78163.470772251836</v>
          </cell>
          <cell r="BA206">
            <v>99668.798457113793</v>
          </cell>
          <cell r="BB206">
            <v>98143.387672321915</v>
          </cell>
          <cell r="BC206">
            <v>96101.053661195954</v>
          </cell>
          <cell r="BD206">
            <v>83940.910860311924</v>
          </cell>
          <cell r="BE206">
            <v>88393.182150276887</v>
          </cell>
          <cell r="BF206">
            <v>111500.37701436845</v>
          </cell>
          <cell r="BG206">
            <v>98949.120110868171</v>
          </cell>
          <cell r="BH206">
            <v>106976.98220886408</v>
          </cell>
          <cell r="BI206">
            <v>98655.043240561499</v>
          </cell>
          <cell r="BJ206">
            <v>91940.050554720496</v>
          </cell>
          <cell r="BK206">
            <v>82422.060102997479</v>
          </cell>
          <cell r="BL206">
            <v>80459.35428459126</v>
          </cell>
          <cell r="BM206">
            <v>92630.578309670236</v>
          </cell>
          <cell r="BN206">
            <v>73809.970161651421</v>
          </cell>
          <cell r="BO206">
            <v>87430.596665932768</v>
          </cell>
          <cell r="BP206">
            <v>63140.112321522683</v>
          </cell>
          <cell r="BQ206">
            <v>60118.055873104408</v>
          </cell>
          <cell r="BR206">
            <v>879942.20804375655</v>
          </cell>
          <cell r="BS206">
            <v>56182.888919477999</v>
          </cell>
          <cell r="BT206">
            <v>52546.978866596786</v>
          </cell>
          <cell r="BU206">
            <v>52786.867223526213</v>
          </cell>
          <cell r="BV206">
            <v>54228.264288754428</v>
          </cell>
          <cell r="BW206">
            <v>52380.173227316329</v>
          </cell>
          <cell r="BX206">
            <v>54863.491548146521</v>
          </cell>
          <cell r="BY206">
            <v>55950.493461953083</v>
          </cell>
          <cell r="BZ206">
            <v>44847.158908491809</v>
          </cell>
          <cell r="CA206">
            <v>47654.116398754973</v>
          </cell>
          <cell r="CB206">
            <v>41024.365448419361</v>
          </cell>
          <cell r="CC206">
            <v>42246.023819301488</v>
          </cell>
          <cell r="CD206">
            <v>52451.853324233933</v>
          </cell>
          <cell r="CE206">
            <v>50525.175579094001</v>
          </cell>
          <cell r="CF206">
            <v>49064.073470682146</v>
          </cell>
          <cell r="CG206">
            <v>49574.807129486988</v>
          </cell>
          <cell r="CH206">
            <v>54278.649997992696</v>
          </cell>
          <cell r="CI206">
            <v>55106.696866026694</v>
          </cell>
          <cell r="CJ206">
            <v>51559.216923184737</v>
          </cell>
          <cell r="CK206">
            <v>53783.587498539113</v>
          </cell>
          <cell r="CL206">
            <v>56659.978088079275</v>
          </cell>
          <cell r="CM206">
            <v>38387.908752313742</v>
          </cell>
          <cell r="CN206">
            <v>42437.044061376051</v>
          </cell>
          <cell r="CO206">
            <v>41822.593591388446</v>
          </cell>
          <cell r="CP206">
            <v>43107.885541892261</v>
          </cell>
          <cell r="CQ206">
            <v>46663.582197729702</v>
          </cell>
          <cell r="CR206">
            <v>42811.819449113405</v>
          </cell>
          <cell r="CS206">
            <v>41982.327074115703</v>
          </cell>
          <cell r="CT206">
            <v>42040.424908504574</v>
          </cell>
          <cell r="CU206">
            <v>47466.057065529181</v>
          </cell>
          <cell r="CV206">
            <v>42756.661634604985</v>
          </cell>
          <cell r="CW206">
            <v>44525.51881572714</v>
          </cell>
          <cell r="CX206">
            <v>48871.407794702383</v>
          </cell>
          <cell r="CY206">
            <v>47226.873223386196</v>
          </cell>
          <cell r="CZ206">
            <v>50840.065716196012</v>
          </cell>
          <cell r="DA206">
            <v>45519.076110638081</v>
          </cell>
          <cell r="DB206">
            <v>52932.147660461153</v>
          </cell>
          <cell r="DC206">
            <v>50868.807418587909</v>
          </cell>
          <cell r="DD206">
            <v>52964.642655077711</v>
          </cell>
          <cell r="DE206">
            <v>41076.973796882136</v>
          </cell>
          <cell r="DF206">
            <v>40872.48645867798</v>
          </cell>
          <cell r="DG206">
            <v>45559.969795616846</v>
          </cell>
          <cell r="DH206">
            <v>63821.329523618566</v>
          </cell>
          <cell r="DI206">
            <v>62205.100371607048</v>
          </cell>
          <cell r="DJ206">
            <v>63359.026299164907</v>
          </cell>
          <cell r="DK206">
            <v>66657.404163553714</v>
          </cell>
          <cell r="DL206">
            <v>72891.874517427888</v>
          </cell>
          <cell r="DM206">
            <v>68843.509305356769</v>
          </cell>
          <cell r="DN206">
            <v>62496.16968826401</v>
          </cell>
          <cell r="DO206">
            <v>49968.855879157934</v>
          </cell>
          <cell r="DP206">
            <v>43966.718074970049</v>
          </cell>
          <cell r="DQ206">
            <v>68323.995726496389</v>
          </cell>
          <cell r="DR206">
            <v>36607.676142624186</v>
          </cell>
          <cell r="DS206">
            <v>47645.018253218019</v>
          </cell>
          <cell r="DT206">
            <v>45128.929743082634</v>
          </cell>
          <cell r="DU206">
            <v>47610.732276533534</v>
          </cell>
          <cell r="DV206">
            <v>44747.456561869891</v>
          </cell>
          <cell r="DW206">
            <v>30623.941013480002</v>
          </cell>
          <cell r="DX206">
            <v>34772.763683076315</v>
          </cell>
          <cell r="DY206">
            <v>30168.633208135674</v>
          </cell>
          <cell r="DZ206">
            <v>29490.748989094209</v>
          </cell>
          <cell r="EA206">
            <v>30711.924552555061</v>
          </cell>
          <cell r="EB206">
            <v>29236.745182938441</v>
          </cell>
          <cell r="EC206">
            <v>33546.859021044715</v>
          </cell>
          <cell r="ED206">
            <v>33100.723930276159</v>
          </cell>
          <cell r="EE206">
            <v>39160.127865066126</v>
          </cell>
          <cell r="EF206">
            <v>35307.644025411741</v>
          </cell>
          <cell r="EG206">
            <v>43251.651323837243</v>
          </cell>
          <cell r="EH206">
            <v>34602.321917721667</v>
          </cell>
          <cell r="EI206">
            <v>36505.577395256667</v>
          </cell>
          <cell r="EJ206">
            <v>33228.781834545196</v>
          </cell>
          <cell r="EK206">
            <v>35173.213106550211</v>
          </cell>
          <cell r="EL206">
            <v>28114.45426057182</v>
          </cell>
          <cell r="EM206">
            <v>34157.261030699607</v>
          </cell>
          <cell r="EN206">
            <v>32246.996304450025</v>
          </cell>
          <cell r="EO206">
            <v>33469.91548237612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rchase Price Alloc"/>
      <sheetName val="Proposed Acctg Entries 20200831"/>
      <sheetName val="Winfield NBV Sum FERC 2020831"/>
      <sheetName val="Winfield NBV"/>
      <sheetName val="Depr Exp Test"/>
      <sheetName val="Depr Years"/>
      <sheetName val="Winfield Estimate NBV Summary"/>
      <sheetName val="2012 Cap"/>
      <sheetName val="2013 Cap"/>
      <sheetName val="2014 Cap"/>
      <sheetName val="2015 Cap"/>
      <sheetName val="2016 Cap"/>
      <sheetName val="2017 Cap"/>
      <sheetName val="2018 Cap"/>
      <sheetName val="Winfield ATRR - Analysis"/>
      <sheetName val="Winfield Inventory"/>
    </sheetNames>
    <sheetDataSet>
      <sheetData sheetId="0"/>
      <sheetData sheetId="1"/>
      <sheetData sheetId="2"/>
      <sheetData sheetId="3">
        <row r="6">
          <cell r="A6" t="str">
            <v>Line #</v>
          </cell>
        </row>
      </sheetData>
      <sheetData sheetId="4"/>
      <sheetData sheetId="5">
        <row r="12">
          <cell r="D12">
            <v>9.67</v>
          </cell>
        </row>
        <row r="15">
          <cell r="D15">
            <v>8.1666666666666661</v>
          </cell>
        </row>
        <row r="17">
          <cell r="D17">
            <v>6.166666666666667</v>
          </cell>
        </row>
        <row r="18">
          <cell r="D18">
            <v>5.166666666666667</v>
          </cell>
        </row>
        <row r="19">
          <cell r="D19">
            <v>4.166666666666667</v>
          </cell>
        </row>
        <row r="20">
          <cell r="D20">
            <v>3.1666666666666665</v>
          </cell>
        </row>
      </sheetData>
      <sheetData sheetId="6">
        <row r="4">
          <cell r="S4">
            <v>12</v>
          </cell>
        </row>
      </sheetData>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hanges"/>
      <sheetName val="bSum"/>
      <sheetName val="cBuild"/>
      <sheetName val="eOp"/>
      <sheetName val="gAnn"/>
      <sheetName val="dDataIn"/>
      <sheetName val="fProperty Tax"/>
      <sheetName val="aGH Diurnal"/>
      <sheetName val="Summary Input"/>
    </sheetNames>
    <sheetDataSet>
      <sheetData sheetId="0"/>
      <sheetData sheetId="1" refreshError="1">
        <row r="15">
          <cell r="B15">
            <v>38350</v>
          </cell>
        </row>
        <row r="24">
          <cell r="B24">
            <v>61</v>
          </cell>
        </row>
      </sheetData>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omics"/>
      <sheetName val="Sensitivity"/>
      <sheetName val="Sensitivity Chart"/>
      <sheetName val="Actual &amp; Contract Info"/>
      <sheetName val="Plt &amp; Field Info"/>
      <sheetName val="Pricing"/>
      <sheetName val="Operating Costs"/>
      <sheetName val="Revenue"/>
      <sheetName val="Settlement"/>
      <sheetName val="Gross Margin"/>
      <sheetName val="LISTS"/>
      <sheetName val="Utility Accounts"/>
      <sheetName val="Asset Lists"/>
      <sheetName val="Gas Constants"/>
    </sheetNames>
    <sheetDataSet>
      <sheetData sheetId="0">
        <row r="9">
          <cell r="C9" t="e">
            <v>#VALUE!</v>
          </cell>
        </row>
        <row r="78">
          <cell r="C78">
            <v>2010</v>
          </cell>
          <cell r="D78">
            <v>2011</v>
          </cell>
          <cell r="E78">
            <v>2012</v>
          </cell>
          <cell r="F78">
            <v>2013</v>
          </cell>
          <cell r="G78">
            <v>2014</v>
          </cell>
          <cell r="H78">
            <v>2015</v>
          </cell>
          <cell r="I78">
            <v>2016</v>
          </cell>
          <cell r="J78">
            <v>2017</v>
          </cell>
          <cell r="K78">
            <v>2018</v>
          </cell>
          <cell r="L78">
            <v>2019</v>
          </cell>
          <cell r="M78">
            <v>2020</v>
          </cell>
        </row>
        <row r="79">
          <cell r="C79" t="e">
            <v>#VALUE!</v>
          </cell>
          <cell r="D79" t="e">
            <v>#VALUE!</v>
          </cell>
          <cell r="E79" t="e">
            <v>#VALUE!</v>
          </cell>
          <cell r="F79" t="e">
            <v>#VALUE!</v>
          </cell>
          <cell r="G79" t="e">
            <v>#VALUE!</v>
          </cell>
          <cell r="H79" t="e">
            <v>#VALUE!</v>
          </cell>
          <cell r="I79" t="e">
            <v>#VALUE!</v>
          </cell>
          <cell r="J79" t="e">
            <v>#VALUE!</v>
          </cell>
          <cell r="K79" t="e">
            <v>#VALUE!</v>
          </cell>
          <cell r="L79" t="e">
            <v>#VALUE!</v>
          </cell>
          <cell r="M79" t="e">
            <v>#VALUE!</v>
          </cell>
        </row>
        <row r="80">
          <cell r="C80" t="e">
            <v>#VALUE!</v>
          </cell>
          <cell r="D80" t="e">
            <v>#VALUE!</v>
          </cell>
          <cell r="E80" t="e">
            <v>#VALUE!</v>
          </cell>
          <cell r="F80" t="e">
            <v>#VALUE!</v>
          </cell>
          <cell r="G80" t="e">
            <v>#VALUE!</v>
          </cell>
          <cell r="H80" t="e">
            <v>#VALUE!</v>
          </cell>
          <cell r="I80" t="e">
            <v>#VALUE!</v>
          </cell>
          <cell r="J80" t="e">
            <v>#VALUE!</v>
          </cell>
          <cell r="K80" t="e">
            <v>#VALUE!</v>
          </cell>
          <cell r="L80" t="e">
            <v>#VALUE!</v>
          </cell>
          <cell r="M80" t="e">
            <v>#VALUE!</v>
          </cell>
        </row>
        <row r="81">
          <cell r="C81" t="e">
            <v>#VALUE!</v>
          </cell>
          <cell r="D81" t="e">
            <v>#VALUE!</v>
          </cell>
          <cell r="E81" t="e">
            <v>#VALUE!</v>
          </cell>
          <cell r="F81" t="e">
            <v>#VALUE!</v>
          </cell>
          <cell r="G81" t="e">
            <v>#VALUE!</v>
          </cell>
          <cell r="H81" t="e">
            <v>#VALUE!</v>
          </cell>
          <cell r="I81" t="e">
            <v>#VALUE!</v>
          </cell>
          <cell r="J81" t="e">
            <v>#VALUE!</v>
          </cell>
          <cell r="K81" t="e">
            <v>#VALUE!</v>
          </cell>
          <cell r="L81" t="e">
            <v>#VALUE!</v>
          </cell>
          <cell r="M81" t="e">
            <v>#VALUE!</v>
          </cell>
        </row>
        <row r="82">
          <cell r="C82">
            <v>0</v>
          </cell>
          <cell r="D82">
            <v>0</v>
          </cell>
          <cell r="E82">
            <v>0</v>
          </cell>
          <cell r="F82">
            <v>0</v>
          </cell>
          <cell r="G82">
            <v>0</v>
          </cell>
          <cell r="H82">
            <v>0</v>
          </cell>
          <cell r="I82">
            <v>0</v>
          </cell>
          <cell r="J82">
            <v>0</v>
          </cell>
          <cell r="K82">
            <v>0</v>
          </cell>
          <cell r="L82">
            <v>0</v>
          </cell>
          <cell r="M82">
            <v>0</v>
          </cell>
        </row>
        <row r="83">
          <cell r="C83">
            <v>0</v>
          </cell>
          <cell r="D83">
            <v>0</v>
          </cell>
          <cell r="E83">
            <v>0</v>
          </cell>
          <cell r="F83">
            <v>0</v>
          </cell>
          <cell r="G83">
            <v>0</v>
          </cell>
          <cell r="H83">
            <v>0</v>
          </cell>
          <cell r="I83">
            <v>0</v>
          </cell>
          <cell r="J83">
            <v>0</v>
          </cell>
          <cell r="K83">
            <v>0</v>
          </cell>
          <cell r="L83">
            <v>0</v>
          </cell>
          <cell r="M83">
            <v>0</v>
          </cell>
        </row>
        <row r="84">
          <cell r="C84">
            <v>0</v>
          </cell>
          <cell r="D84">
            <v>0</v>
          </cell>
          <cell r="E84">
            <v>0</v>
          </cell>
          <cell r="F84">
            <v>0</v>
          </cell>
          <cell r="G84">
            <v>0</v>
          </cell>
          <cell r="H84">
            <v>0</v>
          </cell>
          <cell r="I84">
            <v>0</v>
          </cell>
          <cell r="J84">
            <v>0</v>
          </cell>
          <cell r="K84">
            <v>0</v>
          </cell>
          <cell r="L84">
            <v>0</v>
          </cell>
          <cell r="M84">
            <v>0</v>
          </cell>
        </row>
        <row r="85">
          <cell r="C85">
            <v>0</v>
          </cell>
          <cell r="D85">
            <v>0</v>
          </cell>
          <cell r="E85">
            <v>0</v>
          </cell>
          <cell r="F85">
            <v>0</v>
          </cell>
          <cell r="G85">
            <v>0</v>
          </cell>
          <cell r="H85">
            <v>0</v>
          </cell>
          <cell r="I85">
            <v>0</v>
          </cell>
          <cell r="J85">
            <v>0</v>
          </cell>
          <cell r="K85">
            <v>0</v>
          </cell>
          <cell r="L85">
            <v>0</v>
          </cell>
          <cell r="M85">
            <v>0</v>
          </cell>
        </row>
        <row r="86">
          <cell r="C86" t="e">
            <v>#VALUE!</v>
          </cell>
          <cell r="D86" t="e">
            <v>#VALUE!</v>
          </cell>
          <cell r="E86" t="e">
            <v>#VALUE!</v>
          </cell>
          <cell r="F86" t="e">
            <v>#VALUE!</v>
          </cell>
          <cell r="G86" t="e">
            <v>#VALUE!</v>
          </cell>
          <cell r="H86" t="e">
            <v>#VALUE!</v>
          </cell>
          <cell r="I86" t="e">
            <v>#VALUE!</v>
          </cell>
          <cell r="J86" t="e">
            <v>#VALUE!</v>
          </cell>
          <cell r="K86" t="e">
            <v>#VALUE!</v>
          </cell>
          <cell r="L86" t="e">
            <v>#VALUE!</v>
          </cell>
          <cell r="M86" t="e">
            <v>#VALUE!</v>
          </cell>
        </row>
        <row r="164">
          <cell r="C164">
            <v>2010</v>
          </cell>
          <cell r="D164">
            <v>2011</v>
          </cell>
          <cell r="E164">
            <v>2012</v>
          </cell>
          <cell r="F164">
            <v>2013</v>
          </cell>
          <cell r="G164">
            <v>2014</v>
          </cell>
          <cell r="H164">
            <v>2015</v>
          </cell>
          <cell r="I164">
            <v>2016</v>
          </cell>
          <cell r="J164">
            <v>2017</v>
          </cell>
          <cell r="K164">
            <v>2018</v>
          </cell>
          <cell r="L164">
            <v>2019</v>
          </cell>
          <cell r="M164">
            <v>2020</v>
          </cell>
        </row>
        <row r="166">
          <cell r="C166" t="e">
            <v>#VALUE!</v>
          </cell>
          <cell r="D166" t="e">
            <v>#VALUE!</v>
          </cell>
          <cell r="E166" t="e">
            <v>#VALUE!</v>
          </cell>
          <cell r="F166" t="e">
            <v>#VALUE!</v>
          </cell>
          <cell r="G166" t="e">
            <v>#VALUE!</v>
          </cell>
          <cell r="H166" t="e">
            <v>#VALUE!</v>
          </cell>
          <cell r="I166" t="e">
            <v>#VALUE!</v>
          </cell>
          <cell r="J166" t="e">
            <v>#VALUE!</v>
          </cell>
          <cell r="K166" t="e">
            <v>#VALUE!</v>
          </cell>
          <cell r="L166" t="e">
            <v>#VALUE!</v>
          </cell>
          <cell r="M166" t="e">
            <v>#VALUE!</v>
          </cell>
        </row>
        <row r="167">
          <cell r="C167">
            <v>0</v>
          </cell>
          <cell r="D167" t="e">
            <v>#VALUE!</v>
          </cell>
          <cell r="E167" t="e">
            <v>#VALUE!</v>
          </cell>
          <cell r="F167" t="e">
            <v>#VALUE!</v>
          </cell>
          <cell r="G167" t="e">
            <v>#VALUE!</v>
          </cell>
          <cell r="H167" t="e">
            <v>#VALUE!</v>
          </cell>
          <cell r="I167" t="e">
            <v>#VALUE!</v>
          </cell>
          <cell r="J167" t="e">
            <v>#VALUE!</v>
          </cell>
          <cell r="K167" t="e">
            <v>#VALUE!</v>
          </cell>
          <cell r="L167" t="e">
            <v>#VALUE!</v>
          </cell>
          <cell r="M167" t="e">
            <v>#VALUE!</v>
          </cell>
        </row>
        <row r="168">
          <cell r="C168">
            <v>0</v>
          </cell>
          <cell r="D168" t="e">
            <v>#VALUE!</v>
          </cell>
          <cell r="E168" t="e">
            <v>#VALUE!</v>
          </cell>
          <cell r="F168" t="e">
            <v>#VALUE!</v>
          </cell>
          <cell r="G168" t="e">
            <v>#VALUE!</v>
          </cell>
          <cell r="H168" t="e">
            <v>#VALUE!</v>
          </cell>
          <cell r="I168" t="e">
            <v>#VALUE!</v>
          </cell>
          <cell r="J168" t="e">
            <v>#VALUE!</v>
          </cell>
          <cell r="K168" t="e">
            <v>#VALUE!</v>
          </cell>
          <cell r="L168" t="e">
            <v>#VALUE!</v>
          </cell>
          <cell r="M168" t="e">
            <v>#VALUE!</v>
          </cell>
        </row>
        <row r="169">
          <cell r="C169" t="e">
            <v>#VALUE!</v>
          </cell>
          <cell r="D169" t="e">
            <v>#VALUE!</v>
          </cell>
          <cell r="E169" t="e">
            <v>#VALUE!</v>
          </cell>
          <cell r="F169" t="e">
            <v>#VALUE!</v>
          </cell>
          <cell r="G169" t="e">
            <v>#VALUE!</v>
          </cell>
          <cell r="H169" t="e">
            <v>#VALUE!</v>
          </cell>
          <cell r="I169" t="e">
            <v>#VALUE!</v>
          </cell>
          <cell r="J169" t="e">
            <v>#VALUE!</v>
          </cell>
          <cell r="K169" t="e">
            <v>#VALUE!</v>
          </cell>
          <cell r="L169" t="e">
            <v>#VALUE!</v>
          </cell>
          <cell r="M169" t="e">
            <v>#VALUE!</v>
          </cell>
        </row>
        <row r="170">
          <cell r="C170">
            <v>0</v>
          </cell>
          <cell r="D170">
            <v>0</v>
          </cell>
          <cell r="E170">
            <v>0</v>
          </cell>
          <cell r="F170">
            <v>0</v>
          </cell>
          <cell r="G170">
            <v>0</v>
          </cell>
          <cell r="H170">
            <v>0</v>
          </cell>
          <cell r="I170">
            <v>0</v>
          </cell>
          <cell r="J170">
            <v>0</v>
          </cell>
          <cell r="K170">
            <v>0</v>
          </cell>
          <cell r="L170">
            <v>0</v>
          </cell>
          <cell r="M170">
            <v>0</v>
          </cell>
        </row>
        <row r="171">
          <cell r="C171">
            <v>0</v>
          </cell>
          <cell r="D171">
            <v>0</v>
          </cell>
          <cell r="E171">
            <v>0</v>
          </cell>
          <cell r="F171">
            <v>0</v>
          </cell>
          <cell r="G171">
            <v>0</v>
          </cell>
          <cell r="H171">
            <v>0</v>
          </cell>
          <cell r="I171">
            <v>0</v>
          </cell>
          <cell r="J171">
            <v>0</v>
          </cell>
          <cell r="K171">
            <v>0</v>
          </cell>
          <cell r="L171">
            <v>0</v>
          </cell>
          <cell r="M171">
            <v>0</v>
          </cell>
        </row>
        <row r="172">
          <cell r="C172" t="e">
            <v>#VALUE!</v>
          </cell>
          <cell r="D172" t="e">
            <v>#VALUE!</v>
          </cell>
          <cell r="E172" t="e">
            <v>#VALUE!</v>
          </cell>
          <cell r="F172" t="e">
            <v>#VALUE!</v>
          </cell>
          <cell r="G172" t="e">
            <v>#VALUE!</v>
          </cell>
          <cell r="H172" t="e">
            <v>#VALUE!</v>
          </cell>
          <cell r="I172" t="e">
            <v>#VALUE!</v>
          </cell>
          <cell r="J172" t="e">
            <v>#VALUE!</v>
          </cell>
          <cell r="K172" t="e">
            <v>#VALUE!</v>
          </cell>
          <cell r="L172" t="e">
            <v>#VALUE!</v>
          </cell>
          <cell r="M172" t="e">
            <v>#VALUE!</v>
          </cell>
        </row>
        <row r="173">
          <cell r="C173" t="e">
            <v>#VALUE!</v>
          </cell>
          <cell r="D173" t="e">
            <v>#VALUE!</v>
          </cell>
          <cell r="E173" t="e">
            <v>#VALUE!</v>
          </cell>
          <cell r="F173" t="e">
            <v>#VALUE!</v>
          </cell>
          <cell r="G173" t="e">
            <v>#VALUE!</v>
          </cell>
          <cell r="H173" t="e">
            <v>#VALUE!</v>
          </cell>
          <cell r="I173" t="e">
            <v>#VALUE!</v>
          </cell>
          <cell r="J173" t="e">
            <v>#VALUE!</v>
          </cell>
          <cell r="K173" t="e">
            <v>#VALUE!</v>
          </cell>
          <cell r="L173" t="e">
            <v>#VALUE!</v>
          </cell>
          <cell r="M173" t="e">
            <v>#VALUE!</v>
          </cell>
        </row>
        <row r="174">
          <cell r="C174" t="e">
            <v>#VALUE!</v>
          </cell>
          <cell r="D174" t="e">
            <v>#VALUE!</v>
          </cell>
          <cell r="E174" t="e">
            <v>#VALUE!</v>
          </cell>
          <cell r="F174" t="e">
            <v>#VALUE!</v>
          </cell>
          <cell r="G174" t="e">
            <v>#VALUE!</v>
          </cell>
          <cell r="H174" t="e">
            <v>#VALUE!</v>
          </cell>
          <cell r="I174" t="e">
            <v>#VALUE!</v>
          </cell>
          <cell r="J174" t="e">
            <v>#VALUE!</v>
          </cell>
          <cell r="K174" t="e">
            <v>#VALUE!</v>
          </cell>
          <cell r="L174" t="e">
            <v>#VALUE!</v>
          </cell>
          <cell r="M174" t="e">
            <v>#VALUE!</v>
          </cell>
        </row>
      </sheetData>
      <sheetData sheetId="1">
        <row r="9">
          <cell r="I9">
            <v>1</v>
          </cell>
        </row>
      </sheetData>
      <sheetData sheetId="2" refreshError="1"/>
      <sheetData sheetId="3">
        <row r="1">
          <cell r="E1">
            <v>5</v>
          </cell>
        </row>
        <row r="306">
          <cell r="A306" t="str">
            <v>Volume (MCF)</v>
          </cell>
          <cell r="B306" t="e">
            <v>#VALUE!</v>
          </cell>
        </row>
        <row r="307">
          <cell r="A307" t="str">
            <v>Volume (MMBtu)</v>
          </cell>
          <cell r="B307" t="e">
            <v>#VALUE!</v>
          </cell>
        </row>
        <row r="308">
          <cell r="A308" t="str">
            <v>FFU (MMBtu)</v>
          </cell>
          <cell r="B308" t="e">
            <v>#VALUE!</v>
          </cell>
        </row>
        <row r="309">
          <cell r="A309" t="str">
            <v>Shrink (MMBtu)</v>
          </cell>
          <cell r="B309" t="e">
            <v>#VALUE!</v>
          </cell>
        </row>
        <row r="310">
          <cell r="A310" t="str">
            <v>Sales Gas (MMBtu)</v>
          </cell>
          <cell r="B310" t="e">
            <v>#VALUE!</v>
          </cell>
        </row>
        <row r="311">
          <cell r="A311" t="str">
            <v>Methane (gallons)</v>
          </cell>
          <cell r="B311" t="e">
            <v>#VALUE!</v>
          </cell>
        </row>
        <row r="312">
          <cell r="A312" t="str">
            <v>Ethane (gallons)</v>
          </cell>
          <cell r="B312" t="e">
            <v>#VALUE!</v>
          </cell>
        </row>
        <row r="313">
          <cell r="A313" t="str">
            <v>Propane (gallons)</v>
          </cell>
          <cell r="B313" t="e">
            <v>#VALUE!</v>
          </cell>
        </row>
        <row r="314">
          <cell r="A314" t="str">
            <v>iso-Butane (gallons)</v>
          </cell>
          <cell r="B314" t="e">
            <v>#VALUE!</v>
          </cell>
        </row>
        <row r="315">
          <cell r="A315" t="str">
            <v>nor-Butane (gallons)</v>
          </cell>
          <cell r="B315" t="e">
            <v>#VALUE!</v>
          </cell>
        </row>
        <row r="316">
          <cell r="A316" t="str">
            <v>iso-Pentane (gallons)</v>
          </cell>
          <cell r="B316" t="e">
            <v>#VALUE!</v>
          </cell>
        </row>
        <row r="317">
          <cell r="A317" t="str">
            <v>nor-Pentane (gallons)</v>
          </cell>
          <cell r="B317" t="e">
            <v>#VALUE!</v>
          </cell>
        </row>
        <row r="318">
          <cell r="A318" t="str">
            <v>Hexanes+ (gallons)</v>
          </cell>
          <cell r="B318" t="e">
            <v>#VALUE!</v>
          </cell>
        </row>
        <row r="319">
          <cell r="A319" t="str">
            <v>Methane ($/gal)</v>
          </cell>
          <cell r="B319" t="e">
            <v>#VALUE!</v>
          </cell>
        </row>
        <row r="320">
          <cell r="A320" t="str">
            <v>Ethane ($/gal)</v>
          </cell>
          <cell r="B320" t="e">
            <v>#VALUE!</v>
          </cell>
        </row>
        <row r="321">
          <cell r="A321" t="str">
            <v>Propane ($/gal)</v>
          </cell>
          <cell r="B321" t="e">
            <v>#VALUE!</v>
          </cell>
        </row>
        <row r="322">
          <cell r="A322" t="str">
            <v>iso-Butane ($/gal)</v>
          </cell>
          <cell r="B322" t="e">
            <v>#VALUE!</v>
          </cell>
        </row>
        <row r="323">
          <cell r="A323" t="str">
            <v>nor-Butane ($/gal)</v>
          </cell>
          <cell r="B323" t="e">
            <v>#VALUE!</v>
          </cell>
        </row>
        <row r="324">
          <cell r="A324" t="str">
            <v>iso-Pentane ($/gal)</v>
          </cell>
          <cell r="B324" t="e">
            <v>#VALUE!</v>
          </cell>
        </row>
        <row r="325">
          <cell r="A325" t="str">
            <v>nor-Pentane ($/gal)</v>
          </cell>
          <cell r="B325" t="e">
            <v>#VALUE!</v>
          </cell>
        </row>
        <row r="326">
          <cell r="A326" t="str">
            <v>Hexanes+ ($/gal)</v>
          </cell>
          <cell r="B326" t="e">
            <v>#VALUE!</v>
          </cell>
        </row>
        <row r="327">
          <cell r="A327" t="str">
            <v>NGL T&amp;F</v>
          </cell>
          <cell r="B327" t="e">
            <v>#VALUE!</v>
          </cell>
        </row>
        <row r="328">
          <cell r="A328" t="str">
            <v>Gas Price</v>
          </cell>
          <cell r="B328" t="e">
            <v>#VALUE!</v>
          </cell>
        </row>
        <row r="329">
          <cell r="A329" t="str">
            <v>Basis Differential</v>
          </cell>
          <cell r="B329" t="e">
            <v>#VALUE!</v>
          </cell>
        </row>
        <row r="330">
          <cell r="A330" t="str">
            <v>Sales Gas ($)</v>
          </cell>
          <cell r="B330" t="e">
            <v>#VALUE!</v>
          </cell>
        </row>
        <row r="331">
          <cell r="A331" t="str">
            <v>Methane ($)</v>
          </cell>
          <cell r="B331" t="e">
            <v>#VALUE!</v>
          </cell>
        </row>
        <row r="332">
          <cell r="A332" t="str">
            <v>Ethane ($)</v>
          </cell>
          <cell r="B332" t="e">
            <v>#VALUE!</v>
          </cell>
        </row>
        <row r="333">
          <cell r="A333" t="str">
            <v>Propane ($)</v>
          </cell>
          <cell r="B333" t="e">
            <v>#VALUE!</v>
          </cell>
        </row>
        <row r="334">
          <cell r="A334" t="str">
            <v>iso-Butane ($)</v>
          </cell>
          <cell r="B334" t="e">
            <v>#VALUE!</v>
          </cell>
        </row>
        <row r="335">
          <cell r="A335" t="str">
            <v>nor-Butane ($)</v>
          </cell>
          <cell r="B335" t="e">
            <v>#VALUE!</v>
          </cell>
        </row>
        <row r="336">
          <cell r="A336" t="str">
            <v>iso-Pentane ($)</v>
          </cell>
          <cell r="B336" t="e">
            <v>#VALUE!</v>
          </cell>
        </row>
        <row r="337">
          <cell r="A337" t="str">
            <v>nor-Pentane ($)</v>
          </cell>
          <cell r="B337" t="e">
            <v>#VALUE!</v>
          </cell>
        </row>
        <row r="338">
          <cell r="A338" t="str">
            <v>Hexanes+ ($)</v>
          </cell>
          <cell r="B338" t="e">
            <v>#VALUE!</v>
          </cell>
        </row>
        <row r="339">
          <cell r="A339" t="str">
            <v>Gross NGL Sales ($)</v>
          </cell>
          <cell r="B339" t="e">
            <v>#VALUE!</v>
          </cell>
        </row>
        <row r="340">
          <cell r="A340" t="str">
            <v>NGL T&amp;F ($)</v>
          </cell>
          <cell r="B340" t="e">
            <v>#VALUE!</v>
          </cell>
        </row>
        <row r="341">
          <cell r="A341" t="str">
            <v>Net NGL Sales ($)</v>
          </cell>
          <cell r="B341" t="e">
            <v>#VALUE!</v>
          </cell>
        </row>
        <row r="342">
          <cell r="A342" t="str">
            <v>Wellhead Purchase Cost ($)</v>
          </cell>
          <cell r="B342">
            <v>0</v>
          </cell>
        </row>
        <row r="343">
          <cell r="A343" t="str">
            <v>Basis Differential ($)</v>
          </cell>
          <cell r="B343" t="e">
            <v>#VALUE!</v>
          </cell>
        </row>
        <row r="344">
          <cell r="A344" t="str">
            <v>Fees</v>
          </cell>
          <cell r="B344" t="e">
            <v>#VALUE!</v>
          </cell>
        </row>
        <row r="345">
          <cell r="A345" t="str">
            <v>2010 Revenue</v>
          </cell>
          <cell r="B345" t="e">
            <v>#VALUE!</v>
          </cell>
        </row>
        <row r="346">
          <cell r="A346" t="str">
            <v>Volume (MCF)</v>
          </cell>
          <cell r="B346" t="e">
            <v>#VALUE!</v>
          </cell>
        </row>
        <row r="347">
          <cell r="A347" t="str">
            <v>Volume (MMBtu)</v>
          </cell>
          <cell r="B347" t="e">
            <v>#VALUE!</v>
          </cell>
        </row>
        <row r="348">
          <cell r="A348" t="str">
            <v>FFU (MMBtu)</v>
          </cell>
          <cell r="B348" t="e">
            <v>#VALUE!</v>
          </cell>
        </row>
        <row r="349">
          <cell r="A349" t="str">
            <v>Shrink (MMBtu)</v>
          </cell>
          <cell r="B349" t="e">
            <v>#VALUE!</v>
          </cell>
        </row>
        <row r="350">
          <cell r="A350" t="str">
            <v>Sales Gas (MMBtu)</v>
          </cell>
          <cell r="B350" t="e">
            <v>#VALUE!</v>
          </cell>
        </row>
        <row r="351">
          <cell r="A351" t="str">
            <v>Methane (gallons)</v>
          </cell>
          <cell r="B351" t="e">
            <v>#VALUE!</v>
          </cell>
        </row>
        <row r="352">
          <cell r="A352" t="str">
            <v>Ethane (gallons)</v>
          </cell>
          <cell r="B352" t="e">
            <v>#VALUE!</v>
          </cell>
        </row>
        <row r="353">
          <cell r="A353" t="str">
            <v>Propane (gallons)</v>
          </cell>
          <cell r="B353" t="e">
            <v>#VALUE!</v>
          </cell>
        </row>
        <row r="354">
          <cell r="A354" t="str">
            <v>iso-Butane (gallons)</v>
          </cell>
          <cell r="B354" t="e">
            <v>#VALUE!</v>
          </cell>
        </row>
        <row r="355">
          <cell r="A355" t="str">
            <v>nor-Butane (gallons)</v>
          </cell>
          <cell r="B355" t="e">
            <v>#VALUE!</v>
          </cell>
        </row>
        <row r="356">
          <cell r="A356" t="str">
            <v>iso-Pentane (gallons)</v>
          </cell>
          <cell r="B356" t="e">
            <v>#VALUE!</v>
          </cell>
        </row>
        <row r="357">
          <cell r="A357" t="str">
            <v>nor-Pentane (gallons)</v>
          </cell>
          <cell r="B357" t="e">
            <v>#VALUE!</v>
          </cell>
        </row>
        <row r="358">
          <cell r="A358" t="str">
            <v>Hexanes+ (gallons)</v>
          </cell>
          <cell r="B358" t="e">
            <v>#VALUE!</v>
          </cell>
        </row>
        <row r="359">
          <cell r="A359" t="str">
            <v>Methane ($/gal)</v>
          </cell>
          <cell r="B359" t="e">
            <v>#VALUE!</v>
          </cell>
        </row>
        <row r="360">
          <cell r="A360" t="str">
            <v>Ethane ($/gal)</v>
          </cell>
          <cell r="B360" t="e">
            <v>#VALUE!</v>
          </cell>
        </row>
        <row r="361">
          <cell r="A361" t="str">
            <v>Propane ($/gal)</v>
          </cell>
          <cell r="B361" t="e">
            <v>#VALUE!</v>
          </cell>
        </row>
        <row r="362">
          <cell r="A362" t="str">
            <v>iso-Butane ($/gal)</v>
          </cell>
          <cell r="B362" t="e">
            <v>#VALUE!</v>
          </cell>
        </row>
        <row r="363">
          <cell r="A363" t="str">
            <v>nor-Butane ($/gal)</v>
          </cell>
          <cell r="B363" t="e">
            <v>#VALUE!</v>
          </cell>
        </row>
        <row r="364">
          <cell r="A364" t="str">
            <v>iso-Pentane ($/gal)</v>
          </cell>
          <cell r="B364" t="e">
            <v>#VALUE!</v>
          </cell>
        </row>
        <row r="365">
          <cell r="A365" t="str">
            <v>nor-Pentane ($/gal)</v>
          </cell>
          <cell r="B365" t="e">
            <v>#VALUE!</v>
          </cell>
        </row>
        <row r="366">
          <cell r="A366" t="str">
            <v>Hexanes+ ($/gal)</v>
          </cell>
          <cell r="B366" t="e">
            <v>#VALUE!</v>
          </cell>
        </row>
        <row r="367">
          <cell r="A367" t="str">
            <v>NGL T&amp;F</v>
          </cell>
          <cell r="B367" t="e">
            <v>#VALUE!</v>
          </cell>
        </row>
        <row r="368">
          <cell r="A368" t="str">
            <v>Gas Price</v>
          </cell>
          <cell r="B368" t="e">
            <v>#VALUE!</v>
          </cell>
        </row>
        <row r="369">
          <cell r="A369" t="str">
            <v>Basis Differential</v>
          </cell>
          <cell r="B369" t="e">
            <v>#VALUE!</v>
          </cell>
        </row>
        <row r="370">
          <cell r="A370" t="str">
            <v>Sales Gas ($)</v>
          </cell>
          <cell r="B370" t="e">
            <v>#VALUE!</v>
          </cell>
        </row>
        <row r="371">
          <cell r="A371" t="str">
            <v>Methane ($)</v>
          </cell>
          <cell r="B371" t="e">
            <v>#VALUE!</v>
          </cell>
        </row>
        <row r="372">
          <cell r="A372" t="str">
            <v>Ethane ($)</v>
          </cell>
          <cell r="B372" t="e">
            <v>#VALUE!</v>
          </cell>
        </row>
        <row r="373">
          <cell r="A373" t="str">
            <v>Propane ($)</v>
          </cell>
          <cell r="B373" t="e">
            <v>#VALUE!</v>
          </cell>
        </row>
        <row r="374">
          <cell r="A374" t="str">
            <v>iso-Butane ($)</v>
          </cell>
          <cell r="B374" t="e">
            <v>#VALUE!</v>
          </cell>
        </row>
        <row r="375">
          <cell r="A375" t="str">
            <v>nor-Butane ($)</v>
          </cell>
          <cell r="B375" t="e">
            <v>#VALUE!</v>
          </cell>
        </row>
        <row r="376">
          <cell r="A376" t="str">
            <v>iso-Pentane ($)</v>
          </cell>
          <cell r="B376" t="e">
            <v>#VALUE!</v>
          </cell>
        </row>
        <row r="377">
          <cell r="A377" t="str">
            <v>nor-Pentane ($)</v>
          </cell>
          <cell r="B377" t="e">
            <v>#VALUE!</v>
          </cell>
        </row>
        <row r="378">
          <cell r="A378" t="str">
            <v>Hexanes+ ($)</v>
          </cell>
          <cell r="B378" t="e">
            <v>#VALUE!</v>
          </cell>
        </row>
        <row r="379">
          <cell r="A379" t="str">
            <v>Gross NGL Sales ($)</v>
          </cell>
          <cell r="B379" t="e">
            <v>#VALUE!</v>
          </cell>
        </row>
        <row r="380">
          <cell r="A380" t="str">
            <v>NGL T&amp;F ($)</v>
          </cell>
          <cell r="B380" t="e">
            <v>#VALUE!</v>
          </cell>
        </row>
        <row r="381">
          <cell r="A381" t="str">
            <v>Net NGL Sales ($)</v>
          </cell>
          <cell r="B381" t="e">
            <v>#VALUE!</v>
          </cell>
        </row>
        <row r="382">
          <cell r="A382" t="str">
            <v>Wellhead Purchase Cost ($)</v>
          </cell>
          <cell r="B382">
            <v>0</v>
          </cell>
        </row>
        <row r="383">
          <cell r="A383" t="str">
            <v>Basis Differential ($)</v>
          </cell>
          <cell r="B383" t="e">
            <v>#VALUE!</v>
          </cell>
        </row>
        <row r="384">
          <cell r="A384" t="str">
            <v>Fees</v>
          </cell>
          <cell r="B384" t="e">
            <v>#VALUE!</v>
          </cell>
        </row>
        <row r="385">
          <cell r="A385" t="str">
            <v>2011 Revenue</v>
          </cell>
          <cell r="B385" t="e">
            <v>#VALUE!</v>
          </cell>
        </row>
        <row r="386">
          <cell r="A386" t="str">
            <v>Volume (MCF)</v>
          </cell>
          <cell r="B386" t="e">
            <v>#VALUE!</v>
          </cell>
        </row>
        <row r="387">
          <cell r="A387" t="str">
            <v>Volume (MMBtu)</v>
          </cell>
          <cell r="B387" t="e">
            <v>#VALUE!</v>
          </cell>
        </row>
        <row r="388">
          <cell r="A388" t="str">
            <v>FFU (MMBtu)</v>
          </cell>
          <cell r="B388" t="e">
            <v>#VALUE!</v>
          </cell>
        </row>
        <row r="389">
          <cell r="A389" t="str">
            <v>Shrink (MMBtu)</v>
          </cell>
          <cell r="B389" t="e">
            <v>#VALUE!</v>
          </cell>
        </row>
        <row r="390">
          <cell r="A390" t="str">
            <v>Sales Gas (MMBtu)</v>
          </cell>
          <cell r="B390" t="e">
            <v>#VALUE!</v>
          </cell>
        </row>
        <row r="391">
          <cell r="A391" t="str">
            <v>Methane (gallons)</v>
          </cell>
          <cell r="B391" t="e">
            <v>#VALUE!</v>
          </cell>
        </row>
        <row r="392">
          <cell r="A392" t="str">
            <v>Ethane (gallons)</v>
          </cell>
          <cell r="B392" t="e">
            <v>#VALUE!</v>
          </cell>
        </row>
        <row r="393">
          <cell r="A393" t="str">
            <v>Propane (gallons)</v>
          </cell>
          <cell r="B393" t="e">
            <v>#VALUE!</v>
          </cell>
        </row>
        <row r="394">
          <cell r="A394" t="str">
            <v>iso-Butane (gallons)</v>
          </cell>
          <cell r="B394" t="e">
            <v>#VALUE!</v>
          </cell>
        </row>
        <row r="395">
          <cell r="A395" t="str">
            <v>nor-Butane (gallons)</v>
          </cell>
          <cell r="B395" t="e">
            <v>#VALUE!</v>
          </cell>
        </row>
        <row r="396">
          <cell r="A396" t="str">
            <v>iso-Pentane (gallons)</v>
          </cell>
          <cell r="B396" t="e">
            <v>#VALUE!</v>
          </cell>
        </row>
        <row r="397">
          <cell r="A397" t="str">
            <v>nor-Pentane (gallons)</v>
          </cell>
          <cell r="B397" t="e">
            <v>#VALUE!</v>
          </cell>
        </row>
        <row r="398">
          <cell r="A398" t="str">
            <v>Hexanes+ (gallons)</v>
          </cell>
          <cell r="B398" t="e">
            <v>#VALUE!</v>
          </cell>
        </row>
        <row r="399">
          <cell r="A399" t="str">
            <v>Methane ($/gal)</v>
          </cell>
          <cell r="B399" t="e">
            <v>#VALUE!</v>
          </cell>
        </row>
        <row r="400">
          <cell r="A400" t="str">
            <v>Ethane ($/gal)</v>
          </cell>
          <cell r="B400" t="e">
            <v>#VALUE!</v>
          </cell>
        </row>
        <row r="401">
          <cell r="A401" t="str">
            <v>Propane ($/gal)</v>
          </cell>
          <cell r="B401" t="e">
            <v>#VALUE!</v>
          </cell>
        </row>
        <row r="402">
          <cell r="A402" t="str">
            <v>iso-Butane ($/gal)</v>
          </cell>
          <cell r="B402" t="e">
            <v>#VALUE!</v>
          </cell>
        </row>
        <row r="403">
          <cell r="A403" t="str">
            <v>nor-Butane ($/gal)</v>
          </cell>
          <cell r="B403" t="e">
            <v>#VALUE!</v>
          </cell>
        </row>
        <row r="404">
          <cell r="A404" t="str">
            <v>iso-Pentane ($/gal)</v>
          </cell>
          <cell r="B404" t="e">
            <v>#VALUE!</v>
          </cell>
        </row>
        <row r="405">
          <cell r="A405" t="str">
            <v>nor-Pentane ($/gal)</v>
          </cell>
          <cell r="B405" t="e">
            <v>#VALUE!</v>
          </cell>
        </row>
        <row r="406">
          <cell r="A406" t="str">
            <v>Hexanes+ ($/gal)</v>
          </cell>
          <cell r="B406" t="e">
            <v>#VALUE!</v>
          </cell>
        </row>
        <row r="407">
          <cell r="A407" t="str">
            <v>NGL T&amp;F</v>
          </cell>
          <cell r="B407" t="e">
            <v>#VALUE!</v>
          </cell>
        </row>
        <row r="408">
          <cell r="A408" t="str">
            <v>Gas Price</v>
          </cell>
          <cell r="B408" t="e">
            <v>#VALUE!</v>
          </cell>
        </row>
        <row r="409">
          <cell r="A409" t="str">
            <v>Basis Differential</v>
          </cell>
          <cell r="B409" t="e">
            <v>#VALUE!</v>
          </cell>
        </row>
        <row r="410">
          <cell r="A410" t="str">
            <v>Sales Gas ($)</v>
          </cell>
          <cell r="B410" t="e">
            <v>#VALUE!</v>
          </cell>
        </row>
        <row r="411">
          <cell r="A411" t="str">
            <v>Methane ($)</v>
          </cell>
          <cell r="B411" t="e">
            <v>#VALUE!</v>
          </cell>
        </row>
        <row r="412">
          <cell r="A412" t="str">
            <v>Ethane ($)</v>
          </cell>
          <cell r="B412" t="e">
            <v>#VALUE!</v>
          </cell>
        </row>
        <row r="413">
          <cell r="A413" t="str">
            <v>Propane ($)</v>
          </cell>
          <cell r="B413" t="e">
            <v>#VALUE!</v>
          </cell>
        </row>
        <row r="414">
          <cell r="A414" t="str">
            <v>iso-Butane ($)</v>
          </cell>
          <cell r="B414" t="e">
            <v>#VALUE!</v>
          </cell>
        </row>
        <row r="415">
          <cell r="A415" t="str">
            <v>nor-Butane ($)</v>
          </cell>
          <cell r="B415" t="e">
            <v>#VALUE!</v>
          </cell>
        </row>
        <row r="416">
          <cell r="A416" t="str">
            <v>iso-Pentane ($)</v>
          </cell>
          <cell r="B416" t="e">
            <v>#VALUE!</v>
          </cell>
        </row>
        <row r="417">
          <cell r="A417" t="str">
            <v>nor-Pentane ($)</v>
          </cell>
          <cell r="B417" t="e">
            <v>#VALUE!</v>
          </cell>
        </row>
        <row r="418">
          <cell r="A418" t="str">
            <v>Hexanes+ ($)</v>
          </cell>
          <cell r="B418" t="e">
            <v>#VALUE!</v>
          </cell>
        </row>
        <row r="419">
          <cell r="A419" t="str">
            <v>Gross NGL Sales ($)</v>
          </cell>
          <cell r="B419" t="e">
            <v>#VALUE!</v>
          </cell>
        </row>
        <row r="420">
          <cell r="A420" t="str">
            <v>NGL T&amp;F ($)</v>
          </cell>
          <cell r="B420" t="e">
            <v>#VALUE!</v>
          </cell>
        </row>
        <row r="421">
          <cell r="A421" t="str">
            <v>Net NGL Sales ($)</v>
          </cell>
          <cell r="B421" t="e">
            <v>#VALUE!</v>
          </cell>
        </row>
        <row r="422">
          <cell r="A422" t="str">
            <v>Wellhead Purchase Cost ($)</v>
          </cell>
          <cell r="B422">
            <v>0</v>
          </cell>
        </row>
        <row r="423">
          <cell r="A423" t="str">
            <v>Basis Differential ($)</v>
          </cell>
          <cell r="B423" t="e">
            <v>#VALUE!</v>
          </cell>
        </row>
        <row r="424">
          <cell r="A424" t="str">
            <v>Fees</v>
          </cell>
          <cell r="B424" t="e">
            <v>#VALUE!</v>
          </cell>
        </row>
        <row r="425">
          <cell r="A425" t="str">
            <v>2012 Revenue</v>
          </cell>
          <cell r="B425" t="e">
            <v>#VALUE!</v>
          </cell>
        </row>
        <row r="426">
          <cell r="A426" t="str">
            <v>Volume (MCF)</v>
          </cell>
          <cell r="B426" t="e">
            <v>#VALUE!</v>
          </cell>
        </row>
        <row r="427">
          <cell r="A427" t="str">
            <v>Volume (MMBtu)</v>
          </cell>
          <cell r="B427" t="e">
            <v>#VALUE!</v>
          </cell>
        </row>
        <row r="428">
          <cell r="A428" t="str">
            <v>FFU (MMBtu)</v>
          </cell>
          <cell r="B428" t="e">
            <v>#VALUE!</v>
          </cell>
        </row>
        <row r="429">
          <cell r="A429" t="str">
            <v>Shrink (MMBtu)</v>
          </cell>
          <cell r="B429" t="e">
            <v>#VALUE!</v>
          </cell>
        </row>
        <row r="430">
          <cell r="A430" t="str">
            <v>Sales Gas (MMBtu)</v>
          </cell>
          <cell r="B430" t="e">
            <v>#VALUE!</v>
          </cell>
        </row>
        <row r="431">
          <cell r="A431" t="str">
            <v>Methane (gallons)</v>
          </cell>
          <cell r="B431" t="e">
            <v>#VALUE!</v>
          </cell>
        </row>
        <row r="432">
          <cell r="A432" t="str">
            <v>Ethane (gallons)</v>
          </cell>
          <cell r="B432" t="e">
            <v>#VALUE!</v>
          </cell>
        </row>
        <row r="433">
          <cell r="A433" t="str">
            <v>Propane (gallons)</v>
          </cell>
          <cell r="B433" t="e">
            <v>#VALUE!</v>
          </cell>
        </row>
        <row r="434">
          <cell r="A434" t="str">
            <v>iso-Butane (gallons)</v>
          </cell>
          <cell r="B434" t="e">
            <v>#VALUE!</v>
          </cell>
        </row>
        <row r="435">
          <cell r="A435" t="str">
            <v>nor-Butane (gallons)</v>
          </cell>
          <cell r="B435" t="e">
            <v>#VALUE!</v>
          </cell>
        </row>
        <row r="436">
          <cell r="A436" t="str">
            <v>iso-Pentane (gallons)</v>
          </cell>
          <cell r="B436" t="e">
            <v>#VALUE!</v>
          </cell>
        </row>
        <row r="437">
          <cell r="A437" t="str">
            <v>nor-Pentane (gallons)</v>
          </cell>
          <cell r="B437" t="e">
            <v>#VALUE!</v>
          </cell>
        </row>
        <row r="438">
          <cell r="A438" t="str">
            <v>Hexanes+ (gallons)</v>
          </cell>
          <cell r="B438" t="e">
            <v>#VALUE!</v>
          </cell>
        </row>
        <row r="439">
          <cell r="A439" t="str">
            <v>Methane ($/gal)</v>
          </cell>
          <cell r="B439" t="e">
            <v>#VALUE!</v>
          </cell>
        </row>
        <row r="440">
          <cell r="A440" t="str">
            <v>Ethane ($/gal)</v>
          </cell>
          <cell r="B440" t="e">
            <v>#VALUE!</v>
          </cell>
        </row>
        <row r="441">
          <cell r="A441" t="str">
            <v>Propane ($/gal)</v>
          </cell>
          <cell r="B441" t="e">
            <v>#VALUE!</v>
          </cell>
        </row>
        <row r="442">
          <cell r="A442" t="str">
            <v>iso-Butane ($/gal)</v>
          </cell>
          <cell r="B442" t="e">
            <v>#VALUE!</v>
          </cell>
        </row>
        <row r="443">
          <cell r="A443" t="str">
            <v>nor-Butane ($/gal)</v>
          </cell>
          <cell r="B443" t="e">
            <v>#VALUE!</v>
          </cell>
        </row>
        <row r="444">
          <cell r="A444" t="str">
            <v>iso-Pentane ($/gal)</v>
          </cell>
          <cell r="B444" t="e">
            <v>#VALUE!</v>
          </cell>
        </row>
        <row r="445">
          <cell r="A445" t="str">
            <v>nor-Pentane ($/gal)</v>
          </cell>
          <cell r="B445" t="e">
            <v>#VALUE!</v>
          </cell>
        </row>
        <row r="446">
          <cell r="A446" t="str">
            <v>Hexanes+ ($/gal)</v>
          </cell>
          <cell r="B446" t="e">
            <v>#VALUE!</v>
          </cell>
        </row>
        <row r="447">
          <cell r="A447" t="str">
            <v>NGL T&amp;F</v>
          </cell>
          <cell r="B447" t="e">
            <v>#VALUE!</v>
          </cell>
        </row>
        <row r="448">
          <cell r="A448" t="str">
            <v>Gas Price</v>
          </cell>
          <cell r="B448" t="e">
            <v>#VALUE!</v>
          </cell>
        </row>
        <row r="449">
          <cell r="A449" t="str">
            <v>Basis Differential</v>
          </cell>
          <cell r="B449" t="e">
            <v>#VALUE!</v>
          </cell>
        </row>
        <row r="450">
          <cell r="A450" t="str">
            <v>Sales Gas ($)</v>
          </cell>
          <cell r="B450" t="e">
            <v>#VALUE!</v>
          </cell>
        </row>
        <row r="451">
          <cell r="A451" t="str">
            <v>Methane ($)</v>
          </cell>
          <cell r="B451" t="e">
            <v>#VALUE!</v>
          </cell>
        </row>
        <row r="452">
          <cell r="A452" t="str">
            <v>Ethane ($)</v>
          </cell>
          <cell r="B452" t="e">
            <v>#VALUE!</v>
          </cell>
        </row>
        <row r="453">
          <cell r="A453" t="str">
            <v>Propane ($)</v>
          </cell>
          <cell r="B453" t="e">
            <v>#VALUE!</v>
          </cell>
        </row>
        <row r="454">
          <cell r="A454" t="str">
            <v>iso-Butane ($)</v>
          </cell>
          <cell r="B454" t="e">
            <v>#VALUE!</v>
          </cell>
        </row>
        <row r="455">
          <cell r="A455" t="str">
            <v>nor-Butane ($)</v>
          </cell>
          <cell r="B455" t="e">
            <v>#VALUE!</v>
          </cell>
        </row>
        <row r="456">
          <cell r="A456" t="str">
            <v>iso-Pentane ($)</v>
          </cell>
          <cell r="B456" t="e">
            <v>#VALUE!</v>
          </cell>
        </row>
        <row r="457">
          <cell r="A457" t="str">
            <v>nor-Pentane ($)</v>
          </cell>
          <cell r="B457" t="e">
            <v>#VALUE!</v>
          </cell>
        </row>
        <row r="458">
          <cell r="A458" t="str">
            <v>Hexanes+ ($)</v>
          </cell>
          <cell r="B458" t="e">
            <v>#VALUE!</v>
          </cell>
        </row>
        <row r="459">
          <cell r="A459" t="str">
            <v>Gross NGL Sales ($)</v>
          </cell>
          <cell r="B459" t="e">
            <v>#VALUE!</v>
          </cell>
        </row>
        <row r="460">
          <cell r="A460" t="str">
            <v>NGL T&amp;F ($)</v>
          </cell>
          <cell r="B460" t="e">
            <v>#VALUE!</v>
          </cell>
        </row>
        <row r="461">
          <cell r="A461" t="str">
            <v>Net NGL Sales ($)</v>
          </cell>
          <cell r="B461" t="e">
            <v>#VALUE!</v>
          </cell>
        </row>
        <row r="462">
          <cell r="A462" t="str">
            <v>Wellhead Purchase Cost ($)</v>
          </cell>
          <cell r="B462">
            <v>0</v>
          </cell>
        </row>
        <row r="463">
          <cell r="A463" t="str">
            <v>Basis Differential ($)</v>
          </cell>
          <cell r="B463" t="e">
            <v>#VALUE!</v>
          </cell>
        </row>
        <row r="464">
          <cell r="A464" t="str">
            <v>Fees</v>
          </cell>
          <cell r="B464" t="e">
            <v>#VALUE!</v>
          </cell>
        </row>
        <row r="465">
          <cell r="A465" t="str">
            <v>2013 Revenue</v>
          </cell>
          <cell r="B465" t="e">
            <v>#VALUE!</v>
          </cell>
        </row>
        <row r="466">
          <cell r="A466" t="str">
            <v>Volume (MCF)</v>
          </cell>
          <cell r="B466" t="e">
            <v>#VALUE!</v>
          </cell>
        </row>
        <row r="467">
          <cell r="A467" t="str">
            <v>Volume (MMBtu)</v>
          </cell>
          <cell r="B467" t="e">
            <v>#VALUE!</v>
          </cell>
        </row>
        <row r="468">
          <cell r="A468" t="str">
            <v>FFU (MMBtu)</v>
          </cell>
          <cell r="B468" t="e">
            <v>#VALUE!</v>
          </cell>
        </row>
        <row r="469">
          <cell r="A469" t="str">
            <v>Shrink (MMBtu)</v>
          </cell>
          <cell r="B469" t="e">
            <v>#VALUE!</v>
          </cell>
        </row>
        <row r="470">
          <cell r="A470" t="str">
            <v>Sales Gas (MMBtu)</v>
          </cell>
          <cell r="B470" t="e">
            <v>#VALUE!</v>
          </cell>
        </row>
        <row r="471">
          <cell r="A471" t="str">
            <v>Methane (gallons)</v>
          </cell>
          <cell r="B471" t="e">
            <v>#VALUE!</v>
          </cell>
        </row>
        <row r="472">
          <cell r="A472" t="str">
            <v>Ethane (gallons)</v>
          </cell>
          <cell r="B472" t="e">
            <v>#VALUE!</v>
          </cell>
        </row>
        <row r="473">
          <cell r="A473" t="str">
            <v>Propane (gallons)</v>
          </cell>
          <cell r="B473" t="e">
            <v>#VALUE!</v>
          </cell>
        </row>
        <row r="474">
          <cell r="A474" t="str">
            <v>iso-Butane (gallons)</v>
          </cell>
          <cell r="B474" t="e">
            <v>#VALUE!</v>
          </cell>
        </row>
        <row r="475">
          <cell r="A475" t="str">
            <v>nor-Butane (gallons)</v>
          </cell>
          <cell r="B475" t="e">
            <v>#VALUE!</v>
          </cell>
        </row>
        <row r="476">
          <cell r="A476" t="str">
            <v>iso-Pentane (gallons)</v>
          </cell>
          <cell r="B476" t="e">
            <v>#VALUE!</v>
          </cell>
        </row>
        <row r="477">
          <cell r="A477" t="str">
            <v>nor-Pentane (gallons)</v>
          </cell>
          <cell r="B477" t="e">
            <v>#VALUE!</v>
          </cell>
        </row>
        <row r="478">
          <cell r="A478" t="str">
            <v>Hexanes+ (gallons)</v>
          </cell>
          <cell r="B478" t="e">
            <v>#VALUE!</v>
          </cell>
        </row>
        <row r="479">
          <cell r="A479" t="str">
            <v>Methane ($/gal)</v>
          </cell>
          <cell r="B479" t="e">
            <v>#VALUE!</v>
          </cell>
        </row>
        <row r="480">
          <cell r="A480" t="str">
            <v>Ethane ($/gal)</v>
          </cell>
          <cell r="B480" t="e">
            <v>#VALUE!</v>
          </cell>
        </row>
        <row r="481">
          <cell r="A481" t="str">
            <v>Propane ($/gal)</v>
          </cell>
          <cell r="B481" t="e">
            <v>#VALUE!</v>
          </cell>
        </row>
        <row r="482">
          <cell r="A482" t="str">
            <v>iso-Butane ($/gal)</v>
          </cell>
          <cell r="B482" t="e">
            <v>#VALUE!</v>
          </cell>
        </row>
        <row r="483">
          <cell r="A483" t="str">
            <v>nor-Butane ($/gal)</v>
          </cell>
          <cell r="B483" t="e">
            <v>#VALUE!</v>
          </cell>
        </row>
        <row r="484">
          <cell r="A484" t="str">
            <v>iso-Pentane ($/gal)</v>
          </cell>
          <cell r="B484" t="e">
            <v>#VALUE!</v>
          </cell>
        </row>
        <row r="485">
          <cell r="A485" t="str">
            <v>nor-Pentane ($/gal)</v>
          </cell>
          <cell r="B485" t="e">
            <v>#VALUE!</v>
          </cell>
        </row>
        <row r="486">
          <cell r="A486" t="str">
            <v>Hexanes+ ($/gal)</v>
          </cell>
          <cell r="B486" t="e">
            <v>#VALUE!</v>
          </cell>
        </row>
        <row r="487">
          <cell r="A487" t="str">
            <v>NGL T&amp;F</v>
          </cell>
          <cell r="B487" t="e">
            <v>#VALUE!</v>
          </cell>
        </row>
        <row r="488">
          <cell r="A488" t="str">
            <v>Gas Price</v>
          </cell>
          <cell r="B488" t="e">
            <v>#VALUE!</v>
          </cell>
        </row>
        <row r="489">
          <cell r="A489" t="str">
            <v>Basis Differential</v>
          </cell>
          <cell r="B489" t="e">
            <v>#VALUE!</v>
          </cell>
        </row>
        <row r="490">
          <cell r="A490" t="str">
            <v>Sales Gas ($)</v>
          </cell>
          <cell r="B490" t="e">
            <v>#VALUE!</v>
          </cell>
        </row>
        <row r="491">
          <cell r="A491" t="str">
            <v>Methane ($)</v>
          </cell>
          <cell r="B491" t="e">
            <v>#VALUE!</v>
          </cell>
        </row>
        <row r="492">
          <cell r="A492" t="str">
            <v>Ethane ($)</v>
          </cell>
          <cell r="B492" t="e">
            <v>#VALUE!</v>
          </cell>
        </row>
        <row r="493">
          <cell r="A493" t="str">
            <v>Propane ($)</v>
          </cell>
          <cell r="B493" t="e">
            <v>#VALUE!</v>
          </cell>
        </row>
        <row r="494">
          <cell r="A494" t="str">
            <v>iso-Butane ($)</v>
          </cell>
          <cell r="B494" t="e">
            <v>#VALUE!</v>
          </cell>
        </row>
        <row r="495">
          <cell r="A495" t="str">
            <v>nor-Butane ($)</v>
          </cell>
          <cell r="B495" t="e">
            <v>#VALUE!</v>
          </cell>
        </row>
        <row r="496">
          <cell r="A496" t="str">
            <v>iso-Pentane ($)</v>
          </cell>
          <cell r="B496" t="e">
            <v>#VALUE!</v>
          </cell>
        </row>
        <row r="497">
          <cell r="A497" t="str">
            <v>nor-Pentane ($)</v>
          </cell>
          <cell r="B497" t="e">
            <v>#VALUE!</v>
          </cell>
        </row>
        <row r="498">
          <cell r="A498" t="str">
            <v>Hexanes+ ($)</v>
          </cell>
          <cell r="B498" t="e">
            <v>#VALUE!</v>
          </cell>
        </row>
        <row r="499">
          <cell r="A499" t="str">
            <v>Gross NGL Sales ($)</v>
          </cell>
          <cell r="B499" t="e">
            <v>#VALUE!</v>
          </cell>
        </row>
        <row r="500">
          <cell r="A500" t="str">
            <v>NGL T&amp;F ($)</v>
          </cell>
          <cell r="B500" t="e">
            <v>#VALUE!</v>
          </cell>
        </row>
        <row r="501">
          <cell r="A501" t="str">
            <v>Net NGL Sales ($)</v>
          </cell>
          <cell r="B501" t="e">
            <v>#VALUE!</v>
          </cell>
        </row>
        <row r="502">
          <cell r="A502" t="str">
            <v>Wellhead Purchase Cost ($)</v>
          </cell>
          <cell r="B502">
            <v>0</v>
          </cell>
        </row>
        <row r="503">
          <cell r="A503" t="str">
            <v>Basis Differential ($)</v>
          </cell>
          <cell r="B503" t="e">
            <v>#VALUE!</v>
          </cell>
        </row>
        <row r="504">
          <cell r="A504" t="str">
            <v>Fees</v>
          </cell>
          <cell r="B504" t="e">
            <v>#VALUE!</v>
          </cell>
        </row>
        <row r="505">
          <cell r="A505" t="str">
            <v>2014 Revenue</v>
          </cell>
          <cell r="B505" t="e">
            <v>#VALUE!</v>
          </cell>
        </row>
        <row r="506">
          <cell r="A506" t="str">
            <v>Volume (MCF)</v>
          </cell>
          <cell r="B506" t="e">
            <v>#VALUE!</v>
          </cell>
        </row>
        <row r="507">
          <cell r="A507" t="str">
            <v>Volume (MMBtu)</v>
          </cell>
          <cell r="B507" t="e">
            <v>#VALUE!</v>
          </cell>
        </row>
        <row r="508">
          <cell r="A508" t="str">
            <v>FFU (MMBtu)</v>
          </cell>
          <cell r="B508" t="e">
            <v>#VALUE!</v>
          </cell>
        </row>
        <row r="509">
          <cell r="A509" t="str">
            <v>Shrink (MMBtu)</v>
          </cell>
          <cell r="B509" t="e">
            <v>#VALUE!</v>
          </cell>
        </row>
        <row r="510">
          <cell r="A510" t="str">
            <v>Sales Gas (MMBtu)</v>
          </cell>
          <cell r="B510" t="e">
            <v>#VALUE!</v>
          </cell>
        </row>
        <row r="511">
          <cell r="A511" t="str">
            <v>Methane (gallons)</v>
          </cell>
          <cell r="B511" t="e">
            <v>#VALUE!</v>
          </cell>
        </row>
        <row r="512">
          <cell r="A512" t="str">
            <v>Ethane (gallons)</v>
          </cell>
          <cell r="B512" t="e">
            <v>#VALUE!</v>
          </cell>
        </row>
        <row r="513">
          <cell r="A513" t="str">
            <v>Propane (gallons)</v>
          </cell>
          <cell r="B513" t="e">
            <v>#VALUE!</v>
          </cell>
        </row>
        <row r="514">
          <cell r="A514" t="str">
            <v>iso-Butane (gallons)</v>
          </cell>
          <cell r="B514" t="e">
            <v>#VALUE!</v>
          </cell>
        </row>
        <row r="515">
          <cell r="A515" t="str">
            <v>nor-Butane (gallons)</v>
          </cell>
          <cell r="B515" t="e">
            <v>#VALUE!</v>
          </cell>
        </row>
        <row r="516">
          <cell r="A516" t="str">
            <v>iso-Pentane (gallons)</v>
          </cell>
          <cell r="B516" t="e">
            <v>#VALUE!</v>
          </cell>
        </row>
        <row r="517">
          <cell r="A517" t="str">
            <v>nor-Pentane (gallons)</v>
          </cell>
          <cell r="B517" t="e">
            <v>#VALUE!</v>
          </cell>
        </row>
        <row r="518">
          <cell r="A518" t="str">
            <v>Hexanes+ (gallons)</v>
          </cell>
          <cell r="B518" t="e">
            <v>#VALUE!</v>
          </cell>
        </row>
        <row r="519">
          <cell r="A519" t="str">
            <v>Methane ($/gal)</v>
          </cell>
          <cell r="B519" t="e">
            <v>#VALUE!</v>
          </cell>
        </row>
        <row r="520">
          <cell r="A520" t="str">
            <v>Ethane ($/gal)</v>
          </cell>
          <cell r="B520" t="e">
            <v>#VALUE!</v>
          </cell>
        </row>
        <row r="521">
          <cell r="A521" t="str">
            <v>Propane ($/gal)</v>
          </cell>
          <cell r="B521" t="e">
            <v>#VALUE!</v>
          </cell>
        </row>
        <row r="522">
          <cell r="A522" t="str">
            <v>iso-Butane ($/gal)</v>
          </cell>
          <cell r="B522" t="e">
            <v>#VALUE!</v>
          </cell>
        </row>
        <row r="523">
          <cell r="A523" t="str">
            <v>nor-Butane ($/gal)</v>
          </cell>
          <cell r="B523" t="e">
            <v>#VALUE!</v>
          </cell>
        </row>
        <row r="524">
          <cell r="A524" t="str">
            <v>iso-Pentane ($/gal)</v>
          </cell>
          <cell r="B524" t="e">
            <v>#VALUE!</v>
          </cell>
        </row>
        <row r="525">
          <cell r="A525" t="str">
            <v>nor-Pentane ($/gal)</v>
          </cell>
          <cell r="B525" t="e">
            <v>#VALUE!</v>
          </cell>
        </row>
        <row r="526">
          <cell r="A526" t="str">
            <v>Hexanes+ ($/gal)</v>
          </cell>
          <cell r="B526" t="e">
            <v>#VALUE!</v>
          </cell>
        </row>
        <row r="527">
          <cell r="A527" t="str">
            <v>NGL T&amp;F</v>
          </cell>
          <cell r="B527" t="e">
            <v>#VALUE!</v>
          </cell>
        </row>
        <row r="528">
          <cell r="A528" t="str">
            <v>Gas Price</v>
          </cell>
          <cell r="B528" t="e">
            <v>#VALUE!</v>
          </cell>
        </row>
        <row r="529">
          <cell r="A529" t="str">
            <v>Basis Differential</v>
          </cell>
          <cell r="B529" t="e">
            <v>#VALUE!</v>
          </cell>
        </row>
        <row r="530">
          <cell r="A530" t="str">
            <v>Sales Gas ($)</v>
          </cell>
          <cell r="B530" t="e">
            <v>#VALUE!</v>
          </cell>
        </row>
        <row r="531">
          <cell r="A531" t="str">
            <v>Methane ($)</v>
          </cell>
          <cell r="B531" t="e">
            <v>#VALUE!</v>
          </cell>
        </row>
        <row r="532">
          <cell r="A532" t="str">
            <v>Ethane ($)</v>
          </cell>
          <cell r="B532" t="e">
            <v>#VALUE!</v>
          </cell>
        </row>
        <row r="533">
          <cell r="A533" t="str">
            <v>Propane ($)</v>
          </cell>
          <cell r="B533" t="e">
            <v>#VALUE!</v>
          </cell>
        </row>
        <row r="534">
          <cell r="A534" t="str">
            <v>iso-Butane ($)</v>
          </cell>
          <cell r="B534" t="e">
            <v>#VALUE!</v>
          </cell>
        </row>
        <row r="535">
          <cell r="A535" t="str">
            <v>nor-Butane ($)</v>
          </cell>
          <cell r="B535" t="e">
            <v>#VALUE!</v>
          </cell>
        </row>
        <row r="536">
          <cell r="A536" t="str">
            <v>iso-Pentane ($)</v>
          </cell>
          <cell r="B536" t="e">
            <v>#VALUE!</v>
          </cell>
        </row>
        <row r="537">
          <cell r="A537" t="str">
            <v>nor-Pentane ($)</v>
          </cell>
          <cell r="B537" t="e">
            <v>#VALUE!</v>
          </cell>
        </row>
        <row r="538">
          <cell r="A538" t="str">
            <v>Hexanes+ ($)</v>
          </cell>
          <cell r="B538" t="e">
            <v>#VALUE!</v>
          </cell>
        </row>
        <row r="539">
          <cell r="A539" t="str">
            <v>Gross NGL Sales ($)</v>
          </cell>
          <cell r="B539" t="e">
            <v>#VALUE!</v>
          </cell>
        </row>
        <row r="540">
          <cell r="A540" t="str">
            <v>NGL T&amp;F ($)</v>
          </cell>
          <cell r="B540" t="e">
            <v>#VALUE!</v>
          </cell>
        </row>
        <row r="541">
          <cell r="A541" t="str">
            <v>Net NGL Sales ($)</v>
          </cell>
          <cell r="B541" t="e">
            <v>#VALUE!</v>
          </cell>
        </row>
        <row r="542">
          <cell r="A542" t="str">
            <v>Wellhead Purchase Cost ($)</v>
          </cell>
          <cell r="B542">
            <v>0</v>
          </cell>
        </row>
        <row r="543">
          <cell r="A543" t="str">
            <v>Basis Differential ($)</v>
          </cell>
          <cell r="B543" t="e">
            <v>#VALUE!</v>
          </cell>
        </row>
        <row r="544">
          <cell r="A544" t="str">
            <v>Fees</v>
          </cell>
          <cell r="B544" t="e">
            <v>#VALUE!</v>
          </cell>
        </row>
        <row r="545">
          <cell r="A545" t="str">
            <v>2015 Revenue</v>
          </cell>
          <cell r="B545" t="e">
            <v>#VALUE!</v>
          </cell>
        </row>
        <row r="546">
          <cell r="A546" t="str">
            <v>Volume (MCF)</v>
          </cell>
          <cell r="B546" t="e">
            <v>#VALUE!</v>
          </cell>
        </row>
        <row r="547">
          <cell r="A547" t="str">
            <v>Volume (MMBtu)</v>
          </cell>
          <cell r="B547" t="e">
            <v>#VALUE!</v>
          </cell>
        </row>
        <row r="548">
          <cell r="A548" t="str">
            <v>FFU (MMBtu)</v>
          </cell>
          <cell r="B548" t="e">
            <v>#VALUE!</v>
          </cell>
        </row>
        <row r="549">
          <cell r="A549" t="str">
            <v>Shrink (MMBtu)</v>
          </cell>
          <cell r="B549" t="e">
            <v>#VALUE!</v>
          </cell>
        </row>
        <row r="550">
          <cell r="A550" t="str">
            <v>Sales Gas (MMBtu)</v>
          </cell>
          <cell r="B550" t="e">
            <v>#VALUE!</v>
          </cell>
        </row>
        <row r="551">
          <cell r="A551" t="str">
            <v>Methane (gallons)</v>
          </cell>
          <cell r="B551" t="e">
            <v>#VALUE!</v>
          </cell>
        </row>
        <row r="552">
          <cell r="A552" t="str">
            <v>Ethane (gallons)</v>
          </cell>
          <cell r="B552" t="e">
            <v>#VALUE!</v>
          </cell>
        </row>
        <row r="553">
          <cell r="A553" t="str">
            <v>Propane (gallons)</v>
          </cell>
          <cell r="B553" t="e">
            <v>#VALUE!</v>
          </cell>
        </row>
        <row r="554">
          <cell r="A554" t="str">
            <v>iso-Butane (gallons)</v>
          </cell>
          <cell r="B554" t="e">
            <v>#VALUE!</v>
          </cell>
        </row>
        <row r="555">
          <cell r="A555" t="str">
            <v>nor-Butane (gallons)</v>
          </cell>
          <cell r="B555" t="e">
            <v>#VALUE!</v>
          </cell>
        </row>
        <row r="556">
          <cell r="A556" t="str">
            <v>iso-Pentane (gallons)</v>
          </cell>
          <cell r="B556" t="e">
            <v>#VALUE!</v>
          </cell>
        </row>
        <row r="557">
          <cell r="A557" t="str">
            <v>nor-Pentane (gallons)</v>
          </cell>
          <cell r="B557" t="e">
            <v>#VALUE!</v>
          </cell>
        </row>
        <row r="558">
          <cell r="A558" t="str">
            <v>Hexanes+ (gallons)</v>
          </cell>
          <cell r="B558" t="e">
            <v>#VALUE!</v>
          </cell>
        </row>
        <row r="559">
          <cell r="A559" t="str">
            <v>Methane ($/gal)</v>
          </cell>
          <cell r="B559" t="e">
            <v>#VALUE!</v>
          </cell>
        </row>
        <row r="560">
          <cell r="A560" t="str">
            <v>Ethane ($/gal)</v>
          </cell>
          <cell r="B560" t="e">
            <v>#VALUE!</v>
          </cell>
        </row>
        <row r="561">
          <cell r="A561" t="str">
            <v>Propane ($/gal)</v>
          </cell>
          <cell r="B561" t="e">
            <v>#VALUE!</v>
          </cell>
        </row>
        <row r="562">
          <cell r="A562" t="str">
            <v>iso-Butane ($/gal)</v>
          </cell>
          <cell r="B562" t="e">
            <v>#VALUE!</v>
          </cell>
        </row>
        <row r="563">
          <cell r="A563" t="str">
            <v>nor-Butane ($/gal)</v>
          </cell>
          <cell r="B563" t="e">
            <v>#VALUE!</v>
          </cell>
        </row>
        <row r="564">
          <cell r="A564" t="str">
            <v>iso-Pentane ($/gal)</v>
          </cell>
          <cell r="B564" t="e">
            <v>#VALUE!</v>
          </cell>
        </row>
        <row r="565">
          <cell r="A565" t="str">
            <v>nor-Pentane ($/gal)</v>
          </cell>
          <cell r="B565" t="e">
            <v>#VALUE!</v>
          </cell>
        </row>
        <row r="566">
          <cell r="A566" t="str">
            <v>Hexanes+ ($/gal)</v>
          </cell>
          <cell r="B566" t="e">
            <v>#VALUE!</v>
          </cell>
        </row>
        <row r="567">
          <cell r="A567" t="str">
            <v>NGL T&amp;F</v>
          </cell>
          <cell r="B567" t="e">
            <v>#VALUE!</v>
          </cell>
        </row>
        <row r="568">
          <cell r="A568" t="str">
            <v>Gas Price</v>
          </cell>
          <cell r="B568" t="e">
            <v>#VALUE!</v>
          </cell>
        </row>
        <row r="569">
          <cell r="A569" t="str">
            <v>Basis Differential</v>
          </cell>
          <cell r="B569" t="e">
            <v>#VALUE!</v>
          </cell>
        </row>
        <row r="570">
          <cell r="A570" t="str">
            <v>Sales Gas ($)</v>
          </cell>
          <cell r="B570" t="e">
            <v>#VALUE!</v>
          </cell>
        </row>
        <row r="571">
          <cell r="A571" t="str">
            <v>Methane ($)</v>
          </cell>
          <cell r="B571" t="e">
            <v>#VALUE!</v>
          </cell>
        </row>
        <row r="572">
          <cell r="A572" t="str">
            <v>Ethane ($)</v>
          </cell>
          <cell r="B572" t="e">
            <v>#VALUE!</v>
          </cell>
        </row>
        <row r="573">
          <cell r="A573" t="str">
            <v>Propane ($)</v>
          </cell>
          <cell r="B573" t="e">
            <v>#VALUE!</v>
          </cell>
        </row>
        <row r="574">
          <cell r="A574" t="str">
            <v>iso-Butane ($)</v>
          </cell>
          <cell r="B574" t="e">
            <v>#VALUE!</v>
          </cell>
        </row>
        <row r="575">
          <cell r="A575" t="str">
            <v>nor-Butane ($)</v>
          </cell>
          <cell r="B575" t="e">
            <v>#VALUE!</v>
          </cell>
        </row>
        <row r="576">
          <cell r="A576" t="str">
            <v>iso-Pentane ($)</v>
          </cell>
          <cell r="B576" t="e">
            <v>#VALUE!</v>
          </cell>
        </row>
        <row r="577">
          <cell r="A577" t="str">
            <v>nor-Pentane ($)</v>
          </cell>
          <cell r="B577" t="e">
            <v>#VALUE!</v>
          </cell>
        </row>
        <row r="578">
          <cell r="A578" t="str">
            <v>Hexanes+ ($)</v>
          </cell>
          <cell r="B578" t="e">
            <v>#VALUE!</v>
          </cell>
        </row>
        <row r="579">
          <cell r="A579" t="str">
            <v>Gross NGL Sales ($)</v>
          </cell>
          <cell r="B579" t="e">
            <v>#VALUE!</v>
          </cell>
        </row>
        <row r="580">
          <cell r="A580" t="str">
            <v>NGL T&amp;F ($)</v>
          </cell>
          <cell r="B580" t="e">
            <v>#VALUE!</v>
          </cell>
        </row>
        <row r="581">
          <cell r="A581" t="str">
            <v>Net NGL Sales ($)</v>
          </cell>
          <cell r="B581" t="e">
            <v>#VALUE!</v>
          </cell>
        </row>
        <row r="582">
          <cell r="A582" t="str">
            <v>Wellhead Purchase Cost ($)</v>
          </cell>
          <cell r="B582">
            <v>0</v>
          </cell>
        </row>
        <row r="583">
          <cell r="A583" t="str">
            <v>Basis Differential ($)</v>
          </cell>
          <cell r="B583" t="e">
            <v>#VALUE!</v>
          </cell>
        </row>
        <row r="584">
          <cell r="A584" t="str">
            <v>Fees</v>
          </cell>
          <cell r="B584" t="e">
            <v>#VALUE!</v>
          </cell>
        </row>
        <row r="585">
          <cell r="A585" t="str">
            <v>2016 Revenue</v>
          </cell>
          <cell r="B585" t="e">
            <v>#VALUE!</v>
          </cell>
        </row>
        <row r="586">
          <cell r="A586" t="str">
            <v>Volume (MCF)</v>
          </cell>
          <cell r="B586" t="e">
            <v>#VALUE!</v>
          </cell>
        </row>
        <row r="587">
          <cell r="A587" t="str">
            <v>Volume (MMBtu)</v>
          </cell>
          <cell r="B587" t="e">
            <v>#VALUE!</v>
          </cell>
        </row>
        <row r="588">
          <cell r="A588" t="str">
            <v>FFU (MMBtu)</v>
          </cell>
          <cell r="B588" t="e">
            <v>#VALUE!</v>
          </cell>
        </row>
        <row r="589">
          <cell r="A589" t="str">
            <v>Shrink (MMBtu)</v>
          </cell>
          <cell r="B589" t="e">
            <v>#VALUE!</v>
          </cell>
        </row>
        <row r="590">
          <cell r="A590" t="str">
            <v>Sales Gas (MMBtu)</v>
          </cell>
          <cell r="B590" t="e">
            <v>#VALUE!</v>
          </cell>
        </row>
        <row r="591">
          <cell r="A591" t="str">
            <v>Methane (gallons)</v>
          </cell>
          <cell r="B591" t="e">
            <v>#VALUE!</v>
          </cell>
        </row>
        <row r="592">
          <cell r="A592" t="str">
            <v>Ethane (gallons)</v>
          </cell>
          <cell r="B592" t="e">
            <v>#VALUE!</v>
          </cell>
        </row>
        <row r="593">
          <cell r="A593" t="str">
            <v>Propane (gallons)</v>
          </cell>
          <cell r="B593" t="e">
            <v>#VALUE!</v>
          </cell>
        </row>
        <row r="594">
          <cell r="A594" t="str">
            <v>iso-Butane (gallons)</v>
          </cell>
          <cell r="B594" t="e">
            <v>#VALUE!</v>
          </cell>
        </row>
        <row r="595">
          <cell r="A595" t="str">
            <v>nor-Butane (gallons)</v>
          </cell>
          <cell r="B595" t="e">
            <v>#VALUE!</v>
          </cell>
        </row>
        <row r="596">
          <cell r="A596" t="str">
            <v>iso-Pentane (gallons)</v>
          </cell>
          <cell r="B596" t="e">
            <v>#VALUE!</v>
          </cell>
        </row>
        <row r="597">
          <cell r="A597" t="str">
            <v>nor-Pentane (gallons)</v>
          </cell>
          <cell r="B597" t="e">
            <v>#VALUE!</v>
          </cell>
        </row>
        <row r="598">
          <cell r="A598" t="str">
            <v>Hexanes+ (gallons)</v>
          </cell>
          <cell r="B598" t="e">
            <v>#VALUE!</v>
          </cell>
        </row>
        <row r="599">
          <cell r="A599" t="str">
            <v>Methane ($/gal)</v>
          </cell>
          <cell r="B599" t="e">
            <v>#VALUE!</v>
          </cell>
        </row>
        <row r="600">
          <cell r="A600" t="str">
            <v>Ethane ($/gal)</v>
          </cell>
          <cell r="B600" t="e">
            <v>#VALUE!</v>
          </cell>
        </row>
        <row r="601">
          <cell r="A601" t="str">
            <v>Propane ($/gal)</v>
          </cell>
          <cell r="B601" t="e">
            <v>#VALUE!</v>
          </cell>
        </row>
        <row r="602">
          <cell r="A602" t="str">
            <v>iso-Butane ($/gal)</v>
          </cell>
          <cell r="B602" t="e">
            <v>#VALUE!</v>
          </cell>
        </row>
        <row r="603">
          <cell r="A603" t="str">
            <v>nor-Butane ($/gal)</v>
          </cell>
          <cell r="B603" t="e">
            <v>#VALUE!</v>
          </cell>
        </row>
        <row r="604">
          <cell r="A604" t="str">
            <v>iso-Pentane ($/gal)</v>
          </cell>
          <cell r="B604" t="e">
            <v>#VALUE!</v>
          </cell>
        </row>
        <row r="605">
          <cell r="A605" t="str">
            <v>nor-Pentane ($/gal)</v>
          </cell>
          <cell r="B605" t="e">
            <v>#VALUE!</v>
          </cell>
        </row>
        <row r="606">
          <cell r="A606" t="str">
            <v>Hexanes+ ($/gal)</v>
          </cell>
          <cell r="B606" t="e">
            <v>#VALUE!</v>
          </cell>
        </row>
        <row r="607">
          <cell r="A607" t="str">
            <v>NGL T&amp;F</v>
          </cell>
          <cell r="B607" t="e">
            <v>#VALUE!</v>
          </cell>
        </row>
        <row r="608">
          <cell r="A608" t="str">
            <v>Gas Price</v>
          </cell>
          <cell r="B608" t="e">
            <v>#VALUE!</v>
          </cell>
        </row>
        <row r="609">
          <cell r="A609" t="str">
            <v>Basis Differential</v>
          </cell>
          <cell r="B609" t="e">
            <v>#VALUE!</v>
          </cell>
        </row>
        <row r="610">
          <cell r="A610" t="str">
            <v>Sales Gas ($)</v>
          </cell>
          <cell r="B610" t="e">
            <v>#VALUE!</v>
          </cell>
        </row>
        <row r="611">
          <cell r="A611" t="str">
            <v>Methane ($)</v>
          </cell>
          <cell r="B611" t="e">
            <v>#VALUE!</v>
          </cell>
        </row>
        <row r="612">
          <cell r="A612" t="str">
            <v>Ethane ($)</v>
          </cell>
          <cell r="B612" t="e">
            <v>#VALUE!</v>
          </cell>
        </row>
        <row r="613">
          <cell r="A613" t="str">
            <v>Propane ($)</v>
          </cell>
          <cell r="B613" t="e">
            <v>#VALUE!</v>
          </cell>
        </row>
        <row r="614">
          <cell r="A614" t="str">
            <v>iso-Butane ($)</v>
          </cell>
          <cell r="B614" t="e">
            <v>#VALUE!</v>
          </cell>
        </row>
        <row r="615">
          <cell r="A615" t="str">
            <v>nor-Butane ($)</v>
          </cell>
          <cell r="B615" t="e">
            <v>#VALUE!</v>
          </cell>
        </row>
        <row r="616">
          <cell r="A616" t="str">
            <v>iso-Pentane ($)</v>
          </cell>
          <cell r="B616" t="e">
            <v>#VALUE!</v>
          </cell>
        </row>
        <row r="617">
          <cell r="A617" t="str">
            <v>nor-Pentane ($)</v>
          </cell>
          <cell r="B617" t="e">
            <v>#VALUE!</v>
          </cell>
        </row>
        <row r="618">
          <cell r="A618" t="str">
            <v>Hexanes+ ($)</v>
          </cell>
          <cell r="B618" t="e">
            <v>#VALUE!</v>
          </cell>
        </row>
        <row r="619">
          <cell r="A619" t="str">
            <v>Gross NGL Sales ($)</v>
          </cell>
          <cell r="B619" t="e">
            <v>#VALUE!</v>
          </cell>
        </row>
        <row r="620">
          <cell r="A620" t="str">
            <v>NGL T&amp;F ($)</v>
          </cell>
          <cell r="B620" t="e">
            <v>#VALUE!</v>
          </cell>
        </row>
        <row r="621">
          <cell r="A621" t="str">
            <v>Net NGL Sales ($)</v>
          </cell>
          <cell r="B621" t="e">
            <v>#VALUE!</v>
          </cell>
        </row>
        <row r="622">
          <cell r="A622" t="str">
            <v>Wellhead Purchase Cost ($)</v>
          </cell>
          <cell r="B622">
            <v>0</v>
          </cell>
        </row>
        <row r="623">
          <cell r="A623" t="str">
            <v>Basis Differential ($)</v>
          </cell>
          <cell r="B623" t="e">
            <v>#VALUE!</v>
          </cell>
        </row>
        <row r="624">
          <cell r="A624" t="str">
            <v>Fees</v>
          </cell>
          <cell r="B624" t="e">
            <v>#VALUE!</v>
          </cell>
        </row>
        <row r="625">
          <cell r="A625" t="str">
            <v>2017 Revenue</v>
          </cell>
          <cell r="B625" t="e">
            <v>#VALUE!</v>
          </cell>
        </row>
        <row r="626">
          <cell r="A626" t="str">
            <v>Volume (MCF)</v>
          </cell>
          <cell r="B626" t="e">
            <v>#VALUE!</v>
          </cell>
        </row>
        <row r="627">
          <cell r="A627" t="str">
            <v>Volume (MMBtu)</v>
          </cell>
          <cell r="B627" t="e">
            <v>#VALUE!</v>
          </cell>
        </row>
        <row r="628">
          <cell r="A628" t="str">
            <v>FFU (MMBtu)</v>
          </cell>
          <cell r="B628" t="e">
            <v>#VALUE!</v>
          </cell>
        </row>
        <row r="629">
          <cell r="A629" t="str">
            <v>Shrink (MMBtu)</v>
          </cell>
          <cell r="B629" t="e">
            <v>#VALUE!</v>
          </cell>
        </row>
        <row r="630">
          <cell r="A630" t="str">
            <v>Sales Gas (MMBtu)</v>
          </cell>
          <cell r="B630" t="e">
            <v>#VALUE!</v>
          </cell>
        </row>
        <row r="631">
          <cell r="A631" t="str">
            <v>Methane (gallons)</v>
          </cell>
          <cell r="B631" t="e">
            <v>#VALUE!</v>
          </cell>
        </row>
        <row r="632">
          <cell r="A632" t="str">
            <v>Ethane (gallons)</v>
          </cell>
          <cell r="B632" t="e">
            <v>#VALUE!</v>
          </cell>
        </row>
        <row r="633">
          <cell r="A633" t="str">
            <v>Propane (gallons)</v>
          </cell>
          <cell r="B633" t="e">
            <v>#VALUE!</v>
          </cell>
        </row>
        <row r="634">
          <cell r="A634" t="str">
            <v>iso-Butane (gallons)</v>
          </cell>
          <cell r="B634" t="e">
            <v>#VALUE!</v>
          </cell>
        </row>
        <row r="635">
          <cell r="A635" t="str">
            <v>nor-Butane (gallons)</v>
          </cell>
          <cell r="B635" t="e">
            <v>#VALUE!</v>
          </cell>
        </row>
        <row r="636">
          <cell r="A636" t="str">
            <v>iso-Pentane (gallons)</v>
          </cell>
          <cell r="B636" t="e">
            <v>#VALUE!</v>
          </cell>
        </row>
        <row r="637">
          <cell r="A637" t="str">
            <v>nor-Pentane (gallons)</v>
          </cell>
          <cell r="B637" t="e">
            <v>#VALUE!</v>
          </cell>
        </row>
        <row r="638">
          <cell r="A638" t="str">
            <v>Hexanes+ (gallons)</v>
          </cell>
          <cell r="B638" t="e">
            <v>#VALUE!</v>
          </cell>
        </row>
        <row r="639">
          <cell r="A639" t="str">
            <v>Methane ($/gal)</v>
          </cell>
          <cell r="B639" t="e">
            <v>#VALUE!</v>
          </cell>
        </row>
        <row r="640">
          <cell r="A640" t="str">
            <v>Ethane ($/gal)</v>
          </cell>
          <cell r="B640" t="e">
            <v>#VALUE!</v>
          </cell>
        </row>
        <row r="641">
          <cell r="A641" t="str">
            <v>Propane ($/gal)</v>
          </cell>
          <cell r="B641" t="e">
            <v>#VALUE!</v>
          </cell>
        </row>
        <row r="642">
          <cell r="A642" t="str">
            <v>iso-Butane ($/gal)</v>
          </cell>
          <cell r="B642" t="e">
            <v>#VALUE!</v>
          </cell>
        </row>
        <row r="643">
          <cell r="A643" t="str">
            <v>nor-Butane ($/gal)</v>
          </cell>
          <cell r="B643" t="e">
            <v>#VALUE!</v>
          </cell>
        </row>
        <row r="644">
          <cell r="A644" t="str">
            <v>iso-Pentane ($/gal)</v>
          </cell>
          <cell r="B644" t="e">
            <v>#VALUE!</v>
          </cell>
        </row>
        <row r="645">
          <cell r="A645" t="str">
            <v>nor-Pentane ($/gal)</v>
          </cell>
          <cell r="B645" t="e">
            <v>#VALUE!</v>
          </cell>
        </row>
        <row r="646">
          <cell r="A646" t="str">
            <v>Hexanes+ ($/gal)</v>
          </cell>
          <cell r="B646" t="e">
            <v>#VALUE!</v>
          </cell>
        </row>
        <row r="647">
          <cell r="A647" t="str">
            <v>NGL T&amp;F</v>
          </cell>
          <cell r="B647" t="e">
            <v>#VALUE!</v>
          </cell>
        </row>
        <row r="648">
          <cell r="A648" t="str">
            <v>Gas Price</v>
          </cell>
          <cell r="B648" t="e">
            <v>#VALUE!</v>
          </cell>
        </row>
        <row r="649">
          <cell r="A649" t="str">
            <v>Basis Differential</v>
          </cell>
          <cell r="B649" t="e">
            <v>#VALUE!</v>
          </cell>
        </row>
        <row r="650">
          <cell r="A650" t="str">
            <v>Sales Gas ($)</v>
          </cell>
          <cell r="B650" t="e">
            <v>#VALUE!</v>
          </cell>
        </row>
        <row r="651">
          <cell r="A651" t="str">
            <v>Methane ($)</v>
          </cell>
          <cell r="B651" t="e">
            <v>#VALUE!</v>
          </cell>
        </row>
        <row r="652">
          <cell r="A652" t="str">
            <v>Ethane ($)</v>
          </cell>
          <cell r="B652" t="e">
            <v>#VALUE!</v>
          </cell>
        </row>
        <row r="653">
          <cell r="A653" t="str">
            <v>Propane ($)</v>
          </cell>
          <cell r="B653" t="e">
            <v>#VALUE!</v>
          </cell>
        </row>
        <row r="654">
          <cell r="A654" t="str">
            <v>iso-Butane ($)</v>
          </cell>
          <cell r="B654" t="e">
            <v>#VALUE!</v>
          </cell>
        </row>
        <row r="655">
          <cell r="A655" t="str">
            <v>nor-Butane ($)</v>
          </cell>
          <cell r="B655" t="e">
            <v>#VALUE!</v>
          </cell>
        </row>
        <row r="656">
          <cell r="A656" t="str">
            <v>iso-Pentane ($)</v>
          </cell>
          <cell r="B656" t="e">
            <v>#VALUE!</v>
          </cell>
        </row>
        <row r="657">
          <cell r="A657" t="str">
            <v>nor-Pentane ($)</v>
          </cell>
          <cell r="B657" t="e">
            <v>#VALUE!</v>
          </cell>
        </row>
        <row r="658">
          <cell r="A658" t="str">
            <v>Hexanes+ ($)</v>
          </cell>
          <cell r="B658" t="e">
            <v>#VALUE!</v>
          </cell>
        </row>
        <row r="659">
          <cell r="A659" t="str">
            <v>Gross NGL Sales ($)</v>
          </cell>
          <cell r="B659" t="e">
            <v>#VALUE!</v>
          </cell>
        </row>
        <row r="660">
          <cell r="A660" t="str">
            <v>NGL T&amp;F ($)</v>
          </cell>
          <cell r="B660" t="e">
            <v>#VALUE!</v>
          </cell>
        </row>
        <row r="661">
          <cell r="A661" t="str">
            <v>Net NGL Sales ($)</v>
          </cell>
          <cell r="B661" t="e">
            <v>#VALUE!</v>
          </cell>
        </row>
        <row r="662">
          <cell r="A662" t="str">
            <v>Wellhead Purchase Cost ($)</v>
          </cell>
          <cell r="B662">
            <v>0</v>
          </cell>
        </row>
        <row r="663">
          <cell r="A663" t="str">
            <v>Basis Differential ($)</v>
          </cell>
          <cell r="B663" t="e">
            <v>#VALUE!</v>
          </cell>
        </row>
        <row r="664">
          <cell r="A664" t="str">
            <v>Fees</v>
          </cell>
          <cell r="B664" t="e">
            <v>#VALUE!</v>
          </cell>
        </row>
        <row r="665">
          <cell r="A665" t="str">
            <v>2018 Revenue</v>
          </cell>
          <cell r="B665" t="e">
            <v>#VALUE!</v>
          </cell>
        </row>
        <row r="666">
          <cell r="A666" t="str">
            <v>Volume (MCF)</v>
          </cell>
          <cell r="B666" t="e">
            <v>#VALUE!</v>
          </cell>
        </row>
        <row r="667">
          <cell r="A667" t="str">
            <v>Volume (MMBtu)</v>
          </cell>
          <cell r="B667" t="e">
            <v>#VALUE!</v>
          </cell>
        </row>
        <row r="668">
          <cell r="A668" t="str">
            <v>FFU (MMBtu)</v>
          </cell>
          <cell r="B668" t="e">
            <v>#VALUE!</v>
          </cell>
        </row>
        <row r="669">
          <cell r="A669" t="str">
            <v>Shrink (MMBtu)</v>
          </cell>
          <cell r="B669" t="e">
            <v>#VALUE!</v>
          </cell>
        </row>
        <row r="670">
          <cell r="A670" t="str">
            <v>Sales Gas (MMBtu)</v>
          </cell>
          <cell r="B670" t="e">
            <v>#VALUE!</v>
          </cell>
        </row>
        <row r="671">
          <cell r="A671" t="str">
            <v>Methane (gallons)</v>
          </cell>
          <cell r="B671" t="e">
            <v>#VALUE!</v>
          </cell>
        </row>
        <row r="672">
          <cell r="A672" t="str">
            <v>Ethane (gallons)</v>
          </cell>
          <cell r="B672" t="e">
            <v>#VALUE!</v>
          </cell>
        </row>
        <row r="673">
          <cell r="A673" t="str">
            <v>Propane (gallons)</v>
          </cell>
          <cell r="B673" t="e">
            <v>#VALUE!</v>
          </cell>
        </row>
        <row r="674">
          <cell r="A674" t="str">
            <v>iso-Butane (gallons)</v>
          </cell>
          <cell r="B674" t="e">
            <v>#VALUE!</v>
          </cell>
        </row>
        <row r="675">
          <cell r="A675" t="str">
            <v>nor-Butane (gallons)</v>
          </cell>
          <cell r="B675" t="e">
            <v>#VALUE!</v>
          </cell>
        </row>
        <row r="676">
          <cell r="A676" t="str">
            <v>iso-Pentane (gallons)</v>
          </cell>
          <cell r="B676" t="e">
            <v>#VALUE!</v>
          </cell>
        </row>
        <row r="677">
          <cell r="A677" t="str">
            <v>nor-Pentane (gallons)</v>
          </cell>
          <cell r="B677" t="e">
            <v>#VALUE!</v>
          </cell>
        </row>
        <row r="678">
          <cell r="A678" t="str">
            <v>Hexanes+ (gallons)</v>
          </cell>
          <cell r="B678" t="e">
            <v>#VALUE!</v>
          </cell>
        </row>
        <row r="679">
          <cell r="A679" t="str">
            <v>Methane ($/gal)</v>
          </cell>
          <cell r="B679" t="e">
            <v>#VALUE!</v>
          </cell>
        </row>
        <row r="680">
          <cell r="A680" t="str">
            <v>Ethane ($/gal)</v>
          </cell>
          <cell r="B680" t="e">
            <v>#VALUE!</v>
          </cell>
        </row>
        <row r="681">
          <cell r="A681" t="str">
            <v>Propane ($/gal)</v>
          </cell>
          <cell r="B681" t="e">
            <v>#VALUE!</v>
          </cell>
        </row>
        <row r="682">
          <cell r="A682" t="str">
            <v>iso-Butane ($/gal)</v>
          </cell>
          <cell r="B682" t="e">
            <v>#VALUE!</v>
          </cell>
        </row>
        <row r="683">
          <cell r="A683" t="str">
            <v>nor-Butane ($/gal)</v>
          </cell>
          <cell r="B683" t="e">
            <v>#VALUE!</v>
          </cell>
        </row>
        <row r="684">
          <cell r="A684" t="str">
            <v>iso-Pentane ($/gal)</v>
          </cell>
          <cell r="B684" t="e">
            <v>#VALUE!</v>
          </cell>
        </row>
        <row r="685">
          <cell r="A685" t="str">
            <v>nor-Pentane ($/gal)</v>
          </cell>
          <cell r="B685" t="e">
            <v>#VALUE!</v>
          </cell>
        </row>
        <row r="686">
          <cell r="A686" t="str">
            <v>Hexanes+ ($/gal)</v>
          </cell>
          <cell r="B686" t="e">
            <v>#VALUE!</v>
          </cell>
        </row>
        <row r="687">
          <cell r="A687" t="str">
            <v>NGL T&amp;F</v>
          </cell>
          <cell r="B687" t="e">
            <v>#VALUE!</v>
          </cell>
        </row>
        <row r="688">
          <cell r="A688" t="str">
            <v>Gas Price</v>
          </cell>
          <cell r="B688" t="e">
            <v>#VALUE!</v>
          </cell>
        </row>
        <row r="689">
          <cell r="A689" t="str">
            <v>Basis Differential</v>
          </cell>
          <cell r="B689" t="e">
            <v>#VALUE!</v>
          </cell>
        </row>
        <row r="690">
          <cell r="A690" t="str">
            <v>Sales Gas ($)</v>
          </cell>
          <cell r="B690" t="e">
            <v>#VALUE!</v>
          </cell>
        </row>
        <row r="691">
          <cell r="A691" t="str">
            <v>Methane ($)</v>
          </cell>
          <cell r="B691" t="e">
            <v>#VALUE!</v>
          </cell>
        </row>
        <row r="692">
          <cell r="A692" t="str">
            <v>Ethane ($)</v>
          </cell>
          <cell r="B692" t="e">
            <v>#VALUE!</v>
          </cell>
        </row>
        <row r="693">
          <cell r="A693" t="str">
            <v>Propane ($)</v>
          </cell>
          <cell r="B693" t="e">
            <v>#VALUE!</v>
          </cell>
        </row>
        <row r="694">
          <cell r="A694" t="str">
            <v>iso-Butane ($)</v>
          </cell>
          <cell r="B694" t="e">
            <v>#VALUE!</v>
          </cell>
        </row>
        <row r="695">
          <cell r="A695" t="str">
            <v>nor-Butane ($)</v>
          </cell>
          <cell r="B695" t="e">
            <v>#VALUE!</v>
          </cell>
        </row>
        <row r="696">
          <cell r="A696" t="str">
            <v>iso-Pentane ($)</v>
          </cell>
          <cell r="B696" t="e">
            <v>#VALUE!</v>
          </cell>
        </row>
        <row r="697">
          <cell r="A697" t="str">
            <v>nor-Pentane ($)</v>
          </cell>
          <cell r="B697" t="e">
            <v>#VALUE!</v>
          </cell>
        </row>
        <row r="698">
          <cell r="A698" t="str">
            <v>Hexanes+ ($)</v>
          </cell>
          <cell r="B698" t="e">
            <v>#VALUE!</v>
          </cell>
        </row>
        <row r="699">
          <cell r="A699" t="str">
            <v>Gross NGL Sales ($)</v>
          </cell>
          <cell r="B699" t="e">
            <v>#VALUE!</v>
          </cell>
        </row>
        <row r="700">
          <cell r="A700" t="str">
            <v>NGL T&amp;F ($)</v>
          </cell>
          <cell r="B700" t="e">
            <v>#VALUE!</v>
          </cell>
        </row>
        <row r="701">
          <cell r="A701" t="str">
            <v>Net NGL Sales ($)</v>
          </cell>
          <cell r="B701" t="e">
            <v>#VALUE!</v>
          </cell>
        </row>
        <row r="702">
          <cell r="A702" t="str">
            <v>Wellhead Purchase Cost ($)</v>
          </cell>
          <cell r="B702">
            <v>0</v>
          </cell>
        </row>
        <row r="703">
          <cell r="A703" t="str">
            <v>Basis Differential ($)</v>
          </cell>
          <cell r="B703" t="e">
            <v>#VALUE!</v>
          </cell>
        </row>
        <row r="704">
          <cell r="A704" t="str">
            <v>Fees</v>
          </cell>
          <cell r="B704" t="e">
            <v>#VALUE!</v>
          </cell>
        </row>
        <row r="705">
          <cell r="A705" t="str">
            <v>2019 Revenue</v>
          </cell>
          <cell r="B705" t="e">
            <v>#VALUE!</v>
          </cell>
        </row>
        <row r="706">
          <cell r="A706" t="str">
            <v>Volume (MCF)</v>
          </cell>
          <cell r="B706" t="e">
            <v>#VALUE!</v>
          </cell>
        </row>
        <row r="707">
          <cell r="A707" t="str">
            <v>Volume (MMBtu)</v>
          </cell>
          <cell r="B707" t="e">
            <v>#VALUE!</v>
          </cell>
        </row>
        <row r="708">
          <cell r="A708" t="str">
            <v>FFU (MMBtu)</v>
          </cell>
          <cell r="B708" t="e">
            <v>#VALUE!</v>
          </cell>
        </row>
        <row r="709">
          <cell r="A709" t="str">
            <v>Shrink (MMBtu)</v>
          </cell>
          <cell r="B709" t="e">
            <v>#VALUE!</v>
          </cell>
        </row>
        <row r="710">
          <cell r="A710" t="str">
            <v>Sales Gas (MMBtu)</v>
          </cell>
          <cell r="B710" t="e">
            <v>#VALUE!</v>
          </cell>
        </row>
        <row r="711">
          <cell r="A711" t="str">
            <v>Methane (gallons)</v>
          </cell>
          <cell r="B711" t="e">
            <v>#VALUE!</v>
          </cell>
        </row>
        <row r="712">
          <cell r="A712" t="str">
            <v>Ethane (gallons)</v>
          </cell>
          <cell r="B712" t="e">
            <v>#VALUE!</v>
          </cell>
        </row>
        <row r="713">
          <cell r="A713" t="str">
            <v>Propane (gallons)</v>
          </cell>
          <cell r="B713" t="e">
            <v>#VALUE!</v>
          </cell>
        </row>
        <row r="714">
          <cell r="A714" t="str">
            <v>iso-Butane (gallons)</v>
          </cell>
          <cell r="B714" t="e">
            <v>#VALUE!</v>
          </cell>
        </row>
        <row r="715">
          <cell r="A715" t="str">
            <v>nor-Butane (gallons)</v>
          </cell>
          <cell r="B715" t="e">
            <v>#VALUE!</v>
          </cell>
        </row>
        <row r="716">
          <cell r="A716" t="str">
            <v>iso-Pentane (gallons)</v>
          </cell>
          <cell r="B716" t="e">
            <v>#VALUE!</v>
          </cell>
        </row>
        <row r="717">
          <cell r="A717" t="str">
            <v>nor-Pentane (gallons)</v>
          </cell>
          <cell r="B717" t="e">
            <v>#VALUE!</v>
          </cell>
        </row>
        <row r="718">
          <cell r="A718" t="str">
            <v>Hexanes+ (gallons)</v>
          </cell>
          <cell r="B718" t="e">
            <v>#VALUE!</v>
          </cell>
        </row>
        <row r="719">
          <cell r="A719" t="str">
            <v>Methane ($/gal)</v>
          </cell>
          <cell r="B719" t="e">
            <v>#VALUE!</v>
          </cell>
        </row>
        <row r="720">
          <cell r="A720" t="str">
            <v>Ethane ($/gal)</v>
          </cell>
          <cell r="B720" t="e">
            <v>#VALUE!</v>
          </cell>
        </row>
        <row r="721">
          <cell r="A721" t="str">
            <v>Propane ($/gal)</v>
          </cell>
          <cell r="B721" t="e">
            <v>#VALUE!</v>
          </cell>
        </row>
        <row r="722">
          <cell r="A722" t="str">
            <v>iso-Butane ($/gal)</v>
          </cell>
          <cell r="B722" t="e">
            <v>#VALUE!</v>
          </cell>
        </row>
        <row r="723">
          <cell r="A723" t="str">
            <v>nor-Butane ($/gal)</v>
          </cell>
          <cell r="B723" t="e">
            <v>#VALUE!</v>
          </cell>
        </row>
        <row r="724">
          <cell r="A724" t="str">
            <v>iso-Pentane ($/gal)</v>
          </cell>
          <cell r="B724" t="e">
            <v>#VALUE!</v>
          </cell>
        </row>
        <row r="725">
          <cell r="A725" t="str">
            <v>nor-Pentane ($/gal)</v>
          </cell>
          <cell r="B725" t="e">
            <v>#VALUE!</v>
          </cell>
        </row>
        <row r="726">
          <cell r="A726" t="str">
            <v>Hexanes+ ($/gal)</v>
          </cell>
          <cell r="B726" t="e">
            <v>#VALUE!</v>
          </cell>
        </row>
        <row r="727">
          <cell r="A727" t="str">
            <v>NGL T&amp;F</v>
          </cell>
          <cell r="B727" t="e">
            <v>#VALUE!</v>
          </cell>
        </row>
        <row r="728">
          <cell r="A728" t="str">
            <v>Gas Price</v>
          </cell>
          <cell r="B728" t="e">
            <v>#VALUE!</v>
          </cell>
        </row>
        <row r="729">
          <cell r="A729" t="str">
            <v>Basis Differential</v>
          </cell>
          <cell r="B729" t="e">
            <v>#VALUE!</v>
          </cell>
        </row>
        <row r="730">
          <cell r="A730" t="str">
            <v>Sales Gas ($)</v>
          </cell>
          <cell r="B730" t="e">
            <v>#VALUE!</v>
          </cell>
        </row>
        <row r="731">
          <cell r="A731" t="str">
            <v>Methane ($)</v>
          </cell>
          <cell r="B731" t="e">
            <v>#VALUE!</v>
          </cell>
        </row>
        <row r="732">
          <cell r="A732" t="str">
            <v>Ethane ($)</v>
          </cell>
          <cell r="B732" t="e">
            <v>#VALUE!</v>
          </cell>
        </row>
        <row r="733">
          <cell r="A733" t="str">
            <v>Propane ($)</v>
          </cell>
          <cell r="B733" t="e">
            <v>#VALUE!</v>
          </cell>
        </row>
        <row r="734">
          <cell r="A734" t="str">
            <v>iso-Butane ($)</v>
          </cell>
          <cell r="B734" t="e">
            <v>#VALUE!</v>
          </cell>
        </row>
        <row r="735">
          <cell r="A735" t="str">
            <v>nor-Butane ($)</v>
          </cell>
          <cell r="B735" t="e">
            <v>#VALUE!</v>
          </cell>
        </row>
        <row r="736">
          <cell r="A736" t="str">
            <v>iso-Pentane ($)</v>
          </cell>
          <cell r="B736" t="e">
            <v>#VALUE!</v>
          </cell>
        </row>
        <row r="737">
          <cell r="A737" t="str">
            <v>nor-Pentane ($)</v>
          </cell>
          <cell r="B737" t="e">
            <v>#VALUE!</v>
          </cell>
        </row>
        <row r="738">
          <cell r="A738" t="str">
            <v>Hexanes+ ($)</v>
          </cell>
          <cell r="B738" t="e">
            <v>#VALUE!</v>
          </cell>
        </row>
        <row r="739">
          <cell r="A739" t="str">
            <v>Gross NGL Sales ($)</v>
          </cell>
          <cell r="B739" t="e">
            <v>#VALUE!</v>
          </cell>
        </row>
        <row r="740">
          <cell r="A740" t="str">
            <v>NGL T&amp;F ($)</v>
          </cell>
          <cell r="B740" t="e">
            <v>#VALUE!</v>
          </cell>
        </row>
        <row r="741">
          <cell r="A741" t="str">
            <v>Net NGL Sales ($)</v>
          </cell>
          <cell r="B741" t="e">
            <v>#VALUE!</v>
          </cell>
        </row>
        <row r="742">
          <cell r="A742" t="str">
            <v>Wellhead Purchase Cost ($)</v>
          </cell>
          <cell r="B742">
            <v>0</v>
          </cell>
        </row>
        <row r="743">
          <cell r="A743" t="str">
            <v>Basis Differential ($)</v>
          </cell>
          <cell r="B743" t="e">
            <v>#VALUE!</v>
          </cell>
        </row>
        <row r="744">
          <cell r="A744" t="str">
            <v>Fees</v>
          </cell>
          <cell r="B744" t="e">
            <v>#VALUE!</v>
          </cell>
        </row>
        <row r="745">
          <cell r="A745" t="str">
            <v>2020 Revenue</v>
          </cell>
          <cell r="B745" t="e">
            <v>#VALUE!</v>
          </cell>
        </row>
        <row r="746">
          <cell r="A746" t="str">
            <v>Revenue</v>
          </cell>
        </row>
        <row r="747">
          <cell r="A747" t="str">
            <v>Volume (MCF)</v>
          </cell>
          <cell r="B747" t="e">
            <v>#VALUE!</v>
          </cell>
        </row>
        <row r="748">
          <cell r="A748" t="str">
            <v>Volume (MMBtu)</v>
          </cell>
          <cell r="B748" t="e">
            <v>#VALUE!</v>
          </cell>
        </row>
        <row r="749">
          <cell r="A749" t="str">
            <v>FFU (MMBtu)</v>
          </cell>
          <cell r="B749" t="e">
            <v>#VALUE!</v>
          </cell>
        </row>
        <row r="750">
          <cell r="A750" t="str">
            <v>Shrink (MMBtu)</v>
          </cell>
          <cell r="B750" t="e">
            <v>#VALUE!</v>
          </cell>
        </row>
        <row r="751">
          <cell r="A751" t="str">
            <v>Sales Gas (MMBtu)</v>
          </cell>
          <cell r="B751" t="e">
            <v>#VALUE!</v>
          </cell>
        </row>
        <row r="752">
          <cell r="A752" t="str">
            <v>Methane (gallons)</v>
          </cell>
          <cell r="B752" t="e">
            <v>#VALUE!</v>
          </cell>
        </row>
        <row r="753">
          <cell r="A753" t="str">
            <v>Ethane (gallons)</v>
          </cell>
          <cell r="B753" t="e">
            <v>#VALUE!</v>
          </cell>
        </row>
        <row r="754">
          <cell r="A754" t="str">
            <v>Propane (gallons)</v>
          </cell>
          <cell r="B754" t="e">
            <v>#VALUE!</v>
          </cell>
        </row>
        <row r="755">
          <cell r="A755" t="str">
            <v>iso-Butane (gallons)</v>
          </cell>
          <cell r="B755" t="e">
            <v>#VALUE!</v>
          </cell>
        </row>
        <row r="756">
          <cell r="A756" t="str">
            <v>nor-Butane (gallons)</v>
          </cell>
          <cell r="B756" t="e">
            <v>#VALUE!</v>
          </cell>
        </row>
        <row r="757">
          <cell r="A757" t="str">
            <v>iso-Petane (gallons)</v>
          </cell>
          <cell r="B757" t="e">
            <v>#VALUE!</v>
          </cell>
        </row>
        <row r="758">
          <cell r="A758" t="str">
            <v>nor-Pentane (gallons)</v>
          </cell>
          <cell r="B758" t="e">
            <v>#VALUE!</v>
          </cell>
        </row>
        <row r="759">
          <cell r="A759" t="str">
            <v>Hexanes+ (gallons)</v>
          </cell>
          <cell r="B759" t="e">
            <v>#VALUE!</v>
          </cell>
        </row>
        <row r="760">
          <cell r="A760" t="str">
            <v>Methane ($/gal)</v>
          </cell>
          <cell r="B760" t="e">
            <v>#VALUE!</v>
          </cell>
        </row>
        <row r="761">
          <cell r="A761" t="str">
            <v>Ethane ($/gal)</v>
          </cell>
          <cell r="B761" t="e">
            <v>#VALUE!</v>
          </cell>
        </row>
        <row r="762">
          <cell r="A762" t="str">
            <v>Propane ($/gal)</v>
          </cell>
          <cell r="B762" t="e">
            <v>#VALUE!</v>
          </cell>
        </row>
        <row r="763">
          <cell r="A763" t="str">
            <v>iso-Butane ($/gal)</v>
          </cell>
          <cell r="B763" t="e">
            <v>#VALUE!</v>
          </cell>
        </row>
        <row r="764">
          <cell r="A764" t="str">
            <v>nor-Butane ($/gal)</v>
          </cell>
          <cell r="B764" t="e">
            <v>#VALUE!</v>
          </cell>
        </row>
        <row r="765">
          <cell r="A765" t="str">
            <v>iso-Petane ($/gal)</v>
          </cell>
          <cell r="B765" t="e">
            <v>#VALUE!</v>
          </cell>
        </row>
        <row r="766">
          <cell r="A766" t="str">
            <v>nor-Pentane ($/gal)</v>
          </cell>
          <cell r="B766" t="e">
            <v>#VALUE!</v>
          </cell>
        </row>
        <row r="767">
          <cell r="A767" t="str">
            <v>Hexanes+ ($/gal)</v>
          </cell>
          <cell r="B767" t="e">
            <v>#VALUE!</v>
          </cell>
        </row>
        <row r="768">
          <cell r="A768" t="str">
            <v>NGL T&amp;F</v>
          </cell>
          <cell r="B768" t="e">
            <v>#VALUE!</v>
          </cell>
        </row>
        <row r="769">
          <cell r="A769" t="str">
            <v>Gas Price</v>
          </cell>
          <cell r="B769" t="e">
            <v>#VALUE!</v>
          </cell>
        </row>
        <row r="771">
          <cell r="A771" t="str">
            <v>Sales Gas ($)</v>
          </cell>
          <cell r="B771" t="e">
            <v>#VALUE!</v>
          </cell>
        </row>
        <row r="772">
          <cell r="A772" t="str">
            <v>Methane ($)</v>
          </cell>
          <cell r="B772" t="e">
            <v>#VALUE!</v>
          </cell>
        </row>
        <row r="773">
          <cell r="A773" t="str">
            <v>Ethane ($)</v>
          </cell>
          <cell r="B773" t="e">
            <v>#VALUE!</v>
          </cell>
        </row>
        <row r="774">
          <cell r="A774" t="str">
            <v>Propane ($)</v>
          </cell>
          <cell r="B774" t="e">
            <v>#VALUE!</v>
          </cell>
        </row>
        <row r="775">
          <cell r="A775" t="str">
            <v>iso-Butane ($)</v>
          </cell>
          <cell r="B775" t="e">
            <v>#VALUE!</v>
          </cell>
        </row>
        <row r="776">
          <cell r="A776" t="str">
            <v>nor-Butane ($)</v>
          </cell>
          <cell r="B776" t="e">
            <v>#VALUE!</v>
          </cell>
        </row>
        <row r="777">
          <cell r="A777" t="str">
            <v>iso-Petane ($)</v>
          </cell>
          <cell r="B777" t="e">
            <v>#VALUE!</v>
          </cell>
        </row>
        <row r="778">
          <cell r="A778" t="str">
            <v>nor-Pentane ($)</v>
          </cell>
          <cell r="B778" t="e">
            <v>#VALUE!</v>
          </cell>
        </row>
        <row r="779">
          <cell r="A779" t="str">
            <v>Hexanes+ ($)</v>
          </cell>
          <cell r="B779" t="e">
            <v>#VALUE!</v>
          </cell>
        </row>
        <row r="780">
          <cell r="A780" t="str">
            <v>Gross NGL Sales ($)</v>
          </cell>
          <cell r="B780" t="e">
            <v>#VALUE!</v>
          </cell>
        </row>
        <row r="781">
          <cell r="A781" t="str">
            <v>NGL T&amp;F ($)</v>
          </cell>
          <cell r="B781" t="e">
            <v>#VALUE!</v>
          </cell>
        </row>
        <row r="782">
          <cell r="A782" t="str">
            <v>Net NGL Sales ($)</v>
          </cell>
          <cell r="B782" t="e">
            <v>#VALUE!</v>
          </cell>
        </row>
        <row r="783">
          <cell r="A783" t="str">
            <v>Wellhead Purchase Cost ($)</v>
          </cell>
          <cell r="B783">
            <v>0</v>
          </cell>
        </row>
        <row r="785">
          <cell r="A785" t="str">
            <v>Fees</v>
          </cell>
          <cell r="B785">
            <v>0</v>
          </cell>
        </row>
        <row r="786">
          <cell r="A786" t="str">
            <v>2010 Settlement</v>
          </cell>
          <cell r="B786" t="e">
            <v>#VALUE!</v>
          </cell>
        </row>
        <row r="787">
          <cell r="A787" t="str">
            <v>Volume (MCF)</v>
          </cell>
          <cell r="B787" t="e">
            <v>#VALUE!</v>
          </cell>
        </row>
        <row r="788">
          <cell r="A788" t="str">
            <v>Volume (MMBtu)</v>
          </cell>
          <cell r="B788" t="e">
            <v>#VALUE!</v>
          </cell>
        </row>
        <row r="789">
          <cell r="A789" t="str">
            <v>FFU (MMBtu)</v>
          </cell>
          <cell r="B789" t="e">
            <v>#VALUE!</v>
          </cell>
        </row>
        <row r="790">
          <cell r="A790" t="str">
            <v>Shrink (MMBtu)</v>
          </cell>
          <cell r="B790" t="e">
            <v>#VALUE!</v>
          </cell>
        </row>
        <row r="791">
          <cell r="A791" t="str">
            <v>Sales Gas (MMBtu)</v>
          </cell>
          <cell r="B791" t="e">
            <v>#VALUE!</v>
          </cell>
        </row>
        <row r="792">
          <cell r="A792" t="str">
            <v>Methane (gallons)</v>
          </cell>
          <cell r="B792" t="e">
            <v>#VALUE!</v>
          </cell>
        </row>
        <row r="793">
          <cell r="A793" t="str">
            <v>Ethane (gallons)</v>
          </cell>
          <cell r="B793" t="e">
            <v>#VALUE!</v>
          </cell>
        </row>
        <row r="794">
          <cell r="A794" t="str">
            <v>Propane (gallons)</v>
          </cell>
          <cell r="B794" t="e">
            <v>#VALUE!</v>
          </cell>
        </row>
        <row r="795">
          <cell r="A795" t="str">
            <v>iso-Butane (gallons)</v>
          </cell>
          <cell r="B795" t="e">
            <v>#VALUE!</v>
          </cell>
        </row>
        <row r="796">
          <cell r="A796" t="str">
            <v>nor-Butane (gallons)</v>
          </cell>
          <cell r="B796" t="e">
            <v>#VALUE!</v>
          </cell>
        </row>
        <row r="797">
          <cell r="A797" t="str">
            <v>iso-Petane (gallons)</v>
          </cell>
          <cell r="B797" t="e">
            <v>#VALUE!</v>
          </cell>
        </row>
        <row r="798">
          <cell r="A798" t="str">
            <v>nor-Pentane (gallons)</v>
          </cell>
          <cell r="B798" t="e">
            <v>#VALUE!</v>
          </cell>
        </row>
        <row r="799">
          <cell r="A799" t="str">
            <v>Hexanes+ (gallons)</v>
          </cell>
          <cell r="B799" t="e">
            <v>#VALUE!</v>
          </cell>
        </row>
        <row r="800">
          <cell r="A800" t="str">
            <v>Methane ($/gal)</v>
          </cell>
          <cell r="B800" t="e">
            <v>#VALUE!</v>
          </cell>
        </row>
        <row r="801">
          <cell r="A801" t="str">
            <v>Ethane ($/gal)</v>
          </cell>
          <cell r="B801" t="e">
            <v>#VALUE!</v>
          </cell>
        </row>
        <row r="802">
          <cell r="A802" t="str">
            <v>Propane ($/gal)</v>
          </cell>
          <cell r="B802" t="e">
            <v>#VALUE!</v>
          </cell>
        </row>
        <row r="803">
          <cell r="A803" t="str">
            <v>iso-Butane ($/gal)</v>
          </cell>
          <cell r="B803" t="e">
            <v>#VALUE!</v>
          </cell>
        </row>
        <row r="804">
          <cell r="A804" t="str">
            <v>nor-Butane ($/gal)</v>
          </cell>
          <cell r="B804" t="e">
            <v>#VALUE!</v>
          </cell>
        </row>
        <row r="805">
          <cell r="A805" t="str">
            <v>iso-Petane ($/gal)</v>
          </cell>
          <cell r="B805" t="e">
            <v>#VALUE!</v>
          </cell>
        </row>
        <row r="806">
          <cell r="A806" t="str">
            <v>nor-Pentane ($/gal)</v>
          </cell>
          <cell r="B806" t="e">
            <v>#VALUE!</v>
          </cell>
        </row>
        <row r="807">
          <cell r="A807" t="str">
            <v>Hexanes+ ($/gal)</v>
          </cell>
          <cell r="B807" t="e">
            <v>#VALUE!</v>
          </cell>
        </row>
        <row r="808">
          <cell r="A808" t="str">
            <v>NGL T&amp;F</v>
          </cell>
          <cell r="B808" t="e">
            <v>#VALUE!</v>
          </cell>
        </row>
        <row r="809">
          <cell r="A809" t="str">
            <v>Gas Price</v>
          </cell>
          <cell r="B809" t="e">
            <v>#VALUE!</v>
          </cell>
        </row>
        <row r="811">
          <cell r="A811" t="str">
            <v>Sales Gas ($)</v>
          </cell>
          <cell r="B811" t="e">
            <v>#VALUE!</v>
          </cell>
        </row>
        <row r="812">
          <cell r="A812" t="str">
            <v>Methane ($)</v>
          </cell>
          <cell r="B812" t="e">
            <v>#VALUE!</v>
          </cell>
        </row>
        <row r="813">
          <cell r="A813" t="str">
            <v>Ethane ($)</v>
          </cell>
          <cell r="B813" t="e">
            <v>#VALUE!</v>
          </cell>
        </row>
        <row r="814">
          <cell r="A814" t="str">
            <v>Propane ($)</v>
          </cell>
          <cell r="B814" t="e">
            <v>#VALUE!</v>
          </cell>
        </row>
        <row r="815">
          <cell r="A815" t="str">
            <v>iso-Butane ($)</v>
          </cell>
          <cell r="B815" t="e">
            <v>#VALUE!</v>
          </cell>
        </row>
        <row r="816">
          <cell r="A816" t="str">
            <v>nor-Butane ($)</v>
          </cell>
          <cell r="B816" t="e">
            <v>#VALUE!</v>
          </cell>
        </row>
        <row r="817">
          <cell r="A817" t="str">
            <v>iso-Petane ($)</v>
          </cell>
          <cell r="B817" t="e">
            <v>#VALUE!</v>
          </cell>
        </row>
        <row r="818">
          <cell r="A818" t="str">
            <v>nor-Pentane ($)</v>
          </cell>
          <cell r="B818" t="e">
            <v>#VALUE!</v>
          </cell>
        </row>
        <row r="819">
          <cell r="A819" t="str">
            <v>Hexanes+ ($)</v>
          </cell>
          <cell r="B819" t="e">
            <v>#VALUE!</v>
          </cell>
        </row>
        <row r="820">
          <cell r="A820" t="str">
            <v>Gross NGL Sales ($)</v>
          </cell>
          <cell r="B820" t="e">
            <v>#VALUE!</v>
          </cell>
        </row>
        <row r="821">
          <cell r="A821" t="str">
            <v>NGL T&amp;F ($)</v>
          </cell>
          <cell r="B821" t="e">
            <v>#VALUE!</v>
          </cell>
        </row>
        <row r="822">
          <cell r="A822" t="str">
            <v>Net NGL Sales ($)</v>
          </cell>
          <cell r="B822" t="e">
            <v>#VALUE!</v>
          </cell>
        </row>
        <row r="823">
          <cell r="A823" t="str">
            <v>Wellhead Purchase Cost ($)</v>
          </cell>
          <cell r="B823">
            <v>0</v>
          </cell>
        </row>
        <row r="825">
          <cell r="A825" t="str">
            <v>Fees</v>
          </cell>
          <cell r="B825">
            <v>0</v>
          </cell>
        </row>
        <row r="826">
          <cell r="A826" t="str">
            <v>2011 Settlement</v>
          </cell>
          <cell r="B826" t="e">
            <v>#VALUE!</v>
          </cell>
        </row>
        <row r="827">
          <cell r="A827" t="str">
            <v>Volume (MCF)</v>
          </cell>
          <cell r="B827" t="e">
            <v>#VALUE!</v>
          </cell>
        </row>
        <row r="828">
          <cell r="A828" t="str">
            <v>Volume (MMBtu)</v>
          </cell>
          <cell r="B828" t="e">
            <v>#VALUE!</v>
          </cell>
        </row>
        <row r="829">
          <cell r="A829" t="str">
            <v>FFU (MMBtu)</v>
          </cell>
          <cell r="B829" t="e">
            <v>#VALUE!</v>
          </cell>
        </row>
        <row r="830">
          <cell r="A830" t="str">
            <v>Shrink (MMBtu)</v>
          </cell>
          <cell r="B830" t="e">
            <v>#VALUE!</v>
          </cell>
        </row>
        <row r="831">
          <cell r="A831" t="str">
            <v>Sales Gas (MMBtu)</v>
          </cell>
          <cell r="B831" t="e">
            <v>#VALUE!</v>
          </cell>
        </row>
        <row r="832">
          <cell r="A832" t="str">
            <v>Methane (gallons)</v>
          </cell>
          <cell r="B832" t="e">
            <v>#VALUE!</v>
          </cell>
        </row>
        <row r="833">
          <cell r="A833" t="str">
            <v>Ethane (gallons)</v>
          </cell>
          <cell r="B833" t="e">
            <v>#VALUE!</v>
          </cell>
        </row>
        <row r="834">
          <cell r="A834" t="str">
            <v>Propane (gallons)</v>
          </cell>
          <cell r="B834" t="e">
            <v>#VALUE!</v>
          </cell>
        </row>
        <row r="835">
          <cell r="A835" t="str">
            <v>iso-Butane (gallons)</v>
          </cell>
          <cell r="B835" t="e">
            <v>#VALUE!</v>
          </cell>
        </row>
        <row r="836">
          <cell r="A836" t="str">
            <v>nor-Butane (gallons)</v>
          </cell>
          <cell r="B836" t="e">
            <v>#VALUE!</v>
          </cell>
        </row>
        <row r="837">
          <cell r="A837" t="str">
            <v>iso-Petane (gallons)</v>
          </cell>
          <cell r="B837" t="e">
            <v>#VALUE!</v>
          </cell>
        </row>
        <row r="838">
          <cell r="A838" t="str">
            <v>nor-Pentane (gallons)</v>
          </cell>
          <cell r="B838" t="e">
            <v>#VALUE!</v>
          </cell>
        </row>
        <row r="839">
          <cell r="A839" t="str">
            <v>Hexanes+ (gallons)</v>
          </cell>
          <cell r="B839" t="e">
            <v>#VALUE!</v>
          </cell>
        </row>
        <row r="840">
          <cell r="A840" t="str">
            <v>Methane ($/gal)</v>
          </cell>
          <cell r="B840" t="e">
            <v>#VALUE!</v>
          </cell>
        </row>
        <row r="841">
          <cell r="A841" t="str">
            <v>Ethane ($/gal)</v>
          </cell>
          <cell r="B841" t="e">
            <v>#VALUE!</v>
          </cell>
        </row>
        <row r="842">
          <cell r="A842" t="str">
            <v>Propane ($/gal)</v>
          </cell>
          <cell r="B842" t="e">
            <v>#VALUE!</v>
          </cell>
        </row>
        <row r="843">
          <cell r="A843" t="str">
            <v>iso-Butane ($/gal)</v>
          </cell>
          <cell r="B843" t="e">
            <v>#VALUE!</v>
          </cell>
        </row>
        <row r="844">
          <cell r="A844" t="str">
            <v>nor-Butane ($/gal)</v>
          </cell>
          <cell r="B844" t="e">
            <v>#VALUE!</v>
          </cell>
        </row>
        <row r="845">
          <cell r="A845" t="str">
            <v>iso-Petane ($/gal)</v>
          </cell>
          <cell r="B845" t="e">
            <v>#VALUE!</v>
          </cell>
        </row>
        <row r="846">
          <cell r="A846" t="str">
            <v>nor-Pentane ($/gal)</v>
          </cell>
          <cell r="B846" t="e">
            <v>#VALUE!</v>
          </cell>
        </row>
        <row r="847">
          <cell r="A847" t="str">
            <v>Hexanes+ ($/gal)</v>
          </cell>
          <cell r="B847" t="e">
            <v>#VALUE!</v>
          </cell>
        </row>
        <row r="848">
          <cell r="A848" t="str">
            <v>NGL T&amp;F</v>
          </cell>
          <cell r="B848" t="e">
            <v>#VALUE!</v>
          </cell>
        </row>
        <row r="849">
          <cell r="A849" t="str">
            <v>Gas Price</v>
          </cell>
          <cell r="B849" t="e">
            <v>#VALUE!</v>
          </cell>
        </row>
        <row r="851">
          <cell r="A851" t="str">
            <v>Sales Gas ($)</v>
          </cell>
          <cell r="B851" t="e">
            <v>#VALUE!</v>
          </cell>
        </row>
        <row r="852">
          <cell r="A852" t="str">
            <v>Methane ($)</v>
          </cell>
          <cell r="B852" t="e">
            <v>#VALUE!</v>
          </cell>
        </row>
        <row r="853">
          <cell r="A853" t="str">
            <v>Ethane ($)</v>
          </cell>
          <cell r="B853" t="e">
            <v>#VALUE!</v>
          </cell>
        </row>
        <row r="854">
          <cell r="A854" t="str">
            <v>Propane ($)</v>
          </cell>
          <cell r="B854" t="e">
            <v>#VALUE!</v>
          </cell>
        </row>
        <row r="855">
          <cell r="A855" t="str">
            <v>iso-Butane ($)</v>
          </cell>
          <cell r="B855" t="e">
            <v>#VALUE!</v>
          </cell>
        </row>
        <row r="856">
          <cell r="A856" t="str">
            <v>nor-Butane ($)</v>
          </cell>
          <cell r="B856" t="e">
            <v>#VALUE!</v>
          </cell>
        </row>
        <row r="857">
          <cell r="A857" t="str">
            <v>iso-Petane ($)</v>
          </cell>
          <cell r="B857" t="e">
            <v>#VALUE!</v>
          </cell>
        </row>
        <row r="858">
          <cell r="A858" t="str">
            <v>nor-Pentane ($)</v>
          </cell>
          <cell r="B858" t="e">
            <v>#VALUE!</v>
          </cell>
        </row>
        <row r="859">
          <cell r="A859" t="str">
            <v>Hexanes+ ($)</v>
          </cell>
          <cell r="B859" t="e">
            <v>#VALUE!</v>
          </cell>
        </row>
        <row r="860">
          <cell r="A860" t="str">
            <v>Gross NGL Sales ($)</v>
          </cell>
          <cell r="B860" t="e">
            <v>#VALUE!</v>
          </cell>
        </row>
        <row r="861">
          <cell r="A861" t="str">
            <v>NGL T&amp;F ($)</v>
          </cell>
          <cell r="B861" t="e">
            <v>#VALUE!</v>
          </cell>
        </row>
        <row r="862">
          <cell r="A862" t="str">
            <v>Net NGL Sales ($)</v>
          </cell>
          <cell r="B862" t="e">
            <v>#VALUE!</v>
          </cell>
        </row>
        <row r="863">
          <cell r="A863" t="str">
            <v>Wellhead Purchase Cost ($)</v>
          </cell>
          <cell r="B863">
            <v>0</v>
          </cell>
        </row>
        <row r="865">
          <cell r="A865" t="str">
            <v>Fees</v>
          </cell>
          <cell r="B865">
            <v>0</v>
          </cell>
        </row>
        <row r="866">
          <cell r="A866" t="str">
            <v>2012 Settlement</v>
          </cell>
          <cell r="B866" t="e">
            <v>#VALUE!</v>
          </cell>
        </row>
        <row r="867">
          <cell r="A867" t="str">
            <v>Volume (MCF)</v>
          </cell>
          <cell r="B867" t="e">
            <v>#VALUE!</v>
          </cell>
        </row>
        <row r="868">
          <cell r="A868" t="str">
            <v>Volume (MMBtu)</v>
          </cell>
          <cell r="B868" t="e">
            <v>#VALUE!</v>
          </cell>
        </row>
        <row r="869">
          <cell r="A869" t="str">
            <v>FFU (MMBtu)</v>
          </cell>
          <cell r="B869" t="e">
            <v>#VALUE!</v>
          </cell>
        </row>
        <row r="870">
          <cell r="A870" t="str">
            <v>Shrink (MMBtu)</v>
          </cell>
          <cell r="B870" t="e">
            <v>#VALUE!</v>
          </cell>
        </row>
        <row r="871">
          <cell r="A871" t="str">
            <v>Sales Gas (MMBtu)</v>
          </cell>
          <cell r="B871" t="e">
            <v>#VALUE!</v>
          </cell>
        </row>
        <row r="872">
          <cell r="A872" t="str">
            <v>Methane (gallons)</v>
          </cell>
          <cell r="B872" t="e">
            <v>#VALUE!</v>
          </cell>
        </row>
        <row r="873">
          <cell r="A873" t="str">
            <v>Ethane (gallons)</v>
          </cell>
          <cell r="B873" t="e">
            <v>#VALUE!</v>
          </cell>
        </row>
        <row r="874">
          <cell r="A874" t="str">
            <v>Propane (gallons)</v>
          </cell>
          <cell r="B874" t="e">
            <v>#VALUE!</v>
          </cell>
        </row>
        <row r="875">
          <cell r="A875" t="str">
            <v>iso-Butane (gallons)</v>
          </cell>
          <cell r="B875" t="e">
            <v>#VALUE!</v>
          </cell>
        </row>
        <row r="876">
          <cell r="A876" t="str">
            <v>nor-Butane (gallons)</v>
          </cell>
          <cell r="B876" t="e">
            <v>#VALUE!</v>
          </cell>
        </row>
        <row r="877">
          <cell r="A877" t="str">
            <v>iso-Petane (gallons)</v>
          </cell>
          <cell r="B877" t="e">
            <v>#VALUE!</v>
          </cell>
        </row>
        <row r="878">
          <cell r="A878" t="str">
            <v>nor-Pentane (gallons)</v>
          </cell>
          <cell r="B878" t="e">
            <v>#VALUE!</v>
          </cell>
        </row>
        <row r="879">
          <cell r="A879" t="str">
            <v>Hexanes+ (gallons)</v>
          </cell>
          <cell r="B879" t="e">
            <v>#VALUE!</v>
          </cell>
        </row>
        <row r="880">
          <cell r="A880" t="str">
            <v>Methane ($/gal)</v>
          </cell>
          <cell r="B880" t="e">
            <v>#VALUE!</v>
          </cell>
        </row>
        <row r="881">
          <cell r="A881" t="str">
            <v>Ethane ($/gal)</v>
          </cell>
          <cell r="B881" t="e">
            <v>#VALUE!</v>
          </cell>
        </row>
        <row r="882">
          <cell r="A882" t="str">
            <v>Propane ($/gal)</v>
          </cell>
          <cell r="B882" t="e">
            <v>#VALUE!</v>
          </cell>
        </row>
        <row r="883">
          <cell r="A883" t="str">
            <v>iso-Butane ($/gal)</v>
          </cell>
          <cell r="B883" t="e">
            <v>#VALUE!</v>
          </cell>
        </row>
        <row r="884">
          <cell r="A884" t="str">
            <v>nor-Butane ($/gal)</v>
          </cell>
          <cell r="B884" t="e">
            <v>#VALUE!</v>
          </cell>
        </row>
        <row r="885">
          <cell r="A885" t="str">
            <v>iso-Petane ($/gal)</v>
          </cell>
          <cell r="B885" t="e">
            <v>#VALUE!</v>
          </cell>
        </row>
        <row r="886">
          <cell r="A886" t="str">
            <v>nor-Pentane ($/gal)</v>
          </cell>
          <cell r="B886" t="e">
            <v>#VALUE!</v>
          </cell>
        </row>
        <row r="887">
          <cell r="A887" t="str">
            <v>Hexanes+ ($/gal)</v>
          </cell>
          <cell r="B887" t="e">
            <v>#VALUE!</v>
          </cell>
        </row>
        <row r="888">
          <cell r="A888" t="str">
            <v>NGL T&amp;F</v>
          </cell>
          <cell r="B888" t="e">
            <v>#VALUE!</v>
          </cell>
        </row>
        <row r="889">
          <cell r="A889" t="str">
            <v>Gas Price</v>
          </cell>
          <cell r="B889" t="e">
            <v>#VALUE!</v>
          </cell>
        </row>
        <row r="891">
          <cell r="A891" t="str">
            <v>Sales Gas ($)</v>
          </cell>
          <cell r="B891" t="e">
            <v>#VALUE!</v>
          </cell>
        </row>
        <row r="892">
          <cell r="A892" t="str">
            <v>Methane ($)</v>
          </cell>
          <cell r="B892" t="e">
            <v>#VALUE!</v>
          </cell>
        </row>
        <row r="893">
          <cell r="A893" t="str">
            <v>Ethane ($)</v>
          </cell>
          <cell r="B893" t="e">
            <v>#VALUE!</v>
          </cell>
        </row>
        <row r="894">
          <cell r="A894" t="str">
            <v>Propane ($)</v>
          </cell>
          <cell r="B894" t="e">
            <v>#VALUE!</v>
          </cell>
        </row>
        <row r="895">
          <cell r="A895" t="str">
            <v>iso-Butane ($)</v>
          </cell>
          <cell r="B895" t="e">
            <v>#VALUE!</v>
          </cell>
        </row>
        <row r="896">
          <cell r="A896" t="str">
            <v>nor-Butane ($)</v>
          </cell>
          <cell r="B896" t="e">
            <v>#VALUE!</v>
          </cell>
        </row>
        <row r="897">
          <cell r="A897" t="str">
            <v>iso-Petane ($)</v>
          </cell>
          <cell r="B897" t="e">
            <v>#VALUE!</v>
          </cell>
        </row>
        <row r="898">
          <cell r="A898" t="str">
            <v>nor-Pentane ($)</v>
          </cell>
          <cell r="B898" t="e">
            <v>#VALUE!</v>
          </cell>
        </row>
        <row r="899">
          <cell r="A899" t="str">
            <v>Hexanes+ ($)</v>
          </cell>
          <cell r="B899" t="e">
            <v>#VALUE!</v>
          </cell>
        </row>
        <row r="900">
          <cell r="A900" t="str">
            <v>Gross NGL Sales ($)</v>
          </cell>
          <cell r="B900" t="e">
            <v>#VALUE!</v>
          </cell>
        </row>
        <row r="901">
          <cell r="A901" t="str">
            <v>NGL T&amp;F ($)</v>
          </cell>
          <cell r="B901" t="e">
            <v>#VALUE!</v>
          </cell>
        </row>
        <row r="902">
          <cell r="A902" t="str">
            <v>Net NGL Sales ($)</v>
          </cell>
          <cell r="B902" t="e">
            <v>#VALUE!</v>
          </cell>
        </row>
        <row r="903">
          <cell r="A903" t="str">
            <v>Wellhead Purchase Cost ($)</v>
          </cell>
          <cell r="B903">
            <v>0</v>
          </cell>
        </row>
        <row r="905">
          <cell r="A905" t="str">
            <v>Fees</v>
          </cell>
          <cell r="B905">
            <v>0</v>
          </cell>
        </row>
        <row r="906">
          <cell r="A906" t="str">
            <v>2013 Settlement</v>
          </cell>
          <cell r="B906" t="e">
            <v>#VALUE!</v>
          </cell>
        </row>
        <row r="907">
          <cell r="A907" t="str">
            <v>Volume (MCF)</v>
          </cell>
          <cell r="B907" t="e">
            <v>#VALUE!</v>
          </cell>
        </row>
        <row r="908">
          <cell r="A908" t="str">
            <v>Volume (MMBtu)</v>
          </cell>
          <cell r="B908" t="e">
            <v>#VALUE!</v>
          </cell>
        </row>
        <row r="909">
          <cell r="A909" t="str">
            <v>FFU (MMBtu)</v>
          </cell>
          <cell r="B909" t="e">
            <v>#VALUE!</v>
          </cell>
        </row>
        <row r="910">
          <cell r="A910" t="str">
            <v>Shrink (MMBtu)</v>
          </cell>
          <cell r="B910" t="e">
            <v>#VALUE!</v>
          </cell>
        </row>
        <row r="911">
          <cell r="A911" t="str">
            <v>Sales Gas (MMBtu)</v>
          </cell>
          <cell r="B911" t="e">
            <v>#VALUE!</v>
          </cell>
        </row>
        <row r="912">
          <cell r="A912" t="str">
            <v>Methane (gallons)</v>
          </cell>
          <cell r="B912" t="e">
            <v>#VALUE!</v>
          </cell>
        </row>
        <row r="913">
          <cell r="A913" t="str">
            <v>Ethane (gallons)</v>
          </cell>
          <cell r="B913" t="e">
            <v>#VALUE!</v>
          </cell>
        </row>
        <row r="914">
          <cell r="A914" t="str">
            <v>Propane (gallons)</v>
          </cell>
          <cell r="B914" t="e">
            <v>#VALUE!</v>
          </cell>
        </row>
        <row r="915">
          <cell r="A915" t="str">
            <v>iso-Butane (gallons)</v>
          </cell>
          <cell r="B915" t="e">
            <v>#VALUE!</v>
          </cell>
        </row>
        <row r="916">
          <cell r="A916" t="str">
            <v>nor-Butane (gallons)</v>
          </cell>
          <cell r="B916" t="e">
            <v>#VALUE!</v>
          </cell>
        </row>
        <row r="917">
          <cell r="A917" t="str">
            <v>iso-Petane (gallons)</v>
          </cell>
          <cell r="B917" t="e">
            <v>#VALUE!</v>
          </cell>
        </row>
        <row r="918">
          <cell r="A918" t="str">
            <v>nor-Pentane (gallons)</v>
          </cell>
          <cell r="B918" t="e">
            <v>#VALUE!</v>
          </cell>
        </row>
        <row r="919">
          <cell r="A919" t="str">
            <v>Hexanes+ (gallons)</v>
          </cell>
          <cell r="B919" t="e">
            <v>#VALUE!</v>
          </cell>
        </row>
        <row r="920">
          <cell r="A920" t="str">
            <v>Methane ($/gal)</v>
          </cell>
          <cell r="B920" t="e">
            <v>#VALUE!</v>
          </cell>
        </row>
        <row r="921">
          <cell r="A921" t="str">
            <v>Ethane ($/gal)</v>
          </cell>
          <cell r="B921" t="e">
            <v>#VALUE!</v>
          </cell>
        </row>
        <row r="922">
          <cell r="A922" t="str">
            <v>Propane ($/gal)</v>
          </cell>
          <cell r="B922" t="e">
            <v>#VALUE!</v>
          </cell>
        </row>
        <row r="923">
          <cell r="A923" t="str">
            <v>iso-Butane ($/gal)</v>
          </cell>
          <cell r="B923" t="e">
            <v>#VALUE!</v>
          </cell>
        </row>
        <row r="924">
          <cell r="A924" t="str">
            <v>nor-Butane ($/gal)</v>
          </cell>
          <cell r="B924" t="e">
            <v>#VALUE!</v>
          </cell>
        </row>
        <row r="925">
          <cell r="A925" t="str">
            <v>iso-Petane ($/gal)</v>
          </cell>
          <cell r="B925" t="e">
            <v>#VALUE!</v>
          </cell>
        </row>
        <row r="926">
          <cell r="A926" t="str">
            <v>nor-Pentane ($/gal)</v>
          </cell>
          <cell r="B926" t="e">
            <v>#VALUE!</v>
          </cell>
        </row>
        <row r="927">
          <cell r="A927" t="str">
            <v>Hexanes+ ($/gal)</v>
          </cell>
          <cell r="B927" t="e">
            <v>#VALUE!</v>
          </cell>
        </row>
        <row r="928">
          <cell r="A928" t="str">
            <v>NGL T&amp;F</v>
          </cell>
          <cell r="B928" t="e">
            <v>#VALUE!</v>
          </cell>
        </row>
        <row r="929">
          <cell r="A929" t="str">
            <v>Gas Price</v>
          </cell>
          <cell r="B929" t="e">
            <v>#VALUE!</v>
          </cell>
        </row>
        <row r="931">
          <cell r="A931" t="str">
            <v>Sales Gas ($)</v>
          </cell>
          <cell r="B931" t="e">
            <v>#VALUE!</v>
          </cell>
        </row>
        <row r="932">
          <cell r="A932" t="str">
            <v>Methane ($)</v>
          </cell>
          <cell r="B932" t="e">
            <v>#VALUE!</v>
          </cell>
        </row>
        <row r="933">
          <cell r="A933" t="str">
            <v>Ethane ($)</v>
          </cell>
          <cell r="B933" t="e">
            <v>#VALUE!</v>
          </cell>
        </row>
        <row r="934">
          <cell r="A934" t="str">
            <v>Propane ($)</v>
          </cell>
          <cell r="B934" t="e">
            <v>#VALUE!</v>
          </cell>
        </row>
        <row r="935">
          <cell r="A935" t="str">
            <v>iso-Butane ($)</v>
          </cell>
          <cell r="B935" t="e">
            <v>#VALUE!</v>
          </cell>
        </row>
        <row r="936">
          <cell r="A936" t="str">
            <v>nor-Butane ($)</v>
          </cell>
          <cell r="B936" t="e">
            <v>#VALUE!</v>
          </cell>
        </row>
        <row r="937">
          <cell r="A937" t="str">
            <v>iso-Petane ($)</v>
          </cell>
          <cell r="B937" t="e">
            <v>#VALUE!</v>
          </cell>
        </row>
        <row r="938">
          <cell r="A938" t="str">
            <v>nor-Pentane ($)</v>
          </cell>
          <cell r="B938" t="e">
            <v>#VALUE!</v>
          </cell>
        </row>
        <row r="939">
          <cell r="A939" t="str">
            <v>Hexanes+ ($)</v>
          </cell>
          <cell r="B939" t="e">
            <v>#VALUE!</v>
          </cell>
        </row>
        <row r="940">
          <cell r="A940" t="str">
            <v>Gross NGL Sales ($)</v>
          </cell>
          <cell r="B940" t="e">
            <v>#VALUE!</v>
          </cell>
        </row>
        <row r="941">
          <cell r="A941" t="str">
            <v>NGL T&amp;F ($)</v>
          </cell>
          <cell r="B941" t="e">
            <v>#VALUE!</v>
          </cell>
        </row>
        <row r="942">
          <cell r="A942" t="str">
            <v>Net NGL Sales ($)</v>
          </cell>
          <cell r="B942" t="e">
            <v>#VALUE!</v>
          </cell>
        </row>
        <row r="943">
          <cell r="A943" t="str">
            <v>Wellhead Purchase Cost ($)</v>
          </cell>
          <cell r="B943">
            <v>0</v>
          </cell>
        </row>
        <row r="945">
          <cell r="A945" t="str">
            <v>Fees</v>
          </cell>
          <cell r="B945">
            <v>0</v>
          </cell>
        </row>
        <row r="946">
          <cell r="A946" t="str">
            <v>2014 Settlement</v>
          </cell>
          <cell r="B946" t="e">
            <v>#VALUE!</v>
          </cell>
        </row>
        <row r="947">
          <cell r="A947" t="str">
            <v>Volume (MCF)</v>
          </cell>
          <cell r="B947" t="e">
            <v>#VALUE!</v>
          </cell>
        </row>
        <row r="948">
          <cell r="A948" t="str">
            <v>Volume (MMBtu)</v>
          </cell>
          <cell r="B948" t="e">
            <v>#VALUE!</v>
          </cell>
        </row>
        <row r="949">
          <cell r="A949" t="str">
            <v>FFU (MMBtu)</v>
          </cell>
          <cell r="B949" t="e">
            <v>#VALUE!</v>
          </cell>
        </row>
        <row r="950">
          <cell r="A950" t="str">
            <v>Shrink (MMBtu)</v>
          </cell>
          <cell r="B950" t="e">
            <v>#VALUE!</v>
          </cell>
        </row>
        <row r="951">
          <cell r="A951" t="str">
            <v>Sales Gas (MMBtu)</v>
          </cell>
          <cell r="B951" t="e">
            <v>#VALUE!</v>
          </cell>
        </row>
        <row r="952">
          <cell r="A952" t="str">
            <v>Methane (gallons)</v>
          </cell>
          <cell r="B952" t="e">
            <v>#VALUE!</v>
          </cell>
        </row>
        <row r="953">
          <cell r="A953" t="str">
            <v>Ethane (gallons)</v>
          </cell>
          <cell r="B953" t="e">
            <v>#VALUE!</v>
          </cell>
        </row>
        <row r="954">
          <cell r="A954" t="str">
            <v>Propane (gallons)</v>
          </cell>
          <cell r="B954" t="e">
            <v>#VALUE!</v>
          </cell>
        </row>
        <row r="955">
          <cell r="A955" t="str">
            <v>iso-Butane (gallons)</v>
          </cell>
          <cell r="B955" t="e">
            <v>#VALUE!</v>
          </cell>
        </row>
        <row r="956">
          <cell r="A956" t="str">
            <v>nor-Butane (gallons)</v>
          </cell>
          <cell r="B956" t="e">
            <v>#VALUE!</v>
          </cell>
        </row>
        <row r="957">
          <cell r="A957" t="str">
            <v>iso-Petane (gallons)</v>
          </cell>
          <cell r="B957" t="e">
            <v>#VALUE!</v>
          </cell>
        </row>
        <row r="958">
          <cell r="A958" t="str">
            <v>nor-Pentane (gallons)</v>
          </cell>
          <cell r="B958" t="e">
            <v>#VALUE!</v>
          </cell>
        </row>
        <row r="959">
          <cell r="A959" t="str">
            <v>Hexanes+ (gallons)</v>
          </cell>
          <cell r="B959" t="e">
            <v>#VALUE!</v>
          </cell>
        </row>
        <row r="960">
          <cell r="A960" t="str">
            <v>Methane ($/gal)</v>
          </cell>
          <cell r="B960" t="e">
            <v>#VALUE!</v>
          </cell>
        </row>
        <row r="961">
          <cell r="A961" t="str">
            <v>Ethane ($/gal)</v>
          </cell>
          <cell r="B961" t="e">
            <v>#VALUE!</v>
          </cell>
        </row>
        <row r="962">
          <cell r="A962" t="str">
            <v>Propane ($/gal)</v>
          </cell>
          <cell r="B962" t="e">
            <v>#VALUE!</v>
          </cell>
        </row>
        <row r="963">
          <cell r="A963" t="str">
            <v>iso-Butane ($/gal)</v>
          </cell>
          <cell r="B963" t="e">
            <v>#VALUE!</v>
          </cell>
        </row>
        <row r="964">
          <cell r="A964" t="str">
            <v>nor-Butane ($/gal)</v>
          </cell>
          <cell r="B964" t="e">
            <v>#VALUE!</v>
          </cell>
        </row>
        <row r="965">
          <cell r="A965" t="str">
            <v>iso-Petane ($/gal)</v>
          </cell>
          <cell r="B965" t="e">
            <v>#VALUE!</v>
          </cell>
        </row>
        <row r="966">
          <cell r="A966" t="str">
            <v>nor-Pentane ($/gal)</v>
          </cell>
          <cell r="B966" t="e">
            <v>#VALUE!</v>
          </cell>
        </row>
        <row r="967">
          <cell r="A967" t="str">
            <v>Hexanes+ ($/gal)</v>
          </cell>
          <cell r="B967" t="e">
            <v>#VALUE!</v>
          </cell>
        </row>
        <row r="968">
          <cell r="A968" t="str">
            <v>NGL T&amp;F</v>
          </cell>
          <cell r="B968" t="e">
            <v>#VALUE!</v>
          </cell>
        </row>
        <row r="969">
          <cell r="A969" t="str">
            <v>Gas Price</v>
          </cell>
          <cell r="B969" t="e">
            <v>#VALUE!</v>
          </cell>
        </row>
        <row r="971">
          <cell r="A971" t="str">
            <v>Sales Gas ($)</v>
          </cell>
          <cell r="B971" t="e">
            <v>#VALUE!</v>
          </cell>
        </row>
        <row r="972">
          <cell r="A972" t="str">
            <v>Methane ($)</v>
          </cell>
          <cell r="B972" t="e">
            <v>#VALUE!</v>
          </cell>
        </row>
        <row r="973">
          <cell r="A973" t="str">
            <v>Ethane ($)</v>
          </cell>
          <cell r="B973" t="e">
            <v>#VALUE!</v>
          </cell>
        </row>
        <row r="974">
          <cell r="A974" t="str">
            <v>Propane ($)</v>
          </cell>
          <cell r="B974" t="e">
            <v>#VALUE!</v>
          </cell>
        </row>
        <row r="975">
          <cell r="A975" t="str">
            <v>iso-Butane ($)</v>
          </cell>
          <cell r="B975" t="e">
            <v>#VALUE!</v>
          </cell>
        </row>
        <row r="976">
          <cell r="A976" t="str">
            <v>nor-Butane ($)</v>
          </cell>
          <cell r="B976" t="e">
            <v>#VALUE!</v>
          </cell>
        </row>
        <row r="977">
          <cell r="A977" t="str">
            <v>iso-Petane ($)</v>
          </cell>
          <cell r="B977" t="e">
            <v>#VALUE!</v>
          </cell>
        </row>
        <row r="978">
          <cell r="A978" t="str">
            <v>nor-Pentane ($)</v>
          </cell>
          <cell r="B978" t="e">
            <v>#VALUE!</v>
          </cell>
        </row>
        <row r="979">
          <cell r="A979" t="str">
            <v>Hexanes+ ($)</v>
          </cell>
          <cell r="B979" t="e">
            <v>#VALUE!</v>
          </cell>
        </row>
        <row r="980">
          <cell r="A980" t="str">
            <v>Gross NGL Sales ($)</v>
          </cell>
          <cell r="B980" t="e">
            <v>#VALUE!</v>
          </cell>
        </row>
        <row r="981">
          <cell r="A981" t="str">
            <v>NGL T&amp;F ($)</v>
          </cell>
          <cell r="B981" t="e">
            <v>#VALUE!</v>
          </cell>
        </row>
        <row r="982">
          <cell r="A982" t="str">
            <v>Net NGL Sales ($)</v>
          </cell>
          <cell r="B982" t="e">
            <v>#VALUE!</v>
          </cell>
        </row>
        <row r="983">
          <cell r="A983" t="str">
            <v>Wellhead Purchase Cost ($)</v>
          </cell>
          <cell r="B983">
            <v>0</v>
          </cell>
        </row>
        <row r="985">
          <cell r="A985" t="str">
            <v>Fees</v>
          </cell>
          <cell r="B985">
            <v>0</v>
          </cell>
        </row>
        <row r="986">
          <cell r="A986" t="str">
            <v>2015 Settlement</v>
          </cell>
          <cell r="B986" t="e">
            <v>#VALUE!</v>
          </cell>
        </row>
        <row r="987">
          <cell r="A987" t="str">
            <v>Volume (MCF)</v>
          </cell>
          <cell r="B987" t="e">
            <v>#VALUE!</v>
          </cell>
        </row>
        <row r="988">
          <cell r="A988" t="str">
            <v>Volume (MMBtu)</v>
          </cell>
          <cell r="B988" t="e">
            <v>#VALUE!</v>
          </cell>
        </row>
        <row r="989">
          <cell r="A989" t="str">
            <v>FFU (MMBtu)</v>
          </cell>
          <cell r="B989" t="e">
            <v>#VALUE!</v>
          </cell>
        </row>
        <row r="990">
          <cell r="A990" t="str">
            <v>Shrink (MMBtu)</v>
          </cell>
          <cell r="B990" t="e">
            <v>#VALUE!</v>
          </cell>
        </row>
        <row r="991">
          <cell r="A991" t="str">
            <v>Sales Gas (MMBtu)</v>
          </cell>
          <cell r="B991" t="e">
            <v>#VALUE!</v>
          </cell>
        </row>
        <row r="992">
          <cell r="A992" t="str">
            <v>Methane (gallons)</v>
          </cell>
          <cell r="B992" t="e">
            <v>#VALUE!</v>
          </cell>
        </row>
        <row r="993">
          <cell r="A993" t="str">
            <v>Ethane (gallons)</v>
          </cell>
          <cell r="B993" t="e">
            <v>#VALUE!</v>
          </cell>
        </row>
        <row r="994">
          <cell r="A994" t="str">
            <v>Propane (gallons)</v>
          </cell>
          <cell r="B994" t="e">
            <v>#VALUE!</v>
          </cell>
        </row>
        <row r="995">
          <cell r="A995" t="str">
            <v>iso-Butane (gallons)</v>
          </cell>
          <cell r="B995" t="e">
            <v>#VALUE!</v>
          </cell>
        </row>
        <row r="996">
          <cell r="A996" t="str">
            <v>nor-Butane (gallons)</v>
          </cell>
          <cell r="B996" t="e">
            <v>#VALUE!</v>
          </cell>
        </row>
        <row r="997">
          <cell r="A997" t="str">
            <v>iso-Petane (gallons)</v>
          </cell>
          <cell r="B997" t="e">
            <v>#VALUE!</v>
          </cell>
        </row>
        <row r="998">
          <cell r="A998" t="str">
            <v>nor-Pentane (gallons)</v>
          </cell>
          <cell r="B998" t="e">
            <v>#VALUE!</v>
          </cell>
        </row>
        <row r="999">
          <cell r="A999" t="str">
            <v>Hexanes+ (gallons)</v>
          </cell>
          <cell r="B999" t="e">
            <v>#VALUE!</v>
          </cell>
        </row>
        <row r="1000">
          <cell r="A1000" t="str">
            <v>Methane ($/gal)</v>
          </cell>
          <cell r="B1000" t="e">
            <v>#VALUE!</v>
          </cell>
        </row>
        <row r="1001">
          <cell r="A1001" t="str">
            <v>Ethane ($/gal)</v>
          </cell>
          <cell r="B1001" t="e">
            <v>#VALUE!</v>
          </cell>
        </row>
        <row r="1002">
          <cell r="A1002" t="str">
            <v>Propane ($/gal)</v>
          </cell>
          <cell r="B1002" t="e">
            <v>#VALUE!</v>
          </cell>
        </row>
        <row r="1003">
          <cell r="A1003" t="str">
            <v>iso-Butane ($/gal)</v>
          </cell>
          <cell r="B1003" t="e">
            <v>#VALUE!</v>
          </cell>
        </row>
        <row r="1004">
          <cell r="A1004" t="str">
            <v>nor-Butane ($/gal)</v>
          </cell>
          <cell r="B1004" t="e">
            <v>#VALUE!</v>
          </cell>
        </row>
        <row r="1005">
          <cell r="A1005" t="str">
            <v>iso-Petane ($/gal)</v>
          </cell>
          <cell r="B1005" t="e">
            <v>#VALUE!</v>
          </cell>
        </row>
        <row r="1006">
          <cell r="A1006" t="str">
            <v>nor-Pentane ($/gal)</v>
          </cell>
          <cell r="B1006" t="e">
            <v>#VALUE!</v>
          </cell>
        </row>
        <row r="1007">
          <cell r="A1007" t="str">
            <v>Hexanes+ ($/gal)</v>
          </cell>
          <cell r="B1007" t="e">
            <v>#VALUE!</v>
          </cell>
        </row>
        <row r="1008">
          <cell r="A1008" t="str">
            <v>NGL T&amp;F</v>
          </cell>
          <cell r="B1008" t="e">
            <v>#VALUE!</v>
          </cell>
        </row>
        <row r="1009">
          <cell r="A1009" t="str">
            <v>Gas Price</v>
          </cell>
          <cell r="B1009" t="e">
            <v>#VALUE!</v>
          </cell>
        </row>
        <row r="1011">
          <cell r="A1011" t="str">
            <v>Sales Gas ($)</v>
          </cell>
          <cell r="B1011" t="e">
            <v>#VALUE!</v>
          </cell>
        </row>
        <row r="1012">
          <cell r="A1012" t="str">
            <v>Methane ($)</v>
          </cell>
          <cell r="B1012" t="e">
            <v>#VALUE!</v>
          </cell>
        </row>
        <row r="1013">
          <cell r="A1013" t="str">
            <v>Ethane ($)</v>
          </cell>
          <cell r="B1013" t="e">
            <v>#VALUE!</v>
          </cell>
        </row>
        <row r="1014">
          <cell r="A1014" t="str">
            <v>Propane ($)</v>
          </cell>
          <cell r="B1014" t="e">
            <v>#VALUE!</v>
          </cell>
        </row>
        <row r="1015">
          <cell r="A1015" t="str">
            <v>iso-Butane ($)</v>
          </cell>
          <cell r="B1015" t="e">
            <v>#VALUE!</v>
          </cell>
        </row>
        <row r="1016">
          <cell r="A1016" t="str">
            <v>nor-Butane ($)</v>
          </cell>
          <cell r="B1016" t="e">
            <v>#VALUE!</v>
          </cell>
        </row>
        <row r="1017">
          <cell r="A1017" t="str">
            <v>iso-Petane ($)</v>
          </cell>
          <cell r="B1017" t="e">
            <v>#VALUE!</v>
          </cell>
        </row>
        <row r="1018">
          <cell r="A1018" t="str">
            <v>nor-Pentane ($)</v>
          </cell>
          <cell r="B1018" t="e">
            <v>#VALUE!</v>
          </cell>
        </row>
        <row r="1019">
          <cell r="A1019" t="str">
            <v>Hexanes+ ($)</v>
          </cell>
          <cell r="B1019" t="e">
            <v>#VALUE!</v>
          </cell>
        </row>
        <row r="1020">
          <cell r="A1020" t="str">
            <v>Gross NGL Sales ($)</v>
          </cell>
          <cell r="B1020" t="e">
            <v>#VALUE!</v>
          </cell>
        </row>
        <row r="1021">
          <cell r="A1021" t="str">
            <v>NGL T&amp;F ($)</v>
          </cell>
          <cell r="B1021" t="e">
            <v>#VALUE!</v>
          </cell>
        </row>
        <row r="1022">
          <cell r="A1022" t="str">
            <v>Net NGL Sales ($)</v>
          </cell>
          <cell r="B1022" t="e">
            <v>#VALUE!</v>
          </cell>
        </row>
        <row r="1023">
          <cell r="A1023" t="str">
            <v>Wellhead Purchase Cost ($)</v>
          </cell>
          <cell r="B1023">
            <v>0</v>
          </cell>
        </row>
        <row r="1025">
          <cell r="A1025" t="str">
            <v>Fees</v>
          </cell>
          <cell r="B1025">
            <v>0</v>
          </cell>
        </row>
        <row r="1026">
          <cell r="A1026" t="str">
            <v>2016 Settlement</v>
          </cell>
          <cell r="B1026" t="e">
            <v>#VALUE!</v>
          </cell>
        </row>
        <row r="1027">
          <cell r="A1027" t="str">
            <v>Volume (MCF)</v>
          </cell>
          <cell r="B1027" t="e">
            <v>#VALUE!</v>
          </cell>
        </row>
        <row r="1028">
          <cell r="A1028" t="str">
            <v>Volume (MMBtu)</v>
          </cell>
          <cell r="B1028" t="e">
            <v>#VALUE!</v>
          </cell>
        </row>
        <row r="1029">
          <cell r="A1029" t="str">
            <v>FFU (MMBtu)</v>
          </cell>
          <cell r="B1029" t="e">
            <v>#VALUE!</v>
          </cell>
        </row>
        <row r="1030">
          <cell r="A1030" t="str">
            <v>Shrink (MMBtu)</v>
          </cell>
          <cell r="B1030" t="e">
            <v>#VALUE!</v>
          </cell>
        </row>
        <row r="1031">
          <cell r="A1031" t="str">
            <v>Sales Gas (MMBtu)</v>
          </cell>
          <cell r="B1031" t="e">
            <v>#VALUE!</v>
          </cell>
        </row>
        <row r="1032">
          <cell r="A1032" t="str">
            <v>Methane (gallons)</v>
          </cell>
          <cell r="B1032" t="e">
            <v>#VALUE!</v>
          </cell>
        </row>
        <row r="1033">
          <cell r="A1033" t="str">
            <v>Ethane (gallons)</v>
          </cell>
          <cell r="B1033" t="e">
            <v>#VALUE!</v>
          </cell>
        </row>
        <row r="1034">
          <cell r="A1034" t="str">
            <v>Propane (gallons)</v>
          </cell>
          <cell r="B1034" t="e">
            <v>#VALUE!</v>
          </cell>
        </row>
        <row r="1035">
          <cell r="A1035" t="str">
            <v>iso-Butane (gallons)</v>
          </cell>
          <cell r="B1035" t="e">
            <v>#VALUE!</v>
          </cell>
        </row>
        <row r="1036">
          <cell r="A1036" t="str">
            <v>nor-Butane (gallons)</v>
          </cell>
          <cell r="B1036" t="e">
            <v>#VALUE!</v>
          </cell>
        </row>
        <row r="1037">
          <cell r="A1037" t="str">
            <v>iso-Petane (gallons)</v>
          </cell>
          <cell r="B1037" t="e">
            <v>#VALUE!</v>
          </cell>
        </row>
        <row r="1038">
          <cell r="A1038" t="str">
            <v>nor-Pentane (gallons)</v>
          </cell>
          <cell r="B1038" t="e">
            <v>#VALUE!</v>
          </cell>
        </row>
        <row r="1039">
          <cell r="A1039" t="str">
            <v>Hexanes+ (gallons)</v>
          </cell>
          <cell r="B1039" t="e">
            <v>#VALUE!</v>
          </cell>
        </row>
        <row r="1040">
          <cell r="A1040" t="str">
            <v>Methane ($/gal)</v>
          </cell>
          <cell r="B1040" t="e">
            <v>#VALUE!</v>
          </cell>
        </row>
        <row r="1041">
          <cell r="A1041" t="str">
            <v>Ethane ($/gal)</v>
          </cell>
          <cell r="B1041" t="e">
            <v>#VALUE!</v>
          </cell>
        </row>
        <row r="1042">
          <cell r="A1042" t="str">
            <v>Propane ($/gal)</v>
          </cell>
          <cell r="B1042" t="e">
            <v>#VALUE!</v>
          </cell>
        </row>
        <row r="1043">
          <cell r="A1043" t="str">
            <v>iso-Butane ($/gal)</v>
          </cell>
          <cell r="B1043" t="e">
            <v>#VALUE!</v>
          </cell>
        </row>
        <row r="1044">
          <cell r="A1044" t="str">
            <v>nor-Butane ($/gal)</v>
          </cell>
          <cell r="B1044" t="e">
            <v>#VALUE!</v>
          </cell>
        </row>
        <row r="1045">
          <cell r="A1045" t="str">
            <v>iso-Petane ($/gal)</v>
          </cell>
          <cell r="B1045" t="e">
            <v>#VALUE!</v>
          </cell>
        </row>
        <row r="1046">
          <cell r="A1046" t="str">
            <v>nor-Pentane ($/gal)</v>
          </cell>
          <cell r="B1046" t="e">
            <v>#VALUE!</v>
          </cell>
        </row>
        <row r="1047">
          <cell r="A1047" t="str">
            <v>Hexanes+ ($/gal)</v>
          </cell>
          <cell r="B1047" t="e">
            <v>#VALUE!</v>
          </cell>
        </row>
        <row r="1048">
          <cell r="A1048" t="str">
            <v>NGL T&amp;F</v>
          </cell>
          <cell r="B1048" t="e">
            <v>#VALUE!</v>
          </cell>
        </row>
        <row r="1049">
          <cell r="A1049" t="str">
            <v>Gas Price</v>
          </cell>
          <cell r="B1049" t="e">
            <v>#VALUE!</v>
          </cell>
        </row>
        <row r="1051">
          <cell r="A1051" t="str">
            <v>Sales Gas ($)</v>
          </cell>
          <cell r="B1051" t="e">
            <v>#VALUE!</v>
          </cell>
        </row>
        <row r="1052">
          <cell r="A1052" t="str">
            <v>Methane ($)</v>
          </cell>
          <cell r="B1052" t="e">
            <v>#VALUE!</v>
          </cell>
        </row>
        <row r="1053">
          <cell r="A1053" t="str">
            <v>Ethane ($)</v>
          </cell>
          <cell r="B1053" t="e">
            <v>#VALUE!</v>
          </cell>
        </row>
        <row r="1054">
          <cell r="A1054" t="str">
            <v>Propane ($)</v>
          </cell>
          <cell r="B1054" t="e">
            <v>#VALUE!</v>
          </cell>
        </row>
        <row r="1055">
          <cell r="A1055" t="str">
            <v>iso-Butane ($)</v>
          </cell>
          <cell r="B1055" t="e">
            <v>#VALUE!</v>
          </cell>
        </row>
        <row r="1056">
          <cell r="A1056" t="str">
            <v>nor-Butane ($)</v>
          </cell>
          <cell r="B1056" t="e">
            <v>#VALUE!</v>
          </cell>
        </row>
        <row r="1057">
          <cell r="A1057" t="str">
            <v>iso-Petane ($)</v>
          </cell>
          <cell r="B1057" t="e">
            <v>#VALUE!</v>
          </cell>
        </row>
        <row r="1058">
          <cell r="A1058" t="str">
            <v>nor-Pentane ($)</v>
          </cell>
          <cell r="B1058" t="e">
            <v>#VALUE!</v>
          </cell>
        </row>
        <row r="1059">
          <cell r="A1059" t="str">
            <v>Hexanes+ ($)</v>
          </cell>
          <cell r="B1059" t="e">
            <v>#VALUE!</v>
          </cell>
        </row>
        <row r="1060">
          <cell r="A1060" t="str">
            <v>Gross NGL Sales ($)</v>
          </cell>
          <cell r="B1060" t="e">
            <v>#VALUE!</v>
          </cell>
        </row>
        <row r="1061">
          <cell r="A1061" t="str">
            <v>NGL T&amp;F ($)</v>
          </cell>
          <cell r="B1061" t="e">
            <v>#VALUE!</v>
          </cell>
        </row>
        <row r="1062">
          <cell r="A1062" t="str">
            <v>Net NGL Sales ($)</v>
          </cell>
          <cell r="B1062" t="e">
            <v>#VALUE!</v>
          </cell>
        </row>
        <row r="1063">
          <cell r="A1063" t="str">
            <v>Wellhead Purchase Cost ($)</v>
          </cell>
          <cell r="B1063">
            <v>0</v>
          </cell>
        </row>
        <row r="1065">
          <cell r="A1065" t="str">
            <v>Fees</v>
          </cell>
          <cell r="B1065">
            <v>0</v>
          </cell>
        </row>
        <row r="1066">
          <cell r="A1066" t="str">
            <v>2017 Settlement</v>
          </cell>
          <cell r="B1066" t="e">
            <v>#VALUE!</v>
          </cell>
        </row>
        <row r="1067">
          <cell r="A1067" t="str">
            <v>Volume (MCF)</v>
          </cell>
          <cell r="B1067" t="e">
            <v>#VALUE!</v>
          </cell>
        </row>
        <row r="1068">
          <cell r="A1068" t="str">
            <v>Volume (MMBtu)</v>
          </cell>
          <cell r="B1068" t="e">
            <v>#VALUE!</v>
          </cell>
        </row>
        <row r="1069">
          <cell r="A1069" t="str">
            <v>FFU (MMBtu)</v>
          </cell>
          <cell r="B1069" t="e">
            <v>#VALUE!</v>
          </cell>
        </row>
        <row r="1070">
          <cell r="A1070" t="str">
            <v>Shrink (MMBtu)</v>
          </cell>
          <cell r="B1070" t="e">
            <v>#VALUE!</v>
          </cell>
        </row>
        <row r="1071">
          <cell r="A1071" t="str">
            <v>Sales Gas (MMBtu)</v>
          </cell>
          <cell r="B1071" t="e">
            <v>#VALUE!</v>
          </cell>
        </row>
        <row r="1072">
          <cell r="A1072" t="str">
            <v>Methane (gallons)</v>
          </cell>
          <cell r="B1072" t="e">
            <v>#VALUE!</v>
          </cell>
        </row>
        <row r="1073">
          <cell r="A1073" t="str">
            <v>Ethane (gallons)</v>
          </cell>
          <cell r="B1073" t="e">
            <v>#VALUE!</v>
          </cell>
        </row>
        <row r="1074">
          <cell r="A1074" t="str">
            <v>Propane (gallons)</v>
          </cell>
          <cell r="B1074" t="e">
            <v>#VALUE!</v>
          </cell>
        </row>
        <row r="1075">
          <cell r="A1075" t="str">
            <v>iso-Butane (gallons)</v>
          </cell>
          <cell r="B1075" t="e">
            <v>#VALUE!</v>
          </cell>
        </row>
        <row r="1076">
          <cell r="A1076" t="str">
            <v>nor-Butane (gallons)</v>
          </cell>
          <cell r="B1076" t="e">
            <v>#VALUE!</v>
          </cell>
        </row>
        <row r="1077">
          <cell r="A1077" t="str">
            <v>iso-Petane (gallons)</v>
          </cell>
          <cell r="B1077" t="e">
            <v>#VALUE!</v>
          </cell>
        </row>
        <row r="1078">
          <cell r="A1078" t="str">
            <v>nor-Pentane (gallons)</v>
          </cell>
          <cell r="B1078" t="e">
            <v>#VALUE!</v>
          </cell>
        </row>
        <row r="1079">
          <cell r="A1079" t="str">
            <v>Hexanes+ (gallons)</v>
          </cell>
          <cell r="B1079" t="e">
            <v>#VALUE!</v>
          </cell>
        </row>
        <row r="1080">
          <cell r="A1080" t="str">
            <v>Methane ($/gal)</v>
          </cell>
          <cell r="B1080" t="e">
            <v>#VALUE!</v>
          </cell>
        </row>
        <row r="1081">
          <cell r="A1081" t="str">
            <v>Ethane ($/gal)</v>
          </cell>
          <cell r="B1081" t="e">
            <v>#VALUE!</v>
          </cell>
        </row>
        <row r="1082">
          <cell r="A1082" t="str">
            <v>Propane ($/gal)</v>
          </cell>
          <cell r="B1082" t="e">
            <v>#VALUE!</v>
          </cell>
        </row>
        <row r="1083">
          <cell r="A1083" t="str">
            <v>iso-Butane ($/gal)</v>
          </cell>
          <cell r="B1083" t="e">
            <v>#VALUE!</v>
          </cell>
        </row>
        <row r="1084">
          <cell r="A1084" t="str">
            <v>nor-Butane ($/gal)</v>
          </cell>
          <cell r="B1084" t="e">
            <v>#VALUE!</v>
          </cell>
        </row>
        <row r="1085">
          <cell r="A1085" t="str">
            <v>iso-Petane ($/gal)</v>
          </cell>
          <cell r="B1085" t="e">
            <v>#VALUE!</v>
          </cell>
        </row>
        <row r="1086">
          <cell r="A1086" t="str">
            <v>nor-Pentane ($/gal)</v>
          </cell>
          <cell r="B1086" t="e">
            <v>#VALUE!</v>
          </cell>
        </row>
        <row r="1087">
          <cell r="A1087" t="str">
            <v>Hexanes+ ($/gal)</v>
          </cell>
          <cell r="B1087" t="e">
            <v>#VALUE!</v>
          </cell>
        </row>
        <row r="1088">
          <cell r="A1088" t="str">
            <v>NGL T&amp;F</v>
          </cell>
          <cell r="B1088" t="e">
            <v>#VALUE!</v>
          </cell>
        </row>
        <row r="1089">
          <cell r="A1089" t="str">
            <v>Gas Price</v>
          </cell>
          <cell r="B1089" t="e">
            <v>#VALUE!</v>
          </cell>
        </row>
        <row r="1091">
          <cell r="A1091" t="str">
            <v>Sales Gas ($)</v>
          </cell>
          <cell r="B1091" t="e">
            <v>#VALUE!</v>
          </cell>
        </row>
        <row r="1092">
          <cell r="A1092" t="str">
            <v>Methane ($)</v>
          </cell>
          <cell r="B1092" t="e">
            <v>#VALUE!</v>
          </cell>
        </row>
        <row r="1093">
          <cell r="A1093" t="str">
            <v>Ethane ($)</v>
          </cell>
          <cell r="B1093" t="e">
            <v>#VALUE!</v>
          </cell>
        </row>
        <row r="1094">
          <cell r="A1094" t="str">
            <v>Propane ($)</v>
          </cell>
          <cell r="B1094" t="e">
            <v>#VALUE!</v>
          </cell>
        </row>
        <row r="1095">
          <cell r="A1095" t="str">
            <v>iso-Butane ($)</v>
          </cell>
          <cell r="B1095" t="e">
            <v>#VALUE!</v>
          </cell>
        </row>
        <row r="1096">
          <cell r="A1096" t="str">
            <v>nor-Butane ($)</v>
          </cell>
          <cell r="B1096" t="e">
            <v>#VALUE!</v>
          </cell>
        </row>
        <row r="1097">
          <cell r="A1097" t="str">
            <v>iso-Petane ($)</v>
          </cell>
          <cell r="B1097" t="e">
            <v>#VALUE!</v>
          </cell>
        </row>
        <row r="1098">
          <cell r="A1098" t="str">
            <v>nor-Pentane ($)</v>
          </cell>
          <cell r="B1098" t="e">
            <v>#VALUE!</v>
          </cell>
        </row>
        <row r="1099">
          <cell r="A1099" t="str">
            <v>Hexanes+ ($)</v>
          </cell>
          <cell r="B1099" t="e">
            <v>#VALUE!</v>
          </cell>
        </row>
        <row r="1100">
          <cell r="A1100" t="str">
            <v>Gross NGL Sales ($)</v>
          </cell>
          <cell r="B1100" t="e">
            <v>#VALUE!</v>
          </cell>
        </row>
        <row r="1101">
          <cell r="A1101" t="str">
            <v>NGL T&amp;F ($)</v>
          </cell>
          <cell r="B1101" t="e">
            <v>#VALUE!</v>
          </cell>
        </row>
        <row r="1102">
          <cell r="A1102" t="str">
            <v>Net NGL Sales ($)</v>
          </cell>
          <cell r="B1102" t="e">
            <v>#VALUE!</v>
          </cell>
        </row>
        <row r="1103">
          <cell r="A1103" t="str">
            <v>Wellhead Purchase Cost ($)</v>
          </cell>
          <cell r="B1103">
            <v>0</v>
          </cell>
        </row>
        <row r="1105">
          <cell r="A1105" t="str">
            <v>Fees</v>
          </cell>
          <cell r="B1105">
            <v>0</v>
          </cell>
        </row>
        <row r="1106">
          <cell r="A1106" t="str">
            <v>2018 Settlement</v>
          </cell>
          <cell r="B1106" t="e">
            <v>#VALUE!</v>
          </cell>
        </row>
        <row r="1107">
          <cell r="A1107" t="str">
            <v>Volume (MCF)</v>
          </cell>
          <cell r="B1107" t="e">
            <v>#VALUE!</v>
          </cell>
        </row>
        <row r="1108">
          <cell r="A1108" t="str">
            <v>Volume (MMBtu)</v>
          </cell>
          <cell r="B1108" t="e">
            <v>#VALUE!</v>
          </cell>
        </row>
        <row r="1109">
          <cell r="A1109" t="str">
            <v>FFU (MMBtu)</v>
          </cell>
          <cell r="B1109" t="e">
            <v>#VALUE!</v>
          </cell>
        </row>
        <row r="1110">
          <cell r="A1110" t="str">
            <v>Shrink (MMBtu)</v>
          </cell>
          <cell r="B1110" t="e">
            <v>#VALUE!</v>
          </cell>
        </row>
        <row r="1111">
          <cell r="A1111" t="str">
            <v>Sales Gas (MMBtu)</v>
          </cell>
          <cell r="B1111" t="e">
            <v>#VALUE!</v>
          </cell>
        </row>
        <row r="1112">
          <cell r="A1112" t="str">
            <v>Methane (gallons)</v>
          </cell>
          <cell r="B1112" t="e">
            <v>#VALUE!</v>
          </cell>
        </row>
        <row r="1113">
          <cell r="A1113" t="str">
            <v>Ethane (gallons)</v>
          </cell>
          <cell r="B1113" t="e">
            <v>#VALUE!</v>
          </cell>
        </row>
        <row r="1114">
          <cell r="A1114" t="str">
            <v>Propane (gallons)</v>
          </cell>
          <cell r="B1114" t="e">
            <v>#VALUE!</v>
          </cell>
        </row>
        <row r="1115">
          <cell r="A1115" t="str">
            <v>iso-Butane (gallons)</v>
          </cell>
          <cell r="B1115" t="e">
            <v>#VALUE!</v>
          </cell>
        </row>
        <row r="1116">
          <cell r="A1116" t="str">
            <v>nor-Butane (gallons)</v>
          </cell>
          <cell r="B1116" t="e">
            <v>#VALUE!</v>
          </cell>
        </row>
        <row r="1117">
          <cell r="A1117" t="str">
            <v>iso-Petane (gallons)</v>
          </cell>
          <cell r="B1117" t="e">
            <v>#VALUE!</v>
          </cell>
        </row>
        <row r="1118">
          <cell r="A1118" t="str">
            <v>nor-Pentane (gallons)</v>
          </cell>
          <cell r="B1118" t="e">
            <v>#VALUE!</v>
          </cell>
        </row>
        <row r="1119">
          <cell r="A1119" t="str">
            <v>Hexanes+ (gallons)</v>
          </cell>
          <cell r="B1119" t="e">
            <v>#VALUE!</v>
          </cell>
        </row>
        <row r="1120">
          <cell r="A1120" t="str">
            <v>Methane ($/gal)</v>
          </cell>
          <cell r="B1120" t="e">
            <v>#VALUE!</v>
          </cell>
        </row>
        <row r="1121">
          <cell r="A1121" t="str">
            <v>Ethane ($/gal)</v>
          </cell>
          <cell r="B1121" t="e">
            <v>#VALUE!</v>
          </cell>
        </row>
        <row r="1122">
          <cell r="A1122" t="str">
            <v>Propane ($/gal)</v>
          </cell>
          <cell r="B1122" t="e">
            <v>#VALUE!</v>
          </cell>
        </row>
        <row r="1123">
          <cell r="A1123" t="str">
            <v>iso-Butane ($/gal)</v>
          </cell>
          <cell r="B1123" t="e">
            <v>#VALUE!</v>
          </cell>
        </row>
        <row r="1124">
          <cell r="A1124" t="str">
            <v>nor-Butane ($/gal)</v>
          </cell>
          <cell r="B1124" t="e">
            <v>#VALUE!</v>
          </cell>
        </row>
        <row r="1125">
          <cell r="A1125" t="str">
            <v>iso-Petane ($/gal)</v>
          </cell>
          <cell r="B1125" t="e">
            <v>#VALUE!</v>
          </cell>
        </row>
        <row r="1126">
          <cell r="A1126" t="str">
            <v>nor-Pentane ($/gal)</v>
          </cell>
          <cell r="B1126" t="e">
            <v>#VALUE!</v>
          </cell>
        </row>
        <row r="1127">
          <cell r="A1127" t="str">
            <v>Hexanes+ ($/gal)</v>
          </cell>
          <cell r="B1127" t="e">
            <v>#VALUE!</v>
          </cell>
        </row>
        <row r="1128">
          <cell r="A1128" t="str">
            <v>NGL T&amp;F</v>
          </cell>
          <cell r="B1128" t="e">
            <v>#VALUE!</v>
          </cell>
        </row>
        <row r="1129">
          <cell r="A1129" t="str">
            <v>Gas Price</v>
          </cell>
          <cell r="B1129" t="e">
            <v>#VALUE!</v>
          </cell>
        </row>
        <row r="1131">
          <cell r="A1131" t="str">
            <v>Sales Gas ($)</v>
          </cell>
          <cell r="B1131" t="e">
            <v>#VALUE!</v>
          </cell>
        </row>
        <row r="1132">
          <cell r="A1132" t="str">
            <v>Methane ($)</v>
          </cell>
          <cell r="B1132" t="e">
            <v>#VALUE!</v>
          </cell>
        </row>
        <row r="1133">
          <cell r="A1133" t="str">
            <v>Ethane ($)</v>
          </cell>
          <cell r="B1133" t="e">
            <v>#VALUE!</v>
          </cell>
        </row>
        <row r="1134">
          <cell r="A1134" t="str">
            <v>Propane ($)</v>
          </cell>
          <cell r="B1134" t="e">
            <v>#VALUE!</v>
          </cell>
        </row>
        <row r="1135">
          <cell r="A1135" t="str">
            <v>iso-Butane ($)</v>
          </cell>
          <cell r="B1135" t="e">
            <v>#VALUE!</v>
          </cell>
        </row>
        <row r="1136">
          <cell r="A1136" t="str">
            <v>nor-Butane ($)</v>
          </cell>
          <cell r="B1136" t="e">
            <v>#VALUE!</v>
          </cell>
        </row>
        <row r="1137">
          <cell r="A1137" t="str">
            <v>iso-Petane ($)</v>
          </cell>
          <cell r="B1137" t="e">
            <v>#VALUE!</v>
          </cell>
        </row>
        <row r="1138">
          <cell r="A1138" t="str">
            <v>nor-Pentane ($)</v>
          </cell>
          <cell r="B1138" t="e">
            <v>#VALUE!</v>
          </cell>
        </row>
        <row r="1139">
          <cell r="A1139" t="str">
            <v>Hexanes+ ($)</v>
          </cell>
          <cell r="B1139" t="e">
            <v>#VALUE!</v>
          </cell>
        </row>
        <row r="1140">
          <cell r="A1140" t="str">
            <v>Gross NGL Sales ($)</v>
          </cell>
          <cell r="B1140" t="e">
            <v>#VALUE!</v>
          </cell>
        </row>
        <row r="1141">
          <cell r="A1141" t="str">
            <v>NGL T&amp;F ($)</v>
          </cell>
          <cell r="B1141" t="e">
            <v>#VALUE!</v>
          </cell>
        </row>
        <row r="1142">
          <cell r="A1142" t="str">
            <v>Net NGL Sales ($)</v>
          </cell>
          <cell r="B1142" t="e">
            <v>#VALUE!</v>
          </cell>
        </row>
        <row r="1143">
          <cell r="A1143" t="str">
            <v>Wellhead Purchase Cost ($)</v>
          </cell>
          <cell r="B1143">
            <v>0</v>
          </cell>
        </row>
        <row r="1145">
          <cell r="A1145" t="str">
            <v>Fees</v>
          </cell>
          <cell r="B1145">
            <v>0</v>
          </cell>
        </row>
        <row r="1146">
          <cell r="A1146" t="str">
            <v>2019 Settlement</v>
          </cell>
          <cell r="B1146" t="e">
            <v>#VALUE!</v>
          </cell>
        </row>
        <row r="1147">
          <cell r="A1147" t="str">
            <v>Volume (MCF)</v>
          </cell>
          <cell r="B1147" t="e">
            <v>#VALUE!</v>
          </cell>
        </row>
        <row r="1148">
          <cell r="A1148" t="str">
            <v>Volume (MMBtu)</v>
          </cell>
          <cell r="B1148" t="e">
            <v>#VALUE!</v>
          </cell>
        </row>
        <row r="1149">
          <cell r="A1149" t="str">
            <v>FFU (MMBtu)</v>
          </cell>
          <cell r="B1149" t="e">
            <v>#VALUE!</v>
          </cell>
        </row>
        <row r="1150">
          <cell r="A1150" t="str">
            <v>Shrink (MMBtu)</v>
          </cell>
          <cell r="B1150" t="e">
            <v>#VALUE!</v>
          </cell>
        </row>
        <row r="1151">
          <cell r="A1151" t="str">
            <v>Sales Gas (MMBtu)</v>
          </cell>
          <cell r="B1151" t="e">
            <v>#VALUE!</v>
          </cell>
        </row>
        <row r="1152">
          <cell r="A1152" t="str">
            <v>Methane (gallons)</v>
          </cell>
          <cell r="B1152" t="e">
            <v>#VALUE!</v>
          </cell>
        </row>
        <row r="1153">
          <cell r="A1153" t="str">
            <v>Ethane (gallons)</v>
          </cell>
          <cell r="B1153" t="e">
            <v>#VALUE!</v>
          </cell>
        </row>
        <row r="1154">
          <cell r="A1154" t="str">
            <v>Propane (gallons)</v>
          </cell>
          <cell r="B1154" t="e">
            <v>#VALUE!</v>
          </cell>
        </row>
        <row r="1155">
          <cell r="A1155" t="str">
            <v>iso-Butane (gallons)</v>
          </cell>
          <cell r="B1155" t="e">
            <v>#VALUE!</v>
          </cell>
        </row>
        <row r="1156">
          <cell r="A1156" t="str">
            <v>nor-Butane (gallons)</v>
          </cell>
          <cell r="B1156" t="e">
            <v>#VALUE!</v>
          </cell>
        </row>
        <row r="1157">
          <cell r="A1157" t="str">
            <v>iso-Petane (gallons)</v>
          </cell>
          <cell r="B1157" t="e">
            <v>#VALUE!</v>
          </cell>
        </row>
        <row r="1158">
          <cell r="A1158" t="str">
            <v>nor-Pentane (gallons)</v>
          </cell>
          <cell r="B1158" t="e">
            <v>#VALUE!</v>
          </cell>
        </row>
        <row r="1159">
          <cell r="A1159" t="str">
            <v>Hexanes+ (gallons)</v>
          </cell>
          <cell r="B1159" t="e">
            <v>#VALUE!</v>
          </cell>
        </row>
        <row r="1160">
          <cell r="A1160" t="str">
            <v>Methane ($/gal)</v>
          </cell>
          <cell r="B1160" t="e">
            <v>#VALUE!</v>
          </cell>
        </row>
        <row r="1161">
          <cell r="A1161" t="str">
            <v>Ethane ($/gal)</v>
          </cell>
          <cell r="B1161" t="e">
            <v>#VALUE!</v>
          </cell>
        </row>
        <row r="1162">
          <cell r="A1162" t="str">
            <v>Propane ($/gal)</v>
          </cell>
          <cell r="B1162" t="e">
            <v>#VALUE!</v>
          </cell>
        </row>
        <row r="1163">
          <cell r="A1163" t="str">
            <v>iso-Butane ($/gal)</v>
          </cell>
          <cell r="B1163" t="e">
            <v>#VALUE!</v>
          </cell>
        </row>
        <row r="1164">
          <cell r="A1164" t="str">
            <v>nor-Butane ($/gal)</v>
          </cell>
          <cell r="B1164" t="e">
            <v>#VALUE!</v>
          </cell>
        </row>
        <row r="1165">
          <cell r="A1165" t="str">
            <v>iso-Petane ($/gal)</v>
          </cell>
          <cell r="B1165" t="e">
            <v>#VALUE!</v>
          </cell>
        </row>
        <row r="1166">
          <cell r="A1166" t="str">
            <v>nor-Pentane ($/gal)</v>
          </cell>
          <cell r="B1166" t="e">
            <v>#VALUE!</v>
          </cell>
        </row>
        <row r="1167">
          <cell r="A1167" t="str">
            <v>Hexanes+ ($/gal)</v>
          </cell>
          <cell r="B1167" t="e">
            <v>#VALUE!</v>
          </cell>
        </row>
        <row r="1168">
          <cell r="A1168" t="str">
            <v>NGL T&amp;F</v>
          </cell>
          <cell r="B1168" t="e">
            <v>#VALUE!</v>
          </cell>
        </row>
        <row r="1169">
          <cell r="A1169" t="str">
            <v>Gas Price</v>
          </cell>
          <cell r="B1169" t="e">
            <v>#VALUE!</v>
          </cell>
        </row>
        <row r="1171">
          <cell r="A1171" t="str">
            <v>Sales Gas ($)</v>
          </cell>
          <cell r="B1171" t="e">
            <v>#VALUE!</v>
          </cell>
        </row>
        <row r="1172">
          <cell r="A1172" t="str">
            <v>Methane ($)</v>
          </cell>
          <cell r="B1172" t="e">
            <v>#VALUE!</v>
          </cell>
        </row>
        <row r="1173">
          <cell r="A1173" t="str">
            <v>Ethane ($)</v>
          </cell>
          <cell r="B1173" t="e">
            <v>#VALUE!</v>
          </cell>
        </row>
        <row r="1174">
          <cell r="A1174" t="str">
            <v>Propane ($)</v>
          </cell>
          <cell r="B1174" t="e">
            <v>#VALUE!</v>
          </cell>
        </row>
        <row r="1175">
          <cell r="A1175" t="str">
            <v>iso-Butane ($)</v>
          </cell>
          <cell r="B1175" t="e">
            <v>#VALUE!</v>
          </cell>
        </row>
        <row r="1176">
          <cell r="A1176" t="str">
            <v>nor-Butane ($)</v>
          </cell>
          <cell r="B1176" t="e">
            <v>#VALUE!</v>
          </cell>
        </row>
        <row r="1177">
          <cell r="A1177" t="str">
            <v>iso-Petane ($)</v>
          </cell>
          <cell r="B1177" t="e">
            <v>#VALUE!</v>
          </cell>
        </row>
        <row r="1178">
          <cell r="A1178" t="str">
            <v>nor-Pentane ($)</v>
          </cell>
          <cell r="B1178" t="e">
            <v>#VALUE!</v>
          </cell>
        </row>
        <row r="1179">
          <cell r="A1179" t="str">
            <v>Hexanes+ ($)</v>
          </cell>
          <cell r="B1179" t="e">
            <v>#VALUE!</v>
          </cell>
        </row>
        <row r="1180">
          <cell r="A1180" t="str">
            <v>Gross NGL Sales ($)</v>
          </cell>
          <cell r="B1180" t="e">
            <v>#VALUE!</v>
          </cell>
        </row>
        <row r="1181">
          <cell r="A1181" t="str">
            <v>NGL T&amp;F ($)</v>
          </cell>
          <cell r="B1181" t="e">
            <v>#VALUE!</v>
          </cell>
        </row>
        <row r="1182">
          <cell r="A1182" t="str">
            <v>Net NGL Sales ($)</v>
          </cell>
          <cell r="B1182" t="e">
            <v>#VALUE!</v>
          </cell>
        </row>
        <row r="1183">
          <cell r="A1183" t="str">
            <v>Wellhead Purchase Cost ($)</v>
          </cell>
          <cell r="B1183">
            <v>0</v>
          </cell>
        </row>
        <row r="1185">
          <cell r="A1185" t="str">
            <v>Fees</v>
          </cell>
          <cell r="B1185">
            <v>0</v>
          </cell>
        </row>
        <row r="1186">
          <cell r="A1186" t="str">
            <v>2020 Settlement</v>
          </cell>
          <cell r="B1186" t="e">
            <v>#VALUE!</v>
          </cell>
        </row>
        <row r="1187">
          <cell r="A1187" t="str">
            <v>Settlement</v>
          </cell>
        </row>
      </sheetData>
      <sheetData sheetId="4">
        <row r="1">
          <cell r="A1" t="str">
            <v>PLANT AND FIELD INFORMATION as of 5/4/09</v>
          </cell>
          <cell r="B1" t="str">
            <v>Block 16</v>
          </cell>
          <cell r="C1" t="str">
            <v>Coyanosa</v>
          </cell>
          <cell r="D1" t="str">
            <v>Grey Ranch</v>
          </cell>
          <cell r="E1" t="str">
            <v>Jal #3</v>
          </cell>
          <cell r="F1" t="str">
            <v>Keystone</v>
          </cell>
          <cell r="G1" t="str">
            <v>Mi Vida</v>
          </cell>
          <cell r="H1" t="str">
            <v>Tippett</v>
          </cell>
          <cell r="I1" t="str">
            <v>Block 16 - Mod</v>
          </cell>
          <cell r="J1" t="str">
            <v>Coyanosa - Mod</v>
          </cell>
          <cell r="K1" t="str">
            <v>Grey Ranch - Mod</v>
          </cell>
          <cell r="L1" t="str">
            <v>Jal #3 - Mod</v>
          </cell>
          <cell r="M1" t="str">
            <v>Keystone - Mod</v>
          </cell>
          <cell r="N1" t="str">
            <v>Mi Vida - Mod</v>
          </cell>
          <cell r="O1" t="str">
            <v>Tippett - Mod</v>
          </cell>
          <cell r="P1" t="str">
            <v>Comp - Mod</v>
          </cell>
          <cell r="Q1" t="str">
            <v>Coyanosa High Pressure Fuel</v>
          </cell>
          <cell r="R1" t="str">
            <v>CRC Area Fuel</v>
          </cell>
          <cell r="S1" t="str">
            <v>Mountain Area Fuel</v>
          </cell>
          <cell r="T1" t="str">
            <v>Santa Rosa/Sandhills Area Fuel</v>
          </cell>
          <cell r="U1" t="str">
            <v>Sta 9 Area Fuel</v>
          </cell>
          <cell r="V1" t="str">
            <v>Sta 10 Area Fuel</v>
          </cell>
          <cell r="W1" t="str">
            <v>Sta 53 Area Fuel</v>
          </cell>
          <cell r="X1" t="str">
            <v>Sta 94 Area Fuel</v>
          </cell>
          <cell r="Y1" t="str">
            <v>Sta 144 Area Fuel</v>
          </cell>
          <cell r="Z1" t="str">
            <v>Sta 145 Area Fuel</v>
          </cell>
          <cell r="AA1" t="str">
            <v>Sta 146 Area Fuel</v>
          </cell>
          <cell r="AB1" t="str">
            <v>Sta 147 Area Fuel</v>
          </cell>
          <cell r="AC1" t="str">
            <v>Sta 156 Area Fuel</v>
          </cell>
          <cell r="AD1" t="str">
            <v>Sta 157 Area Fuel</v>
          </cell>
          <cell r="AE1" t="str">
            <v>House Area Compression</v>
          </cell>
          <cell r="AF1" t="str">
            <v>Trestle Area Compression</v>
          </cell>
          <cell r="AG1" t="str">
            <v>Hawk Area Compression</v>
          </cell>
          <cell r="AH1" t="str">
            <v>West Eunice Area Compression</v>
          </cell>
          <cell r="AI1" t="str">
            <v>South Eunice Area Compression</v>
          </cell>
          <cell r="AJ1" t="str">
            <v>Oil Center Area Compression</v>
          </cell>
          <cell r="AK1" t="str">
            <v>A-14 Area Compression</v>
          </cell>
          <cell r="AL1" t="str">
            <v>Jal South Area Compression</v>
          </cell>
          <cell r="AM1" t="str">
            <v>Red Hills Area Compression</v>
          </cell>
          <cell r="AN1" t="str">
            <v>Nash Draw Area Compression</v>
          </cell>
          <cell r="AO1" t="str">
            <v>Fortson Area Compression</v>
          </cell>
          <cell r="AP1" t="str">
            <v>Harroun Area Compression</v>
          </cell>
          <cell r="AQ1" t="str">
            <v>Other Lea Co Compression</v>
          </cell>
          <cell r="AR1" t="str">
            <v>Caprock Volume</v>
          </cell>
          <cell r="AS1" t="str">
            <v>Emperor Area Volume</v>
          </cell>
          <cell r="AT1" t="str">
            <v>GMV Area Volume</v>
          </cell>
          <cell r="AU1" t="str">
            <v>Howe Area Volume</v>
          </cell>
          <cell r="AV1" t="str">
            <v>WTG Area Volume</v>
          </cell>
          <cell r="AW1" t="str">
            <v>Halley Area Volume</v>
          </cell>
          <cell r="AX1" t="str">
            <v>Crawford Mills Area Volume</v>
          </cell>
          <cell r="AY1" t="str">
            <v>Sealy Smith Area Volume</v>
          </cell>
          <cell r="AZ1" t="str">
            <v>1-3 Clarks Volume</v>
          </cell>
          <cell r="BA1" t="str">
            <v>4-7 Clarks Volume</v>
          </cell>
          <cell r="BB1" t="str">
            <v>8-14 Clarks Volume</v>
          </cell>
          <cell r="BC1" t="str">
            <v>20 Cooper Volume</v>
          </cell>
          <cell r="BD1" t="str">
            <v>24 Cat Volume</v>
          </cell>
          <cell r="BE1" t="str">
            <v>Rankin Area Fuel</v>
          </cell>
          <cell r="BF1" t="str">
            <v>Mariner Area Fuel</v>
          </cell>
        </row>
        <row r="2">
          <cell r="A2" t="str">
            <v>Gas Price</v>
          </cell>
        </row>
        <row r="3">
          <cell r="A3" t="str">
            <v>Gas Price Index</v>
          </cell>
          <cell r="B3" t="str">
            <v>Waha</v>
          </cell>
          <cell r="C3" t="str">
            <v>Waha</v>
          </cell>
          <cell r="E3" t="str">
            <v>Permian</v>
          </cell>
          <cell r="F3" t="str">
            <v>Permian</v>
          </cell>
          <cell r="G3" t="str">
            <v>Waha</v>
          </cell>
          <cell r="H3" t="str">
            <v>Waha</v>
          </cell>
          <cell r="I3" t="str">
            <v>Waha</v>
          </cell>
          <cell r="J3" t="str">
            <v>Waha</v>
          </cell>
          <cell r="L3" t="str">
            <v>Permian</v>
          </cell>
          <cell r="M3" t="str">
            <v>Permian</v>
          </cell>
          <cell r="N3" t="str">
            <v>Waha</v>
          </cell>
          <cell r="O3" t="str">
            <v>Waha</v>
          </cell>
        </row>
        <row r="4">
          <cell r="A4" t="str">
            <v>Fuel</v>
          </cell>
        </row>
        <row r="5">
          <cell r="A5" t="str">
            <v>Gathering/Compression Fuel (MMBtu/MCF)</v>
          </cell>
          <cell r="Q5">
            <v>1.6530840809233689E-2</v>
          </cell>
          <cell r="R5">
            <v>4.2163116195976201E-3</v>
          </cell>
          <cell r="S5">
            <v>8.4247426904731804E-2</v>
          </cell>
          <cell r="T5">
            <v>7.2672913444068274E-2</v>
          </cell>
          <cell r="U5">
            <v>7.0244258982170321E-2</v>
          </cell>
          <cell r="V5">
            <v>7.4337465428327157E-2</v>
          </cell>
          <cell r="W5">
            <v>0.15058851258897601</v>
          </cell>
          <cell r="X5">
            <v>8.4707451466043665E-2</v>
          </cell>
          <cell r="Y5">
            <v>6.8107490790775493E-2</v>
          </cell>
          <cell r="Z5">
            <v>5.4573624829757791E-2</v>
          </cell>
          <cell r="AA5">
            <v>4.6094203769637035E-2</v>
          </cell>
          <cell r="AB5">
            <v>3.6981939918650092E-2</v>
          </cell>
          <cell r="AC5">
            <v>7.8440197589577765E-2</v>
          </cell>
          <cell r="AD5">
            <v>5.751038142011701E-2</v>
          </cell>
          <cell r="AE5">
            <v>5.4402826101363246E-2</v>
          </cell>
          <cell r="AF5">
            <v>5.3504828083264816E-2</v>
          </cell>
          <cell r="AG5">
            <v>5.110048169746248E-2</v>
          </cell>
          <cell r="AH5">
            <v>9.2422353728004294E-2</v>
          </cell>
          <cell r="AI5">
            <v>5.644223530104344E-2</v>
          </cell>
          <cell r="AJ5">
            <v>5.2535245440472146E-2</v>
          </cell>
          <cell r="AK5">
            <v>6.8017690266222605E-2</v>
          </cell>
          <cell r="AL5">
            <v>9.9474123300708744E-3</v>
          </cell>
          <cell r="AM5">
            <v>3.5470355972292568E-2</v>
          </cell>
          <cell r="AN5">
            <v>4.4558159788539886E-2</v>
          </cell>
          <cell r="AO5">
            <v>4.4009242437491262E-2</v>
          </cell>
          <cell r="AP5">
            <v>4.4972254734738343E-2</v>
          </cell>
          <cell r="AQ5">
            <v>8.8787366637580203E-2</v>
          </cell>
          <cell r="AR5">
            <v>9.1932212835866181E-2</v>
          </cell>
          <cell r="AS5">
            <v>3.5806895520345793E-2</v>
          </cell>
          <cell r="AT5">
            <v>6.0298270382771191E-3</v>
          </cell>
          <cell r="AU5">
            <v>1.9786247568778646E-2</v>
          </cell>
          <cell r="AV5">
            <v>6.956628730454241E-2</v>
          </cell>
          <cell r="AW5">
            <v>6.5791432660793472E-2</v>
          </cell>
          <cell r="AX5">
            <v>2.8080000000000004E-2</v>
          </cell>
          <cell r="AY5">
            <v>4.7339240289977942E-2</v>
          </cell>
          <cell r="AZ5">
            <v>1.8588463712699243E-2</v>
          </cell>
          <cell r="BA5">
            <v>3.5543316748293696E-2</v>
          </cell>
          <cell r="BB5">
            <v>6.9000000000000006E-2</v>
          </cell>
          <cell r="BC5">
            <v>5.0756926631566911E-2</v>
          </cell>
          <cell r="BD5">
            <v>4.8876667168861652E-2</v>
          </cell>
          <cell r="BE5">
            <v>7.4517515470194057E-2</v>
          </cell>
          <cell r="BF5">
            <v>1.1578030481430119E-2</v>
          </cell>
        </row>
        <row r="6">
          <cell r="A6" t="str">
            <v>Treating Fuel (MMBtu/MCF A.G.)</v>
          </cell>
          <cell r="B6">
            <v>0</v>
          </cell>
          <cell r="C6">
            <v>0.67755999253478016</v>
          </cell>
          <cell r="E6">
            <v>0.20214010159223172</v>
          </cell>
          <cell r="F6">
            <v>0.74881923187472577</v>
          </cell>
          <cell r="H6">
            <v>0.75468686454735534</v>
          </cell>
          <cell r="I6">
            <v>0</v>
          </cell>
          <cell r="J6">
            <v>0.67755999253478016</v>
          </cell>
          <cell r="K6">
            <v>0</v>
          </cell>
          <cell r="L6">
            <v>0.20214010159223172</v>
          </cell>
          <cell r="M6">
            <v>0.74881923187472577</v>
          </cell>
          <cell r="N6">
            <v>0</v>
          </cell>
          <cell r="O6">
            <v>0.75468686454735534</v>
          </cell>
        </row>
        <row r="7">
          <cell r="A7" t="str">
            <v>Processing Fuel (MMBtu/MCF)</v>
          </cell>
          <cell r="C7">
            <v>2.184532941462693E-2</v>
          </cell>
          <cell r="D7">
            <v>1.1489509004948953E-2</v>
          </cell>
          <cell r="E7">
            <v>1.7821960571816731E-2</v>
          </cell>
          <cell r="F7">
            <v>1.7765982143634163E-2</v>
          </cell>
          <cell r="G7">
            <v>1.9737493699513138E-3</v>
          </cell>
          <cell r="H7">
            <v>2.2197608022969235E-2</v>
          </cell>
          <cell r="J7">
            <v>2.184532941462693E-2</v>
          </cell>
          <cell r="K7">
            <v>1.1489509004948953E-2</v>
          </cell>
          <cell r="L7">
            <v>1.7821960571816731E-2</v>
          </cell>
          <cell r="M7">
            <v>1.7765982143634163E-2</v>
          </cell>
          <cell r="N7">
            <v>1.9737493699513138E-3</v>
          </cell>
          <cell r="O7">
            <v>2.2197608022969235E-2</v>
          </cell>
        </row>
        <row r="8">
          <cell r="A8" t="str">
            <v>Flare &amp; Unaccountable</v>
          </cell>
        </row>
        <row r="9">
          <cell r="A9" t="str">
            <v>Flare &amp; Unaccountable (MMBtu/MMBtu)</v>
          </cell>
          <cell r="C9">
            <v>1.3842527861514789E-2</v>
          </cell>
          <cell r="D9">
            <v>5.8600116732696751E-2</v>
          </cell>
          <cell r="E9">
            <v>3.0251579952416941E-2</v>
          </cell>
          <cell r="F9">
            <v>3.9381575511403489E-3</v>
          </cell>
          <cell r="G9">
            <v>-4.9972732512639029E-3</v>
          </cell>
          <cell r="H9">
            <v>1.3842527861514789E-2</v>
          </cell>
          <cell r="J9">
            <v>1.3842527861514789E-2</v>
          </cell>
          <cell r="K9">
            <v>5.8600116732696751E-2</v>
          </cell>
          <cell r="L9">
            <v>3.0251579952416941E-2</v>
          </cell>
          <cell r="M9">
            <v>3.9381575511403489E-3</v>
          </cell>
          <cell r="N9">
            <v>-4.9972732512639029E-3</v>
          </cell>
          <cell r="O9">
            <v>1.3842527861514789E-2</v>
          </cell>
        </row>
        <row r="10">
          <cell r="A10" t="str">
            <v>Recoveries</v>
          </cell>
        </row>
        <row r="11">
          <cell r="A11" t="str">
            <v>H2S</v>
          </cell>
          <cell r="C11">
            <v>1</v>
          </cell>
          <cell r="E11">
            <v>1</v>
          </cell>
          <cell r="F11">
            <v>1</v>
          </cell>
          <cell r="G11">
            <v>1</v>
          </cell>
          <cell r="H11">
            <v>1</v>
          </cell>
          <cell r="J11">
            <v>1</v>
          </cell>
          <cell r="L11">
            <v>1</v>
          </cell>
          <cell r="M11">
            <v>1</v>
          </cell>
          <cell r="N11">
            <v>1</v>
          </cell>
          <cell r="O11">
            <v>1</v>
          </cell>
        </row>
        <row r="12">
          <cell r="A12" t="str">
            <v>N2</v>
          </cell>
          <cell r="C12">
            <v>0</v>
          </cell>
          <cell r="E12">
            <v>0</v>
          </cell>
          <cell r="F12">
            <v>0</v>
          </cell>
          <cell r="G12">
            <v>0</v>
          </cell>
          <cell r="H12">
            <v>0</v>
          </cell>
          <cell r="J12">
            <v>0</v>
          </cell>
          <cell r="L12">
            <v>0</v>
          </cell>
          <cell r="M12">
            <v>0</v>
          </cell>
          <cell r="N12">
            <v>0</v>
          </cell>
          <cell r="O12">
            <v>0</v>
          </cell>
        </row>
        <row r="13">
          <cell r="A13" t="str">
            <v>CO2</v>
          </cell>
          <cell r="C13">
            <v>0.40531682528596108</v>
          </cell>
          <cell r="E13">
            <v>1</v>
          </cell>
          <cell r="F13">
            <v>1</v>
          </cell>
          <cell r="G13">
            <v>0.75</v>
          </cell>
          <cell r="H13">
            <v>1</v>
          </cell>
          <cell r="J13">
            <v>0.40531682528596108</v>
          </cell>
          <cell r="L13">
            <v>1</v>
          </cell>
          <cell r="M13">
            <v>1</v>
          </cell>
          <cell r="N13">
            <v>0.75</v>
          </cell>
          <cell r="O13">
            <v>1</v>
          </cell>
        </row>
        <row r="14">
          <cell r="A14" t="str">
            <v>C1</v>
          </cell>
          <cell r="C14">
            <v>0</v>
          </cell>
          <cell r="E14">
            <v>0</v>
          </cell>
          <cell r="F14">
            <v>0</v>
          </cell>
          <cell r="G14">
            <v>0</v>
          </cell>
          <cell r="H14">
            <v>0</v>
          </cell>
          <cell r="J14">
            <v>0</v>
          </cell>
          <cell r="L14">
            <v>0</v>
          </cell>
          <cell r="M14">
            <v>0</v>
          </cell>
          <cell r="N14">
            <v>0</v>
          </cell>
          <cell r="O14">
            <v>0</v>
          </cell>
        </row>
        <row r="15">
          <cell r="A15" t="str">
            <v>C2</v>
          </cell>
          <cell r="C15">
            <v>0.66576401226338089</v>
          </cell>
          <cell r="E15">
            <v>0.68443930125013763</v>
          </cell>
          <cell r="F15">
            <v>0.78982877985732314</v>
          </cell>
          <cell r="G15">
            <v>0</v>
          </cell>
          <cell r="H15">
            <v>0.8033444132043589</v>
          </cell>
          <cell r="J15">
            <v>0.66576401226338089</v>
          </cell>
          <cell r="L15">
            <v>0.68443930125013763</v>
          </cell>
          <cell r="M15">
            <v>0.78982877985732314</v>
          </cell>
          <cell r="N15">
            <v>0</v>
          </cell>
          <cell r="O15">
            <v>0.8033444132043589</v>
          </cell>
        </row>
        <row r="16">
          <cell r="A16" t="str">
            <v>C3</v>
          </cell>
          <cell r="C16">
            <v>0.96789652380899815</v>
          </cell>
          <cell r="E16">
            <v>0.96620464808120377</v>
          </cell>
          <cell r="F16">
            <v>1.0438633488149582</v>
          </cell>
          <cell r="G16">
            <v>0</v>
          </cell>
          <cell r="H16">
            <v>1.0220589849428874</v>
          </cell>
          <cell r="J16">
            <v>0.96789652380899815</v>
          </cell>
          <cell r="L16">
            <v>0.96620464808120377</v>
          </cell>
          <cell r="M16">
            <v>1.0438633488149582</v>
          </cell>
          <cell r="N16">
            <v>0</v>
          </cell>
          <cell r="O16">
            <v>1.0220589849428874</v>
          </cell>
        </row>
        <row r="17">
          <cell r="A17" t="str">
            <v>IC4</v>
          </cell>
          <cell r="C17">
            <v>0.98</v>
          </cell>
          <cell r="E17">
            <v>0.98</v>
          </cell>
          <cell r="F17">
            <v>0.98</v>
          </cell>
          <cell r="G17">
            <v>0</v>
          </cell>
          <cell r="H17">
            <v>0.98</v>
          </cell>
          <cell r="J17">
            <v>0.98</v>
          </cell>
          <cell r="L17">
            <v>0.98</v>
          </cell>
          <cell r="M17">
            <v>0.98</v>
          </cell>
          <cell r="N17">
            <v>0</v>
          </cell>
          <cell r="O17">
            <v>0.98</v>
          </cell>
        </row>
        <row r="18">
          <cell r="A18" t="str">
            <v>NC4</v>
          </cell>
          <cell r="C18">
            <v>0.98</v>
          </cell>
          <cell r="E18">
            <v>0.98</v>
          </cell>
          <cell r="F18">
            <v>0.98</v>
          </cell>
          <cell r="G18">
            <v>0</v>
          </cell>
          <cell r="H18">
            <v>0.98</v>
          </cell>
          <cell r="J18">
            <v>0.98</v>
          </cell>
          <cell r="L18">
            <v>0.98</v>
          </cell>
          <cell r="M18">
            <v>0.98</v>
          </cell>
          <cell r="N18">
            <v>0</v>
          </cell>
          <cell r="O18">
            <v>0.98</v>
          </cell>
        </row>
        <row r="19">
          <cell r="A19" t="str">
            <v>IC5</v>
          </cell>
          <cell r="C19">
            <v>0.98</v>
          </cell>
          <cell r="E19">
            <v>0.98</v>
          </cell>
          <cell r="F19">
            <v>0.98</v>
          </cell>
          <cell r="G19">
            <v>0</v>
          </cell>
          <cell r="H19">
            <v>0.98</v>
          </cell>
          <cell r="J19">
            <v>0.98</v>
          </cell>
          <cell r="L19">
            <v>0.98</v>
          </cell>
          <cell r="M19">
            <v>0.98</v>
          </cell>
          <cell r="N19">
            <v>0</v>
          </cell>
          <cell r="O19">
            <v>0.98</v>
          </cell>
        </row>
        <row r="20">
          <cell r="A20" t="str">
            <v>NC5</v>
          </cell>
          <cell r="C20">
            <v>0.98</v>
          </cell>
          <cell r="E20">
            <v>0.98</v>
          </cell>
          <cell r="F20">
            <v>0.98</v>
          </cell>
          <cell r="G20">
            <v>0</v>
          </cell>
          <cell r="H20">
            <v>0.98</v>
          </cell>
          <cell r="J20">
            <v>0.98</v>
          </cell>
          <cell r="L20">
            <v>0.98</v>
          </cell>
          <cell r="M20">
            <v>0.98</v>
          </cell>
          <cell r="N20">
            <v>0</v>
          </cell>
          <cell r="O20">
            <v>0.98</v>
          </cell>
        </row>
        <row r="21">
          <cell r="A21" t="str">
            <v>C6+</v>
          </cell>
          <cell r="C21">
            <v>0.98</v>
          </cell>
          <cell r="E21">
            <v>0.98</v>
          </cell>
          <cell r="F21">
            <v>0.98</v>
          </cell>
          <cell r="G21">
            <v>0</v>
          </cell>
          <cell r="H21">
            <v>0.98</v>
          </cell>
          <cell r="J21">
            <v>0.98</v>
          </cell>
          <cell r="L21">
            <v>0.98</v>
          </cell>
          <cell r="M21">
            <v>0.98</v>
          </cell>
          <cell r="N21">
            <v>0</v>
          </cell>
          <cell r="O21">
            <v>0.98</v>
          </cell>
        </row>
        <row r="22">
          <cell r="A22" t="str">
            <v>Operating Costs</v>
          </cell>
        </row>
        <row r="23">
          <cell r="A23" t="str">
            <v>Incremental Opex Year 1</v>
          </cell>
        </row>
        <row r="24">
          <cell r="A24" t="str">
            <v>Incremental Gathering ($/MCF)</v>
          </cell>
          <cell r="C24">
            <v>1.5076014436767572E-2</v>
          </cell>
          <cell r="E24">
            <v>1.5655861145874018E-2</v>
          </cell>
          <cell r="F24">
            <v>1.5655861145874018E-2</v>
          </cell>
          <cell r="G24">
            <v>1.5076014436767572E-2</v>
          </cell>
          <cell r="H24">
            <v>1.5076014436767572E-2</v>
          </cell>
          <cell r="J24">
            <v>1.5076014436767572E-2</v>
          </cell>
          <cell r="L24">
            <v>1.5655861145874018E-2</v>
          </cell>
          <cell r="M24">
            <v>1.5655861145874018E-2</v>
          </cell>
          <cell r="N24">
            <v>1.5076014436767572E-2</v>
          </cell>
          <cell r="O24">
            <v>1.5076014436767572E-2</v>
          </cell>
          <cell r="P24">
            <v>1.5655861145874018E-2</v>
          </cell>
          <cell r="Q24">
            <v>1.5076014436767572E-2</v>
          </cell>
          <cell r="R24">
            <v>1.5076014436767572E-2</v>
          </cell>
          <cell r="S24">
            <v>1.5076014436767572E-2</v>
          </cell>
          <cell r="T24">
            <v>1.5076014436767572E-2</v>
          </cell>
          <cell r="U24">
            <v>1.5076014436767572E-2</v>
          </cell>
          <cell r="V24">
            <v>1.5076014436767572E-2</v>
          </cell>
          <cell r="W24">
            <v>1.5076014436767572E-2</v>
          </cell>
          <cell r="X24">
            <v>1.5076014436767572E-2</v>
          </cell>
          <cell r="Y24">
            <v>1.5076014436767572E-2</v>
          </cell>
          <cell r="Z24">
            <v>1.5076014436767572E-2</v>
          </cell>
          <cell r="AA24">
            <v>1.5076014436767572E-2</v>
          </cell>
          <cell r="AB24">
            <v>1.5076014436767572E-2</v>
          </cell>
          <cell r="AC24">
            <v>1.5076014436767572E-2</v>
          </cell>
          <cell r="AD24">
            <v>1.5076014436767572E-2</v>
          </cell>
          <cell r="AE24">
            <v>1.5655861145874018E-2</v>
          </cell>
          <cell r="AF24">
            <v>1.5655861145874018E-2</v>
          </cell>
          <cell r="AG24">
            <v>1.5655861145874018E-2</v>
          </cell>
          <cell r="AH24">
            <v>1.5655861145874018E-2</v>
          </cell>
          <cell r="AI24">
            <v>1.5655861145874018E-2</v>
          </cell>
          <cell r="AJ24">
            <v>1.5655861145874018E-2</v>
          </cell>
          <cell r="AK24">
            <v>1.5655861145874018E-2</v>
          </cell>
          <cell r="AL24">
            <v>1.5655861145874018E-2</v>
          </cell>
          <cell r="AM24">
            <v>1.5655861145874018E-2</v>
          </cell>
          <cell r="AN24">
            <v>1.5655861145874018E-2</v>
          </cell>
          <cell r="AO24">
            <v>1.5655861145874018E-2</v>
          </cell>
          <cell r="AP24">
            <v>1.5655861145874018E-2</v>
          </cell>
          <cell r="AQ24">
            <v>1.5655861145874018E-2</v>
          </cell>
          <cell r="AR24">
            <v>1.5655861145874018E-2</v>
          </cell>
          <cell r="AS24">
            <v>1.5655861145874018E-2</v>
          </cell>
          <cell r="AT24">
            <v>1.5655861145874018E-2</v>
          </cell>
          <cell r="AU24">
            <v>1.5655861145874018E-2</v>
          </cell>
          <cell r="AV24">
            <v>1.5655861145874018E-2</v>
          </cell>
          <cell r="AW24">
            <v>1.5655861145874018E-2</v>
          </cell>
          <cell r="AX24">
            <v>1.5655861145874018E-2</v>
          </cell>
          <cell r="AY24">
            <v>1.5655861145874018E-2</v>
          </cell>
          <cell r="AZ24">
            <v>1.5655861145874018E-2</v>
          </cell>
          <cell r="BA24">
            <v>1.5655861145874018E-2</v>
          </cell>
          <cell r="BB24">
            <v>1.5655861145874018E-2</v>
          </cell>
          <cell r="BC24">
            <v>1.5655861145874018E-2</v>
          </cell>
          <cell r="BD24">
            <v>1.5655861145874018E-2</v>
          </cell>
          <cell r="BE24">
            <v>1.5076014436767572E-2</v>
          </cell>
          <cell r="BF24">
            <v>1.5076014436767572E-2</v>
          </cell>
        </row>
        <row r="25">
          <cell r="A25" t="str">
            <v>Incremental 1 stg compression ($/MCF)</v>
          </cell>
          <cell r="C25">
            <v>1.5076014436767572E-2</v>
          </cell>
          <cell r="E25">
            <v>1.5076014436767572E-2</v>
          </cell>
          <cell r="F25">
            <v>1.5076014436767572E-2</v>
          </cell>
          <cell r="H25">
            <v>1.5076014436767572E-2</v>
          </cell>
          <cell r="J25">
            <v>1.5076014436767572E-2</v>
          </cell>
          <cell r="L25">
            <v>1.5076014436767572E-2</v>
          </cell>
          <cell r="M25">
            <v>1.5076014436767572E-2</v>
          </cell>
          <cell r="O25">
            <v>1.5076014436767572E-2</v>
          </cell>
          <cell r="P25">
            <v>1.5076014436767572E-2</v>
          </cell>
          <cell r="Q25">
            <v>1.5076014436767572E-2</v>
          </cell>
          <cell r="R25">
            <v>1.5076014436767572E-2</v>
          </cell>
          <cell r="S25">
            <v>1.5076014436767572E-2</v>
          </cell>
          <cell r="T25">
            <v>1.5076014436767572E-2</v>
          </cell>
          <cell r="U25">
            <v>1.5076014436767572E-2</v>
          </cell>
          <cell r="V25">
            <v>1.5076014436767572E-2</v>
          </cell>
          <cell r="W25">
            <v>1.5076014436767572E-2</v>
          </cell>
          <cell r="X25">
            <v>1.5076014436767572E-2</v>
          </cell>
          <cell r="Y25">
            <v>1.5076014436767572E-2</v>
          </cell>
          <cell r="Z25">
            <v>1.5076014436767572E-2</v>
          </cell>
          <cell r="AA25">
            <v>1.5076014436767572E-2</v>
          </cell>
          <cell r="AB25">
            <v>1.5076014436767572E-2</v>
          </cell>
          <cell r="AC25">
            <v>1.5076014436767572E-2</v>
          </cell>
          <cell r="AD25">
            <v>1.5076014436767572E-2</v>
          </cell>
          <cell r="AE25">
            <v>1.5076014436767572E-2</v>
          </cell>
          <cell r="AF25">
            <v>1.5076014436767572E-2</v>
          </cell>
          <cell r="AG25">
            <v>1.5076014436767572E-2</v>
          </cell>
          <cell r="AH25">
            <v>1.5076014436767572E-2</v>
          </cell>
          <cell r="AI25">
            <v>1.5076014436767572E-2</v>
          </cell>
          <cell r="AJ25">
            <v>1.5076014436767572E-2</v>
          </cell>
          <cell r="AK25">
            <v>1.5076014436767572E-2</v>
          </cell>
          <cell r="AL25">
            <v>1.5076014436767572E-2</v>
          </cell>
          <cell r="AM25">
            <v>1.5076014436767572E-2</v>
          </cell>
          <cell r="AN25">
            <v>1.5076014436767572E-2</v>
          </cell>
          <cell r="AO25">
            <v>1.5076014436767572E-2</v>
          </cell>
          <cell r="AP25">
            <v>1.5076014436767572E-2</v>
          </cell>
          <cell r="AQ25">
            <v>1.5076014436767572E-2</v>
          </cell>
          <cell r="AR25">
            <v>1.5076014436767572E-2</v>
          </cell>
          <cell r="AS25">
            <v>1.5076014436767572E-2</v>
          </cell>
          <cell r="AT25">
            <v>1.5076014436767572E-2</v>
          </cell>
          <cell r="AU25">
            <v>1.5076014436767572E-2</v>
          </cell>
          <cell r="AV25">
            <v>1.5076014436767572E-2</v>
          </cell>
          <cell r="AW25">
            <v>1.5076014436767572E-2</v>
          </cell>
          <cell r="AX25">
            <v>1.5076014436767572E-2</v>
          </cell>
          <cell r="AY25">
            <v>1.5076014436767572E-2</v>
          </cell>
          <cell r="AZ25">
            <v>1.5076014436767572E-2</v>
          </cell>
          <cell r="BA25">
            <v>1.5076014436767572E-2</v>
          </cell>
          <cell r="BB25">
            <v>1.5076014436767572E-2</v>
          </cell>
          <cell r="BC25">
            <v>1.5076014436767572E-2</v>
          </cell>
          <cell r="BD25">
            <v>1.5076014436767572E-2</v>
          </cell>
          <cell r="BE25">
            <v>1.5076014436767572E-2</v>
          </cell>
          <cell r="BF25">
            <v>1.5076014436767572E-2</v>
          </cell>
        </row>
        <row r="26">
          <cell r="A26" t="str">
            <v>Incremental 2 stg compression ($/MCF)</v>
          </cell>
          <cell r="C26">
            <v>2.8992335455322257E-2</v>
          </cell>
          <cell r="E26">
            <v>2.8992335455322257E-2</v>
          </cell>
          <cell r="F26">
            <v>2.8992335455322257E-2</v>
          </cell>
          <cell r="H26">
            <v>2.8992335455322257E-2</v>
          </cell>
          <cell r="J26">
            <v>2.8992335455322257E-2</v>
          </cell>
          <cell r="L26">
            <v>2.8992335455322257E-2</v>
          </cell>
          <cell r="M26">
            <v>2.8992335455322257E-2</v>
          </cell>
          <cell r="O26">
            <v>2.8992335455322257E-2</v>
          </cell>
          <cell r="P26">
            <v>2.8992335455322257E-2</v>
          </cell>
          <cell r="Q26">
            <v>2.8992335455322257E-2</v>
          </cell>
          <cell r="R26">
            <v>2.8992335455322257E-2</v>
          </cell>
          <cell r="S26">
            <v>2.8992335455322257E-2</v>
          </cell>
          <cell r="T26">
            <v>2.8992335455322257E-2</v>
          </cell>
          <cell r="U26">
            <v>2.8992335455322257E-2</v>
          </cell>
          <cell r="V26">
            <v>2.8992335455322257E-2</v>
          </cell>
          <cell r="W26">
            <v>2.8992335455322257E-2</v>
          </cell>
          <cell r="X26">
            <v>2.8992335455322257E-2</v>
          </cell>
          <cell r="Y26">
            <v>2.8992335455322257E-2</v>
          </cell>
          <cell r="Z26">
            <v>2.8992335455322257E-2</v>
          </cell>
          <cell r="AA26">
            <v>2.8992335455322257E-2</v>
          </cell>
          <cell r="AB26">
            <v>2.8992335455322257E-2</v>
          </cell>
          <cell r="AC26">
            <v>2.8992335455322257E-2</v>
          </cell>
          <cell r="AD26">
            <v>2.8992335455322257E-2</v>
          </cell>
          <cell r="AE26">
            <v>2.8992335455322257E-2</v>
          </cell>
          <cell r="AF26">
            <v>2.8992335455322257E-2</v>
          </cell>
          <cell r="AG26">
            <v>2.8992335455322257E-2</v>
          </cell>
          <cell r="AH26">
            <v>2.8992335455322257E-2</v>
          </cell>
          <cell r="AI26">
            <v>2.8992335455322257E-2</v>
          </cell>
          <cell r="AJ26">
            <v>2.8992335455322257E-2</v>
          </cell>
          <cell r="AK26">
            <v>2.8992335455322257E-2</v>
          </cell>
          <cell r="AL26">
            <v>2.8992335455322257E-2</v>
          </cell>
          <cell r="AM26">
            <v>2.8992335455322257E-2</v>
          </cell>
          <cell r="AN26">
            <v>2.8992335455322257E-2</v>
          </cell>
          <cell r="AO26">
            <v>2.8992335455322257E-2</v>
          </cell>
          <cell r="AP26">
            <v>2.8992335455322257E-2</v>
          </cell>
          <cell r="AQ26">
            <v>2.8992335455322257E-2</v>
          </cell>
          <cell r="AR26">
            <v>2.8992335455322257E-2</v>
          </cell>
          <cell r="AS26">
            <v>2.8992335455322257E-2</v>
          </cell>
          <cell r="AT26">
            <v>2.8992335455322257E-2</v>
          </cell>
          <cell r="AU26">
            <v>2.8992335455322257E-2</v>
          </cell>
          <cell r="AV26">
            <v>2.8992335455322257E-2</v>
          </cell>
          <cell r="AW26">
            <v>2.8992335455322257E-2</v>
          </cell>
          <cell r="AX26">
            <v>2.8992335455322257E-2</v>
          </cell>
          <cell r="AY26">
            <v>2.8992335455322257E-2</v>
          </cell>
          <cell r="AZ26">
            <v>2.8992335455322257E-2</v>
          </cell>
          <cell r="BA26">
            <v>2.8992335455322257E-2</v>
          </cell>
          <cell r="BB26">
            <v>2.8992335455322257E-2</v>
          </cell>
          <cell r="BC26">
            <v>2.8992335455322257E-2</v>
          </cell>
          <cell r="BD26">
            <v>2.8992335455322257E-2</v>
          </cell>
          <cell r="BE26">
            <v>2.8992335455322257E-2</v>
          </cell>
          <cell r="BF26">
            <v>2.8992335455322257E-2</v>
          </cell>
        </row>
        <row r="27">
          <cell r="A27" t="str">
            <v>Incremental 3 stg compression ($/MCF)</v>
          </cell>
          <cell r="C27">
            <v>4.4068349892089825E-2</v>
          </cell>
          <cell r="E27">
            <v>4.4068349892089825E-2</v>
          </cell>
          <cell r="F27">
            <v>4.4068349892089825E-2</v>
          </cell>
          <cell r="H27">
            <v>4.4068349892089825E-2</v>
          </cell>
          <cell r="J27">
            <v>4.4068349892089825E-2</v>
          </cell>
          <cell r="L27">
            <v>4.4068349892089825E-2</v>
          </cell>
          <cell r="M27">
            <v>4.4068349892089825E-2</v>
          </cell>
          <cell r="O27">
            <v>4.4068349892089825E-2</v>
          </cell>
          <cell r="P27">
            <v>4.4068349892089825E-2</v>
          </cell>
          <cell r="Q27">
            <v>4.4068349892089825E-2</v>
          </cell>
          <cell r="R27">
            <v>4.4068349892089825E-2</v>
          </cell>
          <cell r="S27">
            <v>4.4068349892089825E-2</v>
          </cell>
          <cell r="T27">
            <v>4.4068349892089825E-2</v>
          </cell>
          <cell r="U27">
            <v>4.4068349892089825E-2</v>
          </cell>
          <cell r="V27">
            <v>4.4068349892089825E-2</v>
          </cell>
          <cell r="W27">
            <v>4.4068349892089825E-2</v>
          </cell>
          <cell r="X27">
            <v>4.4068349892089825E-2</v>
          </cell>
          <cell r="Y27">
            <v>4.4068349892089825E-2</v>
          </cell>
          <cell r="Z27">
            <v>4.4068349892089825E-2</v>
          </cell>
          <cell r="AA27">
            <v>4.4068349892089825E-2</v>
          </cell>
          <cell r="AB27">
            <v>4.4068349892089825E-2</v>
          </cell>
          <cell r="AC27">
            <v>4.4068349892089825E-2</v>
          </cell>
          <cell r="AD27">
            <v>4.4068349892089825E-2</v>
          </cell>
          <cell r="AE27">
            <v>4.4068349892089825E-2</v>
          </cell>
          <cell r="AF27">
            <v>4.4068349892089825E-2</v>
          </cell>
          <cell r="AG27">
            <v>4.4068349892089825E-2</v>
          </cell>
          <cell r="AH27">
            <v>4.4068349892089825E-2</v>
          </cell>
          <cell r="AI27">
            <v>4.4068349892089825E-2</v>
          </cell>
          <cell r="AJ27">
            <v>4.4068349892089825E-2</v>
          </cell>
          <cell r="AK27">
            <v>4.4068349892089825E-2</v>
          </cell>
          <cell r="AL27">
            <v>4.4068349892089825E-2</v>
          </cell>
          <cell r="AM27">
            <v>4.4068349892089825E-2</v>
          </cell>
          <cell r="AN27">
            <v>4.4068349892089825E-2</v>
          </cell>
          <cell r="AO27">
            <v>4.4068349892089825E-2</v>
          </cell>
          <cell r="AP27">
            <v>4.4068349892089825E-2</v>
          </cell>
          <cell r="AQ27">
            <v>4.4068349892089825E-2</v>
          </cell>
          <cell r="AR27">
            <v>4.4068349892089825E-2</v>
          </cell>
          <cell r="AS27">
            <v>4.4068349892089825E-2</v>
          </cell>
          <cell r="AT27">
            <v>4.4068349892089825E-2</v>
          </cell>
          <cell r="AU27">
            <v>4.4068349892089825E-2</v>
          </cell>
          <cell r="AV27">
            <v>4.4068349892089825E-2</v>
          </cell>
          <cell r="AW27">
            <v>4.4068349892089825E-2</v>
          </cell>
          <cell r="AX27">
            <v>4.4068349892089825E-2</v>
          </cell>
          <cell r="AY27">
            <v>4.4068349892089825E-2</v>
          </cell>
          <cell r="AZ27">
            <v>4.4068349892089825E-2</v>
          </cell>
          <cell r="BA27">
            <v>4.4068349892089825E-2</v>
          </cell>
          <cell r="BB27">
            <v>4.4068349892089825E-2</v>
          </cell>
          <cell r="BC27">
            <v>4.4068349892089825E-2</v>
          </cell>
          <cell r="BD27">
            <v>4.4068349892089825E-2</v>
          </cell>
          <cell r="BE27">
            <v>4.4068349892089825E-2</v>
          </cell>
          <cell r="BF27">
            <v>4.4068349892089825E-2</v>
          </cell>
        </row>
        <row r="28">
          <cell r="A28" t="str">
            <v>Incremental Treating ($/MCF)</v>
          </cell>
          <cell r="C28">
            <v>2.7832642037109365E-2</v>
          </cell>
          <cell r="E28">
            <v>1.6815554564086909E-2</v>
          </cell>
          <cell r="F28">
            <v>2.377371507336425E-2</v>
          </cell>
          <cell r="G28">
            <v>3.4790802546386702E-2</v>
          </cell>
          <cell r="H28">
            <v>2.7832642037109365E-2</v>
          </cell>
          <cell r="J28">
            <v>2.7832642037109365E-2</v>
          </cell>
          <cell r="L28">
            <v>1.6815554564086909E-2</v>
          </cell>
          <cell r="M28">
            <v>2.377371507336425E-2</v>
          </cell>
          <cell r="N28">
            <v>3.4790802546386702E-2</v>
          </cell>
          <cell r="O28">
            <v>2.7832642037109365E-2</v>
          </cell>
          <cell r="P28">
            <v>2.377371507336425E-2</v>
          </cell>
          <cell r="Q28">
            <v>2.7832642037109365E-2</v>
          </cell>
          <cell r="R28">
            <v>2.7832642037109365E-2</v>
          </cell>
          <cell r="S28">
            <v>2.7832642037109365E-2</v>
          </cell>
          <cell r="T28">
            <v>2.7832642037109365E-2</v>
          </cell>
          <cell r="U28">
            <v>2.7832642037109365E-2</v>
          </cell>
          <cell r="V28">
            <v>2.7832642037109365E-2</v>
          </cell>
          <cell r="W28">
            <v>2.7832642037109365E-2</v>
          </cell>
          <cell r="X28">
            <v>2.7832642037109365E-2</v>
          </cell>
          <cell r="Y28">
            <v>2.7832642037109365E-2</v>
          </cell>
          <cell r="Z28">
            <v>2.7832642037109365E-2</v>
          </cell>
          <cell r="AA28">
            <v>2.7832642037109365E-2</v>
          </cell>
          <cell r="AB28">
            <v>2.7832642037109365E-2</v>
          </cell>
          <cell r="AC28">
            <v>2.7832642037109365E-2</v>
          </cell>
          <cell r="AD28">
            <v>2.7832642037109365E-2</v>
          </cell>
          <cell r="AE28">
            <v>2.377371507336425E-2</v>
          </cell>
          <cell r="AF28">
            <v>2.377371507336425E-2</v>
          </cell>
          <cell r="AG28">
            <v>2.377371507336425E-2</v>
          </cell>
          <cell r="AH28">
            <v>2.377371507336425E-2</v>
          </cell>
          <cell r="AI28">
            <v>2.377371507336425E-2</v>
          </cell>
          <cell r="AJ28">
            <v>2.377371507336425E-2</v>
          </cell>
          <cell r="AK28">
            <v>2.377371507336425E-2</v>
          </cell>
          <cell r="AL28">
            <v>2.377371507336425E-2</v>
          </cell>
          <cell r="AM28">
            <v>2.377371507336425E-2</v>
          </cell>
          <cell r="AN28">
            <v>2.377371507336425E-2</v>
          </cell>
          <cell r="AO28">
            <v>2.377371507336425E-2</v>
          </cell>
          <cell r="AP28">
            <v>2.377371507336425E-2</v>
          </cell>
          <cell r="AQ28">
            <v>2.377371507336425E-2</v>
          </cell>
          <cell r="AR28">
            <v>2.377371507336425E-2</v>
          </cell>
          <cell r="AS28">
            <v>2.377371507336425E-2</v>
          </cell>
          <cell r="AT28">
            <v>2.377371507336425E-2</v>
          </cell>
          <cell r="AU28">
            <v>2.377371507336425E-2</v>
          </cell>
          <cell r="AV28">
            <v>2.377371507336425E-2</v>
          </cell>
          <cell r="AW28">
            <v>2.377371507336425E-2</v>
          </cell>
          <cell r="AX28">
            <v>2.377371507336425E-2</v>
          </cell>
          <cell r="AY28">
            <v>2.377371507336425E-2</v>
          </cell>
          <cell r="AZ28">
            <v>2.377371507336425E-2</v>
          </cell>
          <cell r="BA28">
            <v>2.377371507336425E-2</v>
          </cell>
          <cell r="BB28">
            <v>2.377371507336425E-2</v>
          </cell>
          <cell r="BC28">
            <v>2.377371507336425E-2</v>
          </cell>
          <cell r="BD28">
            <v>2.377371507336425E-2</v>
          </cell>
          <cell r="BE28">
            <v>2.7832642037109365E-2</v>
          </cell>
          <cell r="BF28">
            <v>2.7832642037109365E-2</v>
          </cell>
        </row>
        <row r="29">
          <cell r="A29" t="str">
            <v>Incremental Processing ($/MCF)</v>
          </cell>
          <cell r="C29">
            <v>3.9429576219238267E-2</v>
          </cell>
          <cell r="E29">
            <v>2.8992335455322257E-2</v>
          </cell>
          <cell r="F29">
            <v>3.2471415709960927E-2</v>
          </cell>
          <cell r="H29">
            <v>3.9429576219238267E-2</v>
          </cell>
          <cell r="J29">
            <v>3.9429576219238267E-2</v>
          </cell>
          <cell r="L29">
            <v>2.8992335455322257E-2</v>
          </cell>
          <cell r="M29">
            <v>3.2471415709960927E-2</v>
          </cell>
          <cell r="O29">
            <v>3.9429576219238267E-2</v>
          </cell>
          <cell r="P29">
            <v>3.2471415709960927E-2</v>
          </cell>
          <cell r="Q29">
            <v>3.9429576219238267E-2</v>
          </cell>
          <cell r="R29">
            <v>3.9429576219238267E-2</v>
          </cell>
          <cell r="S29">
            <v>3.9429576219238267E-2</v>
          </cell>
          <cell r="T29">
            <v>3.9429576219238267E-2</v>
          </cell>
          <cell r="U29">
            <v>3.9429576219238267E-2</v>
          </cell>
          <cell r="V29">
            <v>3.9429576219238267E-2</v>
          </cell>
          <cell r="W29">
            <v>3.9429576219238267E-2</v>
          </cell>
          <cell r="X29">
            <v>3.9429576219238267E-2</v>
          </cell>
          <cell r="Y29">
            <v>3.9429576219238267E-2</v>
          </cell>
          <cell r="Z29">
            <v>3.9429576219238267E-2</v>
          </cell>
          <cell r="AA29">
            <v>3.9429576219238267E-2</v>
          </cell>
          <cell r="AB29">
            <v>3.9429576219238267E-2</v>
          </cell>
          <cell r="AC29">
            <v>3.9429576219238267E-2</v>
          </cell>
          <cell r="AD29">
            <v>3.9429576219238267E-2</v>
          </cell>
          <cell r="AE29">
            <v>3.2471415709960927E-2</v>
          </cell>
          <cell r="AF29">
            <v>3.2471415709960927E-2</v>
          </cell>
          <cell r="AG29">
            <v>3.2471415709960927E-2</v>
          </cell>
          <cell r="AH29">
            <v>3.2471415709960927E-2</v>
          </cell>
          <cell r="AI29">
            <v>3.2471415709960927E-2</v>
          </cell>
          <cell r="AJ29">
            <v>3.2471415709960927E-2</v>
          </cell>
          <cell r="AK29">
            <v>3.2471415709960927E-2</v>
          </cell>
          <cell r="AL29">
            <v>3.2471415709960927E-2</v>
          </cell>
          <cell r="AM29">
            <v>3.2471415709960927E-2</v>
          </cell>
          <cell r="AN29">
            <v>3.2471415709960927E-2</v>
          </cell>
          <cell r="AO29">
            <v>3.2471415709960927E-2</v>
          </cell>
          <cell r="AP29">
            <v>3.2471415709960927E-2</v>
          </cell>
          <cell r="AQ29">
            <v>3.2471415709960927E-2</v>
          </cell>
          <cell r="AR29">
            <v>3.2471415709960927E-2</v>
          </cell>
          <cell r="AS29">
            <v>3.2471415709960927E-2</v>
          </cell>
          <cell r="AT29">
            <v>3.2471415709960927E-2</v>
          </cell>
          <cell r="AU29">
            <v>3.2471415709960927E-2</v>
          </cell>
          <cell r="AV29">
            <v>3.2471415709960927E-2</v>
          </cell>
          <cell r="AW29">
            <v>3.2471415709960927E-2</v>
          </cell>
          <cell r="AX29">
            <v>3.2471415709960927E-2</v>
          </cell>
          <cell r="AY29">
            <v>3.2471415709960927E-2</v>
          </cell>
          <cell r="AZ29">
            <v>3.2471415709960927E-2</v>
          </cell>
          <cell r="BA29">
            <v>3.2471415709960927E-2</v>
          </cell>
          <cell r="BB29">
            <v>3.2471415709960927E-2</v>
          </cell>
          <cell r="BC29">
            <v>3.2471415709960927E-2</v>
          </cell>
          <cell r="BD29">
            <v>3.2471415709960927E-2</v>
          </cell>
          <cell r="BE29">
            <v>3.9429576219238267E-2</v>
          </cell>
          <cell r="BF29">
            <v>3.9429576219238267E-2</v>
          </cell>
        </row>
        <row r="30">
          <cell r="A30" t="str">
            <v>Average Opex Year 2+</v>
          </cell>
        </row>
        <row r="31">
          <cell r="A31" t="str">
            <v>Total Gathering ($/MCF)</v>
          </cell>
          <cell r="C31">
            <v>2.8992335455322257E-2</v>
          </cell>
          <cell r="E31">
            <v>6.3783138001708956E-2</v>
          </cell>
          <cell r="F31">
            <v>6.3783138001708956E-2</v>
          </cell>
          <cell r="G31">
            <v>2.8992335455322257E-2</v>
          </cell>
          <cell r="H31">
            <v>2.8992335455322257E-2</v>
          </cell>
          <cell r="J31">
            <v>2.8992335455322257E-2</v>
          </cell>
          <cell r="L31">
            <v>6.3783138001708956E-2</v>
          </cell>
          <cell r="M31">
            <v>6.3783138001708956E-2</v>
          </cell>
          <cell r="N31">
            <v>2.8992335455322257E-2</v>
          </cell>
          <cell r="O31">
            <v>2.8992335455322257E-2</v>
          </cell>
          <cell r="P31">
            <v>6.3783138001708956E-2</v>
          </cell>
          <cell r="Q31">
            <v>2.8992335455322257E-2</v>
          </cell>
          <cell r="R31">
            <v>2.8992335455322257E-2</v>
          </cell>
          <cell r="S31">
            <v>2.8992335455322257E-2</v>
          </cell>
          <cell r="T31">
            <v>2.8992335455322257E-2</v>
          </cell>
          <cell r="U31">
            <v>2.8992335455322257E-2</v>
          </cell>
          <cell r="V31">
            <v>2.8992335455322257E-2</v>
          </cell>
          <cell r="W31">
            <v>2.8992335455322257E-2</v>
          </cell>
          <cell r="X31">
            <v>2.8992335455322257E-2</v>
          </cell>
          <cell r="Y31">
            <v>2.8992335455322257E-2</v>
          </cell>
          <cell r="Z31">
            <v>2.8992335455322257E-2</v>
          </cell>
          <cell r="AA31">
            <v>2.8992335455322257E-2</v>
          </cell>
          <cell r="AB31">
            <v>2.8992335455322257E-2</v>
          </cell>
          <cell r="AC31">
            <v>2.8992335455322257E-2</v>
          </cell>
          <cell r="AD31">
            <v>2.8992335455322257E-2</v>
          </cell>
          <cell r="AE31">
            <v>6.3783138001708956E-2</v>
          </cell>
          <cell r="AF31">
            <v>6.3783138001708956E-2</v>
          </cell>
          <cell r="AG31">
            <v>6.3783138001708956E-2</v>
          </cell>
          <cell r="AH31">
            <v>6.3783138001708956E-2</v>
          </cell>
          <cell r="AI31">
            <v>6.3783138001708956E-2</v>
          </cell>
          <cell r="AJ31">
            <v>6.3783138001708956E-2</v>
          </cell>
          <cell r="AK31">
            <v>6.3783138001708956E-2</v>
          </cell>
          <cell r="AL31">
            <v>6.3783138001708956E-2</v>
          </cell>
          <cell r="AM31">
            <v>6.3783138001708956E-2</v>
          </cell>
          <cell r="AN31">
            <v>6.3783138001708956E-2</v>
          </cell>
          <cell r="AO31">
            <v>6.3783138001708956E-2</v>
          </cell>
          <cell r="AP31">
            <v>6.3783138001708956E-2</v>
          </cell>
          <cell r="AQ31">
            <v>6.3783138001708956E-2</v>
          </cell>
          <cell r="AR31">
            <v>6.3783138001708956E-2</v>
          </cell>
          <cell r="AS31">
            <v>6.3783138001708956E-2</v>
          </cell>
          <cell r="AT31">
            <v>6.3783138001708956E-2</v>
          </cell>
          <cell r="AU31">
            <v>6.3783138001708956E-2</v>
          </cell>
          <cell r="AV31">
            <v>6.3783138001708956E-2</v>
          </cell>
          <cell r="AW31">
            <v>6.3783138001708956E-2</v>
          </cell>
          <cell r="AX31">
            <v>6.3783138001708956E-2</v>
          </cell>
          <cell r="AY31">
            <v>6.3783138001708956E-2</v>
          </cell>
          <cell r="AZ31">
            <v>6.3783138001708956E-2</v>
          </cell>
          <cell r="BA31">
            <v>6.3783138001708956E-2</v>
          </cell>
          <cell r="BB31">
            <v>6.3783138001708956E-2</v>
          </cell>
          <cell r="BC31">
            <v>6.3783138001708956E-2</v>
          </cell>
          <cell r="BD31">
            <v>6.3783138001708956E-2</v>
          </cell>
          <cell r="BE31">
            <v>2.8992335455322257E-2</v>
          </cell>
          <cell r="BF31">
            <v>2.8992335455322257E-2</v>
          </cell>
        </row>
        <row r="32">
          <cell r="A32" t="str">
            <v>Total 1 stg compression ($/MCF)</v>
          </cell>
          <cell r="C32">
            <v>2.8992335455322257E-2</v>
          </cell>
          <cell r="E32">
            <v>3.4790802546386702E-2</v>
          </cell>
          <cell r="F32">
            <v>3.4790802546386702E-2</v>
          </cell>
          <cell r="H32">
            <v>2.8992335455322257E-2</v>
          </cell>
          <cell r="J32">
            <v>2.8992335455322257E-2</v>
          </cell>
          <cell r="L32">
            <v>3.4790802546386702E-2</v>
          </cell>
          <cell r="M32">
            <v>3.4790802546386702E-2</v>
          </cell>
          <cell r="O32">
            <v>2.8992335455322257E-2</v>
          </cell>
          <cell r="P32">
            <v>3.4790802546386702E-2</v>
          </cell>
          <cell r="Q32">
            <v>2.8992335455322257E-2</v>
          </cell>
          <cell r="R32">
            <v>2.8992335455322257E-2</v>
          </cell>
          <cell r="S32">
            <v>2.8992335455322257E-2</v>
          </cell>
          <cell r="T32">
            <v>2.8992335455322257E-2</v>
          </cell>
          <cell r="U32">
            <v>2.8992335455322257E-2</v>
          </cell>
          <cell r="V32">
            <v>2.8992335455322257E-2</v>
          </cell>
          <cell r="W32">
            <v>2.8992335455322257E-2</v>
          </cell>
          <cell r="X32">
            <v>2.8992335455322257E-2</v>
          </cell>
          <cell r="Y32">
            <v>2.8992335455322257E-2</v>
          </cell>
          <cell r="Z32">
            <v>2.8992335455322257E-2</v>
          </cell>
          <cell r="AA32">
            <v>2.8992335455322257E-2</v>
          </cell>
          <cell r="AB32">
            <v>2.8992335455322257E-2</v>
          </cell>
          <cell r="AC32">
            <v>2.8992335455322257E-2</v>
          </cell>
          <cell r="AD32">
            <v>2.8992335455322257E-2</v>
          </cell>
          <cell r="AE32">
            <v>3.4790802546386702E-2</v>
          </cell>
          <cell r="AF32">
            <v>3.4790802546386702E-2</v>
          </cell>
          <cell r="AG32">
            <v>3.4790802546386702E-2</v>
          </cell>
          <cell r="AH32">
            <v>3.4790802546386702E-2</v>
          </cell>
          <cell r="AI32">
            <v>3.4790802546386702E-2</v>
          </cell>
          <cell r="AJ32">
            <v>3.4790802546386702E-2</v>
          </cell>
          <cell r="AK32">
            <v>3.4790802546386702E-2</v>
          </cell>
          <cell r="AL32">
            <v>3.4790802546386702E-2</v>
          </cell>
          <cell r="AM32">
            <v>3.4790802546386702E-2</v>
          </cell>
          <cell r="AN32">
            <v>3.4790802546386702E-2</v>
          </cell>
          <cell r="AO32">
            <v>3.4790802546386702E-2</v>
          </cell>
          <cell r="AP32">
            <v>3.4790802546386702E-2</v>
          </cell>
          <cell r="AQ32">
            <v>3.4790802546386702E-2</v>
          </cell>
          <cell r="AR32">
            <v>3.4790802546386702E-2</v>
          </cell>
          <cell r="AS32">
            <v>3.4790802546386702E-2</v>
          </cell>
          <cell r="AT32">
            <v>3.4790802546386702E-2</v>
          </cell>
          <cell r="AU32">
            <v>3.4790802546386702E-2</v>
          </cell>
          <cell r="AV32">
            <v>3.4790802546386702E-2</v>
          </cell>
          <cell r="AW32">
            <v>3.4790802546386702E-2</v>
          </cell>
          <cell r="AX32">
            <v>3.4790802546386702E-2</v>
          </cell>
          <cell r="AY32">
            <v>3.4790802546386702E-2</v>
          </cell>
          <cell r="AZ32">
            <v>3.4790802546386702E-2</v>
          </cell>
          <cell r="BA32">
            <v>3.4790802546386702E-2</v>
          </cell>
          <cell r="BB32">
            <v>3.4790802546386702E-2</v>
          </cell>
          <cell r="BC32">
            <v>3.4790802546386702E-2</v>
          </cell>
          <cell r="BD32">
            <v>3.4790802546386702E-2</v>
          </cell>
          <cell r="BE32">
            <v>2.8992335455322257E-2</v>
          </cell>
          <cell r="BF32">
            <v>2.8992335455322257E-2</v>
          </cell>
        </row>
        <row r="33">
          <cell r="A33" t="str">
            <v>Total 2 stg compression ($/MCF)</v>
          </cell>
          <cell r="C33">
            <v>5.7984670910644513E-2</v>
          </cell>
          <cell r="E33">
            <v>6.3783138001708956E-2</v>
          </cell>
          <cell r="F33">
            <v>6.3783138001708956E-2</v>
          </cell>
          <cell r="H33">
            <v>5.7984670910644513E-2</v>
          </cell>
          <cell r="J33">
            <v>5.7984670910644513E-2</v>
          </cell>
          <cell r="L33">
            <v>6.3783138001708956E-2</v>
          </cell>
          <cell r="M33">
            <v>6.3783138001708956E-2</v>
          </cell>
          <cell r="O33">
            <v>5.7984670910644513E-2</v>
          </cell>
          <cell r="P33">
            <v>6.3783138001708956E-2</v>
          </cell>
          <cell r="Q33">
            <v>5.7984670910644513E-2</v>
          </cell>
          <cell r="R33">
            <v>5.7984670910644513E-2</v>
          </cell>
          <cell r="S33">
            <v>5.7984670910644513E-2</v>
          </cell>
          <cell r="T33">
            <v>5.7984670910644513E-2</v>
          </cell>
          <cell r="U33">
            <v>5.7984670910644513E-2</v>
          </cell>
          <cell r="V33">
            <v>5.7984670910644513E-2</v>
          </cell>
          <cell r="W33">
            <v>5.7984670910644513E-2</v>
          </cell>
          <cell r="X33">
            <v>5.7984670910644513E-2</v>
          </cell>
          <cell r="Y33">
            <v>5.7984670910644513E-2</v>
          </cell>
          <cell r="Z33">
            <v>5.7984670910644513E-2</v>
          </cell>
          <cell r="AA33">
            <v>5.7984670910644513E-2</v>
          </cell>
          <cell r="AB33">
            <v>5.7984670910644513E-2</v>
          </cell>
          <cell r="AC33">
            <v>5.7984670910644513E-2</v>
          </cell>
          <cell r="AD33">
            <v>5.7984670910644513E-2</v>
          </cell>
          <cell r="AE33">
            <v>6.3783138001708956E-2</v>
          </cell>
          <cell r="AF33">
            <v>6.3783138001708956E-2</v>
          </cell>
          <cell r="AG33">
            <v>6.3783138001708956E-2</v>
          </cell>
          <cell r="AH33">
            <v>6.3783138001708956E-2</v>
          </cell>
          <cell r="AI33">
            <v>6.3783138001708956E-2</v>
          </cell>
          <cell r="AJ33">
            <v>6.3783138001708956E-2</v>
          </cell>
          <cell r="AK33">
            <v>6.3783138001708956E-2</v>
          </cell>
          <cell r="AL33">
            <v>6.3783138001708956E-2</v>
          </cell>
          <cell r="AM33">
            <v>6.3783138001708956E-2</v>
          </cell>
          <cell r="AN33">
            <v>6.3783138001708956E-2</v>
          </cell>
          <cell r="AO33">
            <v>6.3783138001708956E-2</v>
          </cell>
          <cell r="AP33">
            <v>6.3783138001708956E-2</v>
          </cell>
          <cell r="AQ33">
            <v>6.3783138001708956E-2</v>
          </cell>
          <cell r="AR33">
            <v>6.3783138001708956E-2</v>
          </cell>
          <cell r="AS33">
            <v>6.3783138001708956E-2</v>
          </cell>
          <cell r="AT33">
            <v>6.3783138001708956E-2</v>
          </cell>
          <cell r="AU33">
            <v>6.3783138001708956E-2</v>
          </cell>
          <cell r="AV33">
            <v>6.3783138001708956E-2</v>
          </cell>
          <cell r="AW33">
            <v>6.3783138001708956E-2</v>
          </cell>
          <cell r="AX33">
            <v>6.3783138001708956E-2</v>
          </cell>
          <cell r="AY33">
            <v>6.3783138001708956E-2</v>
          </cell>
          <cell r="AZ33">
            <v>6.3783138001708956E-2</v>
          </cell>
          <cell r="BA33">
            <v>6.3783138001708956E-2</v>
          </cell>
          <cell r="BB33">
            <v>6.3783138001708956E-2</v>
          </cell>
          <cell r="BC33">
            <v>6.3783138001708956E-2</v>
          </cell>
          <cell r="BD33">
            <v>6.3783138001708956E-2</v>
          </cell>
          <cell r="BE33">
            <v>5.7984670910644513E-2</v>
          </cell>
          <cell r="BF33">
            <v>5.7984670910644513E-2</v>
          </cell>
        </row>
        <row r="34">
          <cell r="A34" t="str">
            <v>Total 3 stg compression ($/MCF)</v>
          </cell>
          <cell r="C34">
            <v>8.6977006365966766E-2</v>
          </cell>
          <cell r="E34">
            <v>9.2775473457031216E-2</v>
          </cell>
          <cell r="F34">
            <v>9.2775473457031216E-2</v>
          </cell>
          <cell r="H34">
            <v>8.6977006365966766E-2</v>
          </cell>
          <cell r="J34">
            <v>8.6977006365966766E-2</v>
          </cell>
          <cell r="L34">
            <v>9.2775473457031216E-2</v>
          </cell>
          <cell r="M34">
            <v>9.2775473457031216E-2</v>
          </cell>
          <cell r="O34">
            <v>8.6977006365966766E-2</v>
          </cell>
          <cell r="P34">
            <v>9.2775473457031216E-2</v>
          </cell>
          <cell r="Q34">
            <v>8.6977006365966766E-2</v>
          </cell>
          <cell r="R34">
            <v>8.6977006365966766E-2</v>
          </cell>
          <cell r="S34">
            <v>8.6977006365966766E-2</v>
          </cell>
          <cell r="T34">
            <v>8.6977006365966766E-2</v>
          </cell>
          <cell r="U34">
            <v>8.6977006365966766E-2</v>
          </cell>
          <cell r="V34">
            <v>8.6977006365966766E-2</v>
          </cell>
          <cell r="W34">
            <v>8.6977006365966766E-2</v>
          </cell>
          <cell r="X34">
            <v>8.6977006365966766E-2</v>
          </cell>
          <cell r="Y34">
            <v>8.6977006365966766E-2</v>
          </cell>
          <cell r="Z34">
            <v>8.6977006365966766E-2</v>
          </cell>
          <cell r="AA34">
            <v>8.6977006365966766E-2</v>
          </cell>
          <cell r="AB34">
            <v>8.6977006365966766E-2</v>
          </cell>
          <cell r="AC34">
            <v>8.6977006365966766E-2</v>
          </cell>
          <cell r="AD34">
            <v>8.6977006365966766E-2</v>
          </cell>
          <cell r="AE34">
            <v>9.2775473457031216E-2</v>
          </cell>
          <cell r="AF34">
            <v>9.2775473457031216E-2</v>
          </cell>
          <cell r="AG34">
            <v>9.2775473457031216E-2</v>
          </cell>
          <cell r="AH34">
            <v>9.2775473457031216E-2</v>
          </cell>
          <cell r="AI34">
            <v>9.2775473457031216E-2</v>
          </cell>
          <cell r="AJ34">
            <v>9.2775473457031216E-2</v>
          </cell>
          <cell r="AK34">
            <v>9.2775473457031216E-2</v>
          </cell>
          <cell r="AL34">
            <v>9.2775473457031216E-2</v>
          </cell>
          <cell r="AM34">
            <v>9.2775473457031216E-2</v>
          </cell>
          <cell r="AN34">
            <v>9.2775473457031216E-2</v>
          </cell>
          <cell r="AO34">
            <v>9.2775473457031216E-2</v>
          </cell>
          <cell r="AP34">
            <v>9.2775473457031216E-2</v>
          </cell>
          <cell r="AQ34">
            <v>9.2775473457031216E-2</v>
          </cell>
          <cell r="AR34">
            <v>9.2775473457031216E-2</v>
          </cell>
          <cell r="AS34">
            <v>9.2775473457031216E-2</v>
          </cell>
          <cell r="AT34">
            <v>9.2775473457031216E-2</v>
          </cell>
          <cell r="AU34">
            <v>9.2775473457031216E-2</v>
          </cell>
          <cell r="AV34">
            <v>9.2775473457031216E-2</v>
          </cell>
          <cell r="AW34">
            <v>9.2775473457031216E-2</v>
          </cell>
          <cell r="AX34">
            <v>9.2775473457031216E-2</v>
          </cell>
          <cell r="AY34">
            <v>9.2775473457031216E-2</v>
          </cell>
          <cell r="AZ34">
            <v>9.2775473457031216E-2</v>
          </cell>
          <cell r="BA34">
            <v>9.2775473457031216E-2</v>
          </cell>
          <cell r="BB34">
            <v>9.2775473457031216E-2</v>
          </cell>
          <cell r="BC34">
            <v>9.2775473457031216E-2</v>
          </cell>
          <cell r="BD34">
            <v>9.2775473457031216E-2</v>
          </cell>
          <cell r="BE34">
            <v>8.6977006365966766E-2</v>
          </cell>
          <cell r="BF34">
            <v>8.6977006365966766E-2</v>
          </cell>
        </row>
        <row r="35">
          <cell r="A35" t="str">
            <v>Total Treating ($/MCF)</v>
          </cell>
          <cell r="C35">
            <v>4.9866816983154275E-2</v>
          </cell>
          <cell r="E35">
            <v>3.3631109128173818E-2</v>
          </cell>
          <cell r="F35">
            <v>4.7547430146728499E-2</v>
          </cell>
          <cell r="G35">
            <v>6.9581605092773405E-2</v>
          </cell>
          <cell r="H35">
            <v>4.9866816983154275E-2</v>
          </cell>
          <cell r="J35">
            <v>4.9866816983154275E-2</v>
          </cell>
          <cell r="L35">
            <v>3.3631109128173818E-2</v>
          </cell>
          <cell r="M35">
            <v>4.7547430146728499E-2</v>
          </cell>
          <cell r="N35">
            <v>6.9581605092773405E-2</v>
          </cell>
          <cell r="O35">
            <v>4.9866816983154275E-2</v>
          </cell>
          <cell r="P35">
            <v>4.7547430146728499E-2</v>
          </cell>
          <cell r="Q35">
            <v>4.9866816983154275E-2</v>
          </cell>
          <cell r="R35">
            <v>4.9866816983154275E-2</v>
          </cell>
          <cell r="S35">
            <v>4.9866816983154275E-2</v>
          </cell>
          <cell r="T35">
            <v>4.9866816983154275E-2</v>
          </cell>
          <cell r="U35">
            <v>4.9866816983154275E-2</v>
          </cell>
          <cell r="V35">
            <v>4.9866816983154275E-2</v>
          </cell>
          <cell r="W35">
            <v>4.9866816983154275E-2</v>
          </cell>
          <cell r="X35">
            <v>4.9866816983154275E-2</v>
          </cell>
          <cell r="Y35">
            <v>4.9866816983154275E-2</v>
          </cell>
          <cell r="Z35">
            <v>4.9866816983154275E-2</v>
          </cell>
          <cell r="AA35">
            <v>4.9866816983154275E-2</v>
          </cell>
          <cell r="AB35">
            <v>4.9866816983154275E-2</v>
          </cell>
          <cell r="AC35">
            <v>4.9866816983154275E-2</v>
          </cell>
          <cell r="AD35">
            <v>4.9866816983154275E-2</v>
          </cell>
          <cell r="AE35">
            <v>4.7547430146728499E-2</v>
          </cell>
          <cell r="AF35">
            <v>4.7547430146728499E-2</v>
          </cell>
          <cell r="AG35">
            <v>4.7547430146728499E-2</v>
          </cell>
          <cell r="AH35">
            <v>4.7547430146728499E-2</v>
          </cell>
          <cell r="AI35">
            <v>4.7547430146728499E-2</v>
          </cell>
          <cell r="AJ35">
            <v>4.7547430146728499E-2</v>
          </cell>
          <cell r="AK35">
            <v>4.7547430146728499E-2</v>
          </cell>
          <cell r="AL35">
            <v>4.7547430146728499E-2</v>
          </cell>
          <cell r="AM35">
            <v>4.7547430146728499E-2</v>
          </cell>
          <cell r="AN35">
            <v>4.7547430146728499E-2</v>
          </cell>
          <cell r="AO35">
            <v>4.7547430146728499E-2</v>
          </cell>
          <cell r="AP35">
            <v>4.7547430146728499E-2</v>
          </cell>
          <cell r="AQ35">
            <v>4.7547430146728499E-2</v>
          </cell>
          <cell r="AR35">
            <v>4.7547430146728499E-2</v>
          </cell>
          <cell r="AS35">
            <v>4.7547430146728499E-2</v>
          </cell>
          <cell r="AT35">
            <v>4.7547430146728499E-2</v>
          </cell>
          <cell r="AU35">
            <v>4.7547430146728499E-2</v>
          </cell>
          <cell r="AV35">
            <v>4.7547430146728499E-2</v>
          </cell>
          <cell r="AW35">
            <v>4.7547430146728499E-2</v>
          </cell>
          <cell r="AX35">
            <v>4.7547430146728499E-2</v>
          </cell>
          <cell r="AY35">
            <v>4.7547430146728499E-2</v>
          </cell>
          <cell r="AZ35">
            <v>4.7547430146728499E-2</v>
          </cell>
          <cell r="BA35">
            <v>4.7547430146728499E-2</v>
          </cell>
          <cell r="BB35">
            <v>4.7547430146728499E-2</v>
          </cell>
          <cell r="BC35">
            <v>4.7547430146728499E-2</v>
          </cell>
          <cell r="BD35">
            <v>4.7547430146728499E-2</v>
          </cell>
          <cell r="BE35">
            <v>4.9866816983154275E-2</v>
          </cell>
          <cell r="BF35">
            <v>4.9866816983154275E-2</v>
          </cell>
        </row>
        <row r="36">
          <cell r="A36" t="str">
            <v>Total Processing ($/MCF)</v>
          </cell>
          <cell r="C36">
            <v>8.2338232693115201E-2</v>
          </cell>
          <cell r="E36">
            <v>8.2338232693115201E-2</v>
          </cell>
          <cell r="F36">
            <v>8.2338232693115201E-2</v>
          </cell>
          <cell r="H36">
            <v>8.2338232693115201E-2</v>
          </cell>
          <cell r="J36">
            <v>8.2338232693115201E-2</v>
          </cell>
          <cell r="L36">
            <v>8.2338232693115201E-2</v>
          </cell>
          <cell r="M36">
            <v>8.2338232693115201E-2</v>
          </cell>
          <cell r="O36">
            <v>8.2338232693115201E-2</v>
          </cell>
          <cell r="P36">
            <v>8.2338232693115201E-2</v>
          </cell>
          <cell r="Q36">
            <v>8.2338232693115201E-2</v>
          </cell>
          <cell r="R36">
            <v>8.2338232693115201E-2</v>
          </cell>
          <cell r="S36">
            <v>8.2338232693115201E-2</v>
          </cell>
          <cell r="T36">
            <v>8.2338232693115201E-2</v>
          </cell>
          <cell r="U36">
            <v>8.2338232693115201E-2</v>
          </cell>
          <cell r="V36">
            <v>8.2338232693115201E-2</v>
          </cell>
          <cell r="W36">
            <v>8.2338232693115201E-2</v>
          </cell>
          <cell r="X36">
            <v>8.2338232693115201E-2</v>
          </cell>
          <cell r="Y36">
            <v>8.2338232693115201E-2</v>
          </cell>
          <cell r="Z36">
            <v>8.2338232693115201E-2</v>
          </cell>
          <cell r="AA36">
            <v>8.2338232693115201E-2</v>
          </cell>
          <cell r="AB36">
            <v>8.2338232693115201E-2</v>
          </cell>
          <cell r="AC36">
            <v>8.2338232693115201E-2</v>
          </cell>
          <cell r="AD36">
            <v>8.2338232693115201E-2</v>
          </cell>
          <cell r="AE36">
            <v>8.2338232693115201E-2</v>
          </cell>
          <cell r="AF36">
            <v>8.2338232693115201E-2</v>
          </cell>
          <cell r="AG36">
            <v>8.2338232693115201E-2</v>
          </cell>
          <cell r="AH36">
            <v>8.2338232693115201E-2</v>
          </cell>
          <cell r="AI36">
            <v>8.2338232693115201E-2</v>
          </cell>
          <cell r="AJ36">
            <v>8.2338232693115201E-2</v>
          </cell>
          <cell r="AK36">
            <v>8.2338232693115201E-2</v>
          </cell>
          <cell r="AL36">
            <v>8.2338232693115201E-2</v>
          </cell>
          <cell r="AM36">
            <v>8.2338232693115201E-2</v>
          </cell>
          <cell r="AN36">
            <v>8.2338232693115201E-2</v>
          </cell>
          <cell r="AO36">
            <v>8.2338232693115201E-2</v>
          </cell>
          <cell r="AP36">
            <v>8.2338232693115201E-2</v>
          </cell>
          <cell r="AQ36">
            <v>8.2338232693115201E-2</v>
          </cell>
          <cell r="AR36">
            <v>8.2338232693115201E-2</v>
          </cell>
          <cell r="AS36">
            <v>8.2338232693115201E-2</v>
          </cell>
          <cell r="AT36">
            <v>8.2338232693115201E-2</v>
          </cell>
          <cell r="AU36">
            <v>8.2338232693115201E-2</v>
          </cell>
          <cell r="AV36">
            <v>8.2338232693115201E-2</v>
          </cell>
          <cell r="AW36">
            <v>8.2338232693115201E-2</v>
          </cell>
          <cell r="AX36">
            <v>8.2338232693115201E-2</v>
          </cell>
          <cell r="AY36">
            <v>8.2338232693115201E-2</v>
          </cell>
          <cell r="AZ36">
            <v>8.2338232693115201E-2</v>
          </cell>
          <cell r="BA36">
            <v>8.2338232693115201E-2</v>
          </cell>
          <cell r="BB36">
            <v>8.2338232693115201E-2</v>
          </cell>
          <cell r="BC36">
            <v>8.2338232693115201E-2</v>
          </cell>
          <cell r="BD36">
            <v>8.2338232693115201E-2</v>
          </cell>
          <cell r="BE36">
            <v>8.2338232693115201E-2</v>
          </cell>
          <cell r="BF36">
            <v>8.2338232693115201E-2</v>
          </cell>
        </row>
      </sheetData>
      <sheetData sheetId="5">
        <row r="3">
          <cell r="A3" t="str">
            <v>LiqPrices</v>
          </cell>
          <cell r="B3">
            <v>2009</v>
          </cell>
          <cell r="C3">
            <v>2010</v>
          </cell>
          <cell r="D3">
            <v>2011</v>
          </cell>
          <cell r="E3">
            <v>2012</v>
          </cell>
          <cell r="F3">
            <v>2013</v>
          </cell>
          <cell r="G3">
            <v>2014</v>
          </cell>
          <cell r="H3">
            <v>2015</v>
          </cell>
          <cell r="I3">
            <v>2016</v>
          </cell>
          <cell r="J3">
            <v>2017</v>
          </cell>
          <cell r="K3">
            <v>2018</v>
          </cell>
          <cell r="L3">
            <v>2019</v>
          </cell>
          <cell r="M3">
            <v>2020</v>
          </cell>
        </row>
        <row r="4">
          <cell r="A4" t="str">
            <v>C1</v>
          </cell>
          <cell r="B4">
            <v>0.433</v>
          </cell>
          <cell r="C4">
            <v>0.45929999999999999</v>
          </cell>
          <cell r="D4">
            <v>0.47749999999999998</v>
          </cell>
          <cell r="E4">
            <v>0.47749999999999998</v>
          </cell>
          <cell r="F4">
            <v>0.47749999999999998</v>
          </cell>
          <cell r="G4">
            <v>0.47749999999999998</v>
          </cell>
          <cell r="H4">
            <v>0.47749999999999998</v>
          </cell>
          <cell r="I4">
            <v>0.47749999999999998</v>
          </cell>
          <cell r="J4">
            <v>0.47749999999999998</v>
          </cell>
          <cell r="K4">
            <v>0.47749999999999998</v>
          </cell>
          <cell r="L4">
            <v>0.47749999999999998</v>
          </cell>
          <cell r="M4">
            <v>0.47749999999999998</v>
          </cell>
        </row>
        <row r="5">
          <cell r="A5" t="str">
            <v>C2</v>
          </cell>
          <cell r="B5">
            <v>0.433</v>
          </cell>
          <cell r="C5">
            <v>0.45929999999999999</v>
          </cell>
          <cell r="D5">
            <v>0.47749999999999998</v>
          </cell>
          <cell r="E5">
            <v>0.47749999999999998</v>
          </cell>
          <cell r="F5">
            <v>0.47749999999999998</v>
          </cell>
          <cell r="G5">
            <v>0.47749999999999998</v>
          </cell>
          <cell r="H5">
            <v>0.47749999999999998</v>
          </cell>
          <cell r="I5">
            <v>0.47749999999999998</v>
          </cell>
          <cell r="J5">
            <v>0.47749999999999998</v>
          </cell>
          <cell r="K5">
            <v>0.47749999999999998</v>
          </cell>
          <cell r="L5">
            <v>0.47749999999999998</v>
          </cell>
          <cell r="M5">
            <v>0.47749999999999998</v>
          </cell>
        </row>
        <row r="6">
          <cell r="A6" t="str">
            <v>C3</v>
          </cell>
          <cell r="B6">
            <v>0.8135</v>
          </cell>
          <cell r="C6">
            <v>0.8871</v>
          </cell>
          <cell r="D6">
            <v>0.91349999999999998</v>
          </cell>
          <cell r="E6">
            <v>0.91349999999999998</v>
          </cell>
          <cell r="F6">
            <v>0.91349999999999998</v>
          </cell>
          <cell r="G6">
            <v>0.91349999999999998</v>
          </cell>
          <cell r="H6">
            <v>0.91349999999999998</v>
          </cell>
          <cell r="I6">
            <v>0.91349999999999998</v>
          </cell>
          <cell r="J6">
            <v>0.91349999999999998</v>
          </cell>
          <cell r="K6">
            <v>0.91349999999999998</v>
          </cell>
          <cell r="L6">
            <v>0.91349999999999998</v>
          </cell>
          <cell r="M6">
            <v>0.91349999999999998</v>
          </cell>
        </row>
        <row r="7">
          <cell r="A7" t="str">
            <v>IC4</v>
          </cell>
          <cell r="B7">
            <v>1.1308</v>
          </cell>
          <cell r="C7">
            <v>1.1707000000000001</v>
          </cell>
          <cell r="D7">
            <v>1.1957</v>
          </cell>
          <cell r="E7">
            <v>1.1957</v>
          </cell>
          <cell r="F7">
            <v>1.1957</v>
          </cell>
          <cell r="G7">
            <v>1.1957</v>
          </cell>
          <cell r="H7">
            <v>1.1957</v>
          </cell>
          <cell r="I7">
            <v>1.1957</v>
          </cell>
          <cell r="J7">
            <v>1.1957</v>
          </cell>
          <cell r="K7">
            <v>1.1957</v>
          </cell>
          <cell r="L7">
            <v>1.1957</v>
          </cell>
          <cell r="M7">
            <v>1.1957</v>
          </cell>
        </row>
        <row r="8">
          <cell r="A8" t="str">
            <v>NC4</v>
          </cell>
          <cell r="B8">
            <v>1.0490999999999999</v>
          </cell>
          <cell r="C8">
            <v>1.115</v>
          </cell>
          <cell r="D8">
            <v>1.161</v>
          </cell>
          <cell r="E8">
            <v>1.161</v>
          </cell>
          <cell r="F8">
            <v>1.161</v>
          </cell>
          <cell r="G8">
            <v>1.161</v>
          </cell>
          <cell r="H8">
            <v>1.161</v>
          </cell>
          <cell r="I8">
            <v>1.161</v>
          </cell>
          <cell r="J8">
            <v>1.161</v>
          </cell>
          <cell r="K8">
            <v>1.161</v>
          </cell>
          <cell r="L8">
            <v>1.161</v>
          </cell>
          <cell r="M8">
            <v>1.161</v>
          </cell>
        </row>
        <row r="9">
          <cell r="A9" t="str">
            <v>C5+</v>
          </cell>
          <cell r="B9">
            <v>1.3933</v>
          </cell>
          <cell r="C9">
            <v>1.492</v>
          </cell>
          <cell r="D9">
            <v>1.5596000000000001</v>
          </cell>
          <cell r="E9">
            <v>1.5596000000000001</v>
          </cell>
          <cell r="F9">
            <v>1.5596000000000001</v>
          </cell>
          <cell r="G9">
            <v>1.5596000000000001</v>
          </cell>
          <cell r="H9">
            <v>1.5596000000000001</v>
          </cell>
          <cell r="I9">
            <v>1.5596000000000001</v>
          </cell>
          <cell r="J9">
            <v>1.5596000000000001</v>
          </cell>
          <cell r="K9">
            <v>1.5596000000000001</v>
          </cell>
          <cell r="L9">
            <v>1.5596000000000001</v>
          </cell>
          <cell r="M9">
            <v>1.5596000000000001</v>
          </cell>
        </row>
        <row r="11">
          <cell r="A11" t="str">
            <v>GasPrices</v>
          </cell>
          <cell r="B11">
            <v>2009</v>
          </cell>
          <cell r="C11">
            <v>2010</v>
          </cell>
          <cell r="D11">
            <v>2011</v>
          </cell>
          <cell r="E11">
            <v>2012</v>
          </cell>
          <cell r="F11">
            <v>2013</v>
          </cell>
          <cell r="G11">
            <v>2014</v>
          </cell>
          <cell r="H11">
            <v>2015</v>
          </cell>
          <cell r="I11">
            <v>2016</v>
          </cell>
          <cell r="J11">
            <v>2017</v>
          </cell>
          <cell r="K11">
            <v>2018</v>
          </cell>
          <cell r="L11">
            <v>2019</v>
          </cell>
          <cell r="M11">
            <v>2020</v>
          </cell>
        </row>
        <row r="12">
          <cell r="A12" t="str">
            <v>Waha</v>
          </cell>
          <cell r="B12">
            <v>3.7023000000000001</v>
          </cell>
          <cell r="C12">
            <v>5.3681999999999999</v>
          </cell>
          <cell r="D12">
            <v>6.1632999999999996</v>
          </cell>
          <cell r="E12">
            <v>6.1632999999999996</v>
          </cell>
          <cell r="F12">
            <v>6.1632999999999996</v>
          </cell>
          <cell r="G12">
            <v>6.1632999999999996</v>
          </cell>
          <cell r="H12">
            <v>6.1632999999999996</v>
          </cell>
          <cell r="I12">
            <v>6.1632999999999996</v>
          </cell>
          <cell r="J12">
            <v>6.1632999999999996</v>
          </cell>
          <cell r="K12">
            <v>6.1632999999999996</v>
          </cell>
          <cell r="L12">
            <v>6.1632999999999996</v>
          </cell>
          <cell r="M12">
            <v>6.1632999999999996</v>
          </cell>
        </row>
        <row r="13">
          <cell r="A13" t="str">
            <v>Waha - 0.015</v>
          </cell>
          <cell r="B13">
            <v>3.6873</v>
          </cell>
          <cell r="C13">
            <v>5.3532000000000002</v>
          </cell>
          <cell r="D13">
            <v>6.1482999999999999</v>
          </cell>
          <cell r="E13">
            <v>6.1482999999999999</v>
          </cell>
          <cell r="F13">
            <v>6.1482999999999999</v>
          </cell>
          <cell r="G13">
            <v>6.1482999999999999</v>
          </cell>
          <cell r="H13">
            <v>6.1482999999999999</v>
          </cell>
          <cell r="I13">
            <v>6.1482999999999999</v>
          </cell>
          <cell r="J13">
            <v>6.1482999999999999</v>
          </cell>
          <cell r="K13">
            <v>6.1482999999999999</v>
          </cell>
          <cell r="L13">
            <v>6.1482999999999999</v>
          </cell>
          <cell r="M13">
            <v>6.1482999999999999</v>
          </cell>
        </row>
        <row r="14">
          <cell r="A14" t="str">
            <v>Waha - 0.03</v>
          </cell>
          <cell r="B14">
            <v>3.6723000000000003</v>
          </cell>
          <cell r="C14">
            <v>5.3381999999999996</v>
          </cell>
          <cell r="D14">
            <v>6.1332999999999993</v>
          </cell>
          <cell r="E14">
            <v>6.1332999999999993</v>
          </cell>
          <cell r="F14">
            <v>6.1332999999999993</v>
          </cell>
          <cell r="G14">
            <v>6.1332999999999993</v>
          </cell>
          <cell r="H14">
            <v>6.1332999999999993</v>
          </cell>
          <cell r="I14">
            <v>6.1332999999999993</v>
          </cell>
          <cell r="J14">
            <v>6.1332999999999993</v>
          </cell>
          <cell r="K14">
            <v>6.1332999999999993</v>
          </cell>
          <cell r="L14">
            <v>6.1332999999999993</v>
          </cell>
          <cell r="M14">
            <v>6.1332999999999993</v>
          </cell>
        </row>
        <row r="15">
          <cell r="A15" t="str">
            <v>Permian</v>
          </cell>
          <cell r="B15">
            <v>3.5986000000000002</v>
          </cell>
          <cell r="C15">
            <v>5.3142000000000005</v>
          </cell>
          <cell r="D15">
            <v>6.077</v>
          </cell>
          <cell r="E15">
            <v>6.077</v>
          </cell>
          <cell r="F15">
            <v>6.077</v>
          </cell>
          <cell r="G15">
            <v>6.077</v>
          </cell>
          <cell r="H15">
            <v>6.077</v>
          </cell>
          <cell r="I15">
            <v>6.077</v>
          </cell>
          <cell r="J15">
            <v>6.077</v>
          </cell>
          <cell r="K15">
            <v>6.077</v>
          </cell>
          <cell r="L15">
            <v>6.077</v>
          </cell>
          <cell r="M15">
            <v>6.077</v>
          </cell>
        </row>
        <row r="17">
          <cell r="A17" t="str">
            <v>TandF</v>
          </cell>
          <cell r="B17">
            <v>2009</v>
          </cell>
          <cell r="C17">
            <v>2010</v>
          </cell>
          <cell r="D17">
            <v>2011</v>
          </cell>
          <cell r="E17">
            <v>2012</v>
          </cell>
          <cell r="F17">
            <v>2013</v>
          </cell>
          <cell r="G17">
            <v>2014</v>
          </cell>
          <cell r="H17">
            <v>2015</v>
          </cell>
          <cell r="I17">
            <v>2016</v>
          </cell>
          <cell r="J17">
            <v>2017</v>
          </cell>
          <cell r="K17">
            <v>2018</v>
          </cell>
          <cell r="L17">
            <v>2019</v>
          </cell>
          <cell r="M17">
            <v>2020</v>
          </cell>
        </row>
        <row r="18">
          <cell r="A18" t="str">
            <v>Coyanosa</v>
          </cell>
          <cell r="B18">
            <v>0.04</v>
          </cell>
          <cell r="C18">
            <v>4.8483916190476192E-2</v>
          </cell>
          <cell r="D18">
            <v>5.0097318095238097E-2</v>
          </cell>
          <cell r="E18">
            <v>5.1556975238095236E-2</v>
          </cell>
          <cell r="F18">
            <v>5.3060422095238091E-2</v>
          </cell>
          <cell r="G18">
            <v>5.4608972358095233E-2</v>
          </cell>
          <cell r="H18">
            <v>5.6203979128838087E-2</v>
          </cell>
          <cell r="I18">
            <v>5.7846836102703234E-2</v>
          </cell>
          <cell r="J18">
            <v>5.9538978785784333E-2</v>
          </cell>
          <cell r="K18">
            <v>6.1281885749357855E-2</v>
          </cell>
          <cell r="L18">
            <v>6.30770799218386E-2</v>
          </cell>
          <cell r="M18">
            <v>6.4926129919493758E-2</v>
          </cell>
        </row>
        <row r="19">
          <cell r="A19" t="str">
            <v>Coyanosa - Mod</v>
          </cell>
          <cell r="B19">
            <v>0.04</v>
          </cell>
          <cell r="C19">
            <v>4.8483916190476192E-2</v>
          </cell>
          <cell r="D19">
            <v>5.0097318095238097E-2</v>
          </cell>
          <cell r="E19">
            <v>5.1556975238095236E-2</v>
          </cell>
          <cell r="F19">
            <v>5.3060422095238091E-2</v>
          </cell>
          <cell r="G19">
            <v>5.4608972358095233E-2</v>
          </cell>
          <cell r="H19">
            <v>5.6203979128838087E-2</v>
          </cell>
          <cell r="I19">
            <v>5.7846836102703234E-2</v>
          </cell>
          <cell r="J19">
            <v>5.9538978785784333E-2</v>
          </cell>
          <cell r="K19">
            <v>6.1281885749357855E-2</v>
          </cell>
          <cell r="L19">
            <v>6.30770799218386E-2</v>
          </cell>
          <cell r="M19">
            <v>6.4926129919493758E-2</v>
          </cell>
        </row>
        <row r="20">
          <cell r="A20" t="str">
            <v>Jal #3</v>
          </cell>
          <cell r="B20">
            <v>0.04</v>
          </cell>
          <cell r="C20">
            <v>5.924582095238095E-2</v>
          </cell>
          <cell r="D20">
            <v>6.1182079999999993E-2</v>
          </cell>
          <cell r="E20">
            <v>6.2974279999999994E-2</v>
          </cell>
          <cell r="F20">
            <v>6.4820245999999998E-2</v>
          </cell>
          <cell r="G20">
            <v>6.6721590979999995E-2</v>
          </cell>
          <cell r="H20">
            <v>6.8679976309399982E-2</v>
          </cell>
          <cell r="I20">
            <v>7.0697113198681993E-2</v>
          </cell>
          <cell r="J20">
            <v>7.2774764194642447E-2</v>
          </cell>
          <cell r="K20">
            <v>7.4914744720481721E-2</v>
          </cell>
          <cell r="L20">
            <v>7.7118924662096175E-2</v>
          </cell>
          <cell r="M20">
            <v>7.9389230001959063E-2</v>
          </cell>
        </row>
        <row r="21">
          <cell r="A21" t="str">
            <v>Jal #3 - Mod</v>
          </cell>
          <cell r="B21">
            <v>0.04</v>
          </cell>
          <cell r="C21">
            <v>5.924582095238095E-2</v>
          </cell>
          <cell r="D21">
            <v>6.1182079999999993E-2</v>
          </cell>
          <cell r="E21">
            <v>6.2974279999999994E-2</v>
          </cell>
          <cell r="F21">
            <v>6.4820245999999998E-2</v>
          </cell>
          <cell r="G21">
            <v>6.6721590979999995E-2</v>
          </cell>
          <cell r="H21">
            <v>6.8679976309399982E-2</v>
          </cell>
          <cell r="I21">
            <v>7.0697113198681993E-2</v>
          </cell>
          <cell r="J21">
            <v>7.2774764194642447E-2</v>
          </cell>
          <cell r="K21">
            <v>7.4914744720481721E-2</v>
          </cell>
          <cell r="L21">
            <v>7.7118924662096175E-2</v>
          </cell>
          <cell r="M21">
            <v>7.9389230001959063E-2</v>
          </cell>
        </row>
        <row r="22">
          <cell r="A22" t="str">
            <v>Keystone</v>
          </cell>
          <cell r="B22">
            <v>0.04</v>
          </cell>
          <cell r="C22">
            <v>5.924582095238095E-2</v>
          </cell>
          <cell r="D22">
            <v>6.1182079999999993E-2</v>
          </cell>
          <cell r="E22">
            <v>6.2974279999999994E-2</v>
          </cell>
          <cell r="F22">
            <v>6.4820245999999998E-2</v>
          </cell>
          <cell r="G22">
            <v>6.6721590979999995E-2</v>
          </cell>
          <cell r="H22">
            <v>6.8679976309399982E-2</v>
          </cell>
          <cell r="I22">
            <v>7.0697113198681993E-2</v>
          </cell>
          <cell r="J22">
            <v>7.2774764194642447E-2</v>
          </cell>
          <cell r="K22">
            <v>7.4914744720481721E-2</v>
          </cell>
          <cell r="L22">
            <v>7.7118924662096175E-2</v>
          </cell>
          <cell r="M22">
            <v>7.9389230001959063E-2</v>
          </cell>
        </row>
        <row r="23">
          <cell r="A23" t="str">
            <v>Keystone - Mod</v>
          </cell>
          <cell r="B23">
            <v>0.04</v>
          </cell>
          <cell r="C23">
            <v>5.924582095238095E-2</v>
          </cell>
          <cell r="D23">
            <v>6.1182079999999993E-2</v>
          </cell>
          <cell r="E23">
            <v>6.2974279999999994E-2</v>
          </cell>
          <cell r="F23">
            <v>6.4820245999999998E-2</v>
          </cell>
          <cell r="G23">
            <v>6.6721590979999995E-2</v>
          </cell>
          <cell r="H23">
            <v>6.8679976309399982E-2</v>
          </cell>
          <cell r="I23">
            <v>7.0697113198681993E-2</v>
          </cell>
          <cell r="J23">
            <v>7.2774764194642447E-2</v>
          </cell>
          <cell r="K23">
            <v>7.4914744720481721E-2</v>
          </cell>
          <cell r="L23">
            <v>7.7118924662096175E-2</v>
          </cell>
          <cell r="M23">
            <v>7.9389230001959063E-2</v>
          </cell>
        </row>
        <row r="24">
          <cell r="A24" t="str">
            <v>Tippett</v>
          </cell>
          <cell r="B24">
            <v>0.04</v>
          </cell>
          <cell r="C24">
            <v>4.8483916190476192E-2</v>
          </cell>
          <cell r="D24">
            <v>5.0097318095238097E-2</v>
          </cell>
          <cell r="E24">
            <v>5.1556975238095236E-2</v>
          </cell>
          <cell r="F24">
            <v>5.3060422095238091E-2</v>
          </cell>
          <cell r="G24">
            <v>5.4608972358095233E-2</v>
          </cell>
          <cell r="H24">
            <v>5.6203979128838087E-2</v>
          </cell>
          <cell r="I24">
            <v>5.7846836102703234E-2</v>
          </cell>
          <cell r="J24">
            <v>5.9538978785784333E-2</v>
          </cell>
          <cell r="K24">
            <v>6.1281885749357855E-2</v>
          </cell>
          <cell r="L24">
            <v>6.30770799218386E-2</v>
          </cell>
          <cell r="M24">
            <v>6.4926129919493758E-2</v>
          </cell>
        </row>
        <row r="25">
          <cell r="A25" t="str">
            <v>Tippett - Mod</v>
          </cell>
          <cell r="B25">
            <v>0.04</v>
          </cell>
          <cell r="C25">
            <v>4.8483916190476192E-2</v>
          </cell>
          <cell r="D25">
            <v>5.0097318095238097E-2</v>
          </cell>
          <cell r="E25">
            <v>5.1556975238095236E-2</v>
          </cell>
          <cell r="F25">
            <v>5.3060422095238091E-2</v>
          </cell>
          <cell r="G25">
            <v>5.4608972358095233E-2</v>
          </cell>
          <cell r="H25">
            <v>5.6203979128838087E-2</v>
          </cell>
          <cell r="I25">
            <v>5.7846836102703234E-2</v>
          </cell>
          <cell r="J25">
            <v>5.9538978785784333E-2</v>
          </cell>
          <cell r="K25">
            <v>6.1281885749357855E-2</v>
          </cell>
          <cell r="L25">
            <v>6.30770799218386E-2</v>
          </cell>
          <cell r="M25">
            <v>6.4926129919493758E-2</v>
          </cell>
        </row>
      </sheetData>
      <sheetData sheetId="6">
        <row r="7">
          <cell r="D7" t="e">
            <v>#VALUE!</v>
          </cell>
        </row>
      </sheetData>
      <sheetData sheetId="7"/>
      <sheetData sheetId="8"/>
      <sheetData sheetId="9"/>
      <sheetData sheetId="10"/>
      <sheetData sheetId="11">
        <row r="35">
          <cell r="A35" t="str">
            <v>390.011 Buildings (30 Yrs)</v>
          </cell>
          <cell r="F35">
            <v>390.01100000000002</v>
          </cell>
          <cell r="G35" t="str">
            <v>Buildings</v>
          </cell>
          <cell r="H35">
            <v>30</v>
          </cell>
        </row>
        <row r="36">
          <cell r="A36" t="str">
            <v>390.012 Building Overhaul (6 Yrs)</v>
          </cell>
          <cell r="F36">
            <v>390.012</v>
          </cell>
          <cell r="G36" t="str">
            <v>Building Overhaul</v>
          </cell>
          <cell r="H36">
            <v>6</v>
          </cell>
        </row>
        <row r="37">
          <cell r="A37" t="str">
            <v>390.013 Leasehold Improvements (5 Yrs)</v>
          </cell>
          <cell r="F37">
            <v>390.01299999999998</v>
          </cell>
          <cell r="G37" t="str">
            <v>Leasehold Improvements</v>
          </cell>
          <cell r="H37">
            <v>5</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MAstsumry"/>
      <sheetName val="Exectutive Summry vs. GL"/>
      <sheetName val="ACTIVITY TIE OUT"/>
      <sheetName val="Working Gas Storage Position"/>
      <sheetName val="BOOK 0503"/>
      <sheetName val="storgvol_smrypricing_GL"/>
      <sheetName val="DSAR"/>
      <sheetName val="summary by source 2004"/>
      <sheetName val="Expense Escalation-Old-dk"/>
    </sheetNames>
    <sheetDataSet>
      <sheetData sheetId="0"/>
      <sheetData sheetId="1"/>
      <sheetData sheetId="2"/>
      <sheetData sheetId="3"/>
      <sheetData sheetId="4"/>
      <sheetData sheetId="5"/>
      <sheetData sheetId="6"/>
      <sheetData sheetId="7" refreshError="1">
        <row r="6">
          <cell r="A6">
            <v>1</v>
          </cell>
          <cell r="B6">
            <v>76</v>
          </cell>
          <cell r="C6">
            <v>-96</v>
          </cell>
          <cell r="D6">
            <v>0</v>
          </cell>
          <cell r="E6">
            <v>-191</v>
          </cell>
          <cell r="F6">
            <v>0</v>
          </cell>
          <cell r="G6">
            <v>-89</v>
          </cell>
          <cell r="H6">
            <v>-104</v>
          </cell>
          <cell r="I6">
            <v>-49</v>
          </cell>
          <cell r="J6">
            <v>-100</v>
          </cell>
          <cell r="K6">
            <v>-32</v>
          </cell>
          <cell r="L6">
            <v>-16</v>
          </cell>
          <cell r="M6">
            <v>-414</v>
          </cell>
          <cell r="P6">
            <v>-1015</v>
          </cell>
          <cell r="S6">
            <v>-601.89285714285711</v>
          </cell>
          <cell r="T6">
            <v>-1015</v>
          </cell>
          <cell r="U6">
            <v>-750</v>
          </cell>
          <cell r="V6">
            <v>-601.89285714285711</v>
          </cell>
          <cell r="W6">
            <v>-374</v>
          </cell>
          <cell r="X6">
            <v>-405</v>
          </cell>
          <cell r="Y6">
            <v>-317.07142857142856</v>
          </cell>
          <cell r="AA6">
            <v>0</v>
          </cell>
          <cell r="AB6">
            <v>-12.178571428571429</v>
          </cell>
          <cell r="AF6">
            <v>0</v>
          </cell>
          <cell r="AG6">
            <v>2.6428571428571428</v>
          </cell>
          <cell r="AL6">
            <v>-287</v>
          </cell>
          <cell r="AM6">
            <v>-345</v>
          </cell>
          <cell r="AN6">
            <v>-275.28571428571428</v>
          </cell>
          <cell r="AR6">
            <v>-661</v>
          </cell>
          <cell r="AS6">
            <v>-750</v>
          </cell>
          <cell r="AT6">
            <v>-592.35714285714289</v>
          </cell>
          <cell r="AV6">
            <v>-16.321428571428573</v>
          </cell>
          <cell r="AW6">
            <v>-74.857142857142861</v>
          </cell>
          <cell r="AX6">
            <v>-90.678571428571431</v>
          </cell>
          <cell r="AY6">
            <v>-73.642857142857139</v>
          </cell>
          <cell r="AZ6">
            <v>-27.071428571428573</v>
          </cell>
          <cell r="BA6">
            <v>-34.5</v>
          </cell>
          <cell r="BB6">
            <v>-212.03571428571428</v>
          </cell>
          <cell r="BC6">
            <v>1.5</v>
          </cell>
          <cell r="BD6">
            <v>-59.5</v>
          </cell>
          <cell r="BE6">
            <v>-5.25</v>
          </cell>
          <cell r="BJ6">
            <v>-15</v>
          </cell>
          <cell r="BK6">
            <v>-110</v>
          </cell>
          <cell r="BL6">
            <v>-100</v>
          </cell>
          <cell r="BM6">
            <v>-100</v>
          </cell>
          <cell r="BN6">
            <v>-35</v>
          </cell>
          <cell r="BO6">
            <v>-45</v>
          </cell>
          <cell r="BP6">
            <v>-225</v>
          </cell>
          <cell r="BQ6">
            <v>-40</v>
          </cell>
          <cell r="BR6">
            <v>-80</v>
          </cell>
          <cell r="BS6">
            <v>0</v>
          </cell>
          <cell r="BY6">
            <v>-0.60189285714285712</v>
          </cell>
          <cell r="CB6">
            <v>-1.0149999999999999</v>
          </cell>
          <cell r="CD6">
            <v>-0.60189285714285712</v>
          </cell>
        </row>
        <row r="7">
          <cell r="A7">
            <v>2</v>
          </cell>
          <cell r="B7">
            <v>-33</v>
          </cell>
          <cell r="C7">
            <v>-90</v>
          </cell>
          <cell r="D7">
            <v>-17</v>
          </cell>
          <cell r="E7">
            <v>-151</v>
          </cell>
          <cell r="F7">
            <v>0</v>
          </cell>
          <cell r="G7">
            <v>-111</v>
          </cell>
          <cell r="H7">
            <v>-105</v>
          </cell>
          <cell r="I7">
            <v>-45</v>
          </cell>
          <cell r="J7">
            <v>-97</v>
          </cell>
          <cell r="K7">
            <v>-37</v>
          </cell>
          <cell r="L7">
            <v>-33</v>
          </cell>
          <cell r="M7">
            <v>-706</v>
          </cell>
          <cell r="P7">
            <v>-1425</v>
          </cell>
          <cell r="S7">
            <v>-601.89285714285711</v>
          </cell>
          <cell r="T7">
            <v>-1425</v>
          </cell>
          <cell r="U7">
            <v>-750</v>
          </cell>
          <cell r="V7">
            <v>-601.89285714285711</v>
          </cell>
          <cell r="W7">
            <v>-395</v>
          </cell>
          <cell r="X7">
            <v>-405</v>
          </cell>
          <cell r="Y7">
            <v>-317.07142857142856</v>
          </cell>
          <cell r="AA7">
            <v>0</v>
          </cell>
          <cell r="AB7">
            <v>-12.178571428571429</v>
          </cell>
          <cell r="AF7">
            <v>0</v>
          </cell>
          <cell r="AG7">
            <v>2.6428571428571428</v>
          </cell>
          <cell r="AL7">
            <v>-258</v>
          </cell>
          <cell r="AM7">
            <v>-345</v>
          </cell>
          <cell r="AN7">
            <v>-275.28571428571428</v>
          </cell>
          <cell r="AR7">
            <v>-653</v>
          </cell>
          <cell r="AS7">
            <v>-750</v>
          </cell>
          <cell r="AT7">
            <v>-592.35714285714289</v>
          </cell>
          <cell r="AV7">
            <v>-16.321428571428573</v>
          </cell>
          <cell r="AW7">
            <v>-74.857142857142861</v>
          </cell>
          <cell r="AX7">
            <v>-90.678571428571431</v>
          </cell>
          <cell r="AY7">
            <v>-73.642857142857139</v>
          </cell>
          <cell r="AZ7">
            <v>-27.071428571428573</v>
          </cell>
          <cell r="BA7">
            <v>-34.5</v>
          </cell>
          <cell r="BB7">
            <v>-212.03571428571428</v>
          </cell>
          <cell r="BC7">
            <v>1.5</v>
          </cell>
          <cell r="BD7">
            <v>-59.5</v>
          </cell>
          <cell r="BE7">
            <v>-5.25</v>
          </cell>
          <cell r="BJ7">
            <v>-15</v>
          </cell>
          <cell r="BK7">
            <v>-110</v>
          </cell>
          <cell r="BL7">
            <v>-100</v>
          </cell>
          <cell r="BM7">
            <v>-100</v>
          </cell>
          <cell r="BN7">
            <v>-35</v>
          </cell>
          <cell r="BO7">
            <v>-45</v>
          </cell>
          <cell r="BP7">
            <v>-225</v>
          </cell>
          <cell r="BQ7">
            <v>-40</v>
          </cell>
          <cell r="BR7">
            <v>-80</v>
          </cell>
          <cell r="BS7">
            <v>0</v>
          </cell>
          <cell r="BY7">
            <v>-1.2037857142857142</v>
          </cell>
          <cell r="CB7">
            <v>-2.44</v>
          </cell>
          <cell r="CD7">
            <v>-1.2037857142857142</v>
          </cell>
        </row>
        <row r="8">
          <cell r="A8">
            <v>3</v>
          </cell>
          <cell r="B8">
            <v>-30</v>
          </cell>
          <cell r="C8">
            <v>-84</v>
          </cell>
          <cell r="D8">
            <v>0</v>
          </cell>
          <cell r="E8">
            <v>-163</v>
          </cell>
          <cell r="F8">
            <v>0</v>
          </cell>
          <cell r="G8">
            <v>-33</v>
          </cell>
          <cell r="H8">
            <v>-105</v>
          </cell>
          <cell r="I8">
            <v>-28</v>
          </cell>
          <cell r="J8">
            <v>-86</v>
          </cell>
          <cell r="K8">
            <v>-11</v>
          </cell>
          <cell r="L8">
            <v>0</v>
          </cell>
          <cell r="M8">
            <v>-528</v>
          </cell>
          <cell r="P8">
            <v>-1068</v>
          </cell>
          <cell r="S8">
            <v>-601.89285714285711</v>
          </cell>
          <cell r="T8">
            <v>-1068</v>
          </cell>
          <cell r="U8">
            <v>-750</v>
          </cell>
          <cell r="V8">
            <v>-601.89285714285711</v>
          </cell>
          <cell r="W8">
            <v>-263</v>
          </cell>
          <cell r="X8">
            <v>-405</v>
          </cell>
          <cell r="Y8">
            <v>-317.07142857142856</v>
          </cell>
          <cell r="AA8">
            <v>0</v>
          </cell>
          <cell r="AB8">
            <v>-12.178571428571429</v>
          </cell>
          <cell r="AF8">
            <v>0</v>
          </cell>
          <cell r="AG8">
            <v>2.6428571428571428</v>
          </cell>
          <cell r="AL8">
            <v>-247</v>
          </cell>
          <cell r="AM8">
            <v>-345</v>
          </cell>
          <cell r="AN8">
            <v>-275.28571428571428</v>
          </cell>
          <cell r="AR8">
            <v>-510</v>
          </cell>
          <cell r="AS8">
            <v>-750</v>
          </cell>
          <cell r="AT8">
            <v>-592.35714285714289</v>
          </cell>
          <cell r="AV8">
            <v>-16.321428571428573</v>
          </cell>
          <cell r="AW8">
            <v>-74.857142857142861</v>
          </cell>
          <cell r="AX8">
            <v>-90.678571428571431</v>
          </cell>
          <cell r="AY8">
            <v>-73.642857142857139</v>
          </cell>
          <cell r="AZ8">
            <v>-27.071428571428573</v>
          </cell>
          <cell r="BA8">
            <v>-34.5</v>
          </cell>
          <cell r="BB8">
            <v>-212.03571428571428</v>
          </cell>
          <cell r="BC8">
            <v>1.5</v>
          </cell>
          <cell r="BD8">
            <v>-59.5</v>
          </cell>
          <cell r="BE8">
            <v>-5.25</v>
          </cell>
          <cell r="BJ8">
            <v>-15</v>
          </cell>
          <cell r="BK8">
            <v>-110</v>
          </cell>
          <cell r="BL8">
            <v>-100</v>
          </cell>
          <cell r="BM8">
            <v>-100</v>
          </cell>
          <cell r="BN8">
            <v>-35</v>
          </cell>
          <cell r="BO8">
            <v>-45</v>
          </cell>
          <cell r="BP8">
            <v>-225</v>
          </cell>
          <cell r="BQ8">
            <v>-40</v>
          </cell>
          <cell r="BR8">
            <v>-80</v>
          </cell>
          <cell r="BS8">
            <v>0</v>
          </cell>
          <cell r="BY8">
            <v>-1.8056785714285715</v>
          </cell>
          <cell r="CB8">
            <v>-3.508</v>
          </cell>
          <cell r="CD8">
            <v>-1.8056785714285715</v>
          </cell>
        </row>
        <row r="9">
          <cell r="A9">
            <v>4</v>
          </cell>
          <cell r="B9">
            <v>-60</v>
          </cell>
          <cell r="C9">
            <v>-52</v>
          </cell>
          <cell r="D9">
            <v>0</v>
          </cell>
          <cell r="E9">
            <v>0</v>
          </cell>
          <cell r="F9">
            <v>0</v>
          </cell>
          <cell r="G9">
            <v>-12</v>
          </cell>
          <cell r="H9">
            <v>-105</v>
          </cell>
          <cell r="I9">
            <v>0</v>
          </cell>
          <cell r="J9">
            <v>-98</v>
          </cell>
          <cell r="K9">
            <v>-4</v>
          </cell>
          <cell r="L9">
            <v>90</v>
          </cell>
          <cell r="M9">
            <v>-67</v>
          </cell>
          <cell r="P9">
            <v>-308</v>
          </cell>
          <cell r="S9">
            <v>-601.89285714285711</v>
          </cell>
          <cell r="T9">
            <v>-308</v>
          </cell>
          <cell r="U9">
            <v>-750</v>
          </cell>
          <cell r="V9">
            <v>-601.89285714285711</v>
          </cell>
          <cell r="W9">
            <v>-219</v>
          </cell>
          <cell r="X9">
            <v>-405</v>
          </cell>
          <cell r="Y9">
            <v>-317.07142857142856</v>
          </cell>
          <cell r="AA9">
            <v>0</v>
          </cell>
          <cell r="AB9">
            <v>-12.178571428571429</v>
          </cell>
          <cell r="AF9">
            <v>0</v>
          </cell>
          <cell r="AG9">
            <v>2.6428571428571428</v>
          </cell>
          <cell r="AL9">
            <v>-52</v>
          </cell>
          <cell r="AM9">
            <v>-345</v>
          </cell>
          <cell r="AN9">
            <v>-275.28571428571428</v>
          </cell>
          <cell r="AR9">
            <v>-271</v>
          </cell>
          <cell r="AS9">
            <v>-750</v>
          </cell>
          <cell r="AT9">
            <v>-592.35714285714289</v>
          </cell>
          <cell r="AV9">
            <v>-16.321428571428573</v>
          </cell>
          <cell r="AW9">
            <v>-74.857142857142861</v>
          </cell>
          <cell r="AX9">
            <v>-90.678571428571431</v>
          </cell>
          <cell r="AY9">
            <v>-73.642857142857139</v>
          </cell>
          <cell r="AZ9">
            <v>-27.071428571428573</v>
          </cell>
          <cell r="BA9">
            <v>-34.5</v>
          </cell>
          <cell r="BB9">
            <v>-212.03571428571428</v>
          </cell>
          <cell r="BC9">
            <v>1.5</v>
          </cell>
          <cell r="BD9">
            <v>-59.5</v>
          </cell>
          <cell r="BE9">
            <v>-5.25</v>
          </cell>
          <cell r="BJ9">
            <v>-15</v>
          </cell>
          <cell r="BK9">
            <v>-110</v>
          </cell>
          <cell r="BL9">
            <v>-100</v>
          </cell>
          <cell r="BM9">
            <v>-100</v>
          </cell>
          <cell r="BN9">
            <v>-35</v>
          </cell>
          <cell r="BO9">
            <v>-45</v>
          </cell>
          <cell r="BP9">
            <v>-225</v>
          </cell>
          <cell r="BQ9">
            <v>-40</v>
          </cell>
          <cell r="BR9">
            <v>-80</v>
          </cell>
          <cell r="BS9">
            <v>0</v>
          </cell>
          <cell r="BY9">
            <v>-2.4075714285714285</v>
          </cell>
          <cell r="CB9">
            <v>-3.8159999999999998</v>
          </cell>
          <cell r="CD9">
            <v>-2.4075714285714285</v>
          </cell>
        </row>
        <row r="10">
          <cell r="A10">
            <v>5</v>
          </cell>
          <cell r="B10">
            <v>12</v>
          </cell>
          <cell r="C10">
            <v>-28</v>
          </cell>
          <cell r="D10">
            <v>46</v>
          </cell>
          <cell r="E10">
            <v>0</v>
          </cell>
          <cell r="F10">
            <v>0</v>
          </cell>
          <cell r="G10">
            <v>0</v>
          </cell>
          <cell r="H10">
            <v>-105</v>
          </cell>
          <cell r="I10">
            <v>-1</v>
          </cell>
          <cell r="J10">
            <v>-38</v>
          </cell>
          <cell r="K10">
            <v>0</v>
          </cell>
          <cell r="L10">
            <v>225</v>
          </cell>
          <cell r="M10">
            <v>129</v>
          </cell>
          <cell r="P10">
            <v>240</v>
          </cell>
          <cell r="S10">
            <v>-601.89285714285711</v>
          </cell>
          <cell r="T10">
            <v>240</v>
          </cell>
          <cell r="U10">
            <v>-750</v>
          </cell>
          <cell r="V10">
            <v>-601.89285714285711</v>
          </cell>
          <cell r="W10">
            <v>-144</v>
          </cell>
          <cell r="X10">
            <v>-405</v>
          </cell>
          <cell r="Y10">
            <v>-317.07142857142856</v>
          </cell>
          <cell r="AA10">
            <v>0</v>
          </cell>
          <cell r="AB10">
            <v>-12.178571428571429</v>
          </cell>
          <cell r="AF10">
            <v>0</v>
          </cell>
          <cell r="AG10">
            <v>2.6428571428571428</v>
          </cell>
          <cell r="AL10">
            <v>18</v>
          </cell>
          <cell r="AM10">
            <v>-345</v>
          </cell>
          <cell r="AN10">
            <v>-275.28571428571428</v>
          </cell>
          <cell r="AR10">
            <v>-126</v>
          </cell>
          <cell r="AS10">
            <v>-750</v>
          </cell>
          <cell r="AT10">
            <v>-592.35714285714289</v>
          </cell>
          <cell r="AV10">
            <v>-16.321428571428573</v>
          </cell>
          <cell r="AW10">
            <v>-74.857142857142861</v>
          </cell>
          <cell r="AX10">
            <v>-90.678571428571431</v>
          </cell>
          <cell r="AY10">
            <v>-73.642857142857139</v>
          </cell>
          <cell r="AZ10">
            <v>-27.071428571428573</v>
          </cell>
          <cell r="BA10">
            <v>-34.5</v>
          </cell>
          <cell r="BB10">
            <v>-212.03571428571428</v>
          </cell>
          <cell r="BC10">
            <v>1.5</v>
          </cell>
          <cell r="BD10">
            <v>-59.5</v>
          </cell>
          <cell r="BE10">
            <v>-5.25</v>
          </cell>
          <cell r="BJ10">
            <v>-15</v>
          </cell>
          <cell r="BK10">
            <v>-110</v>
          </cell>
          <cell r="BL10">
            <v>-100</v>
          </cell>
          <cell r="BM10">
            <v>-100</v>
          </cell>
          <cell r="BN10">
            <v>-35</v>
          </cell>
          <cell r="BO10">
            <v>-45</v>
          </cell>
          <cell r="BP10">
            <v>-225</v>
          </cell>
          <cell r="BQ10">
            <v>-40</v>
          </cell>
          <cell r="BR10">
            <v>-80</v>
          </cell>
          <cell r="BS10">
            <v>0</v>
          </cell>
          <cell r="BY10">
            <v>-3.0094642857142855</v>
          </cell>
          <cell r="CD10">
            <v>-3.0094642857142855</v>
          </cell>
        </row>
        <row r="11">
          <cell r="A11">
            <v>6</v>
          </cell>
          <cell r="B11">
            <v>48</v>
          </cell>
          <cell r="C11">
            <v>-30</v>
          </cell>
          <cell r="D11">
            <v>30</v>
          </cell>
          <cell r="E11">
            <v>-10</v>
          </cell>
          <cell r="F11">
            <v>0</v>
          </cell>
          <cell r="G11">
            <v>-28</v>
          </cell>
          <cell r="H11">
            <v>-105</v>
          </cell>
          <cell r="I11">
            <v>-2</v>
          </cell>
          <cell r="J11">
            <v>-80</v>
          </cell>
          <cell r="K11">
            <v>-10</v>
          </cell>
          <cell r="L11">
            <v>179</v>
          </cell>
          <cell r="M11">
            <v>48</v>
          </cell>
          <cell r="P11">
            <v>40</v>
          </cell>
          <cell r="S11">
            <v>-601.89285714285711</v>
          </cell>
          <cell r="T11">
            <v>40</v>
          </cell>
          <cell r="U11">
            <v>-750</v>
          </cell>
          <cell r="V11">
            <v>-601.89285714285711</v>
          </cell>
          <cell r="W11">
            <v>-225</v>
          </cell>
          <cell r="X11">
            <v>-405</v>
          </cell>
          <cell r="Y11">
            <v>-317.07142857142856</v>
          </cell>
          <cell r="AA11">
            <v>0</v>
          </cell>
          <cell r="AB11">
            <v>-12.178571428571429</v>
          </cell>
          <cell r="AF11">
            <v>0</v>
          </cell>
          <cell r="AG11">
            <v>2.6428571428571428</v>
          </cell>
          <cell r="AL11">
            <v>-10</v>
          </cell>
          <cell r="AM11">
            <v>-345</v>
          </cell>
          <cell r="AN11">
            <v>-275.28571428571428</v>
          </cell>
          <cell r="AR11">
            <v>-235</v>
          </cell>
          <cell r="AS11">
            <v>-750</v>
          </cell>
          <cell r="AT11">
            <v>-592.35714285714289</v>
          </cell>
          <cell r="AV11">
            <v>-16.321428571428573</v>
          </cell>
          <cell r="AW11">
            <v>-74.857142857142861</v>
          </cell>
          <cell r="AX11">
            <v>-90.678571428571431</v>
          </cell>
          <cell r="AY11">
            <v>-73.642857142857139</v>
          </cell>
          <cell r="AZ11">
            <v>-27.071428571428573</v>
          </cell>
          <cell r="BA11">
            <v>-34.5</v>
          </cell>
          <cell r="BB11">
            <v>-212.03571428571428</v>
          </cell>
          <cell r="BC11">
            <v>1.5</v>
          </cell>
          <cell r="BD11">
            <v>-59.5</v>
          </cell>
          <cell r="BE11">
            <v>-5.25</v>
          </cell>
          <cell r="BJ11">
            <v>-15</v>
          </cell>
          <cell r="BK11">
            <v>-110</v>
          </cell>
          <cell r="BL11">
            <v>-100</v>
          </cell>
          <cell r="BM11">
            <v>-100</v>
          </cell>
          <cell r="BN11">
            <v>-35</v>
          </cell>
          <cell r="BO11">
            <v>-45</v>
          </cell>
          <cell r="BP11">
            <v>-225</v>
          </cell>
          <cell r="BQ11">
            <v>-40</v>
          </cell>
          <cell r="BR11">
            <v>-80</v>
          </cell>
          <cell r="BS11">
            <v>0</v>
          </cell>
          <cell r="BY11">
            <v>-3.6113571428571425</v>
          </cell>
          <cell r="CD11">
            <v>-3.6113571428571425</v>
          </cell>
        </row>
        <row r="12">
          <cell r="A12">
            <v>7</v>
          </cell>
          <cell r="B12">
            <v>0</v>
          </cell>
          <cell r="C12">
            <v>-60</v>
          </cell>
          <cell r="D12">
            <v>0</v>
          </cell>
          <cell r="E12">
            <v>-88</v>
          </cell>
          <cell r="F12">
            <v>0</v>
          </cell>
          <cell r="G12">
            <v>-125</v>
          </cell>
          <cell r="H12">
            <v>-105</v>
          </cell>
          <cell r="I12">
            <v>-45</v>
          </cell>
          <cell r="J12">
            <v>-98</v>
          </cell>
          <cell r="K12">
            <v>-40</v>
          </cell>
          <cell r="L12">
            <v>-53</v>
          </cell>
          <cell r="M12">
            <v>-153</v>
          </cell>
          <cell r="P12">
            <v>-767</v>
          </cell>
          <cell r="S12">
            <v>-601.89285714285711</v>
          </cell>
          <cell r="T12">
            <v>-767</v>
          </cell>
          <cell r="U12">
            <v>-750</v>
          </cell>
          <cell r="V12">
            <v>-601.89285714285711</v>
          </cell>
          <cell r="W12">
            <v>-413</v>
          </cell>
          <cell r="X12">
            <v>-405</v>
          </cell>
          <cell r="Y12">
            <v>-317.07142857142856</v>
          </cell>
          <cell r="AA12">
            <v>0</v>
          </cell>
          <cell r="AB12">
            <v>-12.178571428571429</v>
          </cell>
          <cell r="AF12">
            <v>0</v>
          </cell>
          <cell r="AG12">
            <v>2.6428571428571428</v>
          </cell>
          <cell r="AL12">
            <v>-148</v>
          </cell>
          <cell r="AM12">
            <v>-345</v>
          </cell>
          <cell r="AN12">
            <v>-275.28571428571428</v>
          </cell>
          <cell r="AR12">
            <v>-561</v>
          </cell>
          <cell r="AS12">
            <v>-750</v>
          </cell>
          <cell r="AT12">
            <v>-592.35714285714289</v>
          </cell>
          <cell r="AV12">
            <v>-16.321428571428573</v>
          </cell>
          <cell r="AW12">
            <v>-74.857142857142861</v>
          </cell>
          <cell r="AX12">
            <v>-90.678571428571431</v>
          </cell>
          <cell r="AY12">
            <v>-73.642857142857139</v>
          </cell>
          <cell r="AZ12">
            <v>-27.071428571428573</v>
          </cell>
          <cell r="BA12">
            <v>-34.5</v>
          </cell>
          <cell r="BB12">
            <v>-212.03571428571428</v>
          </cell>
          <cell r="BC12">
            <v>1.5</v>
          </cell>
          <cell r="BD12">
            <v>-59.5</v>
          </cell>
          <cell r="BE12">
            <v>-5.25</v>
          </cell>
          <cell r="BJ12">
            <v>-15</v>
          </cell>
          <cell r="BK12">
            <v>-110</v>
          </cell>
          <cell r="BL12">
            <v>-100</v>
          </cell>
          <cell r="BM12">
            <v>-100</v>
          </cell>
          <cell r="BN12">
            <v>-35</v>
          </cell>
          <cell r="BO12">
            <v>-45</v>
          </cell>
          <cell r="BP12">
            <v>-225</v>
          </cell>
          <cell r="BQ12">
            <v>-40</v>
          </cell>
          <cell r="BR12">
            <v>-80</v>
          </cell>
          <cell r="BS12">
            <v>0</v>
          </cell>
          <cell r="BY12">
            <v>-4.2132499999999995</v>
          </cell>
          <cell r="CD12">
            <v>-4.2132499999999995</v>
          </cell>
        </row>
        <row r="13">
          <cell r="A13">
            <v>8</v>
          </cell>
          <cell r="B13">
            <v>0</v>
          </cell>
          <cell r="C13">
            <v>-78</v>
          </cell>
          <cell r="D13">
            <v>-37</v>
          </cell>
          <cell r="E13">
            <v>-294</v>
          </cell>
          <cell r="F13">
            <v>-18</v>
          </cell>
          <cell r="G13">
            <v>-121</v>
          </cell>
          <cell r="H13">
            <v>-105</v>
          </cell>
          <cell r="I13">
            <v>-46</v>
          </cell>
          <cell r="J13">
            <v>-99</v>
          </cell>
          <cell r="K13">
            <v>-40</v>
          </cell>
          <cell r="L13">
            <v>-131</v>
          </cell>
          <cell r="M13">
            <v>-331</v>
          </cell>
          <cell r="P13">
            <v>-1300</v>
          </cell>
          <cell r="S13">
            <v>-601.89285714285711</v>
          </cell>
          <cell r="T13">
            <v>-1300</v>
          </cell>
          <cell r="U13">
            <v>-750</v>
          </cell>
          <cell r="V13">
            <v>-601.89285714285711</v>
          </cell>
          <cell r="W13">
            <v>-429</v>
          </cell>
          <cell r="X13">
            <v>-405</v>
          </cell>
          <cell r="Y13">
            <v>-317.07142857142856</v>
          </cell>
          <cell r="AA13">
            <v>0</v>
          </cell>
          <cell r="AB13">
            <v>-12.178571428571429</v>
          </cell>
          <cell r="AF13">
            <v>0</v>
          </cell>
          <cell r="AG13">
            <v>2.6428571428571428</v>
          </cell>
          <cell r="AL13">
            <v>-409</v>
          </cell>
          <cell r="AM13">
            <v>-345</v>
          </cell>
          <cell r="AN13">
            <v>-275.28571428571428</v>
          </cell>
          <cell r="AR13">
            <v>-838</v>
          </cell>
          <cell r="AS13">
            <v>-750</v>
          </cell>
          <cell r="AT13">
            <v>-592.35714285714289</v>
          </cell>
          <cell r="AV13">
            <v>-16.321428571428573</v>
          </cell>
          <cell r="AW13">
            <v>-74.857142857142861</v>
          </cell>
          <cell r="AX13">
            <v>-90.678571428571431</v>
          </cell>
          <cell r="AY13">
            <v>-73.642857142857139</v>
          </cell>
          <cell r="AZ13">
            <v>-27.071428571428573</v>
          </cell>
          <cell r="BA13">
            <v>-34.5</v>
          </cell>
          <cell r="BB13">
            <v>-212.03571428571428</v>
          </cell>
          <cell r="BC13">
            <v>1.5</v>
          </cell>
          <cell r="BD13">
            <v>-59.5</v>
          </cell>
          <cell r="BE13">
            <v>-5.25</v>
          </cell>
          <cell r="BJ13">
            <v>-15</v>
          </cell>
          <cell r="BK13">
            <v>-110</v>
          </cell>
          <cell r="BL13">
            <v>-100</v>
          </cell>
          <cell r="BM13">
            <v>-100</v>
          </cell>
          <cell r="BN13">
            <v>-35</v>
          </cell>
          <cell r="BO13">
            <v>-45</v>
          </cell>
          <cell r="BP13">
            <v>-225</v>
          </cell>
          <cell r="BQ13">
            <v>-40</v>
          </cell>
          <cell r="BR13">
            <v>-80</v>
          </cell>
          <cell r="BS13">
            <v>0</v>
          </cell>
          <cell r="BY13">
            <v>-4.8151428571428569</v>
          </cell>
          <cell r="CD13">
            <v>-4.8151428571428569</v>
          </cell>
        </row>
        <row r="14">
          <cell r="A14">
            <v>9</v>
          </cell>
          <cell r="B14">
            <v>0</v>
          </cell>
          <cell r="C14">
            <v>-74</v>
          </cell>
          <cell r="D14">
            <v>-44</v>
          </cell>
          <cell r="E14">
            <v>-413</v>
          </cell>
          <cell r="F14">
            <v>-20</v>
          </cell>
          <cell r="G14">
            <v>-120</v>
          </cell>
          <cell r="H14">
            <v>-105</v>
          </cell>
          <cell r="I14">
            <v>-46</v>
          </cell>
          <cell r="J14">
            <v>-100</v>
          </cell>
          <cell r="K14">
            <v>-40</v>
          </cell>
          <cell r="L14">
            <v>-181</v>
          </cell>
          <cell r="M14">
            <v>-219</v>
          </cell>
          <cell r="P14">
            <v>-1362</v>
          </cell>
          <cell r="S14">
            <v>-601.89285714285711</v>
          </cell>
          <cell r="T14">
            <v>-1362</v>
          </cell>
          <cell r="U14">
            <v>-750</v>
          </cell>
          <cell r="V14">
            <v>-601.89285714285711</v>
          </cell>
          <cell r="W14">
            <v>-431</v>
          </cell>
          <cell r="X14">
            <v>-405</v>
          </cell>
          <cell r="Y14">
            <v>-317.07142857142856</v>
          </cell>
          <cell r="AA14">
            <v>0</v>
          </cell>
          <cell r="AB14">
            <v>-12.178571428571429</v>
          </cell>
          <cell r="AF14">
            <v>0</v>
          </cell>
          <cell r="AG14">
            <v>2.6428571428571428</v>
          </cell>
          <cell r="AL14">
            <v>-531</v>
          </cell>
          <cell r="AM14">
            <v>-345</v>
          </cell>
          <cell r="AN14">
            <v>-275.28571428571428</v>
          </cell>
          <cell r="AR14">
            <v>-962</v>
          </cell>
          <cell r="AS14">
            <v>-750</v>
          </cell>
          <cell r="AT14">
            <v>-592.35714285714289</v>
          </cell>
          <cell r="AV14">
            <v>-16.321428571428573</v>
          </cell>
          <cell r="AW14">
            <v>-74.857142857142861</v>
          </cell>
          <cell r="AX14">
            <v>-90.678571428571431</v>
          </cell>
          <cell r="AY14">
            <v>-73.642857142857139</v>
          </cell>
          <cell r="AZ14">
            <v>-27.071428571428573</v>
          </cell>
          <cell r="BA14">
            <v>-34.5</v>
          </cell>
          <cell r="BB14">
            <v>-212.03571428571428</v>
          </cell>
          <cell r="BC14">
            <v>1.5</v>
          </cell>
          <cell r="BD14">
            <v>-59.5</v>
          </cell>
          <cell r="BE14">
            <v>-5.25</v>
          </cell>
          <cell r="BJ14">
            <v>-15</v>
          </cell>
          <cell r="BK14">
            <v>-110</v>
          </cell>
          <cell r="BL14">
            <v>-100</v>
          </cell>
          <cell r="BM14">
            <v>-100</v>
          </cell>
          <cell r="BN14">
            <v>-35</v>
          </cell>
          <cell r="BO14">
            <v>-45</v>
          </cell>
          <cell r="BP14">
            <v>-225</v>
          </cell>
          <cell r="BQ14">
            <v>-40</v>
          </cell>
          <cell r="BR14">
            <v>-80</v>
          </cell>
          <cell r="BS14">
            <v>0</v>
          </cell>
          <cell r="BY14">
            <v>-5.4170357142857144</v>
          </cell>
          <cell r="CD14">
            <v>-5.4170357142857144</v>
          </cell>
        </row>
        <row r="15">
          <cell r="A15">
            <v>10</v>
          </cell>
          <cell r="B15">
            <v>0</v>
          </cell>
          <cell r="C15">
            <v>-71</v>
          </cell>
          <cell r="D15">
            <v>-14</v>
          </cell>
          <cell r="E15">
            <v>-286</v>
          </cell>
          <cell r="F15">
            <v>-18</v>
          </cell>
          <cell r="G15">
            <v>-86</v>
          </cell>
          <cell r="H15">
            <v>-105</v>
          </cell>
          <cell r="I15">
            <v>-38</v>
          </cell>
          <cell r="J15">
            <v>-80</v>
          </cell>
          <cell r="K15">
            <v>-35</v>
          </cell>
          <cell r="L15">
            <v>-87</v>
          </cell>
          <cell r="M15">
            <v>-203</v>
          </cell>
          <cell r="P15">
            <v>-1023</v>
          </cell>
          <cell r="S15">
            <v>-601.89285714285711</v>
          </cell>
          <cell r="T15">
            <v>-1023</v>
          </cell>
          <cell r="U15">
            <v>-750</v>
          </cell>
          <cell r="V15">
            <v>-601.89285714285711</v>
          </cell>
          <cell r="W15">
            <v>-362</v>
          </cell>
          <cell r="X15">
            <v>-405</v>
          </cell>
          <cell r="Y15">
            <v>-317.07142857142856</v>
          </cell>
          <cell r="AA15">
            <v>0</v>
          </cell>
          <cell r="AB15">
            <v>-12.178571428571429</v>
          </cell>
          <cell r="AF15">
            <v>0</v>
          </cell>
          <cell r="AG15">
            <v>2.6428571428571428</v>
          </cell>
          <cell r="AL15">
            <v>-371</v>
          </cell>
          <cell r="AM15">
            <v>-345</v>
          </cell>
          <cell r="AN15">
            <v>-275.28571428571428</v>
          </cell>
          <cell r="AR15">
            <v>-733</v>
          </cell>
          <cell r="AS15">
            <v>-750</v>
          </cell>
          <cell r="AT15">
            <v>-592.35714285714289</v>
          </cell>
          <cell r="AV15">
            <v>-16.321428571428573</v>
          </cell>
          <cell r="AW15">
            <v>-74.857142857142861</v>
          </cell>
          <cell r="AX15">
            <v>-90.678571428571431</v>
          </cell>
          <cell r="AY15">
            <v>-73.642857142857139</v>
          </cell>
          <cell r="AZ15">
            <v>-27.071428571428573</v>
          </cell>
          <cell r="BA15">
            <v>-34.5</v>
          </cell>
          <cell r="BB15">
            <v>-212.03571428571428</v>
          </cell>
          <cell r="BC15">
            <v>1.5</v>
          </cell>
          <cell r="BD15">
            <v>-59.5</v>
          </cell>
          <cell r="BE15">
            <v>-5.25</v>
          </cell>
          <cell r="BJ15">
            <v>-15</v>
          </cell>
          <cell r="BK15">
            <v>-110</v>
          </cell>
          <cell r="BL15">
            <v>-100</v>
          </cell>
          <cell r="BM15">
            <v>-100</v>
          </cell>
          <cell r="BN15">
            <v>-35</v>
          </cell>
          <cell r="BO15">
            <v>-45</v>
          </cell>
          <cell r="BP15">
            <v>-225</v>
          </cell>
          <cell r="BQ15">
            <v>-40</v>
          </cell>
          <cell r="BR15">
            <v>-80</v>
          </cell>
          <cell r="BS15">
            <v>0</v>
          </cell>
          <cell r="BY15">
            <v>-6.0189285714285718</v>
          </cell>
          <cell r="CD15">
            <v>-6.0189285714285718</v>
          </cell>
        </row>
        <row r="16">
          <cell r="A16">
            <v>11</v>
          </cell>
          <cell r="B16">
            <v>0</v>
          </cell>
          <cell r="C16">
            <v>-54</v>
          </cell>
          <cell r="D16">
            <v>2</v>
          </cell>
          <cell r="E16">
            <v>-269</v>
          </cell>
          <cell r="F16">
            <v>-18</v>
          </cell>
          <cell r="G16">
            <v>-101</v>
          </cell>
          <cell r="H16">
            <v>-105</v>
          </cell>
          <cell r="I16">
            <v>-40</v>
          </cell>
          <cell r="J16">
            <v>-77</v>
          </cell>
          <cell r="K16">
            <v>-38</v>
          </cell>
          <cell r="L16">
            <v>-8</v>
          </cell>
          <cell r="M16">
            <v>-100</v>
          </cell>
          <cell r="P16">
            <v>-808</v>
          </cell>
          <cell r="S16">
            <v>-601.89285714285711</v>
          </cell>
          <cell r="T16">
            <v>-808</v>
          </cell>
          <cell r="U16">
            <v>-750</v>
          </cell>
          <cell r="V16">
            <v>-601.89285714285711</v>
          </cell>
          <cell r="W16">
            <v>-379</v>
          </cell>
          <cell r="X16">
            <v>-405</v>
          </cell>
          <cell r="Y16">
            <v>-317.07142857142856</v>
          </cell>
          <cell r="AA16">
            <v>0</v>
          </cell>
          <cell r="AB16">
            <v>-12.178571428571429</v>
          </cell>
          <cell r="AF16">
            <v>0</v>
          </cell>
          <cell r="AG16">
            <v>2.6428571428571428</v>
          </cell>
          <cell r="AL16">
            <v>-321</v>
          </cell>
          <cell r="AM16">
            <v>-345</v>
          </cell>
          <cell r="AN16">
            <v>-275.28571428571428</v>
          </cell>
          <cell r="AR16">
            <v>-700</v>
          </cell>
          <cell r="AS16">
            <v>-750</v>
          </cell>
          <cell r="AT16">
            <v>-592.35714285714289</v>
          </cell>
          <cell r="AV16">
            <v>-16.321428571428573</v>
          </cell>
          <cell r="AW16">
            <v>-74.857142857142861</v>
          </cell>
          <cell r="AX16">
            <v>-90.678571428571431</v>
          </cell>
          <cell r="AY16">
            <v>-73.642857142857139</v>
          </cell>
          <cell r="AZ16">
            <v>-27.071428571428573</v>
          </cell>
          <cell r="BA16">
            <v>-34.5</v>
          </cell>
          <cell r="BB16">
            <v>-212.03571428571428</v>
          </cell>
          <cell r="BC16">
            <v>1.5</v>
          </cell>
          <cell r="BD16">
            <v>-59.5</v>
          </cell>
          <cell r="BE16">
            <v>-5.25</v>
          </cell>
          <cell r="BJ16">
            <v>-15</v>
          </cell>
          <cell r="BK16">
            <v>-110</v>
          </cell>
          <cell r="BL16">
            <v>-100</v>
          </cell>
          <cell r="BM16">
            <v>-100</v>
          </cell>
          <cell r="BN16">
            <v>-35</v>
          </cell>
          <cell r="BO16">
            <v>-45</v>
          </cell>
          <cell r="BP16">
            <v>-225</v>
          </cell>
          <cell r="BQ16">
            <v>-40</v>
          </cell>
          <cell r="BR16">
            <v>-80</v>
          </cell>
          <cell r="BS16">
            <v>0</v>
          </cell>
          <cell r="BY16">
            <v>-6.6208214285714293</v>
          </cell>
          <cell r="CD16">
            <v>-6.6208214285714293</v>
          </cell>
        </row>
        <row r="17">
          <cell r="A17">
            <v>12</v>
          </cell>
          <cell r="B17">
            <v>46</v>
          </cell>
          <cell r="C17">
            <v>-25</v>
          </cell>
          <cell r="D17">
            <v>0</v>
          </cell>
          <cell r="E17">
            <v>-48</v>
          </cell>
          <cell r="F17">
            <v>-18</v>
          </cell>
          <cell r="G17">
            <v>-9</v>
          </cell>
          <cell r="H17">
            <v>-105</v>
          </cell>
          <cell r="I17">
            <v>-4</v>
          </cell>
          <cell r="J17">
            <v>-96</v>
          </cell>
          <cell r="K17">
            <v>-3</v>
          </cell>
          <cell r="L17">
            <v>0</v>
          </cell>
          <cell r="M17">
            <v>192</v>
          </cell>
          <cell r="P17">
            <v>-70</v>
          </cell>
          <cell r="S17">
            <v>-601.89285714285711</v>
          </cell>
          <cell r="T17">
            <v>-70</v>
          </cell>
          <cell r="U17">
            <v>-750</v>
          </cell>
          <cell r="V17">
            <v>-601.89285714285711</v>
          </cell>
          <cell r="W17">
            <v>-235</v>
          </cell>
          <cell r="X17">
            <v>-405</v>
          </cell>
          <cell r="Y17">
            <v>-317.07142857142856</v>
          </cell>
          <cell r="AA17">
            <v>0</v>
          </cell>
          <cell r="AB17">
            <v>-12.178571428571429</v>
          </cell>
          <cell r="AF17">
            <v>0</v>
          </cell>
          <cell r="AG17">
            <v>2.6428571428571428</v>
          </cell>
          <cell r="AL17">
            <v>-73</v>
          </cell>
          <cell r="AM17">
            <v>-345</v>
          </cell>
          <cell r="AN17">
            <v>-275.28571428571428</v>
          </cell>
          <cell r="AR17">
            <v>-308</v>
          </cell>
          <cell r="AS17">
            <v>-750</v>
          </cell>
          <cell r="AT17">
            <v>-592.35714285714289</v>
          </cell>
          <cell r="AV17">
            <v>-16.321428571428573</v>
          </cell>
          <cell r="AW17">
            <v>-74.857142857142861</v>
          </cell>
          <cell r="AX17">
            <v>-90.678571428571431</v>
          </cell>
          <cell r="AY17">
            <v>-73.642857142857139</v>
          </cell>
          <cell r="AZ17">
            <v>-27.071428571428573</v>
          </cell>
          <cell r="BA17">
            <v>-34.5</v>
          </cell>
          <cell r="BB17">
            <v>-212.03571428571428</v>
          </cell>
          <cell r="BC17">
            <v>1.5</v>
          </cell>
          <cell r="BD17">
            <v>-59.5</v>
          </cell>
          <cell r="BE17">
            <v>-5.25</v>
          </cell>
          <cell r="BJ17">
            <v>-15</v>
          </cell>
          <cell r="BK17">
            <v>-110</v>
          </cell>
          <cell r="BL17">
            <v>-100</v>
          </cell>
          <cell r="BM17">
            <v>-100</v>
          </cell>
          <cell r="BN17">
            <v>-35</v>
          </cell>
          <cell r="BO17">
            <v>-45</v>
          </cell>
          <cell r="BP17">
            <v>-225</v>
          </cell>
          <cell r="BQ17">
            <v>-40</v>
          </cell>
          <cell r="BR17">
            <v>-80</v>
          </cell>
          <cell r="BS17">
            <v>0</v>
          </cell>
          <cell r="BY17">
            <v>-7.2227142857142868</v>
          </cell>
          <cell r="CD17">
            <v>-7.2227142857142868</v>
          </cell>
        </row>
        <row r="18">
          <cell r="A18">
            <v>13</v>
          </cell>
          <cell r="B18">
            <v>38</v>
          </cell>
          <cell r="C18">
            <v>-69</v>
          </cell>
          <cell r="D18">
            <v>39</v>
          </cell>
          <cell r="E18">
            <v>-136</v>
          </cell>
          <cell r="F18">
            <v>-17</v>
          </cell>
          <cell r="G18">
            <v>0</v>
          </cell>
          <cell r="H18">
            <v>-105</v>
          </cell>
          <cell r="I18">
            <v>0</v>
          </cell>
          <cell r="J18">
            <v>-87</v>
          </cell>
          <cell r="K18">
            <v>0</v>
          </cell>
          <cell r="L18">
            <v>0</v>
          </cell>
          <cell r="M18">
            <v>233</v>
          </cell>
          <cell r="P18">
            <v>-104</v>
          </cell>
          <cell r="S18">
            <v>-601.89285714285711</v>
          </cell>
          <cell r="T18">
            <v>-104</v>
          </cell>
          <cell r="U18">
            <v>-750</v>
          </cell>
          <cell r="V18">
            <v>-601.89285714285711</v>
          </cell>
          <cell r="W18">
            <v>-209</v>
          </cell>
          <cell r="X18">
            <v>-405</v>
          </cell>
          <cell r="Y18">
            <v>-317.07142857142856</v>
          </cell>
          <cell r="AA18">
            <v>0</v>
          </cell>
          <cell r="AB18">
            <v>-12.178571428571429</v>
          </cell>
          <cell r="AF18">
            <v>0</v>
          </cell>
          <cell r="AG18">
            <v>2.6428571428571428</v>
          </cell>
          <cell r="AL18">
            <v>-166</v>
          </cell>
          <cell r="AM18">
            <v>-345</v>
          </cell>
          <cell r="AN18">
            <v>-275.28571428571428</v>
          </cell>
          <cell r="AR18">
            <v>-375</v>
          </cell>
          <cell r="AS18">
            <v>-750</v>
          </cell>
          <cell r="AT18">
            <v>-592.35714285714289</v>
          </cell>
          <cell r="AV18">
            <v>-16.321428571428573</v>
          </cell>
          <cell r="AW18">
            <v>-74.857142857142861</v>
          </cell>
          <cell r="AX18">
            <v>-90.678571428571431</v>
          </cell>
          <cell r="AY18">
            <v>-73.642857142857139</v>
          </cell>
          <cell r="AZ18">
            <v>-27.071428571428573</v>
          </cell>
          <cell r="BA18">
            <v>-34.5</v>
          </cell>
          <cell r="BB18">
            <v>-212.03571428571428</v>
          </cell>
          <cell r="BC18">
            <v>1.5</v>
          </cell>
          <cell r="BD18">
            <v>-59.5</v>
          </cell>
          <cell r="BE18">
            <v>-5.25</v>
          </cell>
          <cell r="BJ18">
            <v>-15</v>
          </cell>
          <cell r="BK18">
            <v>-110</v>
          </cell>
          <cell r="BL18">
            <v>-100</v>
          </cell>
          <cell r="BM18">
            <v>-100</v>
          </cell>
          <cell r="BN18">
            <v>-35</v>
          </cell>
          <cell r="BO18">
            <v>-45</v>
          </cell>
          <cell r="BP18">
            <v>-225</v>
          </cell>
          <cell r="BQ18">
            <v>-40</v>
          </cell>
          <cell r="BR18">
            <v>-80</v>
          </cell>
          <cell r="BS18">
            <v>0</v>
          </cell>
          <cell r="BY18">
            <v>-7.8246071428571442</v>
          </cell>
          <cell r="CD18">
            <v>-7.8246071428571442</v>
          </cell>
        </row>
        <row r="19">
          <cell r="A19">
            <v>14</v>
          </cell>
          <cell r="B19">
            <v>-15</v>
          </cell>
          <cell r="C19">
            <v>-71</v>
          </cell>
          <cell r="D19">
            <v>4</v>
          </cell>
          <cell r="E19">
            <v>-250</v>
          </cell>
          <cell r="F19">
            <v>-17</v>
          </cell>
          <cell r="G19">
            <v>0</v>
          </cell>
          <cell r="H19">
            <v>-91</v>
          </cell>
          <cell r="I19">
            <v>0</v>
          </cell>
          <cell r="J19">
            <v>-85</v>
          </cell>
          <cell r="K19">
            <v>0</v>
          </cell>
          <cell r="L19">
            <v>0</v>
          </cell>
          <cell r="M19">
            <v>23</v>
          </cell>
          <cell r="P19">
            <v>-502</v>
          </cell>
          <cell r="S19">
            <v>-601.89285714285711</v>
          </cell>
          <cell r="T19">
            <v>-502</v>
          </cell>
          <cell r="U19">
            <v>-750</v>
          </cell>
          <cell r="V19">
            <v>-601.89285714285711</v>
          </cell>
          <cell r="W19">
            <v>-193</v>
          </cell>
          <cell r="X19">
            <v>-405</v>
          </cell>
          <cell r="Y19">
            <v>-317.07142857142856</v>
          </cell>
          <cell r="AA19">
            <v>0</v>
          </cell>
          <cell r="AB19">
            <v>-12.178571428571429</v>
          </cell>
          <cell r="AF19">
            <v>0</v>
          </cell>
          <cell r="AG19">
            <v>2.6428571428571428</v>
          </cell>
          <cell r="AL19">
            <v>-317</v>
          </cell>
          <cell r="AM19">
            <v>-345</v>
          </cell>
          <cell r="AN19">
            <v>-275.28571428571428</v>
          </cell>
          <cell r="AR19">
            <v>-510</v>
          </cell>
          <cell r="AS19">
            <v>-750</v>
          </cell>
          <cell r="AT19">
            <v>-592.35714285714289</v>
          </cell>
          <cell r="AV19">
            <v>-16.321428571428573</v>
          </cell>
          <cell r="AW19">
            <v>-74.857142857142861</v>
          </cell>
          <cell r="AX19">
            <v>-90.678571428571431</v>
          </cell>
          <cell r="AY19">
            <v>-73.642857142857139</v>
          </cell>
          <cell r="AZ19">
            <v>-27.071428571428573</v>
          </cell>
          <cell r="BA19">
            <v>-34.5</v>
          </cell>
          <cell r="BB19">
            <v>-212.03571428571428</v>
          </cell>
          <cell r="BC19">
            <v>1.5</v>
          </cell>
          <cell r="BD19">
            <v>-59.5</v>
          </cell>
          <cell r="BE19">
            <v>-5.25</v>
          </cell>
          <cell r="BJ19">
            <v>-15</v>
          </cell>
          <cell r="BK19">
            <v>-110</v>
          </cell>
          <cell r="BL19">
            <v>-100</v>
          </cell>
          <cell r="BM19">
            <v>-100</v>
          </cell>
          <cell r="BN19">
            <v>-35</v>
          </cell>
          <cell r="BO19">
            <v>-45</v>
          </cell>
          <cell r="BP19">
            <v>-225</v>
          </cell>
          <cell r="BQ19">
            <v>-40</v>
          </cell>
          <cell r="BR19">
            <v>-80</v>
          </cell>
          <cell r="BS19">
            <v>0</v>
          </cell>
          <cell r="BY19">
            <v>-8.4265000000000008</v>
          </cell>
          <cell r="CD19">
            <v>-8.4265000000000008</v>
          </cell>
        </row>
        <row r="20">
          <cell r="A20">
            <v>15</v>
          </cell>
          <cell r="B20">
            <v>-33</v>
          </cell>
          <cell r="C20">
            <v>-38</v>
          </cell>
          <cell r="D20">
            <v>81</v>
          </cell>
          <cell r="E20">
            <v>-256</v>
          </cell>
          <cell r="F20">
            <v>-17</v>
          </cell>
          <cell r="G20">
            <v>-87</v>
          </cell>
          <cell r="H20">
            <v>-92</v>
          </cell>
          <cell r="I20">
            <v>-28</v>
          </cell>
          <cell r="J20">
            <v>-78</v>
          </cell>
          <cell r="K20">
            <v>-29</v>
          </cell>
          <cell r="L20">
            <v>0</v>
          </cell>
          <cell r="M20">
            <v>290</v>
          </cell>
          <cell r="P20">
            <v>-287</v>
          </cell>
          <cell r="S20">
            <v>-601.89285714285711</v>
          </cell>
          <cell r="T20">
            <v>-287</v>
          </cell>
          <cell r="U20">
            <v>-750</v>
          </cell>
          <cell r="V20">
            <v>-601.89285714285711</v>
          </cell>
          <cell r="W20">
            <v>-331</v>
          </cell>
          <cell r="X20">
            <v>-405</v>
          </cell>
          <cell r="Y20">
            <v>-317.07142857142856</v>
          </cell>
          <cell r="AA20">
            <v>0</v>
          </cell>
          <cell r="AB20">
            <v>-12.178571428571429</v>
          </cell>
          <cell r="AF20">
            <v>0</v>
          </cell>
          <cell r="AG20">
            <v>2.6428571428571428</v>
          </cell>
          <cell r="AL20">
            <v>-213</v>
          </cell>
          <cell r="AM20">
            <v>-345</v>
          </cell>
          <cell r="AN20">
            <v>-275.28571428571428</v>
          </cell>
          <cell r="AR20">
            <v>-544</v>
          </cell>
          <cell r="AS20">
            <v>-750</v>
          </cell>
          <cell r="AT20">
            <v>-592.35714285714289</v>
          </cell>
          <cell r="AV20">
            <v>-16.321428571428573</v>
          </cell>
          <cell r="AW20">
            <v>-74.857142857142861</v>
          </cell>
          <cell r="AX20">
            <v>-90.678571428571431</v>
          </cell>
          <cell r="AY20">
            <v>-73.642857142857139</v>
          </cell>
          <cell r="AZ20">
            <v>-27.071428571428573</v>
          </cell>
          <cell r="BA20">
            <v>-34.5</v>
          </cell>
          <cell r="BB20">
            <v>-212.03571428571428</v>
          </cell>
          <cell r="BC20">
            <v>1.5</v>
          </cell>
          <cell r="BD20">
            <v>-59.5</v>
          </cell>
          <cell r="BE20">
            <v>-5.25</v>
          </cell>
          <cell r="BJ20">
            <v>-15</v>
          </cell>
          <cell r="BK20">
            <v>-110</v>
          </cell>
          <cell r="BL20">
            <v>-100</v>
          </cell>
          <cell r="BM20">
            <v>-100</v>
          </cell>
          <cell r="BN20">
            <v>-35</v>
          </cell>
          <cell r="BO20">
            <v>-45</v>
          </cell>
          <cell r="BP20">
            <v>-225</v>
          </cell>
          <cell r="BQ20">
            <v>-40</v>
          </cell>
          <cell r="BR20">
            <v>-80</v>
          </cell>
          <cell r="BS20">
            <v>0</v>
          </cell>
          <cell r="BY20">
            <v>-9.0283928571428582</v>
          </cell>
          <cell r="CD20">
            <v>-9.0283928571428582</v>
          </cell>
        </row>
        <row r="21">
          <cell r="A21">
            <v>16</v>
          </cell>
          <cell r="B21">
            <v>-77</v>
          </cell>
          <cell r="C21">
            <v>-22</v>
          </cell>
          <cell r="D21">
            <v>-18</v>
          </cell>
          <cell r="E21">
            <v>-260</v>
          </cell>
          <cell r="F21">
            <v>-17</v>
          </cell>
          <cell r="G21">
            <v>-118</v>
          </cell>
          <cell r="H21">
            <v>-93</v>
          </cell>
          <cell r="I21">
            <v>-45</v>
          </cell>
          <cell r="J21">
            <v>-78</v>
          </cell>
          <cell r="K21">
            <v>-41</v>
          </cell>
          <cell r="L21">
            <v>0</v>
          </cell>
          <cell r="M21">
            <v>271</v>
          </cell>
          <cell r="P21">
            <v>-498</v>
          </cell>
          <cell r="S21">
            <v>-601.89285714285711</v>
          </cell>
          <cell r="T21">
            <v>-498</v>
          </cell>
          <cell r="U21">
            <v>-750</v>
          </cell>
          <cell r="V21">
            <v>-601.89285714285711</v>
          </cell>
          <cell r="W21">
            <v>-392</v>
          </cell>
          <cell r="X21">
            <v>-405</v>
          </cell>
          <cell r="Y21">
            <v>-317.07142857142856</v>
          </cell>
          <cell r="AA21">
            <v>0</v>
          </cell>
          <cell r="AB21">
            <v>-12.178571428571429</v>
          </cell>
          <cell r="AF21">
            <v>0</v>
          </cell>
          <cell r="AG21">
            <v>2.6428571428571428</v>
          </cell>
          <cell r="AL21">
            <v>-300</v>
          </cell>
          <cell r="AM21">
            <v>-345</v>
          </cell>
          <cell r="AN21">
            <v>-275.28571428571428</v>
          </cell>
          <cell r="AR21">
            <v>-692</v>
          </cell>
          <cell r="AS21">
            <v>-750</v>
          </cell>
          <cell r="AT21">
            <v>-592.35714285714289</v>
          </cell>
          <cell r="AV21">
            <v>-16.321428571428573</v>
          </cell>
          <cell r="AW21">
            <v>-74.857142857142861</v>
          </cell>
          <cell r="AX21">
            <v>-90.678571428571431</v>
          </cell>
          <cell r="AY21">
            <v>-73.642857142857139</v>
          </cell>
          <cell r="AZ21">
            <v>-27.071428571428573</v>
          </cell>
          <cell r="BA21">
            <v>-34.5</v>
          </cell>
          <cell r="BB21">
            <v>-212.03571428571428</v>
          </cell>
          <cell r="BC21">
            <v>1.5</v>
          </cell>
          <cell r="BD21">
            <v>-59.5</v>
          </cell>
          <cell r="BE21">
            <v>-5.25</v>
          </cell>
          <cell r="BJ21">
            <v>-15</v>
          </cell>
          <cell r="BK21">
            <v>-110</v>
          </cell>
          <cell r="BL21">
            <v>-100</v>
          </cell>
          <cell r="BM21">
            <v>-100</v>
          </cell>
          <cell r="BN21">
            <v>-35</v>
          </cell>
          <cell r="BO21">
            <v>-45</v>
          </cell>
          <cell r="BP21">
            <v>-225</v>
          </cell>
          <cell r="BQ21">
            <v>-40</v>
          </cell>
          <cell r="BR21">
            <v>-80</v>
          </cell>
          <cell r="BS21">
            <v>0</v>
          </cell>
          <cell r="BY21">
            <v>-9.6302857142857157</v>
          </cell>
          <cell r="CD21">
            <v>-9.6302857142857157</v>
          </cell>
        </row>
        <row r="22">
          <cell r="A22">
            <v>17</v>
          </cell>
          <cell r="B22">
            <v>-129</v>
          </cell>
          <cell r="C22">
            <v>-75</v>
          </cell>
          <cell r="D22">
            <v>-46</v>
          </cell>
          <cell r="E22">
            <v>-500</v>
          </cell>
          <cell r="F22">
            <v>-29</v>
          </cell>
          <cell r="G22">
            <v>-113</v>
          </cell>
          <cell r="H22">
            <v>-119</v>
          </cell>
          <cell r="I22">
            <v>-46</v>
          </cell>
          <cell r="J22">
            <v>-80</v>
          </cell>
          <cell r="K22">
            <v>-40</v>
          </cell>
          <cell r="L22">
            <v>0</v>
          </cell>
          <cell r="M22">
            <v>-244</v>
          </cell>
          <cell r="P22">
            <v>-1421</v>
          </cell>
          <cell r="S22">
            <v>-601.89285714285711</v>
          </cell>
          <cell r="T22">
            <v>-1421</v>
          </cell>
          <cell r="U22">
            <v>-750</v>
          </cell>
          <cell r="V22">
            <v>-601.89285714285711</v>
          </cell>
          <cell r="W22">
            <v>-427</v>
          </cell>
          <cell r="X22">
            <v>-405</v>
          </cell>
          <cell r="Y22">
            <v>-317.07142857142856</v>
          </cell>
          <cell r="AA22">
            <v>0</v>
          </cell>
          <cell r="AB22">
            <v>-12.178571428571429</v>
          </cell>
          <cell r="AF22">
            <v>0</v>
          </cell>
          <cell r="AG22">
            <v>2.6428571428571428</v>
          </cell>
          <cell r="AL22">
            <v>-621</v>
          </cell>
          <cell r="AM22">
            <v>-345</v>
          </cell>
          <cell r="AN22">
            <v>-275.28571428571428</v>
          </cell>
          <cell r="AR22">
            <v>-1048</v>
          </cell>
          <cell r="AS22">
            <v>-750</v>
          </cell>
          <cell r="AT22">
            <v>-592.35714285714289</v>
          </cell>
          <cell r="AV22">
            <v>-16.321428571428573</v>
          </cell>
          <cell r="AW22">
            <v>-74.857142857142861</v>
          </cell>
          <cell r="AX22">
            <v>-90.678571428571431</v>
          </cell>
          <cell r="AY22">
            <v>-73.642857142857139</v>
          </cell>
          <cell r="AZ22">
            <v>-27.071428571428573</v>
          </cell>
          <cell r="BA22">
            <v>-34.5</v>
          </cell>
          <cell r="BB22">
            <v>-212.03571428571428</v>
          </cell>
          <cell r="BC22">
            <v>1.5</v>
          </cell>
          <cell r="BD22">
            <v>-59.5</v>
          </cell>
          <cell r="BE22">
            <v>-5.25</v>
          </cell>
          <cell r="BJ22">
            <v>-15</v>
          </cell>
          <cell r="BK22">
            <v>-110</v>
          </cell>
          <cell r="BL22">
            <v>-100</v>
          </cell>
          <cell r="BM22">
            <v>-100</v>
          </cell>
          <cell r="BN22">
            <v>-35</v>
          </cell>
          <cell r="BO22">
            <v>-45</v>
          </cell>
          <cell r="BP22">
            <v>-225</v>
          </cell>
          <cell r="BQ22">
            <v>-40</v>
          </cell>
          <cell r="BR22">
            <v>-80</v>
          </cell>
          <cell r="BS22">
            <v>0</v>
          </cell>
          <cell r="BY22">
            <v>-10.232178571428573</v>
          </cell>
          <cell r="CD22">
            <v>-10.232178571428573</v>
          </cell>
        </row>
        <row r="23">
          <cell r="A23">
            <v>18</v>
          </cell>
          <cell r="B23">
            <v>-55</v>
          </cell>
          <cell r="C23">
            <v>-71</v>
          </cell>
          <cell r="D23">
            <v>-51</v>
          </cell>
          <cell r="E23">
            <v>-397</v>
          </cell>
          <cell r="F23">
            <v>-29</v>
          </cell>
          <cell r="G23">
            <v>-122</v>
          </cell>
          <cell r="H23">
            <v>-113</v>
          </cell>
          <cell r="I23">
            <v>-46</v>
          </cell>
          <cell r="J23">
            <v>-80</v>
          </cell>
          <cell r="K23">
            <v>-43</v>
          </cell>
          <cell r="L23">
            <v>0</v>
          </cell>
          <cell r="M23">
            <v>-44</v>
          </cell>
          <cell r="P23">
            <v>-1051</v>
          </cell>
          <cell r="S23">
            <v>-601.89285714285711</v>
          </cell>
          <cell r="T23">
            <v>-1051</v>
          </cell>
          <cell r="U23">
            <v>-750</v>
          </cell>
          <cell r="V23">
            <v>-601.89285714285711</v>
          </cell>
          <cell r="W23">
            <v>-433</v>
          </cell>
          <cell r="X23">
            <v>-405</v>
          </cell>
          <cell r="Y23">
            <v>-317.07142857142856</v>
          </cell>
          <cell r="AA23">
            <v>0</v>
          </cell>
          <cell r="AB23">
            <v>-12.178571428571429</v>
          </cell>
          <cell r="AF23">
            <v>0</v>
          </cell>
          <cell r="AG23">
            <v>2.6428571428571428</v>
          </cell>
          <cell r="AL23">
            <v>-519</v>
          </cell>
          <cell r="AM23">
            <v>-345</v>
          </cell>
          <cell r="AN23">
            <v>-275.28571428571428</v>
          </cell>
          <cell r="AR23">
            <v>-952</v>
          </cell>
          <cell r="AS23">
            <v>-750</v>
          </cell>
          <cell r="AT23">
            <v>-592.35714285714289</v>
          </cell>
          <cell r="AV23">
            <v>-16.321428571428573</v>
          </cell>
          <cell r="AW23">
            <v>-74.857142857142861</v>
          </cell>
          <cell r="AX23">
            <v>-90.678571428571431</v>
          </cell>
          <cell r="AY23">
            <v>-73.642857142857139</v>
          </cell>
          <cell r="AZ23">
            <v>-27.071428571428573</v>
          </cell>
          <cell r="BA23">
            <v>-34.5</v>
          </cell>
          <cell r="BB23">
            <v>-212.03571428571428</v>
          </cell>
          <cell r="BC23">
            <v>1.5</v>
          </cell>
          <cell r="BD23">
            <v>-59.5</v>
          </cell>
          <cell r="BE23">
            <v>-5.25</v>
          </cell>
          <cell r="BJ23">
            <v>-15</v>
          </cell>
          <cell r="BK23">
            <v>-110</v>
          </cell>
          <cell r="BL23">
            <v>-100</v>
          </cell>
          <cell r="BM23">
            <v>-100</v>
          </cell>
          <cell r="BN23">
            <v>-35</v>
          </cell>
          <cell r="BO23">
            <v>-45</v>
          </cell>
          <cell r="BP23">
            <v>-225</v>
          </cell>
          <cell r="BQ23">
            <v>-40</v>
          </cell>
          <cell r="BR23">
            <v>-80</v>
          </cell>
          <cell r="BS23">
            <v>0</v>
          </cell>
          <cell r="BY23">
            <v>-10.834071428571431</v>
          </cell>
          <cell r="CD23">
            <v>-10.834071428571431</v>
          </cell>
        </row>
        <row r="24">
          <cell r="A24">
            <v>19</v>
          </cell>
          <cell r="B24">
            <v>88</v>
          </cell>
          <cell r="C24">
            <v>-68</v>
          </cell>
          <cell r="D24">
            <v>-5</v>
          </cell>
          <cell r="E24">
            <v>-225</v>
          </cell>
          <cell r="F24">
            <v>-29</v>
          </cell>
          <cell r="G24">
            <v>-88</v>
          </cell>
          <cell r="H24">
            <v>-9</v>
          </cell>
          <cell r="I24">
            <v>-50</v>
          </cell>
          <cell r="J24">
            <v>-6</v>
          </cell>
          <cell r="K24">
            <v>-37</v>
          </cell>
          <cell r="L24">
            <v>0</v>
          </cell>
          <cell r="M24">
            <v>114</v>
          </cell>
          <cell r="P24">
            <v>-315</v>
          </cell>
          <cell r="U24">
            <v>-750</v>
          </cell>
          <cell r="W24">
            <v>-219</v>
          </cell>
          <cell r="X24">
            <v>-405</v>
          </cell>
          <cell r="Y24">
            <v>-317.07142857142856</v>
          </cell>
          <cell r="AA24">
            <v>0</v>
          </cell>
          <cell r="AB24">
            <v>-12.178571428571429</v>
          </cell>
          <cell r="AF24">
            <v>0</v>
          </cell>
          <cell r="AG24">
            <v>2.6428571428571428</v>
          </cell>
          <cell r="AM24">
            <v>-345</v>
          </cell>
          <cell r="AS24">
            <v>-750</v>
          </cell>
          <cell r="AV24">
            <v>-16.321428571428573</v>
          </cell>
          <cell r="AW24">
            <v>-74.857142857142861</v>
          </cell>
          <cell r="AX24">
            <v>-90.678571428571431</v>
          </cell>
          <cell r="AY24">
            <v>-73.642857142857139</v>
          </cell>
          <cell r="AZ24">
            <v>-27.071428571428573</v>
          </cell>
          <cell r="BA24">
            <v>-34.5</v>
          </cell>
          <cell r="BB24">
            <v>-212.03571428571428</v>
          </cell>
          <cell r="BC24">
            <v>1.5</v>
          </cell>
          <cell r="BD24">
            <v>-59.5</v>
          </cell>
          <cell r="BE24">
            <v>-5.25</v>
          </cell>
          <cell r="BJ24">
            <v>-15</v>
          </cell>
          <cell r="BK24">
            <v>-110</v>
          </cell>
          <cell r="BL24">
            <v>-100</v>
          </cell>
          <cell r="BM24">
            <v>-100</v>
          </cell>
          <cell r="BN24">
            <v>-35</v>
          </cell>
          <cell r="BO24">
            <v>-45</v>
          </cell>
          <cell r="BP24">
            <v>-225</v>
          </cell>
          <cell r="BQ24">
            <v>-40</v>
          </cell>
          <cell r="BR24">
            <v>-80</v>
          </cell>
          <cell r="BS24">
            <v>0</v>
          </cell>
          <cell r="BY24">
            <v>-11.435964285714288</v>
          </cell>
          <cell r="CD24">
            <v>-11.435964285714288</v>
          </cell>
        </row>
        <row r="25">
          <cell r="A25">
            <v>20</v>
          </cell>
          <cell r="B25">
            <v>52</v>
          </cell>
          <cell r="C25">
            <v>-70</v>
          </cell>
          <cell r="D25">
            <v>36</v>
          </cell>
          <cell r="E25">
            <v>-221</v>
          </cell>
          <cell r="F25">
            <v>-27</v>
          </cell>
          <cell r="G25">
            <v>-117</v>
          </cell>
          <cell r="H25">
            <v>0</v>
          </cell>
          <cell r="I25">
            <v>-50</v>
          </cell>
          <cell r="J25">
            <v>0</v>
          </cell>
          <cell r="K25">
            <v>-42</v>
          </cell>
          <cell r="L25">
            <v>0</v>
          </cell>
          <cell r="M25">
            <v>79</v>
          </cell>
          <cell r="P25">
            <v>-360</v>
          </cell>
          <cell r="U25">
            <v>-750</v>
          </cell>
          <cell r="W25">
            <v>-236</v>
          </cell>
          <cell r="X25">
            <v>-405</v>
          </cell>
          <cell r="Y25">
            <v>-317.07142857142856</v>
          </cell>
          <cell r="AA25">
            <v>0</v>
          </cell>
          <cell r="AB25">
            <v>-12.178571428571429</v>
          </cell>
          <cell r="AF25">
            <v>0</v>
          </cell>
          <cell r="AG25">
            <v>2.6428571428571428</v>
          </cell>
          <cell r="AM25">
            <v>-345</v>
          </cell>
          <cell r="AS25">
            <v>-750</v>
          </cell>
          <cell r="AV25">
            <v>-16.321428571428573</v>
          </cell>
          <cell r="AW25">
            <v>-74.857142857142861</v>
          </cell>
          <cell r="AX25">
            <v>-90.678571428571431</v>
          </cell>
          <cell r="AY25">
            <v>-73.642857142857139</v>
          </cell>
          <cell r="AZ25">
            <v>-27.071428571428573</v>
          </cell>
          <cell r="BA25">
            <v>-34.5</v>
          </cell>
          <cell r="BB25">
            <v>-212.03571428571428</v>
          </cell>
          <cell r="BC25">
            <v>1.5</v>
          </cell>
          <cell r="BD25">
            <v>-59.5</v>
          </cell>
          <cell r="BE25">
            <v>-5.25</v>
          </cell>
          <cell r="BJ25">
            <v>-15</v>
          </cell>
          <cell r="BK25">
            <v>-110</v>
          </cell>
          <cell r="BL25">
            <v>-100</v>
          </cell>
          <cell r="BM25">
            <v>-100</v>
          </cell>
          <cell r="BN25">
            <v>-35</v>
          </cell>
          <cell r="BO25">
            <v>-45</v>
          </cell>
          <cell r="BP25">
            <v>-225</v>
          </cell>
          <cell r="BQ25">
            <v>-40</v>
          </cell>
          <cell r="BR25">
            <v>-80</v>
          </cell>
          <cell r="BS25">
            <v>0</v>
          </cell>
          <cell r="BY25">
            <v>-12.037857142857145</v>
          </cell>
          <cell r="CD25">
            <v>-12.037857142857145</v>
          </cell>
        </row>
        <row r="26">
          <cell r="A26">
            <v>21</v>
          </cell>
          <cell r="B26">
            <v>3</v>
          </cell>
          <cell r="C26">
            <v>-70</v>
          </cell>
          <cell r="D26">
            <v>103</v>
          </cell>
          <cell r="E26">
            <v>-225</v>
          </cell>
          <cell r="F26">
            <v>-26</v>
          </cell>
          <cell r="G26">
            <v>-120</v>
          </cell>
          <cell r="H26">
            <v>0</v>
          </cell>
          <cell r="I26">
            <v>-50</v>
          </cell>
          <cell r="J26">
            <v>0</v>
          </cell>
          <cell r="K26">
            <v>-44</v>
          </cell>
          <cell r="L26">
            <v>0</v>
          </cell>
          <cell r="M26">
            <v>114</v>
          </cell>
          <cell r="P26">
            <v>-315</v>
          </cell>
          <cell r="U26">
            <v>-750</v>
          </cell>
          <cell r="W26">
            <v>-240</v>
          </cell>
          <cell r="X26">
            <v>-405</v>
          </cell>
          <cell r="Y26">
            <v>-317.07142857142856</v>
          </cell>
          <cell r="AA26">
            <v>0</v>
          </cell>
          <cell r="AB26">
            <v>-12.178571428571429</v>
          </cell>
          <cell r="AF26">
            <v>0</v>
          </cell>
          <cell r="AG26">
            <v>2.6428571428571428</v>
          </cell>
          <cell r="AM26">
            <v>-345</v>
          </cell>
          <cell r="AS26">
            <v>-750</v>
          </cell>
          <cell r="AV26">
            <v>-16.321428571428573</v>
          </cell>
          <cell r="AW26">
            <v>-74.857142857142861</v>
          </cell>
          <cell r="AX26">
            <v>-90.678571428571431</v>
          </cell>
          <cell r="AY26">
            <v>-73.642857142857139</v>
          </cell>
          <cell r="AZ26">
            <v>-27.071428571428573</v>
          </cell>
          <cell r="BA26">
            <v>-34.5</v>
          </cell>
          <cell r="BB26">
            <v>-212.03571428571428</v>
          </cell>
          <cell r="BC26">
            <v>1.5</v>
          </cell>
          <cell r="BD26">
            <v>-59.5</v>
          </cell>
          <cell r="BE26">
            <v>-5.25</v>
          </cell>
          <cell r="BJ26">
            <v>-15</v>
          </cell>
          <cell r="BK26">
            <v>-110</v>
          </cell>
          <cell r="BL26">
            <v>-100</v>
          </cell>
          <cell r="BM26">
            <v>-100</v>
          </cell>
          <cell r="BN26">
            <v>-35</v>
          </cell>
          <cell r="BO26">
            <v>-45</v>
          </cell>
          <cell r="BP26">
            <v>-225</v>
          </cell>
          <cell r="BQ26">
            <v>-40</v>
          </cell>
          <cell r="BR26">
            <v>-80</v>
          </cell>
          <cell r="BS26">
            <v>0</v>
          </cell>
          <cell r="BY26">
            <v>-12.639750000000003</v>
          </cell>
          <cell r="CD26">
            <v>-12.639750000000003</v>
          </cell>
        </row>
        <row r="27">
          <cell r="A27">
            <v>22</v>
          </cell>
          <cell r="B27">
            <v>4</v>
          </cell>
          <cell r="C27">
            <v>-62</v>
          </cell>
          <cell r="D27">
            <v>3</v>
          </cell>
          <cell r="E27">
            <v>-225</v>
          </cell>
          <cell r="F27">
            <v>-27</v>
          </cell>
          <cell r="G27">
            <v>-116</v>
          </cell>
          <cell r="H27">
            <v>-92</v>
          </cell>
          <cell r="I27">
            <v>-48</v>
          </cell>
          <cell r="J27">
            <v>-68</v>
          </cell>
          <cell r="K27">
            <v>-43</v>
          </cell>
          <cell r="L27">
            <v>0</v>
          </cell>
          <cell r="M27">
            <v>225</v>
          </cell>
          <cell r="P27">
            <v>-449</v>
          </cell>
          <cell r="U27">
            <v>-750</v>
          </cell>
          <cell r="W27">
            <v>-394</v>
          </cell>
          <cell r="X27">
            <v>-405</v>
          </cell>
          <cell r="Y27">
            <v>-317.07142857142856</v>
          </cell>
          <cell r="AA27">
            <v>0</v>
          </cell>
          <cell r="AB27">
            <v>-12.178571428571429</v>
          </cell>
          <cell r="AF27">
            <v>0</v>
          </cell>
          <cell r="AG27">
            <v>2.6428571428571428</v>
          </cell>
          <cell r="AM27">
            <v>-345</v>
          </cell>
          <cell r="AS27">
            <v>-750</v>
          </cell>
          <cell r="AV27">
            <v>-16.321428571428573</v>
          </cell>
          <cell r="AW27">
            <v>-74.857142857142861</v>
          </cell>
          <cell r="AX27">
            <v>-90.678571428571431</v>
          </cell>
          <cell r="AY27">
            <v>-73.642857142857139</v>
          </cell>
          <cell r="AZ27">
            <v>-27.071428571428573</v>
          </cell>
          <cell r="BA27">
            <v>-34.5</v>
          </cell>
          <cell r="BB27">
            <v>-212.03571428571428</v>
          </cell>
          <cell r="BC27">
            <v>1.5</v>
          </cell>
          <cell r="BD27">
            <v>-59.5</v>
          </cell>
          <cell r="BE27">
            <v>-5.25</v>
          </cell>
          <cell r="BJ27">
            <v>-15</v>
          </cell>
          <cell r="BK27">
            <v>-110</v>
          </cell>
          <cell r="BL27">
            <v>-100</v>
          </cell>
          <cell r="BM27">
            <v>-100</v>
          </cell>
          <cell r="BN27">
            <v>-35</v>
          </cell>
          <cell r="BO27">
            <v>-45</v>
          </cell>
          <cell r="BP27">
            <v>-225</v>
          </cell>
          <cell r="BQ27">
            <v>-40</v>
          </cell>
          <cell r="BR27">
            <v>-80</v>
          </cell>
          <cell r="BS27">
            <v>0</v>
          </cell>
          <cell r="BY27">
            <v>-13.24164285714286</v>
          </cell>
          <cell r="CD27">
            <v>-13.24164285714286</v>
          </cell>
        </row>
        <row r="28">
          <cell r="A28">
            <v>23</v>
          </cell>
          <cell r="B28">
            <v>0</v>
          </cell>
          <cell r="C28">
            <v>-55</v>
          </cell>
          <cell r="D28">
            <v>-21</v>
          </cell>
          <cell r="E28">
            <v>-225</v>
          </cell>
          <cell r="F28">
            <v>-26</v>
          </cell>
          <cell r="G28">
            <v>-81</v>
          </cell>
          <cell r="H28">
            <v>-95</v>
          </cell>
          <cell r="I28">
            <v>-46</v>
          </cell>
          <cell r="J28">
            <v>-75</v>
          </cell>
          <cell r="K28">
            <v>-37</v>
          </cell>
          <cell r="L28">
            <v>-39</v>
          </cell>
          <cell r="M28">
            <v>69</v>
          </cell>
          <cell r="P28">
            <v>-631</v>
          </cell>
          <cell r="U28">
            <v>-750</v>
          </cell>
          <cell r="W28">
            <v>-360</v>
          </cell>
          <cell r="X28">
            <v>-405</v>
          </cell>
          <cell r="Y28">
            <v>-317.07142857142856</v>
          </cell>
          <cell r="AA28">
            <v>0</v>
          </cell>
          <cell r="AB28">
            <v>-12.178571428571429</v>
          </cell>
          <cell r="AF28">
            <v>0</v>
          </cell>
          <cell r="AG28">
            <v>2.6428571428571428</v>
          </cell>
          <cell r="AM28">
            <v>-345</v>
          </cell>
          <cell r="AS28">
            <v>-750</v>
          </cell>
          <cell r="AV28">
            <v>-16.321428571428573</v>
          </cell>
          <cell r="AW28">
            <v>-74.857142857142861</v>
          </cell>
          <cell r="AX28">
            <v>-90.678571428571431</v>
          </cell>
          <cell r="AY28">
            <v>-73.642857142857139</v>
          </cell>
          <cell r="AZ28">
            <v>-27.071428571428573</v>
          </cell>
          <cell r="BA28">
            <v>-34.5</v>
          </cell>
          <cell r="BB28">
            <v>-212.03571428571428</v>
          </cell>
          <cell r="BC28">
            <v>1.5</v>
          </cell>
          <cell r="BD28">
            <v>-59.5</v>
          </cell>
          <cell r="BE28">
            <v>-5.25</v>
          </cell>
          <cell r="BJ28">
            <v>-15</v>
          </cell>
          <cell r="BK28">
            <v>-110</v>
          </cell>
          <cell r="BL28">
            <v>-100</v>
          </cell>
          <cell r="BM28">
            <v>-100</v>
          </cell>
          <cell r="BN28">
            <v>-35</v>
          </cell>
          <cell r="BO28">
            <v>-45</v>
          </cell>
          <cell r="BP28">
            <v>-225</v>
          </cell>
          <cell r="BQ28">
            <v>-40</v>
          </cell>
          <cell r="BR28">
            <v>-80</v>
          </cell>
          <cell r="BS28">
            <v>0</v>
          </cell>
          <cell r="BY28">
            <v>-13.843535714285718</v>
          </cell>
          <cell r="CD28">
            <v>-13.843535714285718</v>
          </cell>
        </row>
        <row r="29">
          <cell r="A29">
            <v>24</v>
          </cell>
          <cell r="B29">
            <v>0</v>
          </cell>
          <cell r="C29">
            <v>-54</v>
          </cell>
          <cell r="D29">
            <v>33</v>
          </cell>
          <cell r="E29">
            <v>-225</v>
          </cell>
          <cell r="F29">
            <v>-26</v>
          </cell>
          <cell r="G29">
            <v>-111</v>
          </cell>
          <cell r="H29">
            <v>-95</v>
          </cell>
          <cell r="I29">
            <v>-44</v>
          </cell>
          <cell r="J29">
            <v>-75</v>
          </cell>
          <cell r="K29">
            <v>-43</v>
          </cell>
          <cell r="L29">
            <v>0</v>
          </cell>
          <cell r="M29">
            <v>297</v>
          </cell>
          <cell r="P29">
            <v>-343</v>
          </cell>
          <cell r="U29">
            <v>-750</v>
          </cell>
          <cell r="W29">
            <v>-394</v>
          </cell>
          <cell r="X29">
            <v>-405</v>
          </cell>
          <cell r="Y29">
            <v>-317.07142857142856</v>
          </cell>
          <cell r="AA29">
            <v>0</v>
          </cell>
          <cell r="AB29">
            <v>-12.178571428571429</v>
          </cell>
          <cell r="AF29">
            <v>0</v>
          </cell>
          <cell r="AG29">
            <v>2.6428571428571428</v>
          </cell>
          <cell r="AM29">
            <v>-345</v>
          </cell>
          <cell r="AS29">
            <v>-750</v>
          </cell>
          <cell r="AV29">
            <v>-16.321428571428573</v>
          </cell>
          <cell r="AW29">
            <v>-74.857142857142861</v>
          </cell>
          <cell r="AX29">
            <v>-90.678571428571431</v>
          </cell>
          <cell r="AY29">
            <v>-73.642857142857139</v>
          </cell>
          <cell r="AZ29">
            <v>-27.071428571428573</v>
          </cell>
          <cell r="BA29">
            <v>-34.5</v>
          </cell>
          <cell r="BB29">
            <v>-212.03571428571428</v>
          </cell>
          <cell r="BC29">
            <v>1.5</v>
          </cell>
          <cell r="BD29">
            <v>-59.5</v>
          </cell>
          <cell r="BE29">
            <v>-5.25</v>
          </cell>
          <cell r="BJ29">
            <v>-15</v>
          </cell>
          <cell r="BK29">
            <v>-110</v>
          </cell>
          <cell r="BL29">
            <v>-100</v>
          </cell>
          <cell r="BM29">
            <v>-100</v>
          </cell>
          <cell r="BN29">
            <v>-35</v>
          </cell>
          <cell r="BO29">
            <v>-45</v>
          </cell>
          <cell r="BP29">
            <v>-225</v>
          </cell>
          <cell r="BQ29">
            <v>-40</v>
          </cell>
          <cell r="BR29">
            <v>-80</v>
          </cell>
          <cell r="BS29">
            <v>0</v>
          </cell>
          <cell r="BY29">
            <v>-14.445428571428575</v>
          </cell>
          <cell r="CD29">
            <v>-14.445428571428575</v>
          </cell>
        </row>
        <row r="30">
          <cell r="A30">
            <v>25</v>
          </cell>
          <cell r="B30">
            <v>0</v>
          </cell>
          <cell r="C30">
            <v>-57</v>
          </cell>
          <cell r="D30">
            <v>0</v>
          </cell>
          <cell r="E30">
            <v>-225</v>
          </cell>
          <cell r="F30">
            <v>-20</v>
          </cell>
          <cell r="G30">
            <v>-109</v>
          </cell>
          <cell r="H30">
            <v>-95</v>
          </cell>
          <cell r="I30">
            <v>-43</v>
          </cell>
          <cell r="J30">
            <v>-75</v>
          </cell>
          <cell r="K30">
            <v>-43</v>
          </cell>
          <cell r="L30">
            <v>0</v>
          </cell>
          <cell r="M30">
            <v>152</v>
          </cell>
          <cell r="P30">
            <v>-515</v>
          </cell>
          <cell r="U30">
            <v>-750</v>
          </cell>
          <cell r="W30">
            <v>-385</v>
          </cell>
          <cell r="X30">
            <v>-405</v>
          </cell>
          <cell r="Y30">
            <v>-317.07142857142856</v>
          </cell>
          <cell r="AA30">
            <v>0</v>
          </cell>
          <cell r="AB30">
            <v>-12.178571428571429</v>
          </cell>
          <cell r="AF30">
            <v>0</v>
          </cell>
          <cell r="AG30">
            <v>2.6428571428571428</v>
          </cell>
          <cell r="AM30">
            <v>-345</v>
          </cell>
          <cell r="AS30">
            <v>-750</v>
          </cell>
          <cell r="AV30">
            <v>-16.321428571428573</v>
          </cell>
          <cell r="AW30">
            <v>-74.857142857142861</v>
          </cell>
          <cell r="AX30">
            <v>-90.678571428571431</v>
          </cell>
          <cell r="BC30">
            <v>1.5</v>
          </cell>
          <cell r="BJ30">
            <v>-15</v>
          </cell>
          <cell r="BK30">
            <v>-110</v>
          </cell>
          <cell r="BL30">
            <v>-100</v>
          </cell>
          <cell r="BM30">
            <v>-100</v>
          </cell>
          <cell r="BN30">
            <v>-35</v>
          </cell>
          <cell r="BO30">
            <v>-45</v>
          </cell>
          <cell r="BP30">
            <v>-225</v>
          </cell>
          <cell r="BQ30">
            <v>-40</v>
          </cell>
          <cell r="BR30">
            <v>-80</v>
          </cell>
          <cell r="BS30">
            <v>0</v>
          </cell>
          <cell r="BY30">
            <v>-15.047321428571433</v>
          </cell>
          <cell r="CD30">
            <v>-15.047321428571433</v>
          </cell>
        </row>
        <row r="31">
          <cell r="A31">
            <v>26</v>
          </cell>
          <cell r="B31">
            <v>0</v>
          </cell>
          <cell r="C31">
            <v>-27</v>
          </cell>
          <cell r="D31">
            <v>1</v>
          </cell>
          <cell r="E31">
            <v>-138</v>
          </cell>
          <cell r="F31">
            <v>-20</v>
          </cell>
          <cell r="G31">
            <v>0</v>
          </cell>
          <cell r="H31">
            <v>-94</v>
          </cell>
          <cell r="I31">
            <v>-42</v>
          </cell>
          <cell r="J31">
            <v>-75</v>
          </cell>
          <cell r="K31">
            <v>0</v>
          </cell>
          <cell r="L31">
            <v>36</v>
          </cell>
          <cell r="M31">
            <v>290</v>
          </cell>
          <cell r="P31">
            <v>-69</v>
          </cell>
          <cell r="U31">
            <v>-750</v>
          </cell>
          <cell r="W31">
            <v>-231</v>
          </cell>
          <cell r="X31">
            <v>-405</v>
          </cell>
          <cell r="Y31">
            <v>-317.07142857142856</v>
          </cell>
          <cell r="AA31">
            <v>0</v>
          </cell>
          <cell r="AF31">
            <v>0</v>
          </cell>
          <cell r="AM31">
            <v>-345</v>
          </cell>
          <cell r="AS31">
            <v>-750</v>
          </cell>
          <cell r="AV31">
            <v>-16.321428571428573</v>
          </cell>
          <cell r="AW31">
            <v>-74.857142857142861</v>
          </cell>
          <cell r="AX31">
            <v>-90.678571428571431</v>
          </cell>
          <cell r="BC31">
            <v>1.5</v>
          </cell>
          <cell r="BJ31">
            <v>-15</v>
          </cell>
          <cell r="BK31">
            <v>-110</v>
          </cell>
          <cell r="BL31">
            <v>-100</v>
          </cell>
          <cell r="BM31">
            <v>-100</v>
          </cell>
          <cell r="BN31">
            <v>-35</v>
          </cell>
          <cell r="BO31">
            <v>-45</v>
          </cell>
          <cell r="BP31">
            <v>-225</v>
          </cell>
          <cell r="BQ31">
            <v>-40</v>
          </cell>
          <cell r="BR31">
            <v>-80</v>
          </cell>
          <cell r="BS31">
            <v>0</v>
          </cell>
          <cell r="BY31">
            <v>-15.64921428571429</v>
          </cell>
          <cell r="CD31">
            <v>-15.64921428571429</v>
          </cell>
        </row>
        <row r="32">
          <cell r="A32">
            <v>27</v>
          </cell>
          <cell r="B32">
            <v>-29</v>
          </cell>
          <cell r="C32">
            <v>-60</v>
          </cell>
          <cell r="D32">
            <v>0</v>
          </cell>
          <cell r="E32">
            <v>-154</v>
          </cell>
          <cell r="F32">
            <v>-19</v>
          </cell>
          <cell r="G32">
            <v>0</v>
          </cell>
          <cell r="H32">
            <v>-93</v>
          </cell>
          <cell r="I32">
            <v>-43</v>
          </cell>
          <cell r="J32">
            <v>-75</v>
          </cell>
          <cell r="K32">
            <v>0</v>
          </cell>
          <cell r="L32">
            <v>93</v>
          </cell>
          <cell r="M32">
            <v>182</v>
          </cell>
          <cell r="P32">
            <v>-198</v>
          </cell>
          <cell r="U32">
            <v>-750</v>
          </cell>
          <cell r="X32">
            <v>-405</v>
          </cell>
          <cell r="AA32">
            <v>0</v>
          </cell>
          <cell r="AF32">
            <v>0</v>
          </cell>
          <cell r="AM32">
            <v>-345</v>
          </cell>
          <cell r="AS32">
            <v>-750</v>
          </cell>
          <cell r="BJ32">
            <v>-15</v>
          </cell>
          <cell r="BK32">
            <v>-110</v>
          </cell>
          <cell r="BL32">
            <v>-100</v>
          </cell>
          <cell r="BM32">
            <v>-100</v>
          </cell>
          <cell r="BN32">
            <v>-35</v>
          </cell>
          <cell r="BO32">
            <v>-45</v>
          </cell>
          <cell r="BP32">
            <v>-225</v>
          </cell>
          <cell r="BQ32">
            <v>-40</v>
          </cell>
          <cell r="BR32">
            <v>-80</v>
          </cell>
          <cell r="BS32">
            <v>0</v>
          </cell>
          <cell r="BY32">
            <v>-16.251107142857148</v>
          </cell>
          <cell r="CD32">
            <v>-16.251107142857148</v>
          </cell>
        </row>
      </sheetData>
      <sheetData sheetId="8"/>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sheetName val="growth"/>
      <sheetName val="matrix"/>
      <sheetName val="main"/>
      <sheetName val="CNTRLIST"/>
      <sheetName val="VENDLIST"/>
      <sheetName val="POILIST"/>
      <sheetName val="Summary"/>
      <sheetName val="Sensetivities"/>
    </sheetNames>
    <sheetDataSet>
      <sheetData sheetId="0" refreshError="1">
        <row r="10">
          <cell r="I10">
            <v>4</v>
          </cell>
          <cell r="R10">
            <v>3</v>
          </cell>
          <cell r="AA10">
            <v>3</v>
          </cell>
        </row>
        <row r="11">
          <cell r="I11">
            <v>3</v>
          </cell>
          <cell r="R11">
            <v>4</v>
          </cell>
          <cell r="AA11">
            <v>4</v>
          </cell>
        </row>
        <row r="12">
          <cell r="I12">
            <v>5</v>
          </cell>
          <cell r="R12">
            <v>5</v>
          </cell>
          <cell r="AA12">
            <v>5</v>
          </cell>
        </row>
        <row r="13">
          <cell r="I13">
            <v>0</v>
          </cell>
          <cell r="R13">
            <v>2</v>
          </cell>
          <cell r="AA13">
            <v>1</v>
          </cell>
        </row>
        <row r="14">
          <cell r="I14">
            <v>1</v>
          </cell>
          <cell r="R14">
            <v>1</v>
          </cell>
          <cell r="AA14">
            <v>2</v>
          </cell>
        </row>
        <row r="15">
          <cell r="I15">
            <v>2</v>
          </cell>
          <cell r="R15">
            <v>0</v>
          </cell>
          <cell r="AA15">
            <v>0</v>
          </cell>
        </row>
        <row r="16">
          <cell r="I16">
            <v>7</v>
          </cell>
          <cell r="R16">
            <v>7</v>
          </cell>
          <cell r="AA16">
            <v>7</v>
          </cell>
        </row>
        <row r="17">
          <cell r="I17">
            <v>8</v>
          </cell>
          <cell r="R17">
            <v>8</v>
          </cell>
          <cell r="AA17">
            <v>8</v>
          </cell>
        </row>
        <row r="22">
          <cell r="I22">
            <v>0</v>
          </cell>
          <cell r="R22">
            <v>0</v>
          </cell>
          <cell r="AA22">
            <v>0</v>
          </cell>
        </row>
        <row r="28">
          <cell r="I28">
            <v>4</v>
          </cell>
          <cell r="R28">
            <v>3</v>
          </cell>
          <cell r="AA28">
            <v>3</v>
          </cell>
        </row>
        <row r="29">
          <cell r="I29">
            <v>3</v>
          </cell>
          <cell r="R29">
            <v>5</v>
          </cell>
          <cell r="AA29">
            <v>5</v>
          </cell>
        </row>
        <row r="30">
          <cell r="I30">
            <v>5</v>
          </cell>
          <cell r="R30">
            <v>4</v>
          </cell>
          <cell r="AA30">
            <v>4</v>
          </cell>
        </row>
        <row r="31">
          <cell r="I31">
            <v>0</v>
          </cell>
          <cell r="R31">
            <v>1</v>
          </cell>
          <cell r="AA31">
            <v>1</v>
          </cell>
        </row>
        <row r="32">
          <cell r="I32">
            <v>1</v>
          </cell>
          <cell r="R32">
            <v>2</v>
          </cell>
          <cell r="AA32">
            <v>2</v>
          </cell>
        </row>
        <row r="33">
          <cell r="I33">
            <v>2</v>
          </cell>
          <cell r="R33">
            <v>0</v>
          </cell>
          <cell r="AA33">
            <v>0</v>
          </cell>
        </row>
        <row r="34">
          <cell r="I34">
            <v>7</v>
          </cell>
          <cell r="R34">
            <v>7</v>
          </cell>
          <cell r="AA34">
            <v>7</v>
          </cell>
        </row>
        <row r="35">
          <cell r="I35">
            <v>8</v>
          </cell>
          <cell r="R35">
            <v>8</v>
          </cell>
          <cell r="AA35">
            <v>8</v>
          </cell>
        </row>
        <row r="40">
          <cell r="I40">
            <v>0</v>
          </cell>
          <cell r="R40">
            <v>0</v>
          </cell>
          <cell r="AA40">
            <v>0</v>
          </cell>
        </row>
        <row r="41">
          <cell r="I41">
            <v>0</v>
          </cell>
          <cell r="R41">
            <v>0</v>
          </cell>
          <cell r="AA41">
            <v>0</v>
          </cell>
        </row>
        <row r="46">
          <cell r="I46">
            <v>4</v>
          </cell>
          <cell r="R46">
            <v>5</v>
          </cell>
          <cell r="AA46">
            <v>5</v>
          </cell>
        </row>
        <row r="47">
          <cell r="I47">
            <v>5</v>
          </cell>
          <cell r="R47">
            <v>4</v>
          </cell>
          <cell r="AA47">
            <v>4</v>
          </cell>
        </row>
        <row r="48">
          <cell r="I48">
            <v>0</v>
          </cell>
          <cell r="R48">
            <v>1</v>
          </cell>
          <cell r="AA48">
            <v>1</v>
          </cell>
        </row>
        <row r="49">
          <cell r="I49">
            <v>1</v>
          </cell>
          <cell r="R49">
            <v>2</v>
          </cell>
          <cell r="AA49">
            <v>2</v>
          </cell>
        </row>
        <row r="50">
          <cell r="I50">
            <v>2</v>
          </cell>
          <cell r="R50">
            <v>0</v>
          </cell>
          <cell r="AA50">
            <v>0</v>
          </cell>
        </row>
        <row r="51">
          <cell r="I51">
            <v>3</v>
          </cell>
          <cell r="R51">
            <v>3</v>
          </cell>
          <cell r="AA51">
            <v>3</v>
          </cell>
        </row>
        <row r="52">
          <cell r="I52">
            <v>7</v>
          </cell>
          <cell r="R52">
            <v>7</v>
          </cell>
          <cell r="AA52">
            <v>7</v>
          </cell>
        </row>
        <row r="53">
          <cell r="I53">
            <v>8</v>
          </cell>
          <cell r="R53">
            <v>8</v>
          </cell>
          <cell r="AA53">
            <v>8</v>
          </cell>
        </row>
      </sheetData>
      <sheetData sheetId="1" refreshError="1">
        <row r="14">
          <cell r="A14">
            <v>0</v>
          </cell>
        </row>
        <row r="15">
          <cell r="A15">
            <v>2</v>
          </cell>
        </row>
        <row r="16">
          <cell r="A16">
            <v>4</v>
          </cell>
        </row>
        <row r="17">
          <cell r="A17">
            <v>1</v>
          </cell>
        </row>
        <row r="18">
          <cell r="A18">
            <v>5</v>
          </cell>
        </row>
        <row r="19">
          <cell r="A19">
            <v>3</v>
          </cell>
        </row>
        <row r="20">
          <cell r="A20">
            <v>7</v>
          </cell>
        </row>
        <row r="21">
          <cell r="A21">
            <v>8</v>
          </cell>
        </row>
        <row r="30">
          <cell r="A30">
            <v>0</v>
          </cell>
        </row>
        <row r="31">
          <cell r="A31">
            <v>1</v>
          </cell>
        </row>
        <row r="32">
          <cell r="A32">
            <v>4</v>
          </cell>
        </row>
        <row r="33">
          <cell r="A33">
            <v>2</v>
          </cell>
        </row>
        <row r="34">
          <cell r="A34">
            <v>5</v>
          </cell>
        </row>
        <row r="35">
          <cell r="A35">
            <v>3</v>
          </cell>
        </row>
        <row r="36">
          <cell r="A36">
            <v>7</v>
          </cell>
        </row>
        <row r="37">
          <cell r="A37">
            <v>8</v>
          </cell>
        </row>
      </sheetData>
      <sheetData sheetId="2" refreshError="1">
        <row r="9">
          <cell r="AG9">
            <v>1997</v>
          </cell>
        </row>
        <row r="10">
          <cell r="A10">
            <v>10</v>
          </cell>
          <cell r="AG10">
            <v>5.4158036758563073</v>
          </cell>
        </row>
      </sheetData>
      <sheetData sheetId="3" refreshError="1">
        <row r="11">
          <cell r="AF11">
            <v>35758</v>
          </cell>
        </row>
        <row r="13">
          <cell r="AF13" t="str">
            <v>#</v>
          </cell>
        </row>
        <row r="14">
          <cell r="AF14">
            <v>0</v>
          </cell>
          <cell r="AH14" t="str">
            <v>K</v>
          </cell>
          <cell r="AJ14">
            <v>8</v>
          </cell>
          <cell r="AK14">
            <v>35307</v>
          </cell>
          <cell r="AL14">
            <v>10.25</v>
          </cell>
          <cell r="AN14">
            <v>5.75</v>
          </cell>
          <cell r="AP14"/>
        </row>
        <row r="15">
          <cell r="AJ15" t="e">
            <v>#NAME?</v>
          </cell>
          <cell r="AK15" t="e">
            <v>#NAME?</v>
          </cell>
          <cell r="AL15" t="e">
            <v>#N/A</v>
          </cell>
          <cell r="AN15" t="e">
            <v>#N/A</v>
          </cell>
        </row>
        <row r="16">
          <cell r="AF16">
            <v>1</v>
          </cell>
          <cell r="AH16" t="str">
            <v>N</v>
          </cell>
          <cell r="AJ16">
            <v>57.625</v>
          </cell>
          <cell r="AK16">
            <v>35307</v>
          </cell>
          <cell r="AL16">
            <v>58.625</v>
          </cell>
          <cell r="AN16">
            <v>39.5</v>
          </cell>
          <cell r="AP16"/>
        </row>
        <row r="17">
          <cell r="AJ17" t="e">
            <v>#NAME?</v>
          </cell>
          <cell r="AK17" t="e">
            <v>#NAME?</v>
          </cell>
          <cell r="AL17" t="e">
            <v>#N/A</v>
          </cell>
          <cell r="AN17" t="e">
            <v>#N/A</v>
          </cell>
        </row>
        <row r="18">
          <cell r="AJ18" t="e">
            <v>#NAME?</v>
          </cell>
          <cell r="AK18" t="e">
            <v>#NAME?</v>
          </cell>
          <cell r="AL18" t="e">
            <v>#N/A</v>
          </cell>
          <cell r="AN18" t="e">
            <v>#N/A</v>
          </cell>
        </row>
        <row r="19">
          <cell r="AF19">
            <v>2</v>
          </cell>
          <cell r="AH19" t="str">
            <v>K</v>
          </cell>
          <cell r="AJ19">
            <v>33</v>
          </cell>
          <cell r="AK19">
            <v>35307</v>
          </cell>
          <cell r="AL19">
            <v>39.25</v>
          </cell>
          <cell r="AN19">
            <v>29.5</v>
          </cell>
          <cell r="AP19"/>
        </row>
        <row r="20">
          <cell r="AF20">
            <v>3</v>
          </cell>
          <cell r="AH20" t="str">
            <v>N</v>
          </cell>
          <cell r="AJ20">
            <v>14.875</v>
          </cell>
          <cell r="AK20">
            <v>35307</v>
          </cell>
          <cell r="AL20">
            <v>19</v>
          </cell>
          <cell r="AN20">
            <v>11.75</v>
          </cell>
          <cell r="AP20"/>
        </row>
        <row r="21">
          <cell r="AF21">
            <v>4</v>
          </cell>
          <cell r="AH21" t="str">
            <v>N</v>
          </cell>
          <cell r="AJ21">
            <v>50.75</v>
          </cell>
          <cell r="AK21">
            <v>35307</v>
          </cell>
          <cell r="AL21">
            <v>53.75</v>
          </cell>
          <cell r="AN21">
            <v>42.25</v>
          </cell>
          <cell r="AP21"/>
        </row>
        <row r="22">
          <cell r="AJ22" t="e">
            <v>#NAME?</v>
          </cell>
          <cell r="AK22">
            <v>35307</v>
          </cell>
          <cell r="AL22" t="e">
            <v>#N/A</v>
          </cell>
          <cell r="AN22" t="e">
            <v>#N/A</v>
          </cell>
        </row>
        <row r="23">
          <cell r="AF23">
            <v>5</v>
          </cell>
          <cell r="AH23" t="str">
            <v>K</v>
          </cell>
          <cell r="AJ23">
            <v>15.625</v>
          </cell>
          <cell r="AK23">
            <v>35307</v>
          </cell>
          <cell r="AL23">
            <v>17.25</v>
          </cell>
          <cell r="AN23">
            <v>14.375</v>
          </cell>
          <cell r="AP23"/>
        </row>
        <row r="25">
          <cell r="AF25">
            <v>6</v>
          </cell>
        </row>
        <row r="27">
          <cell r="AF27">
            <v>7</v>
          </cell>
        </row>
        <row r="30">
          <cell r="AF30">
            <v>8</v>
          </cell>
        </row>
        <row r="31">
          <cell r="AF31">
            <v>9</v>
          </cell>
        </row>
        <row r="278">
          <cell r="AF278" t="str">
            <v>NOTES</v>
          </cell>
        </row>
        <row r="279">
          <cell r="AF279" t="str">
            <v>General</v>
          </cell>
        </row>
        <row r="280">
          <cell r="AF280" t="str">
            <v>(1)</v>
          </cell>
        </row>
        <row r="281">
          <cell r="AF281" t="str">
            <v>(2)</v>
          </cell>
        </row>
        <row r="282">
          <cell r="AF282" t="str">
            <v>(3)</v>
          </cell>
        </row>
        <row r="283">
          <cell r="AF283" t="str">
            <v>(4)</v>
          </cell>
        </row>
        <row r="285">
          <cell r="AF285" t="str">
            <v xml:space="preserve">Adco Technologies Inc. </v>
          </cell>
        </row>
        <row r="286">
          <cell r="AF286" t="str">
            <v>(a)</v>
          </cell>
        </row>
        <row r="287">
          <cell r="AF287" t="str">
            <v>(b)</v>
          </cell>
        </row>
        <row r="288">
          <cell r="AF288" t="str">
            <v>(c)</v>
          </cell>
        </row>
        <row r="290">
          <cell r="AF290" t="str">
            <v>(d)</v>
          </cell>
        </row>
        <row r="291">
          <cell r="AF291"/>
        </row>
        <row r="292">
          <cell r="AF292"/>
        </row>
        <row r="293">
          <cell r="AF293"/>
        </row>
        <row r="294">
          <cell r="AF294"/>
        </row>
        <row r="295">
          <cell r="AF295"/>
        </row>
        <row r="296">
          <cell r="AF296"/>
        </row>
        <row r="298">
          <cell r="AF298" t="str">
            <v xml:space="preserve">Avery Dennison Corporation </v>
          </cell>
        </row>
        <row r="299">
          <cell r="AF299" t="str">
            <v>(a)</v>
          </cell>
        </row>
        <row r="300">
          <cell r="AF300" t="str">
            <v>(b)</v>
          </cell>
        </row>
        <row r="301">
          <cell r="AF301"/>
        </row>
        <row r="302">
          <cell r="AF302"/>
        </row>
        <row r="303">
          <cell r="AF303"/>
        </row>
        <row r="304">
          <cell r="AF304"/>
        </row>
        <row r="306">
          <cell r="AF306" t="str">
            <v xml:space="preserve">H.B. Fuller Company </v>
          </cell>
        </row>
        <row r="307">
          <cell r="AF307" t="str">
            <v>(a)</v>
          </cell>
        </row>
        <row r="308">
          <cell r="AF308" t="str">
            <v>(b)</v>
          </cell>
        </row>
        <row r="309">
          <cell r="AF309" t="str">
            <v>(c)</v>
          </cell>
        </row>
        <row r="311">
          <cell r="AF311" t="str">
            <v>(d)</v>
          </cell>
        </row>
        <row r="312">
          <cell r="AF312"/>
        </row>
        <row r="313">
          <cell r="AF313"/>
        </row>
        <row r="314">
          <cell r="AF314"/>
        </row>
        <row r="315">
          <cell r="AF315"/>
        </row>
        <row r="316">
          <cell r="AF316" t="str">
            <v>(d)</v>
          </cell>
        </row>
        <row r="318">
          <cell r="AF318" t="str">
            <v xml:space="preserve">Lilly  Industries, Inc. </v>
          </cell>
        </row>
        <row r="319">
          <cell r="AF319" t="str">
            <v>(a)</v>
          </cell>
        </row>
        <row r="320">
          <cell r="AF320"/>
        </row>
        <row r="321">
          <cell r="AF321"/>
        </row>
        <row r="322">
          <cell r="AF322"/>
        </row>
        <row r="323">
          <cell r="AF323" t="str">
            <v>(b)</v>
          </cell>
        </row>
        <row r="324">
          <cell r="AF324" t="str">
            <v>(c)</v>
          </cell>
        </row>
        <row r="326">
          <cell r="AF326" t="str">
            <v xml:space="preserve">Loctite Corporation </v>
          </cell>
        </row>
        <row r="327">
          <cell r="AF327" t="str">
            <v>(a)</v>
          </cell>
        </row>
        <row r="328">
          <cell r="AF328" t="str">
            <v>(b)</v>
          </cell>
        </row>
        <row r="329">
          <cell r="AF329"/>
        </row>
        <row r="330">
          <cell r="AF330"/>
        </row>
        <row r="331">
          <cell r="AF331"/>
        </row>
        <row r="332">
          <cell r="AF332"/>
        </row>
        <row r="333">
          <cell r="AF333"/>
        </row>
        <row r="335">
          <cell r="AF335" t="str">
            <v xml:space="preserve">RPM, Inc. </v>
          </cell>
        </row>
        <row r="336">
          <cell r="AF336" t="str">
            <v>(a)</v>
          </cell>
        </row>
        <row r="337">
          <cell r="AF337" t="str">
            <v>(b)</v>
          </cell>
        </row>
        <row r="338">
          <cell r="AF338" t="str">
            <v>(c)</v>
          </cell>
        </row>
        <row r="339">
          <cell r="AF339" t="str">
            <v>(d)</v>
          </cell>
        </row>
        <row r="340">
          <cell r="AF340" t="str">
            <v>(e)</v>
          </cell>
        </row>
        <row r="341">
          <cell r="AF341" t="str">
            <v xml:space="preserve">  </v>
          </cell>
        </row>
        <row r="342">
          <cell r="AF342"/>
        </row>
        <row r="343">
          <cell r="AF343"/>
        </row>
        <row r="344">
          <cell r="AF344"/>
        </row>
        <row r="345">
          <cell r="AF345"/>
        </row>
        <row r="346">
          <cell r="AF346"/>
        </row>
        <row r="348">
          <cell r="AF348" t="str">
            <v xml:space="preserve">  </v>
          </cell>
        </row>
        <row r="349">
          <cell r="AF349"/>
        </row>
        <row r="350">
          <cell r="AF350"/>
        </row>
        <row r="351">
          <cell r="AF351"/>
        </row>
        <row r="352">
          <cell r="AF352"/>
        </row>
        <row r="353">
          <cell r="AF353"/>
        </row>
        <row r="354">
          <cell r="AF354"/>
        </row>
        <row r="355">
          <cell r="AF355"/>
        </row>
        <row r="357">
          <cell r="AF357" t="str">
            <v xml:space="preserve">  </v>
          </cell>
        </row>
        <row r="358">
          <cell r="AF358"/>
        </row>
        <row r="359">
          <cell r="AF359"/>
        </row>
        <row r="360">
          <cell r="AF360"/>
        </row>
        <row r="361">
          <cell r="AF361"/>
        </row>
        <row r="362">
          <cell r="AF362"/>
        </row>
        <row r="363">
          <cell r="AF363"/>
        </row>
        <row r="365">
          <cell r="AF365" t="str">
            <v xml:space="preserve">  </v>
          </cell>
        </row>
        <row r="371">
          <cell r="AF371" t="str">
            <v>(f)</v>
          </cell>
        </row>
        <row r="372">
          <cell r="AF372"/>
        </row>
        <row r="373">
          <cell r="AF373"/>
        </row>
      </sheetData>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ORPTAX_DATA_CACHE%"/>
      <sheetName val="(A) Book to Tax Recon"/>
      <sheetName val="Sch M"/>
      <sheetName val="(A1) Lead"/>
      <sheetName val="(B) Book-Tax Ratio"/>
      <sheetName val="(C) Headcount"/>
      <sheetName val="(C1) Headcount sum"/>
      <sheetName val="(D) SCA"/>
      <sheetName val="(E) 2012 CWIP Reconciliation"/>
      <sheetName val="(F) Taxes"/>
      <sheetName val="(G) O&amp;M MSC"/>
      <sheetName val="(H) RECON - Reconciliation"/>
      <sheetName val="ASSIGN msc COSTS"/>
      <sheetName val="(I) MSC   - Mixed Service Costs"/>
      <sheetName val="(J) DED   - Deductibles"/>
      <sheetName val="(K) BOOK  - Book Treatment"/>
      <sheetName val="(L) TOOLS - Tools"/>
      <sheetName val="(M) LAND  - Land"/>
      <sheetName val="(N) S - Stores"/>
      <sheetName val="(O) - Fleet"/>
      <sheetName val="(P)    - Disb &amp; Trans Ops Contr"/>
      <sheetName val="(Q)    - Direct Labor"/>
      <sheetName val="(R)  - Direct Costs"/>
      <sheetName val="Data"/>
      <sheetName val="Narrative"/>
      <sheetName val="Support"/>
      <sheetName val="Prep Point Sheets"/>
      <sheetName val="Carryforward"/>
      <sheetName val="Research"/>
    </sheetNames>
    <sheetDataSet>
      <sheetData sheetId="0">
        <row r="7">
          <cell r="B7">
            <v>100101</v>
          </cell>
        </row>
      </sheetData>
      <sheetData sheetId="1"/>
      <sheetData sheetId="2"/>
      <sheetData sheetId="3"/>
      <sheetData sheetId="4"/>
      <sheetData sheetId="5">
        <row r="34">
          <cell r="F34">
            <v>8469886.5323767997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oduction By System"/>
      <sheetName val="Monthly Production By Operator"/>
      <sheetName val="Monthly Production By Well"/>
      <sheetName val="Revenue By System"/>
      <sheetName val="First Sales"/>
      <sheetName val="Data"/>
      <sheetName val="WORK"/>
      <sheetName val="Sheet2"/>
      <sheetName val="BTU"/>
    </sheetNames>
    <sheetDataSet>
      <sheetData sheetId="0" refreshError="1"/>
      <sheetData sheetId="1" refreshError="1"/>
      <sheetData sheetId="2" refreshError="1"/>
      <sheetData sheetId="3" refreshError="1"/>
      <sheetData sheetId="4" refreshError="1"/>
      <sheetData sheetId="5"/>
      <sheetData sheetId="6">
        <row r="1">
          <cell r="E1">
            <v>1</v>
          </cell>
        </row>
      </sheetData>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Cash Flow QTD"/>
      <sheetName val="3 Cash Flow YTD"/>
      <sheetName val="4 Cash Flow Fcst"/>
      <sheetName val="11 Key Indicators detail Mo."/>
      <sheetName val="9 Key Indicators"/>
      <sheetName val="10 Key Indicators detail"/>
      <sheetName val="15 QTD P&amp;L"/>
      <sheetName val="16 YTD P&amp;L"/>
      <sheetName val="34 COMPARATIVE P&amp;L Q1l"/>
      <sheetName val="35 Q1 P&amp;L by Month"/>
      <sheetName val="val"/>
      <sheetName val="Services Pricelist"/>
      <sheetName val="Data"/>
      <sheetName val="Control Report"/>
      <sheetName val="Receivables Week"/>
      <sheetName val="Q3 Customer detail"/>
      <sheetName val="CR Summary"/>
      <sheetName val="Case Data-  Raw File"/>
      <sheetName val="MF - CPU"/>
      <sheetName val="CRAWL WEEK 42"/>
      <sheetName val="Total GMSG"/>
      <sheetName val="Estimate 30.09.04 Restructure"/>
      <sheetName val="Combo"/>
      <sheetName val="APAC Disti"/>
      <sheetName val="CSCF HP Lang. "/>
      <sheetName val="HSS Sun Netra"/>
      <sheetName val="CIG+OV"/>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dged Items"/>
      <sheetName val="Hedging Instruments"/>
      <sheetName val="Derivatives"/>
      <sheetName val="Hedged Items - Workings"/>
      <sheetName val="Hedging Instruments - Workings"/>
      <sheetName val="Derivatives - Workings"/>
      <sheetName val="Generic Forwards"/>
      <sheetName val="Daily USD"/>
      <sheetName val="Daily CROSS"/>
      <sheetName val="Discount curve"/>
      <sheetName val="Lists"/>
      <sheetName val="Look Up Tables"/>
    </sheetNames>
    <sheetDataSet>
      <sheetData sheetId="0"/>
      <sheetData sheetId="1"/>
      <sheetData sheetId="2"/>
      <sheetData sheetId="3"/>
      <sheetData sheetId="4"/>
      <sheetData sheetId="5"/>
      <sheetData sheetId="6"/>
      <sheetData sheetId="7"/>
      <sheetData sheetId="8"/>
      <sheetData sheetId="9"/>
      <sheetData sheetId="10" refreshError="1">
        <row r="3">
          <cell r="B3" t="str">
            <v>NZD</v>
          </cell>
          <cell r="G3" t="str">
            <v>Bought</v>
          </cell>
        </row>
        <row r="4">
          <cell r="B4" t="str">
            <v>USD</v>
          </cell>
          <cell r="G4" t="str">
            <v>Sold</v>
          </cell>
        </row>
        <row r="5">
          <cell r="B5" t="str">
            <v>JPY</v>
          </cell>
        </row>
        <row r="6">
          <cell r="B6" t="str">
            <v>EUR</v>
          </cell>
        </row>
      </sheetData>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otnotes &gt;&gt;&gt;"/>
      <sheetName val="GHP FNs"/>
      <sheetName val="GLW FNs"/>
      <sheetName val="GLH FNs"/>
      <sheetName val="HoldCo Form 60 FNs"/>
      <sheetName val="FERC Forms &gt;&gt;&gt;"/>
      <sheetName val="GHP &gt;&gt;&gt;"/>
      <sheetName val="GHP p234"/>
      <sheetName val="GHP p261"/>
      <sheetName val="GHP p262"/>
      <sheetName val="GHP p263"/>
      <sheetName val="GHP p274"/>
      <sheetName val="GHP p275"/>
      <sheetName val="GHP p276"/>
      <sheetName val="GHP p277"/>
      <sheetName val="GLW &gt;&gt;&gt;"/>
      <sheetName val="GLW p234"/>
      <sheetName val="GLW p261"/>
      <sheetName val="GLW p262"/>
      <sheetName val="GLW p263"/>
      <sheetName val="GLW p274"/>
      <sheetName val="GLW p275"/>
      <sheetName val="GLW p276"/>
      <sheetName val="GLW p277"/>
      <sheetName val="GLH &gt;&gt;&gt;"/>
      <sheetName val="GLH p234"/>
      <sheetName val="GLH p261"/>
      <sheetName val="GLH p262"/>
      <sheetName val="GLH p263"/>
      <sheetName val="GLH p274"/>
      <sheetName val="GLH p275"/>
      <sheetName val="GLH p276"/>
      <sheetName val="GLH p277"/>
      <sheetName val="EDIT &gt;&gt;&gt;"/>
      <sheetName val="GHP - EDIT 2017"/>
      <sheetName val="GHP - EDIT 2018"/>
      <sheetName val="GLW - EDIT 2017"/>
      <sheetName val="2021 Q1 Provision &gt;&gt;&gt;"/>
      <sheetName val="Index"/>
      <sheetName val="Review Check"/>
      <sheetName val="Cash Flow Items"/>
      <sheetName val="Tax Account Rollforward"/>
      <sheetName val="Plant vs Non-Plant"/>
      <sheetName val="Journal Entries"/>
      <sheetName val="Trial Balance Data Input"/>
      <sheetName val="Chart of Accounts"/>
      <sheetName val="Tax Rates &gt;&gt;&gt;"/>
      <sheetName val="Summary of Tax Rates"/>
      <sheetName val="GHP ITA"/>
      <sheetName val="GLW ITA"/>
      <sheetName val="GLH ITA"/>
      <sheetName val="62.71% ITA"/>
      <sheetName val="72.13% ITA"/>
      <sheetName val="53.29% ITA"/>
      <sheetName val="72.13% ITA old"/>
      <sheetName val="62.71% ITA old"/>
      <sheetName val="GHP ITA old"/>
      <sheetName val="GLW ITA old"/>
      <sheetName val="GLH ITA old"/>
      <sheetName val="Opco Provisions &gt;&gt;&gt;"/>
      <sheetName val="GHP Provision"/>
      <sheetName val="GLW Provision"/>
      <sheetName val="GLH Provision"/>
      <sheetName val="2020 Meals &amp; Entertainment"/>
      <sheetName val="408 analysis"/>
      <sheetName val="236 analysis"/>
      <sheetName val="Depreciation &amp; Amortization &gt;&gt;&gt;"/>
      <sheetName val="Opco Tax Depreciation"/>
      <sheetName val="Opco Tax Amortization"/>
      <sheetName val="GLW Reacquired Debt Costs"/>
      <sheetName val="GLH 202012 State Split"/>
      <sheetName val="GHP 202012 State Split"/>
      <sheetName val="GLH State Split 3.01.2020"/>
      <sheetName val="GLH State Split 09.30.2020"/>
      <sheetName val="ManageCo Provision &gt;&gt;&gt;"/>
      <sheetName val="ManageCo Provision"/>
      <sheetName val="NOL Carryforwards "/>
      <sheetName val="2020 ManageCo RtoP"/>
      <sheetName val="2020 ManageCo Provision"/>
      <sheetName val="2019 ManageCo RtoP"/>
      <sheetName val="2019 ManageCo Provision"/>
      <sheetName val="2019 ManageCo Tax Return"/>
      <sheetName val="2019 ManageCo Standalone P&amp;L"/>
      <sheetName val="ManageCo Federal Depreciation "/>
      <sheetName val="ManageCo State Depreciation "/>
      <sheetName val="ManageCo State Apportionment"/>
      <sheetName val="Financials &gt;&gt;&gt;"/>
      <sheetName val="03.21 GHP FERC IS"/>
      <sheetName val="03.21 GHP FERC BS"/>
      <sheetName val="03.21 GLW FERC IS"/>
      <sheetName val="03.21 GLW FERC BS"/>
      <sheetName val="03.21 GLH FERC IS"/>
      <sheetName val="03.21 GLH FERC BS"/>
      <sheetName val="02.21 GHP FERC IS"/>
      <sheetName val="02.21 GHP FERC BS"/>
      <sheetName val="02.21 GLW FERC IS"/>
      <sheetName val="02.21 GLW FERC BS"/>
      <sheetName val="02.21 GLH FERC IS"/>
      <sheetName val="02.21 GLH FERC BS"/>
      <sheetName val="2020 GHP FERC IS"/>
      <sheetName val="2020 GHP FERC BS"/>
      <sheetName val="2020 GLW FERC IS"/>
      <sheetName val="2020 GLW FERC BS"/>
      <sheetName val="2020 GLH FERC IS"/>
      <sheetName val="2020 GLH FERC BS"/>
      <sheetName val="03.21 ManageCo IS"/>
      <sheetName val="03.21 ManageCo BS"/>
      <sheetName val="03.21 Consolidated IS"/>
      <sheetName val="03.21 Consolidated BS"/>
      <sheetName val="02.21 Consolidated IS"/>
      <sheetName val="02.21 Consolidated BS"/>
      <sheetName val="2020 Consolidated IS"/>
      <sheetName val="2020 Consolidated BS"/>
      <sheetName val="ManageCo IS 1.09.2021"/>
      <sheetName val="ManageCo BS 1.09.2021"/>
      <sheetName val="FORECAST DETAILS &gt;&gt;&gt;"/>
      <sheetName val="Grid_(Fcst)"/>
      <sheetName val="GHP_(Fcst)"/>
      <sheetName val="GLW_(Fcst)"/>
      <sheetName val="GLH_(Fcst)"/>
      <sheetName val="Oth_(Fcst)"/>
      <sheetName val="SUPPLEMENTAL INFO &gt;&gt;&gt;"/>
      <sheetName val="GHP"/>
      <sheetName val="GLW"/>
      <sheetName val="GLH"/>
      <sheetName val="Others"/>
      <sheetName val="CAPEX FORECAST &gt;&gt;&gt;"/>
      <sheetName val="SPP"/>
      <sheetName val="CAISO"/>
      <sheetName val="MISO"/>
      <sheetName val="ManageCo"/>
      <sheetName val="AFUDC &gt;&gt;&gt;"/>
      <sheetName val="AFUDC Calculation"/>
      <sheetName val="AFUDC Total by Project by Yr"/>
      <sheetName val="AFUDC LTD 202103 Data"/>
      <sheetName val="AFUDC in Service LTD"/>
      <sheetName val="AFUDC 2020-11"/>
      <sheetName val="Activity History 2016-04 to 202"/>
      <sheetName val="Proj IDs 2020-11-11"/>
      <sheetName val="GLH Reg Asset Adj &gt;&gt;&gt;"/>
      <sheetName val="GLH 2019 FERC Income Stmt"/>
      <sheetName val="GLH 2018 FERC Income Stmt"/>
      <sheetName val="GLH 2017 FERC Income Stmt"/>
      <sheetName val="GLH 2016 FERC Income Stmt"/>
      <sheetName val="GLH 2015 FERC Income Stmt"/>
      <sheetName val="GLH 2014 FERC Income Stmt"/>
      <sheetName val="GLH 2013 FERC Income Stmt"/>
      <sheetName val="GLH Reg Asset Summary"/>
      <sheetName val="Reg Asset Spend by Year - GAAP"/>
      <sheetName val="GHP Acquisitions &gt;&gt;&gt;"/>
      <sheetName val="TCEC Tax Entries"/>
      <sheetName val="Nixa PPA"/>
      <sheetName val="Nixa Final JE"/>
      <sheetName val="CtoB PPA"/>
      <sheetName val="CtoB Final JE"/>
      <sheetName val="Winfield Final PPA"/>
      <sheetName val="Winfield Book PPA"/>
      <sheetName val="Winfield Final JE"/>
      <sheetName val="GLW Acquisitions &gt;&gt;&gt;"/>
      <sheetName val="VEA PPA"/>
      <sheetName val="VEA Final JE"/>
      <sheetName val="Closing Schedule 2.8"/>
      <sheetName val="1"/>
      <sheetName val="2"/>
      <sheetName val="VETA Acquisition JE's"/>
      <sheetName val="VETA Acquisition True-up JE"/>
      <sheetName val="GLH Acquisitions &gt;&gt;&gt;"/>
      <sheetName val="TORC PPA"/>
      <sheetName val="TORC Final J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C1">
            <v>44196</v>
          </cell>
        </row>
        <row r="2">
          <cell r="C2">
            <v>44286</v>
          </cell>
          <cell r="E2">
            <v>3</v>
          </cell>
        </row>
        <row r="3">
          <cell r="C3">
            <v>44561</v>
          </cell>
        </row>
      </sheetData>
      <sheetData sheetId="40"/>
      <sheetData sheetId="41"/>
      <sheetData sheetId="42"/>
      <sheetData sheetId="43"/>
      <sheetData sheetId="44"/>
      <sheetData sheetId="45"/>
      <sheetData sheetId="46"/>
      <sheetData sheetId="47">
        <row r="9">
          <cell r="C9">
            <v>0.21</v>
          </cell>
        </row>
        <row r="10">
          <cell r="C10">
            <v>5.7892734317605811E-2</v>
          </cell>
          <cell r="D10">
            <v>0</v>
          </cell>
          <cell r="E10">
            <v>8.8568694290062963E-2</v>
          </cell>
        </row>
        <row r="11">
          <cell r="C11">
            <v>0.25695381005520729</v>
          </cell>
          <cell r="D11">
            <v>0.20999999999999996</v>
          </cell>
          <cell r="E11">
            <v>0.29049967090220358</v>
          </cell>
        </row>
        <row r="12">
          <cell r="C12">
            <v>0.19906107573760148</v>
          </cell>
          <cell r="D12">
            <v>0.20999999999999996</v>
          </cell>
          <cell r="E12">
            <v>0.2019309766121406</v>
          </cell>
          <cell r="F12">
            <v>0.20986184649726711</v>
          </cell>
        </row>
        <row r="14">
          <cell r="C14">
            <v>0.13692287477689324</v>
          </cell>
          <cell r="E14">
            <v>0.15479844433178522</v>
          </cell>
        </row>
        <row r="17">
          <cell r="F17">
            <v>0</v>
          </cell>
        </row>
        <row r="19">
          <cell r="C19">
            <v>1.3458113553806106</v>
          </cell>
          <cell r="D19">
            <v>1.2658227848101264</v>
          </cell>
          <cell r="E19">
            <v>1.409442616145935</v>
          </cell>
          <cell r="F19">
            <v>1.2666560846904023</v>
          </cell>
        </row>
        <row r="21">
          <cell r="C21">
            <v>-1.215747420669722E-2</v>
          </cell>
          <cell r="D21">
            <v>0</v>
          </cell>
          <cell r="E21">
            <v>-1.859942580091322E-2</v>
          </cell>
          <cell r="F21">
            <v>-1.381535027328861E-4</v>
          </cell>
        </row>
        <row r="22">
          <cell r="C22">
            <v>1.2185499442987115E-3</v>
          </cell>
          <cell r="D22">
            <v>-2.7755575615628914E-17</v>
          </cell>
          <cell r="E22">
            <v>1.0530402413053828E-2</v>
          </cell>
          <cell r="F22">
            <v>1.0299920638612292E-18</v>
          </cell>
        </row>
        <row r="25">
          <cell r="F25">
            <v>6.5787382253755294E-4</v>
          </cell>
        </row>
        <row r="26">
          <cell r="F26">
            <v>0</v>
          </cell>
        </row>
      </sheetData>
      <sheetData sheetId="48"/>
      <sheetData sheetId="49"/>
      <sheetData sheetId="50"/>
      <sheetData sheetId="51"/>
      <sheetData sheetId="52">
        <row r="63">
          <cell r="K63">
            <v>0.27870194919307684</v>
          </cell>
        </row>
      </sheetData>
      <sheetData sheetId="53">
        <row r="63">
          <cell r="K63">
            <v>0.46713039690878705</v>
          </cell>
        </row>
      </sheetData>
      <sheetData sheetId="54"/>
      <sheetData sheetId="55"/>
      <sheetData sheetId="56"/>
      <sheetData sheetId="57"/>
      <sheetData sheetId="58"/>
      <sheetData sheetId="59"/>
      <sheetData sheetId="60">
        <row r="21">
          <cell r="C21" t="str">
            <v>PTBI</v>
          </cell>
        </row>
      </sheetData>
      <sheetData sheetId="61">
        <row r="358">
          <cell r="C358" t="str">
            <v>PTBI</v>
          </cell>
          <cell r="E358">
            <v>12104221.368647994</v>
          </cell>
          <cell r="F358">
            <v>9729711.0742479935</v>
          </cell>
          <cell r="G358">
            <v>2374510.2944000005</v>
          </cell>
          <cell r="H358">
            <v>2043239</v>
          </cell>
          <cell r="I358">
            <v>0</v>
          </cell>
          <cell r="J358">
            <v>2043239</v>
          </cell>
          <cell r="K358">
            <v>498647</v>
          </cell>
          <cell r="L358">
            <v>0</v>
          </cell>
          <cell r="M358">
            <v>498647</v>
          </cell>
          <cell r="N358">
            <v>2541886</v>
          </cell>
          <cell r="O358">
            <v>0</v>
          </cell>
          <cell r="P358">
            <v>2541886</v>
          </cell>
          <cell r="Q358">
            <v>0</v>
          </cell>
          <cell r="R358">
            <v>0</v>
          </cell>
          <cell r="S358">
            <v>0</v>
          </cell>
          <cell r="T358">
            <v>0</v>
          </cell>
          <cell r="U358">
            <v>0</v>
          </cell>
          <cell r="V358">
            <v>0</v>
          </cell>
          <cell r="W358">
            <v>0</v>
          </cell>
          <cell r="X358">
            <v>0</v>
          </cell>
          <cell r="Y358">
            <v>0</v>
          </cell>
          <cell r="Z358">
            <v>0</v>
          </cell>
          <cell r="AA358">
            <v>0</v>
          </cell>
          <cell r="AB358">
            <v>0</v>
          </cell>
        </row>
        <row r="361">
          <cell r="C361" t="str">
            <v>P100</v>
          </cell>
          <cell r="E361">
            <v>28396.155000000002</v>
          </cell>
          <cell r="F361">
            <v>28396.155000000002</v>
          </cell>
          <cell r="G361">
            <v>0</v>
          </cell>
          <cell r="H361">
            <v>5963</v>
          </cell>
          <cell r="I361">
            <v>0</v>
          </cell>
          <cell r="J361">
            <v>5963</v>
          </cell>
          <cell r="K361">
            <v>0</v>
          </cell>
          <cell r="L361">
            <v>0</v>
          </cell>
          <cell r="M361">
            <v>0</v>
          </cell>
          <cell r="N361">
            <v>5963</v>
          </cell>
          <cell r="O361">
            <v>0</v>
          </cell>
          <cell r="P361">
            <v>5963</v>
          </cell>
          <cell r="Q361">
            <v>0</v>
          </cell>
          <cell r="R361">
            <v>0</v>
          </cell>
          <cell r="S361">
            <v>0</v>
          </cell>
          <cell r="T361">
            <v>0</v>
          </cell>
          <cell r="U361">
            <v>0</v>
          </cell>
          <cell r="V361">
            <v>0</v>
          </cell>
          <cell r="W361">
            <v>0</v>
          </cell>
          <cell r="X361">
            <v>0</v>
          </cell>
          <cell r="Y361">
            <v>0</v>
          </cell>
          <cell r="Z361">
            <v>0</v>
          </cell>
          <cell r="AA361">
            <v>0</v>
          </cell>
          <cell r="AB361">
            <v>0</v>
          </cell>
        </row>
        <row r="362">
          <cell r="C362" t="str">
            <v>P200</v>
          </cell>
          <cell r="E362">
            <v>1282.1099999999999</v>
          </cell>
          <cell r="F362">
            <v>0</v>
          </cell>
          <cell r="G362">
            <v>1282.1099999999999</v>
          </cell>
          <cell r="H362">
            <v>0</v>
          </cell>
          <cell r="I362">
            <v>0</v>
          </cell>
          <cell r="J362">
            <v>0</v>
          </cell>
          <cell r="K362">
            <v>269</v>
          </cell>
          <cell r="L362">
            <v>0</v>
          </cell>
          <cell r="M362">
            <v>269</v>
          </cell>
          <cell r="N362">
            <v>269</v>
          </cell>
          <cell r="O362">
            <v>0</v>
          </cell>
          <cell r="P362">
            <v>269</v>
          </cell>
          <cell r="Q362">
            <v>0</v>
          </cell>
          <cell r="R362">
            <v>0</v>
          </cell>
          <cell r="S362">
            <v>0</v>
          </cell>
          <cell r="T362">
            <v>0</v>
          </cell>
          <cell r="U362">
            <v>0</v>
          </cell>
          <cell r="V362">
            <v>0</v>
          </cell>
          <cell r="W362">
            <v>0</v>
          </cell>
          <cell r="X362">
            <v>0</v>
          </cell>
          <cell r="Y362">
            <v>0</v>
          </cell>
          <cell r="Z362">
            <v>0</v>
          </cell>
          <cell r="AA362">
            <v>0</v>
          </cell>
          <cell r="AB362">
            <v>0</v>
          </cell>
        </row>
        <row r="363">
          <cell r="C363" t="str">
            <v>P300</v>
          </cell>
          <cell r="E363">
            <v>132000</v>
          </cell>
          <cell r="F363">
            <v>0</v>
          </cell>
          <cell r="G363">
            <v>132000</v>
          </cell>
          <cell r="H363">
            <v>0</v>
          </cell>
          <cell r="I363">
            <v>0</v>
          </cell>
          <cell r="J363">
            <v>0</v>
          </cell>
          <cell r="K363">
            <v>27720</v>
          </cell>
          <cell r="L363">
            <v>0</v>
          </cell>
          <cell r="M363">
            <v>27720</v>
          </cell>
          <cell r="N363">
            <v>27720</v>
          </cell>
          <cell r="O363">
            <v>0</v>
          </cell>
          <cell r="P363">
            <v>27720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P999</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5">
          <cell r="E365">
            <v>161678.26500000001</v>
          </cell>
          <cell r="F365">
            <v>28396.155000000002</v>
          </cell>
          <cell r="G365">
            <v>133282.10999999999</v>
          </cell>
        </row>
        <row r="368">
          <cell r="C368" t="str">
            <v>F100</v>
          </cell>
          <cell r="E368">
            <v>-125007.72183379241</v>
          </cell>
          <cell r="F368">
            <v>0</v>
          </cell>
          <cell r="G368">
            <v>-125007.72183379241</v>
          </cell>
          <cell r="H368">
            <v>0</v>
          </cell>
          <cell r="I368">
            <v>0</v>
          </cell>
          <cell r="J368">
            <v>0</v>
          </cell>
          <cell r="K368">
            <v>-26252</v>
          </cell>
          <cell r="L368">
            <v>0</v>
          </cell>
          <cell r="M368">
            <v>-26252</v>
          </cell>
          <cell r="N368">
            <v>-26252</v>
          </cell>
          <cell r="O368">
            <v>0</v>
          </cell>
          <cell r="P368">
            <v>-26252</v>
          </cell>
          <cell r="Q368">
            <v>0</v>
          </cell>
          <cell r="R368">
            <v>0</v>
          </cell>
          <cell r="S368">
            <v>0</v>
          </cell>
          <cell r="T368">
            <v>0</v>
          </cell>
          <cell r="U368">
            <v>0</v>
          </cell>
          <cell r="V368">
            <v>0</v>
          </cell>
          <cell r="W368">
            <v>0</v>
          </cell>
          <cell r="X368">
            <v>0</v>
          </cell>
          <cell r="Y368">
            <v>0</v>
          </cell>
          <cell r="Z368">
            <v>0</v>
          </cell>
          <cell r="AA368">
            <v>0</v>
          </cell>
          <cell r="AB368">
            <v>0</v>
          </cell>
        </row>
        <row r="369">
          <cell r="C369" t="str">
            <v>F100</v>
          </cell>
          <cell r="E369">
            <v>0</v>
          </cell>
          <cell r="F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C370" t="str">
            <v>F200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row>
        <row r="371">
          <cell r="C371" t="str">
            <v>F999</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E372">
            <v>-125007.72183379241</v>
          </cell>
          <cell r="F372">
            <v>0</v>
          </cell>
          <cell r="G372">
            <v>-125007.72183379241</v>
          </cell>
        </row>
        <row r="375">
          <cell r="C375" t="str">
            <v>T100</v>
          </cell>
          <cell r="D375">
            <v>190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C376" t="str">
            <v>T200</v>
          </cell>
          <cell r="D376">
            <v>282</v>
          </cell>
          <cell r="E376">
            <v>3637316.5433590692</v>
          </cell>
          <cell r="F376">
            <v>3637316.5433590692</v>
          </cell>
          <cell r="G376">
            <v>0</v>
          </cell>
          <cell r="H376">
            <v>763836</v>
          </cell>
          <cell r="I376">
            <v>0</v>
          </cell>
          <cell r="J376">
            <v>763836</v>
          </cell>
          <cell r="K376">
            <v>0</v>
          </cell>
          <cell r="L376">
            <v>0</v>
          </cell>
          <cell r="M376">
            <v>0</v>
          </cell>
          <cell r="N376">
            <v>763836</v>
          </cell>
          <cell r="O376">
            <v>0</v>
          </cell>
          <cell r="P376">
            <v>763836</v>
          </cell>
          <cell r="Q376">
            <v>0</v>
          </cell>
          <cell r="R376">
            <v>0</v>
          </cell>
          <cell r="S376">
            <v>0</v>
          </cell>
          <cell r="T376">
            <v>-763836</v>
          </cell>
          <cell r="U376">
            <v>0</v>
          </cell>
          <cell r="V376">
            <v>-763836</v>
          </cell>
          <cell r="W376">
            <v>0</v>
          </cell>
          <cell r="X376">
            <v>0</v>
          </cell>
          <cell r="Y376">
            <v>0</v>
          </cell>
          <cell r="Z376">
            <v>0</v>
          </cell>
          <cell r="AA376">
            <v>0</v>
          </cell>
          <cell r="AB376">
            <v>0</v>
          </cell>
        </row>
        <row r="377">
          <cell r="C377" t="str">
            <v>T210</v>
          </cell>
          <cell r="D377">
            <v>282</v>
          </cell>
          <cell r="E377">
            <v>-11933045.242598414</v>
          </cell>
          <cell r="F377">
            <v>-11933045.242598414</v>
          </cell>
          <cell r="G377">
            <v>0</v>
          </cell>
          <cell r="H377">
            <v>-2505940</v>
          </cell>
          <cell r="I377">
            <v>0</v>
          </cell>
          <cell r="J377">
            <v>-2505940</v>
          </cell>
          <cell r="K377">
            <v>0</v>
          </cell>
          <cell r="L377">
            <v>0</v>
          </cell>
          <cell r="M377">
            <v>0</v>
          </cell>
          <cell r="N377">
            <v>-2505940</v>
          </cell>
          <cell r="O377">
            <v>0</v>
          </cell>
          <cell r="P377">
            <v>-2505940</v>
          </cell>
          <cell r="Q377">
            <v>2505940</v>
          </cell>
          <cell r="R377">
            <v>0</v>
          </cell>
          <cell r="S377">
            <v>2505940</v>
          </cell>
          <cell r="T377">
            <v>0</v>
          </cell>
          <cell r="U377">
            <v>0</v>
          </cell>
          <cell r="V377">
            <v>0</v>
          </cell>
          <cell r="W377">
            <v>0</v>
          </cell>
          <cell r="X377">
            <v>0</v>
          </cell>
          <cell r="Y377">
            <v>0</v>
          </cell>
          <cell r="Z377">
            <v>0</v>
          </cell>
          <cell r="AA377">
            <v>0</v>
          </cell>
          <cell r="AB377">
            <v>0</v>
          </cell>
        </row>
        <row r="378">
          <cell r="C378" t="str">
            <v>T220</v>
          </cell>
          <cell r="D378">
            <v>282</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row>
        <row r="379">
          <cell r="C379" t="str">
            <v>T230</v>
          </cell>
          <cell r="D379">
            <v>282</v>
          </cell>
          <cell r="E379">
            <v>2091.5700000000652</v>
          </cell>
          <cell r="F379">
            <v>0</v>
          </cell>
          <cell r="G379">
            <v>2091.5700000000652</v>
          </cell>
          <cell r="H379">
            <v>0</v>
          </cell>
          <cell r="I379">
            <v>0</v>
          </cell>
          <cell r="J379">
            <v>0</v>
          </cell>
          <cell r="K379">
            <v>439</v>
          </cell>
          <cell r="L379">
            <v>0</v>
          </cell>
          <cell r="M379">
            <v>439</v>
          </cell>
          <cell r="N379">
            <v>439</v>
          </cell>
          <cell r="O379">
            <v>0</v>
          </cell>
          <cell r="P379">
            <v>439</v>
          </cell>
          <cell r="Q379">
            <v>0</v>
          </cell>
          <cell r="R379">
            <v>0</v>
          </cell>
          <cell r="S379">
            <v>0</v>
          </cell>
          <cell r="T379">
            <v>0</v>
          </cell>
          <cell r="U379">
            <v>0</v>
          </cell>
          <cell r="V379">
            <v>0</v>
          </cell>
          <cell r="W379">
            <v>0</v>
          </cell>
          <cell r="X379">
            <v>0</v>
          </cell>
          <cell r="Y379">
            <v>0</v>
          </cell>
          <cell r="Z379">
            <v>-439</v>
          </cell>
          <cell r="AA379">
            <v>0</v>
          </cell>
          <cell r="AB379">
            <v>-439</v>
          </cell>
        </row>
        <row r="380">
          <cell r="C380" t="str">
            <v>T240</v>
          </cell>
          <cell r="D380">
            <v>282</v>
          </cell>
          <cell r="E380">
            <v>-39099.514566207588</v>
          </cell>
          <cell r="F380">
            <v>0</v>
          </cell>
          <cell r="G380">
            <v>-39099.514566207588</v>
          </cell>
          <cell r="H380">
            <v>0</v>
          </cell>
          <cell r="I380">
            <v>0</v>
          </cell>
          <cell r="J380">
            <v>0</v>
          </cell>
          <cell r="K380">
            <v>-8211</v>
          </cell>
          <cell r="L380">
            <v>0</v>
          </cell>
          <cell r="M380">
            <v>-8211</v>
          </cell>
          <cell r="N380">
            <v>-8211</v>
          </cell>
          <cell r="O380">
            <v>0</v>
          </cell>
          <cell r="P380">
            <v>-8211</v>
          </cell>
          <cell r="Q380">
            <v>0</v>
          </cell>
          <cell r="R380">
            <v>0</v>
          </cell>
          <cell r="S380">
            <v>0</v>
          </cell>
          <cell r="T380">
            <v>0</v>
          </cell>
          <cell r="U380">
            <v>0</v>
          </cell>
          <cell r="V380">
            <v>0</v>
          </cell>
          <cell r="W380">
            <v>8211</v>
          </cell>
          <cell r="X380">
            <v>0</v>
          </cell>
          <cell r="Y380">
            <v>8211</v>
          </cell>
          <cell r="Z380">
            <v>0</v>
          </cell>
          <cell r="AA380">
            <v>0</v>
          </cell>
          <cell r="AB380">
            <v>0</v>
          </cell>
        </row>
        <row r="381">
          <cell r="C381" t="str">
            <v>T300</v>
          </cell>
          <cell r="D381">
            <v>283</v>
          </cell>
          <cell r="E381">
            <v>2033513.142</v>
          </cell>
          <cell r="F381">
            <v>0</v>
          </cell>
          <cell r="G381">
            <v>2033513.142</v>
          </cell>
          <cell r="H381">
            <v>0</v>
          </cell>
          <cell r="I381">
            <v>0</v>
          </cell>
          <cell r="J381">
            <v>0</v>
          </cell>
          <cell r="K381">
            <v>427038</v>
          </cell>
          <cell r="L381">
            <v>0</v>
          </cell>
          <cell r="M381">
            <v>427038</v>
          </cell>
          <cell r="N381">
            <v>427038</v>
          </cell>
          <cell r="O381">
            <v>0</v>
          </cell>
          <cell r="P381">
            <v>427038</v>
          </cell>
          <cell r="Q381">
            <v>0</v>
          </cell>
          <cell r="R381">
            <v>0</v>
          </cell>
          <cell r="S381">
            <v>0</v>
          </cell>
          <cell r="T381">
            <v>0</v>
          </cell>
          <cell r="U381">
            <v>0</v>
          </cell>
          <cell r="V381">
            <v>0</v>
          </cell>
          <cell r="W381">
            <v>0</v>
          </cell>
          <cell r="X381">
            <v>0</v>
          </cell>
          <cell r="Y381">
            <v>0</v>
          </cell>
          <cell r="Z381">
            <v>-427038</v>
          </cell>
          <cell r="AA381">
            <v>0</v>
          </cell>
          <cell r="AB381">
            <v>-427038</v>
          </cell>
        </row>
        <row r="382">
          <cell r="C382" t="str">
            <v>T310</v>
          </cell>
          <cell r="D382">
            <v>283</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row>
        <row r="383">
          <cell r="C383" t="str">
            <v>T320</v>
          </cell>
          <cell r="D383">
            <v>283</v>
          </cell>
          <cell r="E383">
            <v>-1057587.572128905</v>
          </cell>
          <cell r="F383">
            <v>-1057587.572128905</v>
          </cell>
          <cell r="G383">
            <v>0</v>
          </cell>
          <cell r="H383">
            <v>-222093</v>
          </cell>
          <cell r="I383">
            <v>0</v>
          </cell>
          <cell r="J383">
            <v>-222093</v>
          </cell>
          <cell r="K383">
            <v>0</v>
          </cell>
          <cell r="L383">
            <v>0</v>
          </cell>
          <cell r="M383">
            <v>0</v>
          </cell>
          <cell r="N383">
            <v>-222093</v>
          </cell>
          <cell r="O383">
            <v>0</v>
          </cell>
          <cell r="P383">
            <v>-222093</v>
          </cell>
          <cell r="Q383">
            <v>222093</v>
          </cell>
          <cell r="R383">
            <v>0</v>
          </cell>
          <cell r="S383">
            <v>222093</v>
          </cell>
          <cell r="T383">
            <v>0</v>
          </cell>
          <cell r="U383">
            <v>0</v>
          </cell>
          <cell r="V383">
            <v>0</v>
          </cell>
          <cell r="W383">
            <v>0</v>
          </cell>
          <cell r="X383">
            <v>0</v>
          </cell>
          <cell r="Y383">
            <v>0</v>
          </cell>
          <cell r="Z383">
            <v>0</v>
          </cell>
          <cell r="AA383">
            <v>0</v>
          </cell>
          <cell r="AB383">
            <v>0</v>
          </cell>
        </row>
        <row r="384">
          <cell r="C384" t="str">
            <v>T400</v>
          </cell>
          <cell r="D384">
            <v>283</v>
          </cell>
          <cell r="E384">
            <v>-5562658</v>
          </cell>
          <cell r="F384">
            <v>0</v>
          </cell>
          <cell r="G384">
            <v>-5562658</v>
          </cell>
          <cell r="H384">
            <v>0</v>
          </cell>
          <cell r="I384">
            <v>0</v>
          </cell>
          <cell r="J384">
            <v>0</v>
          </cell>
          <cell r="K384">
            <v>-1168158</v>
          </cell>
          <cell r="L384">
            <v>0</v>
          </cell>
          <cell r="M384">
            <v>-1168158</v>
          </cell>
          <cell r="N384">
            <v>-1168158</v>
          </cell>
          <cell r="O384">
            <v>0</v>
          </cell>
          <cell r="P384">
            <v>-1168158</v>
          </cell>
          <cell r="Q384">
            <v>0</v>
          </cell>
          <cell r="R384">
            <v>0</v>
          </cell>
          <cell r="S384">
            <v>0</v>
          </cell>
          <cell r="T384">
            <v>0</v>
          </cell>
          <cell r="U384">
            <v>0</v>
          </cell>
          <cell r="V384">
            <v>0</v>
          </cell>
          <cell r="W384">
            <v>1168158</v>
          </cell>
          <cell r="X384">
            <v>0</v>
          </cell>
          <cell r="Y384">
            <v>1168158</v>
          </cell>
          <cell r="Z384">
            <v>0</v>
          </cell>
          <cell r="AA384">
            <v>0</v>
          </cell>
          <cell r="AB384">
            <v>0</v>
          </cell>
        </row>
        <row r="385">
          <cell r="C385" t="str">
            <v>T410</v>
          </cell>
          <cell r="D385">
            <v>283</v>
          </cell>
          <cell r="E385">
            <v>89344.92</v>
          </cell>
          <cell r="F385">
            <v>0</v>
          </cell>
          <cell r="G385">
            <v>89344.92</v>
          </cell>
          <cell r="H385">
            <v>0</v>
          </cell>
          <cell r="I385">
            <v>0</v>
          </cell>
          <cell r="J385">
            <v>0</v>
          </cell>
          <cell r="K385">
            <v>18762</v>
          </cell>
          <cell r="L385">
            <v>0</v>
          </cell>
          <cell r="M385">
            <v>18762</v>
          </cell>
          <cell r="N385">
            <v>18762</v>
          </cell>
          <cell r="O385">
            <v>0</v>
          </cell>
          <cell r="P385">
            <v>18762</v>
          </cell>
          <cell r="Q385">
            <v>0</v>
          </cell>
          <cell r="R385">
            <v>0</v>
          </cell>
          <cell r="S385">
            <v>0</v>
          </cell>
          <cell r="T385">
            <v>0</v>
          </cell>
          <cell r="U385">
            <v>0</v>
          </cell>
          <cell r="V385">
            <v>0</v>
          </cell>
          <cell r="W385">
            <v>0</v>
          </cell>
          <cell r="X385">
            <v>0</v>
          </cell>
          <cell r="Y385">
            <v>0</v>
          </cell>
          <cell r="Z385">
            <v>-18762</v>
          </cell>
          <cell r="AA385">
            <v>0</v>
          </cell>
          <cell r="AB385">
            <v>-18762</v>
          </cell>
        </row>
        <row r="386">
          <cell r="C386" t="str">
            <v>T500</v>
          </cell>
          <cell r="D386">
            <v>283</v>
          </cell>
          <cell r="E386">
            <v>1094023.2</v>
          </cell>
          <cell r="F386">
            <v>0</v>
          </cell>
          <cell r="G386">
            <v>1094023.2</v>
          </cell>
          <cell r="H386">
            <v>0</v>
          </cell>
          <cell r="I386">
            <v>0</v>
          </cell>
          <cell r="J386">
            <v>0</v>
          </cell>
          <cell r="K386">
            <v>229745</v>
          </cell>
          <cell r="L386">
            <v>0</v>
          </cell>
          <cell r="M386">
            <v>229745</v>
          </cell>
          <cell r="N386">
            <v>229745</v>
          </cell>
          <cell r="O386">
            <v>0</v>
          </cell>
          <cell r="P386">
            <v>229745</v>
          </cell>
          <cell r="Q386">
            <v>0</v>
          </cell>
          <cell r="R386">
            <v>0</v>
          </cell>
          <cell r="S386">
            <v>0</v>
          </cell>
          <cell r="T386">
            <v>0</v>
          </cell>
          <cell r="U386">
            <v>0</v>
          </cell>
          <cell r="V386">
            <v>0</v>
          </cell>
          <cell r="W386">
            <v>0</v>
          </cell>
          <cell r="X386">
            <v>0</v>
          </cell>
          <cell r="Y386">
            <v>0</v>
          </cell>
          <cell r="Z386">
            <v>-229745</v>
          </cell>
          <cell r="AA386">
            <v>0</v>
          </cell>
          <cell r="AB386">
            <v>-229745</v>
          </cell>
        </row>
        <row r="387">
          <cell r="C387" t="str">
            <v>T600</v>
          </cell>
          <cell r="D387">
            <v>283</v>
          </cell>
          <cell r="E387">
            <v>-37670.357651167258</v>
          </cell>
          <cell r="F387">
            <v>-37670.357651167258</v>
          </cell>
          <cell r="G387">
            <v>0</v>
          </cell>
          <cell r="H387">
            <v>-7911</v>
          </cell>
          <cell r="I387">
            <v>0</v>
          </cell>
          <cell r="J387">
            <v>-7911</v>
          </cell>
          <cell r="K387">
            <v>0</v>
          </cell>
          <cell r="L387">
            <v>0</v>
          </cell>
          <cell r="M387">
            <v>0</v>
          </cell>
          <cell r="N387">
            <v>-7911</v>
          </cell>
          <cell r="O387">
            <v>0</v>
          </cell>
          <cell r="P387">
            <v>-7911</v>
          </cell>
          <cell r="Q387">
            <v>7911</v>
          </cell>
          <cell r="R387">
            <v>0</v>
          </cell>
          <cell r="S387">
            <v>7911</v>
          </cell>
          <cell r="T387">
            <v>0</v>
          </cell>
          <cell r="U387">
            <v>0</v>
          </cell>
          <cell r="V387">
            <v>0</v>
          </cell>
          <cell r="W387">
            <v>0</v>
          </cell>
          <cell r="X387">
            <v>0</v>
          </cell>
          <cell r="Y387">
            <v>0</v>
          </cell>
          <cell r="Z387">
            <v>0</v>
          </cell>
          <cell r="AA387">
            <v>0</v>
          </cell>
          <cell r="AB387">
            <v>0</v>
          </cell>
        </row>
        <row r="388">
          <cell r="C388" t="str">
            <v>T700</v>
          </cell>
          <cell r="D388">
            <v>283</v>
          </cell>
          <cell r="E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C389" t="str">
            <v>T999</v>
          </cell>
          <cell r="D389">
            <v>283</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0">
          <cell r="E390">
            <v>-11773771.311585626</v>
          </cell>
          <cell r="F390">
            <v>-9390986.6290194169</v>
          </cell>
          <cell r="G390">
            <v>-2382784.6825662078</v>
          </cell>
        </row>
        <row r="392">
          <cell r="E392">
            <v>367120.60022857785</v>
          </cell>
          <cell r="F392">
            <v>367120.60022857599</v>
          </cell>
          <cell r="G392">
            <v>0</v>
          </cell>
        </row>
        <row r="393">
          <cell r="C393" t="str">
            <v>Federal_NOL</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row>
        <row r="394">
          <cell r="C394" t="str">
            <v>Federal_TEO</v>
          </cell>
          <cell r="E394">
            <v>-171493</v>
          </cell>
          <cell r="F394">
            <v>-171493</v>
          </cell>
          <cell r="G394">
            <v>0</v>
          </cell>
          <cell r="H394">
            <v>-36013</v>
          </cell>
          <cell r="I394">
            <v>0</v>
          </cell>
          <cell r="J394">
            <v>-36013</v>
          </cell>
          <cell r="K394">
            <v>0</v>
          </cell>
          <cell r="L394">
            <v>0</v>
          </cell>
          <cell r="M394">
            <v>0</v>
          </cell>
          <cell r="N394">
            <v>-36013</v>
          </cell>
          <cell r="O394">
            <v>0</v>
          </cell>
          <cell r="P394">
            <v>-36013</v>
          </cell>
          <cell r="Q394">
            <v>-1278043</v>
          </cell>
          <cell r="R394">
            <v>0</v>
          </cell>
          <cell r="S394">
            <v>-1278043</v>
          </cell>
          <cell r="T394">
            <v>356811</v>
          </cell>
          <cell r="U394">
            <v>0</v>
          </cell>
          <cell r="V394">
            <v>356811</v>
          </cell>
          <cell r="W394">
            <v>-549518</v>
          </cell>
          <cell r="X394">
            <v>0</v>
          </cell>
          <cell r="Y394">
            <v>-549518</v>
          </cell>
          <cell r="Z394">
            <v>315773</v>
          </cell>
          <cell r="AA394">
            <v>0</v>
          </cell>
          <cell r="AB394">
            <v>315773</v>
          </cell>
        </row>
        <row r="395">
          <cell r="E395">
            <v>195627.60022857785</v>
          </cell>
          <cell r="F395">
            <v>195627.60022857599</v>
          </cell>
          <cell r="G395">
            <v>0</v>
          </cell>
        </row>
        <row r="397">
          <cell r="C397" t="str">
            <v>State_IT</v>
          </cell>
          <cell r="E397">
            <v>0</v>
          </cell>
          <cell r="F397">
            <v>0</v>
          </cell>
          <cell r="G397">
            <v>0</v>
          </cell>
        </row>
        <row r="398">
          <cell r="C398" t="str">
            <v>State_Dep</v>
          </cell>
          <cell r="E398">
            <v>0</v>
          </cell>
          <cell r="F398">
            <v>0</v>
          </cell>
          <cell r="G398">
            <v>0</v>
          </cell>
        </row>
        <row r="399">
          <cell r="E399">
            <v>367120.60022857785</v>
          </cell>
          <cell r="F399">
            <v>367120.60022857599</v>
          </cell>
          <cell r="G399">
            <v>0</v>
          </cell>
        </row>
        <row r="400">
          <cell r="C400" t="str">
            <v>State_NOL</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C401" t="str">
            <v>State_TEO</v>
          </cell>
          <cell r="E401">
            <v>-171493</v>
          </cell>
          <cell r="F401">
            <v>-171493</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row>
        <row r="402">
          <cell r="E402">
            <v>195627.60022857785</v>
          </cell>
          <cell r="F402">
            <v>195627.60022857599</v>
          </cell>
          <cell r="G402">
            <v>0</v>
          </cell>
        </row>
        <row r="404">
          <cell r="C404" t="str">
            <v>Rounding</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row>
        <row r="405">
          <cell r="C405" t="str">
            <v>Tax_Credit_1</v>
          </cell>
          <cell r="E405">
            <v>0</v>
          </cell>
          <cell r="F405">
            <v>0</v>
          </cell>
          <cell r="G405">
            <v>0</v>
          </cell>
        </row>
        <row r="406">
          <cell r="H406">
            <v>41081</v>
          </cell>
          <cell r="I406">
            <v>0</v>
          </cell>
          <cell r="J406">
            <v>41081</v>
          </cell>
          <cell r="K406">
            <v>-1</v>
          </cell>
          <cell r="L406">
            <v>0</v>
          </cell>
          <cell r="M406">
            <v>-1</v>
          </cell>
          <cell r="N406">
            <v>41080</v>
          </cell>
          <cell r="O406">
            <v>0</v>
          </cell>
          <cell r="P406">
            <v>41080</v>
          </cell>
          <cell r="Q406">
            <v>1457901</v>
          </cell>
          <cell r="R406">
            <v>0</v>
          </cell>
          <cell r="S406">
            <v>1457901</v>
          </cell>
          <cell r="T406">
            <v>-407025</v>
          </cell>
          <cell r="U406">
            <v>0</v>
          </cell>
          <cell r="V406">
            <v>-407025</v>
          </cell>
          <cell r="W406">
            <v>626851</v>
          </cell>
          <cell r="X406">
            <v>0</v>
          </cell>
          <cell r="Y406">
            <v>626851</v>
          </cell>
          <cell r="Z406">
            <v>-360211</v>
          </cell>
          <cell r="AA406">
            <v>0</v>
          </cell>
          <cell r="AB406">
            <v>-360211</v>
          </cell>
        </row>
        <row r="409">
          <cell r="C409" t="str">
            <v>Discrete_1</v>
          </cell>
          <cell r="E409">
            <v>0</v>
          </cell>
          <cell r="F409">
            <v>0</v>
          </cell>
          <cell r="G409">
            <v>0</v>
          </cell>
        </row>
        <row r="410">
          <cell r="C410" t="str">
            <v>Discrete_2</v>
          </cell>
          <cell r="E410">
            <v>0</v>
          </cell>
          <cell r="F410">
            <v>0</v>
          </cell>
          <cell r="G410">
            <v>0</v>
          </cell>
        </row>
        <row r="412">
          <cell r="H412">
            <v>41081</v>
          </cell>
          <cell r="I412">
            <v>0</v>
          </cell>
          <cell r="J412">
            <v>41081</v>
          </cell>
          <cell r="K412">
            <v>-1</v>
          </cell>
          <cell r="L412">
            <v>0</v>
          </cell>
          <cell r="M412">
            <v>-1</v>
          </cell>
          <cell r="N412">
            <v>41080</v>
          </cell>
          <cell r="O412">
            <v>0</v>
          </cell>
          <cell r="P412">
            <v>41080</v>
          </cell>
          <cell r="Q412">
            <v>1457901</v>
          </cell>
          <cell r="R412">
            <v>0</v>
          </cell>
          <cell r="S412">
            <v>1457901</v>
          </cell>
          <cell r="T412">
            <v>-407025</v>
          </cell>
          <cell r="U412">
            <v>0</v>
          </cell>
          <cell r="V412">
            <v>-407025</v>
          </cell>
          <cell r="W412">
            <v>626851</v>
          </cell>
          <cell r="X412">
            <v>0</v>
          </cell>
          <cell r="Y412">
            <v>626851</v>
          </cell>
          <cell r="Z412">
            <v>-360211</v>
          </cell>
          <cell r="AA412">
            <v>0</v>
          </cell>
          <cell r="AB412">
            <v>-360211</v>
          </cell>
        </row>
      </sheetData>
      <sheetData sheetId="62">
        <row r="21">
          <cell r="C21" t="str">
            <v>PTBI</v>
          </cell>
          <cell r="E21">
            <v>-644369.34000000008</v>
          </cell>
          <cell r="F21">
            <v>-1061560.8987499997</v>
          </cell>
          <cell r="G21">
            <v>417191.5587499995</v>
          </cell>
          <cell r="H21">
            <v>-214362</v>
          </cell>
          <cell r="I21">
            <v>-94021</v>
          </cell>
          <cell r="J21">
            <v>-308383</v>
          </cell>
          <cell r="K21">
            <v>84244</v>
          </cell>
          <cell r="L21">
            <v>36950</v>
          </cell>
          <cell r="M21">
            <v>121194</v>
          </cell>
          <cell r="N21">
            <v>-130118</v>
          </cell>
          <cell r="O21">
            <v>-57071</v>
          </cell>
          <cell r="P21">
            <v>-187189</v>
          </cell>
          <cell r="Q21">
            <v>0</v>
          </cell>
          <cell r="R21">
            <v>0</v>
          </cell>
          <cell r="S21">
            <v>0</v>
          </cell>
          <cell r="T21">
            <v>0</v>
          </cell>
          <cell r="U21">
            <v>0</v>
          </cell>
          <cell r="V21">
            <v>0</v>
          </cell>
          <cell r="W21">
            <v>0</v>
          </cell>
          <cell r="X21">
            <v>0</v>
          </cell>
          <cell r="Y21">
            <v>0</v>
          </cell>
          <cell r="Z21">
            <v>0</v>
          </cell>
          <cell r="AA21">
            <v>0</v>
          </cell>
          <cell r="AB21">
            <v>0</v>
          </cell>
        </row>
        <row r="24">
          <cell r="C24" t="str">
            <v>P100</v>
          </cell>
          <cell r="E24">
            <v>1782.7900000000002</v>
          </cell>
          <cell r="F24">
            <v>1782.7900000000002</v>
          </cell>
          <cell r="G24">
            <v>0</v>
          </cell>
          <cell r="H24">
            <v>360</v>
          </cell>
          <cell r="I24">
            <v>158</v>
          </cell>
          <cell r="J24">
            <v>518</v>
          </cell>
          <cell r="K24">
            <v>0</v>
          </cell>
          <cell r="L24">
            <v>0</v>
          </cell>
          <cell r="M24">
            <v>0</v>
          </cell>
          <cell r="N24">
            <v>360</v>
          </cell>
          <cell r="O24">
            <v>158</v>
          </cell>
          <cell r="P24">
            <v>518</v>
          </cell>
          <cell r="Q24">
            <v>0</v>
          </cell>
          <cell r="R24">
            <v>0</v>
          </cell>
          <cell r="S24">
            <v>0</v>
          </cell>
          <cell r="T24">
            <v>0</v>
          </cell>
          <cell r="U24">
            <v>0</v>
          </cell>
          <cell r="V24">
            <v>0</v>
          </cell>
          <cell r="W24">
            <v>0</v>
          </cell>
          <cell r="X24">
            <v>0</v>
          </cell>
          <cell r="Y24">
            <v>0</v>
          </cell>
          <cell r="Z24">
            <v>0</v>
          </cell>
          <cell r="AA24">
            <v>0</v>
          </cell>
          <cell r="AB24">
            <v>0</v>
          </cell>
        </row>
        <row r="25">
          <cell r="C25" t="str">
            <v>P200</v>
          </cell>
          <cell r="E25">
            <v>3275.6600000000003</v>
          </cell>
          <cell r="F25">
            <v>0</v>
          </cell>
          <cell r="G25">
            <v>3275.6600000000003</v>
          </cell>
          <cell r="H25">
            <v>0</v>
          </cell>
          <cell r="I25">
            <v>0</v>
          </cell>
          <cell r="J25">
            <v>0</v>
          </cell>
          <cell r="K25">
            <v>661</v>
          </cell>
          <cell r="L25">
            <v>290</v>
          </cell>
          <cell r="M25">
            <v>951</v>
          </cell>
          <cell r="N25">
            <v>661</v>
          </cell>
          <cell r="O25">
            <v>290</v>
          </cell>
          <cell r="P25">
            <v>951</v>
          </cell>
          <cell r="Q25">
            <v>0</v>
          </cell>
          <cell r="R25">
            <v>0</v>
          </cell>
          <cell r="S25">
            <v>0</v>
          </cell>
          <cell r="T25">
            <v>0</v>
          </cell>
          <cell r="U25">
            <v>0</v>
          </cell>
          <cell r="V25">
            <v>0</v>
          </cell>
          <cell r="W25">
            <v>0</v>
          </cell>
          <cell r="X25">
            <v>0</v>
          </cell>
          <cell r="Y25">
            <v>0</v>
          </cell>
          <cell r="Z25">
            <v>0</v>
          </cell>
          <cell r="AA25">
            <v>0</v>
          </cell>
          <cell r="AB25">
            <v>0</v>
          </cell>
        </row>
        <row r="26">
          <cell r="C26" t="str">
            <v>P300</v>
          </cell>
          <cell r="E26">
            <v>256721.35</v>
          </cell>
          <cell r="F26">
            <v>0</v>
          </cell>
          <cell r="G26">
            <v>256721.35</v>
          </cell>
          <cell r="H26">
            <v>0</v>
          </cell>
          <cell r="I26">
            <v>0</v>
          </cell>
          <cell r="J26">
            <v>0</v>
          </cell>
          <cell r="K26">
            <v>51840</v>
          </cell>
          <cell r="L26">
            <v>22737</v>
          </cell>
          <cell r="M26">
            <v>74577</v>
          </cell>
          <cell r="N26">
            <v>51840</v>
          </cell>
          <cell r="O26">
            <v>22737</v>
          </cell>
          <cell r="P26">
            <v>74577</v>
          </cell>
          <cell r="Q26">
            <v>0</v>
          </cell>
          <cell r="R26">
            <v>0</v>
          </cell>
          <cell r="S26">
            <v>0</v>
          </cell>
          <cell r="T26">
            <v>0</v>
          </cell>
          <cell r="U26">
            <v>0</v>
          </cell>
          <cell r="V26">
            <v>0</v>
          </cell>
          <cell r="W26">
            <v>0</v>
          </cell>
          <cell r="X26">
            <v>0</v>
          </cell>
          <cell r="Y26">
            <v>0</v>
          </cell>
          <cell r="Z26">
            <v>0</v>
          </cell>
          <cell r="AA26">
            <v>0</v>
          </cell>
          <cell r="AB26">
            <v>0</v>
          </cell>
        </row>
        <row r="27">
          <cell r="C27" t="str">
            <v>P999</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row>
        <row r="28">
          <cell r="E28">
            <v>261779.80000000002</v>
          </cell>
          <cell r="F28">
            <v>1782.7900000000002</v>
          </cell>
          <cell r="G28">
            <v>259997.01</v>
          </cell>
        </row>
        <row r="31">
          <cell r="C31" t="str">
            <v>F100</v>
          </cell>
          <cell r="E31">
            <v>-18798.441595448192</v>
          </cell>
          <cell r="F31">
            <v>0</v>
          </cell>
          <cell r="G31">
            <v>-18798.441595448192</v>
          </cell>
          <cell r="H31">
            <v>0</v>
          </cell>
          <cell r="I31">
            <v>0</v>
          </cell>
          <cell r="J31">
            <v>0</v>
          </cell>
          <cell r="K31">
            <v>-3796</v>
          </cell>
          <cell r="L31">
            <v>-1665</v>
          </cell>
          <cell r="M31">
            <v>-5461</v>
          </cell>
          <cell r="N31">
            <v>-3796</v>
          </cell>
          <cell r="O31">
            <v>-1665</v>
          </cell>
          <cell r="P31">
            <v>-5461</v>
          </cell>
          <cell r="Q31">
            <v>0</v>
          </cell>
          <cell r="R31">
            <v>0</v>
          </cell>
          <cell r="S31">
            <v>0</v>
          </cell>
          <cell r="T31">
            <v>0</v>
          </cell>
          <cell r="U31">
            <v>0</v>
          </cell>
          <cell r="V31">
            <v>0</v>
          </cell>
          <cell r="W31">
            <v>0</v>
          </cell>
          <cell r="X31">
            <v>0</v>
          </cell>
          <cell r="Y31">
            <v>0</v>
          </cell>
          <cell r="Z31">
            <v>0</v>
          </cell>
          <cell r="AA31">
            <v>0</v>
          </cell>
          <cell r="AB31">
            <v>0</v>
          </cell>
        </row>
        <row r="32">
          <cell r="C32" t="str">
            <v>F100</v>
          </cell>
          <cell r="E32">
            <v>0</v>
          </cell>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row>
        <row r="33">
          <cell r="C33" t="str">
            <v>F200</v>
          </cell>
          <cell r="E33">
            <v>-517532.51999999955</v>
          </cell>
          <cell r="F33">
            <v>0</v>
          </cell>
          <cell r="G33">
            <v>-517532.51999999955</v>
          </cell>
          <cell r="H33">
            <v>0</v>
          </cell>
          <cell r="I33">
            <v>0</v>
          </cell>
          <cell r="J33">
            <v>0</v>
          </cell>
          <cell r="K33">
            <v>-104506</v>
          </cell>
          <cell r="L33">
            <v>-45837</v>
          </cell>
          <cell r="M33">
            <v>-150343</v>
          </cell>
          <cell r="N33">
            <v>-104506</v>
          </cell>
          <cell r="O33">
            <v>-45837</v>
          </cell>
          <cell r="P33">
            <v>-150343</v>
          </cell>
          <cell r="Q33">
            <v>0</v>
          </cell>
          <cell r="R33">
            <v>0</v>
          </cell>
          <cell r="S33">
            <v>0</v>
          </cell>
          <cell r="T33">
            <v>0</v>
          </cell>
          <cell r="U33">
            <v>0</v>
          </cell>
          <cell r="V33">
            <v>0</v>
          </cell>
          <cell r="W33">
            <v>0</v>
          </cell>
          <cell r="X33">
            <v>0</v>
          </cell>
          <cell r="Y33">
            <v>0</v>
          </cell>
          <cell r="Z33">
            <v>0</v>
          </cell>
          <cell r="AA33">
            <v>0</v>
          </cell>
          <cell r="AB33">
            <v>0</v>
          </cell>
        </row>
        <row r="34">
          <cell r="C34" t="str">
            <v>F999</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E35">
            <v>-536330.96159544773</v>
          </cell>
          <cell r="F35">
            <v>0</v>
          </cell>
          <cell r="G35">
            <v>-536330.96159544773</v>
          </cell>
        </row>
        <row r="38">
          <cell r="C38" t="str">
            <v>T100</v>
          </cell>
          <cell r="D38">
            <v>190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row>
        <row r="39">
          <cell r="C39" t="str">
            <v>T200</v>
          </cell>
          <cell r="D39">
            <v>282</v>
          </cell>
          <cell r="E39">
            <v>130944.38960000001</v>
          </cell>
          <cell r="F39">
            <v>130944.38960000001</v>
          </cell>
          <cell r="G39">
            <v>0</v>
          </cell>
          <cell r="H39">
            <v>26442</v>
          </cell>
          <cell r="I39">
            <v>11598</v>
          </cell>
          <cell r="J39">
            <v>38040</v>
          </cell>
          <cell r="K39">
            <v>0</v>
          </cell>
          <cell r="L39">
            <v>0</v>
          </cell>
          <cell r="M39">
            <v>0</v>
          </cell>
          <cell r="N39">
            <v>26442</v>
          </cell>
          <cell r="O39">
            <v>11598</v>
          </cell>
          <cell r="P39">
            <v>38040</v>
          </cell>
          <cell r="Q39">
            <v>0</v>
          </cell>
          <cell r="R39">
            <v>0</v>
          </cell>
          <cell r="S39">
            <v>0</v>
          </cell>
          <cell r="T39">
            <v>-26442</v>
          </cell>
          <cell r="U39">
            <v>-11598</v>
          </cell>
          <cell r="V39">
            <v>-38040</v>
          </cell>
          <cell r="W39">
            <v>0</v>
          </cell>
          <cell r="X39">
            <v>0</v>
          </cell>
          <cell r="Y39">
            <v>0</v>
          </cell>
          <cell r="Z39">
            <v>0</v>
          </cell>
          <cell r="AA39">
            <v>0</v>
          </cell>
          <cell r="AB39">
            <v>0</v>
          </cell>
        </row>
        <row r="40">
          <cell r="C40" t="str">
            <v>T210</v>
          </cell>
          <cell r="D40">
            <v>282</v>
          </cell>
          <cell r="E40">
            <v>-478322.62464426819</v>
          </cell>
          <cell r="F40">
            <v>-478322.62464426819</v>
          </cell>
          <cell r="G40">
            <v>0</v>
          </cell>
          <cell r="H40">
            <v>-96588</v>
          </cell>
          <cell r="I40">
            <v>-42364</v>
          </cell>
          <cell r="J40">
            <v>-138952</v>
          </cell>
          <cell r="K40">
            <v>0</v>
          </cell>
          <cell r="L40">
            <v>0</v>
          </cell>
          <cell r="M40">
            <v>0</v>
          </cell>
          <cell r="N40">
            <v>-96588</v>
          </cell>
          <cell r="O40">
            <v>-42364</v>
          </cell>
          <cell r="P40">
            <v>-138952</v>
          </cell>
          <cell r="Q40">
            <v>96588</v>
          </cell>
          <cell r="R40">
            <v>42364</v>
          </cell>
          <cell r="S40">
            <v>138952</v>
          </cell>
          <cell r="T40">
            <v>0</v>
          </cell>
          <cell r="U40">
            <v>0</v>
          </cell>
          <cell r="V40">
            <v>0</v>
          </cell>
          <cell r="W40">
            <v>0</v>
          </cell>
          <cell r="X40">
            <v>0</v>
          </cell>
          <cell r="Y40">
            <v>0</v>
          </cell>
          <cell r="Z40">
            <v>0</v>
          </cell>
          <cell r="AA40">
            <v>0</v>
          </cell>
          <cell r="AB40">
            <v>0</v>
          </cell>
        </row>
        <row r="41">
          <cell r="C41" t="str">
            <v>T220</v>
          </cell>
          <cell r="D41">
            <v>282</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C42" t="str">
            <v>T230</v>
          </cell>
          <cell r="D42">
            <v>282</v>
          </cell>
          <cell r="E42">
            <v>10291.069999999949</v>
          </cell>
          <cell r="F42">
            <v>0</v>
          </cell>
          <cell r="G42">
            <v>10291.069999999949</v>
          </cell>
          <cell r="H42">
            <v>0</v>
          </cell>
          <cell r="I42">
            <v>0</v>
          </cell>
          <cell r="J42">
            <v>0</v>
          </cell>
          <cell r="K42">
            <v>2078</v>
          </cell>
          <cell r="L42">
            <v>911</v>
          </cell>
          <cell r="M42">
            <v>2989</v>
          </cell>
          <cell r="N42">
            <v>2078</v>
          </cell>
          <cell r="O42">
            <v>911</v>
          </cell>
          <cell r="P42">
            <v>2989</v>
          </cell>
          <cell r="Q42">
            <v>0</v>
          </cell>
          <cell r="R42">
            <v>0</v>
          </cell>
          <cell r="S42">
            <v>0</v>
          </cell>
          <cell r="T42">
            <v>0</v>
          </cell>
          <cell r="U42">
            <v>0</v>
          </cell>
          <cell r="V42">
            <v>0</v>
          </cell>
          <cell r="W42">
            <v>0</v>
          </cell>
          <cell r="X42">
            <v>0</v>
          </cell>
          <cell r="Y42">
            <v>0</v>
          </cell>
          <cell r="Z42">
            <v>-2078</v>
          </cell>
          <cell r="AA42">
            <v>-911</v>
          </cell>
          <cell r="AB42">
            <v>-2989</v>
          </cell>
        </row>
        <row r="43">
          <cell r="C43" t="str">
            <v>T240</v>
          </cell>
          <cell r="D43">
            <v>282</v>
          </cell>
          <cell r="E43">
            <v>-2894.977154551807</v>
          </cell>
          <cell r="F43">
            <v>0</v>
          </cell>
          <cell r="G43">
            <v>-2894.977154551807</v>
          </cell>
          <cell r="H43">
            <v>0</v>
          </cell>
          <cell r="I43">
            <v>0</v>
          </cell>
          <cell r="J43">
            <v>0</v>
          </cell>
          <cell r="K43">
            <v>-585</v>
          </cell>
          <cell r="L43">
            <v>-256</v>
          </cell>
          <cell r="M43">
            <v>-841</v>
          </cell>
          <cell r="N43">
            <v>-585</v>
          </cell>
          <cell r="O43">
            <v>-256</v>
          </cell>
          <cell r="P43">
            <v>-841</v>
          </cell>
          <cell r="Q43">
            <v>0</v>
          </cell>
          <cell r="R43">
            <v>0</v>
          </cell>
          <cell r="S43">
            <v>0</v>
          </cell>
          <cell r="T43">
            <v>0</v>
          </cell>
          <cell r="U43">
            <v>0</v>
          </cell>
          <cell r="V43">
            <v>0</v>
          </cell>
          <cell r="W43">
            <v>585</v>
          </cell>
          <cell r="X43">
            <v>256</v>
          </cell>
          <cell r="Y43">
            <v>841</v>
          </cell>
          <cell r="Z43">
            <v>0</v>
          </cell>
          <cell r="AA43">
            <v>0</v>
          </cell>
          <cell r="AB43">
            <v>0</v>
          </cell>
        </row>
        <row r="44">
          <cell r="C44" t="str">
            <v>T300</v>
          </cell>
          <cell r="D44">
            <v>283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row>
        <row r="45">
          <cell r="C45" t="str">
            <v>T310</v>
          </cell>
          <cell r="D45">
            <v>283</v>
          </cell>
          <cell r="E45">
            <v>-148253.69999999995</v>
          </cell>
          <cell r="F45">
            <v>0</v>
          </cell>
          <cell r="G45">
            <v>-148253.69999999995</v>
          </cell>
          <cell r="H45">
            <v>0</v>
          </cell>
          <cell r="I45">
            <v>0</v>
          </cell>
          <cell r="J45">
            <v>0</v>
          </cell>
          <cell r="K45">
            <v>-29937</v>
          </cell>
          <cell r="L45">
            <v>-13131</v>
          </cell>
          <cell r="M45">
            <v>-43068</v>
          </cell>
          <cell r="N45">
            <v>-29937</v>
          </cell>
          <cell r="O45">
            <v>-13131</v>
          </cell>
          <cell r="P45">
            <v>-43068</v>
          </cell>
          <cell r="Q45">
            <v>0</v>
          </cell>
          <cell r="R45">
            <v>0</v>
          </cell>
          <cell r="S45">
            <v>0</v>
          </cell>
          <cell r="T45">
            <v>0</v>
          </cell>
          <cell r="U45">
            <v>0</v>
          </cell>
          <cell r="V45">
            <v>0</v>
          </cell>
          <cell r="W45">
            <v>29937</v>
          </cell>
          <cell r="X45">
            <v>13131</v>
          </cell>
          <cell r="Y45">
            <v>43068</v>
          </cell>
          <cell r="Z45">
            <v>0</v>
          </cell>
          <cell r="AA45">
            <v>0</v>
          </cell>
          <cell r="AB45">
            <v>0</v>
          </cell>
        </row>
        <row r="46">
          <cell r="C46" t="str">
            <v>T320</v>
          </cell>
          <cell r="D46">
            <v>283</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row>
        <row r="47">
          <cell r="C47" t="str">
            <v>T400</v>
          </cell>
          <cell r="D47">
            <v>283</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T410</v>
          </cell>
          <cell r="D48">
            <v>283</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C49" t="str">
            <v>T500</v>
          </cell>
          <cell r="D49">
            <v>283</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C50" t="str">
            <v>T600</v>
          </cell>
          <cell r="D50">
            <v>283</v>
          </cell>
          <cell r="E50">
            <v>256412.81000000006</v>
          </cell>
          <cell r="F50">
            <v>256412.81000000006</v>
          </cell>
          <cell r="G50">
            <v>0</v>
          </cell>
          <cell r="H50">
            <v>51778</v>
          </cell>
          <cell r="I50">
            <v>22710</v>
          </cell>
          <cell r="J50">
            <v>74488</v>
          </cell>
          <cell r="K50">
            <v>0</v>
          </cell>
          <cell r="L50">
            <v>0</v>
          </cell>
          <cell r="M50">
            <v>0</v>
          </cell>
          <cell r="N50">
            <v>51778</v>
          </cell>
          <cell r="O50">
            <v>22710</v>
          </cell>
          <cell r="P50">
            <v>74488</v>
          </cell>
          <cell r="Q50">
            <v>0</v>
          </cell>
          <cell r="R50">
            <v>0</v>
          </cell>
          <cell r="S50">
            <v>0</v>
          </cell>
          <cell r="T50">
            <v>-51778</v>
          </cell>
          <cell r="U50">
            <v>-22710</v>
          </cell>
          <cell r="V50">
            <v>-74488</v>
          </cell>
          <cell r="W50">
            <v>0</v>
          </cell>
          <cell r="X50">
            <v>0</v>
          </cell>
          <cell r="Y50">
            <v>0</v>
          </cell>
          <cell r="Z50">
            <v>0</v>
          </cell>
          <cell r="AA50">
            <v>0</v>
          </cell>
          <cell r="AB50">
            <v>0</v>
          </cell>
        </row>
        <row r="51">
          <cell r="C51" t="str">
            <v>T700</v>
          </cell>
          <cell r="D51">
            <v>283</v>
          </cell>
          <cell r="E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C52" t="str">
            <v>T999</v>
          </cell>
          <cell r="D52">
            <v>283</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E53">
            <v>-231823.03219881997</v>
          </cell>
          <cell r="F53">
            <v>-90965.425044268137</v>
          </cell>
          <cell r="G53">
            <v>-140857.60715455181</v>
          </cell>
        </row>
        <row r="55">
          <cell r="E55">
            <v>-1150743.5337942678</v>
          </cell>
          <cell r="F55">
            <v>-1150743.5337942678</v>
          </cell>
          <cell r="G55">
            <v>0</v>
          </cell>
        </row>
        <row r="56">
          <cell r="C56" t="str">
            <v>Federal_NOL</v>
          </cell>
          <cell r="E56">
            <v>1150743.5337942678</v>
          </cell>
          <cell r="F56">
            <v>1150743.5337942678</v>
          </cell>
          <cell r="G56">
            <v>0</v>
          </cell>
          <cell r="H56">
            <v>232371</v>
          </cell>
          <cell r="I56">
            <v>0</v>
          </cell>
          <cell r="J56">
            <v>232371</v>
          </cell>
          <cell r="K56">
            <v>0</v>
          </cell>
          <cell r="L56">
            <v>0</v>
          </cell>
          <cell r="M56">
            <v>0</v>
          </cell>
          <cell r="N56">
            <v>232371</v>
          </cell>
          <cell r="O56">
            <v>0</v>
          </cell>
          <cell r="P56">
            <v>232371</v>
          </cell>
          <cell r="Q56">
            <v>0</v>
          </cell>
          <cell r="R56">
            <v>0</v>
          </cell>
          <cell r="S56">
            <v>0</v>
          </cell>
          <cell r="T56">
            <v>-232371</v>
          </cell>
          <cell r="U56">
            <v>0</v>
          </cell>
          <cell r="V56">
            <v>-232371</v>
          </cell>
          <cell r="W56">
            <v>0</v>
          </cell>
          <cell r="X56">
            <v>0</v>
          </cell>
          <cell r="Y56">
            <v>0</v>
          </cell>
          <cell r="Z56">
            <v>0</v>
          </cell>
          <cell r="AA56">
            <v>0</v>
          </cell>
          <cell r="AB56">
            <v>0</v>
          </cell>
        </row>
        <row r="57">
          <cell r="C57" t="str">
            <v>Federal_TEO</v>
          </cell>
          <cell r="E57">
            <v>0</v>
          </cell>
          <cell r="F57">
            <v>0</v>
          </cell>
          <cell r="G57">
            <v>0</v>
          </cell>
          <cell r="H57">
            <v>0</v>
          </cell>
          <cell r="I57">
            <v>0</v>
          </cell>
          <cell r="J57">
            <v>0</v>
          </cell>
          <cell r="K57">
            <v>0</v>
          </cell>
          <cell r="L57">
            <v>0</v>
          </cell>
          <cell r="M57">
            <v>0</v>
          </cell>
          <cell r="N57">
            <v>0</v>
          </cell>
          <cell r="O57">
            <v>0</v>
          </cell>
          <cell r="P57">
            <v>0</v>
          </cell>
          <cell r="Q57">
            <v>-45119</v>
          </cell>
          <cell r="R57">
            <v>0</v>
          </cell>
          <cell r="S57">
            <v>-45119</v>
          </cell>
          <cell r="T57">
            <v>145086</v>
          </cell>
          <cell r="U57">
            <v>0</v>
          </cell>
          <cell r="V57">
            <v>145086</v>
          </cell>
          <cell r="W57">
            <v>-14258</v>
          </cell>
          <cell r="X57">
            <v>0</v>
          </cell>
          <cell r="Y57">
            <v>-14258</v>
          </cell>
          <cell r="Z57">
            <v>971</v>
          </cell>
          <cell r="AA57">
            <v>0</v>
          </cell>
          <cell r="AB57">
            <v>971</v>
          </cell>
        </row>
        <row r="58">
          <cell r="E58">
            <v>0</v>
          </cell>
          <cell r="F58">
            <v>0</v>
          </cell>
          <cell r="G58">
            <v>0</v>
          </cell>
        </row>
        <row r="60">
          <cell r="C60" t="str">
            <v>State_IT</v>
          </cell>
          <cell r="E60">
            <v>0</v>
          </cell>
          <cell r="F60">
            <v>0</v>
          </cell>
          <cell r="G60">
            <v>0</v>
          </cell>
        </row>
        <row r="61">
          <cell r="C61" t="str">
            <v>State_Dep</v>
          </cell>
          <cell r="E61">
            <v>0</v>
          </cell>
          <cell r="F61">
            <v>0</v>
          </cell>
          <cell r="G61">
            <v>0</v>
          </cell>
        </row>
        <row r="62">
          <cell r="E62">
            <v>-1150743.5337942678</v>
          </cell>
          <cell r="F62">
            <v>-1150743.5337942678</v>
          </cell>
          <cell r="G62">
            <v>0</v>
          </cell>
        </row>
        <row r="63">
          <cell r="C63" t="str">
            <v>State_NOL</v>
          </cell>
          <cell r="E63">
            <v>1150743.5337942678</v>
          </cell>
          <cell r="F63">
            <v>1150743.5337942678</v>
          </cell>
          <cell r="G63">
            <v>0</v>
          </cell>
          <cell r="H63">
            <v>0</v>
          </cell>
          <cell r="I63">
            <v>101920</v>
          </cell>
          <cell r="J63">
            <v>101920</v>
          </cell>
          <cell r="K63">
            <v>0</v>
          </cell>
          <cell r="L63">
            <v>0</v>
          </cell>
          <cell r="M63">
            <v>0</v>
          </cell>
          <cell r="N63">
            <v>0</v>
          </cell>
          <cell r="O63">
            <v>101920</v>
          </cell>
          <cell r="P63">
            <v>101920</v>
          </cell>
          <cell r="Q63">
            <v>0</v>
          </cell>
          <cell r="R63">
            <v>0</v>
          </cell>
          <cell r="S63">
            <v>0</v>
          </cell>
          <cell r="T63">
            <v>0</v>
          </cell>
          <cell r="U63">
            <v>-101920</v>
          </cell>
          <cell r="V63">
            <v>-101920</v>
          </cell>
          <cell r="W63">
            <v>0</v>
          </cell>
          <cell r="X63">
            <v>0</v>
          </cell>
          <cell r="Y63">
            <v>0</v>
          </cell>
          <cell r="Z63">
            <v>0</v>
          </cell>
          <cell r="AA63">
            <v>0</v>
          </cell>
          <cell r="AB63">
            <v>0</v>
          </cell>
        </row>
        <row r="64">
          <cell r="C64" t="str">
            <v>State_TEO</v>
          </cell>
          <cell r="E64">
            <v>0</v>
          </cell>
          <cell r="F64">
            <v>0</v>
          </cell>
          <cell r="G64">
            <v>0</v>
          </cell>
          <cell r="H64">
            <v>0</v>
          </cell>
          <cell r="I64">
            <v>0</v>
          </cell>
          <cell r="J64">
            <v>0</v>
          </cell>
          <cell r="K64">
            <v>0</v>
          </cell>
          <cell r="L64">
            <v>0</v>
          </cell>
          <cell r="M64">
            <v>0</v>
          </cell>
          <cell r="N64">
            <v>0</v>
          </cell>
          <cell r="O64">
            <v>0</v>
          </cell>
          <cell r="P64">
            <v>0</v>
          </cell>
          <cell r="Q64">
            <v>0</v>
          </cell>
          <cell r="R64">
            <v>-19790</v>
          </cell>
          <cell r="S64">
            <v>-19790</v>
          </cell>
          <cell r="T64">
            <v>0</v>
          </cell>
          <cell r="U64">
            <v>63636</v>
          </cell>
          <cell r="V64">
            <v>63636</v>
          </cell>
          <cell r="W64">
            <v>0</v>
          </cell>
          <cell r="X64">
            <v>-6253</v>
          </cell>
          <cell r="Y64">
            <v>-6253</v>
          </cell>
          <cell r="Z64">
            <v>0</v>
          </cell>
          <cell r="AA64">
            <v>426</v>
          </cell>
          <cell r="AB64">
            <v>426</v>
          </cell>
        </row>
        <row r="65">
          <cell r="E65">
            <v>0</v>
          </cell>
          <cell r="F65">
            <v>0</v>
          </cell>
          <cell r="G65">
            <v>0</v>
          </cell>
        </row>
        <row r="67">
          <cell r="C67" t="str">
            <v>Rounding</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C68" t="str">
            <v>Tax_Credit_1</v>
          </cell>
          <cell r="E68">
            <v>0</v>
          </cell>
          <cell r="F68">
            <v>0</v>
          </cell>
          <cell r="G68">
            <v>0</v>
          </cell>
        </row>
        <row r="69">
          <cell r="H69">
            <v>1</v>
          </cell>
          <cell r="I69">
            <v>1</v>
          </cell>
          <cell r="J69">
            <v>2</v>
          </cell>
          <cell r="K69">
            <v>-1</v>
          </cell>
          <cell r="L69">
            <v>-1</v>
          </cell>
          <cell r="M69">
            <v>-2</v>
          </cell>
          <cell r="N69">
            <v>0</v>
          </cell>
          <cell r="O69">
            <v>0</v>
          </cell>
          <cell r="P69">
            <v>0</v>
          </cell>
          <cell r="Q69">
            <v>51469</v>
          </cell>
          <cell r="R69">
            <v>22574</v>
          </cell>
          <cell r="S69">
            <v>74043</v>
          </cell>
          <cell r="T69">
            <v>-165505</v>
          </cell>
          <cell r="U69">
            <v>-72592</v>
          </cell>
          <cell r="V69">
            <v>-238097</v>
          </cell>
          <cell r="W69">
            <v>16264</v>
          </cell>
          <cell r="X69">
            <v>7134</v>
          </cell>
          <cell r="Y69">
            <v>23398</v>
          </cell>
          <cell r="Z69">
            <v>-1107</v>
          </cell>
          <cell r="AA69">
            <v>-485</v>
          </cell>
          <cell r="AB69">
            <v>-1592</v>
          </cell>
        </row>
        <row r="72">
          <cell r="C72" t="str">
            <v>Discrete_1</v>
          </cell>
          <cell r="E72">
            <v>0</v>
          </cell>
          <cell r="F72">
            <v>0</v>
          </cell>
          <cell r="G72">
            <v>0</v>
          </cell>
        </row>
        <row r="73">
          <cell r="C73" t="str">
            <v>Discrete_2</v>
          </cell>
          <cell r="E73">
            <v>0</v>
          </cell>
          <cell r="F73">
            <v>0</v>
          </cell>
          <cell r="G73">
            <v>0</v>
          </cell>
        </row>
        <row r="75">
          <cell r="H75">
            <v>1</v>
          </cell>
          <cell r="I75">
            <v>1</v>
          </cell>
          <cell r="J75">
            <v>2</v>
          </cell>
          <cell r="K75">
            <v>-1</v>
          </cell>
          <cell r="L75">
            <v>-1</v>
          </cell>
          <cell r="M75">
            <v>-2</v>
          </cell>
          <cell r="N75">
            <v>0</v>
          </cell>
          <cell r="O75">
            <v>0</v>
          </cell>
          <cell r="P75">
            <v>0</v>
          </cell>
          <cell r="Q75">
            <v>51469</v>
          </cell>
          <cell r="R75">
            <v>22574</v>
          </cell>
          <cell r="S75">
            <v>74043</v>
          </cell>
          <cell r="T75">
            <v>-165505</v>
          </cell>
          <cell r="U75">
            <v>-72592</v>
          </cell>
          <cell r="V75">
            <v>-238097</v>
          </cell>
          <cell r="W75">
            <v>16264</v>
          </cell>
          <cell r="X75">
            <v>7134</v>
          </cell>
          <cell r="Y75">
            <v>23398</v>
          </cell>
          <cell r="Z75">
            <v>-1107</v>
          </cell>
          <cell r="AA75">
            <v>-485</v>
          </cell>
          <cell r="AB75">
            <v>-1592</v>
          </cell>
        </row>
        <row r="358">
          <cell r="C358" t="str">
            <v>PTBI</v>
          </cell>
          <cell r="E358">
            <v>314525.46033222787</v>
          </cell>
          <cell r="F358">
            <v>-1170080.3242570397</v>
          </cell>
          <cell r="G358">
            <v>1484605.7845892676</v>
          </cell>
          <cell r="H358">
            <v>-236275</v>
          </cell>
          <cell r="I358">
            <v>-103632</v>
          </cell>
          <cell r="J358">
            <v>-339907</v>
          </cell>
          <cell r="K358">
            <v>299788</v>
          </cell>
          <cell r="L358">
            <v>131490</v>
          </cell>
          <cell r="M358">
            <v>431278</v>
          </cell>
          <cell r="N358">
            <v>63513</v>
          </cell>
          <cell r="O358">
            <v>27858</v>
          </cell>
          <cell r="P358">
            <v>91371</v>
          </cell>
          <cell r="Q358">
            <v>0</v>
          </cell>
          <cell r="R358">
            <v>0</v>
          </cell>
          <cell r="S358">
            <v>0</v>
          </cell>
          <cell r="T358">
            <v>0</v>
          </cell>
          <cell r="U358">
            <v>0</v>
          </cell>
          <cell r="V358">
            <v>0</v>
          </cell>
          <cell r="W358">
            <v>0</v>
          </cell>
          <cell r="X358">
            <v>0</v>
          </cell>
          <cell r="Y358">
            <v>0</v>
          </cell>
          <cell r="Z358">
            <v>0</v>
          </cell>
          <cell r="AA358">
            <v>0</v>
          </cell>
          <cell r="AB358">
            <v>0</v>
          </cell>
        </row>
        <row r="361">
          <cell r="C361" t="str">
            <v>P100</v>
          </cell>
          <cell r="E361">
            <v>7131.1600000000008</v>
          </cell>
          <cell r="F361">
            <v>7131.1600000000008</v>
          </cell>
          <cell r="G361">
            <v>0</v>
          </cell>
          <cell r="H361">
            <v>1440</v>
          </cell>
          <cell r="I361">
            <v>632</v>
          </cell>
          <cell r="J361">
            <v>2072</v>
          </cell>
          <cell r="K361">
            <v>0</v>
          </cell>
          <cell r="L361">
            <v>0</v>
          </cell>
          <cell r="M361">
            <v>0</v>
          </cell>
          <cell r="N361">
            <v>1440</v>
          </cell>
          <cell r="O361">
            <v>632</v>
          </cell>
          <cell r="P361">
            <v>2072</v>
          </cell>
          <cell r="Q361">
            <v>0</v>
          </cell>
          <cell r="R361">
            <v>0</v>
          </cell>
          <cell r="S361">
            <v>0</v>
          </cell>
          <cell r="T361">
            <v>0</v>
          </cell>
          <cell r="U361">
            <v>0</v>
          </cell>
          <cell r="V361">
            <v>0</v>
          </cell>
          <cell r="W361">
            <v>0</v>
          </cell>
          <cell r="X361">
            <v>0</v>
          </cell>
          <cell r="Y361">
            <v>0</v>
          </cell>
          <cell r="Z361">
            <v>0</v>
          </cell>
          <cell r="AA361">
            <v>0</v>
          </cell>
          <cell r="AB361">
            <v>0</v>
          </cell>
        </row>
        <row r="362">
          <cell r="C362" t="str">
            <v>P200</v>
          </cell>
          <cell r="E362">
            <v>13102.640000000001</v>
          </cell>
          <cell r="F362">
            <v>0</v>
          </cell>
          <cell r="G362">
            <v>13102.640000000001</v>
          </cell>
          <cell r="H362">
            <v>0</v>
          </cell>
          <cell r="I362">
            <v>0</v>
          </cell>
          <cell r="J362">
            <v>0</v>
          </cell>
          <cell r="K362">
            <v>2646</v>
          </cell>
          <cell r="L362">
            <v>1160</v>
          </cell>
          <cell r="M362">
            <v>3806</v>
          </cell>
          <cell r="N362">
            <v>2646</v>
          </cell>
          <cell r="O362">
            <v>1160</v>
          </cell>
          <cell r="P362">
            <v>3806</v>
          </cell>
          <cell r="Q362">
            <v>0</v>
          </cell>
          <cell r="R362">
            <v>0</v>
          </cell>
          <cell r="S362">
            <v>0</v>
          </cell>
          <cell r="T362">
            <v>0</v>
          </cell>
          <cell r="U362">
            <v>0</v>
          </cell>
          <cell r="V362">
            <v>0</v>
          </cell>
          <cell r="W362">
            <v>0</v>
          </cell>
          <cell r="X362">
            <v>0</v>
          </cell>
          <cell r="Y362">
            <v>0</v>
          </cell>
          <cell r="Z362">
            <v>0</v>
          </cell>
          <cell r="AA362">
            <v>0</v>
          </cell>
          <cell r="AB362">
            <v>0</v>
          </cell>
        </row>
        <row r="363">
          <cell r="C363" t="str">
            <v>P300</v>
          </cell>
          <cell r="E363">
            <v>1026885.4</v>
          </cell>
          <cell r="F363">
            <v>0</v>
          </cell>
          <cell r="G363">
            <v>1026885.4</v>
          </cell>
          <cell r="H363">
            <v>0</v>
          </cell>
          <cell r="I363">
            <v>0</v>
          </cell>
          <cell r="J363">
            <v>0</v>
          </cell>
          <cell r="K363">
            <v>207360</v>
          </cell>
          <cell r="L363">
            <v>90950</v>
          </cell>
          <cell r="M363">
            <v>298310</v>
          </cell>
          <cell r="N363">
            <v>207360</v>
          </cell>
          <cell r="O363">
            <v>90950</v>
          </cell>
          <cell r="P363">
            <v>298310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P999</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5">
          <cell r="E365">
            <v>1047119.2000000001</v>
          </cell>
          <cell r="F365">
            <v>7131.1600000000008</v>
          </cell>
          <cell r="G365">
            <v>1039988.04</v>
          </cell>
        </row>
        <row r="368">
          <cell r="C368" t="str">
            <v>F100</v>
          </cell>
          <cell r="E368">
            <v>-75193.766381792768</v>
          </cell>
          <cell r="F368">
            <v>0</v>
          </cell>
          <cell r="G368">
            <v>-75193.766381792768</v>
          </cell>
          <cell r="H368">
            <v>0</v>
          </cell>
          <cell r="I368">
            <v>0</v>
          </cell>
          <cell r="J368">
            <v>0</v>
          </cell>
          <cell r="K368">
            <v>-15184</v>
          </cell>
          <cell r="L368">
            <v>-6660</v>
          </cell>
          <cell r="M368">
            <v>-21844</v>
          </cell>
          <cell r="N368">
            <v>-15184</v>
          </cell>
          <cell r="O368">
            <v>-6660</v>
          </cell>
          <cell r="P368">
            <v>-21844</v>
          </cell>
          <cell r="Q368">
            <v>0</v>
          </cell>
          <cell r="R368">
            <v>0</v>
          </cell>
          <cell r="S368">
            <v>0</v>
          </cell>
          <cell r="T368">
            <v>0</v>
          </cell>
          <cell r="U368">
            <v>0</v>
          </cell>
          <cell r="V368">
            <v>0</v>
          </cell>
          <cell r="W368">
            <v>0</v>
          </cell>
          <cell r="X368">
            <v>0</v>
          </cell>
          <cell r="Y368">
            <v>0</v>
          </cell>
          <cell r="Z368">
            <v>0</v>
          </cell>
          <cell r="AA368">
            <v>0</v>
          </cell>
          <cell r="AB368">
            <v>0</v>
          </cell>
        </row>
        <row r="369">
          <cell r="C369" t="str">
            <v>F100</v>
          </cell>
          <cell r="E369">
            <v>0</v>
          </cell>
          <cell r="F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C370" t="str">
            <v>F200</v>
          </cell>
          <cell r="E370">
            <v>-2149123.268818547</v>
          </cell>
          <cell r="F370">
            <v>0</v>
          </cell>
          <cell r="G370">
            <v>-2149123.268818547</v>
          </cell>
          <cell r="H370">
            <v>0</v>
          </cell>
          <cell r="I370">
            <v>0</v>
          </cell>
          <cell r="J370">
            <v>0</v>
          </cell>
          <cell r="K370">
            <v>-433975</v>
          </cell>
          <cell r="L370">
            <v>-190345</v>
          </cell>
          <cell r="M370">
            <v>-624320</v>
          </cell>
          <cell r="N370">
            <v>-433975</v>
          </cell>
          <cell r="O370">
            <v>-190345</v>
          </cell>
          <cell r="P370">
            <v>-624320</v>
          </cell>
          <cell r="Q370">
            <v>0</v>
          </cell>
          <cell r="R370">
            <v>0</v>
          </cell>
          <cell r="S370">
            <v>0</v>
          </cell>
          <cell r="T370">
            <v>0</v>
          </cell>
          <cell r="U370">
            <v>0</v>
          </cell>
          <cell r="V370">
            <v>0</v>
          </cell>
          <cell r="W370">
            <v>0</v>
          </cell>
          <cell r="X370">
            <v>0</v>
          </cell>
          <cell r="Y370">
            <v>0</v>
          </cell>
          <cell r="Z370">
            <v>0</v>
          </cell>
          <cell r="AA370">
            <v>0</v>
          </cell>
          <cell r="AB370">
            <v>0</v>
          </cell>
        </row>
        <row r="371">
          <cell r="C371" t="str">
            <v>F999</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E372">
            <v>-2224317.0352003397</v>
          </cell>
          <cell r="F372">
            <v>0</v>
          </cell>
          <cell r="G372">
            <v>-2224317.0352003397</v>
          </cell>
        </row>
        <row r="375">
          <cell r="C375" t="str">
            <v>T100</v>
          </cell>
          <cell r="D375">
            <v>190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6">
          <cell r="C376" t="str">
            <v>T200</v>
          </cell>
          <cell r="D376">
            <v>282</v>
          </cell>
          <cell r="E376">
            <v>574187.26217600121</v>
          </cell>
          <cell r="F376">
            <v>574187.26217600121</v>
          </cell>
          <cell r="G376">
            <v>0</v>
          </cell>
          <cell r="H376">
            <v>115946</v>
          </cell>
          <cell r="I376">
            <v>50855</v>
          </cell>
          <cell r="J376">
            <v>166801</v>
          </cell>
          <cell r="K376">
            <v>0</v>
          </cell>
          <cell r="L376">
            <v>0</v>
          </cell>
          <cell r="M376">
            <v>0</v>
          </cell>
          <cell r="N376">
            <v>115946</v>
          </cell>
          <cell r="O376">
            <v>50855</v>
          </cell>
          <cell r="P376">
            <v>166801</v>
          </cell>
          <cell r="Q376">
            <v>0</v>
          </cell>
          <cell r="R376">
            <v>0</v>
          </cell>
          <cell r="S376">
            <v>0</v>
          </cell>
          <cell r="T376">
            <v>-115946</v>
          </cell>
          <cell r="U376">
            <v>-50855</v>
          </cell>
          <cell r="V376">
            <v>-166801</v>
          </cell>
          <cell r="W376">
            <v>0</v>
          </cell>
          <cell r="X376">
            <v>0</v>
          </cell>
          <cell r="Y376">
            <v>0</v>
          </cell>
          <cell r="Z376">
            <v>0</v>
          </cell>
          <cell r="AA376">
            <v>0</v>
          </cell>
          <cell r="AB376">
            <v>0</v>
          </cell>
        </row>
        <row r="377">
          <cell r="C377" t="str">
            <v>T210</v>
          </cell>
          <cell r="D377">
            <v>282</v>
          </cell>
          <cell r="E377">
            <v>-1913290.4985770728</v>
          </cell>
          <cell r="F377">
            <v>-1913290.4985770728</v>
          </cell>
          <cell r="G377">
            <v>0</v>
          </cell>
          <cell r="H377">
            <v>-386353</v>
          </cell>
          <cell r="I377">
            <v>-169458</v>
          </cell>
          <cell r="J377">
            <v>-555811</v>
          </cell>
          <cell r="K377">
            <v>0</v>
          </cell>
          <cell r="L377">
            <v>0</v>
          </cell>
          <cell r="M377">
            <v>0</v>
          </cell>
          <cell r="N377">
            <v>-386353</v>
          </cell>
          <cell r="O377">
            <v>-169458</v>
          </cell>
          <cell r="P377">
            <v>-555811</v>
          </cell>
          <cell r="Q377">
            <v>386353</v>
          </cell>
          <cell r="R377">
            <v>169458</v>
          </cell>
          <cell r="S377">
            <v>555811</v>
          </cell>
          <cell r="T377">
            <v>0</v>
          </cell>
          <cell r="U377">
            <v>0</v>
          </cell>
          <cell r="V377">
            <v>0</v>
          </cell>
          <cell r="W377">
            <v>0</v>
          </cell>
          <cell r="X377">
            <v>0</v>
          </cell>
          <cell r="Y377">
            <v>0</v>
          </cell>
          <cell r="Z377">
            <v>0</v>
          </cell>
          <cell r="AA377">
            <v>0</v>
          </cell>
          <cell r="AB377">
            <v>0</v>
          </cell>
        </row>
        <row r="378">
          <cell r="C378" t="str">
            <v>T220</v>
          </cell>
          <cell r="D378">
            <v>282</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row>
        <row r="379">
          <cell r="C379" t="str">
            <v>T230</v>
          </cell>
          <cell r="D379">
            <v>282</v>
          </cell>
          <cell r="E379">
            <v>10291.069999999949</v>
          </cell>
          <cell r="F379">
            <v>0</v>
          </cell>
          <cell r="G379">
            <v>10291.069999999949</v>
          </cell>
          <cell r="H379">
            <v>0</v>
          </cell>
          <cell r="I379">
            <v>0</v>
          </cell>
          <cell r="J379">
            <v>0</v>
          </cell>
          <cell r="K379">
            <v>2078</v>
          </cell>
          <cell r="L379">
            <v>911</v>
          </cell>
          <cell r="M379">
            <v>2989</v>
          </cell>
          <cell r="N379">
            <v>2078</v>
          </cell>
          <cell r="O379">
            <v>911</v>
          </cell>
          <cell r="P379">
            <v>2989</v>
          </cell>
          <cell r="Q379">
            <v>0</v>
          </cell>
          <cell r="R379">
            <v>0</v>
          </cell>
          <cell r="S379">
            <v>0</v>
          </cell>
          <cell r="T379">
            <v>0</v>
          </cell>
          <cell r="U379">
            <v>0</v>
          </cell>
          <cell r="V379">
            <v>0</v>
          </cell>
          <cell r="W379">
            <v>0</v>
          </cell>
          <cell r="X379">
            <v>0</v>
          </cell>
          <cell r="Y379">
            <v>0</v>
          </cell>
          <cell r="Z379">
            <v>-2078</v>
          </cell>
          <cell r="AA379">
            <v>-911</v>
          </cell>
          <cell r="AB379">
            <v>-2989</v>
          </cell>
        </row>
        <row r="380">
          <cell r="C380" t="str">
            <v>T240</v>
          </cell>
          <cell r="D380">
            <v>282</v>
          </cell>
          <cell r="E380">
            <v>-11579.908618207228</v>
          </cell>
          <cell r="F380">
            <v>0</v>
          </cell>
          <cell r="G380">
            <v>-11579.908618207228</v>
          </cell>
          <cell r="H380">
            <v>0</v>
          </cell>
          <cell r="I380">
            <v>0</v>
          </cell>
          <cell r="J380">
            <v>0</v>
          </cell>
          <cell r="K380">
            <v>-2338</v>
          </cell>
          <cell r="L380">
            <v>-1026</v>
          </cell>
          <cell r="M380">
            <v>-3364</v>
          </cell>
          <cell r="N380">
            <v>-2338</v>
          </cell>
          <cell r="O380">
            <v>-1026</v>
          </cell>
          <cell r="P380">
            <v>-3364</v>
          </cell>
          <cell r="Q380">
            <v>0</v>
          </cell>
          <cell r="R380">
            <v>0</v>
          </cell>
          <cell r="S380">
            <v>0</v>
          </cell>
          <cell r="T380">
            <v>0</v>
          </cell>
          <cell r="U380">
            <v>0</v>
          </cell>
          <cell r="V380">
            <v>0</v>
          </cell>
          <cell r="W380">
            <v>2338</v>
          </cell>
          <cell r="X380">
            <v>1026</v>
          </cell>
          <cell r="Y380">
            <v>3364</v>
          </cell>
          <cell r="Z380">
            <v>0</v>
          </cell>
          <cell r="AA380">
            <v>0</v>
          </cell>
          <cell r="AB380">
            <v>0</v>
          </cell>
        </row>
        <row r="381">
          <cell r="C381" t="str">
            <v>T300</v>
          </cell>
          <cell r="D381">
            <v>283</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row>
        <row r="382">
          <cell r="C382" t="str">
            <v>T310</v>
          </cell>
          <cell r="D382">
            <v>283</v>
          </cell>
          <cell r="E382">
            <v>-298987.95077072066</v>
          </cell>
          <cell r="F382">
            <v>0</v>
          </cell>
          <cell r="G382">
            <v>-298987.95077072066</v>
          </cell>
          <cell r="H382">
            <v>0</v>
          </cell>
          <cell r="I382">
            <v>0</v>
          </cell>
          <cell r="J382">
            <v>0</v>
          </cell>
          <cell r="K382">
            <v>-60375</v>
          </cell>
          <cell r="L382">
            <v>-26481</v>
          </cell>
          <cell r="M382">
            <v>-86856</v>
          </cell>
          <cell r="N382">
            <v>-60375</v>
          </cell>
          <cell r="O382">
            <v>-26481</v>
          </cell>
          <cell r="P382">
            <v>-86856</v>
          </cell>
          <cell r="Q382">
            <v>0</v>
          </cell>
          <cell r="R382">
            <v>0</v>
          </cell>
          <cell r="S382">
            <v>0</v>
          </cell>
          <cell r="T382">
            <v>0</v>
          </cell>
          <cell r="U382">
            <v>0</v>
          </cell>
          <cell r="V382">
            <v>0</v>
          </cell>
          <cell r="W382">
            <v>60375</v>
          </cell>
          <cell r="X382">
            <v>26481</v>
          </cell>
          <cell r="Y382">
            <v>86856</v>
          </cell>
          <cell r="Z382">
            <v>0</v>
          </cell>
          <cell r="AA382">
            <v>0</v>
          </cell>
          <cell r="AB382">
            <v>0</v>
          </cell>
        </row>
        <row r="383">
          <cell r="C383" t="str">
            <v>T320</v>
          </cell>
          <cell r="D383">
            <v>283</v>
          </cell>
          <cell r="E383">
            <v>-1048811.7094975188</v>
          </cell>
          <cell r="F383">
            <v>-1048811.7094975188</v>
          </cell>
          <cell r="G383">
            <v>0</v>
          </cell>
          <cell r="H383">
            <v>-211788</v>
          </cell>
          <cell r="I383">
            <v>-92892</v>
          </cell>
          <cell r="J383">
            <v>-304680</v>
          </cell>
          <cell r="K383">
            <v>0</v>
          </cell>
          <cell r="L383">
            <v>0</v>
          </cell>
          <cell r="M383">
            <v>0</v>
          </cell>
          <cell r="N383">
            <v>-211788</v>
          </cell>
          <cell r="O383">
            <v>-92892</v>
          </cell>
          <cell r="P383">
            <v>-304680</v>
          </cell>
          <cell r="Q383">
            <v>211788</v>
          </cell>
          <cell r="R383">
            <v>92892</v>
          </cell>
          <cell r="S383">
            <v>304680</v>
          </cell>
          <cell r="T383">
            <v>0</v>
          </cell>
          <cell r="U383">
            <v>0</v>
          </cell>
          <cell r="V383">
            <v>0</v>
          </cell>
          <cell r="W383">
            <v>0</v>
          </cell>
          <cell r="X383">
            <v>0</v>
          </cell>
          <cell r="Y383">
            <v>0</v>
          </cell>
          <cell r="Z383">
            <v>0</v>
          </cell>
          <cell r="AA383">
            <v>0</v>
          </cell>
          <cell r="AB383">
            <v>0</v>
          </cell>
        </row>
        <row r="384">
          <cell r="C384" t="str">
            <v>T400</v>
          </cell>
          <cell r="D384">
            <v>283</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row>
        <row r="385">
          <cell r="C385" t="str">
            <v>T410</v>
          </cell>
          <cell r="D385">
            <v>283</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row>
        <row r="386">
          <cell r="C386" t="str">
            <v>T500</v>
          </cell>
          <cell r="D386">
            <v>283</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row>
        <row r="387">
          <cell r="C387" t="str">
            <v>T600</v>
          </cell>
          <cell r="D387">
            <v>283</v>
          </cell>
          <cell r="E387">
            <v>987940.35387687781</v>
          </cell>
          <cell r="F387">
            <v>987940.35387687781</v>
          </cell>
          <cell r="G387">
            <v>0</v>
          </cell>
          <cell r="H387">
            <v>199496</v>
          </cell>
          <cell r="I387">
            <v>87501</v>
          </cell>
          <cell r="J387">
            <v>286997</v>
          </cell>
          <cell r="K387">
            <v>0</v>
          </cell>
          <cell r="L387">
            <v>0</v>
          </cell>
          <cell r="M387">
            <v>0</v>
          </cell>
          <cell r="N387">
            <v>199496</v>
          </cell>
          <cell r="O387">
            <v>87501</v>
          </cell>
          <cell r="P387">
            <v>286997</v>
          </cell>
          <cell r="Q387">
            <v>0</v>
          </cell>
          <cell r="R387">
            <v>0</v>
          </cell>
          <cell r="S387">
            <v>0</v>
          </cell>
          <cell r="T387">
            <v>-199496</v>
          </cell>
          <cell r="U387">
            <v>-87501</v>
          </cell>
          <cell r="V387">
            <v>-286997</v>
          </cell>
          <cell r="W387">
            <v>0</v>
          </cell>
          <cell r="X387">
            <v>0</v>
          </cell>
          <cell r="Y387">
            <v>0</v>
          </cell>
          <cell r="Z387">
            <v>0</v>
          </cell>
          <cell r="AA387">
            <v>0</v>
          </cell>
          <cell r="AB387">
            <v>0</v>
          </cell>
        </row>
        <row r="388">
          <cell r="C388" t="str">
            <v>T700</v>
          </cell>
          <cell r="D388">
            <v>283</v>
          </cell>
          <cell r="E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C389" t="str">
            <v>T999</v>
          </cell>
          <cell r="D389">
            <v>283</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0">
          <cell r="E390">
            <v>-1700251.3814106404</v>
          </cell>
          <cell r="F390">
            <v>-1399974.5920217128</v>
          </cell>
          <cell r="G390">
            <v>-300276.78938892792</v>
          </cell>
        </row>
        <row r="392">
          <cell r="E392">
            <v>-2562923.7562787523</v>
          </cell>
          <cell r="F392">
            <v>-2562923.7562787523</v>
          </cell>
          <cell r="G392">
            <v>0</v>
          </cell>
        </row>
        <row r="393">
          <cell r="C393" t="str">
            <v>Federal_NOL</v>
          </cell>
          <cell r="E393">
            <v>2562923.7562787523</v>
          </cell>
          <cell r="F393">
            <v>2562923.7562787523</v>
          </cell>
          <cell r="G393">
            <v>0</v>
          </cell>
          <cell r="H393">
            <v>517534</v>
          </cell>
          <cell r="I393">
            <v>0</v>
          </cell>
          <cell r="J393">
            <v>517534</v>
          </cell>
          <cell r="K393">
            <v>0</v>
          </cell>
          <cell r="L393">
            <v>0</v>
          </cell>
          <cell r="M393">
            <v>0</v>
          </cell>
          <cell r="N393">
            <v>517534</v>
          </cell>
          <cell r="O393">
            <v>0</v>
          </cell>
          <cell r="P393">
            <v>517534</v>
          </cell>
          <cell r="Q393">
            <v>0</v>
          </cell>
          <cell r="R393">
            <v>0</v>
          </cell>
          <cell r="S393">
            <v>0</v>
          </cell>
          <cell r="T393">
            <v>-517534</v>
          </cell>
          <cell r="U393">
            <v>0</v>
          </cell>
          <cell r="V393">
            <v>-517534</v>
          </cell>
          <cell r="W393">
            <v>0</v>
          </cell>
          <cell r="X393">
            <v>0</v>
          </cell>
          <cell r="Y393">
            <v>0</v>
          </cell>
          <cell r="Z393">
            <v>0</v>
          </cell>
          <cell r="AA393">
            <v>0</v>
          </cell>
          <cell r="AB393">
            <v>0</v>
          </cell>
        </row>
        <row r="394">
          <cell r="C394" t="str">
            <v>Federal_TEO</v>
          </cell>
          <cell r="E394">
            <v>0</v>
          </cell>
          <cell r="F394">
            <v>0</v>
          </cell>
          <cell r="G394">
            <v>0</v>
          </cell>
          <cell r="H394">
            <v>0</v>
          </cell>
          <cell r="I394">
            <v>0</v>
          </cell>
          <cell r="J394">
            <v>0</v>
          </cell>
          <cell r="K394">
            <v>0</v>
          </cell>
          <cell r="L394">
            <v>0</v>
          </cell>
          <cell r="M394">
            <v>0</v>
          </cell>
          <cell r="N394">
            <v>0</v>
          </cell>
          <cell r="O394">
            <v>0</v>
          </cell>
          <cell r="P394">
            <v>0</v>
          </cell>
          <cell r="Q394">
            <v>-279410</v>
          </cell>
          <cell r="R394">
            <v>0</v>
          </cell>
          <cell r="S394">
            <v>-279410</v>
          </cell>
          <cell r="T394">
            <v>389108</v>
          </cell>
          <cell r="U394">
            <v>0</v>
          </cell>
          <cell r="V394">
            <v>389108</v>
          </cell>
          <cell r="W394">
            <v>-29295</v>
          </cell>
          <cell r="X394">
            <v>0</v>
          </cell>
          <cell r="Y394">
            <v>-29295</v>
          </cell>
          <cell r="Z394">
            <v>971</v>
          </cell>
          <cell r="AA394">
            <v>0</v>
          </cell>
          <cell r="AB394">
            <v>971</v>
          </cell>
        </row>
        <row r="395">
          <cell r="E395">
            <v>0</v>
          </cell>
          <cell r="F395">
            <v>0</v>
          </cell>
          <cell r="G395">
            <v>0</v>
          </cell>
        </row>
        <row r="397">
          <cell r="C397" t="str">
            <v>State_IT</v>
          </cell>
          <cell r="E397">
            <v>0</v>
          </cell>
          <cell r="F397">
            <v>0</v>
          </cell>
          <cell r="G397">
            <v>0</v>
          </cell>
        </row>
        <row r="398">
          <cell r="C398" t="str">
            <v>State_Dep</v>
          </cell>
          <cell r="E398">
            <v>0</v>
          </cell>
          <cell r="F398">
            <v>0</v>
          </cell>
          <cell r="G398">
            <v>0</v>
          </cell>
        </row>
        <row r="399">
          <cell r="E399">
            <v>-2562923.7562787523</v>
          </cell>
          <cell r="F399">
            <v>-2562923.7562787523</v>
          </cell>
          <cell r="G399">
            <v>0</v>
          </cell>
        </row>
        <row r="400">
          <cell r="C400" t="str">
            <v>State_NOL</v>
          </cell>
          <cell r="E400">
            <v>2562923.7562787523</v>
          </cell>
          <cell r="F400">
            <v>2562923.7562787523</v>
          </cell>
          <cell r="G400">
            <v>0</v>
          </cell>
          <cell r="H400">
            <v>0</v>
          </cell>
          <cell r="I400">
            <v>226995</v>
          </cell>
          <cell r="J400">
            <v>226995</v>
          </cell>
          <cell r="K400">
            <v>0</v>
          </cell>
          <cell r="L400">
            <v>0</v>
          </cell>
          <cell r="M400">
            <v>0</v>
          </cell>
          <cell r="N400">
            <v>0</v>
          </cell>
          <cell r="O400">
            <v>226995</v>
          </cell>
          <cell r="P400">
            <v>226995</v>
          </cell>
          <cell r="Q400">
            <v>0</v>
          </cell>
          <cell r="R400">
            <v>0</v>
          </cell>
          <cell r="S400">
            <v>0</v>
          </cell>
          <cell r="T400">
            <v>0</v>
          </cell>
          <cell r="U400">
            <v>-226995</v>
          </cell>
          <cell r="V400">
            <v>-226995</v>
          </cell>
          <cell r="W400">
            <v>0</v>
          </cell>
          <cell r="X400">
            <v>0</v>
          </cell>
          <cell r="Y400">
            <v>0</v>
          </cell>
          <cell r="Z400">
            <v>0</v>
          </cell>
          <cell r="AA400">
            <v>0</v>
          </cell>
          <cell r="AB400">
            <v>0</v>
          </cell>
        </row>
        <row r="401">
          <cell r="C401" t="str">
            <v>State_TEO</v>
          </cell>
          <cell r="E401">
            <v>0</v>
          </cell>
          <cell r="F401">
            <v>0</v>
          </cell>
          <cell r="G401">
            <v>0</v>
          </cell>
          <cell r="H401">
            <v>0</v>
          </cell>
          <cell r="I401">
            <v>0</v>
          </cell>
          <cell r="J401">
            <v>0</v>
          </cell>
          <cell r="K401">
            <v>0</v>
          </cell>
          <cell r="L401">
            <v>0</v>
          </cell>
          <cell r="M401">
            <v>0</v>
          </cell>
          <cell r="N401">
            <v>0</v>
          </cell>
          <cell r="O401">
            <v>0</v>
          </cell>
          <cell r="P401">
            <v>0</v>
          </cell>
          <cell r="Q401">
            <v>0</v>
          </cell>
          <cell r="R401">
            <v>-122552</v>
          </cell>
          <cell r="S401">
            <v>-122552</v>
          </cell>
          <cell r="T401">
            <v>0</v>
          </cell>
          <cell r="U401">
            <v>170667</v>
          </cell>
          <cell r="V401">
            <v>170667</v>
          </cell>
          <cell r="W401">
            <v>0</v>
          </cell>
          <cell r="X401">
            <v>-12849</v>
          </cell>
          <cell r="Y401">
            <v>-12849</v>
          </cell>
          <cell r="Z401">
            <v>0</v>
          </cell>
          <cell r="AA401">
            <v>426</v>
          </cell>
          <cell r="AB401">
            <v>426</v>
          </cell>
        </row>
        <row r="402">
          <cell r="E402">
            <v>0</v>
          </cell>
          <cell r="F402">
            <v>0</v>
          </cell>
          <cell r="G402">
            <v>0</v>
          </cell>
        </row>
        <row r="404">
          <cell r="C404" t="str">
            <v>Rounding</v>
          </cell>
          <cell r="H404">
            <v>1</v>
          </cell>
          <cell r="I404">
            <v>0</v>
          </cell>
          <cell r="J404">
            <v>1</v>
          </cell>
          <cell r="K404">
            <v>-1</v>
          </cell>
          <cell r="L404">
            <v>-1</v>
          </cell>
          <cell r="M404">
            <v>-2</v>
          </cell>
          <cell r="N404">
            <v>0</v>
          </cell>
          <cell r="O404">
            <v>-1</v>
          </cell>
          <cell r="P404">
            <v>-1</v>
          </cell>
          <cell r="Q404">
            <v>0</v>
          </cell>
          <cell r="R404">
            <v>0</v>
          </cell>
          <cell r="S404">
            <v>0</v>
          </cell>
          <cell r="T404">
            <v>0</v>
          </cell>
          <cell r="U404">
            <v>0</v>
          </cell>
          <cell r="V404">
            <v>0</v>
          </cell>
          <cell r="W404">
            <v>0</v>
          </cell>
          <cell r="X404">
            <v>0</v>
          </cell>
          <cell r="Y404">
            <v>0</v>
          </cell>
          <cell r="Z404">
            <v>0</v>
          </cell>
          <cell r="AA404">
            <v>0</v>
          </cell>
          <cell r="AB404">
            <v>0</v>
          </cell>
        </row>
        <row r="405">
          <cell r="C405" t="str">
            <v>Tax_Credit_1</v>
          </cell>
          <cell r="E405">
            <v>0</v>
          </cell>
          <cell r="F405">
            <v>0</v>
          </cell>
          <cell r="G405">
            <v>0</v>
          </cell>
        </row>
        <row r="406">
          <cell r="H406">
            <v>1</v>
          </cell>
          <cell r="I406">
            <v>1</v>
          </cell>
          <cell r="J406">
            <v>2</v>
          </cell>
          <cell r="K406">
            <v>-1</v>
          </cell>
          <cell r="L406">
            <v>-2</v>
          </cell>
          <cell r="M406">
            <v>-3</v>
          </cell>
          <cell r="N406">
            <v>0</v>
          </cell>
          <cell r="O406">
            <v>-1</v>
          </cell>
          <cell r="P406">
            <v>-1</v>
          </cell>
          <cell r="Q406">
            <v>318731</v>
          </cell>
          <cell r="R406">
            <v>139798</v>
          </cell>
          <cell r="S406">
            <v>458529</v>
          </cell>
          <cell r="T406">
            <v>-443868</v>
          </cell>
          <cell r="U406">
            <v>-194684</v>
          </cell>
          <cell r="V406">
            <v>-638552</v>
          </cell>
          <cell r="W406">
            <v>33418</v>
          </cell>
          <cell r="X406">
            <v>14658</v>
          </cell>
          <cell r="Y406">
            <v>48076</v>
          </cell>
          <cell r="Z406">
            <v>-1107</v>
          </cell>
          <cell r="AA406">
            <v>-485</v>
          </cell>
          <cell r="AB406">
            <v>-1592</v>
          </cell>
        </row>
        <row r="408">
          <cell r="C408" t="str">
            <v>Rounding</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row>
        <row r="409">
          <cell r="C409" t="str">
            <v>Discrete_1</v>
          </cell>
          <cell r="E409">
            <v>0</v>
          </cell>
          <cell r="F409">
            <v>0</v>
          </cell>
          <cell r="G409">
            <v>0</v>
          </cell>
        </row>
        <row r="410">
          <cell r="C410" t="str">
            <v>Discrete_2</v>
          </cell>
          <cell r="E410">
            <v>0</v>
          </cell>
          <cell r="F410">
            <v>0</v>
          </cell>
          <cell r="G410">
            <v>0</v>
          </cell>
        </row>
        <row r="412">
          <cell r="H412">
            <v>1</v>
          </cell>
          <cell r="I412">
            <v>1</v>
          </cell>
          <cell r="J412">
            <v>2</v>
          </cell>
          <cell r="K412">
            <v>-1</v>
          </cell>
          <cell r="L412">
            <v>-2</v>
          </cell>
          <cell r="M412">
            <v>-3</v>
          </cell>
          <cell r="N412">
            <v>0</v>
          </cell>
          <cell r="O412">
            <v>-1</v>
          </cell>
          <cell r="P412">
            <v>-1</v>
          </cell>
          <cell r="Q412">
            <v>318731</v>
          </cell>
          <cell r="R412">
            <v>139798</v>
          </cell>
          <cell r="S412">
            <v>458529</v>
          </cell>
          <cell r="T412">
            <v>-443868</v>
          </cell>
          <cell r="U412">
            <v>-194684</v>
          </cell>
          <cell r="V412">
            <v>-638552</v>
          </cell>
          <cell r="W412">
            <v>33418</v>
          </cell>
          <cell r="X412">
            <v>14658</v>
          </cell>
          <cell r="Y412">
            <v>48076</v>
          </cell>
          <cell r="Z412">
            <v>-1107</v>
          </cell>
          <cell r="AA412">
            <v>-485</v>
          </cell>
          <cell r="AB412">
            <v>-1592</v>
          </cell>
        </row>
      </sheetData>
      <sheetData sheetId="63">
        <row r="10457">
          <cell r="AE10457">
            <v>7131.1600000000008</v>
          </cell>
        </row>
      </sheetData>
      <sheetData sheetId="64"/>
      <sheetData sheetId="65"/>
      <sheetData sheetId="66"/>
      <sheetData sheetId="67">
        <row r="145">
          <cell r="P145">
            <v>1913290.4985770728</v>
          </cell>
        </row>
      </sheetData>
      <sheetData sheetId="68"/>
      <sheetData sheetId="69"/>
      <sheetData sheetId="70">
        <row r="21">
          <cell r="K21">
            <v>0.74274777160251892</v>
          </cell>
        </row>
      </sheetData>
      <sheetData sheetId="71"/>
      <sheetData sheetId="72"/>
      <sheetData sheetId="73"/>
      <sheetData sheetId="74"/>
      <sheetData sheetId="75">
        <row r="237">
          <cell r="C237" t="str">
            <v>PTBI</v>
          </cell>
          <cell r="E237">
            <v>-3163304.4399999902</v>
          </cell>
          <cell r="F237">
            <v>-3167246.8399999901</v>
          </cell>
          <cell r="G237">
            <v>3942.4</v>
          </cell>
          <cell r="H237">
            <v>-664684</v>
          </cell>
          <cell r="I237">
            <v>-2084</v>
          </cell>
          <cell r="J237">
            <v>-666768</v>
          </cell>
          <cell r="K237">
            <v>827</v>
          </cell>
          <cell r="L237">
            <v>3</v>
          </cell>
          <cell r="M237">
            <v>830</v>
          </cell>
          <cell r="N237">
            <v>-663857</v>
          </cell>
          <cell r="O237">
            <v>-2081</v>
          </cell>
          <cell r="P237">
            <v>-665938</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-664684</v>
          </cell>
          <cell r="AG237">
            <v>-2084</v>
          </cell>
          <cell r="AH237">
            <v>-666768</v>
          </cell>
          <cell r="AI237">
            <v>827</v>
          </cell>
          <cell r="AJ237">
            <v>3</v>
          </cell>
          <cell r="AK237">
            <v>830</v>
          </cell>
          <cell r="AL237">
            <v>-663857</v>
          </cell>
          <cell r="AM237">
            <v>-2081</v>
          </cell>
          <cell r="AN237">
            <v>-665938</v>
          </cell>
        </row>
        <row r="240">
          <cell r="C240" t="str">
            <v>P100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row>
        <row r="241">
          <cell r="C241" t="str">
            <v>P200</v>
          </cell>
          <cell r="E241">
            <v>-3942.4</v>
          </cell>
          <cell r="F241">
            <v>0</v>
          </cell>
          <cell r="G241">
            <v>-3942.4</v>
          </cell>
          <cell r="H241">
            <v>0</v>
          </cell>
          <cell r="I241">
            <v>0</v>
          </cell>
          <cell r="J241">
            <v>0</v>
          </cell>
          <cell r="K241">
            <v>-827</v>
          </cell>
          <cell r="L241">
            <v>-3</v>
          </cell>
          <cell r="M241">
            <v>-830</v>
          </cell>
          <cell r="N241">
            <v>-827</v>
          </cell>
          <cell r="O241">
            <v>-3</v>
          </cell>
          <cell r="P241">
            <v>-830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-827</v>
          </cell>
          <cell r="AJ241">
            <v>-3</v>
          </cell>
          <cell r="AK241">
            <v>-830</v>
          </cell>
          <cell r="AL241">
            <v>-827</v>
          </cell>
          <cell r="AM241">
            <v>-3</v>
          </cell>
          <cell r="AN241">
            <v>-830</v>
          </cell>
        </row>
        <row r="242">
          <cell r="C242" t="str">
            <v>P300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row>
        <row r="243">
          <cell r="C243" t="str">
            <v>P999</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row>
        <row r="244">
          <cell r="E244">
            <v>-3942.4</v>
          </cell>
          <cell r="F244">
            <v>0</v>
          </cell>
          <cell r="G244">
            <v>-3942.4</v>
          </cell>
        </row>
        <row r="247">
          <cell r="C247" t="str">
            <v>F100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row>
        <row r="248">
          <cell r="C248" t="str">
            <v>F100</v>
          </cell>
          <cell r="E248">
            <v>0</v>
          </cell>
          <cell r="F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row>
        <row r="249">
          <cell r="C249" t="str">
            <v>F999</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row>
        <row r="250">
          <cell r="E250">
            <v>0</v>
          </cell>
          <cell r="F250">
            <v>0</v>
          </cell>
          <cell r="G250">
            <v>0</v>
          </cell>
        </row>
        <row r="253">
          <cell r="C253" t="str">
            <v>T200</v>
          </cell>
          <cell r="D253">
            <v>282</v>
          </cell>
          <cell r="E253">
            <v>561596.49733333231</v>
          </cell>
          <cell r="F253">
            <v>561596.49733333231</v>
          </cell>
          <cell r="G253">
            <v>0</v>
          </cell>
          <cell r="H253">
            <v>117858</v>
          </cell>
          <cell r="I253">
            <v>369</v>
          </cell>
          <cell r="J253">
            <v>118227</v>
          </cell>
          <cell r="K253">
            <v>0</v>
          </cell>
          <cell r="L253">
            <v>0</v>
          </cell>
          <cell r="M253">
            <v>0</v>
          </cell>
          <cell r="N253">
            <v>117858</v>
          </cell>
          <cell r="O253">
            <v>369</v>
          </cell>
          <cell r="P253">
            <v>118227</v>
          </cell>
          <cell r="Q253">
            <v>0</v>
          </cell>
          <cell r="R253">
            <v>0</v>
          </cell>
          <cell r="S253">
            <v>0</v>
          </cell>
          <cell r="T253">
            <v>-117858</v>
          </cell>
          <cell r="U253">
            <v>-369</v>
          </cell>
          <cell r="V253">
            <v>-118227</v>
          </cell>
          <cell r="W253">
            <v>0</v>
          </cell>
          <cell r="X253">
            <v>0</v>
          </cell>
          <cell r="Y253">
            <v>0</v>
          </cell>
          <cell r="Z253">
            <v>0</v>
          </cell>
          <cell r="AA253">
            <v>0</v>
          </cell>
          <cell r="AB253">
            <v>0</v>
          </cell>
          <cell r="AC253">
            <v>-117858</v>
          </cell>
          <cell r="AD253">
            <v>-369</v>
          </cell>
          <cell r="AE253">
            <v>-118227</v>
          </cell>
          <cell r="AF253">
            <v>0</v>
          </cell>
          <cell r="AG253">
            <v>0</v>
          </cell>
          <cell r="AH253">
            <v>0</v>
          </cell>
          <cell r="AI253">
            <v>0</v>
          </cell>
          <cell r="AJ253">
            <v>0</v>
          </cell>
          <cell r="AK253">
            <v>0</v>
          </cell>
          <cell r="AL253">
            <v>0</v>
          </cell>
          <cell r="AM253">
            <v>0</v>
          </cell>
          <cell r="AN253">
            <v>0</v>
          </cell>
        </row>
        <row r="254">
          <cell r="C254" t="str">
            <v>T210</v>
          </cell>
          <cell r="D254">
            <v>282</v>
          </cell>
          <cell r="E254">
            <v>-369504.8265345</v>
          </cell>
          <cell r="F254">
            <v>-369504.8265345</v>
          </cell>
          <cell r="G254">
            <v>0</v>
          </cell>
          <cell r="H254">
            <v>-77545</v>
          </cell>
          <cell r="I254">
            <v>-243</v>
          </cell>
          <cell r="J254">
            <v>-77788</v>
          </cell>
          <cell r="K254">
            <v>0</v>
          </cell>
          <cell r="L254">
            <v>0</v>
          </cell>
          <cell r="M254">
            <v>0</v>
          </cell>
          <cell r="N254">
            <v>-77545</v>
          </cell>
          <cell r="O254">
            <v>-243</v>
          </cell>
          <cell r="P254">
            <v>-77788</v>
          </cell>
          <cell r="Q254">
            <v>77545</v>
          </cell>
          <cell r="R254">
            <v>243</v>
          </cell>
          <cell r="S254">
            <v>77788</v>
          </cell>
          <cell r="T254">
            <v>0</v>
          </cell>
          <cell r="U254">
            <v>0</v>
          </cell>
          <cell r="V254">
            <v>0</v>
          </cell>
          <cell r="W254">
            <v>0</v>
          </cell>
          <cell r="X254">
            <v>0</v>
          </cell>
          <cell r="Y254">
            <v>0</v>
          </cell>
          <cell r="Z254">
            <v>0</v>
          </cell>
          <cell r="AA254">
            <v>0</v>
          </cell>
          <cell r="AB254">
            <v>0</v>
          </cell>
          <cell r="AC254">
            <v>77545</v>
          </cell>
          <cell r="AD254">
            <v>243</v>
          </cell>
          <cell r="AE254">
            <v>77788</v>
          </cell>
          <cell r="AF254">
            <v>0</v>
          </cell>
          <cell r="AG254">
            <v>0</v>
          </cell>
          <cell r="AH254">
            <v>0</v>
          </cell>
          <cell r="AI254">
            <v>0</v>
          </cell>
          <cell r="AJ254">
            <v>0</v>
          </cell>
          <cell r="AK254">
            <v>0</v>
          </cell>
          <cell r="AL254">
            <v>0</v>
          </cell>
          <cell r="AM254">
            <v>0</v>
          </cell>
          <cell r="AN254">
            <v>0</v>
          </cell>
        </row>
        <row r="255">
          <cell r="C255" t="str">
            <v>T600</v>
          </cell>
          <cell r="D255">
            <v>283</v>
          </cell>
          <cell r="E255">
            <v>200875.67999999993</v>
          </cell>
          <cell r="F255">
            <v>200875.67999999993</v>
          </cell>
          <cell r="G255">
            <v>0</v>
          </cell>
          <cell r="H255">
            <v>42156</v>
          </cell>
          <cell r="I255">
            <v>132</v>
          </cell>
          <cell r="J255">
            <v>42288</v>
          </cell>
          <cell r="K255">
            <v>0</v>
          </cell>
          <cell r="L255">
            <v>0</v>
          </cell>
          <cell r="M255">
            <v>0</v>
          </cell>
          <cell r="N255">
            <v>42156</v>
          </cell>
          <cell r="O255">
            <v>132</v>
          </cell>
          <cell r="P255">
            <v>42288</v>
          </cell>
          <cell r="Q255">
            <v>0</v>
          </cell>
          <cell r="R255">
            <v>0</v>
          </cell>
          <cell r="S255">
            <v>0</v>
          </cell>
          <cell r="T255">
            <v>-42156</v>
          </cell>
          <cell r="U255">
            <v>-132</v>
          </cell>
          <cell r="V255">
            <v>-42288</v>
          </cell>
          <cell r="W255">
            <v>0</v>
          </cell>
          <cell r="X255">
            <v>0</v>
          </cell>
          <cell r="Y255">
            <v>0</v>
          </cell>
          <cell r="Z255">
            <v>0</v>
          </cell>
          <cell r="AA255">
            <v>0</v>
          </cell>
          <cell r="AB255">
            <v>0</v>
          </cell>
          <cell r="AC255">
            <v>-42156</v>
          </cell>
          <cell r="AD255">
            <v>-132</v>
          </cell>
          <cell r="AE255">
            <v>-42288</v>
          </cell>
          <cell r="AF255">
            <v>0</v>
          </cell>
          <cell r="AG255">
            <v>0</v>
          </cell>
          <cell r="AH255">
            <v>0</v>
          </cell>
          <cell r="AI255">
            <v>0</v>
          </cell>
          <cell r="AJ255">
            <v>0</v>
          </cell>
          <cell r="AK255">
            <v>0</v>
          </cell>
          <cell r="AL255">
            <v>0</v>
          </cell>
          <cell r="AM255">
            <v>0</v>
          </cell>
          <cell r="AN255">
            <v>0</v>
          </cell>
        </row>
        <row r="256">
          <cell r="C256" t="str">
            <v>T700</v>
          </cell>
          <cell r="D256">
            <v>283</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C257" t="str">
            <v>T800</v>
          </cell>
          <cell r="D257">
            <v>283</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row>
        <row r="258">
          <cell r="C258" t="str">
            <v>T900</v>
          </cell>
          <cell r="D258">
            <v>283</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row>
        <row r="259">
          <cell r="C259" t="str">
            <v>T999</v>
          </cell>
          <cell r="D259">
            <v>283</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row>
        <row r="260">
          <cell r="E260">
            <v>392967.35079883225</v>
          </cell>
          <cell r="F260">
            <v>392967.35079883225</v>
          </cell>
          <cell r="G260">
            <v>0</v>
          </cell>
        </row>
        <row r="262">
          <cell r="E262">
            <v>-2774279.4892011578</v>
          </cell>
          <cell r="F262">
            <v>-2774279.4892011578</v>
          </cell>
          <cell r="G262">
            <v>0</v>
          </cell>
        </row>
        <row r="263">
          <cell r="C263" t="str">
            <v>Federal_NOL</v>
          </cell>
          <cell r="E263">
            <v>2774279.4892011578</v>
          </cell>
          <cell r="F263">
            <v>2774279.4892011578</v>
          </cell>
          <cell r="G263">
            <v>0</v>
          </cell>
          <cell r="H263">
            <v>582215</v>
          </cell>
          <cell r="I263">
            <v>0</v>
          </cell>
          <cell r="J263">
            <v>582215</v>
          </cell>
          <cell r="K263">
            <v>0</v>
          </cell>
          <cell r="L263">
            <v>0</v>
          </cell>
          <cell r="M263">
            <v>0</v>
          </cell>
          <cell r="N263">
            <v>582215</v>
          </cell>
          <cell r="O263">
            <v>0</v>
          </cell>
          <cell r="P263">
            <v>582215</v>
          </cell>
          <cell r="Q263">
            <v>0</v>
          </cell>
          <cell r="R263">
            <v>0</v>
          </cell>
          <cell r="S263">
            <v>0</v>
          </cell>
          <cell r="T263">
            <v>-582215</v>
          </cell>
          <cell r="U263">
            <v>0</v>
          </cell>
          <cell r="V263">
            <v>-582215</v>
          </cell>
          <cell r="W263">
            <v>0</v>
          </cell>
          <cell r="X263">
            <v>0</v>
          </cell>
          <cell r="Y263">
            <v>0</v>
          </cell>
          <cell r="Z263">
            <v>0</v>
          </cell>
          <cell r="AA263">
            <v>0</v>
          </cell>
          <cell r="AB263">
            <v>0</v>
          </cell>
          <cell r="AC263">
            <v>-582215</v>
          </cell>
          <cell r="AD263">
            <v>0</v>
          </cell>
          <cell r="AE263">
            <v>-582215</v>
          </cell>
          <cell r="AF263">
            <v>0</v>
          </cell>
          <cell r="AG263">
            <v>0</v>
          </cell>
          <cell r="AH263">
            <v>0</v>
          </cell>
          <cell r="AI263">
            <v>0</v>
          </cell>
          <cell r="AJ263">
            <v>0</v>
          </cell>
          <cell r="AK263">
            <v>0</v>
          </cell>
          <cell r="AL263">
            <v>0</v>
          </cell>
          <cell r="AM263">
            <v>0</v>
          </cell>
          <cell r="AN263">
            <v>0</v>
          </cell>
        </row>
        <row r="264">
          <cell r="C264" t="str">
            <v>Federal_ManageCo_TEO</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row>
        <row r="265">
          <cell r="E265">
            <v>0</v>
          </cell>
          <cell r="F265">
            <v>0</v>
          </cell>
          <cell r="G265">
            <v>0</v>
          </cell>
        </row>
        <row r="267">
          <cell r="C267" t="str">
            <v>State_IT</v>
          </cell>
          <cell r="E267">
            <v>0</v>
          </cell>
          <cell r="F267">
            <v>0</v>
          </cell>
          <cell r="G267">
            <v>0</v>
          </cell>
        </row>
        <row r="268">
          <cell r="C268" t="str">
            <v>State_Dep</v>
          </cell>
          <cell r="E268">
            <v>0</v>
          </cell>
          <cell r="F268">
            <v>0</v>
          </cell>
          <cell r="G268">
            <v>0</v>
          </cell>
        </row>
        <row r="269">
          <cell r="E269">
            <v>-2774279.4892011578</v>
          </cell>
          <cell r="F269">
            <v>-2774279.4892011578</v>
          </cell>
          <cell r="G269">
            <v>0</v>
          </cell>
        </row>
        <row r="270">
          <cell r="C270" t="str">
            <v>State_NOL</v>
          </cell>
          <cell r="E270">
            <v>2774279.4892011578</v>
          </cell>
          <cell r="F270">
            <v>2774279.4892011578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E271">
            <v>0</v>
          </cell>
          <cell r="F271">
            <v>0</v>
          </cell>
          <cell r="G271">
            <v>0</v>
          </cell>
        </row>
        <row r="273">
          <cell r="E273">
            <v>-2774279.4892011578</v>
          </cell>
          <cell r="F273">
            <v>-2774279.4892011578</v>
          </cell>
          <cell r="G273">
            <v>0</v>
          </cell>
        </row>
        <row r="274">
          <cell r="E274">
            <v>2774279.4892011578</v>
          </cell>
          <cell r="F274">
            <v>2774279.4892011578</v>
          </cell>
          <cell r="G274">
            <v>0</v>
          </cell>
          <cell r="H274">
            <v>0</v>
          </cell>
          <cell r="I274">
            <v>1825</v>
          </cell>
          <cell r="J274">
            <v>1825</v>
          </cell>
          <cell r="K274">
            <v>0</v>
          </cell>
          <cell r="L274">
            <v>0</v>
          </cell>
          <cell r="M274">
            <v>0</v>
          </cell>
          <cell r="N274">
            <v>0</v>
          </cell>
          <cell r="O274">
            <v>1825</v>
          </cell>
          <cell r="P274">
            <v>1825</v>
          </cell>
          <cell r="Q274">
            <v>0</v>
          </cell>
          <cell r="R274">
            <v>0</v>
          </cell>
          <cell r="S274">
            <v>0</v>
          </cell>
          <cell r="T274">
            <v>0</v>
          </cell>
          <cell r="U274">
            <v>-1825</v>
          </cell>
          <cell r="V274">
            <v>-1825</v>
          </cell>
          <cell r="W274">
            <v>0</v>
          </cell>
          <cell r="X274">
            <v>0</v>
          </cell>
          <cell r="Y274">
            <v>0</v>
          </cell>
          <cell r="Z274">
            <v>0</v>
          </cell>
          <cell r="AA274">
            <v>0</v>
          </cell>
          <cell r="AB274">
            <v>0</v>
          </cell>
          <cell r="AC274">
            <v>0</v>
          </cell>
          <cell r="AD274">
            <v>-1825</v>
          </cell>
          <cell r="AE274">
            <v>-1825</v>
          </cell>
          <cell r="AF274">
            <v>0</v>
          </cell>
          <cell r="AG274">
            <v>0</v>
          </cell>
          <cell r="AH274">
            <v>0</v>
          </cell>
          <cell r="AI274">
            <v>0</v>
          </cell>
          <cell r="AJ274">
            <v>0</v>
          </cell>
          <cell r="AK274">
            <v>0</v>
          </cell>
          <cell r="AL274">
            <v>0</v>
          </cell>
          <cell r="AM274">
            <v>0</v>
          </cell>
          <cell r="AN274">
            <v>0</v>
          </cell>
        </row>
        <row r="275">
          <cell r="E275">
            <v>0</v>
          </cell>
          <cell r="F275">
            <v>0</v>
          </cell>
          <cell r="G275">
            <v>0</v>
          </cell>
        </row>
        <row r="277">
          <cell r="C277" t="str">
            <v>Rounding</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row>
        <row r="278">
          <cell r="C278" t="str">
            <v>Tax_Credit_1</v>
          </cell>
          <cell r="E278">
            <v>0</v>
          </cell>
          <cell r="F278">
            <v>0</v>
          </cell>
          <cell r="G278">
            <v>0</v>
          </cell>
        </row>
        <row r="279">
          <cell r="H279">
            <v>0</v>
          </cell>
          <cell r="I279">
            <v>-1</v>
          </cell>
          <cell r="J279">
            <v>-1</v>
          </cell>
          <cell r="K279">
            <v>0</v>
          </cell>
          <cell r="L279">
            <v>0</v>
          </cell>
          <cell r="M279">
            <v>0</v>
          </cell>
          <cell r="N279">
            <v>0</v>
          </cell>
          <cell r="O279">
            <v>-1</v>
          </cell>
          <cell r="P279">
            <v>-1</v>
          </cell>
          <cell r="Q279">
            <v>77545</v>
          </cell>
          <cell r="R279">
            <v>243</v>
          </cell>
          <cell r="S279">
            <v>77788</v>
          </cell>
          <cell r="T279">
            <v>-742229</v>
          </cell>
          <cell r="U279">
            <v>-2326</v>
          </cell>
          <cell r="V279">
            <v>-744555</v>
          </cell>
          <cell r="W279">
            <v>0</v>
          </cell>
          <cell r="X279">
            <v>0</v>
          </cell>
          <cell r="Y279">
            <v>0</v>
          </cell>
          <cell r="Z279">
            <v>0</v>
          </cell>
          <cell r="AA279">
            <v>0</v>
          </cell>
          <cell r="AB279">
            <v>0</v>
          </cell>
          <cell r="AC279">
            <v>-664684</v>
          </cell>
          <cell r="AD279">
            <v>-2083</v>
          </cell>
          <cell r="AE279">
            <v>-666767</v>
          </cell>
          <cell r="AF279">
            <v>-664684</v>
          </cell>
          <cell r="AG279">
            <v>-2084</v>
          </cell>
          <cell r="AH279">
            <v>-666768</v>
          </cell>
          <cell r="AI279">
            <v>0</v>
          </cell>
          <cell r="AJ279">
            <v>0</v>
          </cell>
          <cell r="AK279">
            <v>0</v>
          </cell>
          <cell r="AL279">
            <v>-664684</v>
          </cell>
          <cell r="AM279">
            <v>-2084</v>
          </cell>
          <cell r="AN279">
            <v>-666768</v>
          </cell>
        </row>
        <row r="282">
          <cell r="C282" t="str">
            <v>Discrete_1</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row>
        <row r="283">
          <cell r="C283" t="str">
            <v>Discrete_2</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row>
        <row r="285">
          <cell r="H285">
            <v>0</v>
          </cell>
          <cell r="I285">
            <v>-1</v>
          </cell>
          <cell r="J285">
            <v>-1</v>
          </cell>
          <cell r="K285">
            <v>0</v>
          </cell>
          <cell r="L285">
            <v>0</v>
          </cell>
          <cell r="M285">
            <v>0</v>
          </cell>
          <cell r="N285">
            <v>0</v>
          </cell>
          <cell r="O285">
            <v>-1</v>
          </cell>
          <cell r="P285">
            <v>-1</v>
          </cell>
          <cell r="Q285">
            <v>77545</v>
          </cell>
          <cell r="R285">
            <v>243</v>
          </cell>
          <cell r="S285">
            <v>77788</v>
          </cell>
          <cell r="T285">
            <v>-742229</v>
          </cell>
          <cell r="U285">
            <v>-2326</v>
          </cell>
          <cell r="V285">
            <v>-744555</v>
          </cell>
          <cell r="W285">
            <v>0</v>
          </cell>
          <cell r="X285">
            <v>0</v>
          </cell>
          <cell r="Y285">
            <v>0</v>
          </cell>
          <cell r="Z285">
            <v>0</v>
          </cell>
          <cell r="AA285">
            <v>0</v>
          </cell>
          <cell r="AB285">
            <v>0</v>
          </cell>
          <cell r="AC285">
            <v>-664684</v>
          </cell>
          <cell r="AD285">
            <v>-2083</v>
          </cell>
          <cell r="AE285">
            <v>-666767</v>
          </cell>
          <cell r="AF285">
            <v>-664684</v>
          </cell>
          <cell r="AG285">
            <v>-2084</v>
          </cell>
          <cell r="AH285">
            <v>-666768</v>
          </cell>
          <cell r="AI285">
            <v>0</v>
          </cell>
          <cell r="AJ285">
            <v>0</v>
          </cell>
          <cell r="AK285">
            <v>0</v>
          </cell>
          <cell r="AL285">
            <v>-664684</v>
          </cell>
          <cell r="AM285">
            <v>-2084</v>
          </cell>
          <cell r="AN285">
            <v>-666768</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265">
          <cell r="AB265">
            <v>277306.76612312224</v>
          </cell>
        </row>
      </sheetData>
      <sheetData sheetId="120"/>
      <sheetData sheetId="121"/>
      <sheetData sheetId="122"/>
      <sheetData sheetId="123"/>
      <sheetData sheetId="124">
        <row r="22">
          <cell r="AB22">
            <v>-2133585.7592570395</v>
          </cell>
        </row>
      </sheetData>
      <sheetData sheetId="125"/>
      <sheetData sheetId="126"/>
      <sheetData sheetId="127"/>
      <sheetData sheetId="128"/>
      <sheetData sheetId="129">
        <row r="9">
          <cell r="AY9">
            <v>44672.387801341451</v>
          </cell>
        </row>
      </sheetData>
      <sheetData sheetId="130"/>
      <sheetData sheetId="131"/>
      <sheetData sheetId="132">
        <row r="101">
          <cell r="D101">
            <v>0</v>
          </cell>
        </row>
      </sheetData>
      <sheetData sheetId="133"/>
      <sheetData sheetId="134"/>
      <sheetData sheetId="135"/>
      <sheetData sheetId="136"/>
      <sheetData sheetId="137"/>
      <sheetData sheetId="138"/>
      <sheetData sheetId="139"/>
      <sheetData sheetId="140">
        <row r="130">
          <cell r="G130">
            <v>21007295.749999993</v>
          </cell>
        </row>
      </sheetData>
      <sheetData sheetId="141">
        <row r="112">
          <cell r="G112">
            <v>-4648701.5699999994</v>
          </cell>
        </row>
      </sheetData>
      <sheetData sheetId="142">
        <row r="62">
          <cell r="G62">
            <v>-2331621.1999999997</v>
          </cell>
        </row>
      </sheetData>
      <sheetData sheetId="143">
        <row r="66">
          <cell r="G66">
            <v>-7326052.5800000001</v>
          </cell>
        </row>
      </sheetData>
      <sheetData sheetId="144">
        <row r="50">
          <cell r="G50">
            <v>-5565303.1600000011</v>
          </cell>
        </row>
      </sheetData>
      <sheetData sheetId="145">
        <row r="46">
          <cell r="G46">
            <v>-1073470.6800000002</v>
          </cell>
        </row>
      </sheetData>
      <sheetData sheetId="146">
        <row r="39">
          <cell r="G39">
            <v>-62028.840000000004</v>
          </cell>
        </row>
      </sheetData>
      <sheetData sheetId="147">
        <row r="121">
          <cell r="G121">
            <v>28470079.43</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4">
          <cell r="E24">
            <v>12027296</v>
          </cell>
        </row>
      </sheetData>
      <sheetData sheetId="161"/>
      <sheetData sheetId="162"/>
      <sheetData sheetId="163"/>
      <sheetData sheetId="164"/>
      <sheetData sheetId="165"/>
      <sheetData sheetId="166"/>
      <sheetData sheetId="167"/>
      <sheetData sheetId="168">
        <row r="18">
          <cell r="E18">
            <v>12566931</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TBC"/>
      <sheetName val="Downloaded NEE COA"/>
      <sheetName val="100160-112002 Cash"/>
      <sheetName val="Bank Balances"/>
      <sheetName val="Rev Pmt Rec Details "/>
      <sheetName val="121001-210006-CAISO"/>
      <sheetName val="Download TRBAL from NEE SAP"/>
      <sheetName val="Updated CAISO Int Rate"/>
    </sheetNames>
    <sheetDataSet>
      <sheetData sheetId="0">
        <row r="2">
          <cell r="K2" t="str">
            <v>SAP DOWNLOADS</v>
          </cell>
        </row>
        <row r="3">
          <cell r="K3" t="str">
            <v>TRBAL_NEE SAP.txt</v>
          </cell>
        </row>
      </sheetData>
      <sheetData sheetId="1" refreshError="1"/>
      <sheetData sheetId="2">
        <row r="2">
          <cell r="F2">
            <v>43738</v>
          </cell>
        </row>
        <row r="5">
          <cell r="F5" t="str">
            <v>01/01/19 - 09/30/19</v>
          </cell>
        </row>
      </sheetData>
      <sheetData sheetId="3" refreshError="1"/>
      <sheetData sheetId="4"/>
      <sheetData sheetId="5">
        <row r="124">
          <cell r="E124">
            <v>0.92900000000000005</v>
          </cell>
        </row>
      </sheetData>
      <sheetData sheetId="6">
        <row r="1">
          <cell r="C1">
            <v>43738</v>
          </cell>
          <cell r="H1">
            <v>43738</v>
          </cell>
        </row>
      </sheetData>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 Accounting"/>
      <sheetName val="Marketing Report"/>
    </sheetNames>
    <sheetDataSet>
      <sheetData sheetId="0" refreshError="1"/>
      <sheetData sheetId="1">
        <row r="1">
          <cell r="B1" t="str">
            <v>Meter</v>
          </cell>
          <cell r="C1" t="str">
            <v>%</v>
          </cell>
          <cell r="D1" t="str">
            <v>Month To Date</v>
          </cell>
        </row>
        <row r="2">
          <cell r="B2" t="str">
            <v>Carmichael</v>
          </cell>
          <cell r="C2">
            <v>100</v>
          </cell>
          <cell r="D2">
            <v>72561.295700000002</v>
          </cell>
        </row>
        <row r="3">
          <cell r="B3" t="str">
            <v>Caveney</v>
          </cell>
          <cell r="C3">
            <v>100</v>
          </cell>
          <cell r="D3">
            <v>43163.666799999999</v>
          </cell>
        </row>
        <row r="4">
          <cell r="B4" t="str">
            <v>Curry</v>
          </cell>
          <cell r="C4">
            <v>100</v>
          </cell>
          <cell r="D4">
            <v>55830.140899999999</v>
          </cell>
        </row>
        <row r="5">
          <cell r="B5" t="str">
            <v>Hart</v>
          </cell>
          <cell r="C5">
            <v>100</v>
          </cell>
          <cell r="D5">
            <v>42772.820099999997</v>
          </cell>
        </row>
        <row r="6">
          <cell r="B6" t="str">
            <v>Neehouse</v>
          </cell>
          <cell r="C6">
            <v>100</v>
          </cell>
          <cell r="D6">
            <v>42336.661999999997</v>
          </cell>
        </row>
        <row r="7">
          <cell r="B7" t="str">
            <v>Whipkey #1</v>
          </cell>
          <cell r="C7">
            <v>100</v>
          </cell>
          <cell r="D7">
            <v>24064.118999999999</v>
          </cell>
        </row>
        <row r="8">
          <cell r="B8" t="str">
            <v>Whipkey #2</v>
          </cell>
          <cell r="C8">
            <v>100</v>
          </cell>
          <cell r="D8">
            <v>88963.404999999999</v>
          </cell>
        </row>
        <row r="9">
          <cell r="B9" t="str">
            <v xml:space="preserve">Totals: </v>
          </cell>
          <cell r="D9">
            <v>369692.10950000002</v>
          </cell>
        </row>
        <row r="11">
          <cell r="B11" t="str">
            <v>Gas Plant 2" Fuel</v>
          </cell>
          <cell r="C11">
            <v>100</v>
          </cell>
          <cell r="D11">
            <v>3747.5850999999998</v>
          </cell>
        </row>
        <row r="12">
          <cell r="B12" t="str">
            <v xml:space="preserve">Totals: </v>
          </cell>
          <cell r="D12">
            <v>3747.5850999999998</v>
          </cell>
        </row>
        <row r="14">
          <cell r="B14" t="str">
            <v>Gain / (Loss)</v>
          </cell>
          <cell r="D14">
            <v>-365944.52439999999</v>
          </cell>
        </row>
        <row r="15">
          <cell r="B15" t="str">
            <v>Percent Gain / (Loss)</v>
          </cell>
          <cell r="D15">
            <v>-0.98986295621762499</v>
          </cell>
        </row>
        <row r="17">
          <cell r="B17" t="str">
            <v>Gas Plant 6" Inlet</v>
          </cell>
          <cell r="C17">
            <v>100</v>
          </cell>
          <cell r="D17">
            <v>414952.04889999999</v>
          </cell>
        </row>
        <row r="18">
          <cell r="B18" t="str">
            <v>Gas Plant 6" Outlet</v>
          </cell>
          <cell r="C18">
            <v>100</v>
          </cell>
          <cell r="D18">
            <v>410499.32490000001</v>
          </cell>
        </row>
        <row r="19">
          <cell r="B19" t="str">
            <v>Stabilizer OVH</v>
          </cell>
          <cell r="C19">
            <v>100</v>
          </cell>
          <cell r="D19">
            <v>2.0390000000000001</v>
          </cell>
        </row>
        <row r="20">
          <cell r="B20" t="str">
            <v>VRU Discharge</v>
          </cell>
          <cell r="C20">
            <v>100</v>
          </cell>
          <cell r="D20">
            <v>1757.3534999999999</v>
          </cell>
        </row>
        <row r="21">
          <cell r="B21" t="str">
            <v xml:space="preserve">Totals: </v>
          </cell>
          <cell r="D21">
            <v>827210.76630000002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Shee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9">
          <cell r="A9" t="str">
            <v>January</v>
          </cell>
          <cell r="B9">
            <v>0</v>
          </cell>
          <cell r="C9">
            <v>2703</v>
          </cell>
          <cell r="D9">
            <v>66283</v>
          </cell>
          <cell r="E9">
            <v>20425</v>
          </cell>
          <cell r="F9">
            <v>5131614</v>
          </cell>
          <cell r="H9">
            <v>63666</v>
          </cell>
          <cell r="I9">
            <v>813</v>
          </cell>
          <cell r="J9">
            <v>455</v>
          </cell>
          <cell r="K9">
            <v>-41229</v>
          </cell>
          <cell r="L9">
            <v>-12942</v>
          </cell>
          <cell r="N9">
            <v>254</v>
          </cell>
          <cell r="O9">
            <v>650</v>
          </cell>
        </row>
        <row r="10">
          <cell r="A10" t="str">
            <v>February</v>
          </cell>
          <cell r="B10">
            <v>0</v>
          </cell>
          <cell r="C10">
            <v>13283</v>
          </cell>
          <cell r="D10">
            <v>66283</v>
          </cell>
          <cell r="E10">
            <v>20425</v>
          </cell>
          <cell r="F10">
            <v>60311017</v>
          </cell>
          <cell r="H10">
            <v>63666</v>
          </cell>
          <cell r="I10">
            <v>817</v>
          </cell>
          <cell r="J10">
            <v>459</v>
          </cell>
          <cell r="K10">
            <v>-41229</v>
          </cell>
          <cell r="L10">
            <v>-12937</v>
          </cell>
          <cell r="N10">
            <v>254</v>
          </cell>
          <cell r="O10">
            <v>650</v>
          </cell>
        </row>
        <row r="11">
          <cell r="A11" t="str">
            <v>March</v>
          </cell>
          <cell r="B11">
            <v>0</v>
          </cell>
          <cell r="C11">
            <v>78389</v>
          </cell>
          <cell r="D11">
            <v>66283</v>
          </cell>
          <cell r="E11">
            <v>20425</v>
          </cell>
          <cell r="F11">
            <v>32789855</v>
          </cell>
          <cell r="H11">
            <v>63664</v>
          </cell>
          <cell r="I11">
            <v>817</v>
          </cell>
          <cell r="J11">
            <v>459</v>
          </cell>
          <cell r="K11">
            <v>-41229</v>
          </cell>
          <cell r="L11">
            <v>-12937</v>
          </cell>
          <cell r="N11">
            <v>254</v>
          </cell>
          <cell r="O11">
            <v>650</v>
          </cell>
        </row>
        <row r="12">
          <cell r="A12" t="str">
            <v>April</v>
          </cell>
          <cell r="B12">
            <v>0</v>
          </cell>
          <cell r="C12">
            <v>40780</v>
          </cell>
          <cell r="D12">
            <v>66283</v>
          </cell>
          <cell r="E12">
            <v>20425</v>
          </cell>
          <cell r="F12">
            <v>106496507</v>
          </cell>
          <cell r="H12">
            <v>63664</v>
          </cell>
          <cell r="I12">
            <v>817</v>
          </cell>
          <cell r="J12">
            <v>459</v>
          </cell>
          <cell r="K12">
            <v>-41229</v>
          </cell>
          <cell r="L12">
            <v>-12937</v>
          </cell>
          <cell r="N12">
            <v>254</v>
          </cell>
          <cell r="O12">
            <v>650</v>
          </cell>
        </row>
        <row r="13">
          <cell r="A13" t="str">
            <v>May</v>
          </cell>
          <cell r="B13">
            <v>0</v>
          </cell>
          <cell r="C13">
            <v>3020</v>
          </cell>
          <cell r="D13">
            <v>66283</v>
          </cell>
          <cell r="E13">
            <v>20425</v>
          </cell>
          <cell r="F13">
            <v>5871325</v>
          </cell>
          <cell r="H13">
            <v>63622</v>
          </cell>
          <cell r="I13">
            <v>817</v>
          </cell>
          <cell r="J13">
            <v>459</v>
          </cell>
          <cell r="K13">
            <v>-41229</v>
          </cell>
          <cell r="L13">
            <v>-12937</v>
          </cell>
          <cell r="N13">
            <v>254</v>
          </cell>
          <cell r="O13">
            <v>650</v>
          </cell>
        </row>
        <row r="14">
          <cell r="A14" t="str">
            <v>June</v>
          </cell>
          <cell r="C14">
            <v>48200</v>
          </cell>
          <cell r="D14">
            <v>40385</v>
          </cell>
          <cell r="E14">
            <v>20425</v>
          </cell>
          <cell r="F14">
            <v>34584337</v>
          </cell>
          <cell r="H14">
            <v>63618</v>
          </cell>
          <cell r="I14">
            <v>817</v>
          </cell>
          <cell r="J14">
            <v>459</v>
          </cell>
          <cell r="K14">
            <v>-41229</v>
          </cell>
          <cell r="L14">
            <v>-12937</v>
          </cell>
          <cell r="N14">
            <v>254</v>
          </cell>
          <cell r="O14">
            <v>650</v>
          </cell>
        </row>
        <row r="15">
          <cell r="A15" t="str">
            <v>July</v>
          </cell>
          <cell r="C15">
            <v>3383</v>
          </cell>
          <cell r="D15">
            <v>62000</v>
          </cell>
          <cell r="E15">
            <v>20425</v>
          </cell>
          <cell r="F15">
            <v>5931714</v>
          </cell>
          <cell r="H15">
            <v>63600</v>
          </cell>
          <cell r="I15">
            <v>817</v>
          </cell>
          <cell r="J15">
            <v>459</v>
          </cell>
          <cell r="K15">
            <v>-41229</v>
          </cell>
          <cell r="L15">
            <v>-12937</v>
          </cell>
          <cell r="N15">
            <v>254</v>
          </cell>
          <cell r="O15">
            <v>650</v>
          </cell>
        </row>
        <row r="16">
          <cell r="A16" t="str">
            <v>August</v>
          </cell>
          <cell r="C16">
            <v>2950</v>
          </cell>
          <cell r="D16">
            <v>62000</v>
          </cell>
          <cell r="E16">
            <v>20425</v>
          </cell>
          <cell r="F16">
            <v>1901982</v>
          </cell>
          <cell r="H16">
            <v>63599</v>
          </cell>
          <cell r="I16">
            <v>817</v>
          </cell>
          <cell r="J16">
            <v>459</v>
          </cell>
          <cell r="K16">
            <v>-41229</v>
          </cell>
          <cell r="L16">
            <v>-12937</v>
          </cell>
          <cell r="N16">
            <v>254</v>
          </cell>
          <cell r="O16">
            <v>650</v>
          </cell>
        </row>
        <row r="17">
          <cell r="A17" t="str">
            <v>September</v>
          </cell>
          <cell r="C17">
            <v>49933</v>
          </cell>
          <cell r="D17">
            <v>82300</v>
          </cell>
          <cell r="E17">
            <v>64100</v>
          </cell>
          <cell r="F17">
            <v>-34245765</v>
          </cell>
          <cell r="H17">
            <v>63590</v>
          </cell>
          <cell r="I17">
            <v>817</v>
          </cell>
          <cell r="J17">
            <v>459</v>
          </cell>
          <cell r="K17">
            <v>-41229</v>
          </cell>
          <cell r="L17">
            <v>-12937</v>
          </cell>
          <cell r="N17">
            <v>254</v>
          </cell>
          <cell r="O17">
            <v>650</v>
          </cell>
        </row>
        <row r="18">
          <cell r="A18" t="str">
            <v>October</v>
          </cell>
          <cell r="C18">
            <v>2941</v>
          </cell>
          <cell r="D18">
            <v>64300</v>
          </cell>
          <cell r="E18">
            <v>25300</v>
          </cell>
          <cell r="F18">
            <v>15689638</v>
          </cell>
          <cell r="H18">
            <v>63590</v>
          </cell>
          <cell r="I18">
            <v>817</v>
          </cell>
          <cell r="J18">
            <v>459</v>
          </cell>
          <cell r="K18">
            <v>-41229</v>
          </cell>
          <cell r="L18">
            <v>-12937</v>
          </cell>
          <cell r="N18">
            <v>254</v>
          </cell>
          <cell r="O18">
            <v>650</v>
          </cell>
        </row>
        <row r="19">
          <cell r="A19" t="str">
            <v>November</v>
          </cell>
          <cell r="D19">
            <v>64300</v>
          </cell>
          <cell r="E19">
            <v>25300</v>
          </cell>
          <cell r="F19">
            <v>29254795</v>
          </cell>
          <cell r="H19">
            <v>63590</v>
          </cell>
          <cell r="I19">
            <v>817</v>
          </cell>
          <cell r="J19">
            <v>459</v>
          </cell>
          <cell r="K19">
            <v>-41229</v>
          </cell>
          <cell r="L19">
            <v>-12937</v>
          </cell>
          <cell r="N19">
            <v>254</v>
          </cell>
          <cell r="O19">
            <v>650</v>
          </cell>
        </row>
        <row r="20">
          <cell r="A20" t="str">
            <v>December</v>
          </cell>
          <cell r="C20">
            <v>55642</v>
          </cell>
          <cell r="D20">
            <v>64300</v>
          </cell>
          <cell r="E20">
            <v>25300</v>
          </cell>
          <cell r="F20">
            <v>30912554</v>
          </cell>
          <cell r="H20">
            <v>63590</v>
          </cell>
          <cell r="I20">
            <v>817</v>
          </cell>
          <cell r="J20">
            <v>459</v>
          </cell>
          <cell r="K20">
            <v>-41229</v>
          </cell>
          <cell r="L20">
            <v>-12937</v>
          </cell>
          <cell r="N20">
            <v>254</v>
          </cell>
          <cell r="O20">
            <v>650</v>
          </cell>
        </row>
        <row r="24">
          <cell r="A24" t="str">
            <v>January</v>
          </cell>
        </row>
        <row r="25">
          <cell r="A25" t="str">
            <v>February</v>
          </cell>
        </row>
        <row r="26">
          <cell r="A26" t="str">
            <v>March</v>
          </cell>
        </row>
        <row r="27">
          <cell r="A27" t="str">
            <v>April</v>
          </cell>
        </row>
        <row r="28">
          <cell r="A28" t="str">
            <v>May</v>
          </cell>
        </row>
        <row r="29">
          <cell r="A29" t="str">
            <v>June</v>
          </cell>
        </row>
        <row r="30">
          <cell r="A30" t="str">
            <v>July</v>
          </cell>
        </row>
        <row r="31">
          <cell r="A31" t="str">
            <v>August</v>
          </cell>
        </row>
        <row r="32">
          <cell r="A32" t="str">
            <v>September</v>
          </cell>
        </row>
        <row r="33">
          <cell r="A33" t="str">
            <v>October</v>
          </cell>
        </row>
        <row r="34">
          <cell r="A34" t="str">
            <v>November</v>
          </cell>
        </row>
        <row r="35">
          <cell r="A35" t="str">
            <v>December</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R1"/>
      <sheetName val="Controls"/>
      <sheetName val="Control"/>
      <sheetName val="#REF"/>
      <sheetName val="WACC(T)"/>
      <sheetName val="New Hires and Rehires"/>
      <sheetName val="sum"/>
      <sheetName val="CF-Detail"/>
      <sheetName val="Summary"/>
      <sheetName val="MACROS"/>
      <sheetName val="TDC"/>
      <sheetName val="CASHSECT"/>
      <sheetName val="CASHDIV"/>
      <sheetName val="COMPT"/>
      <sheetName val="CORPPF3"/>
      <sheetName val="INTPF3"/>
      <sheetName val="MACWW"/>
      <sheetName val="MTHVOL"/>
      <sheetName val="QUARRECON"/>
      <sheetName val="Capital 08LE, 09, 10 &amp; 11 A (2)"/>
      <sheetName val="Chart"/>
      <sheetName val="PLD expenses Q2 2009"/>
      <sheetName val="Rat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Calculations"/>
      <sheetName val="CascadeCalcs"/>
      <sheetName val="Liquids and Other Input"/>
      <sheetName val="NGL Alloc"/>
      <sheetName val="ResidueAlloc"/>
      <sheetName val="ResidueNoms"/>
      <sheetName val="EV_Daily"/>
      <sheetName val="EV_Pricing"/>
      <sheetName val="EV_Inv"/>
      <sheetName val="Dev_Recap"/>
      <sheetName val="Dev Inv"/>
      <sheetName val="AllianceAlloc"/>
      <sheetName val="XTO_Inv"/>
      <sheetName val="AR_AP Detail"/>
      <sheetName val="AP101 Upload"/>
      <sheetName val="AP201 Upload"/>
      <sheetName val="WireApprvl"/>
      <sheetName val="ContractSum"/>
      <sheetName val="TIES Input"/>
      <sheetName val="NTG-NTP IC"/>
      <sheetName val="Gof_ITC"/>
      <sheetName val="ATA-POL"/>
      <sheetName val="Chesap_Red"/>
      <sheetName val="WS Lookback"/>
      <sheetName val="BB Lookback"/>
      <sheetName val="Gof Act Fees"/>
      <sheetName val="Distances"/>
      <sheetName val="Equity Gallons"/>
    </sheetNames>
    <sheetDataSet>
      <sheetData sheetId="0">
        <row r="5">
          <cell r="B5" t="str">
            <v>Meter Number</v>
          </cell>
          <cell r="C5" t="str">
            <v>Producer-Contract</v>
          </cell>
          <cell r="D5" t="str">
            <v>Meter Description</v>
          </cell>
          <cell r="E5" t="str">
            <v>PGas Mcf</v>
          </cell>
          <cell r="F5" t="str">
            <v>PGas MMBtu</v>
          </cell>
          <cell r="H5" t="str">
            <v>Methane</v>
          </cell>
          <cell r="I5" t="str">
            <v>Ethane</v>
          </cell>
          <cell r="J5" t="str">
            <v>Propane</v>
          </cell>
          <cell r="K5" t="str">
            <v>Iso Butane</v>
          </cell>
          <cell r="L5" t="str">
            <v>Normal Butane</v>
          </cell>
          <cell r="M5" t="str">
            <v>Iso Pentane</v>
          </cell>
          <cell r="N5" t="str">
            <v>Normal Pentane</v>
          </cell>
          <cell r="O5" t="str">
            <v>Hexanes</v>
          </cell>
          <cell r="P5" t="str">
            <v>Total</v>
          </cell>
          <cell r="Q5" t="str">
            <v>CO2 Mole %</v>
          </cell>
          <cell r="R5" t="str">
            <v>BTU Factor 14.65 Dry</v>
          </cell>
          <cell r="T5" t="str">
            <v>Liquids Price Table Name</v>
          </cell>
          <cell r="Y5" t="str">
            <v>Test Date</v>
          </cell>
          <cell r="Z5" t="str">
            <v>Pressure Base</v>
          </cell>
          <cell r="AB5" t="str">
            <v>Mcf</v>
          </cell>
          <cell r="AC5" t="str">
            <v>Mmbtu</v>
          </cell>
          <cell r="AE5" t="str">
            <v>Yes / Anything Else</v>
          </cell>
          <cell r="AG5" t="str">
            <v>Shares Wet Compressor Fuel?</v>
          </cell>
          <cell r="AI5" t="str">
            <v>Producer NGL  Percent</v>
          </cell>
          <cell r="AK5" t="str">
            <v>Methane</v>
          </cell>
          <cell r="AL5" t="str">
            <v>Ethane</v>
          </cell>
          <cell r="AM5" t="str">
            <v>Propane</v>
          </cell>
          <cell r="AN5" t="str">
            <v>Iso Butane</v>
          </cell>
          <cell r="AO5" t="str">
            <v>Normal Butane</v>
          </cell>
          <cell r="AP5" t="str">
            <v>Iso Pentane</v>
          </cell>
          <cell r="AQ5" t="str">
            <v>Normal Pentane</v>
          </cell>
          <cell r="AR5" t="str">
            <v>Hexanes</v>
          </cell>
          <cell r="AS5" t="str">
            <v>Total</v>
          </cell>
          <cell r="AU5" t="str">
            <v>Methane</v>
          </cell>
          <cell r="AV5" t="str">
            <v>Ethane</v>
          </cell>
          <cell r="AW5" t="str">
            <v>Propane</v>
          </cell>
          <cell r="AX5" t="str">
            <v>Iso Butane</v>
          </cell>
          <cell r="AY5" t="str">
            <v>Normal Butane</v>
          </cell>
          <cell r="AZ5" t="str">
            <v>Iso Pentane</v>
          </cell>
          <cell r="BA5" t="str">
            <v>Normal Pentane</v>
          </cell>
          <cell r="BB5" t="str">
            <v>Hexanes</v>
          </cell>
          <cell r="BC5" t="str">
            <v>Total</v>
          </cell>
          <cell r="BE5" t="str">
            <v>Methane</v>
          </cell>
          <cell r="BF5" t="str">
            <v>Ethane</v>
          </cell>
          <cell r="BG5" t="str">
            <v>Propane</v>
          </cell>
          <cell r="BH5" t="str">
            <v>Iso Butane</v>
          </cell>
          <cell r="BI5" t="str">
            <v>Normal Butane</v>
          </cell>
          <cell r="BJ5" t="str">
            <v>Iso Pentane</v>
          </cell>
          <cell r="BK5" t="str">
            <v>Normal Pentane</v>
          </cell>
          <cell r="BL5" t="str">
            <v>Hexanes</v>
          </cell>
          <cell r="BM5" t="str">
            <v>Total</v>
          </cell>
          <cell r="BO5" t="str">
            <v>Methane</v>
          </cell>
          <cell r="BP5" t="str">
            <v>Ethane</v>
          </cell>
          <cell r="BQ5" t="str">
            <v>Propane</v>
          </cell>
          <cell r="BR5" t="str">
            <v>Iso Butane</v>
          </cell>
          <cell r="BS5" t="str">
            <v>Normal Butane</v>
          </cell>
          <cell r="BT5" t="str">
            <v>Iso Pentane</v>
          </cell>
          <cell r="BU5" t="str">
            <v>Normal Pentane</v>
          </cell>
          <cell r="BV5" t="str">
            <v>Hexanes</v>
          </cell>
          <cell r="BW5" t="str">
            <v>Total</v>
          </cell>
          <cell r="BY5" t="str">
            <v>Methane</v>
          </cell>
          <cell r="BZ5" t="str">
            <v>Ethane</v>
          </cell>
          <cell r="CA5" t="str">
            <v>Propane</v>
          </cell>
          <cell r="CB5" t="str">
            <v>Iso Butane</v>
          </cell>
          <cell r="CC5" t="str">
            <v>Normal Butane</v>
          </cell>
          <cell r="CD5" t="str">
            <v>Iso Pentane</v>
          </cell>
          <cell r="CE5" t="str">
            <v>Normal Pentane</v>
          </cell>
          <cell r="CF5" t="str">
            <v>Hexanes</v>
          </cell>
          <cell r="CG5" t="str">
            <v>Total</v>
          </cell>
          <cell r="CI5" t="str">
            <v>Methane</v>
          </cell>
          <cell r="CJ5" t="str">
            <v>Ethane</v>
          </cell>
          <cell r="CK5" t="str">
            <v>Propane</v>
          </cell>
          <cell r="CL5" t="str">
            <v>Iso Butane</v>
          </cell>
          <cell r="CM5" t="str">
            <v>Normal Butane</v>
          </cell>
          <cell r="CN5" t="str">
            <v>Iso Pentane</v>
          </cell>
          <cell r="CO5" t="str">
            <v>Normal Pentane</v>
          </cell>
          <cell r="CP5" t="str">
            <v>Hexanes</v>
          </cell>
          <cell r="CQ5" t="str">
            <v>Total</v>
          </cell>
          <cell r="CS5" t="str">
            <v>Methane</v>
          </cell>
          <cell r="CT5" t="str">
            <v>Ethane</v>
          </cell>
          <cell r="CU5" t="str">
            <v>Propane</v>
          </cell>
          <cell r="CV5" t="str">
            <v>Iso Butane</v>
          </cell>
          <cell r="CW5" t="str">
            <v>Normal Butane</v>
          </cell>
          <cell r="CX5" t="str">
            <v>Iso Pentane</v>
          </cell>
          <cell r="CY5" t="str">
            <v>Normal Pentane</v>
          </cell>
          <cell r="CZ5" t="str">
            <v>Hexanes</v>
          </cell>
          <cell r="DB5" t="str">
            <v>Methane</v>
          </cell>
          <cell r="DC5" t="str">
            <v>Ethane</v>
          </cell>
          <cell r="DD5" t="str">
            <v>Propane</v>
          </cell>
          <cell r="DE5" t="str">
            <v>Iso Butane</v>
          </cell>
          <cell r="DF5" t="str">
            <v>Normal Butane</v>
          </cell>
          <cell r="DG5" t="str">
            <v>Iso Pentane</v>
          </cell>
          <cell r="DH5" t="str">
            <v>Normal Pentane</v>
          </cell>
          <cell r="DI5" t="str">
            <v>Hexanes</v>
          </cell>
          <cell r="DJ5" t="str">
            <v>Total</v>
          </cell>
          <cell r="DL5" t="str">
            <v>Methane</v>
          </cell>
          <cell r="DM5" t="str">
            <v>Ethane</v>
          </cell>
          <cell r="DN5" t="str">
            <v>Propane</v>
          </cell>
          <cell r="DO5" t="str">
            <v>Iso Butane</v>
          </cell>
          <cell r="DP5" t="str">
            <v>Normal Butane</v>
          </cell>
          <cell r="DQ5" t="str">
            <v>Pentanes Plus</v>
          </cell>
          <cell r="DS5" t="str">
            <v>Methane</v>
          </cell>
          <cell r="DT5" t="str">
            <v>Ethane</v>
          </cell>
          <cell r="DU5" t="str">
            <v>Propane</v>
          </cell>
          <cell r="DV5" t="str">
            <v>Iso Butane</v>
          </cell>
          <cell r="DW5" t="str">
            <v>Normal Butane</v>
          </cell>
          <cell r="DX5" t="str">
            <v>Iso Pentane</v>
          </cell>
          <cell r="DY5" t="str">
            <v>Normal Pentane</v>
          </cell>
          <cell r="DZ5" t="str">
            <v>Hexanes</v>
          </cell>
          <cell r="EA5" t="str">
            <v>Total</v>
          </cell>
          <cell r="EC5" t="str">
            <v>Methane</v>
          </cell>
          <cell r="ED5" t="str">
            <v>Ethane</v>
          </cell>
          <cell r="EE5" t="str">
            <v>Propane</v>
          </cell>
          <cell r="EF5" t="str">
            <v>Iso Butane</v>
          </cell>
          <cell r="EG5" t="str">
            <v>Normal Butane</v>
          </cell>
          <cell r="EH5" t="str">
            <v>Iso Pentane</v>
          </cell>
          <cell r="EI5" t="str">
            <v>Normal Pentane</v>
          </cell>
          <cell r="EJ5" t="str">
            <v>Hexanes</v>
          </cell>
          <cell r="EK5" t="str">
            <v>Total</v>
          </cell>
          <cell r="EM5" t="str">
            <v>Plant Fuel Mcf</v>
          </cell>
          <cell r="EN5" t="str">
            <v>Plant Fuel MMBtu</v>
          </cell>
          <cell r="EP5" t="str">
            <v>Dry Compressor Fuel Mcf</v>
          </cell>
          <cell r="EQ5" t="str">
            <v>Dry Comp Fuel MMBtu</v>
          </cell>
          <cell r="ES5" t="str">
            <v>Wet Compressor Fuel Mcf</v>
          </cell>
          <cell r="ET5" t="str">
            <v>Compressor Fuel MMBtu</v>
          </cell>
          <cell r="EX5" t="str">
            <v>Adjusted POR Mcf</v>
          </cell>
          <cell r="EY5" t="str">
            <v>Adjusted POR Mmbtu</v>
          </cell>
          <cell r="FA5" t="str">
            <v>By-Pass Mcf</v>
          </cell>
          <cell r="FB5" t="str">
            <v>By-Pass Mmbtu</v>
          </cell>
          <cell r="FC5" t="str">
            <v>Goforth Cascade Receipt Mcf</v>
          </cell>
          <cell r="FD5" t="str">
            <v>Goforth Cascade Receipt Mmbtu</v>
          </cell>
          <cell r="FE5" t="str">
            <v>Veale Cascade Receipt Mcf</v>
          </cell>
          <cell r="FF5" t="str">
            <v>Veale Cascade Receipt Mmbtu</v>
          </cell>
          <cell r="FH5" t="str">
            <v>FLL Cap Percent</v>
          </cell>
          <cell r="FI5" t="str">
            <v>FLL Cap Mmbtu</v>
          </cell>
          <cell r="FK5" t="str">
            <v>Theoretical Residue MMBTU</v>
          </cell>
          <cell r="FL5" t="str">
            <v>Allocated Residue MMBTU Dry</v>
          </cell>
          <cell r="FM5" t="str">
            <v>Allocated Residue MCF</v>
          </cell>
          <cell r="FN5" t="str">
            <v>Goforth Cascade Residue MMBtu</v>
          </cell>
          <cell r="FO5" t="str">
            <v>Veale Cascade Residue MMBtu</v>
          </cell>
          <cell r="FP5" t="str">
            <v>Allocated Goforth Residue MMBtu</v>
          </cell>
          <cell r="FQ5" t="str">
            <v>Azle- SlvrCrk Residue MMBtu</v>
          </cell>
          <cell r="FR5" t="str">
            <v>Transport  Residue MMBtu</v>
          </cell>
          <cell r="FS5" t="str">
            <v>Net Settled  Residue MMBtu</v>
          </cell>
          <cell r="FU5" t="str">
            <v>Processing Rate per MMBTU</v>
          </cell>
          <cell r="FV5" t="str">
            <v>Processing Fee Value</v>
          </cell>
          <cell r="FW5" t="str">
            <v>CO2 Treating Fee/Allocated Mcf</v>
          </cell>
          <cell r="FX5" t="str">
            <v>CO2 Treating Fee Value</v>
          </cell>
          <cell r="FY5" t="str">
            <v xml:space="preserve">Low Volume Fee </v>
          </cell>
          <cell r="FZ5" t="str">
            <v>POR Average PSIG</v>
          </cell>
          <cell r="GA5" t="str">
            <v>POR Compression Rate/Mcf</v>
          </cell>
          <cell r="GB5" t="str">
            <v>POR Compression Value</v>
          </cell>
          <cell r="GC5" t="str">
            <v>POR Dehy/Treating Rate/Mcf</v>
          </cell>
          <cell r="GD5" t="str">
            <v>POR Dehy/Treating Value</v>
          </cell>
          <cell r="GE5" t="str">
            <v>POR Gathering Rate</v>
          </cell>
          <cell r="GF5" t="str">
            <v>POR Gathering Value</v>
          </cell>
          <cell r="GG5" t="str">
            <v>Other Fee Rate</v>
          </cell>
          <cell r="GH5" t="str">
            <v>Other Fee Value</v>
          </cell>
          <cell r="GI5" t="str">
            <v>Aid In Construct Rate</v>
          </cell>
          <cell r="GJ5" t="str">
            <v>Aid In Construct Value</v>
          </cell>
          <cell r="GK5" t="str">
            <v>Residue Gathering Rate</v>
          </cell>
          <cell r="GL5" t="str">
            <v>Residue Gathering Value</v>
          </cell>
          <cell r="GM5" t="str">
            <v>Residue Transport Rate</v>
          </cell>
          <cell r="GN5" t="str">
            <v>Residue Transport Value</v>
          </cell>
          <cell r="GO5" t="str">
            <v>NGL Delivery Rate</v>
          </cell>
          <cell r="GP5" t="str">
            <v>NGL Delivery Value</v>
          </cell>
          <cell r="GQ5" t="str">
            <v>Gas Lift Meter Number</v>
          </cell>
          <cell r="GR5" t="str">
            <v>Gas Lift MMBtu Sat</v>
          </cell>
          <cell r="GS5" t="str">
            <v>Gas Lift Meter Fee Value (TIES)</v>
          </cell>
          <cell r="GT5" t="str">
            <v>GL Gath Fee Rate (TIES)</v>
          </cell>
          <cell r="GU5" t="str">
            <v>GL Gathering Value (TIES)</v>
          </cell>
          <cell r="GV5" t="str">
            <v>Excess Gas Lift Volume (TIES)</v>
          </cell>
          <cell r="GW5" t="str">
            <v>Excess Gas Lift Sales Value (TIES)</v>
          </cell>
          <cell r="GX5" t="str">
            <v>Total Processing Fee Value</v>
          </cell>
          <cell r="GY5" t="str">
            <v>Total TIES Fee Value</v>
          </cell>
          <cell r="GZ5" t="str">
            <v xml:space="preserve">Total Fee Value </v>
          </cell>
          <cell r="HB5" t="str">
            <v>Residue Gross Value</v>
          </cell>
          <cell r="HC5" t="str">
            <v>Net Producer  Value</v>
          </cell>
          <cell r="HE5" t="str">
            <v>Total</v>
          </cell>
          <cell r="HF5" t="str">
            <v>Methane</v>
          </cell>
          <cell r="HG5" t="str">
            <v>Ethane</v>
          </cell>
          <cell r="HH5" t="str">
            <v>Propane</v>
          </cell>
          <cell r="HI5" t="str">
            <v>Iso Butane</v>
          </cell>
          <cell r="HJ5" t="str">
            <v>Normal Butane</v>
          </cell>
          <cell r="HK5" t="str">
            <v>Iso Pentane</v>
          </cell>
          <cell r="HL5" t="str">
            <v>Normal Pentane</v>
          </cell>
          <cell r="HM5" t="str">
            <v>Hexanes</v>
          </cell>
          <cell r="HO5" t="str">
            <v>Total Allocated Residue MMBTU</v>
          </cell>
          <cell r="HP5" t="str">
            <v>Residue to Azle/SC MMBTU</v>
          </cell>
          <cell r="HQ5" t="str">
            <v>Net Goforth Residue MMBTU</v>
          </cell>
          <cell r="HR5" t="str">
            <v>Azle/SC Gross Value</v>
          </cell>
          <cell r="HS5" t="str">
            <v>NTPL Transport Value</v>
          </cell>
          <cell r="HT5" t="str">
            <v>NTG Gathering Value</v>
          </cell>
          <cell r="HU5" t="str">
            <v>Azle/SC Value @ Silver Creek WASP</v>
          </cell>
          <cell r="HV5" t="str">
            <v>Goforth Value @ Isbell WASP</v>
          </cell>
          <cell r="HW5" t="str">
            <v>Total Value @ Net WASP</v>
          </cell>
        </row>
        <row r="6">
          <cell r="B6" t="str">
            <v>PLANT INLETS</v>
          </cell>
        </row>
        <row r="8">
          <cell r="B8" t="str">
            <v>78-2000-24</v>
          </cell>
          <cell r="C8" t="str">
            <v>Silver Creek Plant</v>
          </cell>
          <cell r="D8" t="str">
            <v>Silver Creek Plant Inlet #1</v>
          </cell>
          <cell r="E8">
            <v>2847972</v>
          </cell>
          <cell r="F8">
            <v>3281455</v>
          </cell>
          <cell r="I8">
            <v>2.7179000000000002</v>
          </cell>
          <cell r="J8">
            <v>0.86639999999999995</v>
          </cell>
          <cell r="K8">
            <v>0.1784</v>
          </cell>
          <cell r="L8">
            <v>0.24629999999999999</v>
          </cell>
          <cell r="M8">
            <v>8.6900000000000005E-2</v>
          </cell>
          <cell r="N8">
            <v>7.1900000000000006E-2</v>
          </cell>
          <cell r="O8">
            <v>0.15279999999999999</v>
          </cell>
          <cell r="P8">
            <v>4.3205999999999998</v>
          </cell>
          <cell r="Q8">
            <v>0</v>
          </cell>
          <cell r="R8">
            <v>1171.4000000000001</v>
          </cell>
          <cell r="AE8" t="str">
            <v>No, Plant Inlet Meter</v>
          </cell>
          <cell r="AK8">
            <v>0</v>
          </cell>
          <cell r="AL8">
            <v>7740503</v>
          </cell>
          <cell r="AM8">
            <v>2467483</v>
          </cell>
          <cell r="AN8">
            <v>508078</v>
          </cell>
          <cell r="AO8">
            <v>701456</v>
          </cell>
          <cell r="AP8">
            <v>247489</v>
          </cell>
          <cell r="AQ8">
            <v>204769</v>
          </cell>
          <cell r="AR8">
            <v>435170</v>
          </cell>
          <cell r="AS8">
            <v>12304948</v>
          </cell>
        </row>
        <row r="9">
          <cell r="B9" t="str">
            <v>78-2001-24</v>
          </cell>
          <cell r="C9" t="str">
            <v>Silver Creek Plant</v>
          </cell>
          <cell r="D9" t="str">
            <v>Silver Creek Plant Inlet #2</v>
          </cell>
          <cell r="E9">
            <v>2847828</v>
          </cell>
          <cell r="F9">
            <v>3281718</v>
          </cell>
          <cell r="I9">
            <v>2.7179000000000002</v>
          </cell>
          <cell r="J9">
            <v>0.86639999999999995</v>
          </cell>
          <cell r="K9">
            <v>0.1784</v>
          </cell>
          <cell r="L9">
            <v>0.24629999999999999</v>
          </cell>
          <cell r="M9">
            <v>8.6900000000000005E-2</v>
          </cell>
          <cell r="N9">
            <v>7.1900000000000006E-2</v>
          </cell>
          <cell r="O9">
            <v>0.15279999999999999</v>
          </cell>
          <cell r="P9">
            <v>4.3205999999999998</v>
          </cell>
          <cell r="Q9">
            <v>0</v>
          </cell>
          <cell r="R9">
            <v>1171.4000000000001</v>
          </cell>
          <cell r="AE9" t="str">
            <v>No, Plant Inlet Meter</v>
          </cell>
          <cell r="AK9">
            <v>0</v>
          </cell>
          <cell r="AL9">
            <v>7740112</v>
          </cell>
          <cell r="AM9">
            <v>2467358</v>
          </cell>
          <cell r="AN9">
            <v>508053</v>
          </cell>
          <cell r="AO9">
            <v>701420</v>
          </cell>
          <cell r="AP9">
            <v>247476</v>
          </cell>
          <cell r="AQ9">
            <v>204759</v>
          </cell>
          <cell r="AR9">
            <v>435148</v>
          </cell>
          <cell r="AS9">
            <v>12304326</v>
          </cell>
        </row>
        <row r="10">
          <cell r="B10" t="str">
            <v>78-0000-24</v>
          </cell>
          <cell r="C10" t="str">
            <v>Azle Plant</v>
          </cell>
          <cell r="D10" t="str">
            <v>Azle Plant Inlet</v>
          </cell>
          <cell r="E10">
            <v>1386870</v>
          </cell>
          <cell r="F10">
            <v>1597853</v>
          </cell>
          <cell r="I10">
            <v>2.5872999999999999</v>
          </cell>
          <cell r="J10">
            <v>0.72489999999999999</v>
          </cell>
          <cell r="K10">
            <v>0.15529999999999999</v>
          </cell>
          <cell r="L10">
            <v>0.19350000000000001</v>
          </cell>
          <cell r="M10">
            <v>6.9599999999999995E-2</v>
          </cell>
          <cell r="N10">
            <v>5.4699999999999999E-2</v>
          </cell>
          <cell r="O10">
            <v>0.113</v>
          </cell>
          <cell r="P10">
            <v>3.8982999999999999</v>
          </cell>
          <cell r="Q10">
            <v>0</v>
          </cell>
          <cell r="R10">
            <v>1149.2</v>
          </cell>
          <cell r="AE10" t="str">
            <v>No, Plant Inlet Meter</v>
          </cell>
          <cell r="AK10">
            <v>0</v>
          </cell>
          <cell r="AL10">
            <v>3588249</v>
          </cell>
          <cell r="AM10">
            <v>1005342</v>
          </cell>
          <cell r="AN10">
            <v>215381</v>
          </cell>
          <cell r="AO10">
            <v>268359</v>
          </cell>
          <cell r="AP10">
            <v>96526</v>
          </cell>
          <cell r="AQ10">
            <v>75862</v>
          </cell>
          <cell r="AR10">
            <v>156716</v>
          </cell>
          <cell r="AS10">
            <v>5406435</v>
          </cell>
        </row>
        <row r="11">
          <cell r="B11" t="str">
            <v>71-0001-24</v>
          </cell>
          <cell r="C11" t="str">
            <v>Goforth Plant</v>
          </cell>
          <cell r="D11" t="str">
            <v>Wheatland Goforth Inlet</v>
          </cell>
          <cell r="E11">
            <v>962871</v>
          </cell>
          <cell r="F11">
            <v>1160455</v>
          </cell>
          <cell r="I11">
            <v>3.2431999999999999</v>
          </cell>
          <cell r="J11">
            <v>1.1835</v>
          </cell>
          <cell r="K11">
            <v>0.2273</v>
          </cell>
          <cell r="L11">
            <v>0.3629</v>
          </cell>
          <cell r="M11">
            <v>0.1145</v>
          </cell>
          <cell r="N11">
            <v>0.1065</v>
          </cell>
          <cell r="O11">
            <v>0.2039</v>
          </cell>
          <cell r="P11">
            <v>5.4417999999999997</v>
          </cell>
          <cell r="Q11">
            <v>0</v>
          </cell>
          <cell r="R11">
            <v>1227</v>
          </cell>
          <cell r="AE11" t="str">
            <v>No, Plant Inlet Meter</v>
          </cell>
          <cell r="AK11">
            <v>0</v>
          </cell>
          <cell r="AL11">
            <v>3122783</v>
          </cell>
          <cell r="AM11">
            <v>1139558</v>
          </cell>
          <cell r="AN11">
            <v>218861</v>
          </cell>
          <cell r="AO11">
            <v>349426</v>
          </cell>
          <cell r="AP11">
            <v>110249</v>
          </cell>
          <cell r="AQ11">
            <v>102546</v>
          </cell>
          <cell r="AR11">
            <v>196329</v>
          </cell>
          <cell r="AS11">
            <v>5239752</v>
          </cell>
        </row>
        <row r="12">
          <cell r="C12" t="str">
            <v>Goforth System</v>
          </cell>
          <cell r="D12" t="str">
            <v>Total Excess Gas Lift</v>
          </cell>
          <cell r="E12">
            <v>-6672</v>
          </cell>
          <cell r="F12">
            <v>-7340</v>
          </cell>
          <cell r="AE12" t="str">
            <v>No, Plant Inlet Meter</v>
          </cell>
        </row>
        <row r="14">
          <cell r="B14" t="str">
            <v>RESIDUE, FUEL, &amp; COMPRESSOR</v>
          </cell>
        </row>
        <row r="16">
          <cell r="B16" t="str">
            <v>78-2002-24</v>
          </cell>
          <cell r="C16" t="str">
            <v>Silver Creek Plant</v>
          </cell>
          <cell r="D16" t="str">
            <v>Silver Creek Plant Outlet #1</v>
          </cell>
          <cell r="E16">
            <v>2406972</v>
          </cell>
          <cell r="F16">
            <v>2420540</v>
          </cell>
          <cell r="AE16" t="str">
            <v>No, Residue Meter</v>
          </cell>
        </row>
        <row r="17">
          <cell r="B17" t="str">
            <v>78-2003-24</v>
          </cell>
          <cell r="C17" t="str">
            <v>Silver Creek Plant</v>
          </cell>
          <cell r="D17" t="str">
            <v>Silver Creek Plant Outlet #2</v>
          </cell>
          <cell r="E17">
            <v>2378107</v>
          </cell>
          <cell r="F17">
            <v>2393008</v>
          </cell>
          <cell r="AE17" t="str">
            <v>No, Residue Meter</v>
          </cell>
        </row>
        <row r="18">
          <cell r="B18" t="str">
            <v>78-0001-24</v>
          </cell>
          <cell r="C18" t="str">
            <v>Azle Plant</v>
          </cell>
          <cell r="D18" t="str">
            <v>Azle Plant Outlet</v>
          </cell>
          <cell r="E18">
            <v>1187847</v>
          </cell>
          <cell r="F18">
            <v>1187655</v>
          </cell>
        </row>
        <row r="19">
          <cell r="B19" t="str">
            <v>71-0002-24</v>
          </cell>
          <cell r="C19" t="str">
            <v>Goforth Plant</v>
          </cell>
          <cell r="D19" t="str">
            <v>Wheatland Goforth Outlet</v>
          </cell>
          <cell r="E19">
            <v>809043</v>
          </cell>
          <cell r="F19">
            <v>837481</v>
          </cell>
          <cell r="AE19" t="str">
            <v>No, Residue Meter</v>
          </cell>
        </row>
        <row r="21">
          <cell r="B21" t="str">
            <v>70-0014-24</v>
          </cell>
          <cell r="C21" t="str">
            <v>Azle-Silver Creek</v>
          </cell>
          <cell r="D21" t="str">
            <v>Azle Sys to NTP 24 at Alliance #1</v>
          </cell>
          <cell r="E21">
            <v>3743527</v>
          </cell>
          <cell r="F21">
            <v>3756677</v>
          </cell>
          <cell r="AE21" t="str">
            <v>No, Residue Meter</v>
          </cell>
        </row>
        <row r="22">
          <cell r="B22" t="str">
            <v>70-0015-24</v>
          </cell>
          <cell r="C22" t="str">
            <v>Azle-Silver Creek</v>
          </cell>
          <cell r="D22" t="str">
            <v>Azle Sys to NTP 24 at Alliance #2</v>
          </cell>
          <cell r="E22">
            <v>0</v>
          </cell>
          <cell r="F22">
            <v>0</v>
          </cell>
          <cell r="AE22" t="str">
            <v>No, Residue Meter</v>
          </cell>
        </row>
        <row r="23">
          <cell r="B23">
            <v>6925</v>
          </cell>
          <cell r="C23" t="str">
            <v>Silver Creek</v>
          </cell>
          <cell r="D23" t="str">
            <v>Crosstex Silver Creek (ETC)</v>
          </cell>
          <cell r="E23">
            <v>0</v>
          </cell>
          <cell r="F23">
            <v>0</v>
          </cell>
          <cell r="AE23" t="str">
            <v>No, Residue Meter</v>
          </cell>
        </row>
        <row r="24">
          <cell r="B24" t="str">
            <v>72-10-038</v>
          </cell>
          <cell r="C24" t="str">
            <v>Goforth Plant</v>
          </cell>
          <cell r="D24" t="str">
            <v>Goforth Outlet - Dry Fuel</v>
          </cell>
          <cell r="E24">
            <v>769911.08983034233</v>
          </cell>
          <cell r="F24">
            <v>796278.69000000006</v>
          </cell>
          <cell r="AE24" t="str">
            <v>No, Residue Meter</v>
          </cell>
        </row>
        <row r="25">
          <cell r="B25" t="str">
            <v>78-0026-24</v>
          </cell>
          <cell r="C25" t="str">
            <v>NTG</v>
          </cell>
          <cell r="D25" t="str">
            <v>Silver Creek/NTG to North Johnson</v>
          </cell>
          <cell r="E25">
            <v>2132640</v>
          </cell>
          <cell r="F25">
            <v>2146201</v>
          </cell>
          <cell r="AE25" t="str">
            <v>No, Residue Meter</v>
          </cell>
        </row>
        <row r="27">
          <cell r="B27" t="str">
            <v>72-10-025-NJHN</v>
          </cell>
          <cell r="C27" t="str">
            <v>Goforth By-Pass</v>
          </cell>
          <cell r="D27" t="str">
            <v>GoforthBy-Pass to NJHN (non-ETC)</v>
          </cell>
          <cell r="E27">
            <v>0</v>
          </cell>
          <cell r="F27">
            <v>0</v>
          </cell>
          <cell r="AE27" t="str">
            <v>No, Bypass Meter</v>
          </cell>
        </row>
        <row r="28">
          <cell r="B28" t="str">
            <v>78-0003-24</v>
          </cell>
          <cell r="C28" t="str">
            <v>Azle-Silver Creek</v>
          </cell>
          <cell r="D28" t="str">
            <v>Azle-Silver Creek Plant By-Pass</v>
          </cell>
          <cell r="E28">
            <v>610</v>
          </cell>
          <cell r="F28">
            <v>704</v>
          </cell>
          <cell r="AE28" t="str">
            <v>No, Bypass Meter</v>
          </cell>
        </row>
        <row r="29">
          <cell r="B29" t="str">
            <v>78-0029-24</v>
          </cell>
          <cell r="C29" t="str">
            <v>Azle-Silver Creek</v>
          </cell>
          <cell r="D29" t="str">
            <v>Azle Plant ByPass #2</v>
          </cell>
          <cell r="E29">
            <v>1394</v>
          </cell>
          <cell r="F29">
            <v>1605</v>
          </cell>
          <cell r="AE29" t="str">
            <v>No, Bypass Meter</v>
          </cell>
        </row>
        <row r="31">
          <cell r="B31" t="str">
            <v>72-11-005</v>
          </cell>
          <cell r="C31" t="str">
            <v>Goforth Gathering</v>
          </cell>
          <cell r="D31" t="str">
            <v>Goforth Wet Compressor Fuel</v>
          </cell>
          <cell r="E31">
            <v>12863</v>
          </cell>
          <cell r="F31">
            <v>14681</v>
          </cell>
          <cell r="AE31" t="str">
            <v>No, Compressor Fuel</v>
          </cell>
        </row>
        <row r="32">
          <cell r="B32" t="str">
            <v>72-11-132</v>
          </cell>
          <cell r="C32" t="str">
            <v>Veale</v>
          </cell>
          <cell r="D32" t="str">
            <v>Veal Station Booster Comp Fuel</v>
          </cell>
          <cell r="E32">
            <v>5463</v>
          </cell>
          <cell r="F32">
            <v>6356</v>
          </cell>
          <cell r="AE32" t="str">
            <v>No, Compressor Fuel</v>
          </cell>
        </row>
        <row r="33">
          <cell r="B33" t="str">
            <v>78-1002-24</v>
          </cell>
          <cell r="C33" t="str">
            <v>Kemp</v>
          </cell>
          <cell r="D33" t="str">
            <v>Kemp Wet Compressor Fuel #1</v>
          </cell>
          <cell r="E33">
            <v>6765</v>
          </cell>
          <cell r="F33">
            <v>8039</v>
          </cell>
          <cell r="AE33" t="str">
            <v>No, Compressor Fuel</v>
          </cell>
        </row>
        <row r="34">
          <cell r="B34" t="str">
            <v>81-5001-24</v>
          </cell>
          <cell r="C34" t="str">
            <v>White Settlement</v>
          </cell>
          <cell r="D34" t="str">
            <v>White Settlement Wet Comp Fuel 1</v>
          </cell>
          <cell r="E34">
            <v>28120</v>
          </cell>
          <cell r="F34">
            <v>31704</v>
          </cell>
          <cell r="AE34" t="str">
            <v>No, Compressor Fuel</v>
          </cell>
        </row>
        <row r="35">
          <cell r="B35" t="str">
            <v>81-5003-24</v>
          </cell>
          <cell r="C35" t="str">
            <v>White Settlement</v>
          </cell>
          <cell r="D35" t="str">
            <v>White Settlement Wet Comp Fuel 2</v>
          </cell>
          <cell r="E35">
            <v>52695</v>
          </cell>
          <cell r="F35">
            <v>59408</v>
          </cell>
          <cell r="AE35" t="str">
            <v>No, Compressor Fuel</v>
          </cell>
        </row>
        <row r="36">
          <cell r="B36" t="str">
            <v>84-51-002</v>
          </cell>
          <cell r="C36" t="str">
            <v>Benbrook</v>
          </cell>
          <cell r="D36" t="str">
            <v>Benbrook Master Fuel</v>
          </cell>
          <cell r="E36">
            <v>42838</v>
          </cell>
          <cell r="F36">
            <v>48858</v>
          </cell>
          <cell r="AE36" t="str">
            <v>No, Compressor Fuel</v>
          </cell>
        </row>
        <row r="38">
          <cell r="B38" t="str">
            <v>72-11-015</v>
          </cell>
          <cell r="C38" t="str">
            <v>Goforth Plant</v>
          </cell>
          <cell r="D38" t="str">
            <v>Goforth Comp Fuel Dry - Returned</v>
          </cell>
          <cell r="E38">
            <v>39029</v>
          </cell>
          <cell r="F38">
            <v>40399</v>
          </cell>
          <cell r="AE38" t="str">
            <v>No, Plant Fuel</v>
          </cell>
        </row>
        <row r="39">
          <cell r="B39" t="str">
            <v>78-1005-24</v>
          </cell>
          <cell r="C39" t="str">
            <v>Kemp</v>
          </cell>
          <cell r="D39" t="str">
            <v>Kemp Compressor Fuel #2 - Dry</v>
          </cell>
          <cell r="E39">
            <v>43697</v>
          </cell>
          <cell r="F39">
            <v>43973</v>
          </cell>
          <cell r="AE39" t="str">
            <v>No, Plant Fuel</v>
          </cell>
        </row>
        <row r="40">
          <cell r="B40" t="str">
            <v>78-1008-24</v>
          </cell>
          <cell r="C40" t="str">
            <v>Kemp</v>
          </cell>
          <cell r="D40" t="str">
            <v>Kemp Compressor Fuel #3 - Dry</v>
          </cell>
          <cell r="E40">
            <v>23892</v>
          </cell>
          <cell r="F40">
            <v>24043</v>
          </cell>
          <cell r="AE40" t="str">
            <v>No, Plant Fuel</v>
          </cell>
        </row>
        <row r="41">
          <cell r="B41" t="str">
            <v>71-0007-24</v>
          </cell>
          <cell r="C41" t="str">
            <v>Goforth Plant</v>
          </cell>
          <cell r="D41" t="str">
            <v>Goforth Plant Fuel</v>
          </cell>
          <cell r="E41">
            <v>20275</v>
          </cell>
          <cell r="F41">
            <v>20988</v>
          </cell>
          <cell r="AE41" t="str">
            <v>No, Plant Fuel</v>
          </cell>
        </row>
        <row r="42">
          <cell r="B42" t="str">
            <v>78-0002-24</v>
          </cell>
          <cell r="C42" t="str">
            <v>Azle Plant</v>
          </cell>
          <cell r="D42" t="str">
            <v>Azle Plant Fuel</v>
          </cell>
          <cell r="E42">
            <v>30639</v>
          </cell>
          <cell r="F42">
            <v>30636</v>
          </cell>
        </row>
        <row r="43">
          <cell r="B43" t="str">
            <v>78-2004-24</v>
          </cell>
          <cell r="C43" t="str">
            <v>Silver Creek Plant</v>
          </cell>
          <cell r="D43" t="str">
            <v>Silver Creek Plant Fuel</v>
          </cell>
          <cell r="E43">
            <v>120271</v>
          </cell>
          <cell r="F43">
            <v>121016</v>
          </cell>
          <cell r="AE43" t="str">
            <v>No, Plant Fuel</v>
          </cell>
        </row>
        <row r="45">
          <cell r="B45" t="str">
            <v>9785-00</v>
          </cell>
          <cell r="C45" t="str">
            <v>Goforth By-Pass</v>
          </cell>
          <cell r="D45" t="str">
            <v>GoforthBy-Pass - ETC Godley Inlet</v>
          </cell>
          <cell r="E45">
            <v>180454</v>
          </cell>
          <cell r="F45">
            <v>217358</v>
          </cell>
          <cell r="AE45" t="str">
            <v>No, Bypass Meter</v>
          </cell>
        </row>
        <row r="46">
          <cell r="B46" t="str">
            <v>6960-00</v>
          </cell>
          <cell r="C46" t="str">
            <v>Azle/SC By-Pass</v>
          </cell>
          <cell r="D46" t="str">
            <v>Veale Ranch IC - ETC Godley Inlet</v>
          </cell>
          <cell r="E46">
            <v>83336</v>
          </cell>
          <cell r="F46">
            <v>94387</v>
          </cell>
          <cell r="AE46" t="str">
            <v>No, Bypass Meter</v>
          </cell>
        </row>
        <row r="47">
          <cell r="B47" t="str">
            <v>ETC-Goforth-PlantFuel</v>
          </cell>
          <cell r="C47" t="str">
            <v>ETC Godley Plant</v>
          </cell>
          <cell r="D47" t="str">
            <v>ETC Goforth Cascade Plant Fuel</v>
          </cell>
          <cell r="E47">
            <v>5615.03</v>
          </cell>
          <cell r="F47">
            <v>5813.64</v>
          </cell>
          <cell r="AE47" t="str">
            <v>No, Plant Fuel</v>
          </cell>
        </row>
        <row r="48">
          <cell r="B48" t="str">
            <v>ETC-Veale-PlantFuel</v>
          </cell>
          <cell r="C48" t="str">
            <v>ETC Godley Plant</v>
          </cell>
          <cell r="D48" t="str">
            <v>ETC Veale Ranch Cascade Plant Fuel</v>
          </cell>
          <cell r="E48">
            <v>2488.41</v>
          </cell>
          <cell r="F48">
            <v>2524.5500000000002</v>
          </cell>
        </row>
        <row r="49">
          <cell r="B49" t="str">
            <v>9785RES</v>
          </cell>
          <cell r="C49" t="str">
            <v>ETC Godley Plant</v>
          </cell>
          <cell r="D49" t="str">
            <v>ETC Goforth Cascade Residue</v>
          </cell>
          <cell r="E49">
            <v>149596.72452682158</v>
          </cell>
          <cell r="F49">
            <v>152543.77999999997</v>
          </cell>
          <cell r="AE49" t="str">
            <v>No, Residue Meter</v>
          </cell>
        </row>
        <row r="50">
          <cell r="B50" t="str">
            <v>6960Res</v>
          </cell>
          <cell r="C50" t="str">
            <v>ETC Godley Plant</v>
          </cell>
          <cell r="D50" t="str">
            <v>ETC Veale Ranch Cascade Residue</v>
          </cell>
          <cell r="E50">
            <v>70931.185642836121</v>
          </cell>
          <cell r="F50">
            <v>72328.53</v>
          </cell>
        </row>
        <row r="52">
          <cell r="B52" t="str">
            <v>GATHERING &amp; PURCHASES</v>
          </cell>
        </row>
        <row r="53">
          <cell r="B53" t="str">
            <v>Devon Meters</v>
          </cell>
        </row>
        <row r="55">
          <cell r="B55" t="str">
            <v>72-10-069</v>
          </cell>
          <cell r="C55" t="str">
            <v>Devon-GTH00086</v>
          </cell>
          <cell r="D55" t="str">
            <v>Ray MM 1</v>
          </cell>
          <cell r="E55">
            <v>0</v>
          </cell>
          <cell r="F55">
            <v>0</v>
          </cell>
          <cell r="H55">
            <v>3.1556999999999999</v>
          </cell>
          <cell r="I55">
            <v>3.1556999999999999</v>
          </cell>
          <cell r="J55">
            <v>1.1368</v>
          </cell>
          <cell r="K55">
            <v>0.24060000000000001</v>
          </cell>
          <cell r="L55">
            <v>0.35970000000000002</v>
          </cell>
          <cell r="M55">
            <v>0.13450000000000001</v>
          </cell>
          <cell r="N55">
            <v>0.12330000000000001</v>
          </cell>
          <cell r="O55">
            <v>0.27360000000000001</v>
          </cell>
          <cell r="P55">
            <v>5.4241999999999999</v>
          </cell>
          <cell r="Q55">
            <v>0</v>
          </cell>
          <cell r="R55">
            <v>1230.3</v>
          </cell>
          <cell r="T55" t="str">
            <v>PriceTableDevonNGL</v>
          </cell>
          <cell r="Y55">
            <v>41137</v>
          </cell>
          <cell r="Z55">
            <v>14.65</v>
          </cell>
          <cell r="AB55">
            <v>0</v>
          </cell>
          <cell r="AC55">
            <v>0</v>
          </cell>
          <cell r="AE55" t="str">
            <v>Yes</v>
          </cell>
          <cell r="AG55" t="str">
            <v>Yes</v>
          </cell>
          <cell r="AI55">
            <v>0.95</v>
          </cell>
          <cell r="AK55">
            <v>0</v>
          </cell>
          <cell r="AL55">
            <v>0</v>
          </cell>
          <cell r="AM55">
            <v>0</v>
          </cell>
          <cell r="AN55">
            <v>0</v>
          </cell>
          <cell r="AO55">
            <v>0</v>
          </cell>
          <cell r="AP55">
            <v>0</v>
          </cell>
          <cell r="AQ55">
            <v>0</v>
          </cell>
          <cell r="AR55">
            <v>0</v>
          </cell>
          <cell r="AS55">
            <v>0</v>
          </cell>
          <cell r="AU55">
            <v>0</v>
          </cell>
          <cell r="AV55">
            <v>0</v>
          </cell>
          <cell r="AW55">
            <v>0</v>
          </cell>
          <cell r="AX55">
            <v>0</v>
          </cell>
          <cell r="AY55">
            <v>0</v>
          </cell>
          <cell r="AZ55">
            <v>0</v>
          </cell>
          <cell r="BA55">
            <v>0</v>
          </cell>
          <cell r="BB55">
            <v>0</v>
          </cell>
          <cell r="BC55">
            <v>0</v>
          </cell>
          <cell r="BE55">
            <v>0</v>
          </cell>
          <cell r="BF55">
            <v>0</v>
          </cell>
          <cell r="BG55">
            <v>0</v>
          </cell>
          <cell r="BH55">
            <v>0</v>
          </cell>
          <cell r="BI55">
            <v>0</v>
          </cell>
          <cell r="BJ55">
            <v>0</v>
          </cell>
          <cell r="BK55">
            <v>0</v>
          </cell>
          <cell r="BL55">
            <v>0</v>
          </cell>
          <cell r="BM55">
            <v>0</v>
          </cell>
          <cell r="BO55">
            <v>0</v>
          </cell>
          <cell r="BP55">
            <v>0</v>
          </cell>
          <cell r="BQ55">
            <v>0</v>
          </cell>
          <cell r="BR55">
            <v>0</v>
          </cell>
          <cell r="BS55">
            <v>0</v>
          </cell>
          <cell r="BT55">
            <v>0</v>
          </cell>
          <cell r="BU55">
            <v>0</v>
          </cell>
          <cell r="BV55">
            <v>0</v>
          </cell>
          <cell r="BW55">
            <v>0</v>
          </cell>
          <cell r="BY55">
            <v>0</v>
          </cell>
          <cell r="BZ55">
            <v>0</v>
          </cell>
          <cell r="CA55">
            <v>0</v>
          </cell>
          <cell r="CB55">
            <v>0</v>
          </cell>
          <cell r="CC55">
            <v>0</v>
          </cell>
          <cell r="CD55">
            <v>0</v>
          </cell>
          <cell r="CE55">
            <v>0</v>
          </cell>
          <cell r="CF55">
            <v>0</v>
          </cell>
          <cell r="CG55">
            <v>0</v>
          </cell>
          <cell r="CI55">
            <v>0</v>
          </cell>
          <cell r="CJ55">
            <v>0</v>
          </cell>
          <cell r="CK55">
            <v>0</v>
          </cell>
          <cell r="CL55">
            <v>0</v>
          </cell>
          <cell r="CM55">
            <v>0</v>
          </cell>
          <cell r="CN55">
            <v>0</v>
          </cell>
          <cell r="CO55">
            <v>0</v>
          </cell>
          <cell r="CP55">
            <v>0</v>
          </cell>
          <cell r="CQ55">
            <v>0</v>
          </cell>
          <cell r="CS55">
            <v>0</v>
          </cell>
          <cell r="CT55">
            <v>0</v>
          </cell>
          <cell r="CU55">
            <v>0</v>
          </cell>
          <cell r="CV55">
            <v>0</v>
          </cell>
          <cell r="CW55">
            <v>0</v>
          </cell>
          <cell r="CX55">
            <v>0</v>
          </cell>
          <cell r="CY55">
            <v>0</v>
          </cell>
          <cell r="CZ55">
            <v>0</v>
          </cell>
          <cell r="DB55">
            <v>0</v>
          </cell>
          <cell r="DC55">
            <v>0</v>
          </cell>
          <cell r="DD55">
            <v>0</v>
          </cell>
          <cell r="DE55">
            <v>0</v>
          </cell>
          <cell r="DF55">
            <v>0</v>
          </cell>
          <cell r="DG55">
            <v>0</v>
          </cell>
          <cell r="DH55">
            <v>0</v>
          </cell>
          <cell r="DI55">
            <v>0</v>
          </cell>
          <cell r="DJ55">
            <v>0</v>
          </cell>
          <cell r="DL55">
            <v>0.22062000000000001</v>
          </cell>
          <cell r="DM55">
            <v>0.22062000000000001</v>
          </cell>
          <cell r="DN55">
            <v>0.87283500000000003</v>
          </cell>
          <cell r="DO55">
            <v>1.1972959999999999</v>
          </cell>
          <cell r="DP55">
            <v>1.18468</v>
          </cell>
          <cell r="DQ55">
            <v>1.986728</v>
          </cell>
          <cell r="DS55">
            <v>0</v>
          </cell>
          <cell r="DT55">
            <v>0</v>
          </cell>
          <cell r="DU55">
            <v>0</v>
          </cell>
          <cell r="DV55">
            <v>0</v>
          </cell>
          <cell r="DW55">
            <v>0</v>
          </cell>
          <cell r="DX55">
            <v>0</v>
          </cell>
          <cell r="DY55">
            <v>0</v>
          </cell>
          <cell r="DZ55">
            <v>0</v>
          </cell>
          <cell r="EA55">
            <v>0</v>
          </cell>
          <cell r="EC55">
            <v>0</v>
          </cell>
          <cell r="ED55">
            <v>0</v>
          </cell>
          <cell r="EE55">
            <v>0</v>
          </cell>
          <cell r="EF55">
            <v>0</v>
          </cell>
          <cell r="EG55">
            <v>0</v>
          </cell>
          <cell r="EH55">
            <v>0</v>
          </cell>
          <cell r="EI55">
            <v>0</v>
          </cell>
          <cell r="EJ55">
            <v>0</v>
          </cell>
          <cell r="EK55">
            <v>0</v>
          </cell>
          <cell r="EM55">
            <v>0</v>
          </cell>
          <cell r="EN55">
            <v>0</v>
          </cell>
          <cell r="EP55">
            <v>0</v>
          </cell>
          <cell r="EQ55">
            <v>0</v>
          </cell>
          <cell r="ES55">
            <v>0</v>
          </cell>
          <cell r="ET55">
            <v>0</v>
          </cell>
          <cell r="EX55">
            <v>0</v>
          </cell>
          <cell r="EY55">
            <v>0</v>
          </cell>
          <cell r="FA55">
            <v>0</v>
          </cell>
          <cell r="FB55">
            <v>0</v>
          </cell>
          <cell r="FC55">
            <v>0</v>
          </cell>
          <cell r="FD55">
            <v>0</v>
          </cell>
          <cell r="FE55">
            <v>0</v>
          </cell>
          <cell r="FF55">
            <v>0</v>
          </cell>
          <cell r="FK55">
            <v>0</v>
          </cell>
          <cell r="FL55">
            <v>0</v>
          </cell>
          <cell r="FM55">
            <v>0</v>
          </cell>
          <cell r="FN55">
            <v>0</v>
          </cell>
          <cell r="FO55">
            <v>0</v>
          </cell>
          <cell r="FP55">
            <v>0</v>
          </cell>
          <cell r="FQ55">
            <v>0</v>
          </cell>
          <cell r="FR55">
            <v>0</v>
          </cell>
          <cell r="FS55">
            <v>0</v>
          </cell>
          <cell r="FU55">
            <v>0.08</v>
          </cell>
          <cell r="FV55">
            <v>0</v>
          </cell>
          <cell r="FW55">
            <v>0</v>
          </cell>
          <cell r="FX55">
            <v>0</v>
          </cell>
          <cell r="FY55">
            <v>-75</v>
          </cell>
          <cell r="FZ55">
            <v>0</v>
          </cell>
          <cell r="GA55">
            <v>0</v>
          </cell>
          <cell r="GB55">
            <v>0</v>
          </cell>
          <cell r="GE55">
            <v>0.25</v>
          </cell>
          <cell r="GF55">
            <v>0</v>
          </cell>
          <cell r="GO55">
            <v>1.2500000000000001E-2</v>
          </cell>
          <cell r="GP55">
            <v>0</v>
          </cell>
          <cell r="GQ55" t="str">
            <v xml:space="preserve"> </v>
          </cell>
          <cell r="GR55">
            <v>0</v>
          </cell>
          <cell r="GS55">
            <v>0</v>
          </cell>
          <cell r="GV55">
            <v>0</v>
          </cell>
          <cell r="GW55">
            <v>0</v>
          </cell>
          <cell r="GX55">
            <v>0</v>
          </cell>
          <cell r="GY55">
            <v>-75</v>
          </cell>
          <cell r="GZ55">
            <v>-75</v>
          </cell>
          <cell r="HC55">
            <v>-75</v>
          </cell>
          <cell r="HE55">
            <v>0</v>
          </cell>
          <cell r="HF55">
            <v>0</v>
          </cell>
          <cell r="HG55">
            <v>0</v>
          </cell>
          <cell r="HH55">
            <v>0</v>
          </cell>
          <cell r="HI55">
            <v>0</v>
          </cell>
          <cell r="HJ55">
            <v>0</v>
          </cell>
          <cell r="HK55">
            <v>0</v>
          </cell>
          <cell r="HL55">
            <v>0</v>
          </cell>
          <cell r="HM55">
            <v>0</v>
          </cell>
        </row>
        <row r="56">
          <cell r="B56" t="str">
            <v>72-10-084</v>
          </cell>
          <cell r="C56" t="str">
            <v>Devon-GTH00086</v>
          </cell>
          <cell r="D56" t="str">
            <v>Sugar Tree CDP</v>
          </cell>
          <cell r="E56">
            <v>1219</v>
          </cell>
          <cell r="F56">
            <v>1480</v>
          </cell>
          <cell r="H56">
            <v>3.3475000000000001</v>
          </cell>
          <cell r="I56">
            <v>3.3475000000000001</v>
          </cell>
          <cell r="J56">
            <v>1.2915000000000001</v>
          </cell>
          <cell r="K56">
            <v>0.1893</v>
          </cell>
          <cell r="L56">
            <v>0.40289999999999998</v>
          </cell>
          <cell r="M56">
            <v>0.1172</v>
          </cell>
          <cell r="N56">
            <v>0.1336</v>
          </cell>
          <cell r="O56">
            <v>0.23139999999999999</v>
          </cell>
          <cell r="P56">
            <v>5.7134</v>
          </cell>
          <cell r="Q56">
            <v>0.2994</v>
          </cell>
          <cell r="R56">
            <v>1238.9000000000001</v>
          </cell>
          <cell r="T56" t="str">
            <v>PriceTableDevonNGL</v>
          </cell>
          <cell r="Y56">
            <v>41442</v>
          </cell>
          <cell r="Z56">
            <v>14.65</v>
          </cell>
          <cell r="AB56">
            <v>1160.03</v>
          </cell>
          <cell r="AC56">
            <v>1414.2670000000001</v>
          </cell>
          <cell r="AE56" t="str">
            <v>Yes</v>
          </cell>
          <cell r="AG56" t="str">
            <v>Yes</v>
          </cell>
          <cell r="AI56">
            <v>0.95</v>
          </cell>
          <cell r="AK56">
            <v>4061.5920000000001</v>
          </cell>
          <cell r="AL56">
            <v>4061.5920000000001</v>
          </cell>
          <cell r="AM56">
            <v>1567.0039999999999</v>
          </cell>
          <cell r="AN56">
            <v>229.68199999999999</v>
          </cell>
          <cell r="AO56">
            <v>488.84699999999998</v>
          </cell>
          <cell r="AP56">
            <v>142.20099999999999</v>
          </cell>
          <cell r="AQ56">
            <v>162.1</v>
          </cell>
          <cell r="AR56">
            <v>280.762</v>
          </cell>
          <cell r="AS56">
            <v>10993.78</v>
          </cell>
          <cell r="AU56">
            <v>3883.2</v>
          </cell>
          <cell r="AV56">
            <v>3883.2</v>
          </cell>
          <cell r="AW56">
            <v>1498.1790000000001</v>
          </cell>
          <cell r="AX56">
            <v>219.59399999999999</v>
          </cell>
          <cell r="AY56">
            <v>467.37599999999998</v>
          </cell>
          <cell r="AZ56">
            <v>135.95599999999999</v>
          </cell>
          <cell r="BA56">
            <v>154.97999999999999</v>
          </cell>
          <cell r="BB56">
            <v>268.43099999999998</v>
          </cell>
          <cell r="BC56">
            <v>10510.915999999999</v>
          </cell>
          <cell r="BE56">
            <v>27.395</v>
          </cell>
          <cell r="BF56">
            <v>3285.6129999999998</v>
          </cell>
          <cell r="BG56">
            <v>1536.0609999999999</v>
          </cell>
          <cell r="BH56">
            <v>203.44399999999999</v>
          </cell>
          <cell r="BI56">
            <v>520.10400000000004</v>
          </cell>
          <cell r="BJ56">
            <v>139.167</v>
          </cell>
          <cell r="BK56">
            <v>159.381</v>
          </cell>
          <cell r="BL56">
            <v>281.80700000000002</v>
          </cell>
          <cell r="BM56">
            <v>6152.9720000000007</v>
          </cell>
          <cell r="BO56">
            <v>27.395</v>
          </cell>
          <cell r="BP56">
            <v>3285.6120000000001</v>
          </cell>
          <cell r="BQ56">
            <v>1536.0609999999999</v>
          </cell>
          <cell r="BR56">
            <v>203.44399999999999</v>
          </cell>
          <cell r="BS56">
            <v>520.10400000000004</v>
          </cell>
          <cell r="BT56">
            <v>139.167</v>
          </cell>
          <cell r="BU56">
            <v>159.38</v>
          </cell>
          <cell r="BV56">
            <v>281.80799999999999</v>
          </cell>
          <cell r="BW56">
            <v>6152.9710000000014</v>
          </cell>
          <cell r="BY56">
            <v>0</v>
          </cell>
          <cell r="BZ56">
            <v>0</v>
          </cell>
          <cell r="CA56">
            <v>0</v>
          </cell>
          <cell r="CB56">
            <v>0</v>
          </cell>
          <cell r="CC56">
            <v>0</v>
          </cell>
          <cell r="CD56">
            <v>0</v>
          </cell>
          <cell r="CE56">
            <v>0</v>
          </cell>
          <cell r="CF56">
            <v>0</v>
          </cell>
          <cell r="CG56">
            <v>0</v>
          </cell>
          <cell r="CI56">
            <v>26.024999999999999</v>
          </cell>
          <cell r="CJ56">
            <v>3121.3319999999999</v>
          </cell>
          <cell r="CK56">
            <v>1459.258</v>
          </cell>
          <cell r="CL56">
            <v>193.27199999999999</v>
          </cell>
          <cell r="CM56">
            <v>494.09899999999999</v>
          </cell>
          <cell r="CN56">
            <v>132.209</v>
          </cell>
          <cell r="CO56">
            <v>151.41200000000001</v>
          </cell>
          <cell r="CP56">
            <v>267.71699999999998</v>
          </cell>
          <cell r="CQ56">
            <v>5845.3239999999996</v>
          </cell>
          <cell r="CS56">
            <v>1.625</v>
          </cell>
          <cell r="CT56">
            <v>123.55800000000001</v>
          </cell>
          <cell r="CU56">
            <v>56.073999999999998</v>
          </cell>
          <cell r="CV56">
            <v>6.2519999999999998</v>
          </cell>
          <cell r="CW56">
            <v>16.591999999999999</v>
          </cell>
          <cell r="CX56">
            <v>3.827</v>
          </cell>
          <cell r="CY56">
            <v>4.4219999999999997</v>
          </cell>
          <cell r="CZ56">
            <v>6.8920000000000003</v>
          </cell>
          <cell r="DB56">
            <v>1.6359999999999999</v>
          </cell>
          <cell r="DC56">
            <v>217.96799999999999</v>
          </cell>
          <cell r="DD56">
            <v>140.64599999999999</v>
          </cell>
          <cell r="DE56">
            <v>20.268999999999998</v>
          </cell>
          <cell r="DF56">
            <v>53.956000000000003</v>
          </cell>
          <cell r="DG56">
            <v>15.263999999999999</v>
          </cell>
          <cell r="DH56">
            <v>17.670999999999999</v>
          </cell>
          <cell r="DI56">
            <v>33.243000000000002</v>
          </cell>
          <cell r="DJ56">
            <v>500.65300000000002</v>
          </cell>
          <cell r="DL56">
            <v>0.22062000000000001</v>
          </cell>
          <cell r="DM56">
            <v>0.22062000000000001</v>
          </cell>
          <cell r="DN56">
            <v>0.87283500000000003</v>
          </cell>
          <cell r="DO56">
            <v>1.1972959999999999</v>
          </cell>
          <cell r="DP56">
            <v>1.18468</v>
          </cell>
          <cell r="DQ56">
            <v>1.986728</v>
          </cell>
          <cell r="DS56">
            <v>0</v>
          </cell>
          <cell r="DT56">
            <v>0</v>
          </cell>
          <cell r="DU56">
            <v>0</v>
          </cell>
          <cell r="DV56">
            <v>0</v>
          </cell>
          <cell r="DW56">
            <v>0</v>
          </cell>
          <cell r="DX56">
            <v>0</v>
          </cell>
          <cell r="DY56">
            <v>0</v>
          </cell>
          <cell r="DZ56">
            <v>0</v>
          </cell>
          <cell r="EA56">
            <v>0</v>
          </cell>
          <cell r="EC56">
            <v>0</v>
          </cell>
          <cell r="ED56">
            <v>0</v>
          </cell>
          <cell r="EE56">
            <v>0</v>
          </cell>
          <cell r="EF56">
            <v>0</v>
          </cell>
          <cell r="EG56">
            <v>0</v>
          </cell>
          <cell r="EH56">
            <v>0</v>
          </cell>
          <cell r="EI56">
            <v>0</v>
          </cell>
          <cell r="EJ56">
            <v>0</v>
          </cell>
          <cell r="EK56">
            <v>0</v>
          </cell>
          <cell r="EM56">
            <v>26.641000000000002</v>
          </cell>
          <cell r="EN56">
            <v>26.893000000000001</v>
          </cell>
          <cell r="EP56">
            <v>30.853000000000002</v>
          </cell>
          <cell r="EQ56">
            <v>31.373000000000001</v>
          </cell>
          <cell r="ES56">
            <v>5.6790000000000003</v>
          </cell>
          <cell r="ET56">
            <v>6.5739999999999998</v>
          </cell>
          <cell r="EX56">
            <v>1213.3209999999999</v>
          </cell>
          <cell r="EY56">
            <v>1473.4259999999999</v>
          </cell>
          <cell r="FA56">
            <v>0.28899999999999998</v>
          </cell>
          <cell r="FB56">
            <v>0.35099999999999998</v>
          </cell>
          <cell r="FC56">
            <v>26.04</v>
          </cell>
          <cell r="FD56">
            <v>33.003999999999998</v>
          </cell>
          <cell r="FE56">
            <v>12.026</v>
          </cell>
          <cell r="FF56">
            <v>14.332000000000001</v>
          </cell>
          <cell r="FK56">
            <v>914.50699999999983</v>
          </cell>
          <cell r="FL56">
            <v>927.19799999999998</v>
          </cell>
          <cell r="FM56">
            <v>919.50800000000004</v>
          </cell>
          <cell r="FN56">
            <v>20.427</v>
          </cell>
          <cell r="FO56">
            <v>9.6859999999999999</v>
          </cell>
          <cell r="FP56">
            <v>106.63</v>
          </cell>
          <cell r="FQ56">
            <v>790.45600000000002</v>
          </cell>
          <cell r="FR56">
            <v>927.19799999999998</v>
          </cell>
          <cell r="FS56">
            <v>0</v>
          </cell>
          <cell r="FU56">
            <v>0.08</v>
          </cell>
          <cell r="FV56">
            <v>-113.14</v>
          </cell>
          <cell r="FW56">
            <v>0</v>
          </cell>
          <cell r="FX56">
            <v>0</v>
          </cell>
          <cell r="FY56">
            <v>0</v>
          </cell>
          <cell r="FZ56">
            <v>174.2</v>
          </cell>
          <cell r="GA56">
            <v>0.15</v>
          </cell>
          <cell r="GB56">
            <v>-182.85</v>
          </cell>
          <cell r="GE56">
            <v>0.25</v>
          </cell>
          <cell r="GF56">
            <v>-370</v>
          </cell>
          <cell r="GO56">
            <v>1.2500000000000001E-2</v>
          </cell>
          <cell r="GP56">
            <v>-73.069999999999993</v>
          </cell>
          <cell r="GQ56" t="str">
            <v>72-12-084</v>
          </cell>
          <cell r="GR56">
            <v>704</v>
          </cell>
          <cell r="GS56">
            <v>-200</v>
          </cell>
          <cell r="GV56">
            <v>0</v>
          </cell>
          <cell r="GW56">
            <v>0</v>
          </cell>
          <cell r="GX56">
            <v>-186.20999999999998</v>
          </cell>
          <cell r="GY56">
            <v>-752.85</v>
          </cell>
          <cell r="GZ56">
            <v>-939.06</v>
          </cell>
          <cell r="HC56">
            <v>-939.06</v>
          </cell>
          <cell r="HE56">
            <v>204.217654813</v>
          </cell>
          <cell r="HF56">
            <v>0.30224940000000022</v>
          </cell>
          <cell r="HG56">
            <v>36.243674219999988</v>
          </cell>
          <cell r="HH56">
            <v>67.036346504999898</v>
          </cell>
          <cell r="HI56">
            <v>12.178894911999995</v>
          </cell>
          <cell r="HJ56">
            <v>30.807603400000062</v>
          </cell>
          <cell r="HK56">
            <v>13.823653423999998</v>
          </cell>
          <cell r="HL56">
            <v>15.832235431999989</v>
          </cell>
          <cell r="HM56">
            <v>27.992997520000063</v>
          </cell>
        </row>
        <row r="57">
          <cell r="B57" t="str">
            <v>72-10-085</v>
          </cell>
          <cell r="C57" t="str">
            <v>Devon-GTH00086</v>
          </cell>
          <cell r="D57" t="str">
            <v>Grogan Barbee 1H</v>
          </cell>
          <cell r="E57">
            <v>6068</v>
          </cell>
          <cell r="F57">
            <v>7425</v>
          </cell>
          <cell r="H57">
            <v>3.3872</v>
          </cell>
          <cell r="I57">
            <v>3.3872</v>
          </cell>
          <cell r="J57">
            <v>1.2763</v>
          </cell>
          <cell r="K57">
            <v>0.18809999999999999</v>
          </cell>
          <cell r="L57">
            <v>0.40200000000000002</v>
          </cell>
          <cell r="M57">
            <v>0.11990000000000001</v>
          </cell>
          <cell r="N57">
            <v>0.13750000000000001</v>
          </cell>
          <cell r="O57">
            <v>0.2354</v>
          </cell>
          <cell r="P57">
            <v>5.7464000000000004</v>
          </cell>
          <cell r="Q57">
            <v>0.50090000000000001</v>
          </cell>
          <cell r="R57">
            <v>1245.0999999999999</v>
          </cell>
          <cell r="T57" t="str">
            <v>PriceTableDevonNGL</v>
          </cell>
          <cell r="Y57">
            <v>41436</v>
          </cell>
          <cell r="Z57">
            <v>14.65</v>
          </cell>
          <cell r="AB57">
            <v>5774.24</v>
          </cell>
          <cell r="AC57">
            <v>7095.22</v>
          </cell>
          <cell r="AE57" t="str">
            <v>Yes</v>
          </cell>
          <cell r="AG57" t="str">
            <v>Yes</v>
          </cell>
          <cell r="AI57">
            <v>0.95</v>
          </cell>
          <cell r="AK57">
            <v>20457.008000000002</v>
          </cell>
          <cell r="AL57">
            <v>20457.008000000002</v>
          </cell>
          <cell r="AM57">
            <v>7708.2190000000001</v>
          </cell>
          <cell r="AN57">
            <v>1136.0309999999999</v>
          </cell>
          <cell r="AO57">
            <v>2427.8809999999999</v>
          </cell>
          <cell r="AP57">
            <v>724.13699999999994</v>
          </cell>
          <cell r="AQ57">
            <v>830.43200000000002</v>
          </cell>
          <cell r="AR57">
            <v>1421.6990000000001</v>
          </cell>
          <cell r="AS57">
            <v>55162.415000000008</v>
          </cell>
          <cell r="AU57">
            <v>19558.506000000001</v>
          </cell>
          <cell r="AV57">
            <v>19558.506000000001</v>
          </cell>
          <cell r="AW57">
            <v>7369.6629999999996</v>
          </cell>
          <cell r="AX57">
            <v>1086.135</v>
          </cell>
          <cell r="AY57">
            <v>2321.2440000000001</v>
          </cell>
          <cell r="AZ57">
            <v>692.33100000000002</v>
          </cell>
          <cell r="BA57">
            <v>793.95799999999997</v>
          </cell>
          <cell r="BB57">
            <v>1359.2560000000001</v>
          </cell>
          <cell r="BC57">
            <v>52739.599000000002</v>
          </cell>
          <cell r="BE57">
            <v>137.98099999999999</v>
          </cell>
          <cell r="BF57">
            <v>16548.635999999999</v>
          </cell>
          <cell r="BG57">
            <v>7556.009</v>
          </cell>
          <cell r="BH57">
            <v>1006.256</v>
          </cell>
          <cell r="BI57">
            <v>2583.1210000000001</v>
          </cell>
          <cell r="BJ57">
            <v>708.68499999999995</v>
          </cell>
          <cell r="BK57">
            <v>816.50199999999995</v>
          </cell>
          <cell r="BL57">
            <v>1426.991</v>
          </cell>
          <cell r="BM57">
            <v>30784.180999999997</v>
          </cell>
          <cell r="BO57">
            <v>137.98099999999999</v>
          </cell>
          <cell r="BP57">
            <v>16548.635999999999</v>
          </cell>
          <cell r="BQ57">
            <v>7556.009</v>
          </cell>
          <cell r="BR57">
            <v>1006.256</v>
          </cell>
          <cell r="BS57">
            <v>2583.12</v>
          </cell>
          <cell r="BT57">
            <v>708.68399999999997</v>
          </cell>
          <cell r="BU57">
            <v>816.50099999999998</v>
          </cell>
          <cell r="BV57">
            <v>1426.991</v>
          </cell>
          <cell r="BW57">
            <v>30784.178</v>
          </cell>
          <cell r="BY57">
            <v>0</v>
          </cell>
          <cell r="BZ57">
            <v>0</v>
          </cell>
          <cell r="CA57">
            <v>0</v>
          </cell>
          <cell r="CB57">
            <v>0</v>
          </cell>
          <cell r="CC57">
            <v>0</v>
          </cell>
          <cell r="CD57">
            <v>0</v>
          </cell>
          <cell r="CE57">
            <v>0</v>
          </cell>
          <cell r="CF57">
            <v>0</v>
          </cell>
          <cell r="CG57">
            <v>0</v>
          </cell>
          <cell r="CI57">
            <v>131.08199999999999</v>
          </cell>
          <cell r="CJ57">
            <v>15721.204</v>
          </cell>
          <cell r="CK57">
            <v>7178.2089999999998</v>
          </cell>
          <cell r="CL57">
            <v>955.94299999999998</v>
          </cell>
          <cell r="CM57">
            <v>2453.9650000000001</v>
          </cell>
          <cell r="CN57">
            <v>673.25099999999998</v>
          </cell>
          <cell r="CO57">
            <v>775.67700000000002</v>
          </cell>
          <cell r="CP57">
            <v>1355.6410000000001</v>
          </cell>
          <cell r="CQ57">
            <v>29244.971999999998</v>
          </cell>
          <cell r="CS57">
            <v>8.1859999999999999</v>
          </cell>
          <cell r="CT57">
            <v>622.32299999999998</v>
          </cell>
          <cell r="CU57">
            <v>275.83499999999998</v>
          </cell>
          <cell r="CV57">
            <v>30.925000000000001</v>
          </cell>
          <cell r="CW57">
            <v>82.403999999999996</v>
          </cell>
          <cell r="CX57">
            <v>19.489000000000001</v>
          </cell>
          <cell r="CY57">
            <v>22.654</v>
          </cell>
          <cell r="CZ57">
            <v>34.9</v>
          </cell>
          <cell r="DB57">
            <v>8.2409999999999997</v>
          </cell>
          <cell r="DC57">
            <v>1097.837</v>
          </cell>
          <cell r="DD57">
            <v>691.851</v>
          </cell>
          <cell r="DE57">
            <v>100.253</v>
          </cell>
          <cell r="DF57">
            <v>267.97300000000001</v>
          </cell>
          <cell r="DG57">
            <v>77.728999999999999</v>
          </cell>
          <cell r="DH57">
            <v>90.525999999999996</v>
          </cell>
          <cell r="DI57">
            <v>168.33199999999999</v>
          </cell>
          <cell r="DJ57">
            <v>2502.7419999999997</v>
          </cell>
          <cell r="DL57">
            <v>0.22062000000000001</v>
          </cell>
          <cell r="DM57">
            <v>0.22062000000000001</v>
          </cell>
          <cell r="DN57">
            <v>0.87283500000000003</v>
          </cell>
          <cell r="DO57">
            <v>1.1972959999999999</v>
          </cell>
          <cell r="DP57">
            <v>1.18468</v>
          </cell>
          <cell r="DQ57">
            <v>1.986728</v>
          </cell>
          <cell r="DS57">
            <v>0</v>
          </cell>
          <cell r="DT57">
            <v>0</v>
          </cell>
          <cell r="DU57">
            <v>0</v>
          </cell>
          <cell r="DV57">
            <v>0</v>
          </cell>
          <cell r="DW57">
            <v>0</v>
          </cell>
          <cell r="DX57">
            <v>0</v>
          </cell>
          <cell r="DY57">
            <v>0</v>
          </cell>
          <cell r="DZ57">
            <v>0</v>
          </cell>
          <cell r="EA57">
            <v>0</v>
          </cell>
          <cell r="EC57">
            <v>0</v>
          </cell>
          <cell r="ED57">
            <v>0</v>
          </cell>
          <cell r="EE57">
            <v>0</v>
          </cell>
          <cell r="EF57">
            <v>0</v>
          </cell>
          <cell r="EG57">
            <v>0</v>
          </cell>
          <cell r="EH57">
            <v>0</v>
          </cell>
          <cell r="EI57">
            <v>0</v>
          </cell>
          <cell r="EJ57">
            <v>0</v>
          </cell>
          <cell r="EK57">
            <v>0</v>
          </cell>
          <cell r="EM57">
            <v>133.655</v>
          </cell>
          <cell r="EN57">
            <v>134.91800000000001</v>
          </cell>
          <cell r="EP57">
            <v>154.78800000000001</v>
          </cell>
          <cell r="EQ57">
            <v>157.39699999999999</v>
          </cell>
          <cell r="ES57">
            <v>28.496000000000002</v>
          </cell>
          <cell r="ET57">
            <v>32.984999999999999</v>
          </cell>
          <cell r="EX57">
            <v>6039.5039999999999</v>
          </cell>
          <cell r="EY57">
            <v>7392.0150000000003</v>
          </cell>
          <cell r="FA57">
            <v>1.4390000000000001</v>
          </cell>
          <cell r="FB57">
            <v>1.7589999999999999</v>
          </cell>
          <cell r="FC57">
            <v>129.61799999999999</v>
          </cell>
          <cell r="FD57">
            <v>165.57599999999999</v>
          </cell>
          <cell r="FE57">
            <v>59.859000000000002</v>
          </cell>
          <cell r="FF57">
            <v>71.900999999999996</v>
          </cell>
          <cell r="FK57">
            <v>4596.9580000000014</v>
          </cell>
          <cell r="FL57">
            <v>4660.7529999999997</v>
          </cell>
          <cell r="FM57">
            <v>4622.1000000000004</v>
          </cell>
          <cell r="FN57">
            <v>102.681</v>
          </cell>
          <cell r="FO57">
            <v>48.686</v>
          </cell>
          <cell r="FP57">
            <v>535.99699999999996</v>
          </cell>
          <cell r="FQ57">
            <v>3973.3879999999999</v>
          </cell>
          <cell r="FR57">
            <v>4660.7529999999997</v>
          </cell>
          <cell r="FS57">
            <v>0</v>
          </cell>
          <cell r="FU57">
            <v>0.08</v>
          </cell>
          <cell r="FV57">
            <v>-567.62</v>
          </cell>
          <cell r="FW57">
            <v>0</v>
          </cell>
          <cell r="FX57">
            <v>0</v>
          </cell>
          <cell r="FY57">
            <v>0</v>
          </cell>
          <cell r="FZ57">
            <v>204.8</v>
          </cell>
          <cell r="GA57">
            <v>0.15</v>
          </cell>
          <cell r="GB57">
            <v>-910.2</v>
          </cell>
          <cell r="GE57">
            <v>0.25</v>
          </cell>
          <cell r="GF57">
            <v>-1856.25</v>
          </cell>
          <cell r="GO57">
            <v>1.2500000000000001E-2</v>
          </cell>
          <cell r="GP57">
            <v>-365.56</v>
          </cell>
          <cell r="GQ57" t="str">
            <v>72-12-085</v>
          </cell>
          <cell r="GR57">
            <v>13</v>
          </cell>
          <cell r="GS57">
            <v>-200</v>
          </cell>
          <cell r="GV57">
            <v>0</v>
          </cell>
          <cell r="GW57">
            <v>0</v>
          </cell>
          <cell r="GX57">
            <v>-933.18000000000006</v>
          </cell>
          <cell r="GY57">
            <v>-2966.45</v>
          </cell>
          <cell r="GZ57">
            <v>-3899.63</v>
          </cell>
          <cell r="HC57">
            <v>-3899.63</v>
          </cell>
          <cell r="HE57">
            <v>1020.3341852999995</v>
          </cell>
          <cell r="HF57">
            <v>1.5220573800000003</v>
          </cell>
          <cell r="HG57">
            <v>182.54804783999975</v>
          </cell>
          <cell r="HH57">
            <v>329.75706300000019</v>
          </cell>
          <cell r="HI57">
            <v>60.239553647999983</v>
          </cell>
          <cell r="HJ57">
            <v>153.00853007999993</v>
          </cell>
          <cell r="HK57">
            <v>70.397719951999946</v>
          </cell>
          <cell r="HL57">
            <v>81.108170599999866</v>
          </cell>
          <cell r="HM57">
            <v>141.75304279999983</v>
          </cell>
        </row>
        <row r="58">
          <cell r="B58" t="str">
            <v>72-10-112</v>
          </cell>
          <cell r="C58" t="str">
            <v>Devon-GTH00086</v>
          </cell>
          <cell r="D58" t="str">
            <v>Wakefield 2H,3H,4H CDP</v>
          </cell>
          <cell r="E58">
            <v>7622</v>
          </cell>
          <cell r="F58">
            <v>9415</v>
          </cell>
          <cell r="H58">
            <v>3.4279000000000002</v>
          </cell>
          <cell r="I58">
            <v>3.4279000000000002</v>
          </cell>
          <cell r="J58">
            <v>1.2936000000000001</v>
          </cell>
          <cell r="K58">
            <v>0.20899999999999999</v>
          </cell>
          <cell r="L58">
            <v>0.42320000000000002</v>
          </cell>
          <cell r="M58">
            <v>0.13420000000000001</v>
          </cell>
          <cell r="N58">
            <v>0.13930000000000001</v>
          </cell>
          <cell r="O58">
            <v>0.27529999999999999</v>
          </cell>
          <cell r="P58">
            <v>5.9024999999999999</v>
          </cell>
          <cell r="Q58">
            <v>0.32629999999999998</v>
          </cell>
          <cell r="R58">
            <v>1257.5999999999999</v>
          </cell>
          <cell r="T58" t="str">
            <v>PriceTableDevonNGL</v>
          </cell>
          <cell r="Y58">
            <v>41388</v>
          </cell>
          <cell r="Z58">
            <v>14.65</v>
          </cell>
          <cell r="AB58">
            <v>7252.6850000000004</v>
          </cell>
          <cell r="AC58">
            <v>8996.8349999999991</v>
          </cell>
          <cell r="AE58" t="str">
            <v>Yes</v>
          </cell>
          <cell r="AG58" t="str">
            <v>Yes</v>
          </cell>
          <cell r="AI58">
            <v>0.95</v>
          </cell>
          <cell r="AK58">
            <v>26003.593000000001</v>
          </cell>
          <cell r="AL58">
            <v>26003.593000000001</v>
          </cell>
          <cell r="AM58">
            <v>9813.0779999999995</v>
          </cell>
          <cell r="AN58">
            <v>1585.4459999999999</v>
          </cell>
          <cell r="AO58">
            <v>3210.3389999999999</v>
          </cell>
          <cell r="AP58">
            <v>1018.023</v>
          </cell>
          <cell r="AQ58">
            <v>1056.711</v>
          </cell>
          <cell r="AR58">
            <v>2088.3890000000001</v>
          </cell>
          <cell r="AS58">
            <v>70779.171999999991</v>
          </cell>
          <cell r="AU58">
            <v>24861.478999999999</v>
          </cell>
          <cell r="AV58">
            <v>24861.478999999999</v>
          </cell>
          <cell r="AW58">
            <v>9382.0730000000003</v>
          </cell>
          <cell r="AX58">
            <v>1515.8109999999999</v>
          </cell>
          <cell r="AY58">
            <v>3069.3359999999998</v>
          </cell>
          <cell r="AZ58">
            <v>973.31</v>
          </cell>
          <cell r="BA58">
            <v>1010.299</v>
          </cell>
          <cell r="BB58">
            <v>1996.664</v>
          </cell>
          <cell r="BC58">
            <v>67670.451000000015</v>
          </cell>
          <cell r="BE58">
            <v>175.392</v>
          </cell>
          <cell r="BF58">
            <v>21035.53</v>
          </cell>
          <cell r="BG58">
            <v>9619.3040000000001</v>
          </cell>
          <cell r="BH58">
            <v>1404.3320000000001</v>
          </cell>
          <cell r="BI58">
            <v>3415.61</v>
          </cell>
          <cell r="BJ58">
            <v>996.29899999999998</v>
          </cell>
          <cell r="BK58">
            <v>1038.9849999999999</v>
          </cell>
          <cell r="BL58">
            <v>2096.163</v>
          </cell>
          <cell r="BM58">
            <v>39781.614999999998</v>
          </cell>
          <cell r="BO58">
            <v>175.392</v>
          </cell>
          <cell r="BP58">
            <v>21035.531999999999</v>
          </cell>
          <cell r="BQ58">
            <v>9619.3040000000001</v>
          </cell>
          <cell r="BR58">
            <v>1404.3320000000001</v>
          </cell>
          <cell r="BS58">
            <v>3415.61</v>
          </cell>
          <cell r="BT58">
            <v>996.29899999999998</v>
          </cell>
          <cell r="BU58">
            <v>1038.9849999999999</v>
          </cell>
          <cell r="BV58">
            <v>2096.163</v>
          </cell>
          <cell r="BW58">
            <v>39781.616999999998</v>
          </cell>
          <cell r="BY58">
            <v>0</v>
          </cell>
          <cell r="BZ58">
            <v>0</v>
          </cell>
          <cell r="CA58">
            <v>0</v>
          </cell>
          <cell r="CB58">
            <v>0</v>
          </cell>
          <cell r="CC58">
            <v>0</v>
          </cell>
          <cell r="CD58">
            <v>0</v>
          </cell>
          <cell r="CE58">
            <v>0</v>
          </cell>
          <cell r="CF58">
            <v>0</v>
          </cell>
          <cell r="CG58">
            <v>0</v>
          </cell>
          <cell r="CI58">
            <v>166.62200000000001</v>
          </cell>
          <cell r="CJ58">
            <v>19983.754000000001</v>
          </cell>
          <cell r="CK58">
            <v>9138.3389999999999</v>
          </cell>
          <cell r="CL58">
            <v>1334.115</v>
          </cell>
          <cell r="CM58">
            <v>3244.83</v>
          </cell>
          <cell r="CN58">
            <v>946.48400000000004</v>
          </cell>
          <cell r="CO58">
            <v>987.03599999999994</v>
          </cell>
          <cell r="CP58">
            <v>1991.355</v>
          </cell>
          <cell r="CQ58">
            <v>37792.535000000003</v>
          </cell>
          <cell r="CS58">
            <v>10.404999999999999</v>
          </cell>
          <cell r="CT58">
            <v>791.05600000000004</v>
          </cell>
          <cell r="CU58">
            <v>351.15600000000001</v>
          </cell>
          <cell r="CV58">
            <v>43.16</v>
          </cell>
          <cell r="CW58">
            <v>108.962</v>
          </cell>
          <cell r="CX58">
            <v>27.399000000000001</v>
          </cell>
          <cell r="CY58">
            <v>28.827000000000002</v>
          </cell>
          <cell r="CZ58">
            <v>51.265000000000001</v>
          </cell>
          <cell r="DB58">
            <v>10.476000000000001</v>
          </cell>
          <cell r="DC58">
            <v>1395.4970000000001</v>
          </cell>
          <cell r="DD58">
            <v>880.77200000000005</v>
          </cell>
          <cell r="DE58">
            <v>139.91399999999999</v>
          </cell>
          <cell r="DF58">
            <v>354.33499999999998</v>
          </cell>
          <cell r="DG58">
            <v>109.274</v>
          </cell>
          <cell r="DH58">
            <v>115.19199999999999</v>
          </cell>
          <cell r="DI58">
            <v>247.27</v>
          </cell>
          <cell r="DJ58">
            <v>3252.7300000000005</v>
          </cell>
          <cell r="DL58">
            <v>0.22062000000000001</v>
          </cell>
          <cell r="DM58">
            <v>0.22062000000000001</v>
          </cell>
          <cell r="DN58">
            <v>0.87283500000000003</v>
          </cell>
          <cell r="DO58">
            <v>1.1972959999999999</v>
          </cell>
          <cell r="DP58">
            <v>1.18468</v>
          </cell>
          <cell r="DQ58">
            <v>1.986728</v>
          </cell>
          <cell r="DS58">
            <v>0</v>
          </cell>
          <cell r="DT58">
            <v>0</v>
          </cell>
          <cell r="DU58">
            <v>0</v>
          </cell>
          <cell r="DV58">
            <v>0</v>
          </cell>
          <cell r="DW58">
            <v>0</v>
          </cell>
          <cell r="DX58">
            <v>0</v>
          </cell>
          <cell r="DY58">
            <v>0</v>
          </cell>
          <cell r="DZ58">
            <v>0</v>
          </cell>
          <cell r="EA58">
            <v>0</v>
          </cell>
          <cell r="EC58">
            <v>0</v>
          </cell>
          <cell r="ED58">
            <v>0</v>
          </cell>
          <cell r="EE58">
            <v>0</v>
          </cell>
          <cell r="EF58">
            <v>0</v>
          </cell>
          <cell r="EG58">
            <v>0</v>
          </cell>
          <cell r="EH58">
            <v>0</v>
          </cell>
          <cell r="EI58">
            <v>0</v>
          </cell>
          <cell r="EJ58">
            <v>0</v>
          </cell>
          <cell r="EK58">
            <v>0</v>
          </cell>
          <cell r="EM58">
            <v>169.476</v>
          </cell>
          <cell r="EN58">
            <v>171.077</v>
          </cell>
          <cell r="EP58">
            <v>196.273</v>
          </cell>
          <cell r="EQ58">
            <v>199.58099999999999</v>
          </cell>
          <cell r="ES58">
            <v>36.132999999999996</v>
          </cell>
          <cell r="ET58">
            <v>41.825000000000003</v>
          </cell>
          <cell r="EX58">
            <v>7585.8670000000002</v>
          </cell>
          <cell r="EY58">
            <v>9373.1749999999993</v>
          </cell>
          <cell r="FA58">
            <v>1.8080000000000001</v>
          </cell>
          <cell r="FB58">
            <v>2.23</v>
          </cell>
          <cell r="FC58">
            <v>162.80600000000001</v>
          </cell>
          <cell r="FD58">
            <v>209.953</v>
          </cell>
          <cell r="FE58">
            <v>75.186000000000007</v>
          </cell>
          <cell r="FF58">
            <v>91.171999999999997</v>
          </cell>
          <cell r="FK58">
            <v>5749.7869999999984</v>
          </cell>
          <cell r="FL58">
            <v>5829.58</v>
          </cell>
          <cell r="FM58">
            <v>5781.2340000000004</v>
          </cell>
          <cell r="FN58">
            <v>128.43199999999999</v>
          </cell>
          <cell r="FO58">
            <v>60.896000000000001</v>
          </cell>
          <cell r="FP58">
            <v>670.41499999999996</v>
          </cell>
          <cell r="FQ58">
            <v>4969.8379999999997</v>
          </cell>
          <cell r="FR58">
            <v>5829.58</v>
          </cell>
          <cell r="FS58">
            <v>0</v>
          </cell>
          <cell r="FU58">
            <v>0.08</v>
          </cell>
          <cell r="FV58">
            <v>-719.75</v>
          </cell>
          <cell r="FW58">
            <v>0</v>
          </cell>
          <cell r="FX58">
            <v>0</v>
          </cell>
          <cell r="FY58">
            <v>0</v>
          </cell>
          <cell r="FZ58">
            <v>229</v>
          </cell>
          <cell r="GA58">
            <v>0.15</v>
          </cell>
          <cell r="GB58">
            <v>-1143.3</v>
          </cell>
          <cell r="GE58">
            <v>0.25</v>
          </cell>
          <cell r="GF58">
            <v>-2353.75</v>
          </cell>
          <cell r="GO58">
            <v>1.2500000000000001E-2</v>
          </cell>
          <cell r="GP58">
            <v>-472.41</v>
          </cell>
          <cell r="GQ58" t="str">
            <v>72-12-112</v>
          </cell>
          <cell r="GR58">
            <v>2062</v>
          </cell>
          <cell r="GS58">
            <v>-200</v>
          </cell>
          <cell r="GV58">
            <v>0</v>
          </cell>
          <cell r="GW58">
            <v>0</v>
          </cell>
          <cell r="GX58">
            <v>-1192.1600000000001</v>
          </cell>
          <cell r="GY58">
            <v>-3697.05</v>
          </cell>
          <cell r="GZ58">
            <v>-4889.21</v>
          </cell>
          <cell r="HC58">
            <v>-4889.21</v>
          </cell>
          <cell r="HE58">
            <v>1350.573304343</v>
          </cell>
          <cell r="HF58">
            <v>1.9348373999999962</v>
          </cell>
          <cell r="HG58">
            <v>232.04282111999959</v>
          </cell>
          <cell r="HH58">
            <v>419.80308577500011</v>
          </cell>
          <cell r="HI58">
            <v>84.070533232000116</v>
          </cell>
          <cell r="HJ58">
            <v>202.31965040000023</v>
          </cell>
          <cell r="HK58">
            <v>98.968855319999889</v>
          </cell>
          <cell r="HL58">
            <v>103.20853287199992</v>
          </cell>
          <cell r="HM58">
            <v>208.22498822399999</v>
          </cell>
        </row>
        <row r="59">
          <cell r="B59" t="str">
            <v>72-10-114</v>
          </cell>
          <cell r="C59" t="str">
            <v>Devon-GTH00086</v>
          </cell>
          <cell r="D59" t="str">
            <v>Reilly Bear Creek 2H &amp; 5H CDP</v>
          </cell>
          <cell r="E59">
            <v>10397</v>
          </cell>
          <cell r="F59">
            <v>12830</v>
          </cell>
          <cell r="H59">
            <v>3.4028</v>
          </cell>
          <cell r="I59">
            <v>3.4028</v>
          </cell>
          <cell r="J59">
            <v>1.2481</v>
          </cell>
          <cell r="K59">
            <v>0.24030000000000001</v>
          </cell>
          <cell r="L59">
            <v>0.41920000000000002</v>
          </cell>
          <cell r="M59">
            <v>0.14410000000000001</v>
          </cell>
          <cell r="N59">
            <v>0.1447</v>
          </cell>
          <cell r="O59">
            <v>0.24390000000000001</v>
          </cell>
          <cell r="P59">
            <v>5.8430999999999997</v>
          </cell>
          <cell r="Q59">
            <v>0.53659999999999997</v>
          </cell>
          <cell r="R59">
            <v>1255.8</v>
          </cell>
          <cell r="T59" t="str">
            <v>PriceTableDevonNGL</v>
          </cell>
          <cell r="Y59">
            <v>41317</v>
          </cell>
          <cell r="Z59">
            <v>14.65</v>
          </cell>
          <cell r="AB59">
            <v>9893.2720000000008</v>
          </cell>
          <cell r="AC59">
            <v>12260.157999999999</v>
          </cell>
          <cell r="AE59" t="str">
            <v>Yes</v>
          </cell>
          <cell r="AG59" t="str">
            <v>Yes</v>
          </cell>
          <cell r="AI59">
            <v>0.95</v>
          </cell>
          <cell r="AK59">
            <v>35211.360999999997</v>
          </cell>
          <cell r="AL59">
            <v>35211.360999999997</v>
          </cell>
          <cell r="AM59">
            <v>12915.040999999999</v>
          </cell>
          <cell r="AN59">
            <v>2486.567</v>
          </cell>
          <cell r="AO59">
            <v>4337.7809999999999</v>
          </cell>
          <cell r="AP59">
            <v>1491.1120000000001</v>
          </cell>
          <cell r="AQ59">
            <v>1497.3209999999999</v>
          </cell>
          <cell r="AR59">
            <v>2523.819</v>
          </cell>
          <cell r="AS59">
            <v>95674.362999999983</v>
          </cell>
          <cell r="AU59">
            <v>33664.826000000001</v>
          </cell>
          <cell r="AV59">
            <v>33664.826000000001</v>
          </cell>
          <cell r="AW59">
            <v>12347.793</v>
          </cell>
          <cell r="AX59">
            <v>2377.3530000000001</v>
          </cell>
          <cell r="AY59">
            <v>4147.26</v>
          </cell>
          <cell r="AZ59">
            <v>1425.62</v>
          </cell>
          <cell r="BA59">
            <v>1431.556</v>
          </cell>
          <cell r="BB59">
            <v>2412.9690000000001</v>
          </cell>
          <cell r="BC59">
            <v>91472.202999999994</v>
          </cell>
          <cell r="BE59">
            <v>237.49700000000001</v>
          </cell>
          <cell r="BF59">
            <v>28484.127</v>
          </cell>
          <cell r="BG59">
            <v>12660.013999999999</v>
          </cell>
          <cell r="BH59">
            <v>2202.5129999999999</v>
          </cell>
          <cell r="BI59">
            <v>4615.1419999999998</v>
          </cell>
          <cell r="BJ59">
            <v>1459.2929999999999</v>
          </cell>
          <cell r="BK59">
            <v>1472.204</v>
          </cell>
          <cell r="BL59">
            <v>2533.2139999999999</v>
          </cell>
          <cell r="BM59">
            <v>53664.003999999994</v>
          </cell>
          <cell r="BO59">
            <v>237.49700000000001</v>
          </cell>
          <cell r="BP59">
            <v>28484.126</v>
          </cell>
          <cell r="BQ59">
            <v>12660.013999999999</v>
          </cell>
          <cell r="BR59">
            <v>2202.5129999999999</v>
          </cell>
          <cell r="BS59">
            <v>4615.1419999999998</v>
          </cell>
          <cell r="BT59">
            <v>1459.2929999999999</v>
          </cell>
          <cell r="BU59">
            <v>1472.203</v>
          </cell>
          <cell r="BV59">
            <v>2533.2130000000002</v>
          </cell>
          <cell r="BW59">
            <v>53664.001000000004</v>
          </cell>
          <cell r="BY59">
            <v>0</v>
          </cell>
          <cell r="BZ59">
            <v>0</v>
          </cell>
          <cell r="CA59">
            <v>0</v>
          </cell>
          <cell r="CB59">
            <v>0</v>
          </cell>
          <cell r="CC59">
            <v>0</v>
          </cell>
          <cell r="CD59">
            <v>0</v>
          </cell>
          <cell r="CE59">
            <v>0</v>
          </cell>
          <cell r="CF59">
            <v>0</v>
          </cell>
          <cell r="CG59">
            <v>0</v>
          </cell>
          <cell r="CI59">
            <v>225.62200000000001</v>
          </cell>
          <cell r="CJ59">
            <v>27059.920999999998</v>
          </cell>
          <cell r="CK59">
            <v>12027.013000000001</v>
          </cell>
          <cell r="CL59">
            <v>2092.3870000000002</v>
          </cell>
          <cell r="CM59">
            <v>4384.3850000000002</v>
          </cell>
          <cell r="CN59">
            <v>1386.328</v>
          </cell>
          <cell r="CO59">
            <v>1398.5940000000001</v>
          </cell>
          <cell r="CP59">
            <v>2406.5529999999999</v>
          </cell>
          <cell r="CQ59">
            <v>50980.803</v>
          </cell>
          <cell r="CS59">
            <v>14.09</v>
          </cell>
          <cell r="CT59">
            <v>1071.1659999999999</v>
          </cell>
          <cell r="CU59">
            <v>462.15800000000002</v>
          </cell>
          <cell r="CV59">
            <v>67.69</v>
          </cell>
          <cell r="CW59">
            <v>147.22800000000001</v>
          </cell>
          <cell r="CX59">
            <v>40.131</v>
          </cell>
          <cell r="CY59">
            <v>40.847000000000001</v>
          </cell>
          <cell r="CZ59">
            <v>61.954000000000001</v>
          </cell>
          <cell r="DB59">
            <v>14.185</v>
          </cell>
          <cell r="DC59">
            <v>1889.6369999999999</v>
          </cell>
          <cell r="DD59">
            <v>1159.1890000000001</v>
          </cell>
          <cell r="DE59">
            <v>219.43600000000001</v>
          </cell>
          <cell r="DF59">
            <v>478.77499999999998</v>
          </cell>
          <cell r="DG59">
            <v>160.05500000000001</v>
          </cell>
          <cell r="DH59">
            <v>163.22300000000001</v>
          </cell>
          <cell r="DI59">
            <v>298.82499999999999</v>
          </cell>
          <cell r="DJ59">
            <v>4383.3249999999998</v>
          </cell>
          <cell r="DL59">
            <v>0.22062000000000001</v>
          </cell>
          <cell r="DM59">
            <v>0.22062000000000001</v>
          </cell>
          <cell r="DN59">
            <v>0.87283500000000003</v>
          </cell>
          <cell r="DO59">
            <v>1.1972959999999999</v>
          </cell>
          <cell r="DP59">
            <v>1.18468</v>
          </cell>
          <cell r="DQ59">
            <v>1.986728</v>
          </cell>
          <cell r="DS59">
            <v>0</v>
          </cell>
          <cell r="DT59">
            <v>0</v>
          </cell>
          <cell r="DU59">
            <v>0</v>
          </cell>
          <cell r="DV59">
            <v>0</v>
          </cell>
          <cell r="DW59">
            <v>0</v>
          </cell>
          <cell r="DX59">
            <v>0</v>
          </cell>
          <cell r="DY59">
            <v>0</v>
          </cell>
          <cell r="DZ59">
            <v>0</v>
          </cell>
          <cell r="EA59">
            <v>0</v>
          </cell>
          <cell r="EC59">
            <v>0</v>
          </cell>
          <cell r="ED59">
            <v>0</v>
          </cell>
          <cell r="EE59">
            <v>0</v>
          </cell>
          <cell r="EF59">
            <v>0</v>
          </cell>
          <cell r="EG59">
            <v>0</v>
          </cell>
          <cell r="EH59">
            <v>0</v>
          </cell>
          <cell r="EI59">
            <v>0</v>
          </cell>
          <cell r="EJ59">
            <v>0</v>
          </cell>
          <cell r="EK59">
            <v>0</v>
          </cell>
          <cell r="EM59">
            <v>230.95</v>
          </cell>
          <cell r="EN59">
            <v>233.131</v>
          </cell>
          <cell r="EP59">
            <v>267.46499999999997</v>
          </cell>
          <cell r="EQ59">
            <v>271.97300000000001</v>
          </cell>
          <cell r="ES59">
            <v>49.239000000000004</v>
          </cell>
          <cell r="ET59">
            <v>56.996000000000002</v>
          </cell>
          <cell r="EX59">
            <v>10347.761</v>
          </cell>
          <cell r="EY59">
            <v>12773.004000000001</v>
          </cell>
          <cell r="FA59">
            <v>2.4660000000000002</v>
          </cell>
          <cell r="FB59">
            <v>3.0390000000000001</v>
          </cell>
          <cell r="FC59">
            <v>222.08099999999999</v>
          </cell>
          <cell r="FD59">
            <v>286.10700000000003</v>
          </cell>
          <cell r="FE59">
            <v>102.56</v>
          </cell>
          <cell r="FF59">
            <v>124.241</v>
          </cell>
          <cell r="FK59">
            <v>7884.5749999999998</v>
          </cell>
          <cell r="FL59">
            <v>7993.9939999999997</v>
          </cell>
          <cell r="FM59">
            <v>7927.6970000000001</v>
          </cell>
          <cell r="FN59">
            <v>176.11600000000001</v>
          </cell>
          <cell r="FO59">
            <v>83.504999999999995</v>
          </cell>
          <cell r="FP59">
            <v>919.327</v>
          </cell>
          <cell r="FQ59">
            <v>6815.0450000000001</v>
          </cell>
          <cell r="FR59">
            <v>7993.9939999999997</v>
          </cell>
          <cell r="FS59">
            <v>0</v>
          </cell>
          <cell r="FU59">
            <v>0.08</v>
          </cell>
          <cell r="FV59">
            <v>-980.81</v>
          </cell>
          <cell r="FW59">
            <v>0</v>
          </cell>
          <cell r="FX59">
            <v>0</v>
          </cell>
          <cell r="FY59">
            <v>0</v>
          </cell>
          <cell r="FZ59">
            <v>167.9</v>
          </cell>
          <cell r="GA59">
            <v>0.15</v>
          </cell>
          <cell r="GB59">
            <v>-1559.55</v>
          </cell>
          <cell r="GE59">
            <v>0.25</v>
          </cell>
          <cell r="GF59">
            <v>-3207.5</v>
          </cell>
          <cell r="GO59">
            <v>1.2500000000000001E-2</v>
          </cell>
          <cell r="GP59">
            <v>-637.26</v>
          </cell>
          <cell r="GQ59" t="str">
            <v>72-99-12-114</v>
          </cell>
          <cell r="GR59">
            <v>25</v>
          </cell>
          <cell r="GS59">
            <v>-200</v>
          </cell>
          <cell r="GV59">
            <v>0</v>
          </cell>
          <cell r="GW59">
            <v>0</v>
          </cell>
          <cell r="GX59">
            <v>-1618.07</v>
          </cell>
          <cell r="GY59">
            <v>-4967.05</v>
          </cell>
          <cell r="GZ59">
            <v>-6585.12</v>
          </cell>
          <cell r="HC59">
            <v>-6585.12</v>
          </cell>
          <cell r="HE59">
            <v>1817.405851918998</v>
          </cell>
          <cell r="HF59">
            <v>2.6198625</v>
          </cell>
          <cell r="HG59">
            <v>314.20832772000045</v>
          </cell>
          <cell r="HH59">
            <v>552.50542783499861</v>
          </cell>
          <cell r="HI59">
            <v>131.85341929599969</v>
          </cell>
          <cell r="HJ59">
            <v>273.37320275999951</v>
          </cell>
          <cell r="HK59">
            <v>144.96160851999983</v>
          </cell>
          <cell r="HL59">
            <v>146.2430480799998</v>
          </cell>
          <cell r="HM59">
            <v>251.64095520800012</v>
          </cell>
        </row>
        <row r="60">
          <cell r="B60" t="str">
            <v>72-10-120</v>
          </cell>
          <cell r="C60" t="str">
            <v>Devon-GTH00086</v>
          </cell>
          <cell r="D60" t="str">
            <v>Reilly Bear Creek 3H &amp; 4H CDP</v>
          </cell>
          <cell r="E60">
            <v>7967</v>
          </cell>
          <cell r="F60">
            <v>9708</v>
          </cell>
          <cell r="H60">
            <v>3.4771000000000001</v>
          </cell>
          <cell r="I60">
            <v>3.4771000000000001</v>
          </cell>
          <cell r="J60">
            <v>1.2568999999999999</v>
          </cell>
          <cell r="K60">
            <v>0.23100000000000001</v>
          </cell>
          <cell r="L60">
            <v>0.40660000000000002</v>
          </cell>
          <cell r="M60">
            <v>0.11940000000000001</v>
          </cell>
          <cell r="N60">
            <v>0.1137</v>
          </cell>
          <cell r="O60">
            <v>0.10580000000000001</v>
          </cell>
          <cell r="P60">
            <v>5.7104999999999997</v>
          </cell>
          <cell r="Q60">
            <v>0.50729999999999997</v>
          </cell>
          <cell r="R60">
            <v>1239.5999999999999</v>
          </cell>
          <cell r="T60" t="str">
            <v>PriceTableDevonNGL</v>
          </cell>
          <cell r="Y60">
            <v>41410</v>
          </cell>
          <cell r="Z60">
            <v>14.65</v>
          </cell>
          <cell r="AB60">
            <v>7581.4560000000001</v>
          </cell>
          <cell r="AC60">
            <v>9276.8209999999999</v>
          </cell>
          <cell r="AE60" t="str">
            <v>Yes</v>
          </cell>
          <cell r="AG60" t="str">
            <v>Yes</v>
          </cell>
          <cell r="AI60">
            <v>0.95</v>
          </cell>
          <cell r="AK60">
            <v>27572.506000000001</v>
          </cell>
          <cell r="AL60">
            <v>27572.506000000001</v>
          </cell>
          <cell r="AM60">
            <v>9966.893</v>
          </cell>
          <cell r="AN60">
            <v>1831.77</v>
          </cell>
          <cell r="AO60">
            <v>3224.2330000000002</v>
          </cell>
          <cell r="AP60">
            <v>946.81100000000004</v>
          </cell>
          <cell r="AQ60">
            <v>901.61199999999997</v>
          </cell>
          <cell r="AR60">
            <v>838.96699999999998</v>
          </cell>
          <cell r="AS60">
            <v>72855.297999999995</v>
          </cell>
          <cell r="AU60">
            <v>26361.481</v>
          </cell>
          <cell r="AV60">
            <v>26361.481</v>
          </cell>
          <cell r="AW60">
            <v>9529.1319999999996</v>
          </cell>
          <cell r="AX60">
            <v>1751.316</v>
          </cell>
          <cell r="AY60">
            <v>3082.62</v>
          </cell>
          <cell r="AZ60">
            <v>905.226</v>
          </cell>
          <cell r="BA60">
            <v>862.01199999999994</v>
          </cell>
          <cell r="BB60">
            <v>802.11800000000005</v>
          </cell>
          <cell r="BC60">
            <v>69655.385999999999</v>
          </cell>
          <cell r="BE60">
            <v>185.97399999999999</v>
          </cell>
          <cell r="BF60">
            <v>22304.698</v>
          </cell>
          <cell r="BG60">
            <v>9770.0820000000003</v>
          </cell>
          <cell r="BH60">
            <v>1622.5170000000001</v>
          </cell>
          <cell r="BI60">
            <v>3430.393</v>
          </cell>
          <cell r="BJ60">
            <v>926.60699999999997</v>
          </cell>
          <cell r="BK60">
            <v>886.48699999999997</v>
          </cell>
          <cell r="BL60">
            <v>842.09</v>
          </cell>
          <cell r="BM60">
            <v>39968.848000000005</v>
          </cell>
          <cell r="BO60">
            <v>185.97399999999999</v>
          </cell>
          <cell r="BP60">
            <v>22304.697</v>
          </cell>
          <cell r="BQ60">
            <v>9770.0810000000001</v>
          </cell>
          <cell r="BR60">
            <v>1622.5170000000001</v>
          </cell>
          <cell r="BS60">
            <v>3430.393</v>
          </cell>
          <cell r="BT60">
            <v>926.60699999999997</v>
          </cell>
          <cell r="BU60">
            <v>886.48800000000006</v>
          </cell>
          <cell r="BV60">
            <v>842.09</v>
          </cell>
          <cell r="BW60">
            <v>39968.846999999994</v>
          </cell>
          <cell r="BY60">
            <v>0</v>
          </cell>
          <cell r="BZ60">
            <v>0</v>
          </cell>
          <cell r="CA60">
            <v>0</v>
          </cell>
          <cell r="CB60">
            <v>0</v>
          </cell>
          <cell r="CC60">
            <v>0</v>
          </cell>
          <cell r="CD60">
            <v>0</v>
          </cell>
          <cell r="CE60">
            <v>0</v>
          </cell>
          <cell r="CF60">
            <v>0</v>
          </cell>
          <cell r="CG60">
            <v>0</v>
          </cell>
          <cell r="CI60">
            <v>176.67500000000001</v>
          </cell>
          <cell r="CJ60">
            <v>21189.463</v>
          </cell>
          <cell r="CK60">
            <v>9281.5779999999995</v>
          </cell>
          <cell r="CL60">
            <v>1541.3910000000001</v>
          </cell>
          <cell r="CM60">
            <v>3258.873</v>
          </cell>
          <cell r="CN60">
            <v>880.27700000000004</v>
          </cell>
          <cell r="CO60">
            <v>842.16300000000001</v>
          </cell>
          <cell r="CP60">
            <v>799.98599999999999</v>
          </cell>
          <cell r="CQ60">
            <v>37970.406000000003</v>
          </cell>
          <cell r="CS60">
            <v>11.032999999999999</v>
          </cell>
          <cell r="CT60">
            <v>838.78399999999999</v>
          </cell>
          <cell r="CU60">
            <v>356.66</v>
          </cell>
          <cell r="CV60">
            <v>49.865000000000002</v>
          </cell>
          <cell r="CW60">
            <v>109.43300000000001</v>
          </cell>
          <cell r="CX60">
            <v>25.481999999999999</v>
          </cell>
          <cell r="CY60">
            <v>24.596</v>
          </cell>
          <cell r="CZ60">
            <v>20.594999999999999</v>
          </cell>
          <cell r="DB60">
            <v>11.108000000000001</v>
          </cell>
          <cell r="DC60">
            <v>1479.694</v>
          </cell>
          <cell r="DD60">
            <v>894.57799999999997</v>
          </cell>
          <cell r="DE60">
            <v>161.65100000000001</v>
          </cell>
          <cell r="DF60">
            <v>355.86900000000003</v>
          </cell>
          <cell r="DG60">
            <v>101.63</v>
          </cell>
          <cell r="DH60">
            <v>98.284999999999997</v>
          </cell>
          <cell r="DI60">
            <v>99.334999999999994</v>
          </cell>
          <cell r="DJ60">
            <v>3202.15</v>
          </cell>
          <cell r="DL60">
            <v>0.22062000000000001</v>
          </cell>
          <cell r="DM60">
            <v>0.22062000000000001</v>
          </cell>
          <cell r="DN60">
            <v>0.87283500000000003</v>
          </cell>
          <cell r="DO60">
            <v>1.1972959999999999</v>
          </cell>
          <cell r="DP60">
            <v>1.18468</v>
          </cell>
          <cell r="DQ60">
            <v>1.986728</v>
          </cell>
          <cell r="DS60">
            <v>0</v>
          </cell>
          <cell r="DT60">
            <v>0</v>
          </cell>
          <cell r="DU60">
            <v>0</v>
          </cell>
          <cell r="DV60">
            <v>0</v>
          </cell>
          <cell r="DW60">
            <v>0</v>
          </cell>
          <cell r="DX60">
            <v>0</v>
          </cell>
          <cell r="DY60">
            <v>0</v>
          </cell>
          <cell r="DZ60">
            <v>0</v>
          </cell>
          <cell r="EA60">
            <v>0</v>
          </cell>
          <cell r="EC60">
            <v>0</v>
          </cell>
          <cell r="ED60">
            <v>0</v>
          </cell>
          <cell r="EE60">
            <v>0</v>
          </cell>
          <cell r="EF60">
            <v>0</v>
          </cell>
          <cell r="EG60">
            <v>0</v>
          </cell>
          <cell r="EH60">
            <v>0</v>
          </cell>
          <cell r="EI60">
            <v>0</v>
          </cell>
          <cell r="EJ60">
            <v>0</v>
          </cell>
          <cell r="EK60">
            <v>0</v>
          </cell>
          <cell r="EM60">
            <v>174.751</v>
          </cell>
          <cell r="EN60">
            <v>176.40200000000002</v>
          </cell>
          <cell r="EP60">
            <v>202.381</v>
          </cell>
          <cell r="EQ60">
            <v>205.792</v>
          </cell>
          <cell r="ES60">
            <v>37.258000000000003</v>
          </cell>
          <cell r="ET60">
            <v>43.127000000000002</v>
          </cell>
          <cell r="EX60">
            <v>7929.7420000000002</v>
          </cell>
          <cell r="EY60">
            <v>9664.8729999999996</v>
          </cell>
          <cell r="FA60">
            <v>1.89</v>
          </cell>
          <cell r="FB60">
            <v>2.2999999999999998</v>
          </cell>
          <cell r="FC60">
            <v>170.18600000000001</v>
          </cell>
          <cell r="FD60">
            <v>216.48699999999999</v>
          </cell>
          <cell r="FE60">
            <v>78.593999999999994</v>
          </cell>
          <cell r="FF60">
            <v>94.009</v>
          </cell>
          <cell r="FK60">
            <v>6080.5289999999995</v>
          </cell>
          <cell r="FL60">
            <v>6164.9120000000003</v>
          </cell>
          <cell r="FM60">
            <v>6113.7849999999999</v>
          </cell>
          <cell r="FN60">
            <v>135.82</v>
          </cell>
          <cell r="FO60">
            <v>64.399000000000001</v>
          </cell>
          <cell r="FP60">
            <v>708.97900000000004</v>
          </cell>
          <cell r="FQ60">
            <v>5255.7150000000001</v>
          </cell>
          <cell r="FR60">
            <v>6164.9120000000003</v>
          </cell>
          <cell r="FS60">
            <v>0</v>
          </cell>
          <cell r="FU60">
            <v>0.08</v>
          </cell>
          <cell r="FV60">
            <v>-742.15</v>
          </cell>
          <cell r="FW60">
            <v>0</v>
          </cell>
          <cell r="FX60">
            <v>0</v>
          </cell>
          <cell r="FY60">
            <v>0</v>
          </cell>
          <cell r="FZ60">
            <v>162.9</v>
          </cell>
          <cell r="GA60">
            <v>0.15</v>
          </cell>
          <cell r="GB60">
            <v>-1195.05</v>
          </cell>
          <cell r="GE60">
            <v>0.25</v>
          </cell>
          <cell r="GF60">
            <v>-2427</v>
          </cell>
          <cell r="GO60">
            <v>1.2500000000000001E-2</v>
          </cell>
          <cell r="GP60">
            <v>-474.63</v>
          </cell>
          <cell r="GQ60" t="str">
            <v xml:space="preserve"> </v>
          </cell>
          <cell r="GR60">
            <v>0</v>
          </cell>
          <cell r="GS60">
            <v>0</v>
          </cell>
          <cell r="GV60">
            <v>0</v>
          </cell>
          <cell r="GW60">
            <v>0</v>
          </cell>
          <cell r="GX60">
            <v>-1216.78</v>
          </cell>
          <cell r="GY60">
            <v>-3622.05</v>
          </cell>
          <cell r="GZ60">
            <v>-4838.83</v>
          </cell>
          <cell r="HC60">
            <v>-4838.83</v>
          </cell>
          <cell r="HE60">
            <v>1238.5602646400007</v>
          </cell>
          <cell r="HF60">
            <v>2.0515453799999954</v>
          </cell>
          <cell r="HG60">
            <v>246.04314570000014</v>
          </cell>
          <cell r="HH60">
            <v>426.38338884000075</v>
          </cell>
          <cell r="HI60">
            <v>97.131835295999963</v>
          </cell>
          <cell r="HJ60">
            <v>203.19631359999997</v>
          </cell>
          <cell r="HK60">
            <v>92.045108239999863</v>
          </cell>
          <cell r="HL60">
            <v>88.059731871999915</v>
          </cell>
          <cell r="HM60">
            <v>83.649195712000079</v>
          </cell>
        </row>
        <row r="61">
          <cell r="B61" t="str">
            <v>72-10-132</v>
          </cell>
          <cell r="C61" t="str">
            <v>Devon-GTH00148</v>
          </cell>
          <cell r="D61" t="str">
            <v>Veal Station Interconnect</v>
          </cell>
          <cell r="E61">
            <v>692329</v>
          </cell>
          <cell r="F61">
            <v>805203</v>
          </cell>
          <cell r="H61">
            <v>2.7574999999999998</v>
          </cell>
          <cell r="I61">
            <v>2.7574999999999998</v>
          </cell>
          <cell r="J61">
            <v>0.92</v>
          </cell>
          <cell r="K61">
            <v>0.18940000000000001</v>
          </cell>
          <cell r="L61">
            <v>0.2767</v>
          </cell>
          <cell r="M61">
            <v>9.8500000000000004E-2</v>
          </cell>
          <cell r="N61">
            <v>8.7800000000000003E-2</v>
          </cell>
          <cell r="O61">
            <v>0.17119999999999999</v>
          </cell>
          <cell r="P61">
            <v>4.5011000000000001</v>
          </cell>
          <cell r="Q61">
            <v>0.87780000000000002</v>
          </cell>
          <cell r="R61">
            <v>1183.7</v>
          </cell>
          <cell r="T61" t="str">
            <v>PriceTableDevonNGL</v>
          </cell>
          <cell r="Y61">
            <v>41450</v>
          </cell>
          <cell r="Z61">
            <v>14.65</v>
          </cell>
          <cell r="AB61">
            <v>653743.34100000001</v>
          </cell>
          <cell r="AC61">
            <v>763339.28</v>
          </cell>
          <cell r="AE61" t="str">
            <v>Yes</v>
          </cell>
          <cell r="AG61" t="str">
            <v>Yes</v>
          </cell>
          <cell r="AI61">
            <v>0.95</v>
          </cell>
          <cell r="AK61">
            <v>1885511.686</v>
          </cell>
          <cell r="AL61">
            <v>1885511.686</v>
          </cell>
          <cell r="AM61">
            <v>629073.70799999998</v>
          </cell>
          <cell r="AN61">
            <v>129507.13099999999</v>
          </cell>
          <cell r="AO61">
            <v>189200.75599999999</v>
          </cell>
          <cell r="AP61">
            <v>67351.913</v>
          </cell>
          <cell r="AQ61">
            <v>60035.512999999999</v>
          </cell>
          <cell r="AR61">
            <v>117062.412</v>
          </cell>
          <cell r="AS61">
            <v>4963254.8049999997</v>
          </cell>
          <cell r="AU61">
            <v>1802697.263</v>
          </cell>
          <cell r="AV61">
            <v>1802697.263</v>
          </cell>
          <cell r="AW61">
            <v>601443.87399999995</v>
          </cell>
          <cell r="AX61">
            <v>123818.989</v>
          </cell>
          <cell r="AY61">
            <v>180890.78200000001</v>
          </cell>
          <cell r="AZ61">
            <v>64393.718999999997</v>
          </cell>
          <cell r="BA61">
            <v>57398.665000000001</v>
          </cell>
          <cell r="BB61">
            <v>111920.86</v>
          </cell>
          <cell r="BC61">
            <v>4745261.415</v>
          </cell>
          <cell r="BE61">
            <v>12717.6</v>
          </cell>
          <cell r="BF61">
            <v>1525279.1329999999</v>
          </cell>
          <cell r="BG61">
            <v>616651.71200000006</v>
          </cell>
          <cell r="BH61">
            <v>114712.82399999999</v>
          </cell>
          <cell r="BI61">
            <v>201298.37400000001</v>
          </cell>
          <cell r="BJ61">
            <v>65914.687000000005</v>
          </cell>
          <cell r="BK61">
            <v>59028.42</v>
          </cell>
          <cell r="BL61">
            <v>117498.159</v>
          </cell>
          <cell r="BM61">
            <v>2713100.909</v>
          </cell>
          <cell r="BO61">
            <v>12717.6</v>
          </cell>
          <cell r="BP61">
            <v>1525279.1329999999</v>
          </cell>
          <cell r="BQ61">
            <v>616651.71200000006</v>
          </cell>
          <cell r="BR61">
            <v>114712.82399999999</v>
          </cell>
          <cell r="BS61">
            <v>201298.37299999999</v>
          </cell>
          <cell r="BT61">
            <v>65914.687000000005</v>
          </cell>
          <cell r="BU61">
            <v>59028.42</v>
          </cell>
          <cell r="BV61">
            <v>117498.158</v>
          </cell>
          <cell r="BW61">
            <v>2713100.9070000001</v>
          </cell>
          <cell r="BY61">
            <v>0</v>
          </cell>
          <cell r="BZ61">
            <v>0</v>
          </cell>
          <cell r="CA61">
            <v>0</v>
          </cell>
          <cell r="CB61">
            <v>0</v>
          </cell>
          <cell r="CC61">
            <v>0</v>
          </cell>
          <cell r="CD61">
            <v>0</v>
          </cell>
          <cell r="CE61">
            <v>0</v>
          </cell>
          <cell r="CF61">
            <v>0</v>
          </cell>
          <cell r="CG61">
            <v>0</v>
          </cell>
          <cell r="CI61">
            <v>12081.72</v>
          </cell>
          <cell r="CJ61">
            <v>1449015.176</v>
          </cell>
          <cell r="CK61">
            <v>585819.12600000005</v>
          </cell>
          <cell r="CL61">
            <v>108977.183</v>
          </cell>
          <cell r="CM61">
            <v>191233.45499999999</v>
          </cell>
          <cell r="CN61">
            <v>62618.953000000001</v>
          </cell>
          <cell r="CO61">
            <v>56076.999000000003</v>
          </cell>
          <cell r="CP61">
            <v>111623.251</v>
          </cell>
          <cell r="CQ61">
            <v>2577445.8630000004</v>
          </cell>
          <cell r="CS61">
            <v>754.48599999999999</v>
          </cell>
          <cell r="CT61">
            <v>57359.201000000001</v>
          </cell>
          <cell r="CU61">
            <v>22511.07</v>
          </cell>
          <cell r="CV61">
            <v>3525.4850000000001</v>
          </cell>
          <cell r="CW61">
            <v>6421.63</v>
          </cell>
          <cell r="CX61">
            <v>1812.673</v>
          </cell>
          <cell r="CY61">
            <v>1637.7729999999999</v>
          </cell>
          <cell r="CZ61">
            <v>2873.6190000000001</v>
          </cell>
          <cell r="DB61">
            <v>759.61</v>
          </cell>
          <cell r="DC61">
            <v>101187.018</v>
          </cell>
          <cell r="DD61">
            <v>56462.481</v>
          </cell>
          <cell r="DE61">
            <v>11428.839</v>
          </cell>
          <cell r="DF61">
            <v>20882.692999999999</v>
          </cell>
          <cell r="DG61">
            <v>7229.5230000000001</v>
          </cell>
          <cell r="DH61">
            <v>6544.4809999999998</v>
          </cell>
          <cell r="DI61">
            <v>13860.434999999999</v>
          </cell>
          <cell r="DJ61">
            <v>218355.08</v>
          </cell>
          <cell r="DL61">
            <v>0.22062000000000001</v>
          </cell>
          <cell r="DM61">
            <v>0.22062000000000001</v>
          </cell>
          <cell r="DN61">
            <v>0.87283500000000003</v>
          </cell>
          <cell r="DO61">
            <v>1.1972959999999999</v>
          </cell>
          <cell r="DP61">
            <v>1.18468</v>
          </cell>
          <cell r="DQ61">
            <v>1.986728</v>
          </cell>
          <cell r="DS61">
            <v>0</v>
          </cell>
          <cell r="DT61">
            <v>0</v>
          </cell>
          <cell r="DU61">
            <v>0</v>
          </cell>
          <cell r="DV61">
            <v>0</v>
          </cell>
          <cell r="DW61">
            <v>0</v>
          </cell>
          <cell r="DX61">
            <v>0</v>
          </cell>
          <cell r="DY61">
            <v>0</v>
          </cell>
          <cell r="DZ61">
            <v>0</v>
          </cell>
          <cell r="EA61">
            <v>0</v>
          </cell>
          <cell r="EC61">
            <v>0</v>
          </cell>
          <cell r="ED61">
            <v>0</v>
          </cell>
          <cell r="EE61">
            <v>0</v>
          </cell>
          <cell r="EF61">
            <v>0</v>
          </cell>
          <cell r="EG61">
            <v>0</v>
          </cell>
          <cell r="EH61">
            <v>0</v>
          </cell>
          <cell r="EI61">
            <v>0</v>
          </cell>
          <cell r="EJ61">
            <v>0</v>
          </cell>
          <cell r="EK61">
            <v>0</v>
          </cell>
          <cell r="EM61">
            <v>14379.311</v>
          </cell>
          <cell r="EN61">
            <v>14515.123</v>
          </cell>
          <cell r="EP61">
            <v>16785.929</v>
          </cell>
          <cell r="EQ61">
            <v>17068.848999999998</v>
          </cell>
          <cell r="ES61">
            <v>8553.23</v>
          </cell>
          <cell r="ET61">
            <v>9933.0339999999997</v>
          </cell>
          <cell r="EX61">
            <v>683775.77</v>
          </cell>
          <cell r="EY61">
            <v>795269.96600000001</v>
          </cell>
          <cell r="FA61">
            <v>162.971</v>
          </cell>
          <cell r="FB61">
            <v>189.23400000000001</v>
          </cell>
          <cell r="FC61">
            <v>14675.025</v>
          </cell>
          <cell r="FD61">
            <v>17813.547999999999</v>
          </cell>
          <cell r="FE61">
            <v>6777.1170000000002</v>
          </cell>
          <cell r="FF61">
            <v>7735.4750000000004</v>
          </cell>
          <cell r="FK61">
            <v>545330.91399999999</v>
          </cell>
          <cell r="FL61">
            <v>552898.80799999996</v>
          </cell>
          <cell r="FM61">
            <v>548313.45600000001</v>
          </cell>
          <cell r="FN61">
            <v>12180.953</v>
          </cell>
          <cell r="FO61">
            <v>5775.5910000000003</v>
          </cell>
          <cell r="FP61">
            <v>63584.589</v>
          </cell>
          <cell r="FQ61">
            <v>471357.67499999999</v>
          </cell>
          <cell r="FR61">
            <v>552898.80799999996</v>
          </cell>
          <cell r="FS61">
            <v>0</v>
          </cell>
          <cell r="FU61">
            <v>0.08</v>
          </cell>
          <cell r="FV61">
            <v>-61067.14</v>
          </cell>
          <cell r="FW61">
            <v>0</v>
          </cell>
          <cell r="FX61">
            <v>0</v>
          </cell>
          <cell r="FY61">
            <v>0</v>
          </cell>
          <cell r="FZ61">
            <v>92.7</v>
          </cell>
          <cell r="GA61">
            <v>0.27</v>
          </cell>
          <cell r="GB61">
            <v>-186928.83</v>
          </cell>
          <cell r="GE61">
            <v>0.05</v>
          </cell>
          <cell r="GF61">
            <v>-40260.15</v>
          </cell>
          <cell r="GO61">
            <v>1.2500000000000001E-2</v>
          </cell>
          <cell r="GP61">
            <v>-32218.07</v>
          </cell>
          <cell r="GQ61" t="str">
            <v xml:space="preserve"> </v>
          </cell>
          <cell r="GR61">
            <v>0</v>
          </cell>
          <cell r="GS61">
            <v>0</v>
          </cell>
          <cell r="GV61">
            <v>0</v>
          </cell>
          <cell r="GW61">
            <v>0</v>
          </cell>
          <cell r="GX61">
            <v>-93285.209999999992</v>
          </cell>
          <cell r="GY61">
            <v>-227188.97999999998</v>
          </cell>
          <cell r="GZ61">
            <v>-320474.19</v>
          </cell>
          <cell r="HC61">
            <v>-320474.19</v>
          </cell>
          <cell r="HE61">
            <v>86751.612487769991</v>
          </cell>
          <cell r="HF61">
            <v>140.28784560000022</v>
          </cell>
          <cell r="HG61">
            <v>16825.354193339987</v>
          </cell>
          <cell r="HH61">
            <v>26911.760201310011</v>
          </cell>
          <cell r="HI61">
            <v>6867.2600267359858</v>
          </cell>
          <cell r="HJ61">
            <v>11923.708240920027</v>
          </cell>
          <cell r="HK61">
            <v>6547.7270183520077</v>
          </cell>
          <cell r="HL61">
            <v>5863.6707404879899</v>
          </cell>
          <cell r="HM61">
            <v>11671.844221023992</v>
          </cell>
        </row>
        <row r="62">
          <cell r="B62" t="str">
            <v>72-10-140</v>
          </cell>
          <cell r="C62" t="str">
            <v>Devon-GTH00086</v>
          </cell>
          <cell r="D62" t="str">
            <v>Goforth 2 &amp; 3H CDP</v>
          </cell>
          <cell r="E62">
            <v>13863</v>
          </cell>
          <cell r="F62">
            <v>16123</v>
          </cell>
          <cell r="H62">
            <v>2.9171999999999998</v>
          </cell>
          <cell r="I62">
            <v>2.9171999999999998</v>
          </cell>
          <cell r="J62">
            <v>0.95530000000000004</v>
          </cell>
          <cell r="K62">
            <v>0.2041</v>
          </cell>
          <cell r="L62">
            <v>0.27739999999999998</v>
          </cell>
          <cell r="M62">
            <v>0.1026</v>
          </cell>
          <cell r="N62">
            <v>8.2199999999999995E-2</v>
          </cell>
          <cell r="O62">
            <v>0.17249999999999999</v>
          </cell>
          <cell r="P62">
            <v>4.7112999999999996</v>
          </cell>
          <cell r="Q62">
            <v>1.5095000000000001</v>
          </cell>
          <cell r="R62">
            <v>1184.2</v>
          </cell>
          <cell r="T62" t="str">
            <v>PriceTableDevonNGL</v>
          </cell>
          <cell r="Y62">
            <v>41332</v>
          </cell>
          <cell r="Z62">
            <v>14.65</v>
          </cell>
          <cell r="AB62">
            <v>13194.957</v>
          </cell>
          <cell r="AC62">
            <v>15406.9</v>
          </cell>
          <cell r="AE62" t="str">
            <v>Yes</v>
          </cell>
          <cell r="AG62" t="str">
            <v>Yes</v>
          </cell>
          <cell r="AI62">
            <v>0.95</v>
          </cell>
          <cell r="AK62">
            <v>40260.633000000002</v>
          </cell>
          <cell r="AL62">
            <v>40260.633000000002</v>
          </cell>
          <cell r="AM62">
            <v>13184.212</v>
          </cell>
          <cell r="AN62">
            <v>2816.8090000000002</v>
          </cell>
          <cell r="AO62">
            <v>3828.431</v>
          </cell>
          <cell r="AP62">
            <v>1415.9949999999999</v>
          </cell>
          <cell r="AQ62">
            <v>1134.452</v>
          </cell>
          <cell r="AR62">
            <v>2380.694</v>
          </cell>
          <cell r="AS62">
            <v>105281.859</v>
          </cell>
          <cell r="AU62">
            <v>38492.328999999998</v>
          </cell>
          <cell r="AV62">
            <v>38492.328999999998</v>
          </cell>
          <cell r="AW62">
            <v>12605.142</v>
          </cell>
          <cell r="AX62">
            <v>2693.0909999999999</v>
          </cell>
          <cell r="AY62">
            <v>3660.2809999999999</v>
          </cell>
          <cell r="AZ62">
            <v>1353.8030000000001</v>
          </cell>
          <cell r="BA62">
            <v>1084.625</v>
          </cell>
          <cell r="BB62">
            <v>2276.13</v>
          </cell>
          <cell r="BC62">
            <v>100657.73</v>
          </cell>
          <cell r="BE62">
            <v>271.55399999999997</v>
          </cell>
          <cell r="BF62">
            <v>32568.721000000001</v>
          </cell>
          <cell r="BG62">
            <v>12923.87</v>
          </cell>
          <cell r="BH62">
            <v>2495.0300000000002</v>
          </cell>
          <cell r="BI62">
            <v>4073.223</v>
          </cell>
          <cell r="BJ62">
            <v>1385.779</v>
          </cell>
          <cell r="BK62">
            <v>1115.422</v>
          </cell>
          <cell r="BL62">
            <v>2389.556</v>
          </cell>
          <cell r="BM62">
            <v>57223.154999999999</v>
          </cell>
          <cell r="BO62">
            <v>271.55399999999997</v>
          </cell>
          <cell r="BP62">
            <v>32568.722000000002</v>
          </cell>
          <cell r="BQ62">
            <v>12923.87</v>
          </cell>
          <cell r="BR62">
            <v>2495.0300000000002</v>
          </cell>
          <cell r="BS62">
            <v>4073.2240000000002</v>
          </cell>
          <cell r="BT62">
            <v>1385.78</v>
          </cell>
          <cell r="BU62">
            <v>1115.421</v>
          </cell>
          <cell r="BV62">
            <v>2389.5549999999998</v>
          </cell>
          <cell r="BW62">
            <v>57223.156000000003</v>
          </cell>
          <cell r="BY62">
            <v>0</v>
          </cell>
          <cell r="BZ62">
            <v>0</v>
          </cell>
          <cell r="CA62">
            <v>0</v>
          </cell>
          <cell r="CB62">
            <v>0</v>
          </cell>
          <cell r="CC62">
            <v>0</v>
          </cell>
          <cell r="CD62">
            <v>0</v>
          </cell>
          <cell r="CE62">
            <v>0</v>
          </cell>
          <cell r="CF62">
            <v>0</v>
          </cell>
          <cell r="CG62">
            <v>0</v>
          </cell>
          <cell r="CI62">
            <v>257.976</v>
          </cell>
          <cell r="CJ62">
            <v>30940.285</v>
          </cell>
          <cell r="CK62">
            <v>12277.677</v>
          </cell>
          <cell r="CL62">
            <v>2370.279</v>
          </cell>
          <cell r="CM62">
            <v>3869.5619999999999</v>
          </cell>
          <cell r="CN62">
            <v>1316.49</v>
          </cell>
          <cell r="CO62">
            <v>1059.6510000000001</v>
          </cell>
          <cell r="CP62">
            <v>2270.078</v>
          </cell>
          <cell r="CQ62">
            <v>54361.997999999992</v>
          </cell>
          <cell r="CS62">
            <v>16.11</v>
          </cell>
          <cell r="CT62">
            <v>1224.77</v>
          </cell>
          <cell r="CU62">
            <v>471.79</v>
          </cell>
          <cell r="CV62">
            <v>76.680000000000007</v>
          </cell>
          <cell r="CW62">
            <v>129.94</v>
          </cell>
          <cell r="CX62">
            <v>38.109000000000002</v>
          </cell>
          <cell r="CY62">
            <v>30.948</v>
          </cell>
          <cell r="CZ62">
            <v>58.441000000000003</v>
          </cell>
          <cell r="DB62">
            <v>16.22</v>
          </cell>
          <cell r="DC62">
            <v>2160.6089999999999</v>
          </cell>
          <cell r="DD62">
            <v>1183.348</v>
          </cell>
          <cell r="DE62">
            <v>248.58</v>
          </cell>
          <cell r="DF62">
            <v>422.55599999999998</v>
          </cell>
          <cell r="DG62">
            <v>151.99199999999999</v>
          </cell>
          <cell r="DH62">
            <v>123.667</v>
          </cell>
          <cell r="DI62">
            <v>281.87900000000002</v>
          </cell>
          <cell r="DJ62">
            <v>4588.8509999999997</v>
          </cell>
          <cell r="DL62">
            <v>0.22062000000000001</v>
          </cell>
          <cell r="DM62">
            <v>0.22062000000000001</v>
          </cell>
          <cell r="DN62">
            <v>0.87283500000000003</v>
          </cell>
          <cell r="DO62">
            <v>1.1972959999999999</v>
          </cell>
          <cell r="DP62">
            <v>1.18468</v>
          </cell>
          <cell r="DQ62">
            <v>1.986728</v>
          </cell>
          <cell r="DS62">
            <v>0</v>
          </cell>
          <cell r="DT62">
            <v>0</v>
          </cell>
          <cell r="DU62">
            <v>0</v>
          </cell>
          <cell r="DV62">
            <v>0</v>
          </cell>
          <cell r="DW62">
            <v>0</v>
          </cell>
          <cell r="DX62">
            <v>0</v>
          </cell>
          <cell r="DY62">
            <v>0</v>
          </cell>
          <cell r="DZ62">
            <v>0</v>
          </cell>
          <cell r="EA62">
            <v>0</v>
          </cell>
          <cell r="EC62">
            <v>0</v>
          </cell>
          <cell r="ED62">
            <v>0</v>
          </cell>
          <cell r="EE62">
            <v>0</v>
          </cell>
          <cell r="EF62">
            <v>0</v>
          </cell>
          <cell r="EG62">
            <v>0</v>
          </cell>
          <cell r="EH62">
            <v>0</v>
          </cell>
          <cell r="EI62">
            <v>0</v>
          </cell>
          <cell r="EJ62">
            <v>0</v>
          </cell>
          <cell r="EK62">
            <v>0</v>
          </cell>
          <cell r="EM62">
            <v>290.226</v>
          </cell>
          <cell r="EN62">
            <v>292.96699999999998</v>
          </cell>
          <cell r="EP62">
            <v>336.113</v>
          </cell>
          <cell r="EQ62">
            <v>341.77800000000002</v>
          </cell>
          <cell r="ES62">
            <v>61.878</v>
          </cell>
          <cell r="ET62">
            <v>71.625</v>
          </cell>
          <cell r="EX62">
            <v>13801.121999999999</v>
          </cell>
          <cell r="EY62">
            <v>16051.375</v>
          </cell>
          <cell r="FA62">
            <v>3.2890000000000001</v>
          </cell>
          <cell r="FB62">
            <v>3.819</v>
          </cell>
          <cell r="FC62">
            <v>296.19600000000003</v>
          </cell>
          <cell r="FD62">
            <v>359.541</v>
          </cell>
          <cell r="FE62">
            <v>136.78700000000001</v>
          </cell>
          <cell r="FF62">
            <v>156.12899999999999</v>
          </cell>
          <cell r="FK62">
            <v>10827.779</v>
          </cell>
          <cell r="FL62">
            <v>10978.043</v>
          </cell>
          <cell r="FM62">
            <v>10886.999</v>
          </cell>
          <cell r="FN62">
            <v>241.858</v>
          </cell>
          <cell r="FO62">
            <v>114.67700000000001</v>
          </cell>
          <cell r="FP62">
            <v>1262.499</v>
          </cell>
          <cell r="FQ62">
            <v>9359.009</v>
          </cell>
          <cell r="FR62">
            <v>10978.043</v>
          </cell>
          <cell r="FS62">
            <v>0</v>
          </cell>
          <cell r="FU62">
            <v>0.08</v>
          </cell>
          <cell r="FV62">
            <v>-1232.55</v>
          </cell>
          <cell r="FW62">
            <v>0</v>
          </cell>
          <cell r="FX62">
            <v>0</v>
          </cell>
          <cell r="FY62">
            <v>0</v>
          </cell>
          <cell r="FZ62">
            <v>141.5</v>
          </cell>
          <cell r="GA62">
            <v>0.2</v>
          </cell>
          <cell r="GB62">
            <v>-2772.6</v>
          </cell>
          <cell r="GE62">
            <v>0.25</v>
          </cell>
          <cell r="GF62">
            <v>-4030.75</v>
          </cell>
          <cell r="GO62">
            <v>1.2500000000000001E-2</v>
          </cell>
          <cell r="GP62">
            <v>-679.52</v>
          </cell>
          <cell r="GQ62" t="str">
            <v>72-12-140</v>
          </cell>
          <cell r="GR62">
            <v>2302</v>
          </cell>
          <cell r="GS62">
            <v>-200</v>
          </cell>
          <cell r="GV62">
            <v>0</v>
          </cell>
          <cell r="GW62">
            <v>0</v>
          </cell>
          <cell r="GX62">
            <v>-1912.07</v>
          </cell>
          <cell r="GY62">
            <v>-7003.35</v>
          </cell>
          <cell r="GZ62">
            <v>-8915.42</v>
          </cell>
          <cell r="HC62">
            <v>-8915.42</v>
          </cell>
          <cell r="HE62">
            <v>1802.7484742750016</v>
          </cell>
          <cell r="HF62">
            <v>2.9955783599999943</v>
          </cell>
          <cell r="HG62">
            <v>359.26555032000033</v>
          </cell>
          <cell r="HH62">
            <v>564.01986715500095</v>
          </cell>
          <cell r="HI62">
            <v>149.36387329600024</v>
          </cell>
          <cell r="HJ62">
            <v>241.27311348000006</v>
          </cell>
          <cell r="HK62">
            <v>137.65839639199999</v>
          </cell>
          <cell r="HL62">
            <v>110.80180728799992</v>
          </cell>
          <cell r="HM62">
            <v>237.37028798400013</v>
          </cell>
        </row>
        <row r="63">
          <cell r="B63" t="str">
            <v>72-10-142</v>
          </cell>
          <cell r="C63" t="str">
            <v>Devon-GTH00086</v>
          </cell>
          <cell r="D63" t="str">
            <v>Martha Reeves 1&amp;2 CDP</v>
          </cell>
          <cell r="E63">
            <v>24686</v>
          </cell>
          <cell r="F63">
            <v>30072</v>
          </cell>
          <cell r="H63">
            <v>3.3765999999999998</v>
          </cell>
          <cell r="I63">
            <v>3.3765999999999998</v>
          </cell>
          <cell r="J63">
            <v>1.2514000000000001</v>
          </cell>
          <cell r="K63">
            <v>0.2041</v>
          </cell>
          <cell r="L63">
            <v>0.38440000000000002</v>
          </cell>
          <cell r="M63">
            <v>0.1162</v>
          </cell>
          <cell r="N63">
            <v>0.12659999999999999</v>
          </cell>
          <cell r="O63">
            <v>0.16470000000000001</v>
          </cell>
          <cell r="P63">
            <v>5.6239999999999997</v>
          </cell>
          <cell r="Q63">
            <v>0.64219999999999999</v>
          </cell>
          <cell r="R63">
            <v>1239.8</v>
          </cell>
          <cell r="T63" t="str">
            <v>PriceTableDevonNGL</v>
          </cell>
          <cell r="Y63">
            <v>41316</v>
          </cell>
          <cell r="Z63">
            <v>14.65</v>
          </cell>
          <cell r="AB63">
            <v>23491.413</v>
          </cell>
          <cell r="AC63">
            <v>28736.358</v>
          </cell>
          <cell r="AE63" t="str">
            <v>Yes</v>
          </cell>
          <cell r="AG63" t="str">
            <v>Yes</v>
          </cell>
          <cell r="AI63">
            <v>0.95</v>
          </cell>
          <cell r="AK63">
            <v>82965.051000000007</v>
          </cell>
          <cell r="AL63">
            <v>82965.051000000007</v>
          </cell>
          <cell r="AM63">
            <v>30747.634999999998</v>
          </cell>
          <cell r="AN63">
            <v>5014.857</v>
          </cell>
          <cell r="AO63">
            <v>9444.9339999999993</v>
          </cell>
          <cell r="AP63">
            <v>2855.1019999999999</v>
          </cell>
          <cell r="AQ63">
            <v>3110.6370000000002</v>
          </cell>
          <cell r="AR63">
            <v>4046.7759999999998</v>
          </cell>
          <cell r="AS63">
            <v>221150.04300000003</v>
          </cell>
          <cell r="AU63">
            <v>79321.104999999996</v>
          </cell>
          <cell r="AV63">
            <v>79321.104999999996</v>
          </cell>
          <cell r="AW63">
            <v>29397.153999999999</v>
          </cell>
          <cell r="AX63">
            <v>4794.5969999999998</v>
          </cell>
          <cell r="AY63">
            <v>9030.0990000000002</v>
          </cell>
          <cell r="AZ63">
            <v>2729.7020000000002</v>
          </cell>
          <cell r="BA63">
            <v>2974.0129999999999</v>
          </cell>
          <cell r="BB63">
            <v>3869.0360000000001</v>
          </cell>
          <cell r="BC63">
            <v>211436.81099999999</v>
          </cell>
          <cell r="BE63">
            <v>559.59100000000001</v>
          </cell>
          <cell r="BF63">
            <v>67114.334000000003</v>
          </cell>
          <cell r="BG63">
            <v>30140.476999999999</v>
          </cell>
          <cell r="BH63">
            <v>4441.982</v>
          </cell>
          <cell r="BI63">
            <v>10048.849</v>
          </cell>
          <cell r="BJ63">
            <v>2794.1770000000001</v>
          </cell>
          <cell r="BK63">
            <v>3058.4560000000001</v>
          </cell>
          <cell r="BL63">
            <v>4061.8389999999999</v>
          </cell>
          <cell r="BM63">
            <v>122219.70500000002</v>
          </cell>
          <cell r="BO63">
            <v>559.59100000000001</v>
          </cell>
          <cell r="BP63">
            <v>67114.334000000003</v>
          </cell>
          <cell r="BQ63">
            <v>30140.476999999999</v>
          </cell>
          <cell r="BR63">
            <v>4441.982</v>
          </cell>
          <cell r="BS63">
            <v>10048.849</v>
          </cell>
          <cell r="BT63">
            <v>2794.1770000000001</v>
          </cell>
          <cell r="BU63">
            <v>3058.4560000000001</v>
          </cell>
          <cell r="BV63">
            <v>4061.84</v>
          </cell>
          <cell r="BW63">
            <v>122219.70600000001</v>
          </cell>
          <cell r="BY63">
            <v>0</v>
          </cell>
          <cell r="BZ63">
            <v>0</v>
          </cell>
          <cell r="CA63">
            <v>0</v>
          </cell>
          <cell r="CB63">
            <v>0</v>
          </cell>
          <cell r="CC63">
            <v>0</v>
          </cell>
          <cell r="CD63">
            <v>0</v>
          </cell>
          <cell r="CE63">
            <v>0</v>
          </cell>
          <cell r="CF63">
            <v>0</v>
          </cell>
          <cell r="CG63">
            <v>0</v>
          </cell>
          <cell r="CI63">
            <v>531.61099999999999</v>
          </cell>
          <cell r="CJ63">
            <v>63758.616999999998</v>
          </cell>
          <cell r="CK63">
            <v>28633.453000000001</v>
          </cell>
          <cell r="CL63">
            <v>4219.8829999999998</v>
          </cell>
          <cell r="CM63">
            <v>9546.4069999999992</v>
          </cell>
          <cell r="CN63">
            <v>2654.4679999999998</v>
          </cell>
          <cell r="CO63">
            <v>2905.5329999999999</v>
          </cell>
          <cell r="CP63">
            <v>3858.7469999999998</v>
          </cell>
          <cell r="CQ63">
            <v>116108.71899999998</v>
          </cell>
          <cell r="CS63">
            <v>33.198</v>
          </cell>
          <cell r="CT63">
            <v>2523.8820000000001</v>
          </cell>
          <cell r="CU63">
            <v>1100.288</v>
          </cell>
          <cell r="CV63">
            <v>136.51599999999999</v>
          </cell>
          <cell r="CW63">
            <v>320.56900000000002</v>
          </cell>
          <cell r="CX63">
            <v>76.840999999999994</v>
          </cell>
          <cell r="CY63">
            <v>84.858000000000004</v>
          </cell>
          <cell r="CZ63">
            <v>99.338999999999999</v>
          </cell>
          <cell r="DB63">
            <v>33.423999999999999</v>
          </cell>
          <cell r="DC63">
            <v>4452.3649999999998</v>
          </cell>
          <cell r="DD63">
            <v>2759.7530000000002</v>
          </cell>
          <cell r="DE63">
            <v>442.55500000000001</v>
          </cell>
          <cell r="DF63">
            <v>1042.4680000000001</v>
          </cell>
          <cell r="DG63">
            <v>306.46499999999997</v>
          </cell>
          <cell r="DH63">
            <v>339.09100000000001</v>
          </cell>
          <cell r="DI63">
            <v>479.14699999999999</v>
          </cell>
          <cell r="DJ63">
            <v>9855.2680000000018</v>
          </cell>
          <cell r="DL63">
            <v>0.22062000000000001</v>
          </cell>
          <cell r="DM63">
            <v>0.22062000000000001</v>
          </cell>
          <cell r="DN63">
            <v>0.87283500000000003</v>
          </cell>
          <cell r="DO63">
            <v>1.1972959999999999</v>
          </cell>
          <cell r="DP63">
            <v>1.18468</v>
          </cell>
          <cell r="DQ63">
            <v>1.986728</v>
          </cell>
          <cell r="DS63">
            <v>0</v>
          </cell>
          <cell r="DT63">
            <v>0</v>
          </cell>
          <cell r="DU63">
            <v>0</v>
          </cell>
          <cell r="DV63">
            <v>0</v>
          </cell>
          <cell r="DW63">
            <v>0</v>
          </cell>
          <cell r="DX63">
            <v>0</v>
          </cell>
          <cell r="DY63">
            <v>0</v>
          </cell>
          <cell r="DZ63">
            <v>0</v>
          </cell>
          <cell r="EA63">
            <v>0</v>
          </cell>
          <cell r="EC63">
            <v>0</v>
          </cell>
          <cell r="ED63">
            <v>0</v>
          </cell>
          <cell r="EE63">
            <v>0</v>
          </cell>
          <cell r="EF63">
            <v>0</v>
          </cell>
          <cell r="EG63">
            <v>0</v>
          </cell>
          <cell r="EH63">
            <v>0</v>
          </cell>
          <cell r="EI63">
            <v>0</v>
          </cell>
          <cell r="EJ63">
            <v>0</v>
          </cell>
          <cell r="EK63">
            <v>0</v>
          </cell>
          <cell r="EM63">
            <v>541.31799999999998</v>
          </cell>
          <cell r="EN63">
            <v>546.43000000000006</v>
          </cell>
          <cell r="EP63">
            <v>626.90599999999995</v>
          </cell>
          <cell r="EQ63">
            <v>637.47199999999998</v>
          </cell>
          <cell r="ES63">
            <v>115.411</v>
          </cell>
          <cell r="ET63">
            <v>133.59199999999998</v>
          </cell>
          <cell r="EX63">
            <v>24570.589</v>
          </cell>
          <cell r="EY63">
            <v>29938.407999999999</v>
          </cell>
          <cell r="FA63">
            <v>5.8559999999999999</v>
          </cell>
          <cell r="FB63">
            <v>7.1239999999999997</v>
          </cell>
          <cell r="FC63">
            <v>527.32799999999997</v>
          </cell>
          <cell r="FD63">
            <v>670.60199999999998</v>
          </cell>
          <cell r="FE63">
            <v>243.52699999999999</v>
          </cell>
          <cell r="FF63">
            <v>291.20699999999999</v>
          </cell>
          <cell r="FK63">
            <v>18899.237999999998</v>
          </cell>
          <cell r="FL63">
            <v>19161.513999999999</v>
          </cell>
          <cell r="FM63">
            <v>19002.601999999999</v>
          </cell>
          <cell r="FN63">
            <v>422.149</v>
          </cell>
          <cell r="FO63">
            <v>200.16200000000001</v>
          </cell>
          <cell r="FP63">
            <v>2203.6170000000002</v>
          </cell>
          <cell r="FQ63">
            <v>16335.588</v>
          </cell>
          <cell r="FR63">
            <v>19161.513999999999</v>
          </cell>
          <cell r="FS63">
            <v>0</v>
          </cell>
          <cell r="FU63">
            <v>0.08</v>
          </cell>
          <cell r="FV63">
            <v>-2298.91</v>
          </cell>
          <cell r="FW63">
            <v>0</v>
          </cell>
          <cell r="FX63">
            <v>0</v>
          </cell>
          <cell r="FY63">
            <v>0</v>
          </cell>
          <cell r="FZ63">
            <v>261.39999999999998</v>
          </cell>
          <cell r="GA63">
            <v>0.1</v>
          </cell>
          <cell r="GB63">
            <v>-2468.6</v>
          </cell>
          <cell r="GE63">
            <v>0.25</v>
          </cell>
          <cell r="GF63">
            <v>-7518</v>
          </cell>
          <cell r="GO63">
            <v>1.2500000000000001E-2</v>
          </cell>
          <cell r="GP63">
            <v>-1451.36</v>
          </cell>
          <cell r="GQ63" t="str">
            <v xml:space="preserve"> </v>
          </cell>
          <cell r="GR63">
            <v>0</v>
          </cell>
          <cell r="GS63">
            <v>0</v>
          </cell>
          <cell r="GV63">
            <v>0</v>
          </cell>
          <cell r="GW63">
            <v>0</v>
          </cell>
          <cell r="GX63">
            <v>-3750.2699999999995</v>
          </cell>
          <cell r="GY63">
            <v>-9986.6</v>
          </cell>
          <cell r="GZ63">
            <v>-13736.87</v>
          </cell>
          <cell r="HC63">
            <v>-13736.87</v>
          </cell>
          <cell r="HE63">
            <v>3907.9145091160008</v>
          </cell>
          <cell r="HF63">
            <v>6.1729476000000041</v>
          </cell>
          <cell r="HG63">
            <v>740.33828454000093</v>
          </cell>
          <cell r="HH63">
            <v>1315.3832930399979</v>
          </cell>
          <cell r="HI63">
            <v>265.91824430400015</v>
          </cell>
          <cell r="HJ63">
            <v>595.2329885600011</v>
          </cell>
          <cell r="HK63">
            <v>277.56378215200056</v>
          </cell>
          <cell r="HL63">
            <v>303.81640594400045</v>
          </cell>
          <cell r="HM63">
            <v>403.4885629760002</v>
          </cell>
        </row>
        <row r="64">
          <cell r="B64" t="str">
            <v>72-10-153</v>
          </cell>
          <cell r="C64" t="str">
            <v>Devon-GTH00086</v>
          </cell>
          <cell r="D64" t="str">
            <v>J E Carter 1,4,5,7 CDP</v>
          </cell>
          <cell r="E64">
            <v>29144</v>
          </cell>
          <cell r="F64">
            <v>36390</v>
          </cell>
          <cell r="H64">
            <v>3.4034</v>
          </cell>
          <cell r="I64">
            <v>3.4034</v>
          </cell>
          <cell r="J64">
            <v>1.3392999999999999</v>
          </cell>
          <cell r="K64">
            <v>0.25509999999999999</v>
          </cell>
          <cell r="L64">
            <v>0.43619999999999998</v>
          </cell>
          <cell r="M64">
            <v>0.1416</v>
          </cell>
          <cell r="N64">
            <v>0.1515</v>
          </cell>
          <cell r="O64">
            <v>0.32119999999999999</v>
          </cell>
          <cell r="P64">
            <v>6.0483000000000002</v>
          </cell>
          <cell r="Q64">
            <v>0.5161</v>
          </cell>
          <cell r="R64">
            <v>1270.8</v>
          </cell>
          <cell r="T64" t="str">
            <v>PriceTableDevonNGL</v>
          </cell>
          <cell r="Y64">
            <v>41404</v>
          </cell>
          <cell r="Z64">
            <v>14.65</v>
          </cell>
          <cell r="AB64">
            <v>27730.429</v>
          </cell>
          <cell r="AC64">
            <v>34773.745999999999</v>
          </cell>
          <cell r="AE64" t="str">
            <v>Yes</v>
          </cell>
          <cell r="AG64" t="str">
            <v>Yes</v>
          </cell>
          <cell r="AI64">
            <v>0.95</v>
          </cell>
          <cell r="AK64">
            <v>98713.377999999997</v>
          </cell>
          <cell r="AL64">
            <v>98713.377999999997</v>
          </cell>
          <cell r="AM64">
            <v>38845.514999999999</v>
          </cell>
          <cell r="AN64">
            <v>7399.0079999999998</v>
          </cell>
          <cell r="AO64">
            <v>12651.694</v>
          </cell>
          <cell r="AP64">
            <v>4107.0150000000003</v>
          </cell>
          <cell r="AQ64">
            <v>4394.1580000000004</v>
          </cell>
          <cell r="AR64">
            <v>9316.1949999999997</v>
          </cell>
          <cell r="AS64">
            <v>274140.34100000001</v>
          </cell>
          <cell r="AU64">
            <v>94377.741999999998</v>
          </cell>
          <cell r="AV64">
            <v>94377.741999999998</v>
          </cell>
          <cell r="AW64">
            <v>37139.364000000001</v>
          </cell>
          <cell r="AX64">
            <v>7074.0320000000002</v>
          </cell>
          <cell r="AY64">
            <v>12096.013000000001</v>
          </cell>
          <cell r="AZ64">
            <v>3926.6289999999999</v>
          </cell>
          <cell r="BA64">
            <v>4201.16</v>
          </cell>
          <cell r="BB64">
            <v>8907.0139999999992</v>
          </cell>
          <cell r="BC64">
            <v>262099.696</v>
          </cell>
          <cell r="BE64">
            <v>665.81200000000001</v>
          </cell>
          <cell r="BF64">
            <v>79853.896999999997</v>
          </cell>
          <cell r="BG64">
            <v>38078.453000000001</v>
          </cell>
          <cell r="BH64">
            <v>6553.7790000000005</v>
          </cell>
          <cell r="BI64">
            <v>13460.651</v>
          </cell>
          <cell r="BJ64">
            <v>4019.375</v>
          </cell>
          <cell r="BK64">
            <v>4320.4459999999999</v>
          </cell>
          <cell r="BL64">
            <v>9350.8729999999996</v>
          </cell>
          <cell r="BM64">
            <v>156303.28599999999</v>
          </cell>
          <cell r="BO64">
            <v>665.81200000000001</v>
          </cell>
          <cell r="BP64">
            <v>79853.895999999993</v>
          </cell>
          <cell r="BQ64">
            <v>38078.453000000001</v>
          </cell>
          <cell r="BR64">
            <v>6553.7780000000002</v>
          </cell>
          <cell r="BS64">
            <v>13460.651</v>
          </cell>
          <cell r="BT64">
            <v>4019.375</v>
          </cell>
          <cell r="BU64">
            <v>4320.4459999999999</v>
          </cell>
          <cell r="BV64">
            <v>9350.8729999999996</v>
          </cell>
          <cell r="BW64">
            <v>156303.28399999999</v>
          </cell>
          <cell r="BY64">
            <v>0</v>
          </cell>
          <cell r="BZ64">
            <v>0</v>
          </cell>
          <cell r="CA64">
            <v>0</v>
          </cell>
          <cell r="CB64">
            <v>0</v>
          </cell>
          <cell r="CC64">
            <v>0</v>
          </cell>
          <cell r="CD64">
            <v>0</v>
          </cell>
          <cell r="CE64">
            <v>0</v>
          </cell>
          <cell r="CF64">
            <v>0</v>
          </cell>
          <cell r="CG64">
            <v>0</v>
          </cell>
          <cell r="CI64">
            <v>632.52099999999996</v>
          </cell>
          <cell r="CJ64">
            <v>75861.202000000005</v>
          </cell>
          <cell r="CK64">
            <v>36174.53</v>
          </cell>
          <cell r="CL64">
            <v>6226.09</v>
          </cell>
          <cell r="CM64">
            <v>12787.618</v>
          </cell>
          <cell r="CN64">
            <v>3818.4059999999999</v>
          </cell>
          <cell r="CO64">
            <v>4104.424</v>
          </cell>
          <cell r="CP64">
            <v>8883.3289999999997</v>
          </cell>
          <cell r="CQ64">
            <v>148488.11999999997</v>
          </cell>
          <cell r="CS64">
            <v>39.5</v>
          </cell>
          <cell r="CT64">
            <v>3002.962</v>
          </cell>
          <cell r="CU64">
            <v>1390.066</v>
          </cell>
          <cell r="CV64">
            <v>201.41800000000001</v>
          </cell>
          <cell r="CW64">
            <v>429.40899999999999</v>
          </cell>
          <cell r="CX64">
            <v>110.53400000000001</v>
          </cell>
          <cell r="CY64">
            <v>119.873</v>
          </cell>
          <cell r="CZ64">
            <v>228.69200000000001</v>
          </cell>
          <cell r="DB64">
            <v>39.768000000000001</v>
          </cell>
          <cell r="DC64">
            <v>5297.5079999999998</v>
          </cell>
          <cell r="DD64">
            <v>3486.5770000000002</v>
          </cell>
          <cell r="DE64">
            <v>652.95299999999997</v>
          </cell>
          <cell r="DF64">
            <v>1396.4079999999999</v>
          </cell>
          <cell r="DG64">
            <v>440.84500000000003</v>
          </cell>
          <cell r="DH64">
            <v>479.00799999999998</v>
          </cell>
          <cell r="DI64">
            <v>1103.057</v>
          </cell>
          <cell r="DJ64">
            <v>12896.123999999998</v>
          </cell>
          <cell r="DL64">
            <v>0.22062000000000001</v>
          </cell>
          <cell r="DM64">
            <v>0.22062000000000001</v>
          </cell>
          <cell r="DN64">
            <v>0.87283500000000003</v>
          </cell>
          <cell r="DO64">
            <v>1.1972959999999999</v>
          </cell>
          <cell r="DP64">
            <v>1.18468</v>
          </cell>
          <cell r="DQ64">
            <v>1.986728</v>
          </cell>
          <cell r="DS64">
            <v>0</v>
          </cell>
          <cell r="DT64">
            <v>0</v>
          </cell>
          <cell r="DU64">
            <v>0</v>
          </cell>
          <cell r="DV64">
            <v>0</v>
          </cell>
          <cell r="DW64">
            <v>0</v>
          </cell>
          <cell r="DX64">
            <v>0</v>
          </cell>
          <cell r="DY64">
            <v>0</v>
          </cell>
          <cell r="DZ64">
            <v>0</v>
          </cell>
          <cell r="EA64">
            <v>0</v>
          </cell>
          <cell r="EC64">
            <v>0</v>
          </cell>
          <cell r="ED64">
            <v>0</v>
          </cell>
          <cell r="EE64">
            <v>0</v>
          </cell>
          <cell r="EF64">
            <v>0</v>
          </cell>
          <cell r="EG64">
            <v>0</v>
          </cell>
          <cell r="EH64">
            <v>0</v>
          </cell>
          <cell r="EI64">
            <v>0</v>
          </cell>
          <cell r="EJ64">
            <v>0</v>
          </cell>
          <cell r="EK64">
            <v>0</v>
          </cell>
          <cell r="EM64">
            <v>655.04700000000003</v>
          </cell>
          <cell r="EN64">
            <v>661.23299999999995</v>
          </cell>
          <cell r="EP64">
            <v>758.61599999999999</v>
          </cell>
          <cell r="EQ64">
            <v>771.40200000000004</v>
          </cell>
          <cell r="ES64">
            <v>139.65799999999999</v>
          </cell>
          <cell r="ET64">
            <v>161.65899999999999</v>
          </cell>
          <cell r="EX64">
            <v>29004.342000000001</v>
          </cell>
          <cell r="EY64">
            <v>36228.341</v>
          </cell>
          <cell r="FA64">
            <v>6.9130000000000003</v>
          </cell>
          <cell r="FB64">
            <v>8.6210000000000004</v>
          </cell>
          <cell r="FC64">
            <v>622.48400000000004</v>
          </cell>
          <cell r="FD64">
            <v>811.49199999999996</v>
          </cell>
          <cell r="FE64">
            <v>287.471</v>
          </cell>
          <cell r="FF64">
            <v>352.38799999999998</v>
          </cell>
          <cell r="FK64">
            <v>21899.582000000002</v>
          </cell>
          <cell r="FL64">
            <v>22203.495999999999</v>
          </cell>
          <cell r="FM64">
            <v>22019.356</v>
          </cell>
          <cell r="FN64">
            <v>489.16699999999997</v>
          </cell>
          <cell r="FO64">
            <v>231.93799999999999</v>
          </cell>
          <cell r="FP64">
            <v>2553.451</v>
          </cell>
          <cell r="FQ64">
            <v>18928.939999999999</v>
          </cell>
          <cell r="FR64">
            <v>22203.495999999999</v>
          </cell>
          <cell r="FS64">
            <v>0</v>
          </cell>
          <cell r="FU64">
            <v>0.08</v>
          </cell>
          <cell r="FV64">
            <v>-2781.9</v>
          </cell>
          <cell r="FW64">
            <v>0</v>
          </cell>
          <cell r="FX64">
            <v>0</v>
          </cell>
          <cell r="FY64">
            <v>0</v>
          </cell>
          <cell r="FZ64">
            <v>152.4</v>
          </cell>
          <cell r="GA64">
            <v>0.15</v>
          </cell>
          <cell r="GB64">
            <v>-4371.6000000000004</v>
          </cell>
          <cell r="GE64">
            <v>0.25</v>
          </cell>
          <cell r="GF64">
            <v>-9097.5</v>
          </cell>
          <cell r="GO64">
            <v>1.2500000000000001E-2</v>
          </cell>
          <cell r="GP64">
            <v>-1856.1</v>
          </cell>
          <cell r="GQ64" t="str">
            <v>72-99-402-153</v>
          </cell>
          <cell r="GR64">
            <v>0</v>
          </cell>
          <cell r="GS64">
            <v>-200</v>
          </cell>
          <cell r="GV64">
            <v>0</v>
          </cell>
          <cell r="GW64">
            <v>0</v>
          </cell>
          <cell r="GX64">
            <v>-4638</v>
          </cell>
          <cell r="GY64">
            <v>-13669.1</v>
          </cell>
          <cell r="GZ64">
            <v>-18307.099999999999</v>
          </cell>
          <cell r="HC64">
            <v>-18307.099999999999</v>
          </cell>
          <cell r="HE64">
            <v>5497.0235778890001</v>
          </cell>
          <cell r="HF64">
            <v>7.3446604200000118</v>
          </cell>
          <cell r="HG64">
            <v>880.86837089999835</v>
          </cell>
          <cell r="HH64">
            <v>1661.8106317050022</v>
          </cell>
          <cell r="HI64">
            <v>392.34072894400032</v>
          </cell>
          <cell r="HJ64">
            <v>797.32873443999927</v>
          </cell>
          <cell r="HK64">
            <v>399.27073943200008</v>
          </cell>
          <cell r="HL64">
            <v>429.17695601599991</v>
          </cell>
          <cell r="HM64">
            <v>928.88275603199975</v>
          </cell>
        </row>
        <row r="65">
          <cell r="B65" t="str">
            <v>72-10-155</v>
          </cell>
          <cell r="C65" t="str">
            <v>Devon-GTH00086</v>
          </cell>
          <cell r="D65" t="str">
            <v>Cleveland Federal 1,2,3H CDP</v>
          </cell>
          <cell r="E65">
            <v>49266</v>
          </cell>
          <cell r="F65">
            <v>57756</v>
          </cell>
          <cell r="H65">
            <v>2.9413</v>
          </cell>
          <cell r="I65">
            <v>2.9413</v>
          </cell>
          <cell r="J65">
            <v>1.0288999999999999</v>
          </cell>
          <cell r="K65">
            <v>0.22770000000000001</v>
          </cell>
          <cell r="L65">
            <v>0.31080000000000002</v>
          </cell>
          <cell r="M65">
            <v>0.11650000000000001</v>
          </cell>
          <cell r="N65">
            <v>9.6699999999999994E-2</v>
          </cell>
          <cell r="O65">
            <v>0.154</v>
          </cell>
          <cell r="P65">
            <v>4.8758999999999997</v>
          </cell>
          <cell r="Q65">
            <v>1.4970000000000001</v>
          </cell>
          <cell r="R65">
            <v>1193.2</v>
          </cell>
          <cell r="T65" t="str">
            <v>PriceTableDevonNGL</v>
          </cell>
          <cell r="Y65">
            <v>41443</v>
          </cell>
          <cell r="Z65">
            <v>14.65</v>
          </cell>
          <cell r="AB65">
            <v>46890.243000000002</v>
          </cell>
          <cell r="AC65">
            <v>55190.78</v>
          </cell>
          <cell r="AE65" t="str">
            <v>Yes</v>
          </cell>
          <cell r="AG65" t="str">
            <v>Yes</v>
          </cell>
          <cell r="AI65">
            <v>0.95</v>
          </cell>
          <cell r="AK65">
            <v>144254.12299999999</v>
          </cell>
          <cell r="AL65">
            <v>144254.12299999999</v>
          </cell>
          <cell r="AM65">
            <v>50461.722999999998</v>
          </cell>
          <cell r="AN65">
            <v>11167.397000000001</v>
          </cell>
          <cell r="AO65">
            <v>15242.981</v>
          </cell>
          <cell r="AP65">
            <v>5713.6660000000002</v>
          </cell>
          <cell r="AQ65">
            <v>4742.5879999999997</v>
          </cell>
          <cell r="AR65">
            <v>7552.8289999999997</v>
          </cell>
          <cell r="AS65">
            <v>383389.43</v>
          </cell>
          <cell r="AU65">
            <v>137918.272</v>
          </cell>
          <cell r="AV65">
            <v>137918.272</v>
          </cell>
          <cell r="AW65">
            <v>48245.370999999999</v>
          </cell>
          <cell r="AX65">
            <v>10676.907999999999</v>
          </cell>
          <cell r="AY65">
            <v>14573.487999999999</v>
          </cell>
          <cell r="AZ65">
            <v>5462.7129999999997</v>
          </cell>
          <cell r="BA65">
            <v>4534.2860000000001</v>
          </cell>
          <cell r="BB65">
            <v>7221.0969999999998</v>
          </cell>
          <cell r="BC65">
            <v>366550.40700000001</v>
          </cell>
          <cell r="BE65">
            <v>972.98099999999999</v>
          </cell>
          <cell r="BF65">
            <v>116693.94899999999</v>
          </cell>
          <cell r="BG65">
            <v>49465.281000000003</v>
          </cell>
          <cell r="BH65">
            <v>9891.6839999999993</v>
          </cell>
          <cell r="BI65">
            <v>16217.627</v>
          </cell>
          <cell r="BJ65">
            <v>5591.7420000000002</v>
          </cell>
          <cell r="BK65">
            <v>4663.0309999999999</v>
          </cell>
          <cell r="BL65">
            <v>7580.9430000000002</v>
          </cell>
          <cell r="BM65">
            <v>211077.23800000001</v>
          </cell>
          <cell r="BO65">
            <v>972.98099999999999</v>
          </cell>
          <cell r="BP65">
            <v>116693.94899999999</v>
          </cell>
          <cell r="BQ65">
            <v>49465.281999999999</v>
          </cell>
          <cell r="BR65">
            <v>9891.6839999999993</v>
          </cell>
          <cell r="BS65">
            <v>16217.628000000001</v>
          </cell>
          <cell r="BT65">
            <v>5591.741</v>
          </cell>
          <cell r="BU65">
            <v>4663.0309999999999</v>
          </cell>
          <cell r="BV65">
            <v>7580.942</v>
          </cell>
          <cell r="BW65">
            <v>211077.23800000001</v>
          </cell>
          <cell r="BY65">
            <v>0</v>
          </cell>
          <cell r="BZ65">
            <v>0</v>
          </cell>
          <cell r="CA65">
            <v>0</v>
          </cell>
          <cell r="CB65">
            <v>0</v>
          </cell>
          <cell r="CC65">
            <v>0</v>
          </cell>
          <cell r="CD65">
            <v>0</v>
          </cell>
          <cell r="CE65">
            <v>0</v>
          </cell>
          <cell r="CF65">
            <v>0</v>
          </cell>
          <cell r="CG65">
            <v>0</v>
          </cell>
          <cell r="CI65">
            <v>924.33199999999999</v>
          </cell>
          <cell r="CJ65">
            <v>110859.25199999999</v>
          </cell>
          <cell r="CK65">
            <v>46992.017</v>
          </cell>
          <cell r="CL65">
            <v>9397.1</v>
          </cell>
          <cell r="CM65">
            <v>15406.745999999999</v>
          </cell>
          <cell r="CN65">
            <v>5312.1549999999997</v>
          </cell>
          <cell r="CO65">
            <v>4429.8789999999999</v>
          </cell>
          <cell r="CP65">
            <v>7201.8959999999997</v>
          </cell>
          <cell r="CQ65">
            <v>200523.37699999998</v>
          </cell>
          <cell r="CS65">
            <v>57.722999999999999</v>
          </cell>
          <cell r="CT65">
            <v>4388.3590000000004</v>
          </cell>
          <cell r="CU65">
            <v>1805.7460000000001</v>
          </cell>
          <cell r="CV65">
            <v>304.00299999999999</v>
          </cell>
          <cell r="CW65">
            <v>517.35900000000004</v>
          </cell>
          <cell r="CX65">
            <v>153.77500000000001</v>
          </cell>
          <cell r="CY65">
            <v>129.37799999999999</v>
          </cell>
          <cell r="CZ65">
            <v>185.405</v>
          </cell>
          <cell r="DB65">
            <v>58.115000000000002</v>
          </cell>
          <cell r="DC65">
            <v>7741.4769999999999</v>
          </cell>
          <cell r="DD65">
            <v>4529.1899999999996</v>
          </cell>
          <cell r="DE65">
            <v>985.50900000000001</v>
          </cell>
          <cell r="DF65">
            <v>1682.4169999999999</v>
          </cell>
          <cell r="DG65">
            <v>613.30200000000002</v>
          </cell>
          <cell r="DH65">
            <v>516.99</v>
          </cell>
          <cell r="DI65">
            <v>894.27099999999996</v>
          </cell>
          <cell r="DJ65">
            <v>17021.270999999997</v>
          </cell>
          <cell r="DL65">
            <v>0.22062000000000001</v>
          </cell>
          <cell r="DM65">
            <v>0.22062000000000001</v>
          </cell>
          <cell r="DN65">
            <v>0.87283500000000003</v>
          </cell>
          <cell r="DO65">
            <v>1.1972959999999999</v>
          </cell>
          <cell r="DP65">
            <v>1.18468</v>
          </cell>
          <cell r="DQ65">
            <v>1.986728</v>
          </cell>
          <cell r="DS65">
            <v>0</v>
          </cell>
          <cell r="DT65">
            <v>0</v>
          </cell>
          <cell r="DU65">
            <v>0</v>
          </cell>
          <cell r="DV65">
            <v>0</v>
          </cell>
          <cell r="DW65">
            <v>0</v>
          </cell>
          <cell r="DX65">
            <v>0</v>
          </cell>
          <cell r="DY65">
            <v>0</v>
          </cell>
          <cell r="DZ65">
            <v>0</v>
          </cell>
          <cell r="EA65">
            <v>0</v>
          </cell>
          <cell r="EC65">
            <v>0</v>
          </cell>
          <cell r="ED65">
            <v>0</v>
          </cell>
          <cell r="EE65">
            <v>0</v>
          </cell>
          <cell r="EF65">
            <v>0</v>
          </cell>
          <cell r="EG65">
            <v>0</v>
          </cell>
          <cell r="EH65">
            <v>0</v>
          </cell>
          <cell r="EI65">
            <v>0</v>
          </cell>
          <cell r="EJ65">
            <v>0</v>
          </cell>
          <cell r="EK65">
            <v>0</v>
          </cell>
          <cell r="EM65">
            <v>1039.6500000000001</v>
          </cell>
          <cell r="EN65">
            <v>1049.4690000000001</v>
          </cell>
          <cell r="EP65">
            <v>1204.03</v>
          </cell>
          <cell r="EQ65">
            <v>1224.3230000000001</v>
          </cell>
          <cell r="ES65">
            <v>221.65800000000002</v>
          </cell>
          <cell r="ET65">
            <v>256.57499999999999</v>
          </cell>
          <cell r="EX65">
            <v>49044.341999999997</v>
          </cell>
          <cell r="EY65">
            <v>57499.425000000003</v>
          </cell>
          <cell r="FA65">
            <v>11.689</v>
          </cell>
          <cell r="FB65">
            <v>13.682</v>
          </cell>
          <cell r="FC65">
            <v>1052.577</v>
          </cell>
          <cell r="FD65">
            <v>1287.951</v>
          </cell>
          <cell r="FE65">
            <v>486.09399999999999</v>
          </cell>
          <cell r="FF65">
            <v>559.28899999999999</v>
          </cell>
          <cell r="FK65">
            <v>38204.362000000016</v>
          </cell>
          <cell r="FL65">
            <v>38734.548000000003</v>
          </cell>
          <cell r="FM65">
            <v>38413.311000000002</v>
          </cell>
          <cell r="FN65">
            <v>853.36400000000003</v>
          </cell>
          <cell r="FO65">
            <v>404.62200000000001</v>
          </cell>
          <cell r="FP65">
            <v>4454.5590000000002</v>
          </cell>
          <cell r="FQ65">
            <v>33022.002999999997</v>
          </cell>
          <cell r="FR65">
            <v>38734.548000000003</v>
          </cell>
          <cell r="FS65">
            <v>0</v>
          </cell>
          <cell r="FU65">
            <v>0.08</v>
          </cell>
          <cell r="FV65">
            <v>-4415.26</v>
          </cell>
          <cell r="FW65">
            <v>0</v>
          </cell>
          <cell r="FX65">
            <v>0</v>
          </cell>
          <cell r="FY65">
            <v>0</v>
          </cell>
          <cell r="FZ65">
            <v>125.9</v>
          </cell>
          <cell r="GA65">
            <v>0.2</v>
          </cell>
          <cell r="GB65">
            <v>-9853.2000000000007</v>
          </cell>
          <cell r="GE65">
            <v>0.25</v>
          </cell>
          <cell r="GF65">
            <v>-14439</v>
          </cell>
          <cell r="GO65">
            <v>1.2500000000000001E-2</v>
          </cell>
          <cell r="GP65">
            <v>-2506.54</v>
          </cell>
          <cell r="GQ65" t="str">
            <v xml:space="preserve"> </v>
          </cell>
          <cell r="GR65">
            <v>0</v>
          </cell>
          <cell r="GS65">
            <v>0</v>
          </cell>
          <cell r="GV65">
            <v>0</v>
          </cell>
          <cell r="GW65">
            <v>0</v>
          </cell>
          <cell r="GX65">
            <v>-6921.8</v>
          </cell>
          <cell r="GY65">
            <v>-24292.2</v>
          </cell>
          <cell r="GZ65">
            <v>-31214</v>
          </cell>
          <cell r="HC65">
            <v>-31214</v>
          </cell>
          <cell r="HE65">
            <v>6781.2693421120039</v>
          </cell>
          <cell r="HF65">
            <v>10.732942380000001</v>
          </cell>
          <cell r="HG65">
            <v>1287.25085214</v>
          </cell>
          <cell r="HH65">
            <v>2158.7513834400024</v>
          </cell>
          <cell r="HI65">
            <v>592.16344486399862</v>
          </cell>
          <cell r="HJ65">
            <v>960.63450308000142</v>
          </cell>
          <cell r="HK65">
            <v>555.46332133600094</v>
          </cell>
          <cell r="HL65">
            <v>463.20960665600012</v>
          </cell>
          <cell r="HM65">
            <v>753.06328821600096</v>
          </cell>
        </row>
        <row r="66">
          <cell r="B66" t="str">
            <v>72-10-186</v>
          </cell>
          <cell r="C66" t="str">
            <v>Devon-GTH00086</v>
          </cell>
          <cell r="D66" t="str">
            <v>Faxel 4&amp;7 CDP</v>
          </cell>
          <cell r="E66">
            <v>35511</v>
          </cell>
          <cell r="F66">
            <v>43579</v>
          </cell>
          <cell r="H66">
            <v>3.3031999999999999</v>
          </cell>
          <cell r="I66">
            <v>3.3031999999999999</v>
          </cell>
          <cell r="J66">
            <v>1.2109000000000001</v>
          </cell>
          <cell r="K66">
            <v>0.21609999999999999</v>
          </cell>
          <cell r="L66">
            <v>0.38550000000000001</v>
          </cell>
          <cell r="M66">
            <v>0.1273</v>
          </cell>
          <cell r="N66">
            <v>0.13669999999999999</v>
          </cell>
          <cell r="O66">
            <v>0.2767</v>
          </cell>
          <cell r="P66">
            <v>5.6563999999999997</v>
          </cell>
          <cell r="Q66">
            <v>0.44019999999999998</v>
          </cell>
          <cell r="R66">
            <v>1248.9000000000001</v>
          </cell>
          <cell r="T66" t="str">
            <v>PriceTableDevonNGL</v>
          </cell>
          <cell r="Y66">
            <v>41374</v>
          </cell>
          <cell r="Z66">
            <v>14.65</v>
          </cell>
          <cell r="AB66">
            <v>33791.402000000002</v>
          </cell>
          <cell r="AC66">
            <v>41643.447</v>
          </cell>
          <cell r="AE66" t="str">
            <v>Yes</v>
          </cell>
          <cell r="AG66" t="str">
            <v>Yes</v>
          </cell>
          <cell r="AI66">
            <v>0.95</v>
          </cell>
          <cell r="AK66">
            <v>116747.478</v>
          </cell>
          <cell r="AL66">
            <v>116747.478</v>
          </cell>
          <cell r="AM66">
            <v>42797.748</v>
          </cell>
          <cell r="AN66">
            <v>7637.7849999999999</v>
          </cell>
          <cell r="AO66">
            <v>13625.016</v>
          </cell>
          <cell r="AP66">
            <v>4499.26</v>
          </cell>
          <cell r="AQ66">
            <v>4831.491</v>
          </cell>
          <cell r="AR66">
            <v>9779.616</v>
          </cell>
          <cell r="AS66">
            <v>316665.87199999997</v>
          </cell>
          <cell r="AU66">
            <v>111619.75900000001</v>
          </cell>
          <cell r="AV66">
            <v>111619.75900000001</v>
          </cell>
          <cell r="AW66">
            <v>40918.008999999998</v>
          </cell>
          <cell r="AX66">
            <v>7302.3220000000001</v>
          </cell>
          <cell r="AY66">
            <v>13026.584999999999</v>
          </cell>
          <cell r="AZ66">
            <v>4301.6450000000004</v>
          </cell>
          <cell r="BA66">
            <v>4619.2849999999999</v>
          </cell>
          <cell r="BB66">
            <v>9350.0810000000001</v>
          </cell>
          <cell r="BC66">
            <v>302757.44500000001</v>
          </cell>
          <cell r="BE66">
            <v>787.45100000000002</v>
          </cell>
          <cell r="BF66">
            <v>94442.528999999995</v>
          </cell>
          <cell r="BG66">
            <v>41952.642999999996</v>
          </cell>
          <cell r="BH66">
            <v>6765.2790000000005</v>
          </cell>
          <cell r="BI66">
            <v>14496.208000000001</v>
          </cell>
          <cell r="BJ66">
            <v>4403.25</v>
          </cell>
          <cell r="BK66">
            <v>4750.4430000000002</v>
          </cell>
          <cell r="BL66">
            <v>9816.0190000000002</v>
          </cell>
          <cell r="BM66">
            <v>177413.82200000001</v>
          </cell>
          <cell r="BO66">
            <v>787.45100000000002</v>
          </cell>
          <cell r="BP66">
            <v>94442.528999999995</v>
          </cell>
          <cell r="BQ66">
            <v>41952.642999999996</v>
          </cell>
          <cell r="BR66">
            <v>6765.2790000000005</v>
          </cell>
          <cell r="BS66">
            <v>14496.208000000001</v>
          </cell>
          <cell r="BT66">
            <v>4403.2489999999998</v>
          </cell>
          <cell r="BU66">
            <v>4750.4430000000002</v>
          </cell>
          <cell r="BV66">
            <v>9816.0190000000002</v>
          </cell>
          <cell r="BW66">
            <v>177413.82100000003</v>
          </cell>
          <cell r="BY66">
            <v>0</v>
          </cell>
          <cell r="BZ66">
            <v>0</v>
          </cell>
          <cell r="CA66">
            <v>0</v>
          </cell>
          <cell r="CB66">
            <v>0</v>
          </cell>
          <cell r="CC66">
            <v>0</v>
          </cell>
          <cell r="CD66">
            <v>0</v>
          </cell>
          <cell r="CE66">
            <v>0</v>
          </cell>
          <cell r="CF66">
            <v>0</v>
          </cell>
          <cell r="CG66">
            <v>0</v>
          </cell>
          <cell r="CI66">
            <v>748.07799999999997</v>
          </cell>
          <cell r="CJ66">
            <v>89720.403000000006</v>
          </cell>
          <cell r="CK66">
            <v>39855.010999999999</v>
          </cell>
          <cell r="CL66">
            <v>6427.0150000000003</v>
          </cell>
          <cell r="CM66">
            <v>13771.397999999999</v>
          </cell>
          <cell r="CN66">
            <v>4183.0879999999997</v>
          </cell>
          <cell r="CO66">
            <v>4512.9210000000003</v>
          </cell>
          <cell r="CP66">
            <v>9325.2180000000008</v>
          </cell>
          <cell r="CQ66">
            <v>168543.13199999998</v>
          </cell>
          <cell r="CS66">
            <v>46.716000000000001</v>
          </cell>
          <cell r="CT66">
            <v>3551.578</v>
          </cell>
          <cell r="CU66">
            <v>1531.4949999999999</v>
          </cell>
          <cell r="CV66">
            <v>207.91800000000001</v>
          </cell>
          <cell r="CW66">
            <v>462.44400000000002</v>
          </cell>
          <cell r="CX66">
            <v>121.09099999999999</v>
          </cell>
          <cell r="CY66">
            <v>131.803</v>
          </cell>
          <cell r="CZ66">
            <v>240.06800000000001</v>
          </cell>
          <cell r="DB66">
            <v>47.033999999999999</v>
          </cell>
          <cell r="DC66">
            <v>6265.317</v>
          </cell>
          <cell r="DD66">
            <v>3841.31</v>
          </cell>
          <cell r="DE66">
            <v>674.02499999999998</v>
          </cell>
          <cell r="DF66">
            <v>1503.837</v>
          </cell>
          <cell r="DG66">
            <v>482.94799999999998</v>
          </cell>
          <cell r="DH66">
            <v>526.68200000000002</v>
          </cell>
          <cell r="DI66">
            <v>1157.9269999999999</v>
          </cell>
          <cell r="DJ66">
            <v>14499.08</v>
          </cell>
          <cell r="DL66">
            <v>0.22062000000000001</v>
          </cell>
          <cell r="DM66">
            <v>0.22062000000000001</v>
          </cell>
          <cell r="DN66">
            <v>0.87283500000000003</v>
          </cell>
          <cell r="DO66">
            <v>1.1972959999999999</v>
          </cell>
          <cell r="DP66">
            <v>1.18468</v>
          </cell>
          <cell r="DQ66">
            <v>1.986728</v>
          </cell>
          <cell r="DS66">
            <v>0</v>
          </cell>
          <cell r="DT66">
            <v>0</v>
          </cell>
          <cell r="DU66">
            <v>0</v>
          </cell>
          <cell r="DV66">
            <v>0</v>
          </cell>
          <cell r="DW66">
            <v>0</v>
          </cell>
          <cell r="DX66">
            <v>0</v>
          </cell>
          <cell r="DY66">
            <v>0</v>
          </cell>
          <cell r="DZ66">
            <v>0</v>
          </cell>
          <cell r="EA66">
            <v>0</v>
          </cell>
          <cell r="EC66">
            <v>0</v>
          </cell>
          <cell r="ED66">
            <v>0</v>
          </cell>
          <cell r="EE66">
            <v>0</v>
          </cell>
          <cell r="EF66">
            <v>0</v>
          </cell>
          <cell r="EG66">
            <v>0</v>
          </cell>
          <cell r="EH66">
            <v>0</v>
          </cell>
          <cell r="EI66">
            <v>0</v>
          </cell>
          <cell r="EJ66">
            <v>0</v>
          </cell>
          <cell r="EK66">
            <v>0</v>
          </cell>
          <cell r="EM66">
            <v>784.45299999999997</v>
          </cell>
          <cell r="EN66">
            <v>791.86299999999994</v>
          </cell>
          <cell r="EP66">
            <v>908.48400000000004</v>
          </cell>
          <cell r="EQ66">
            <v>923.79600000000005</v>
          </cell>
          <cell r="ES66">
            <v>167.249</v>
          </cell>
          <cell r="ET66">
            <v>193.596</v>
          </cell>
          <cell r="EX66">
            <v>35343.750999999997</v>
          </cell>
          <cell r="EY66">
            <v>43385.404000000002</v>
          </cell>
          <cell r="FA66">
            <v>8.4239999999999995</v>
          </cell>
          <cell r="FB66">
            <v>10.324</v>
          </cell>
          <cell r="FC66">
            <v>758.53899999999999</v>
          </cell>
          <cell r="FD66">
            <v>971.80600000000004</v>
          </cell>
          <cell r="FE66">
            <v>350.303</v>
          </cell>
          <cell r="FF66">
            <v>422.00299999999999</v>
          </cell>
          <cell r="FK66">
            <v>27170.665000000001</v>
          </cell>
          <cell r="FL66">
            <v>27547.728999999999</v>
          </cell>
          <cell r="FM66">
            <v>27319.268</v>
          </cell>
          <cell r="FN66">
            <v>606.90599999999995</v>
          </cell>
          <cell r="FO66">
            <v>287.76400000000001</v>
          </cell>
          <cell r="FP66">
            <v>3168.05</v>
          </cell>
          <cell r="FQ66">
            <v>23485.008999999998</v>
          </cell>
          <cell r="FR66">
            <v>27547.728999999999</v>
          </cell>
          <cell r="FS66">
            <v>0</v>
          </cell>
          <cell r="FU66">
            <v>0.08</v>
          </cell>
          <cell r="FV66">
            <v>-3331.48</v>
          </cell>
          <cell r="FW66">
            <v>0</v>
          </cell>
          <cell r="FX66">
            <v>0</v>
          </cell>
          <cell r="FY66">
            <v>0</v>
          </cell>
          <cell r="FZ66">
            <v>253.1</v>
          </cell>
          <cell r="GA66">
            <v>0.1</v>
          </cell>
          <cell r="GB66">
            <v>-3551.1</v>
          </cell>
          <cell r="GE66">
            <v>0.25</v>
          </cell>
          <cell r="GF66">
            <v>-10894.75</v>
          </cell>
          <cell r="GO66">
            <v>1.2500000000000001E-2</v>
          </cell>
          <cell r="GP66">
            <v>-2106.79</v>
          </cell>
          <cell r="GQ66" t="str">
            <v>72-12-186</v>
          </cell>
          <cell r="GR66">
            <v>18988</v>
          </cell>
          <cell r="GS66">
            <v>-200</v>
          </cell>
          <cell r="GV66">
            <v>0</v>
          </cell>
          <cell r="GW66">
            <v>0</v>
          </cell>
          <cell r="GX66">
            <v>-5438.27</v>
          </cell>
          <cell r="GY66">
            <v>-14645.85</v>
          </cell>
          <cell r="GZ66">
            <v>-20084.120000000003</v>
          </cell>
          <cell r="HC66">
            <v>-20084.120000000003</v>
          </cell>
          <cell r="HE66">
            <v>6029.4202881239962</v>
          </cell>
          <cell r="HF66">
            <v>8.68647126000001</v>
          </cell>
          <cell r="HG66">
            <v>1041.7954381199977</v>
          </cell>
          <cell r="HH66">
            <v>1830.886626719998</v>
          </cell>
          <cell r="HI66">
            <v>405.00213414400014</v>
          </cell>
          <cell r="HJ66">
            <v>858.66791080000155</v>
          </cell>
          <cell r="HK66">
            <v>437.40200993600052</v>
          </cell>
          <cell r="HL66">
            <v>471.89160801599991</v>
          </cell>
          <cell r="HM66">
            <v>975.08808912799896</v>
          </cell>
        </row>
        <row r="67">
          <cell r="B67" t="str">
            <v>72-10-187</v>
          </cell>
          <cell r="C67" t="str">
            <v>Devon-GTH00086</v>
          </cell>
          <cell r="D67" t="str">
            <v>Ben Johnson 1H CDP</v>
          </cell>
          <cell r="E67">
            <v>37689</v>
          </cell>
          <cell r="F67">
            <v>46402</v>
          </cell>
          <cell r="H67">
            <v>3.3837000000000002</v>
          </cell>
          <cell r="I67">
            <v>3.3837000000000002</v>
          </cell>
          <cell r="J67">
            <v>1.2735000000000001</v>
          </cell>
          <cell r="K67">
            <v>0.19259999999999999</v>
          </cell>
          <cell r="L67">
            <v>0.40589999999999998</v>
          </cell>
          <cell r="M67">
            <v>0.12180000000000001</v>
          </cell>
          <cell r="N67">
            <v>0.14380000000000001</v>
          </cell>
          <cell r="O67">
            <v>0.2621</v>
          </cell>
          <cell r="P67">
            <v>5.7834000000000003</v>
          </cell>
          <cell r="Q67">
            <v>0.13350000000000001</v>
          </cell>
          <cell r="R67">
            <v>1253</v>
          </cell>
          <cell r="T67" t="str">
            <v>PriceTableDevonNGL</v>
          </cell>
          <cell r="Y67">
            <v>41449</v>
          </cell>
          <cell r="Z67">
            <v>14.65</v>
          </cell>
          <cell r="AB67">
            <v>35863.383999999998</v>
          </cell>
          <cell r="AC67">
            <v>44341.065000000002</v>
          </cell>
          <cell r="AE67" t="str">
            <v>Yes</v>
          </cell>
          <cell r="AG67" t="str">
            <v>Yes</v>
          </cell>
          <cell r="AI67">
            <v>0.95</v>
          </cell>
          <cell r="AK67">
            <v>126925.693</v>
          </cell>
          <cell r="AL67">
            <v>126925.693</v>
          </cell>
          <cell r="AM67">
            <v>47770.154000000002</v>
          </cell>
          <cell r="AN67">
            <v>7224.6030000000001</v>
          </cell>
          <cell r="AO67">
            <v>15225.682000000001</v>
          </cell>
          <cell r="AP67">
            <v>4568.83</v>
          </cell>
          <cell r="AQ67">
            <v>5394.07</v>
          </cell>
          <cell r="AR67">
            <v>9831.6119999999992</v>
          </cell>
          <cell r="AS67">
            <v>343866.337</v>
          </cell>
          <cell r="AU67">
            <v>121350.932</v>
          </cell>
          <cell r="AV67">
            <v>121350.932</v>
          </cell>
          <cell r="AW67">
            <v>45672.02</v>
          </cell>
          <cell r="AX67">
            <v>6907.2879999999996</v>
          </cell>
          <cell r="AY67">
            <v>14556.948</v>
          </cell>
          <cell r="AZ67">
            <v>4368.16</v>
          </cell>
          <cell r="BA67">
            <v>5157.1549999999997</v>
          </cell>
          <cell r="BB67">
            <v>9399.7929999999997</v>
          </cell>
          <cell r="BC67">
            <v>328763.228</v>
          </cell>
          <cell r="BE67">
            <v>856.10199999999998</v>
          </cell>
          <cell r="BF67">
            <v>102676.166</v>
          </cell>
          <cell r="BG67">
            <v>46826.860999999997</v>
          </cell>
          <cell r="BH67">
            <v>6399.2969999999996</v>
          </cell>
          <cell r="BI67">
            <v>16199.222</v>
          </cell>
          <cell r="BJ67">
            <v>4471.3360000000002</v>
          </cell>
          <cell r="BK67">
            <v>5303.585</v>
          </cell>
          <cell r="BL67">
            <v>9868.2090000000007</v>
          </cell>
          <cell r="BM67">
            <v>192600.77799999999</v>
          </cell>
          <cell r="BO67">
            <v>856.10199999999998</v>
          </cell>
          <cell r="BP67">
            <v>102676.166</v>
          </cell>
          <cell r="BQ67">
            <v>46826.862000000001</v>
          </cell>
          <cell r="BR67">
            <v>6399.2969999999996</v>
          </cell>
          <cell r="BS67">
            <v>16199.222</v>
          </cell>
          <cell r="BT67">
            <v>4471.335</v>
          </cell>
          <cell r="BU67">
            <v>5303.585</v>
          </cell>
          <cell r="BV67">
            <v>9868.2080000000005</v>
          </cell>
          <cell r="BW67">
            <v>192600.777</v>
          </cell>
          <cell r="BY67">
            <v>0</v>
          </cell>
          <cell r="BZ67">
            <v>0</v>
          </cell>
          <cell r="CA67">
            <v>0</v>
          </cell>
          <cell r="CB67">
            <v>0</v>
          </cell>
          <cell r="CC67">
            <v>0</v>
          </cell>
          <cell r="CD67">
            <v>0</v>
          </cell>
          <cell r="CE67">
            <v>0</v>
          </cell>
          <cell r="CF67">
            <v>0</v>
          </cell>
          <cell r="CG67">
            <v>0</v>
          </cell>
          <cell r="CI67">
            <v>813.29700000000003</v>
          </cell>
          <cell r="CJ67">
            <v>97542.357999999993</v>
          </cell>
          <cell r="CK67">
            <v>44485.517999999996</v>
          </cell>
          <cell r="CL67">
            <v>6079.3320000000003</v>
          </cell>
          <cell r="CM67">
            <v>15389.261</v>
          </cell>
          <cell r="CN67">
            <v>4247.7690000000002</v>
          </cell>
          <cell r="CO67">
            <v>5038.4059999999999</v>
          </cell>
          <cell r="CP67">
            <v>9374.7990000000009</v>
          </cell>
          <cell r="CQ67">
            <v>182970.74</v>
          </cell>
          <cell r="CS67">
            <v>50.789000000000001</v>
          </cell>
          <cell r="CT67">
            <v>3861.21</v>
          </cell>
          <cell r="CU67">
            <v>1709.43</v>
          </cell>
          <cell r="CV67">
            <v>196.67</v>
          </cell>
          <cell r="CW67">
            <v>516.77200000000005</v>
          </cell>
          <cell r="CX67">
            <v>122.96299999999999</v>
          </cell>
          <cell r="CY67">
            <v>147.15100000000001</v>
          </cell>
          <cell r="CZ67">
            <v>241.34399999999999</v>
          </cell>
          <cell r="DB67">
            <v>51.134</v>
          </cell>
          <cell r="DC67">
            <v>6811.5370000000003</v>
          </cell>
          <cell r="DD67">
            <v>4287.6080000000002</v>
          </cell>
          <cell r="DE67">
            <v>637.56200000000001</v>
          </cell>
          <cell r="DF67">
            <v>1680.5070000000001</v>
          </cell>
          <cell r="DG67">
            <v>490.416</v>
          </cell>
          <cell r="DH67">
            <v>588.00800000000004</v>
          </cell>
          <cell r="DI67">
            <v>1164.0830000000001</v>
          </cell>
          <cell r="DJ67">
            <v>15710.855</v>
          </cell>
          <cell r="DL67">
            <v>0.22062000000000001</v>
          </cell>
          <cell r="DM67">
            <v>0.22062000000000001</v>
          </cell>
          <cell r="DN67">
            <v>0.87283500000000003</v>
          </cell>
          <cell r="DO67">
            <v>1.1972959999999999</v>
          </cell>
          <cell r="DP67">
            <v>1.18468</v>
          </cell>
          <cell r="DQ67">
            <v>1.986728</v>
          </cell>
          <cell r="DS67">
            <v>0</v>
          </cell>
          <cell r="DT67">
            <v>0</v>
          </cell>
          <cell r="DU67">
            <v>0</v>
          </cell>
          <cell r="DV67">
            <v>0</v>
          </cell>
          <cell r="DW67">
            <v>0</v>
          </cell>
          <cell r="DX67">
            <v>0</v>
          </cell>
          <cell r="DY67">
            <v>0</v>
          </cell>
          <cell r="DZ67">
            <v>0</v>
          </cell>
          <cell r="EA67">
            <v>0</v>
          </cell>
          <cell r="EC67">
            <v>0</v>
          </cell>
          <cell r="ED67">
            <v>0</v>
          </cell>
          <cell r="EE67">
            <v>0</v>
          </cell>
          <cell r="EF67">
            <v>0</v>
          </cell>
          <cell r="EG67">
            <v>0</v>
          </cell>
          <cell r="EH67">
            <v>0</v>
          </cell>
          <cell r="EI67">
            <v>0</v>
          </cell>
          <cell r="EJ67">
            <v>0</v>
          </cell>
          <cell r="EK67">
            <v>0</v>
          </cell>
          <cell r="EM67">
            <v>835.26900000000001</v>
          </cell>
          <cell r="EN67">
            <v>843.15900000000011</v>
          </cell>
          <cell r="EP67">
            <v>967.33500000000004</v>
          </cell>
          <cell r="EQ67">
            <v>983.63900000000001</v>
          </cell>
          <cell r="ES67">
            <v>178.08199999999999</v>
          </cell>
          <cell r="ET67">
            <v>206.13600000000002</v>
          </cell>
          <cell r="EX67">
            <v>37510.917999999998</v>
          </cell>
          <cell r="EY67">
            <v>46195.864000000001</v>
          </cell>
          <cell r="FA67">
            <v>8.94</v>
          </cell>
          <cell r="FB67">
            <v>10.992000000000001</v>
          </cell>
          <cell r="FC67">
            <v>805.05</v>
          </cell>
          <cell r="FD67">
            <v>1034.758</v>
          </cell>
          <cell r="FE67">
            <v>371.78300000000002</v>
          </cell>
          <cell r="FF67">
            <v>449.34</v>
          </cell>
          <cell r="FK67">
            <v>28658.211000000003</v>
          </cell>
          <cell r="FL67">
            <v>29055.919000000002</v>
          </cell>
          <cell r="FM67">
            <v>28814.95</v>
          </cell>
          <cell r="FN67">
            <v>640.13300000000004</v>
          </cell>
          <cell r="FO67">
            <v>303.51900000000001</v>
          </cell>
          <cell r="FP67">
            <v>3341.4949999999999</v>
          </cell>
          <cell r="FQ67">
            <v>24770.772000000001</v>
          </cell>
          <cell r="FR67">
            <v>29055.919000000002</v>
          </cell>
          <cell r="FS67">
            <v>0</v>
          </cell>
          <cell r="FU67">
            <v>0.08</v>
          </cell>
          <cell r="FV67">
            <v>-3547.29</v>
          </cell>
          <cell r="FW67">
            <v>0</v>
          </cell>
          <cell r="FX67">
            <v>0</v>
          </cell>
          <cell r="FY67">
            <v>0</v>
          </cell>
          <cell r="FZ67">
            <v>196.2</v>
          </cell>
          <cell r="GA67">
            <v>0.15</v>
          </cell>
          <cell r="GB67">
            <v>-5653.35</v>
          </cell>
          <cell r="GE67">
            <v>0.25</v>
          </cell>
          <cell r="GF67">
            <v>-11600.5</v>
          </cell>
          <cell r="GO67">
            <v>1.2500000000000001E-2</v>
          </cell>
          <cell r="GP67">
            <v>-2287.13</v>
          </cell>
          <cell r="GQ67" t="str">
            <v>72-99-12-187</v>
          </cell>
          <cell r="GR67">
            <v>57</v>
          </cell>
          <cell r="GS67">
            <v>-200</v>
          </cell>
          <cell r="GV67">
            <v>0</v>
          </cell>
          <cell r="GW67">
            <v>0</v>
          </cell>
          <cell r="GX67">
            <v>-5834.42</v>
          </cell>
          <cell r="GY67">
            <v>-17453.849999999999</v>
          </cell>
          <cell r="GZ67">
            <v>-23288.27</v>
          </cell>
          <cell r="HC67">
            <v>-23288.27</v>
          </cell>
          <cell r="HE67">
            <v>6479.5847151530006</v>
          </cell>
          <cell r="HF67">
            <v>9.4436390999999897</v>
          </cell>
          <cell r="HG67">
            <v>1132.6207209600011</v>
          </cell>
          <cell r="HH67">
            <v>2043.6061174050008</v>
          </cell>
          <cell r="HI67">
            <v>383.09281463999906</v>
          </cell>
          <cell r="HJ67">
            <v>959.5445974799992</v>
          </cell>
          <cell r="HK67">
            <v>444.16681877600001</v>
          </cell>
          <cell r="HL67">
            <v>526.83854431200018</v>
          </cell>
          <cell r="HM67">
            <v>980.27146247999974</v>
          </cell>
        </row>
        <row r="68">
          <cell r="B68" t="str">
            <v>72-10-189</v>
          </cell>
          <cell r="C68" t="str">
            <v>Devon-GTH00086</v>
          </cell>
          <cell r="D68" t="str">
            <v>Martha Reeves 3H - 5H CDP</v>
          </cell>
          <cell r="E68">
            <v>35241</v>
          </cell>
          <cell r="F68">
            <v>42927</v>
          </cell>
          <cell r="H68">
            <v>3.3317000000000001</v>
          </cell>
          <cell r="I68">
            <v>3.3317000000000001</v>
          </cell>
          <cell r="J68">
            <v>1.2316</v>
          </cell>
          <cell r="K68">
            <v>0.20119999999999999</v>
          </cell>
          <cell r="L68">
            <v>0.38829999999999998</v>
          </cell>
          <cell r="M68">
            <v>0.1201</v>
          </cell>
          <cell r="N68">
            <v>0.13189999999999999</v>
          </cell>
          <cell r="O68">
            <v>0.1847</v>
          </cell>
          <cell r="P68">
            <v>5.5895000000000001</v>
          </cell>
          <cell r="Q68">
            <v>0.63900000000000001</v>
          </cell>
          <cell r="R68">
            <v>1239.7</v>
          </cell>
          <cell r="T68" t="str">
            <v>PriceTableDevonNGL</v>
          </cell>
          <cell r="Y68">
            <v>41316</v>
          </cell>
          <cell r="Z68">
            <v>14.65</v>
          </cell>
          <cell r="AB68">
            <v>33535.652999999998</v>
          </cell>
          <cell r="AC68">
            <v>41020.406000000003</v>
          </cell>
          <cell r="AE68" t="str">
            <v>Yes</v>
          </cell>
          <cell r="AG68" t="str">
            <v>Yes</v>
          </cell>
          <cell r="AI68">
            <v>0.95</v>
          </cell>
          <cell r="AK68">
            <v>116863.552</v>
          </cell>
          <cell r="AL68">
            <v>116863.552</v>
          </cell>
          <cell r="AM68">
            <v>43199.913</v>
          </cell>
          <cell r="AN68">
            <v>7057.3419999999996</v>
          </cell>
          <cell r="AO68">
            <v>13620.109</v>
          </cell>
          <cell r="AP68">
            <v>4212.6580000000004</v>
          </cell>
          <cell r="AQ68">
            <v>4626.558</v>
          </cell>
          <cell r="AR68">
            <v>6478.5839999999998</v>
          </cell>
          <cell r="AS68">
            <v>312922.26799999998</v>
          </cell>
          <cell r="AU68">
            <v>111730.735</v>
          </cell>
          <cell r="AV68">
            <v>111730.735</v>
          </cell>
          <cell r="AW68">
            <v>41302.51</v>
          </cell>
          <cell r="AX68">
            <v>6747.3729999999996</v>
          </cell>
          <cell r="AY68">
            <v>13021.894</v>
          </cell>
          <cell r="AZ68">
            <v>4027.6320000000001</v>
          </cell>
          <cell r="BA68">
            <v>4423.3530000000001</v>
          </cell>
          <cell r="BB68">
            <v>6194.0349999999999</v>
          </cell>
          <cell r="BC68">
            <v>299178.26699999993</v>
          </cell>
          <cell r="BE68">
            <v>788.23400000000004</v>
          </cell>
          <cell r="BF68">
            <v>94536.426999999996</v>
          </cell>
          <cell r="BG68">
            <v>42346.866000000002</v>
          </cell>
          <cell r="BH68">
            <v>6251.143</v>
          </cell>
          <cell r="BI68">
            <v>14490.987999999999</v>
          </cell>
          <cell r="BJ68">
            <v>4122.7640000000001</v>
          </cell>
          <cell r="BK68">
            <v>4548.9480000000003</v>
          </cell>
          <cell r="BL68">
            <v>6502.7</v>
          </cell>
          <cell r="BM68">
            <v>173588.07000000004</v>
          </cell>
          <cell r="BO68">
            <v>788.23400000000004</v>
          </cell>
          <cell r="BP68">
            <v>94536.426999999996</v>
          </cell>
          <cell r="BQ68">
            <v>42346.866999999998</v>
          </cell>
          <cell r="BR68">
            <v>6251.143</v>
          </cell>
          <cell r="BS68">
            <v>14490.987999999999</v>
          </cell>
          <cell r="BT68">
            <v>4122.7640000000001</v>
          </cell>
          <cell r="BU68">
            <v>4548.9480000000003</v>
          </cell>
          <cell r="BV68">
            <v>6502.6989999999996</v>
          </cell>
          <cell r="BW68">
            <v>173588.07</v>
          </cell>
          <cell r="BY68">
            <v>0</v>
          </cell>
          <cell r="BZ68">
            <v>0</v>
          </cell>
          <cell r="CA68">
            <v>0</v>
          </cell>
          <cell r="CB68">
            <v>0</v>
          </cell>
          <cell r="CC68">
            <v>0</v>
          </cell>
          <cell r="CD68">
            <v>0</v>
          </cell>
          <cell r="CE68">
            <v>0</v>
          </cell>
          <cell r="CF68">
            <v>0</v>
          </cell>
          <cell r="CG68">
            <v>0</v>
          </cell>
          <cell r="CI68">
            <v>748.822</v>
          </cell>
          <cell r="CJ68">
            <v>89809.606</v>
          </cell>
          <cell r="CK68">
            <v>40229.523000000001</v>
          </cell>
          <cell r="CL68">
            <v>5938.5860000000002</v>
          </cell>
          <cell r="CM68">
            <v>13766.439</v>
          </cell>
          <cell r="CN68">
            <v>3916.6260000000002</v>
          </cell>
          <cell r="CO68">
            <v>4321.5010000000002</v>
          </cell>
          <cell r="CP68">
            <v>6177.5649999999996</v>
          </cell>
          <cell r="CQ68">
            <v>164908.66800000001</v>
          </cell>
          <cell r="CS68">
            <v>46.762999999999998</v>
          </cell>
          <cell r="CT68">
            <v>3555.1089999999999</v>
          </cell>
          <cell r="CU68">
            <v>1545.886</v>
          </cell>
          <cell r="CV68">
            <v>192.11699999999999</v>
          </cell>
          <cell r="CW68">
            <v>462.27800000000002</v>
          </cell>
          <cell r="CX68">
            <v>113.377</v>
          </cell>
          <cell r="CY68">
            <v>126.21299999999999</v>
          </cell>
          <cell r="CZ68">
            <v>159.035</v>
          </cell>
          <cell r="DB68">
            <v>47.08</v>
          </cell>
          <cell r="DC68">
            <v>6271.5469999999996</v>
          </cell>
          <cell r="DD68">
            <v>3877.4059999999999</v>
          </cell>
          <cell r="DE68">
            <v>622.80100000000004</v>
          </cell>
          <cell r="DF68">
            <v>1503.2950000000001</v>
          </cell>
          <cell r="DG68">
            <v>452.185</v>
          </cell>
          <cell r="DH68">
            <v>504.34199999999998</v>
          </cell>
          <cell r="DI68">
            <v>767.07799999999997</v>
          </cell>
          <cell r="DJ68">
            <v>14045.733999999999</v>
          </cell>
          <cell r="DL68">
            <v>0.22062000000000001</v>
          </cell>
          <cell r="DM68">
            <v>0.22062000000000001</v>
          </cell>
          <cell r="DN68">
            <v>0.87283500000000003</v>
          </cell>
          <cell r="DO68">
            <v>1.1972959999999999</v>
          </cell>
          <cell r="DP68">
            <v>1.18468</v>
          </cell>
          <cell r="DQ68">
            <v>1.986728</v>
          </cell>
          <cell r="DS68">
            <v>0</v>
          </cell>
          <cell r="DT68">
            <v>0</v>
          </cell>
          <cell r="DU68">
            <v>0</v>
          </cell>
          <cell r="DV68">
            <v>0</v>
          </cell>
          <cell r="DW68">
            <v>0</v>
          </cell>
          <cell r="DX68">
            <v>0</v>
          </cell>
          <cell r="DY68">
            <v>0</v>
          </cell>
          <cell r="DZ68">
            <v>0</v>
          </cell>
          <cell r="EA68">
            <v>0</v>
          </cell>
          <cell r="EC68">
            <v>0</v>
          </cell>
          <cell r="ED68">
            <v>0</v>
          </cell>
          <cell r="EE68">
            <v>0</v>
          </cell>
          <cell r="EF68">
            <v>0</v>
          </cell>
          <cell r="EG68">
            <v>0</v>
          </cell>
          <cell r="EH68">
            <v>0</v>
          </cell>
          <cell r="EI68">
            <v>0</v>
          </cell>
          <cell r="EJ68">
            <v>0</v>
          </cell>
          <cell r="EK68">
            <v>0</v>
          </cell>
          <cell r="EM68">
            <v>772.71699999999998</v>
          </cell>
          <cell r="EN68">
            <v>780.01499999999999</v>
          </cell>
          <cell r="EP68">
            <v>894.89200000000005</v>
          </cell>
          <cell r="EQ68">
            <v>909.97500000000002</v>
          </cell>
          <cell r="ES68">
            <v>164.74700000000001</v>
          </cell>
          <cell r="ET68">
            <v>190.69900000000001</v>
          </cell>
          <cell r="EX68">
            <v>35076.252999999997</v>
          </cell>
          <cell r="EY68">
            <v>42736.300999999999</v>
          </cell>
          <cell r="FA68">
            <v>8.36</v>
          </cell>
          <cell r="FB68">
            <v>10.169</v>
          </cell>
          <cell r="FC68">
            <v>752.798</v>
          </cell>
          <cell r="FD68">
            <v>957.26599999999996</v>
          </cell>
          <cell r="FE68">
            <v>347.65199999999999</v>
          </cell>
          <cell r="FF68">
            <v>415.69</v>
          </cell>
          <cell r="FK68">
            <v>27000.577000000005</v>
          </cell>
          <cell r="FL68">
            <v>27375.280999999999</v>
          </cell>
          <cell r="FM68">
            <v>27148.25</v>
          </cell>
          <cell r="FN68">
            <v>603.10699999999997</v>
          </cell>
          <cell r="FO68">
            <v>285.96300000000002</v>
          </cell>
          <cell r="FP68">
            <v>3148.2179999999998</v>
          </cell>
          <cell r="FQ68">
            <v>23337.992999999999</v>
          </cell>
          <cell r="FR68">
            <v>27375.280999999999</v>
          </cell>
          <cell r="FS68">
            <v>0</v>
          </cell>
          <cell r="FU68">
            <v>0.08</v>
          </cell>
          <cell r="FV68">
            <v>-3281.63</v>
          </cell>
          <cell r="FW68">
            <v>0</v>
          </cell>
          <cell r="FX68">
            <v>0</v>
          </cell>
          <cell r="FY68">
            <v>0</v>
          </cell>
          <cell r="FZ68">
            <v>259.8</v>
          </cell>
          <cell r="GA68">
            <v>0.1</v>
          </cell>
          <cell r="GB68">
            <v>-3524.1</v>
          </cell>
          <cell r="GE68">
            <v>0.25</v>
          </cell>
          <cell r="GF68">
            <v>-10731.75</v>
          </cell>
          <cell r="GO68">
            <v>1.2500000000000001E-2</v>
          </cell>
          <cell r="GP68">
            <v>-2061.36</v>
          </cell>
          <cell r="GQ68" t="str">
            <v xml:space="preserve"> </v>
          </cell>
          <cell r="GR68">
            <v>0</v>
          </cell>
          <cell r="GS68">
            <v>0</v>
          </cell>
          <cell r="GV68">
            <v>0</v>
          </cell>
          <cell r="GW68">
            <v>0</v>
          </cell>
          <cell r="GX68">
            <v>-5342.99</v>
          </cell>
          <cell r="GY68">
            <v>-14255.85</v>
          </cell>
          <cell r="GZ68">
            <v>-19598.84</v>
          </cell>
          <cell r="HC68">
            <v>-19598.84</v>
          </cell>
          <cell r="HE68">
            <v>5639.5696252169992</v>
          </cell>
          <cell r="HF68">
            <v>8.6950754400000072</v>
          </cell>
          <cell r="HG68">
            <v>1042.8312490199992</v>
          </cell>
          <cell r="HH68">
            <v>1848.0910774050008</v>
          </cell>
          <cell r="HI68">
            <v>374.22324587199972</v>
          </cell>
          <cell r="HJ68">
            <v>858.35870931999887</v>
          </cell>
          <cell r="HK68">
            <v>409.54013646399983</v>
          </cell>
          <cell r="HL68">
            <v>451.87532341600024</v>
          </cell>
          <cell r="HM68">
            <v>645.95480828000041</v>
          </cell>
        </row>
        <row r="69">
          <cell r="B69" t="str">
            <v>72-10-191</v>
          </cell>
          <cell r="C69" t="str">
            <v>Devon-GTH00086</v>
          </cell>
          <cell r="D69" t="str">
            <v>Lake Weatherford C CDP</v>
          </cell>
          <cell r="E69">
            <v>5841</v>
          </cell>
          <cell r="F69">
            <v>6919</v>
          </cell>
          <cell r="H69">
            <v>3.0049000000000001</v>
          </cell>
          <cell r="I69">
            <v>3.0049000000000001</v>
          </cell>
          <cell r="J69">
            <v>1.0246999999999999</v>
          </cell>
          <cell r="K69">
            <v>0.21590000000000001</v>
          </cell>
          <cell r="L69">
            <v>0.31909999999999999</v>
          </cell>
          <cell r="M69">
            <v>0.1168</v>
          </cell>
          <cell r="N69">
            <v>0.1118</v>
          </cell>
          <cell r="O69">
            <v>0.1547</v>
          </cell>
          <cell r="P69">
            <v>4.9478999999999997</v>
          </cell>
          <cell r="Q69">
            <v>0.3826</v>
          </cell>
          <cell r="R69">
            <v>1205.9000000000001</v>
          </cell>
          <cell r="T69" t="str">
            <v>PriceTableDevonNGL</v>
          </cell>
          <cell r="Y69">
            <v>41110</v>
          </cell>
          <cell r="Z69">
            <v>14.65</v>
          </cell>
          <cell r="AB69">
            <v>5559.067</v>
          </cell>
          <cell r="AC69">
            <v>6611.6940000000004</v>
          </cell>
          <cell r="AE69" t="str">
            <v>Yes</v>
          </cell>
          <cell r="AG69" t="str">
            <v>Yes</v>
          </cell>
          <cell r="AI69">
            <v>0.95</v>
          </cell>
          <cell r="AK69">
            <v>17471.829000000002</v>
          </cell>
          <cell r="AL69">
            <v>17471.829000000002</v>
          </cell>
          <cell r="AM69">
            <v>5958.0630000000001</v>
          </cell>
          <cell r="AN69">
            <v>1255.3389999999999</v>
          </cell>
          <cell r="AO69">
            <v>1855.39</v>
          </cell>
          <cell r="AP69">
            <v>679.12699999999995</v>
          </cell>
          <cell r="AQ69">
            <v>650.05499999999995</v>
          </cell>
          <cell r="AR69">
            <v>899.495</v>
          </cell>
          <cell r="AS69">
            <v>46241.127000000008</v>
          </cell>
          <cell r="AU69">
            <v>16704.439999999999</v>
          </cell>
          <cell r="AV69">
            <v>16704.439999999999</v>
          </cell>
          <cell r="AW69">
            <v>5696.3760000000002</v>
          </cell>
          <cell r="AX69">
            <v>1200.203</v>
          </cell>
          <cell r="AY69">
            <v>1773.8979999999999</v>
          </cell>
          <cell r="AZ69">
            <v>649.29899999999998</v>
          </cell>
          <cell r="BA69">
            <v>621.50400000000002</v>
          </cell>
          <cell r="BB69">
            <v>859.98800000000006</v>
          </cell>
          <cell r="BC69">
            <v>44210.147999999994</v>
          </cell>
          <cell r="BE69">
            <v>117.846</v>
          </cell>
          <cell r="BF69">
            <v>14133.785</v>
          </cell>
          <cell r="BG69">
            <v>5840.4120000000003</v>
          </cell>
          <cell r="BH69">
            <v>1111.9349999999999</v>
          </cell>
          <cell r="BI69">
            <v>1974.0250000000001</v>
          </cell>
          <cell r="BJ69">
            <v>664.63499999999999</v>
          </cell>
          <cell r="BK69">
            <v>639.15</v>
          </cell>
          <cell r="BL69">
            <v>902.84299999999996</v>
          </cell>
          <cell r="BM69">
            <v>25384.631000000001</v>
          </cell>
          <cell r="BO69">
            <v>117.846</v>
          </cell>
          <cell r="BP69">
            <v>14133.784</v>
          </cell>
          <cell r="BQ69">
            <v>5840.4120000000003</v>
          </cell>
          <cell r="BR69">
            <v>1111.9349999999999</v>
          </cell>
          <cell r="BS69">
            <v>1974.0239999999999</v>
          </cell>
          <cell r="BT69">
            <v>664.63499999999999</v>
          </cell>
          <cell r="BU69">
            <v>639.15099999999995</v>
          </cell>
          <cell r="BV69">
            <v>902.84299999999996</v>
          </cell>
          <cell r="BW69">
            <v>25384.630000000005</v>
          </cell>
          <cell r="BY69">
            <v>0</v>
          </cell>
          <cell r="BZ69">
            <v>0</v>
          </cell>
          <cell r="CA69">
            <v>0</v>
          </cell>
          <cell r="CB69">
            <v>0</v>
          </cell>
          <cell r="CC69">
            <v>0</v>
          </cell>
          <cell r="CD69">
            <v>0</v>
          </cell>
          <cell r="CE69">
            <v>0</v>
          </cell>
          <cell r="CF69">
            <v>0</v>
          </cell>
          <cell r="CG69">
            <v>0</v>
          </cell>
          <cell r="CI69">
            <v>111.95399999999999</v>
          </cell>
          <cell r="CJ69">
            <v>13427.096</v>
          </cell>
          <cell r="CK69">
            <v>5548.3909999999996</v>
          </cell>
          <cell r="CL69">
            <v>1056.338</v>
          </cell>
          <cell r="CM69">
            <v>1875.3240000000001</v>
          </cell>
          <cell r="CN69">
            <v>631.40300000000002</v>
          </cell>
          <cell r="CO69">
            <v>607.19299999999998</v>
          </cell>
          <cell r="CP69">
            <v>857.70100000000002</v>
          </cell>
          <cell r="CQ69">
            <v>24115.399999999998</v>
          </cell>
          <cell r="CS69">
            <v>6.9909999999999997</v>
          </cell>
          <cell r="CT69">
            <v>531.51099999999997</v>
          </cell>
          <cell r="CU69">
            <v>213.20599999999999</v>
          </cell>
          <cell r="CV69">
            <v>34.173000000000002</v>
          </cell>
          <cell r="CW69">
            <v>62.972999999999999</v>
          </cell>
          <cell r="CX69">
            <v>18.277999999999999</v>
          </cell>
          <cell r="CY69">
            <v>17.734000000000002</v>
          </cell>
          <cell r="CZ69">
            <v>22.081</v>
          </cell>
          <cell r="DB69">
            <v>7.0389999999999997</v>
          </cell>
          <cell r="DC69">
            <v>937.63499999999999</v>
          </cell>
          <cell r="DD69">
            <v>534.76599999999996</v>
          </cell>
          <cell r="DE69">
            <v>110.782</v>
          </cell>
          <cell r="DF69">
            <v>204.785</v>
          </cell>
          <cell r="DG69">
            <v>72.897000000000006</v>
          </cell>
          <cell r="DH69">
            <v>70.863</v>
          </cell>
          <cell r="DI69">
            <v>106.502</v>
          </cell>
          <cell r="DJ69">
            <v>2045.269</v>
          </cell>
          <cell r="DL69">
            <v>0.22062000000000001</v>
          </cell>
          <cell r="DM69">
            <v>0.22062000000000001</v>
          </cell>
          <cell r="DN69">
            <v>0.87283500000000003</v>
          </cell>
          <cell r="DO69">
            <v>1.1972959999999999</v>
          </cell>
          <cell r="DP69">
            <v>1.18468</v>
          </cell>
          <cell r="DQ69">
            <v>1.986728</v>
          </cell>
          <cell r="DS69">
            <v>0</v>
          </cell>
          <cell r="DT69">
            <v>0</v>
          </cell>
          <cell r="DU69">
            <v>0</v>
          </cell>
          <cell r="DV69">
            <v>0</v>
          </cell>
          <cell r="DW69">
            <v>0</v>
          </cell>
          <cell r="DX69">
            <v>0</v>
          </cell>
          <cell r="DY69">
            <v>0</v>
          </cell>
          <cell r="DZ69">
            <v>0</v>
          </cell>
          <cell r="EA69">
            <v>0</v>
          </cell>
          <cell r="EC69">
            <v>0</v>
          </cell>
          <cell r="ED69">
            <v>0</v>
          </cell>
          <cell r="EE69">
            <v>0</v>
          </cell>
          <cell r="EF69">
            <v>0</v>
          </cell>
          <cell r="EG69">
            <v>0</v>
          </cell>
          <cell r="EH69">
            <v>0</v>
          </cell>
          <cell r="EI69">
            <v>0</v>
          </cell>
          <cell r="EJ69">
            <v>0</v>
          </cell>
          <cell r="EK69">
            <v>0</v>
          </cell>
          <cell r="EM69">
            <v>124.547</v>
          </cell>
          <cell r="EN69">
            <v>125.723</v>
          </cell>
          <cell r="EP69">
            <v>144.239</v>
          </cell>
          <cell r="EQ69">
            <v>146.66999999999999</v>
          </cell>
          <cell r="ES69">
            <v>26.554000000000002</v>
          </cell>
          <cell r="ET69">
            <v>30.737000000000002</v>
          </cell>
          <cell r="EX69">
            <v>5814.4459999999999</v>
          </cell>
          <cell r="EY69">
            <v>6888.2629999999999</v>
          </cell>
          <cell r="FA69">
            <v>1.3859999999999999</v>
          </cell>
          <cell r="FB69">
            <v>1.639</v>
          </cell>
          <cell r="FC69">
            <v>124.788</v>
          </cell>
          <cell r="FD69">
            <v>154.29300000000001</v>
          </cell>
          <cell r="FE69">
            <v>57.628999999999998</v>
          </cell>
          <cell r="FF69">
            <v>67.001000000000005</v>
          </cell>
          <cell r="FK69">
            <v>4570.6009999999997</v>
          </cell>
          <cell r="FL69">
            <v>4634.03</v>
          </cell>
          <cell r="FM69">
            <v>4595.5990000000002</v>
          </cell>
          <cell r="FN69">
            <v>102.093</v>
          </cell>
          <cell r="FO69">
            <v>48.406999999999996</v>
          </cell>
          <cell r="FP69">
            <v>532.92399999999998</v>
          </cell>
          <cell r="FQ69">
            <v>3950.607</v>
          </cell>
          <cell r="FR69">
            <v>4634.03</v>
          </cell>
          <cell r="FS69">
            <v>0</v>
          </cell>
          <cell r="FU69">
            <v>0.08</v>
          </cell>
          <cell r="FV69">
            <v>-528.94000000000005</v>
          </cell>
          <cell r="FW69">
            <v>0</v>
          </cell>
          <cell r="FX69">
            <v>0</v>
          </cell>
          <cell r="FY69">
            <v>0</v>
          </cell>
          <cell r="FZ69">
            <v>157.80000000000001</v>
          </cell>
          <cell r="GA69">
            <v>0.15</v>
          </cell>
          <cell r="GB69">
            <v>-876.15</v>
          </cell>
          <cell r="GE69">
            <v>0.25</v>
          </cell>
          <cell r="GF69">
            <v>-1729.75</v>
          </cell>
          <cell r="GO69">
            <v>1.2500000000000001E-2</v>
          </cell>
          <cell r="GP69">
            <v>-301.44</v>
          </cell>
          <cell r="GQ69" t="str">
            <v>72-12-191</v>
          </cell>
          <cell r="GR69">
            <v>1367</v>
          </cell>
          <cell r="GS69">
            <v>-200</v>
          </cell>
          <cell r="GV69">
            <v>0</v>
          </cell>
          <cell r="GW69">
            <v>0</v>
          </cell>
          <cell r="GX69">
            <v>-830.38000000000011</v>
          </cell>
          <cell r="GY69">
            <v>-2805.9</v>
          </cell>
          <cell r="GZ69">
            <v>-3636.28</v>
          </cell>
          <cell r="HC69">
            <v>-3636.28</v>
          </cell>
          <cell r="HE69">
            <v>814.78862311500041</v>
          </cell>
          <cell r="HF69">
            <v>1.2998930400000024</v>
          </cell>
          <cell r="HG69">
            <v>155.90972718000006</v>
          </cell>
          <cell r="HH69">
            <v>254.88614953500056</v>
          </cell>
          <cell r="HI69">
            <v>66.566065711999968</v>
          </cell>
          <cell r="HJ69">
            <v>116.92910068000002</v>
          </cell>
          <cell r="HK69">
            <v>66.022944895999942</v>
          </cell>
          <cell r="HL69">
            <v>63.489866695999986</v>
          </cell>
          <cell r="HM69">
            <v>89.68487537599988</v>
          </cell>
        </row>
        <row r="70">
          <cell r="B70" t="str">
            <v>72-10-203</v>
          </cell>
          <cell r="C70" t="str">
            <v>Devon-GTH00086</v>
          </cell>
          <cell r="D70" t="str">
            <v>Coomer 2 &amp; 3H CDP</v>
          </cell>
          <cell r="E70">
            <v>41032</v>
          </cell>
          <cell r="F70">
            <v>43272</v>
          </cell>
          <cell r="H70">
            <v>1.8193999999999999</v>
          </cell>
          <cell r="I70">
            <v>1.8193999999999999</v>
          </cell>
          <cell r="J70">
            <v>0.32350000000000001</v>
          </cell>
          <cell r="K70">
            <v>6.93E-2</v>
          </cell>
          <cell r="L70">
            <v>0.06</v>
          </cell>
          <cell r="M70">
            <v>1.9400000000000001E-2</v>
          </cell>
          <cell r="N70">
            <v>1.0999999999999999E-2</v>
          </cell>
          <cell r="O70">
            <v>1.7100000000000001E-2</v>
          </cell>
          <cell r="P70">
            <v>2.3197000000000001</v>
          </cell>
          <cell r="Q70">
            <v>1.2390000000000001</v>
          </cell>
          <cell r="R70">
            <v>1073.3</v>
          </cell>
          <cell r="T70" t="str">
            <v>PriceTableDevonNGL</v>
          </cell>
          <cell r="Y70">
            <v>41375</v>
          </cell>
          <cell r="Z70">
            <v>14.65</v>
          </cell>
          <cell r="AB70">
            <v>39071.038999999997</v>
          </cell>
          <cell r="AC70">
            <v>41350.084000000003</v>
          </cell>
          <cell r="AE70" t="str">
            <v>Yes</v>
          </cell>
          <cell r="AG70" t="str">
            <v>Yes</v>
          </cell>
          <cell r="AI70">
            <v>0.95</v>
          </cell>
          <cell r="AK70">
            <v>74351.472999999998</v>
          </cell>
          <cell r="AL70">
            <v>74351.472999999998</v>
          </cell>
          <cell r="AM70">
            <v>13220.128000000001</v>
          </cell>
          <cell r="AN70">
            <v>2832.009</v>
          </cell>
          <cell r="AO70">
            <v>2451.9560000000001</v>
          </cell>
          <cell r="AP70">
            <v>792.79899999999998</v>
          </cell>
          <cell r="AQ70">
            <v>449.52499999999998</v>
          </cell>
          <cell r="AR70">
            <v>698.80700000000002</v>
          </cell>
          <cell r="AS70">
            <v>169148.16999999998</v>
          </cell>
          <cell r="AU70">
            <v>71085.847999999998</v>
          </cell>
          <cell r="AV70">
            <v>71085.847999999998</v>
          </cell>
          <cell r="AW70">
            <v>12639.481</v>
          </cell>
          <cell r="AX70">
            <v>2707.623</v>
          </cell>
          <cell r="AY70">
            <v>2344.2620000000002</v>
          </cell>
          <cell r="AZ70">
            <v>757.97799999999995</v>
          </cell>
          <cell r="BA70">
            <v>429.78100000000001</v>
          </cell>
          <cell r="BB70">
            <v>668.11500000000001</v>
          </cell>
          <cell r="BC70">
            <v>161718.93599999996</v>
          </cell>
          <cell r="BE70">
            <v>501.49400000000003</v>
          </cell>
          <cell r="BF70">
            <v>60146.404999999999</v>
          </cell>
          <cell r="BG70">
            <v>12959.076999999999</v>
          </cell>
          <cell r="BH70">
            <v>2508.4929999999999</v>
          </cell>
          <cell r="BI70">
            <v>2608.7359999999999</v>
          </cell>
          <cell r="BJ70">
            <v>775.88099999999997</v>
          </cell>
          <cell r="BK70">
            <v>441.98399999999998</v>
          </cell>
          <cell r="BL70">
            <v>701.40800000000002</v>
          </cell>
          <cell r="BM70">
            <v>80643.477999999988</v>
          </cell>
          <cell r="BO70">
            <v>501.49400000000003</v>
          </cell>
          <cell r="BP70">
            <v>60146.406000000003</v>
          </cell>
          <cell r="BQ70">
            <v>12959.076999999999</v>
          </cell>
          <cell r="BR70">
            <v>2508.4929999999999</v>
          </cell>
          <cell r="BS70">
            <v>2608.7350000000001</v>
          </cell>
          <cell r="BT70">
            <v>775.88099999999997</v>
          </cell>
          <cell r="BU70">
            <v>441.98399999999998</v>
          </cell>
          <cell r="BV70">
            <v>701.40899999999999</v>
          </cell>
          <cell r="BW70">
            <v>80643.478999999992</v>
          </cell>
          <cell r="BY70">
            <v>0</v>
          </cell>
          <cell r="BZ70">
            <v>0</v>
          </cell>
          <cell r="CA70">
            <v>0</v>
          </cell>
          <cell r="CB70">
            <v>0</v>
          </cell>
          <cell r="CC70">
            <v>0</v>
          </cell>
          <cell r="CD70">
            <v>0</v>
          </cell>
          <cell r="CE70">
            <v>0</v>
          </cell>
          <cell r="CF70">
            <v>0</v>
          </cell>
          <cell r="CG70">
            <v>0</v>
          </cell>
          <cell r="CI70">
            <v>476.41899999999998</v>
          </cell>
          <cell r="CJ70">
            <v>57139.084999999999</v>
          </cell>
          <cell r="CK70">
            <v>12311.123</v>
          </cell>
          <cell r="CL70">
            <v>2383.0680000000002</v>
          </cell>
          <cell r="CM70">
            <v>2478.299</v>
          </cell>
          <cell r="CN70">
            <v>737.08699999999999</v>
          </cell>
          <cell r="CO70">
            <v>419.88499999999999</v>
          </cell>
          <cell r="CP70">
            <v>666.33799999999997</v>
          </cell>
          <cell r="CQ70">
            <v>76611.304000000004</v>
          </cell>
          <cell r="CS70">
            <v>29.751999999999999</v>
          </cell>
          <cell r="CT70">
            <v>2261.848</v>
          </cell>
          <cell r="CU70">
            <v>473.07499999999999</v>
          </cell>
          <cell r="CV70">
            <v>77.093999999999994</v>
          </cell>
          <cell r="CW70">
            <v>83.221000000000004</v>
          </cell>
          <cell r="CX70">
            <v>21.337</v>
          </cell>
          <cell r="CY70">
            <v>12.263</v>
          </cell>
          <cell r="CZ70">
            <v>17.154</v>
          </cell>
          <cell r="DB70">
            <v>29.954000000000001</v>
          </cell>
          <cell r="DC70">
            <v>3990.1129999999998</v>
          </cell>
          <cell r="DD70">
            <v>1186.5719999999999</v>
          </cell>
          <cell r="DE70">
            <v>249.92099999999999</v>
          </cell>
          <cell r="DF70">
            <v>270.63</v>
          </cell>
          <cell r="DG70">
            <v>85.099000000000004</v>
          </cell>
          <cell r="DH70">
            <v>49.003</v>
          </cell>
          <cell r="DI70">
            <v>82.74</v>
          </cell>
          <cell r="DJ70">
            <v>5944.0320000000002</v>
          </cell>
          <cell r="DL70">
            <v>0.22062000000000001</v>
          </cell>
          <cell r="DM70">
            <v>0.22062000000000001</v>
          </cell>
          <cell r="DN70">
            <v>0.87283500000000003</v>
          </cell>
          <cell r="DO70">
            <v>1.1972959999999999</v>
          </cell>
          <cell r="DP70">
            <v>1.18468</v>
          </cell>
          <cell r="DQ70">
            <v>1.986728</v>
          </cell>
          <cell r="DS70">
            <v>0</v>
          </cell>
          <cell r="DT70">
            <v>0</v>
          </cell>
          <cell r="DU70">
            <v>0</v>
          </cell>
          <cell r="DV70">
            <v>0</v>
          </cell>
          <cell r="DW70">
            <v>0</v>
          </cell>
          <cell r="DX70">
            <v>0</v>
          </cell>
          <cell r="DY70">
            <v>0</v>
          </cell>
          <cell r="DZ70">
            <v>0</v>
          </cell>
          <cell r="EA70">
            <v>0</v>
          </cell>
          <cell r="EC70">
            <v>0</v>
          </cell>
          <cell r="ED70">
            <v>0</v>
          </cell>
          <cell r="EE70">
            <v>0</v>
          </cell>
          <cell r="EF70">
            <v>0</v>
          </cell>
          <cell r="EG70">
            <v>0</v>
          </cell>
          <cell r="EH70">
            <v>0</v>
          </cell>
          <cell r="EI70">
            <v>0</v>
          </cell>
          <cell r="EJ70">
            <v>0</v>
          </cell>
          <cell r="EK70">
            <v>0</v>
          </cell>
          <cell r="EM70">
            <v>778.92700000000002</v>
          </cell>
          <cell r="EN70">
            <v>786.28400000000011</v>
          </cell>
          <cell r="EP70">
            <v>902.08399999999995</v>
          </cell>
          <cell r="EQ70">
            <v>917.28800000000001</v>
          </cell>
          <cell r="ES70">
            <v>166.07</v>
          </cell>
          <cell r="ET70">
            <v>192.23099999999999</v>
          </cell>
          <cell r="EX70">
            <v>40865.93</v>
          </cell>
          <cell r="EY70">
            <v>43079.769</v>
          </cell>
          <cell r="FA70">
            <v>9.74</v>
          </cell>
          <cell r="FB70">
            <v>10.250999999999999</v>
          </cell>
          <cell r="FC70">
            <v>877.05399999999997</v>
          </cell>
          <cell r="FD70">
            <v>964.96</v>
          </cell>
          <cell r="FE70">
            <v>405.03500000000003</v>
          </cell>
          <cell r="FF70">
            <v>419.03100000000001</v>
          </cell>
          <cell r="FK70">
            <v>35432.165000000001</v>
          </cell>
          <cell r="FL70">
            <v>35923.879000000001</v>
          </cell>
          <cell r="FM70">
            <v>35625.951999999997</v>
          </cell>
          <cell r="FN70">
            <v>791.44200000000001</v>
          </cell>
          <cell r="FO70">
            <v>375.26100000000002</v>
          </cell>
          <cell r="FP70">
            <v>4131.326</v>
          </cell>
          <cell r="FQ70">
            <v>30625.85</v>
          </cell>
          <cell r="FR70">
            <v>35923.879000000001</v>
          </cell>
          <cell r="FS70">
            <v>0</v>
          </cell>
          <cell r="FU70">
            <v>0.08</v>
          </cell>
          <cell r="FV70">
            <v>-3308.01</v>
          </cell>
          <cell r="FW70">
            <v>0</v>
          </cell>
          <cell r="FX70">
            <v>0</v>
          </cell>
          <cell r="FY70">
            <v>0</v>
          </cell>
          <cell r="FZ70">
            <v>317.3</v>
          </cell>
          <cell r="GA70">
            <v>0.1</v>
          </cell>
          <cell r="GB70">
            <v>-4103.2</v>
          </cell>
          <cell r="GE70">
            <v>0.25</v>
          </cell>
          <cell r="GF70">
            <v>-10818</v>
          </cell>
          <cell r="GO70">
            <v>1.2500000000000001E-2</v>
          </cell>
          <cell r="GP70">
            <v>-957.64</v>
          </cell>
          <cell r="GQ70" t="str">
            <v>72-99-12-203</v>
          </cell>
          <cell r="GR70">
            <v>0</v>
          </cell>
          <cell r="GS70">
            <v>-200</v>
          </cell>
          <cell r="GV70">
            <v>0</v>
          </cell>
          <cell r="GW70">
            <v>0</v>
          </cell>
          <cell r="GX70">
            <v>-4265.6500000000005</v>
          </cell>
          <cell r="GY70">
            <v>-15121.2</v>
          </cell>
          <cell r="GZ70">
            <v>-19386.849999999999</v>
          </cell>
          <cell r="HC70">
            <v>-19386.849999999999</v>
          </cell>
          <cell r="HE70">
            <v>1729.9132495139991</v>
          </cell>
          <cell r="HF70">
            <v>5.5320465000000105</v>
          </cell>
          <cell r="HG70">
            <v>663.47493839999993</v>
          </cell>
          <cell r="HH70">
            <v>565.55692958999975</v>
          </cell>
          <cell r="HI70">
            <v>150.17085079999967</v>
          </cell>
          <cell r="HJ70">
            <v>154.52610515999987</v>
          </cell>
          <cell r="HK70">
            <v>77.073126031999962</v>
          </cell>
          <cell r="HL70">
            <v>43.904702071999978</v>
          </cell>
          <cell r="HM70">
            <v>69.674550960000104</v>
          </cell>
        </row>
        <row r="71">
          <cell r="B71" t="str">
            <v>72-10-205</v>
          </cell>
          <cell r="C71" t="str">
            <v>Devon-GTH00086</v>
          </cell>
          <cell r="D71" t="str">
            <v>Bedinger North 3 &amp; 7H CDP</v>
          </cell>
          <cell r="E71">
            <v>17240</v>
          </cell>
          <cell r="F71">
            <v>21041</v>
          </cell>
          <cell r="H71">
            <v>3.3940999999999999</v>
          </cell>
          <cell r="I71">
            <v>3.3940999999999999</v>
          </cell>
          <cell r="J71">
            <v>1.1740999999999999</v>
          </cell>
          <cell r="K71">
            <v>0.21690000000000001</v>
          </cell>
          <cell r="L71">
            <v>0.37090000000000001</v>
          </cell>
          <cell r="M71">
            <v>0.1226</v>
          </cell>
          <cell r="N71">
            <v>0.12770000000000001</v>
          </cell>
          <cell r="O71">
            <v>0.22520000000000001</v>
          </cell>
          <cell r="P71">
            <v>5.6315</v>
          </cell>
          <cell r="Q71">
            <v>0.65090000000000003</v>
          </cell>
          <cell r="R71">
            <v>1242.0999999999999</v>
          </cell>
          <cell r="T71" t="str">
            <v>PriceTableDevonNGL</v>
          </cell>
          <cell r="Y71">
            <v>41369</v>
          </cell>
          <cell r="Z71">
            <v>14.65</v>
          </cell>
          <cell r="AB71">
            <v>16405.589</v>
          </cell>
          <cell r="AC71">
            <v>20106.469000000001</v>
          </cell>
          <cell r="AE71" t="str">
            <v>Yes</v>
          </cell>
          <cell r="AG71" t="str">
            <v>Yes</v>
          </cell>
          <cell r="AI71">
            <v>0.95</v>
          </cell>
          <cell r="AK71">
            <v>58240.203999999998</v>
          </cell>
          <cell r="AL71">
            <v>58240.203999999998</v>
          </cell>
          <cell r="AM71">
            <v>20146.672999999999</v>
          </cell>
          <cell r="AN71">
            <v>3721.8409999999999</v>
          </cell>
          <cell r="AO71">
            <v>6364.3649999999998</v>
          </cell>
          <cell r="AP71">
            <v>2103.7240000000002</v>
          </cell>
          <cell r="AQ71">
            <v>2191.2359999999999</v>
          </cell>
          <cell r="AR71">
            <v>3864.2629999999999</v>
          </cell>
          <cell r="AS71">
            <v>154872.50999999998</v>
          </cell>
          <cell r="AU71">
            <v>55682.21</v>
          </cell>
          <cell r="AV71">
            <v>55682.21</v>
          </cell>
          <cell r="AW71">
            <v>19261.802</v>
          </cell>
          <cell r="AX71">
            <v>3558.3719999999998</v>
          </cell>
          <cell r="AY71">
            <v>6084.8329999999996</v>
          </cell>
          <cell r="AZ71">
            <v>2011.325</v>
          </cell>
          <cell r="BA71">
            <v>2094.9940000000001</v>
          </cell>
          <cell r="BB71">
            <v>3694.5390000000002</v>
          </cell>
          <cell r="BC71">
            <v>148070.285</v>
          </cell>
          <cell r="BE71">
            <v>392.82499999999999</v>
          </cell>
          <cell r="BF71">
            <v>47113.241999999998</v>
          </cell>
          <cell r="BG71">
            <v>19748.847000000002</v>
          </cell>
          <cell r="BH71">
            <v>3296.6750000000002</v>
          </cell>
          <cell r="BI71">
            <v>6771.3069999999998</v>
          </cell>
          <cell r="BJ71">
            <v>2058.8330000000001</v>
          </cell>
          <cell r="BK71">
            <v>2154.4780000000001</v>
          </cell>
          <cell r="BL71">
            <v>3878.6469999999999</v>
          </cell>
          <cell r="BM71">
            <v>85414.853999999992</v>
          </cell>
          <cell r="BO71">
            <v>392.82499999999999</v>
          </cell>
          <cell r="BP71">
            <v>47113.241999999998</v>
          </cell>
          <cell r="BQ71">
            <v>19748.847000000002</v>
          </cell>
          <cell r="BR71">
            <v>3296.674</v>
          </cell>
          <cell r="BS71">
            <v>6771.3069999999998</v>
          </cell>
          <cell r="BT71">
            <v>2058.8319999999999</v>
          </cell>
          <cell r="BU71">
            <v>2154.4780000000001</v>
          </cell>
          <cell r="BV71">
            <v>3878.6469999999999</v>
          </cell>
          <cell r="BW71">
            <v>85414.851999999984</v>
          </cell>
          <cell r="BY71">
            <v>0</v>
          </cell>
          <cell r="BZ71">
            <v>0</v>
          </cell>
          <cell r="CA71">
            <v>0</v>
          </cell>
          <cell r="CB71">
            <v>0</v>
          </cell>
          <cell r="CC71">
            <v>0</v>
          </cell>
          <cell r="CD71">
            <v>0</v>
          </cell>
          <cell r="CE71">
            <v>0</v>
          </cell>
          <cell r="CF71">
            <v>0</v>
          </cell>
          <cell r="CG71">
            <v>0</v>
          </cell>
          <cell r="CI71">
            <v>373.18400000000003</v>
          </cell>
          <cell r="CJ71">
            <v>44757.58</v>
          </cell>
          <cell r="CK71">
            <v>18761.404999999999</v>
          </cell>
          <cell r="CL71">
            <v>3131.8409999999999</v>
          </cell>
          <cell r="CM71">
            <v>6432.7420000000002</v>
          </cell>
          <cell r="CN71">
            <v>1955.8910000000001</v>
          </cell>
          <cell r="CO71">
            <v>2046.7539999999999</v>
          </cell>
          <cell r="CP71">
            <v>3684.7150000000001</v>
          </cell>
          <cell r="CQ71">
            <v>81144.111999999994</v>
          </cell>
          <cell r="CS71">
            <v>23.305</v>
          </cell>
          <cell r="CT71">
            <v>1771.7270000000001</v>
          </cell>
          <cell r="CU71">
            <v>720.93799999999999</v>
          </cell>
          <cell r="CV71">
            <v>101.31699999999999</v>
          </cell>
          <cell r="CW71">
            <v>216.012</v>
          </cell>
          <cell r="CX71">
            <v>56.618000000000002</v>
          </cell>
          <cell r="CY71">
            <v>59.777000000000001</v>
          </cell>
          <cell r="CZ71">
            <v>94.858999999999995</v>
          </cell>
          <cell r="DB71">
            <v>23.463000000000001</v>
          </cell>
          <cell r="DC71">
            <v>3125.4920000000002</v>
          </cell>
          <cell r="DD71">
            <v>1808.2639999999999</v>
          </cell>
          <cell r="DE71">
            <v>328.44799999999998</v>
          </cell>
          <cell r="DF71">
            <v>702.45500000000004</v>
          </cell>
          <cell r="DG71">
            <v>225.81299999999999</v>
          </cell>
          <cell r="DH71">
            <v>238.86699999999999</v>
          </cell>
          <cell r="DI71">
            <v>457.53699999999998</v>
          </cell>
          <cell r="DJ71">
            <v>6910.3390000000009</v>
          </cell>
          <cell r="DL71">
            <v>0.22062000000000001</v>
          </cell>
          <cell r="DM71">
            <v>0.22062000000000001</v>
          </cell>
          <cell r="DN71">
            <v>0.87283500000000003</v>
          </cell>
          <cell r="DO71">
            <v>1.1972959999999999</v>
          </cell>
          <cell r="DP71">
            <v>1.18468</v>
          </cell>
          <cell r="DQ71">
            <v>1.986728</v>
          </cell>
          <cell r="DS71">
            <v>0</v>
          </cell>
          <cell r="DT71">
            <v>0</v>
          </cell>
          <cell r="DU71">
            <v>0</v>
          </cell>
          <cell r="DV71">
            <v>0</v>
          </cell>
          <cell r="DW71">
            <v>0</v>
          </cell>
          <cell r="DX71">
            <v>0</v>
          </cell>
          <cell r="DY71">
            <v>0</v>
          </cell>
          <cell r="DZ71">
            <v>0</v>
          </cell>
          <cell r="EA71">
            <v>0</v>
          </cell>
          <cell r="EC71">
            <v>0</v>
          </cell>
          <cell r="ED71">
            <v>0</v>
          </cell>
          <cell r="EE71">
            <v>0</v>
          </cell>
          <cell r="EF71">
            <v>0</v>
          </cell>
          <cell r="EG71">
            <v>0</v>
          </cell>
          <cell r="EH71">
            <v>0</v>
          </cell>
          <cell r="EI71">
            <v>0</v>
          </cell>
          <cell r="EJ71">
            <v>0</v>
          </cell>
          <cell r="EK71">
            <v>0</v>
          </cell>
          <cell r="EM71">
            <v>378.75299999999999</v>
          </cell>
          <cell r="EN71">
            <v>382.33100000000002</v>
          </cell>
          <cell r="EP71">
            <v>438.63799999999998</v>
          </cell>
          <cell r="EQ71">
            <v>446.03100000000001</v>
          </cell>
          <cell r="ES71">
            <v>80.75200000000001</v>
          </cell>
          <cell r="ET71">
            <v>93.472000000000008</v>
          </cell>
          <cell r="EX71">
            <v>17159.248</v>
          </cell>
          <cell r="EY71">
            <v>20947.527999999998</v>
          </cell>
          <cell r="FA71">
            <v>4.09</v>
          </cell>
          <cell r="FB71">
            <v>4.984</v>
          </cell>
          <cell r="FC71">
            <v>368.267</v>
          </cell>
          <cell r="FD71">
            <v>469.21100000000001</v>
          </cell>
          <cell r="FE71">
            <v>170.071</v>
          </cell>
          <cell r="FF71">
            <v>203.75399999999999</v>
          </cell>
          <cell r="FK71">
            <v>13208.826999999997</v>
          </cell>
          <cell r="FL71">
            <v>13392.134</v>
          </cell>
          <cell r="FM71">
            <v>13281.069</v>
          </cell>
          <cell r="FN71">
            <v>295.04300000000001</v>
          </cell>
          <cell r="FO71">
            <v>139.89400000000001</v>
          </cell>
          <cell r="FP71">
            <v>1540.125</v>
          </cell>
          <cell r="FQ71">
            <v>11417.071</v>
          </cell>
          <cell r="FR71">
            <v>13392.134</v>
          </cell>
          <cell r="FS71">
            <v>0</v>
          </cell>
          <cell r="FU71">
            <v>0.08</v>
          </cell>
          <cell r="FV71">
            <v>-1608.52</v>
          </cell>
          <cell r="FW71">
            <v>0</v>
          </cell>
          <cell r="FX71">
            <v>0</v>
          </cell>
          <cell r="FY71">
            <v>0</v>
          </cell>
          <cell r="FZ71">
            <v>148.5</v>
          </cell>
          <cell r="GA71">
            <v>0.2</v>
          </cell>
          <cell r="GB71">
            <v>-3448</v>
          </cell>
          <cell r="GE71">
            <v>0.25</v>
          </cell>
          <cell r="GF71">
            <v>-5260.25</v>
          </cell>
          <cell r="GO71">
            <v>1.2500000000000001E-2</v>
          </cell>
          <cell r="GP71">
            <v>-1014.3</v>
          </cell>
          <cell r="GQ71" t="str">
            <v>72-12-205</v>
          </cell>
          <cell r="GR71">
            <v>18092</v>
          </cell>
          <cell r="GS71">
            <v>-200</v>
          </cell>
          <cell r="GV71">
            <v>0</v>
          </cell>
          <cell r="GW71">
            <v>0</v>
          </cell>
          <cell r="GX71">
            <v>-2622.8199999999997</v>
          </cell>
          <cell r="GY71">
            <v>-8908.25</v>
          </cell>
          <cell r="GZ71">
            <v>-11531.07</v>
          </cell>
          <cell r="HC71">
            <v>-11531.07</v>
          </cell>
          <cell r="HE71">
            <v>2788.1857343380016</v>
          </cell>
          <cell r="HF71">
            <v>4.3331974199999923</v>
          </cell>
          <cell r="HG71">
            <v>519.70615043999931</v>
          </cell>
          <cell r="HH71">
            <v>861.8739380700024</v>
          </cell>
          <cell r="HI71">
            <v>197.35508886400032</v>
          </cell>
          <cell r="HJ71">
            <v>401.09118419999953</v>
          </cell>
          <cell r="HK71">
            <v>204.51775377600001</v>
          </cell>
          <cell r="HL71">
            <v>214.01828707200033</v>
          </cell>
          <cell r="HM71">
            <v>385.29013449599961</v>
          </cell>
        </row>
        <row r="72">
          <cell r="B72" t="str">
            <v>72-10-212</v>
          </cell>
          <cell r="C72" t="str">
            <v>Devon-GTH00086</v>
          </cell>
          <cell r="D72" t="str">
            <v>Bailey Ranch A1 2 3H CDP</v>
          </cell>
          <cell r="E72">
            <v>32988</v>
          </cell>
          <cell r="F72">
            <v>39279</v>
          </cell>
          <cell r="H72">
            <v>3.1383999999999999</v>
          </cell>
          <cell r="I72">
            <v>3.1383999999999999</v>
          </cell>
          <cell r="J72">
            <v>1.0430999999999999</v>
          </cell>
          <cell r="K72">
            <v>0.21260000000000001</v>
          </cell>
          <cell r="L72">
            <v>0.31309999999999999</v>
          </cell>
          <cell r="M72">
            <v>0.1091</v>
          </cell>
          <cell r="N72">
            <v>9.8400000000000001E-2</v>
          </cell>
          <cell r="O72">
            <v>0.15509999999999999</v>
          </cell>
          <cell r="P72">
            <v>5.0697999999999999</v>
          </cell>
          <cell r="Q72">
            <v>0.76600000000000001</v>
          </cell>
          <cell r="R72">
            <v>1211.9000000000001</v>
          </cell>
          <cell r="T72" t="str">
            <v>PriceTableDevonNGL</v>
          </cell>
          <cell r="Y72">
            <v>41353</v>
          </cell>
          <cell r="Z72">
            <v>14.65</v>
          </cell>
          <cell r="AB72">
            <v>31394.993999999999</v>
          </cell>
          <cell r="AC72">
            <v>37534.432000000001</v>
          </cell>
          <cell r="AE72" t="str">
            <v>Yes</v>
          </cell>
          <cell r="AG72" t="str">
            <v>Yes</v>
          </cell>
          <cell r="AI72">
            <v>0.95</v>
          </cell>
          <cell r="AK72">
            <v>103056.43799999999</v>
          </cell>
          <cell r="AL72">
            <v>103056.43799999999</v>
          </cell>
          <cell r="AM72">
            <v>34252.54</v>
          </cell>
          <cell r="AN72">
            <v>6981.2</v>
          </cell>
          <cell r="AO72">
            <v>10281.343999999999</v>
          </cell>
          <cell r="AP72">
            <v>3582.5439999999999</v>
          </cell>
          <cell r="AQ72">
            <v>3231.1860000000001</v>
          </cell>
          <cell r="AR72">
            <v>5093.058</v>
          </cell>
          <cell r="AS72">
            <v>269534.74800000002</v>
          </cell>
          <cell r="AU72">
            <v>98530.048999999999</v>
          </cell>
          <cell r="AV72">
            <v>98530.048999999999</v>
          </cell>
          <cell r="AW72">
            <v>32748.117999999999</v>
          </cell>
          <cell r="AX72">
            <v>6674.576</v>
          </cell>
          <cell r="AY72">
            <v>9829.7729999999992</v>
          </cell>
          <cell r="AZ72">
            <v>3425.194</v>
          </cell>
          <cell r="BA72">
            <v>3089.2669999999998</v>
          </cell>
          <cell r="BB72">
            <v>4869.3639999999996</v>
          </cell>
          <cell r="BC72">
            <v>257696.38999999996</v>
          </cell>
          <cell r="BE72">
            <v>695.10599999999999</v>
          </cell>
          <cell r="BF72">
            <v>83367.202000000005</v>
          </cell>
          <cell r="BG72">
            <v>33576.173000000003</v>
          </cell>
          <cell r="BH72">
            <v>6183.6989999999996</v>
          </cell>
          <cell r="BI72">
            <v>10938.74</v>
          </cell>
          <cell r="BJ72">
            <v>3506.096</v>
          </cell>
          <cell r="BK72">
            <v>3176.9830000000002</v>
          </cell>
          <cell r="BL72">
            <v>5112.0159999999996</v>
          </cell>
          <cell r="BM72">
            <v>146556.01499999998</v>
          </cell>
          <cell r="BO72">
            <v>695.10599999999999</v>
          </cell>
          <cell r="BP72">
            <v>83367.202000000005</v>
          </cell>
          <cell r="BQ72">
            <v>33576.171999999999</v>
          </cell>
          <cell r="BR72">
            <v>6183.7</v>
          </cell>
          <cell r="BS72">
            <v>10938.74</v>
          </cell>
          <cell r="BT72">
            <v>3506.096</v>
          </cell>
          <cell r="BU72">
            <v>3176.982</v>
          </cell>
          <cell r="BV72">
            <v>5112.0169999999998</v>
          </cell>
          <cell r="BW72">
            <v>146556.01499999998</v>
          </cell>
          <cell r="BY72">
            <v>0</v>
          </cell>
          <cell r="BZ72">
            <v>0</v>
          </cell>
          <cell r="CA72">
            <v>0</v>
          </cell>
          <cell r="CB72">
            <v>0</v>
          </cell>
          <cell r="CC72">
            <v>0</v>
          </cell>
          <cell r="CD72">
            <v>0</v>
          </cell>
          <cell r="CE72">
            <v>0</v>
          </cell>
          <cell r="CF72">
            <v>0</v>
          </cell>
          <cell r="CG72">
            <v>0</v>
          </cell>
          <cell r="CI72">
            <v>660.351</v>
          </cell>
          <cell r="CJ72">
            <v>79198.842000000004</v>
          </cell>
          <cell r="CK72">
            <v>31897.364000000001</v>
          </cell>
          <cell r="CL72">
            <v>5874.5140000000001</v>
          </cell>
          <cell r="CM72">
            <v>10391.803</v>
          </cell>
          <cell r="CN72">
            <v>3330.7910000000002</v>
          </cell>
          <cell r="CO72">
            <v>3018.134</v>
          </cell>
          <cell r="CP72">
            <v>4856.415</v>
          </cell>
          <cell r="CQ72">
            <v>139228.21400000001</v>
          </cell>
          <cell r="CS72">
            <v>41.238</v>
          </cell>
          <cell r="CT72">
            <v>3135.0830000000001</v>
          </cell>
          <cell r="CU72">
            <v>1225.7090000000001</v>
          </cell>
          <cell r="CV72">
            <v>190.04400000000001</v>
          </cell>
          <cell r="CW72">
            <v>348.95699999999999</v>
          </cell>
          <cell r="CX72">
            <v>96.418999999999997</v>
          </cell>
          <cell r="CY72">
            <v>88.147000000000006</v>
          </cell>
          <cell r="CZ72">
            <v>125.023</v>
          </cell>
          <cell r="DB72">
            <v>41.518000000000001</v>
          </cell>
          <cell r="DC72">
            <v>5530.58</v>
          </cell>
          <cell r="DD72">
            <v>3074.335</v>
          </cell>
          <cell r="DE72">
            <v>616.08199999999999</v>
          </cell>
          <cell r="DF72">
            <v>1134.7850000000001</v>
          </cell>
          <cell r="DG72">
            <v>384.54899999999998</v>
          </cell>
          <cell r="DH72">
            <v>352.23200000000003</v>
          </cell>
          <cell r="DI72">
            <v>603.029</v>
          </cell>
          <cell r="DJ72">
            <v>11737.110000000002</v>
          </cell>
          <cell r="DL72">
            <v>0.22062000000000001</v>
          </cell>
          <cell r="DM72">
            <v>0.22062000000000001</v>
          </cell>
          <cell r="DN72">
            <v>0.87283500000000003</v>
          </cell>
          <cell r="DO72">
            <v>1.1972959999999999</v>
          </cell>
          <cell r="DP72">
            <v>1.18468</v>
          </cell>
          <cell r="DQ72">
            <v>1.986728</v>
          </cell>
          <cell r="DS72">
            <v>0</v>
          </cell>
          <cell r="DT72">
            <v>0</v>
          </cell>
          <cell r="DU72">
            <v>0</v>
          </cell>
          <cell r="DV72">
            <v>0</v>
          </cell>
          <cell r="DW72">
            <v>0</v>
          </cell>
          <cell r="DX72">
            <v>0</v>
          </cell>
          <cell r="DY72">
            <v>0</v>
          </cell>
          <cell r="DZ72">
            <v>0</v>
          </cell>
          <cell r="EA72">
            <v>0</v>
          </cell>
          <cell r="EC72">
            <v>0</v>
          </cell>
          <cell r="ED72">
            <v>0</v>
          </cell>
          <cell r="EE72">
            <v>0</v>
          </cell>
          <cell r="EF72">
            <v>0</v>
          </cell>
          <cell r="EG72">
            <v>0</v>
          </cell>
          <cell r="EH72">
            <v>0</v>
          </cell>
          <cell r="EI72">
            <v>0</v>
          </cell>
          <cell r="EJ72">
            <v>0</v>
          </cell>
          <cell r="EK72">
            <v>0</v>
          </cell>
          <cell r="EM72">
            <v>707.05099999999993</v>
          </cell>
          <cell r="EN72">
            <v>713.72899999999993</v>
          </cell>
          <cell r="EP72">
            <v>818.84299999999996</v>
          </cell>
          <cell r="EQ72">
            <v>832.64400000000001</v>
          </cell>
          <cell r="ES72">
            <v>150.74600000000001</v>
          </cell>
          <cell r="ET72">
            <v>174.49299999999999</v>
          </cell>
          <cell r="EX72">
            <v>32837.254000000001</v>
          </cell>
          <cell r="EY72">
            <v>39104.506999999998</v>
          </cell>
          <cell r="FA72">
            <v>7.8259999999999996</v>
          </cell>
          <cell r="FB72">
            <v>9.3049999999999997</v>
          </cell>
          <cell r="FC72">
            <v>704.745</v>
          </cell>
          <cell r="FD72">
            <v>875.91600000000005</v>
          </cell>
          <cell r="FE72">
            <v>325.45999999999998</v>
          </cell>
          <cell r="FF72">
            <v>380.36399999999998</v>
          </cell>
          <cell r="FK72">
            <v>25821.023999999998</v>
          </cell>
          <cell r="FL72">
            <v>26179.358</v>
          </cell>
          <cell r="FM72">
            <v>25962.244999999999</v>
          </cell>
          <cell r="FN72">
            <v>576.75900000000001</v>
          </cell>
          <cell r="FO72">
            <v>273.47000000000003</v>
          </cell>
          <cell r="FP72">
            <v>3010.6840000000002</v>
          </cell>
          <cell r="FQ72">
            <v>22318.445</v>
          </cell>
          <cell r="FR72">
            <v>26179.358</v>
          </cell>
          <cell r="FS72">
            <v>0</v>
          </cell>
          <cell r="FU72">
            <v>0.08</v>
          </cell>
          <cell r="FV72">
            <v>-3002.75</v>
          </cell>
          <cell r="FW72">
            <v>0</v>
          </cell>
          <cell r="FX72">
            <v>0</v>
          </cell>
          <cell r="FY72">
            <v>0</v>
          </cell>
          <cell r="FZ72">
            <v>163.69999999999999</v>
          </cell>
          <cell r="GA72">
            <v>0.15</v>
          </cell>
          <cell r="GB72">
            <v>-4948.2</v>
          </cell>
          <cell r="GE72">
            <v>0.25</v>
          </cell>
          <cell r="GF72">
            <v>-9819.75</v>
          </cell>
          <cell r="GO72">
            <v>1.2500000000000001E-2</v>
          </cell>
          <cell r="GP72">
            <v>-1740.35</v>
          </cell>
          <cell r="GQ72" t="str">
            <v>72-12-212</v>
          </cell>
          <cell r="GR72">
            <v>229</v>
          </cell>
          <cell r="GS72">
            <v>-200</v>
          </cell>
          <cell r="GV72">
            <v>0</v>
          </cell>
          <cell r="GW72">
            <v>0</v>
          </cell>
          <cell r="GX72">
            <v>-4743.1000000000004</v>
          </cell>
          <cell r="GY72">
            <v>-14967.95</v>
          </cell>
          <cell r="GZ72">
            <v>-19711.05</v>
          </cell>
          <cell r="HC72">
            <v>-19711.05</v>
          </cell>
          <cell r="HE72">
            <v>4582.4285453749999</v>
          </cell>
          <cell r="HF72">
            <v>7.6676480999999992</v>
          </cell>
          <cell r="HG72">
            <v>919.62358320000021</v>
          </cell>
          <cell r="HH72">
            <v>1465.3232535150009</v>
          </cell>
          <cell r="HI72">
            <v>370.18596375999937</v>
          </cell>
          <cell r="HJ72">
            <v>647.94532515999981</v>
          </cell>
          <cell r="HK72">
            <v>348.28335203999967</v>
          </cell>
          <cell r="HL72">
            <v>315.58975607200034</v>
          </cell>
          <cell r="HM72">
            <v>507.80966352799931</v>
          </cell>
        </row>
        <row r="73">
          <cell r="B73" t="str">
            <v>72-10-213</v>
          </cell>
          <cell r="C73" t="str">
            <v>Devon-GTH00086</v>
          </cell>
          <cell r="D73" t="str">
            <v>Bailey Ranch 4-5 CDP</v>
          </cell>
          <cell r="E73">
            <v>0</v>
          </cell>
          <cell r="F73">
            <v>0</v>
          </cell>
          <cell r="H73">
            <v>3.1612</v>
          </cell>
          <cell r="I73">
            <v>3.1612</v>
          </cell>
          <cell r="J73">
            <v>1.0985</v>
          </cell>
          <cell r="K73">
            <v>0.23250000000000001</v>
          </cell>
          <cell r="L73">
            <v>0.34670000000000001</v>
          </cell>
          <cell r="M73">
            <v>0.1244</v>
          </cell>
          <cell r="N73">
            <v>0.11550000000000001</v>
          </cell>
          <cell r="O73">
            <v>0.18779999999999999</v>
          </cell>
          <cell r="P73">
            <v>5.2666000000000004</v>
          </cell>
          <cell r="Q73">
            <v>0</v>
          </cell>
          <cell r="R73">
            <v>1225.4000000000001</v>
          </cell>
          <cell r="T73" t="str">
            <v>PriceTableDevonNGL</v>
          </cell>
          <cell r="Y73">
            <v>41353</v>
          </cell>
          <cell r="Z73">
            <v>14.65</v>
          </cell>
          <cell r="AB73">
            <v>0</v>
          </cell>
          <cell r="AC73">
            <v>0</v>
          </cell>
          <cell r="AE73" t="str">
            <v>Yes</v>
          </cell>
          <cell r="AG73" t="str">
            <v>Yes</v>
          </cell>
          <cell r="AI73">
            <v>0.95</v>
          </cell>
          <cell r="AK73">
            <v>0</v>
          </cell>
          <cell r="AL73">
            <v>0</v>
          </cell>
          <cell r="AM73">
            <v>0</v>
          </cell>
          <cell r="AN73">
            <v>0</v>
          </cell>
          <cell r="AO73">
            <v>0</v>
          </cell>
          <cell r="AP73">
            <v>0</v>
          </cell>
          <cell r="AQ73">
            <v>0</v>
          </cell>
          <cell r="AR73">
            <v>0</v>
          </cell>
          <cell r="AS73">
            <v>0</v>
          </cell>
          <cell r="AU73">
            <v>0</v>
          </cell>
          <cell r="AV73">
            <v>0</v>
          </cell>
          <cell r="AW73">
            <v>0</v>
          </cell>
          <cell r="AX73">
            <v>0</v>
          </cell>
          <cell r="AY73">
            <v>0</v>
          </cell>
          <cell r="AZ73">
            <v>0</v>
          </cell>
          <cell r="BA73">
            <v>0</v>
          </cell>
          <cell r="BB73">
            <v>0</v>
          </cell>
          <cell r="BC73">
            <v>0</v>
          </cell>
          <cell r="BE73">
            <v>0</v>
          </cell>
          <cell r="BF73">
            <v>0</v>
          </cell>
          <cell r="BG73">
            <v>0</v>
          </cell>
          <cell r="BH73">
            <v>0</v>
          </cell>
          <cell r="BI73">
            <v>0</v>
          </cell>
          <cell r="BJ73">
            <v>0</v>
          </cell>
          <cell r="BK73">
            <v>0</v>
          </cell>
          <cell r="BL73">
            <v>0</v>
          </cell>
          <cell r="BM73">
            <v>0</v>
          </cell>
          <cell r="BO73">
            <v>0</v>
          </cell>
          <cell r="BP73">
            <v>0</v>
          </cell>
          <cell r="BQ73">
            <v>0</v>
          </cell>
          <cell r="BR73">
            <v>0</v>
          </cell>
          <cell r="BS73">
            <v>0</v>
          </cell>
          <cell r="BT73">
            <v>0</v>
          </cell>
          <cell r="BU73">
            <v>0</v>
          </cell>
          <cell r="BV73">
            <v>0</v>
          </cell>
          <cell r="BW73">
            <v>0</v>
          </cell>
          <cell r="BY73">
            <v>0</v>
          </cell>
          <cell r="BZ73">
            <v>0</v>
          </cell>
          <cell r="CA73">
            <v>0</v>
          </cell>
          <cell r="CB73">
            <v>0</v>
          </cell>
          <cell r="CC73">
            <v>0</v>
          </cell>
          <cell r="CD73">
            <v>0</v>
          </cell>
          <cell r="CE73">
            <v>0</v>
          </cell>
          <cell r="CF73">
            <v>0</v>
          </cell>
          <cell r="CG73">
            <v>0</v>
          </cell>
          <cell r="CI73">
            <v>0</v>
          </cell>
          <cell r="CJ73">
            <v>0</v>
          </cell>
          <cell r="CK73">
            <v>0</v>
          </cell>
          <cell r="CL73">
            <v>0</v>
          </cell>
          <cell r="CM73">
            <v>0</v>
          </cell>
          <cell r="CN73">
            <v>0</v>
          </cell>
          <cell r="CO73">
            <v>0</v>
          </cell>
          <cell r="CP73">
            <v>0</v>
          </cell>
          <cell r="CQ73">
            <v>0</v>
          </cell>
          <cell r="CS73">
            <v>0</v>
          </cell>
          <cell r="CT73">
            <v>0</v>
          </cell>
          <cell r="CU73">
            <v>0</v>
          </cell>
          <cell r="CV73">
            <v>0</v>
          </cell>
          <cell r="CW73">
            <v>0</v>
          </cell>
          <cell r="CX73">
            <v>0</v>
          </cell>
          <cell r="CY73">
            <v>0</v>
          </cell>
          <cell r="CZ73">
            <v>0</v>
          </cell>
          <cell r="DB73">
            <v>0</v>
          </cell>
          <cell r="DC73">
            <v>0</v>
          </cell>
          <cell r="DD73">
            <v>0</v>
          </cell>
          <cell r="DE73">
            <v>0</v>
          </cell>
          <cell r="DF73">
            <v>0</v>
          </cell>
          <cell r="DG73">
            <v>0</v>
          </cell>
          <cell r="DH73">
            <v>0</v>
          </cell>
          <cell r="DI73">
            <v>0</v>
          </cell>
          <cell r="DJ73">
            <v>0</v>
          </cell>
          <cell r="DL73">
            <v>0.22062000000000001</v>
          </cell>
          <cell r="DM73">
            <v>0.22062000000000001</v>
          </cell>
          <cell r="DN73">
            <v>0.87283500000000003</v>
          </cell>
          <cell r="DO73">
            <v>1.1972959999999999</v>
          </cell>
          <cell r="DP73">
            <v>1.18468</v>
          </cell>
          <cell r="DQ73">
            <v>1.986728</v>
          </cell>
          <cell r="DS73">
            <v>0</v>
          </cell>
          <cell r="DT73">
            <v>0</v>
          </cell>
          <cell r="DU73">
            <v>0</v>
          </cell>
          <cell r="DV73">
            <v>0</v>
          </cell>
          <cell r="DW73">
            <v>0</v>
          </cell>
          <cell r="DX73">
            <v>0</v>
          </cell>
          <cell r="DY73">
            <v>0</v>
          </cell>
          <cell r="DZ73">
            <v>0</v>
          </cell>
          <cell r="EA73">
            <v>0</v>
          </cell>
          <cell r="EC73">
            <v>0</v>
          </cell>
          <cell r="ED73">
            <v>0</v>
          </cell>
          <cell r="EE73">
            <v>0</v>
          </cell>
          <cell r="EF73">
            <v>0</v>
          </cell>
          <cell r="EG73">
            <v>0</v>
          </cell>
          <cell r="EH73">
            <v>0</v>
          </cell>
          <cell r="EI73">
            <v>0</v>
          </cell>
          <cell r="EJ73">
            <v>0</v>
          </cell>
          <cell r="EK73">
            <v>0</v>
          </cell>
          <cell r="EM73">
            <v>0</v>
          </cell>
          <cell r="EN73">
            <v>0</v>
          </cell>
          <cell r="EP73">
            <v>0</v>
          </cell>
          <cell r="EQ73">
            <v>0</v>
          </cell>
          <cell r="ES73">
            <v>0</v>
          </cell>
          <cell r="ET73">
            <v>0</v>
          </cell>
          <cell r="EX73">
            <v>0</v>
          </cell>
          <cell r="EY73">
            <v>0</v>
          </cell>
          <cell r="FA73">
            <v>0</v>
          </cell>
          <cell r="FB73">
            <v>0</v>
          </cell>
          <cell r="FC73">
            <v>0</v>
          </cell>
          <cell r="FD73">
            <v>0</v>
          </cell>
          <cell r="FE73">
            <v>0</v>
          </cell>
          <cell r="FF73">
            <v>0</v>
          </cell>
          <cell r="FK73">
            <v>0</v>
          </cell>
          <cell r="FL73">
            <v>0</v>
          </cell>
          <cell r="FM73">
            <v>0</v>
          </cell>
          <cell r="FN73">
            <v>0</v>
          </cell>
          <cell r="FO73">
            <v>0</v>
          </cell>
          <cell r="FP73">
            <v>0</v>
          </cell>
          <cell r="FQ73">
            <v>0</v>
          </cell>
          <cell r="FR73">
            <v>0</v>
          </cell>
          <cell r="FS73">
            <v>0</v>
          </cell>
          <cell r="FU73">
            <v>0.08</v>
          </cell>
          <cell r="FV73">
            <v>0</v>
          </cell>
          <cell r="FW73">
            <v>0</v>
          </cell>
          <cell r="FX73">
            <v>0</v>
          </cell>
          <cell r="FY73">
            <v>-75</v>
          </cell>
          <cell r="FZ73">
            <v>0</v>
          </cell>
          <cell r="GA73">
            <v>0</v>
          </cell>
          <cell r="GB73">
            <v>0</v>
          </cell>
          <cell r="GE73">
            <v>0.25</v>
          </cell>
          <cell r="GF73">
            <v>0</v>
          </cell>
          <cell r="GO73">
            <v>1.2500000000000001E-2</v>
          </cell>
          <cell r="GP73">
            <v>0</v>
          </cell>
          <cell r="GQ73" t="str">
            <v xml:space="preserve"> </v>
          </cell>
          <cell r="GR73">
            <v>0</v>
          </cell>
          <cell r="GS73">
            <v>0</v>
          </cell>
          <cell r="GV73">
            <v>0</v>
          </cell>
          <cell r="GW73">
            <v>0</v>
          </cell>
          <cell r="GX73">
            <v>0</v>
          </cell>
          <cell r="GY73">
            <v>-75</v>
          </cell>
          <cell r="GZ73">
            <v>-75</v>
          </cell>
          <cell r="HC73">
            <v>-75</v>
          </cell>
          <cell r="HE73">
            <v>0</v>
          </cell>
          <cell r="HF73">
            <v>0</v>
          </cell>
          <cell r="HG73">
            <v>0</v>
          </cell>
          <cell r="HH73">
            <v>0</v>
          </cell>
          <cell r="HI73">
            <v>0</v>
          </cell>
          <cell r="HJ73">
            <v>0</v>
          </cell>
          <cell r="HK73">
            <v>0</v>
          </cell>
          <cell r="HL73">
            <v>0</v>
          </cell>
          <cell r="HM73">
            <v>0</v>
          </cell>
        </row>
        <row r="74">
          <cell r="B74" t="str">
            <v>72-10-225</v>
          </cell>
          <cell r="C74" t="str">
            <v>Devon-GTH00086</v>
          </cell>
          <cell r="D74" t="str">
            <v>JK Daniels CDP GLS</v>
          </cell>
          <cell r="E74">
            <v>14423</v>
          </cell>
          <cell r="F74">
            <v>15468</v>
          </cell>
          <cell r="H74">
            <v>2.0415999999999999</v>
          </cell>
          <cell r="I74">
            <v>2.0415999999999999</v>
          </cell>
          <cell r="J74">
            <v>0.41770000000000002</v>
          </cell>
          <cell r="K74">
            <v>9.2799999999999994E-2</v>
          </cell>
          <cell r="L74">
            <v>8.6300000000000002E-2</v>
          </cell>
          <cell r="M74">
            <v>2.8799999999999999E-2</v>
          </cell>
          <cell r="N74">
            <v>1.7999999999999999E-2</v>
          </cell>
          <cell r="O74">
            <v>3.5200000000000002E-2</v>
          </cell>
          <cell r="P74">
            <v>2.7204000000000002</v>
          </cell>
          <cell r="Q74">
            <v>1.1214999999999999</v>
          </cell>
          <cell r="R74">
            <v>1091.7</v>
          </cell>
          <cell r="T74" t="str">
            <v>PriceTableDevonNGL</v>
          </cell>
          <cell r="Y74">
            <v>41381</v>
          </cell>
          <cell r="Z74">
            <v>14.65</v>
          </cell>
          <cell r="AB74">
            <v>13732.763999999999</v>
          </cell>
          <cell r="AC74">
            <v>14780.992</v>
          </cell>
          <cell r="AE74" t="str">
            <v>Yes</v>
          </cell>
          <cell r="AG74" t="str">
            <v>Yes</v>
          </cell>
          <cell r="AI74">
            <v>0.95</v>
          </cell>
          <cell r="AK74">
            <v>29324.798999999999</v>
          </cell>
          <cell r="AL74">
            <v>29324.798999999999</v>
          </cell>
          <cell r="AM74">
            <v>5999.6909999999998</v>
          </cell>
          <cell r="AN74">
            <v>1332.9449999999999</v>
          </cell>
          <cell r="AO74">
            <v>1239.5820000000001</v>
          </cell>
          <cell r="AP74">
            <v>413.673</v>
          </cell>
          <cell r="AQ74">
            <v>258.54500000000002</v>
          </cell>
          <cell r="AR74">
            <v>505.6</v>
          </cell>
          <cell r="AS74">
            <v>68399.633999999991</v>
          </cell>
          <cell r="AU74">
            <v>28036.811000000002</v>
          </cell>
          <cell r="AV74">
            <v>28036.811000000002</v>
          </cell>
          <cell r="AW74">
            <v>5736.1760000000004</v>
          </cell>
          <cell r="AX74">
            <v>1274.4000000000001</v>
          </cell>
          <cell r="AY74">
            <v>1185.1379999999999</v>
          </cell>
          <cell r="AZ74">
            <v>395.50400000000002</v>
          </cell>
          <cell r="BA74">
            <v>247.19</v>
          </cell>
          <cell r="BB74">
            <v>483.39299999999997</v>
          </cell>
          <cell r="BC74">
            <v>65395.423000000003</v>
          </cell>
          <cell r="BE74">
            <v>197.79300000000001</v>
          </cell>
          <cell r="BF74">
            <v>23722.21</v>
          </cell>
          <cell r="BG74">
            <v>5881.2179999999998</v>
          </cell>
          <cell r="BH74">
            <v>1180.675</v>
          </cell>
          <cell r="BI74">
            <v>1318.8420000000001</v>
          </cell>
          <cell r="BJ74">
            <v>404.846</v>
          </cell>
          <cell r="BK74">
            <v>254.208</v>
          </cell>
          <cell r="BL74">
            <v>507.48200000000003</v>
          </cell>
          <cell r="BM74">
            <v>33467.274000000005</v>
          </cell>
          <cell r="BO74">
            <v>197.79300000000001</v>
          </cell>
          <cell r="BP74">
            <v>23722.21</v>
          </cell>
          <cell r="BQ74">
            <v>5881.2179999999998</v>
          </cell>
          <cell r="BR74">
            <v>1180.675</v>
          </cell>
          <cell r="BS74">
            <v>1318.8420000000001</v>
          </cell>
          <cell r="BT74">
            <v>404.846</v>
          </cell>
          <cell r="BU74">
            <v>254.209</v>
          </cell>
          <cell r="BV74">
            <v>507.48200000000003</v>
          </cell>
          <cell r="BW74">
            <v>33467.275000000009</v>
          </cell>
          <cell r="BY74">
            <v>0</v>
          </cell>
          <cell r="BZ74">
            <v>0</v>
          </cell>
          <cell r="CA74">
            <v>0</v>
          </cell>
          <cell r="CB74">
            <v>0</v>
          </cell>
          <cell r="CC74">
            <v>0</v>
          </cell>
          <cell r="CD74">
            <v>0</v>
          </cell>
          <cell r="CE74">
            <v>0</v>
          </cell>
          <cell r="CF74">
            <v>0</v>
          </cell>
          <cell r="CG74">
            <v>0</v>
          </cell>
          <cell r="CI74">
            <v>187.90299999999999</v>
          </cell>
          <cell r="CJ74">
            <v>22536.1</v>
          </cell>
          <cell r="CK74">
            <v>5587.1570000000002</v>
          </cell>
          <cell r="CL74">
            <v>1121.6410000000001</v>
          </cell>
          <cell r="CM74">
            <v>1252.9000000000001</v>
          </cell>
          <cell r="CN74">
            <v>384.60399999999998</v>
          </cell>
          <cell r="CO74">
            <v>241.49799999999999</v>
          </cell>
          <cell r="CP74">
            <v>482.108</v>
          </cell>
          <cell r="CQ74">
            <v>31793.910999999996</v>
          </cell>
          <cell r="CS74">
            <v>11.734</v>
          </cell>
          <cell r="CT74">
            <v>892.09</v>
          </cell>
          <cell r="CU74">
            <v>214.696</v>
          </cell>
          <cell r="CV74">
            <v>36.286000000000001</v>
          </cell>
          <cell r="CW74">
            <v>42.072000000000003</v>
          </cell>
          <cell r="CX74">
            <v>11.132999999999999</v>
          </cell>
          <cell r="CY74">
            <v>7.0529999999999999</v>
          </cell>
          <cell r="CZ74">
            <v>12.411</v>
          </cell>
          <cell r="DB74">
            <v>11.814</v>
          </cell>
          <cell r="DC74">
            <v>1573.731</v>
          </cell>
          <cell r="DD74">
            <v>538.50199999999995</v>
          </cell>
          <cell r="DE74">
            <v>117.631</v>
          </cell>
          <cell r="DF74">
            <v>136.81700000000001</v>
          </cell>
          <cell r="DG74">
            <v>44.402999999999999</v>
          </cell>
          <cell r="DH74">
            <v>28.184000000000001</v>
          </cell>
          <cell r="DI74">
            <v>59.863999999999997</v>
          </cell>
          <cell r="DJ74">
            <v>2510.9459999999999</v>
          </cell>
          <cell r="DL74">
            <v>0.22062000000000001</v>
          </cell>
          <cell r="DM74">
            <v>0.22062000000000001</v>
          </cell>
          <cell r="DN74">
            <v>0.87283500000000003</v>
          </cell>
          <cell r="DO74">
            <v>1.1972959999999999</v>
          </cell>
          <cell r="DP74">
            <v>1.18468</v>
          </cell>
          <cell r="DQ74">
            <v>1.986728</v>
          </cell>
          <cell r="DS74">
            <v>0</v>
          </cell>
          <cell r="DT74">
            <v>0</v>
          </cell>
          <cell r="DU74">
            <v>0</v>
          </cell>
          <cell r="DV74">
            <v>0</v>
          </cell>
          <cell r="DW74">
            <v>0</v>
          </cell>
          <cell r="DX74">
            <v>0</v>
          </cell>
          <cell r="DY74">
            <v>0</v>
          </cell>
          <cell r="DZ74">
            <v>0</v>
          </cell>
          <cell r="EA74">
            <v>0</v>
          </cell>
          <cell r="EC74">
            <v>0</v>
          </cell>
          <cell r="ED74">
            <v>0</v>
          </cell>
          <cell r="EE74">
            <v>0</v>
          </cell>
          <cell r="EF74">
            <v>0</v>
          </cell>
          <cell r="EG74">
            <v>0</v>
          </cell>
          <cell r="EH74">
            <v>0</v>
          </cell>
          <cell r="EI74">
            <v>0</v>
          </cell>
          <cell r="EJ74">
            <v>0</v>
          </cell>
          <cell r="EK74">
            <v>0</v>
          </cell>
          <cell r="EM74">
            <v>278.43399999999997</v>
          </cell>
          <cell r="EN74">
            <v>281.06500000000005</v>
          </cell>
          <cell r="EP74">
            <v>322.459</v>
          </cell>
          <cell r="EQ74">
            <v>327.89400000000001</v>
          </cell>
          <cell r="ES74">
            <v>59.364000000000004</v>
          </cell>
          <cell r="ET74">
            <v>68.715000000000003</v>
          </cell>
          <cell r="EX74">
            <v>14363.636</v>
          </cell>
          <cell r="EY74">
            <v>15399.285</v>
          </cell>
          <cell r="FA74">
            <v>3.423</v>
          </cell>
          <cell r="FB74">
            <v>3.6640000000000001</v>
          </cell>
          <cell r="FC74">
            <v>308.26900000000001</v>
          </cell>
          <cell r="FD74">
            <v>344.93400000000003</v>
          </cell>
          <cell r="FE74">
            <v>142.363</v>
          </cell>
          <cell r="FF74">
            <v>149.78700000000001</v>
          </cell>
          <cell r="FK74">
            <v>12279.38</v>
          </cell>
          <cell r="FL74">
            <v>12449.789000000001</v>
          </cell>
          <cell r="FM74">
            <v>12346.539000000001</v>
          </cell>
          <cell r="FN74">
            <v>274.28199999999998</v>
          </cell>
          <cell r="FO74">
            <v>130.05099999999999</v>
          </cell>
          <cell r="FP74">
            <v>1431.7529999999999</v>
          </cell>
          <cell r="FQ74">
            <v>10613.701999999999</v>
          </cell>
          <cell r="FR74">
            <v>12449.789000000001</v>
          </cell>
          <cell r="FS74">
            <v>0</v>
          </cell>
          <cell r="FU74">
            <v>0.08</v>
          </cell>
          <cell r="FV74">
            <v>-1182.48</v>
          </cell>
          <cell r="FW74">
            <v>0</v>
          </cell>
          <cell r="FX74">
            <v>0</v>
          </cell>
          <cell r="FY74">
            <v>0</v>
          </cell>
          <cell r="FZ74">
            <v>321.60000000000002</v>
          </cell>
          <cell r="GA74">
            <v>0.1</v>
          </cell>
          <cell r="GB74">
            <v>-1442.3</v>
          </cell>
          <cell r="GE74">
            <v>0.25</v>
          </cell>
          <cell r="GF74">
            <v>-3867</v>
          </cell>
          <cell r="GO74">
            <v>1.2500000000000001E-2</v>
          </cell>
          <cell r="GP74">
            <v>-397.42</v>
          </cell>
          <cell r="GQ74" t="str">
            <v>72-12-225</v>
          </cell>
          <cell r="GR74">
            <v>0</v>
          </cell>
          <cell r="GS74">
            <v>-200</v>
          </cell>
          <cell r="GV74">
            <v>0</v>
          </cell>
          <cell r="GW74">
            <v>0</v>
          </cell>
          <cell r="GX74">
            <v>-1579.9</v>
          </cell>
          <cell r="GY74">
            <v>-5509.3</v>
          </cell>
          <cell r="GZ74">
            <v>-7089.2</v>
          </cell>
          <cell r="HC74">
            <v>-7089.2</v>
          </cell>
          <cell r="HE74">
            <v>785.20749088699984</v>
          </cell>
          <cell r="HF74">
            <v>2.1819318000000032</v>
          </cell>
          <cell r="HG74">
            <v>261.67958820000013</v>
          </cell>
          <cell r="HH74">
            <v>256.66673293499974</v>
          </cell>
          <cell r="HI74">
            <v>70.681172063999853</v>
          </cell>
          <cell r="HJ74">
            <v>78.12016856000001</v>
          </cell>
          <cell r="HK74">
            <v>40.215348176000035</v>
          </cell>
          <cell r="HL74">
            <v>25.251312880000018</v>
          </cell>
          <cell r="HM74">
            <v>50.411236272000046</v>
          </cell>
        </row>
        <row r="75">
          <cell r="B75" t="str">
            <v>72-10-226</v>
          </cell>
          <cell r="C75" t="str">
            <v>Devon-GTH00086</v>
          </cell>
          <cell r="D75" t="str">
            <v>Bedinger North 4H &amp; 8H CDP</v>
          </cell>
          <cell r="E75">
            <v>22439</v>
          </cell>
          <cell r="F75">
            <v>26933</v>
          </cell>
          <cell r="H75">
            <v>3.3169</v>
          </cell>
          <cell r="I75">
            <v>3.3169</v>
          </cell>
          <cell r="J75">
            <v>1.1396999999999999</v>
          </cell>
          <cell r="K75">
            <v>0.2072</v>
          </cell>
          <cell r="L75">
            <v>0.33579999999999999</v>
          </cell>
          <cell r="M75">
            <v>0.1052</v>
          </cell>
          <cell r="N75">
            <v>0.1031</v>
          </cell>
          <cell r="O75">
            <v>0.1216</v>
          </cell>
          <cell r="P75">
            <v>5.3295000000000003</v>
          </cell>
          <cell r="Q75">
            <v>0.60350000000000004</v>
          </cell>
          <cell r="R75">
            <v>1221.5999999999999</v>
          </cell>
          <cell r="T75" t="str">
            <v>PriceTableDevonNGL</v>
          </cell>
          <cell r="Y75">
            <v>41374</v>
          </cell>
          <cell r="Z75">
            <v>14.65</v>
          </cell>
          <cell r="AB75">
            <v>21354.620999999999</v>
          </cell>
          <cell r="AC75">
            <v>25736.776000000002</v>
          </cell>
          <cell r="AE75" t="str">
            <v>Yes</v>
          </cell>
          <cell r="AG75" t="str">
            <v>Yes</v>
          </cell>
          <cell r="AI75">
            <v>0.95</v>
          </cell>
          <cell r="AK75">
            <v>74085.067999999999</v>
          </cell>
          <cell r="AL75">
            <v>74085.067999999999</v>
          </cell>
          <cell r="AM75">
            <v>25455.922999999999</v>
          </cell>
          <cell r="AN75">
            <v>4627.9440000000004</v>
          </cell>
          <cell r="AO75">
            <v>7500.3059999999996</v>
          </cell>
          <cell r="AP75">
            <v>2349.7089999999998</v>
          </cell>
          <cell r="AQ75">
            <v>2302.8040000000001</v>
          </cell>
          <cell r="AR75">
            <v>2716.0129999999999</v>
          </cell>
          <cell r="AS75">
            <v>193122.83500000002</v>
          </cell>
          <cell r="AU75">
            <v>70831.142000000007</v>
          </cell>
          <cell r="AV75">
            <v>70831.142000000007</v>
          </cell>
          <cell r="AW75">
            <v>24337.862000000001</v>
          </cell>
          <cell r="AX75">
            <v>4424.6769999999997</v>
          </cell>
          <cell r="AY75">
            <v>7170.8819999999996</v>
          </cell>
          <cell r="AZ75">
            <v>2246.5059999999999</v>
          </cell>
          <cell r="BA75">
            <v>2201.6610000000001</v>
          </cell>
          <cell r="BB75">
            <v>2596.7220000000002</v>
          </cell>
          <cell r="BC75">
            <v>184640.59400000001</v>
          </cell>
          <cell r="BE75">
            <v>499.697</v>
          </cell>
          <cell r="BF75">
            <v>59930.898000000001</v>
          </cell>
          <cell r="BG75">
            <v>24953.258000000002</v>
          </cell>
          <cell r="BH75">
            <v>4099.2690000000002</v>
          </cell>
          <cell r="BI75">
            <v>7979.88</v>
          </cell>
          <cell r="BJ75">
            <v>2299.5680000000002</v>
          </cell>
          <cell r="BK75">
            <v>2264.1750000000002</v>
          </cell>
          <cell r="BL75">
            <v>2726.123</v>
          </cell>
          <cell r="BM75">
            <v>104752.86800000002</v>
          </cell>
          <cell r="BO75">
            <v>499.697</v>
          </cell>
          <cell r="BP75">
            <v>59930.896000000001</v>
          </cell>
          <cell r="BQ75">
            <v>24953.258000000002</v>
          </cell>
          <cell r="BR75">
            <v>4099.268</v>
          </cell>
          <cell r="BS75">
            <v>7979.8810000000003</v>
          </cell>
          <cell r="BT75">
            <v>2299.5680000000002</v>
          </cell>
          <cell r="BU75">
            <v>2264.174</v>
          </cell>
          <cell r="BV75">
            <v>2726.123</v>
          </cell>
          <cell r="BW75">
            <v>104752.86499999999</v>
          </cell>
          <cell r="BY75">
            <v>0</v>
          </cell>
          <cell r="BZ75">
            <v>0</v>
          </cell>
          <cell r="CA75">
            <v>0</v>
          </cell>
          <cell r="CB75">
            <v>0</v>
          </cell>
          <cell r="CC75">
            <v>0</v>
          </cell>
          <cell r="CD75">
            <v>0</v>
          </cell>
          <cell r="CE75">
            <v>0</v>
          </cell>
          <cell r="CF75">
            <v>0</v>
          </cell>
          <cell r="CG75">
            <v>0</v>
          </cell>
          <cell r="CI75">
            <v>474.71199999999999</v>
          </cell>
          <cell r="CJ75">
            <v>56934.353000000003</v>
          </cell>
          <cell r="CK75">
            <v>23705.595000000001</v>
          </cell>
          <cell r="CL75">
            <v>3894.306</v>
          </cell>
          <cell r="CM75">
            <v>7580.8860000000004</v>
          </cell>
          <cell r="CN75">
            <v>2184.59</v>
          </cell>
          <cell r="CO75">
            <v>2150.9659999999999</v>
          </cell>
          <cell r="CP75">
            <v>2589.817</v>
          </cell>
          <cell r="CQ75">
            <v>99515.224999999991</v>
          </cell>
          <cell r="CS75">
            <v>29.645</v>
          </cell>
          <cell r="CT75">
            <v>2253.7440000000001</v>
          </cell>
          <cell r="CU75">
            <v>910.92700000000002</v>
          </cell>
          <cell r="CV75">
            <v>125.983</v>
          </cell>
          <cell r="CW75">
            <v>254.56700000000001</v>
          </cell>
          <cell r="CX75">
            <v>63.238999999999997</v>
          </cell>
          <cell r="CY75">
            <v>62.820999999999998</v>
          </cell>
          <cell r="CZ75">
            <v>66.671999999999997</v>
          </cell>
          <cell r="DB75">
            <v>29.846</v>
          </cell>
          <cell r="DC75">
            <v>3975.8159999999998</v>
          </cell>
          <cell r="DD75">
            <v>2284.7950000000001</v>
          </cell>
          <cell r="DE75">
            <v>408.41</v>
          </cell>
          <cell r="DF75">
            <v>827.83299999999997</v>
          </cell>
          <cell r="DG75">
            <v>252.21700000000001</v>
          </cell>
          <cell r="DH75">
            <v>251.029</v>
          </cell>
          <cell r="DI75">
            <v>321.58199999999999</v>
          </cell>
          <cell r="DJ75">
            <v>8351.5280000000002</v>
          </cell>
          <cell r="DL75">
            <v>0.22062000000000001</v>
          </cell>
          <cell r="DM75">
            <v>0.22062000000000001</v>
          </cell>
          <cell r="DN75">
            <v>0.87283500000000003</v>
          </cell>
          <cell r="DO75">
            <v>1.1972959999999999</v>
          </cell>
          <cell r="DP75">
            <v>1.18468</v>
          </cell>
          <cell r="DQ75">
            <v>1.986728</v>
          </cell>
          <cell r="DS75">
            <v>0</v>
          </cell>
          <cell r="DT75">
            <v>0</v>
          </cell>
          <cell r="DU75">
            <v>0</v>
          </cell>
          <cell r="DV75">
            <v>0</v>
          </cell>
          <cell r="DW75">
            <v>0</v>
          </cell>
          <cell r="DX75">
            <v>0</v>
          </cell>
          <cell r="DY75">
            <v>0</v>
          </cell>
          <cell r="DZ75">
            <v>0</v>
          </cell>
          <cell r="EA75">
            <v>0</v>
          </cell>
          <cell r="EC75">
            <v>0</v>
          </cell>
          <cell r="ED75">
            <v>0</v>
          </cell>
          <cell r="EE75">
            <v>0</v>
          </cell>
          <cell r="EF75">
            <v>0</v>
          </cell>
          <cell r="EG75">
            <v>0</v>
          </cell>
          <cell r="EH75">
            <v>0</v>
          </cell>
          <cell r="EI75">
            <v>0</v>
          </cell>
          <cell r="EJ75">
            <v>0</v>
          </cell>
          <cell r="EK75">
            <v>0</v>
          </cell>
          <cell r="EM75">
            <v>484.81300000000005</v>
          </cell>
          <cell r="EN75">
            <v>489.392</v>
          </cell>
          <cell r="EP75">
            <v>561.46799999999996</v>
          </cell>
          <cell r="EQ75">
            <v>570.93100000000004</v>
          </cell>
          <cell r="ES75">
            <v>103.36500000000001</v>
          </cell>
          <cell r="ET75">
            <v>119.648</v>
          </cell>
          <cell r="EX75">
            <v>22335.634999999998</v>
          </cell>
          <cell r="EY75">
            <v>26813.351999999999</v>
          </cell>
          <cell r="FA75">
            <v>5.3230000000000004</v>
          </cell>
          <cell r="FB75">
            <v>6.38</v>
          </cell>
          <cell r="FC75">
            <v>479.36200000000002</v>
          </cell>
          <cell r="FD75">
            <v>600.60199999999998</v>
          </cell>
          <cell r="FE75">
            <v>221.376</v>
          </cell>
          <cell r="FF75">
            <v>260.81</v>
          </cell>
          <cell r="FK75">
            <v>17401.501</v>
          </cell>
          <cell r="FL75">
            <v>17642.991999999998</v>
          </cell>
          <cell r="FM75">
            <v>17496.673999999999</v>
          </cell>
          <cell r="FN75">
            <v>388.69400000000002</v>
          </cell>
          <cell r="FO75">
            <v>184.29900000000001</v>
          </cell>
          <cell r="FP75">
            <v>2028.9829999999999</v>
          </cell>
          <cell r="FQ75">
            <v>15041.016</v>
          </cell>
          <cell r="FR75">
            <v>17642.991999999998</v>
          </cell>
          <cell r="FS75">
            <v>0</v>
          </cell>
          <cell r="FU75">
            <v>0.08</v>
          </cell>
          <cell r="FV75">
            <v>-2058.94</v>
          </cell>
          <cell r="FW75">
            <v>0</v>
          </cell>
          <cell r="FX75">
            <v>0</v>
          </cell>
          <cell r="FY75">
            <v>0</v>
          </cell>
          <cell r="FZ75">
            <v>158.69999999999999</v>
          </cell>
          <cell r="GA75">
            <v>0.15</v>
          </cell>
          <cell r="GB75">
            <v>-3365.85</v>
          </cell>
          <cell r="GE75">
            <v>0.25</v>
          </cell>
          <cell r="GF75">
            <v>-6733.25</v>
          </cell>
          <cell r="GO75">
            <v>1.2500000000000001E-2</v>
          </cell>
          <cell r="GP75">
            <v>-1243.94</v>
          </cell>
          <cell r="GQ75" t="str">
            <v xml:space="preserve"> </v>
          </cell>
          <cell r="GR75">
            <v>0</v>
          </cell>
          <cell r="GS75">
            <v>0</v>
          </cell>
          <cell r="GV75">
            <v>0</v>
          </cell>
          <cell r="GW75">
            <v>0</v>
          </cell>
          <cell r="GX75">
            <v>-3302.88</v>
          </cell>
          <cell r="GY75">
            <v>-10099.1</v>
          </cell>
          <cell r="GZ75">
            <v>-13401.980000000001</v>
          </cell>
          <cell r="HC75">
            <v>-13401.980000000001</v>
          </cell>
          <cell r="HE75">
            <v>3197.8439240770003</v>
          </cell>
          <cell r="HF75">
            <v>5.5121907000000032</v>
          </cell>
          <cell r="HG75">
            <v>661.09775789999969</v>
          </cell>
          <cell r="HH75">
            <v>1089.0039346050005</v>
          </cell>
          <cell r="HI75">
            <v>245.40138004800022</v>
          </cell>
          <cell r="HJ75">
            <v>472.68021191999964</v>
          </cell>
          <cell r="HK75">
            <v>228.43001198400015</v>
          </cell>
          <cell r="HL75">
            <v>224.91549015200059</v>
          </cell>
          <cell r="HM75">
            <v>270.80294676800008</v>
          </cell>
        </row>
        <row r="76">
          <cell r="B76" t="str">
            <v>72-10-227</v>
          </cell>
          <cell r="C76" t="str">
            <v>Devon-GTH00086</v>
          </cell>
          <cell r="D76" t="str">
            <v>Daniel Bedinger GU 1H &amp; 2H CDP</v>
          </cell>
          <cell r="E76">
            <v>31133</v>
          </cell>
          <cell r="F76">
            <v>37364</v>
          </cell>
          <cell r="H76">
            <v>3.2820999999999998</v>
          </cell>
          <cell r="I76">
            <v>3.2820999999999998</v>
          </cell>
          <cell r="J76">
            <v>1.1254</v>
          </cell>
          <cell r="K76">
            <v>0.21410000000000001</v>
          </cell>
          <cell r="L76">
            <v>0.34060000000000001</v>
          </cell>
          <cell r="M76">
            <v>0.11219999999999999</v>
          </cell>
          <cell r="N76">
            <v>0.10979999999999999</v>
          </cell>
          <cell r="O76">
            <v>0.1187</v>
          </cell>
          <cell r="P76">
            <v>5.3029000000000002</v>
          </cell>
          <cell r="Q76">
            <v>0.55530000000000002</v>
          </cell>
          <cell r="R76">
            <v>1221.5</v>
          </cell>
          <cell r="T76" t="str">
            <v>PriceTableDevonNGL</v>
          </cell>
          <cell r="Y76">
            <v>41374</v>
          </cell>
          <cell r="Z76">
            <v>14.65</v>
          </cell>
          <cell r="AB76">
            <v>29628.494999999999</v>
          </cell>
          <cell r="AC76">
            <v>35704.485999999997</v>
          </cell>
          <cell r="AE76" t="str">
            <v>Yes</v>
          </cell>
          <cell r="AG76" t="str">
            <v>Yes</v>
          </cell>
          <cell r="AI76">
            <v>0.95</v>
          </cell>
          <cell r="AK76">
            <v>101710.97900000001</v>
          </cell>
          <cell r="AL76">
            <v>101710.97900000001</v>
          </cell>
          <cell r="AM76">
            <v>34875.699999999997</v>
          </cell>
          <cell r="AN76">
            <v>6634.8739999999998</v>
          </cell>
          <cell r="AO76">
            <v>10555.058999999999</v>
          </cell>
          <cell r="AP76">
            <v>3477.0340000000001</v>
          </cell>
          <cell r="AQ76">
            <v>3402.6590000000001</v>
          </cell>
          <cell r="AR76">
            <v>3678.4659999999999</v>
          </cell>
          <cell r="AS76">
            <v>266045.75000000006</v>
          </cell>
          <cell r="AU76">
            <v>97243.683000000005</v>
          </cell>
          <cell r="AV76">
            <v>97243.683000000005</v>
          </cell>
          <cell r="AW76">
            <v>33343.908000000003</v>
          </cell>
          <cell r="AX76">
            <v>6343.4610000000002</v>
          </cell>
          <cell r="AY76">
            <v>10091.465</v>
          </cell>
          <cell r="AZ76">
            <v>3324.317</v>
          </cell>
          <cell r="BA76">
            <v>3253.2089999999998</v>
          </cell>
          <cell r="BB76">
            <v>3516.902</v>
          </cell>
          <cell r="BC76">
            <v>254360.62800000003</v>
          </cell>
          <cell r="BE76">
            <v>686.03099999999995</v>
          </cell>
          <cell r="BF76">
            <v>82278.797000000006</v>
          </cell>
          <cell r="BG76">
            <v>34187.027000000002</v>
          </cell>
          <cell r="BH76">
            <v>5876.9359999999997</v>
          </cell>
          <cell r="BI76">
            <v>11229.956</v>
          </cell>
          <cell r="BJ76">
            <v>3402.837</v>
          </cell>
          <cell r="BK76">
            <v>3345.58</v>
          </cell>
          <cell r="BL76">
            <v>3692.1590000000001</v>
          </cell>
          <cell r="BM76">
            <v>144699.323</v>
          </cell>
          <cell r="BO76">
            <v>686.03099999999995</v>
          </cell>
          <cell r="BP76">
            <v>82278.796000000002</v>
          </cell>
          <cell r="BQ76">
            <v>34187.027000000002</v>
          </cell>
          <cell r="BR76">
            <v>5876.9359999999997</v>
          </cell>
          <cell r="BS76">
            <v>11229.956</v>
          </cell>
          <cell r="BT76">
            <v>3402.837</v>
          </cell>
          <cell r="BU76">
            <v>3345.5790000000002</v>
          </cell>
          <cell r="BV76">
            <v>3692.1579999999999</v>
          </cell>
          <cell r="BW76">
            <v>144699.32</v>
          </cell>
          <cell r="BY76">
            <v>0</v>
          </cell>
          <cell r="BZ76">
            <v>0</v>
          </cell>
          <cell r="CA76">
            <v>0</v>
          </cell>
          <cell r="CB76">
            <v>0</v>
          </cell>
          <cell r="CC76">
            <v>0</v>
          </cell>
          <cell r="CD76">
            <v>0</v>
          </cell>
          <cell r="CE76">
            <v>0</v>
          </cell>
          <cell r="CF76">
            <v>0</v>
          </cell>
          <cell r="CG76">
            <v>0</v>
          </cell>
          <cell r="CI76">
            <v>651.72900000000004</v>
          </cell>
          <cell r="CJ76">
            <v>78164.857000000004</v>
          </cell>
          <cell r="CK76">
            <v>32477.675999999999</v>
          </cell>
          <cell r="CL76">
            <v>5583.0889999999999</v>
          </cell>
          <cell r="CM76">
            <v>10668.458000000001</v>
          </cell>
          <cell r="CN76">
            <v>3232.6950000000002</v>
          </cell>
          <cell r="CO76">
            <v>3178.3009999999999</v>
          </cell>
          <cell r="CP76">
            <v>3507.5509999999999</v>
          </cell>
          <cell r="CQ76">
            <v>137464.35600000003</v>
          </cell>
          <cell r="CS76">
            <v>40.700000000000003</v>
          </cell>
          <cell r="CT76">
            <v>3094.152</v>
          </cell>
          <cell r="CU76">
            <v>1248.008</v>
          </cell>
          <cell r="CV76">
            <v>180.61699999999999</v>
          </cell>
          <cell r="CW76">
            <v>358.24700000000001</v>
          </cell>
          <cell r="CX76">
            <v>93.578999999999994</v>
          </cell>
          <cell r="CY76">
            <v>92.825000000000003</v>
          </cell>
          <cell r="CZ76">
            <v>90.298000000000002</v>
          </cell>
          <cell r="DB76">
            <v>40.975999999999999</v>
          </cell>
          <cell r="DC76">
            <v>5458.375</v>
          </cell>
          <cell r="DD76">
            <v>3130.2669999999998</v>
          </cell>
          <cell r="DE76">
            <v>585.51900000000001</v>
          </cell>
          <cell r="DF76">
            <v>1164.9960000000001</v>
          </cell>
          <cell r="DG76">
            <v>373.22300000000001</v>
          </cell>
          <cell r="DH76">
            <v>370.92399999999998</v>
          </cell>
          <cell r="DI76">
            <v>435.53800000000001</v>
          </cell>
          <cell r="DJ76">
            <v>11559.817999999999</v>
          </cell>
          <cell r="DL76">
            <v>0.22062000000000001</v>
          </cell>
          <cell r="DM76">
            <v>0.22062000000000001</v>
          </cell>
          <cell r="DN76">
            <v>0.87283500000000003</v>
          </cell>
          <cell r="DO76">
            <v>1.1972959999999999</v>
          </cell>
          <cell r="DP76">
            <v>1.18468</v>
          </cell>
          <cell r="DQ76">
            <v>1.986728</v>
          </cell>
          <cell r="DS76">
            <v>0</v>
          </cell>
          <cell r="DT76">
            <v>0</v>
          </cell>
          <cell r="DU76">
            <v>0</v>
          </cell>
          <cell r="DV76">
            <v>0</v>
          </cell>
          <cell r="DW76">
            <v>0</v>
          </cell>
          <cell r="DX76">
            <v>0</v>
          </cell>
          <cell r="DY76">
            <v>0</v>
          </cell>
          <cell r="DZ76">
            <v>0</v>
          </cell>
          <cell r="EA76">
            <v>0</v>
          </cell>
          <cell r="EC76">
            <v>0</v>
          </cell>
          <cell r="ED76">
            <v>0</v>
          </cell>
          <cell r="EE76">
            <v>0</v>
          </cell>
          <cell r="EF76">
            <v>0</v>
          </cell>
          <cell r="EG76">
            <v>0</v>
          </cell>
          <cell r="EH76">
            <v>0</v>
          </cell>
          <cell r="EI76">
            <v>0</v>
          </cell>
          <cell r="EJ76">
            <v>0</v>
          </cell>
          <cell r="EK76">
            <v>0</v>
          </cell>
          <cell r="EM76">
            <v>672.57899999999995</v>
          </cell>
          <cell r="EN76">
            <v>678.93099999999993</v>
          </cell>
          <cell r="EP76">
            <v>778.92100000000005</v>
          </cell>
          <cell r="EQ76">
            <v>792.04899999999998</v>
          </cell>
          <cell r="ES76">
            <v>143.39600000000002</v>
          </cell>
          <cell r="ET76">
            <v>165.98599999999999</v>
          </cell>
          <cell r="EX76">
            <v>30989.603999999999</v>
          </cell>
          <cell r="EY76">
            <v>37198.014000000003</v>
          </cell>
          <cell r="FA76">
            <v>7.3860000000000001</v>
          </cell>
          <cell r="FB76">
            <v>8.8510000000000009</v>
          </cell>
          <cell r="FC76">
            <v>665.09100000000001</v>
          </cell>
          <cell r="FD76">
            <v>833.21199999999999</v>
          </cell>
          <cell r="FE76">
            <v>307.14800000000002</v>
          </cell>
          <cell r="FF76">
            <v>361.82</v>
          </cell>
          <cell r="FK76">
            <v>24167.216000000004</v>
          </cell>
          <cell r="FL76">
            <v>24502.598999999998</v>
          </cell>
          <cell r="FM76">
            <v>24299.392</v>
          </cell>
          <cell r="FN76">
            <v>539.81899999999996</v>
          </cell>
          <cell r="FO76">
            <v>255.95500000000001</v>
          </cell>
          <cell r="FP76">
            <v>2817.8530000000001</v>
          </cell>
          <cell r="FQ76">
            <v>20888.973000000002</v>
          </cell>
          <cell r="FR76">
            <v>24502.598999999998</v>
          </cell>
          <cell r="FS76">
            <v>0</v>
          </cell>
          <cell r="FU76">
            <v>0.08</v>
          </cell>
          <cell r="FV76">
            <v>-2856.36</v>
          </cell>
          <cell r="FW76">
            <v>0</v>
          </cell>
          <cell r="FX76">
            <v>0</v>
          </cell>
          <cell r="FY76">
            <v>0</v>
          </cell>
          <cell r="FZ76">
            <v>158.69999999999999</v>
          </cell>
          <cell r="GA76">
            <v>0.15</v>
          </cell>
          <cell r="GB76">
            <v>-4669.95</v>
          </cell>
          <cell r="GE76">
            <v>0.25</v>
          </cell>
          <cell r="GF76">
            <v>-9341</v>
          </cell>
          <cell r="GO76">
            <v>1.2500000000000001E-2</v>
          </cell>
          <cell r="GP76">
            <v>-1718.3</v>
          </cell>
          <cell r="GQ76" t="str">
            <v>72-99-12-227</v>
          </cell>
          <cell r="GR76">
            <v>0</v>
          </cell>
          <cell r="GS76">
            <v>-200</v>
          </cell>
          <cell r="GV76">
            <v>0</v>
          </cell>
          <cell r="GW76">
            <v>0</v>
          </cell>
          <cell r="GX76">
            <v>-4574.66</v>
          </cell>
          <cell r="GY76">
            <v>-14210.95</v>
          </cell>
          <cell r="GZ76">
            <v>-18785.609999999997</v>
          </cell>
          <cell r="HC76">
            <v>-18785.609999999997</v>
          </cell>
          <cell r="HE76">
            <v>4461.3134495890026</v>
          </cell>
          <cell r="HF76">
            <v>7.5677072399999803</v>
          </cell>
          <cell r="HG76">
            <v>907.6174428000005</v>
          </cell>
          <cell r="HH76">
            <v>1491.9813800850022</v>
          </cell>
          <cell r="HI76">
            <v>351.82183771199971</v>
          </cell>
          <cell r="HJ76">
            <v>665.19545063999954</v>
          </cell>
          <cell r="HK76">
            <v>338.02587537599965</v>
          </cell>
          <cell r="HL76">
            <v>332.33787311200001</v>
          </cell>
          <cell r="HM76">
            <v>366.76588262400037</v>
          </cell>
        </row>
        <row r="77">
          <cell r="B77" t="str">
            <v>72-10-228</v>
          </cell>
          <cell r="C77" t="str">
            <v>Devon-GTH00086</v>
          </cell>
          <cell r="D77" t="str">
            <v>Bedinger South 1 2 3 CDP</v>
          </cell>
          <cell r="E77">
            <v>24914</v>
          </cell>
          <cell r="F77">
            <v>30767</v>
          </cell>
          <cell r="H77">
            <v>3.3269000000000002</v>
          </cell>
          <cell r="I77">
            <v>3.3269000000000002</v>
          </cell>
          <cell r="J77">
            <v>1.2627999999999999</v>
          </cell>
          <cell r="K77">
            <v>0.25230000000000002</v>
          </cell>
          <cell r="L77">
            <v>0.41549999999999998</v>
          </cell>
          <cell r="M77">
            <v>0.1447</v>
          </cell>
          <cell r="N77">
            <v>0.151</v>
          </cell>
          <cell r="O77">
            <v>0.25030000000000002</v>
          </cell>
          <cell r="P77">
            <v>5.8034999999999997</v>
          </cell>
          <cell r="Q77">
            <v>0.48820000000000002</v>
          </cell>
          <cell r="R77">
            <v>1257</v>
          </cell>
          <cell r="T77" t="str">
            <v>PriceTableDevonNGL</v>
          </cell>
          <cell r="Y77">
            <v>41403</v>
          </cell>
          <cell r="Z77">
            <v>14.65</v>
          </cell>
          <cell r="AB77">
            <v>23706.848999999998</v>
          </cell>
          <cell r="AC77">
            <v>29400.491000000002</v>
          </cell>
          <cell r="AE77" t="str">
            <v>Yes</v>
          </cell>
          <cell r="AG77" t="str">
            <v>Yes</v>
          </cell>
          <cell r="AI77">
            <v>0.95</v>
          </cell>
          <cell r="AK77">
            <v>82493.553</v>
          </cell>
          <cell r="AL77">
            <v>82493.553</v>
          </cell>
          <cell r="AM77">
            <v>31312.29</v>
          </cell>
          <cell r="AN77">
            <v>6256.0110000000004</v>
          </cell>
          <cell r="AO77">
            <v>10302.706</v>
          </cell>
          <cell r="AP77">
            <v>3587.97</v>
          </cell>
          <cell r="AQ77">
            <v>3744.1840000000002</v>
          </cell>
          <cell r="AR77">
            <v>6206.4189999999999</v>
          </cell>
          <cell r="AS77">
            <v>226396.68600000002</v>
          </cell>
          <cell r="AU77">
            <v>78870.316000000006</v>
          </cell>
          <cell r="AV77">
            <v>78870.316000000006</v>
          </cell>
          <cell r="AW77">
            <v>29937.008999999998</v>
          </cell>
          <cell r="AX77">
            <v>5981.2380000000003</v>
          </cell>
          <cell r="AY77">
            <v>9850.1959999999999</v>
          </cell>
          <cell r="AZ77">
            <v>3430.3809999999999</v>
          </cell>
          <cell r="BA77">
            <v>3579.7339999999999</v>
          </cell>
          <cell r="BB77">
            <v>5933.8239999999996</v>
          </cell>
          <cell r="BC77">
            <v>216453.014</v>
          </cell>
          <cell r="BE77">
            <v>556.41099999999994</v>
          </cell>
          <cell r="BF77">
            <v>66732.917000000001</v>
          </cell>
          <cell r="BG77">
            <v>30693.982</v>
          </cell>
          <cell r="BH77">
            <v>5541.3530000000001</v>
          </cell>
          <cell r="BI77">
            <v>10961.468000000001</v>
          </cell>
          <cell r="BJ77">
            <v>3511.4059999999999</v>
          </cell>
          <cell r="BK77">
            <v>3681.375</v>
          </cell>
          <cell r="BL77">
            <v>6229.5209999999997</v>
          </cell>
          <cell r="BM77">
            <v>127908.43299999999</v>
          </cell>
          <cell r="BO77">
            <v>556.41099999999994</v>
          </cell>
          <cell r="BP77">
            <v>66732.917000000001</v>
          </cell>
          <cell r="BQ77">
            <v>30693.983</v>
          </cell>
          <cell r="BR77">
            <v>5541.3530000000001</v>
          </cell>
          <cell r="BS77">
            <v>10961.468000000001</v>
          </cell>
          <cell r="BT77">
            <v>3511.4059999999999</v>
          </cell>
          <cell r="BU77">
            <v>3681.3760000000002</v>
          </cell>
          <cell r="BV77">
            <v>6229.5209999999997</v>
          </cell>
          <cell r="BW77">
            <v>127908.43499999998</v>
          </cell>
          <cell r="BY77">
            <v>0</v>
          </cell>
          <cell r="BZ77">
            <v>0</v>
          </cell>
          <cell r="CA77">
            <v>0</v>
          </cell>
          <cell r="CB77">
            <v>0</v>
          </cell>
          <cell r="CC77">
            <v>0</v>
          </cell>
          <cell r="CD77">
            <v>0</v>
          </cell>
          <cell r="CE77">
            <v>0</v>
          </cell>
          <cell r="CF77">
            <v>0</v>
          </cell>
          <cell r="CG77">
            <v>0</v>
          </cell>
          <cell r="CI77">
            <v>528.59</v>
          </cell>
          <cell r="CJ77">
            <v>63396.271000000001</v>
          </cell>
          <cell r="CK77">
            <v>29159.282999999999</v>
          </cell>
          <cell r="CL77">
            <v>5264.2849999999999</v>
          </cell>
          <cell r="CM77">
            <v>10413.395</v>
          </cell>
          <cell r="CN77">
            <v>3335.8359999999998</v>
          </cell>
          <cell r="CO77">
            <v>3497.306</v>
          </cell>
          <cell r="CP77">
            <v>5918.0450000000001</v>
          </cell>
          <cell r="CQ77">
            <v>121513.011</v>
          </cell>
          <cell r="CS77">
            <v>33.01</v>
          </cell>
          <cell r="CT77">
            <v>2509.5390000000002</v>
          </cell>
          <cell r="CU77">
            <v>1120.4939999999999</v>
          </cell>
          <cell r="CV77">
            <v>170.303</v>
          </cell>
          <cell r="CW77">
            <v>349.68200000000002</v>
          </cell>
          <cell r="CX77">
            <v>96.564999999999998</v>
          </cell>
          <cell r="CY77">
            <v>102.142</v>
          </cell>
          <cell r="CZ77">
            <v>152.35400000000001</v>
          </cell>
          <cell r="DB77">
            <v>33.234000000000002</v>
          </cell>
          <cell r="DC77">
            <v>4427.0619999999999</v>
          </cell>
          <cell r="DD77">
            <v>2810.433</v>
          </cell>
          <cell r="DE77">
            <v>552.08500000000004</v>
          </cell>
          <cell r="DF77">
            <v>1137.143</v>
          </cell>
          <cell r="DG77">
            <v>385.13099999999997</v>
          </cell>
          <cell r="DH77">
            <v>408.154</v>
          </cell>
          <cell r="DI77">
            <v>734.85299999999995</v>
          </cell>
          <cell r="DJ77">
            <v>10488.094999999999</v>
          </cell>
          <cell r="DL77">
            <v>0.22062000000000001</v>
          </cell>
          <cell r="DM77">
            <v>0.22062000000000001</v>
          </cell>
          <cell r="DN77">
            <v>0.87283500000000003</v>
          </cell>
          <cell r="DO77">
            <v>1.1972959999999999</v>
          </cell>
          <cell r="DP77">
            <v>1.18468</v>
          </cell>
          <cell r="DQ77">
            <v>1.986728</v>
          </cell>
          <cell r="DS77">
            <v>0</v>
          </cell>
          <cell r="DT77">
            <v>0</v>
          </cell>
          <cell r="DU77">
            <v>0</v>
          </cell>
          <cell r="DV77">
            <v>0</v>
          </cell>
          <cell r="DW77">
            <v>0</v>
          </cell>
          <cell r="DX77">
            <v>0</v>
          </cell>
          <cell r="DY77">
            <v>0</v>
          </cell>
          <cell r="DZ77">
            <v>0</v>
          </cell>
          <cell r="EA77">
            <v>0</v>
          </cell>
          <cell r="EC77">
            <v>0</v>
          </cell>
          <cell r="ED77">
            <v>0</v>
          </cell>
          <cell r="EE77">
            <v>0</v>
          </cell>
          <cell r="EF77">
            <v>0</v>
          </cell>
          <cell r="EG77">
            <v>0</v>
          </cell>
          <cell r="EH77">
            <v>0</v>
          </cell>
          <cell r="EI77">
            <v>0</v>
          </cell>
          <cell r="EJ77">
            <v>0</v>
          </cell>
          <cell r="EK77">
            <v>0</v>
          </cell>
          <cell r="EM77">
            <v>553.82799999999997</v>
          </cell>
          <cell r="EN77">
            <v>559.05900000000008</v>
          </cell>
          <cell r="EP77">
            <v>641.39499999999998</v>
          </cell>
          <cell r="EQ77">
            <v>652.20500000000004</v>
          </cell>
          <cell r="ES77">
            <v>118.078</v>
          </cell>
          <cell r="ET77">
            <v>136.679</v>
          </cell>
          <cell r="EX77">
            <v>24795.921999999999</v>
          </cell>
          <cell r="EY77">
            <v>30630.321</v>
          </cell>
          <cell r="FA77">
            <v>5.91</v>
          </cell>
          <cell r="FB77">
            <v>7.2880000000000003</v>
          </cell>
          <cell r="FC77">
            <v>532.16399999999999</v>
          </cell>
          <cell r="FD77">
            <v>686.1</v>
          </cell>
          <cell r="FE77">
            <v>245.76</v>
          </cell>
          <cell r="FF77">
            <v>297.93700000000001</v>
          </cell>
          <cell r="FK77">
            <v>18930.962</v>
          </cell>
          <cell r="FL77">
            <v>19193.679</v>
          </cell>
          <cell r="FM77">
            <v>19034.5</v>
          </cell>
          <cell r="FN77">
            <v>422.85700000000003</v>
          </cell>
          <cell r="FO77">
            <v>200.49799999999999</v>
          </cell>
          <cell r="FP77">
            <v>2207.3159999999998</v>
          </cell>
          <cell r="FQ77">
            <v>16363.008</v>
          </cell>
          <cell r="FR77">
            <v>19193.679</v>
          </cell>
          <cell r="FS77">
            <v>0</v>
          </cell>
          <cell r="FU77">
            <v>0.08</v>
          </cell>
          <cell r="FV77">
            <v>-2352.04</v>
          </cell>
          <cell r="FW77">
            <v>0</v>
          </cell>
          <cell r="FX77">
            <v>0</v>
          </cell>
          <cell r="FY77">
            <v>0</v>
          </cell>
          <cell r="FZ77">
            <v>160.80000000000001</v>
          </cell>
          <cell r="GA77">
            <v>0.15</v>
          </cell>
          <cell r="GB77">
            <v>-3737.1</v>
          </cell>
          <cell r="GE77">
            <v>0.25</v>
          </cell>
          <cell r="GF77">
            <v>-7691.75</v>
          </cell>
          <cell r="GO77">
            <v>1.2500000000000001E-2</v>
          </cell>
          <cell r="GP77">
            <v>-1518.91</v>
          </cell>
          <cell r="GQ77" t="str">
            <v>72-12-228</v>
          </cell>
          <cell r="GR77">
            <v>26938</v>
          </cell>
          <cell r="GS77">
            <v>-200</v>
          </cell>
          <cell r="GV77">
            <v>0</v>
          </cell>
          <cell r="GW77">
            <v>0</v>
          </cell>
          <cell r="GX77">
            <v>-3870.95</v>
          </cell>
          <cell r="GY77">
            <v>-11628.85</v>
          </cell>
          <cell r="GZ77">
            <v>-15499.8</v>
          </cell>
          <cell r="HC77">
            <v>-15499.8</v>
          </cell>
          <cell r="HE77">
            <v>4396.154202693001</v>
          </cell>
          <cell r="HF77">
            <v>6.1378690199999815</v>
          </cell>
          <cell r="HG77">
            <v>736.13084052000022</v>
          </cell>
          <cell r="HH77">
            <v>1339.5390016650006</v>
          </cell>
          <cell r="HI77">
            <v>331.7324081280002</v>
          </cell>
          <cell r="HJ77">
            <v>649.29112164000037</v>
          </cell>
          <cell r="HK77">
            <v>348.80983496000033</v>
          </cell>
          <cell r="HL77">
            <v>365.69503623199995</v>
          </cell>
          <cell r="HM77">
            <v>618.81809052799929</v>
          </cell>
        </row>
        <row r="78">
          <cell r="B78" t="str">
            <v>72-10-229</v>
          </cell>
          <cell r="C78" t="str">
            <v>Devon-GTH00086</v>
          </cell>
          <cell r="D78" t="str">
            <v>Clark 1&amp;2 H CDP</v>
          </cell>
          <cell r="E78">
            <v>19229</v>
          </cell>
          <cell r="F78">
            <v>23800</v>
          </cell>
          <cell r="H78">
            <v>3.3805999999999998</v>
          </cell>
          <cell r="I78">
            <v>3.3805999999999998</v>
          </cell>
          <cell r="J78">
            <v>1.2773000000000001</v>
          </cell>
          <cell r="K78">
            <v>0.24310000000000001</v>
          </cell>
          <cell r="L78">
            <v>0.42020000000000002</v>
          </cell>
          <cell r="M78">
            <v>0.14119999999999999</v>
          </cell>
          <cell r="N78">
            <v>0.15110000000000001</v>
          </cell>
          <cell r="O78">
            <v>0.2571</v>
          </cell>
          <cell r="P78">
            <v>5.8705999999999996</v>
          </cell>
          <cell r="Q78">
            <v>0.56569999999999998</v>
          </cell>
          <cell r="R78">
            <v>1259</v>
          </cell>
          <cell r="T78" t="str">
            <v>PriceTableDevonNGL</v>
          </cell>
          <cell r="Y78">
            <v>41403</v>
          </cell>
          <cell r="Z78">
            <v>14.65</v>
          </cell>
          <cell r="AB78">
            <v>18297.106</v>
          </cell>
          <cell r="AC78">
            <v>22742.928</v>
          </cell>
          <cell r="AE78" t="str">
            <v>Yes</v>
          </cell>
          <cell r="AG78" t="str">
            <v>Yes</v>
          </cell>
          <cell r="AI78">
            <v>0.95</v>
          </cell>
          <cell r="AK78">
            <v>64696.773000000001</v>
          </cell>
          <cell r="AL78">
            <v>64696.773000000001</v>
          </cell>
          <cell r="AM78">
            <v>24444.532999999999</v>
          </cell>
          <cell r="AN78">
            <v>4652.3649999999998</v>
          </cell>
          <cell r="AO78">
            <v>8041.6450000000004</v>
          </cell>
          <cell r="AP78">
            <v>2702.2379999999998</v>
          </cell>
          <cell r="AQ78">
            <v>2891.7</v>
          </cell>
          <cell r="AR78">
            <v>4920.2920000000004</v>
          </cell>
          <cell r="AS78">
            <v>177046.31899999999</v>
          </cell>
          <cell r="AU78">
            <v>61855.197</v>
          </cell>
          <cell r="AV78">
            <v>61855.197</v>
          </cell>
          <cell r="AW78">
            <v>23370.893</v>
          </cell>
          <cell r="AX78">
            <v>4448.0259999999998</v>
          </cell>
          <cell r="AY78">
            <v>7688.4440000000004</v>
          </cell>
          <cell r="AZ78">
            <v>2583.5509999999999</v>
          </cell>
          <cell r="BA78">
            <v>2764.6930000000002</v>
          </cell>
          <cell r="BB78">
            <v>4704.1859999999997</v>
          </cell>
          <cell r="BC78">
            <v>169270.18700000001</v>
          </cell>
          <cell r="BE78">
            <v>436.37400000000002</v>
          </cell>
          <cell r="BF78">
            <v>52336.264000000003</v>
          </cell>
          <cell r="BG78">
            <v>23961.839</v>
          </cell>
          <cell r="BH78">
            <v>4120.8999999999996</v>
          </cell>
          <cell r="BI78">
            <v>8555.8330000000005</v>
          </cell>
          <cell r="BJ78">
            <v>2644.5749999999998</v>
          </cell>
          <cell r="BK78">
            <v>2843.192</v>
          </cell>
          <cell r="BL78">
            <v>4938.607</v>
          </cell>
          <cell r="BM78">
            <v>99837.584000000003</v>
          </cell>
          <cell r="BO78">
            <v>436.37400000000002</v>
          </cell>
          <cell r="BP78">
            <v>52336.264999999999</v>
          </cell>
          <cell r="BQ78">
            <v>23961.839</v>
          </cell>
          <cell r="BR78">
            <v>4120.8999999999996</v>
          </cell>
          <cell r="BS78">
            <v>8555.8330000000005</v>
          </cell>
          <cell r="BT78">
            <v>2644.5740000000001</v>
          </cell>
          <cell r="BU78">
            <v>2843.1930000000002</v>
          </cell>
          <cell r="BV78">
            <v>4938.607</v>
          </cell>
          <cell r="BW78">
            <v>99837.584999999992</v>
          </cell>
          <cell r="BY78">
            <v>0</v>
          </cell>
          <cell r="BZ78">
            <v>0</v>
          </cell>
          <cell r="CA78">
            <v>0</v>
          </cell>
          <cell r="CB78">
            <v>0</v>
          </cell>
          <cell r="CC78">
            <v>0</v>
          </cell>
          <cell r="CD78">
            <v>0</v>
          </cell>
          <cell r="CE78">
            <v>0</v>
          </cell>
          <cell r="CF78">
            <v>0</v>
          </cell>
          <cell r="CG78">
            <v>0</v>
          </cell>
          <cell r="CI78">
            <v>414.55500000000001</v>
          </cell>
          <cell r="CJ78">
            <v>49719.451000000001</v>
          </cell>
          <cell r="CK78">
            <v>22763.746999999999</v>
          </cell>
          <cell r="CL78">
            <v>3914.855</v>
          </cell>
          <cell r="CM78">
            <v>8128.0410000000002</v>
          </cell>
          <cell r="CN78">
            <v>2512.346</v>
          </cell>
          <cell r="CO78">
            <v>2701.0320000000002</v>
          </cell>
          <cell r="CP78">
            <v>4691.6769999999997</v>
          </cell>
          <cell r="CQ78">
            <v>94845.703999999998</v>
          </cell>
          <cell r="CS78">
            <v>25.888000000000002</v>
          </cell>
          <cell r="CT78">
            <v>1968.1420000000001</v>
          </cell>
          <cell r="CU78">
            <v>874.73500000000001</v>
          </cell>
          <cell r="CV78">
            <v>126.648</v>
          </cell>
          <cell r="CW78">
            <v>272.94</v>
          </cell>
          <cell r="CX78">
            <v>72.727000000000004</v>
          </cell>
          <cell r="CY78">
            <v>78.885999999999996</v>
          </cell>
          <cell r="CZ78">
            <v>120.782</v>
          </cell>
          <cell r="DB78">
            <v>26.064</v>
          </cell>
          <cell r="DC78">
            <v>3471.9879999999998</v>
          </cell>
          <cell r="DD78">
            <v>2194.018</v>
          </cell>
          <cell r="DE78">
            <v>410.565</v>
          </cell>
          <cell r="DF78">
            <v>887.58199999999999</v>
          </cell>
          <cell r="DG78">
            <v>290.05700000000002</v>
          </cell>
          <cell r="DH78">
            <v>315.22500000000002</v>
          </cell>
          <cell r="DI78">
            <v>582.57299999999998</v>
          </cell>
          <cell r="DJ78">
            <v>8178.0720000000001</v>
          </cell>
          <cell r="DL78">
            <v>0.22062000000000001</v>
          </cell>
          <cell r="DM78">
            <v>0.22062000000000001</v>
          </cell>
          <cell r="DN78">
            <v>0.87283500000000003</v>
          </cell>
          <cell r="DO78">
            <v>1.1972959999999999</v>
          </cell>
          <cell r="DP78">
            <v>1.18468</v>
          </cell>
          <cell r="DQ78">
            <v>1.986728</v>
          </cell>
          <cell r="DS78">
            <v>0</v>
          </cell>
          <cell r="DT78">
            <v>0</v>
          </cell>
          <cell r="DU78">
            <v>0</v>
          </cell>
          <cell r="DV78">
            <v>0</v>
          </cell>
          <cell r="DW78">
            <v>0</v>
          </cell>
          <cell r="DX78">
            <v>0</v>
          </cell>
          <cell r="DY78">
            <v>0</v>
          </cell>
          <cell r="DZ78">
            <v>0</v>
          </cell>
          <cell r="EA78">
            <v>0</v>
          </cell>
          <cell r="EC78">
            <v>0</v>
          </cell>
          <cell r="ED78">
            <v>0</v>
          </cell>
          <cell r="EE78">
            <v>0</v>
          </cell>
          <cell r="EF78">
            <v>0</v>
          </cell>
          <cell r="EG78">
            <v>0</v>
          </cell>
          <cell r="EH78">
            <v>0</v>
          </cell>
          <cell r="EI78">
            <v>0</v>
          </cell>
          <cell r="EJ78">
            <v>0</v>
          </cell>
          <cell r="EK78">
            <v>0</v>
          </cell>
          <cell r="EM78">
            <v>428.41699999999997</v>
          </cell>
          <cell r="EN78">
            <v>432.464</v>
          </cell>
          <cell r="EP78">
            <v>496.15499999999997</v>
          </cell>
          <cell r="EQ78">
            <v>504.517</v>
          </cell>
          <cell r="ES78">
            <v>91.34</v>
          </cell>
          <cell r="ET78">
            <v>105.729</v>
          </cell>
          <cell r="EX78">
            <v>19137.66</v>
          </cell>
          <cell r="EY78">
            <v>23694.271000000001</v>
          </cell>
          <cell r="FA78">
            <v>4.5609999999999999</v>
          </cell>
          <cell r="FB78">
            <v>5.6379999999999999</v>
          </cell>
          <cell r="FC78">
            <v>410.72800000000001</v>
          </cell>
          <cell r="FD78">
            <v>530.73699999999997</v>
          </cell>
          <cell r="FE78">
            <v>189.679</v>
          </cell>
          <cell r="FF78">
            <v>230.471</v>
          </cell>
          <cell r="FK78">
            <v>14579.218000000001</v>
          </cell>
          <cell r="FL78">
            <v>14781.543</v>
          </cell>
          <cell r="FM78">
            <v>14658.955</v>
          </cell>
          <cell r="FN78">
            <v>325.65300000000002</v>
          </cell>
          <cell r="FO78">
            <v>154.40799999999999</v>
          </cell>
          <cell r="FP78">
            <v>1699.91</v>
          </cell>
          <cell r="FQ78">
            <v>12601.571</v>
          </cell>
          <cell r="FR78">
            <v>14781.543</v>
          </cell>
          <cell r="FS78">
            <v>0</v>
          </cell>
          <cell r="FU78">
            <v>0.08</v>
          </cell>
          <cell r="FV78">
            <v>-1819.43</v>
          </cell>
          <cell r="FW78">
            <v>0</v>
          </cell>
          <cell r="FX78">
            <v>0</v>
          </cell>
          <cell r="FY78">
            <v>0</v>
          </cell>
          <cell r="FZ78">
            <v>161.30000000000001</v>
          </cell>
          <cell r="GA78">
            <v>0.15</v>
          </cell>
          <cell r="GB78">
            <v>-2884.35</v>
          </cell>
          <cell r="GE78">
            <v>0.25</v>
          </cell>
          <cell r="GF78">
            <v>-5950</v>
          </cell>
          <cell r="GO78">
            <v>1.2500000000000001E-2</v>
          </cell>
          <cell r="GP78">
            <v>-1185.57</v>
          </cell>
          <cell r="GQ78" t="str">
            <v xml:space="preserve"> </v>
          </cell>
          <cell r="GR78">
            <v>0</v>
          </cell>
          <cell r="GS78">
            <v>0</v>
          </cell>
          <cell r="GV78">
            <v>0</v>
          </cell>
          <cell r="GW78">
            <v>0</v>
          </cell>
          <cell r="GX78">
            <v>-3005</v>
          </cell>
          <cell r="GY78">
            <v>-8834.35</v>
          </cell>
          <cell r="GZ78">
            <v>-11839.349999999999</v>
          </cell>
          <cell r="HC78">
            <v>-11839.349999999999</v>
          </cell>
          <cell r="HE78">
            <v>3417.0841577720007</v>
          </cell>
          <cell r="HF78">
            <v>4.8137077800000041</v>
          </cell>
          <cell r="HG78">
            <v>577.32128406000049</v>
          </cell>
          <cell r="HH78">
            <v>1045.7366308200005</v>
          </cell>
          <cell r="HI78">
            <v>246.69685431999952</v>
          </cell>
          <cell r="HJ78">
            <v>506.79662656000045</v>
          </cell>
          <cell r="HK78">
            <v>262.70305671199964</v>
          </cell>
          <cell r="HL78">
            <v>282.43325247999974</v>
          </cell>
          <cell r="HM78">
            <v>490.58274504000059</v>
          </cell>
        </row>
        <row r="79">
          <cell r="B79" t="str">
            <v>72-10-230</v>
          </cell>
          <cell r="C79" t="str">
            <v>Devon-GTH00086</v>
          </cell>
          <cell r="D79" t="str">
            <v>Western Lake GU A1 2 3 4 H CDP</v>
          </cell>
          <cell r="E79">
            <v>49287</v>
          </cell>
          <cell r="F79">
            <v>60333</v>
          </cell>
          <cell r="H79">
            <v>3.4075000000000002</v>
          </cell>
          <cell r="I79">
            <v>3.4075000000000002</v>
          </cell>
          <cell r="J79">
            <v>1.2856000000000001</v>
          </cell>
          <cell r="K79">
            <v>0.19020000000000001</v>
          </cell>
          <cell r="L79">
            <v>0.40310000000000001</v>
          </cell>
          <cell r="M79">
            <v>0.11700000000000001</v>
          </cell>
          <cell r="N79">
            <v>0.13719999999999999</v>
          </cell>
          <cell r="O79">
            <v>0.2263</v>
          </cell>
          <cell r="P79">
            <v>5.7668999999999997</v>
          </cell>
          <cell r="Q79">
            <v>0.50060000000000004</v>
          </cell>
          <cell r="R79">
            <v>1245.9000000000001</v>
          </cell>
          <cell r="T79" t="str">
            <v>PriceTableDevonNGL</v>
          </cell>
          <cell r="Y79">
            <v>41449</v>
          </cell>
          <cell r="Z79">
            <v>14.65</v>
          </cell>
          <cell r="AB79">
            <v>46900.864999999998</v>
          </cell>
          <cell r="AC79">
            <v>57653.322</v>
          </cell>
          <cell r="AE79" t="str">
            <v>Yes</v>
          </cell>
          <cell r="AG79" t="str">
            <v>Yes</v>
          </cell>
          <cell r="AI79">
            <v>0.95</v>
          </cell>
          <cell r="AK79">
            <v>167156.45300000001</v>
          </cell>
          <cell r="AL79">
            <v>167156.45300000001</v>
          </cell>
          <cell r="AM79">
            <v>63065.688999999998</v>
          </cell>
          <cell r="AN79">
            <v>9330.3469999999998</v>
          </cell>
          <cell r="AO79">
            <v>19774.253000000001</v>
          </cell>
          <cell r="AP79">
            <v>5739.4880000000003</v>
          </cell>
          <cell r="AQ79">
            <v>6730.4080000000004</v>
          </cell>
          <cell r="AR79">
            <v>11101.249</v>
          </cell>
          <cell r="AS79">
            <v>450054.34000000008</v>
          </cell>
          <cell r="AU79">
            <v>159814.69699999999</v>
          </cell>
          <cell r="AV79">
            <v>159814.69699999999</v>
          </cell>
          <cell r="AW79">
            <v>60295.752</v>
          </cell>
          <cell r="AX79">
            <v>8920.5450000000001</v>
          </cell>
          <cell r="AY79">
            <v>18905.739000000001</v>
          </cell>
          <cell r="AZ79">
            <v>5487.4009999999998</v>
          </cell>
          <cell r="BA79">
            <v>6434.799</v>
          </cell>
          <cell r="BB79">
            <v>10613.665999999999</v>
          </cell>
          <cell r="BC79">
            <v>430287.29599999997</v>
          </cell>
          <cell r="BE79">
            <v>1127.4549999999999</v>
          </cell>
          <cell r="BF79">
            <v>135220.72099999999</v>
          </cell>
          <cell r="BG79">
            <v>61820.362999999998</v>
          </cell>
          <cell r="BH79">
            <v>8264.491</v>
          </cell>
          <cell r="BI79">
            <v>21038.631000000001</v>
          </cell>
          <cell r="BJ79">
            <v>5617.0129999999999</v>
          </cell>
          <cell r="BK79">
            <v>6617.5060000000003</v>
          </cell>
          <cell r="BL79">
            <v>11142.572</v>
          </cell>
          <cell r="BM79">
            <v>250848.75199999998</v>
          </cell>
          <cell r="BO79">
            <v>1127.4549999999999</v>
          </cell>
          <cell r="BP79">
            <v>135220.72</v>
          </cell>
          <cell r="BQ79">
            <v>61820.362999999998</v>
          </cell>
          <cell r="BR79">
            <v>8264.491</v>
          </cell>
          <cell r="BS79">
            <v>21038.631000000001</v>
          </cell>
          <cell r="BT79">
            <v>5617.0119999999997</v>
          </cell>
          <cell r="BU79">
            <v>6617.5060000000003</v>
          </cell>
          <cell r="BV79">
            <v>11142.572</v>
          </cell>
          <cell r="BW79">
            <v>250848.75</v>
          </cell>
          <cell r="BY79">
            <v>0</v>
          </cell>
          <cell r="BZ79">
            <v>0</v>
          </cell>
          <cell r="CA79">
            <v>0</v>
          </cell>
          <cell r="CB79">
            <v>0</v>
          </cell>
          <cell r="CC79">
            <v>0</v>
          </cell>
          <cell r="CD79">
            <v>0</v>
          </cell>
          <cell r="CE79">
            <v>0</v>
          </cell>
          <cell r="CF79">
            <v>0</v>
          </cell>
          <cell r="CG79">
            <v>0</v>
          </cell>
          <cell r="CI79">
            <v>1071.0820000000001</v>
          </cell>
          <cell r="CJ79">
            <v>128459.685</v>
          </cell>
          <cell r="CK79">
            <v>58729.345000000001</v>
          </cell>
          <cell r="CL79">
            <v>7851.2659999999996</v>
          </cell>
          <cell r="CM79">
            <v>19986.699000000001</v>
          </cell>
          <cell r="CN79">
            <v>5336.1620000000003</v>
          </cell>
          <cell r="CO79">
            <v>6286.6310000000003</v>
          </cell>
          <cell r="CP79">
            <v>10585.442999999999</v>
          </cell>
          <cell r="CQ79">
            <v>238306.31299999999</v>
          </cell>
          <cell r="CS79">
            <v>66.888000000000005</v>
          </cell>
          <cell r="CT79">
            <v>5085.0709999999999</v>
          </cell>
          <cell r="CU79">
            <v>2256.7719999999999</v>
          </cell>
          <cell r="CV79">
            <v>253.994</v>
          </cell>
          <cell r="CW79">
            <v>671.154</v>
          </cell>
          <cell r="CX79">
            <v>154.46899999999999</v>
          </cell>
          <cell r="CY79">
            <v>183.60599999999999</v>
          </cell>
          <cell r="CZ79">
            <v>272.51100000000002</v>
          </cell>
          <cell r="DB79">
            <v>67.341999999999999</v>
          </cell>
          <cell r="DC79">
            <v>8970.5429999999997</v>
          </cell>
          <cell r="DD79">
            <v>5660.4579999999996</v>
          </cell>
          <cell r="DE79">
            <v>823.39099999999996</v>
          </cell>
          <cell r="DF79">
            <v>2182.5479999999998</v>
          </cell>
          <cell r="DG79">
            <v>616.07399999999996</v>
          </cell>
          <cell r="DH79">
            <v>733.68299999999999</v>
          </cell>
          <cell r="DI79">
            <v>1314.4110000000001</v>
          </cell>
          <cell r="DJ79">
            <v>20368.45</v>
          </cell>
          <cell r="DL79">
            <v>0.22062000000000001</v>
          </cell>
          <cell r="DM79">
            <v>0.22062000000000001</v>
          </cell>
          <cell r="DN79">
            <v>0.87283500000000003</v>
          </cell>
          <cell r="DO79">
            <v>1.1972959999999999</v>
          </cell>
          <cell r="DP79">
            <v>1.18468</v>
          </cell>
          <cell r="DQ79">
            <v>1.986728</v>
          </cell>
          <cell r="DS79">
            <v>0</v>
          </cell>
          <cell r="DT79">
            <v>0</v>
          </cell>
          <cell r="DU79">
            <v>0</v>
          </cell>
          <cell r="DV79">
            <v>0</v>
          </cell>
          <cell r="DW79">
            <v>0</v>
          </cell>
          <cell r="DX79">
            <v>0</v>
          </cell>
          <cell r="DY79">
            <v>0</v>
          </cell>
          <cell r="DZ79">
            <v>0</v>
          </cell>
          <cell r="EA79">
            <v>0</v>
          </cell>
          <cell r="EC79">
            <v>0</v>
          </cell>
          <cell r="ED79">
            <v>0</v>
          </cell>
          <cell r="EE79">
            <v>0</v>
          </cell>
          <cell r="EF79">
            <v>0</v>
          </cell>
          <cell r="EG79">
            <v>0</v>
          </cell>
          <cell r="EH79">
            <v>0</v>
          </cell>
          <cell r="EI79">
            <v>0</v>
          </cell>
          <cell r="EJ79">
            <v>0</v>
          </cell>
          <cell r="EK79">
            <v>0</v>
          </cell>
          <cell r="EM79">
            <v>1086.037</v>
          </cell>
          <cell r="EN79">
            <v>1096.2950000000001</v>
          </cell>
          <cell r="EP79">
            <v>1257.752</v>
          </cell>
          <cell r="EQ79">
            <v>1278.951</v>
          </cell>
          <cell r="ES79">
            <v>231.548</v>
          </cell>
          <cell r="ET79">
            <v>268.024</v>
          </cell>
          <cell r="EX79">
            <v>49055.451999999997</v>
          </cell>
          <cell r="EY79">
            <v>60064.976000000002</v>
          </cell>
          <cell r="FA79">
            <v>11.692</v>
          </cell>
          <cell r="FB79">
            <v>14.292</v>
          </cell>
          <cell r="FC79">
            <v>1052.816</v>
          </cell>
          <cell r="FD79">
            <v>1345.4179999999999</v>
          </cell>
          <cell r="FE79">
            <v>486.20400000000001</v>
          </cell>
          <cell r="FF79">
            <v>584.24300000000005</v>
          </cell>
          <cell r="FK79">
            <v>37321.279999999999</v>
          </cell>
          <cell r="FL79">
            <v>37839.21</v>
          </cell>
          <cell r="FM79">
            <v>37525.398000000001</v>
          </cell>
          <cell r="FN79">
            <v>833.63800000000003</v>
          </cell>
          <cell r="FO79">
            <v>395.26900000000001</v>
          </cell>
          <cell r="FP79">
            <v>4351.5929999999998</v>
          </cell>
          <cell r="FQ79">
            <v>32258.71</v>
          </cell>
          <cell r="FR79">
            <v>37839.21</v>
          </cell>
          <cell r="FS79">
            <v>0</v>
          </cell>
          <cell r="FU79">
            <v>0.08</v>
          </cell>
          <cell r="FV79">
            <v>-4612.2700000000004</v>
          </cell>
          <cell r="FW79">
            <v>0</v>
          </cell>
          <cell r="FX79">
            <v>0</v>
          </cell>
          <cell r="FY79">
            <v>0</v>
          </cell>
          <cell r="FZ79">
            <v>202.9</v>
          </cell>
          <cell r="GA79">
            <v>0.15</v>
          </cell>
          <cell r="GB79">
            <v>-7393.05</v>
          </cell>
          <cell r="GE79">
            <v>0.25</v>
          </cell>
          <cell r="GF79">
            <v>-15083.25</v>
          </cell>
          <cell r="GO79">
            <v>1.2500000000000001E-2</v>
          </cell>
          <cell r="GP79">
            <v>-2978.83</v>
          </cell>
          <cell r="GQ79" t="str">
            <v xml:space="preserve"> </v>
          </cell>
          <cell r="GR79">
            <v>0</v>
          </cell>
          <cell r="GS79">
            <v>0</v>
          </cell>
          <cell r="GV79">
            <v>0</v>
          </cell>
          <cell r="GW79">
            <v>0</v>
          </cell>
          <cell r="GX79">
            <v>-7591.1</v>
          </cell>
          <cell r="GY79">
            <v>-22476.3</v>
          </cell>
          <cell r="GZ79">
            <v>-30067.4</v>
          </cell>
          <cell r="HC79">
            <v>-30067.4</v>
          </cell>
          <cell r="HE79">
            <v>8265.1578674099965</v>
          </cell>
          <cell r="HF79">
            <v>12.437011259999961</v>
          </cell>
          <cell r="HG79">
            <v>1491.6197623199985</v>
          </cell>
          <cell r="HH79">
            <v>2697.9486960299969</v>
          </cell>
          <cell r="HI79">
            <v>494.75263960000041</v>
          </cell>
          <cell r="HJ79">
            <v>1246.2028017600007</v>
          </cell>
          <cell r="HK79">
            <v>557.97454552799934</v>
          </cell>
          <cell r="HL79">
            <v>657.35862700000007</v>
          </cell>
          <cell r="HM79">
            <v>1106.8637839120017</v>
          </cell>
        </row>
        <row r="80">
          <cell r="B80" t="str">
            <v>72-10-231</v>
          </cell>
          <cell r="C80" t="str">
            <v>Devon-GTH00086</v>
          </cell>
          <cell r="D80" t="str">
            <v>Coomer 4H &amp; 5H</v>
          </cell>
          <cell r="E80">
            <v>45965</v>
          </cell>
          <cell r="F80">
            <v>48867</v>
          </cell>
          <cell r="H80">
            <v>1.8958999999999999</v>
          </cell>
          <cell r="I80">
            <v>1.8958999999999999</v>
          </cell>
          <cell r="J80">
            <v>0.36459999999999998</v>
          </cell>
          <cell r="K80">
            <v>8.4699999999999998E-2</v>
          </cell>
          <cell r="L80">
            <v>7.22E-2</v>
          </cell>
          <cell r="M80">
            <v>2.5600000000000001E-2</v>
          </cell>
          <cell r="N80">
            <v>1.43E-2</v>
          </cell>
          <cell r="O80">
            <v>2.7099999999999999E-2</v>
          </cell>
          <cell r="P80">
            <v>2.4843999999999999</v>
          </cell>
          <cell r="Q80">
            <v>1.0956999999999999</v>
          </cell>
          <cell r="R80">
            <v>1082</v>
          </cell>
          <cell r="T80" t="str">
            <v>PriceTableDevonNGL</v>
          </cell>
          <cell r="Y80">
            <v>41375</v>
          </cell>
          <cell r="Z80">
            <v>14.65</v>
          </cell>
          <cell r="AB80">
            <v>43766.843999999997</v>
          </cell>
          <cell r="AC80">
            <v>46696.582999999999</v>
          </cell>
          <cell r="AE80" t="str">
            <v>Yes</v>
          </cell>
          <cell r="AG80" t="str">
            <v>Yes</v>
          </cell>
          <cell r="AI80">
            <v>0.95</v>
          </cell>
          <cell r="AK80">
            <v>86789.481</v>
          </cell>
          <cell r="AL80">
            <v>86789.481</v>
          </cell>
          <cell r="AM80">
            <v>16690.460999999999</v>
          </cell>
          <cell r="AN80">
            <v>3877.3510000000001</v>
          </cell>
          <cell r="AO80">
            <v>3305.1320000000001</v>
          </cell>
          <cell r="AP80">
            <v>1171.903</v>
          </cell>
          <cell r="AQ80">
            <v>654.61800000000005</v>
          </cell>
          <cell r="AR80">
            <v>1240.569</v>
          </cell>
          <cell r="AS80">
            <v>200518.99599999998</v>
          </cell>
          <cell r="AU80">
            <v>82977.56</v>
          </cell>
          <cell r="AV80">
            <v>82977.56</v>
          </cell>
          <cell r="AW80">
            <v>15957.391</v>
          </cell>
          <cell r="AX80">
            <v>3707.0520000000001</v>
          </cell>
          <cell r="AY80">
            <v>3159.9659999999999</v>
          </cell>
          <cell r="AZ80">
            <v>1120.431</v>
          </cell>
          <cell r="BA80">
            <v>625.86599999999999</v>
          </cell>
          <cell r="BB80">
            <v>1186.0809999999999</v>
          </cell>
          <cell r="BC80">
            <v>191711.90700000001</v>
          </cell>
          <cell r="BE80">
            <v>585.38699999999994</v>
          </cell>
          <cell r="BF80">
            <v>70208.095000000001</v>
          </cell>
          <cell r="BG80">
            <v>16360.883</v>
          </cell>
          <cell r="BH80">
            <v>3434.42</v>
          </cell>
          <cell r="BI80">
            <v>3516.4639999999999</v>
          </cell>
          <cell r="BJ80">
            <v>1146.896</v>
          </cell>
          <cell r="BK80">
            <v>643.63699999999994</v>
          </cell>
          <cell r="BL80">
            <v>1245.1869999999999</v>
          </cell>
          <cell r="BM80">
            <v>97140.969000000012</v>
          </cell>
          <cell r="BO80">
            <v>585.38699999999994</v>
          </cell>
          <cell r="BP80">
            <v>70208.095000000001</v>
          </cell>
          <cell r="BQ80">
            <v>16360.882</v>
          </cell>
          <cell r="BR80">
            <v>3434.42</v>
          </cell>
          <cell r="BS80">
            <v>3516.4650000000001</v>
          </cell>
          <cell r="BT80">
            <v>1146.895</v>
          </cell>
          <cell r="BU80">
            <v>643.63699999999994</v>
          </cell>
          <cell r="BV80">
            <v>1245.1859999999999</v>
          </cell>
          <cell r="BW80">
            <v>97140.967000000004</v>
          </cell>
          <cell r="BY80">
            <v>0</v>
          </cell>
          <cell r="BZ80">
            <v>0</v>
          </cell>
          <cell r="CA80">
            <v>0</v>
          </cell>
          <cell r="CB80">
            <v>0</v>
          </cell>
          <cell r="CC80">
            <v>0</v>
          </cell>
          <cell r="CD80">
            <v>0</v>
          </cell>
          <cell r="CE80">
            <v>0</v>
          </cell>
          <cell r="CF80">
            <v>0</v>
          </cell>
          <cell r="CG80">
            <v>0</v>
          </cell>
          <cell r="CI80">
            <v>556.11800000000005</v>
          </cell>
          <cell r="CJ80">
            <v>66697.69</v>
          </cell>
          <cell r="CK80">
            <v>15542.839</v>
          </cell>
          <cell r="CL80">
            <v>3262.6990000000001</v>
          </cell>
          <cell r="CM80">
            <v>3340.6410000000001</v>
          </cell>
          <cell r="CN80">
            <v>1089.5509999999999</v>
          </cell>
          <cell r="CO80">
            <v>611.45500000000004</v>
          </cell>
          <cell r="CP80">
            <v>1182.9280000000001</v>
          </cell>
          <cell r="CQ80">
            <v>92283.921000000002</v>
          </cell>
          <cell r="CS80">
            <v>34.728999999999999</v>
          </cell>
          <cell r="CT80">
            <v>2640.2249999999999</v>
          </cell>
          <cell r="CU80">
            <v>597.25900000000001</v>
          </cell>
          <cell r="CV80">
            <v>105.551</v>
          </cell>
          <cell r="CW80">
            <v>112.179</v>
          </cell>
          <cell r="CX80">
            <v>31.54</v>
          </cell>
          <cell r="CY80">
            <v>17.858000000000001</v>
          </cell>
          <cell r="CZ80">
            <v>30.452999999999999</v>
          </cell>
          <cell r="DB80">
            <v>34.965000000000003</v>
          </cell>
          <cell r="DC80">
            <v>4657.6049999999996</v>
          </cell>
          <cell r="DD80">
            <v>1498.0519999999999</v>
          </cell>
          <cell r="DE80">
            <v>342.17099999999999</v>
          </cell>
          <cell r="DF80">
            <v>364.798</v>
          </cell>
          <cell r="DG80">
            <v>125.792</v>
          </cell>
          <cell r="DH80">
            <v>71.36</v>
          </cell>
          <cell r="DI80">
            <v>146.886</v>
          </cell>
          <cell r="DJ80">
            <v>7241.6289999999999</v>
          </cell>
          <cell r="DL80">
            <v>0.22062000000000001</v>
          </cell>
          <cell r="DM80">
            <v>0.22062000000000001</v>
          </cell>
          <cell r="DN80">
            <v>0.87283500000000003</v>
          </cell>
          <cell r="DO80">
            <v>1.1972959999999999</v>
          </cell>
          <cell r="DP80">
            <v>1.18468</v>
          </cell>
          <cell r="DQ80">
            <v>1.986728</v>
          </cell>
          <cell r="DS80">
            <v>0</v>
          </cell>
          <cell r="DT80">
            <v>0</v>
          </cell>
          <cell r="DU80">
            <v>0</v>
          </cell>
          <cell r="DV80">
            <v>0</v>
          </cell>
          <cell r="DW80">
            <v>0</v>
          </cell>
          <cell r="DX80">
            <v>0</v>
          </cell>
          <cell r="DY80">
            <v>0</v>
          </cell>
          <cell r="DZ80">
            <v>0</v>
          </cell>
          <cell r="EA80">
            <v>0</v>
          </cell>
          <cell r="EC80">
            <v>0</v>
          </cell>
          <cell r="ED80">
            <v>0</v>
          </cell>
          <cell r="EE80">
            <v>0</v>
          </cell>
          <cell r="EF80">
            <v>0</v>
          </cell>
          <cell r="EG80">
            <v>0</v>
          </cell>
          <cell r="EH80">
            <v>0</v>
          </cell>
          <cell r="EI80">
            <v>0</v>
          </cell>
          <cell r="EJ80">
            <v>0</v>
          </cell>
          <cell r="EK80">
            <v>0</v>
          </cell>
          <cell r="EM80">
            <v>879.64099999999996</v>
          </cell>
          <cell r="EN80">
            <v>887.94999999999993</v>
          </cell>
          <cell r="EP80">
            <v>1018.722</v>
          </cell>
          <cell r="EQ80">
            <v>1035.8920000000001</v>
          </cell>
          <cell r="ES80">
            <v>187.54300000000001</v>
          </cell>
          <cell r="ET80">
            <v>217.08699999999999</v>
          </cell>
          <cell r="EX80">
            <v>45777.457000000002</v>
          </cell>
          <cell r="EY80">
            <v>48649.913</v>
          </cell>
          <cell r="FA80">
            <v>10.911</v>
          </cell>
          <cell r="FB80">
            <v>11.576000000000001</v>
          </cell>
          <cell r="FC80">
            <v>982.46400000000006</v>
          </cell>
          <cell r="FD80">
            <v>1089.7280000000001</v>
          </cell>
          <cell r="FE80">
            <v>453.71499999999997</v>
          </cell>
          <cell r="FF80">
            <v>473.21100000000001</v>
          </cell>
          <cell r="FK80">
            <v>39484.442000000003</v>
          </cell>
          <cell r="FL80">
            <v>40032.392</v>
          </cell>
          <cell r="FM80">
            <v>39700.392</v>
          </cell>
          <cell r="FN80">
            <v>881.95699999999999</v>
          </cell>
          <cell r="FO80">
            <v>418.17899999999997</v>
          </cell>
          <cell r="FP80">
            <v>4603.8140000000003</v>
          </cell>
          <cell r="FQ80">
            <v>34128.442999999999</v>
          </cell>
          <cell r="FR80">
            <v>40032.392</v>
          </cell>
          <cell r="FS80">
            <v>0</v>
          </cell>
          <cell r="FU80">
            <v>0.08</v>
          </cell>
          <cell r="FV80">
            <v>-3735.73</v>
          </cell>
          <cell r="FW80">
            <v>0</v>
          </cell>
          <cell r="FX80">
            <v>0</v>
          </cell>
          <cell r="FY80">
            <v>0</v>
          </cell>
          <cell r="FZ80">
            <v>320.3</v>
          </cell>
          <cell r="GA80">
            <v>0.1</v>
          </cell>
          <cell r="GB80">
            <v>-4596.5</v>
          </cell>
          <cell r="GE80">
            <v>0.25</v>
          </cell>
          <cell r="GF80">
            <v>-12216.75</v>
          </cell>
          <cell r="GO80">
            <v>1.2500000000000001E-2</v>
          </cell>
          <cell r="GP80">
            <v>-1153.55</v>
          </cell>
          <cell r="GQ80" t="str">
            <v xml:space="preserve"> </v>
          </cell>
          <cell r="GR80">
            <v>0</v>
          </cell>
          <cell r="GS80">
            <v>0</v>
          </cell>
          <cell r="GV80">
            <v>0</v>
          </cell>
          <cell r="GW80">
            <v>0</v>
          </cell>
          <cell r="GX80">
            <v>-4889.28</v>
          </cell>
          <cell r="GY80">
            <v>-16813.25</v>
          </cell>
          <cell r="GZ80">
            <v>-21702.53</v>
          </cell>
          <cell r="HC80">
            <v>-21702.53</v>
          </cell>
          <cell r="HE80">
            <v>2210.392666883999</v>
          </cell>
          <cell r="HF80">
            <v>6.4573267799999767</v>
          </cell>
          <cell r="HG80">
            <v>774.46555109999974</v>
          </cell>
          <cell r="HH80">
            <v>714.01743473999989</v>
          </cell>
          <cell r="HI80">
            <v>205.600866416</v>
          </cell>
          <cell r="HJ80">
            <v>208.29399163999983</v>
          </cell>
          <cell r="HK80">
            <v>113.92891716000005</v>
          </cell>
          <cell r="HL80">
            <v>63.936880495999809</v>
          </cell>
          <cell r="HM80">
            <v>123.69169855199958</v>
          </cell>
        </row>
        <row r="81">
          <cell r="B81" t="str">
            <v>72-10-232</v>
          </cell>
          <cell r="C81" t="str">
            <v>Devon-GTH00086</v>
          </cell>
          <cell r="D81" t="str">
            <v>CJ Edwards 1 &amp; 2 H CDP</v>
          </cell>
          <cell r="E81">
            <v>13057</v>
          </cell>
          <cell r="F81">
            <v>15929</v>
          </cell>
          <cell r="H81">
            <v>3.3658000000000001</v>
          </cell>
          <cell r="I81">
            <v>3.3658000000000001</v>
          </cell>
          <cell r="J81">
            <v>1.2439</v>
          </cell>
          <cell r="K81">
            <v>0.17949999999999999</v>
          </cell>
          <cell r="L81">
            <v>0.38500000000000001</v>
          </cell>
          <cell r="M81">
            <v>0.1111</v>
          </cell>
          <cell r="N81">
            <v>0.13120000000000001</v>
          </cell>
          <cell r="O81">
            <v>0.21609999999999999</v>
          </cell>
          <cell r="P81">
            <v>5.6326000000000001</v>
          </cell>
          <cell r="Q81">
            <v>0.53090000000000004</v>
          </cell>
          <cell r="R81">
            <v>1241.0999999999999</v>
          </cell>
          <cell r="T81" t="str">
            <v>PriceTableDevonNGL</v>
          </cell>
          <cell r="Y81">
            <v>41416</v>
          </cell>
          <cell r="Z81">
            <v>14.65</v>
          </cell>
          <cell r="AB81">
            <v>12425.07</v>
          </cell>
          <cell r="AC81">
            <v>15221.517</v>
          </cell>
          <cell r="AE81" t="str">
            <v>Yes</v>
          </cell>
          <cell r="AG81" t="str">
            <v>Yes</v>
          </cell>
          <cell r="AI81">
            <v>0.95</v>
          </cell>
          <cell r="AK81">
            <v>43741.489000000001</v>
          </cell>
          <cell r="AL81">
            <v>43741.489000000001</v>
          </cell>
          <cell r="AM81">
            <v>16165.558999999999</v>
          </cell>
          <cell r="AN81">
            <v>2332.7579999999998</v>
          </cell>
          <cell r="AO81">
            <v>5003.4089999999997</v>
          </cell>
          <cell r="AP81">
            <v>1443.8409999999999</v>
          </cell>
          <cell r="AQ81">
            <v>1705.058</v>
          </cell>
          <cell r="AR81">
            <v>2808.4070000000002</v>
          </cell>
          <cell r="AS81">
            <v>116942.01000000001</v>
          </cell>
          <cell r="AU81">
            <v>41820.300999999999</v>
          </cell>
          <cell r="AV81">
            <v>41820.300999999999</v>
          </cell>
          <cell r="AW81">
            <v>15455.545</v>
          </cell>
          <cell r="AX81">
            <v>2230.3000000000002</v>
          </cell>
          <cell r="AY81">
            <v>4783.652</v>
          </cell>
          <cell r="AZ81">
            <v>1380.425</v>
          </cell>
          <cell r="BA81">
            <v>1630.1690000000001</v>
          </cell>
          <cell r="BB81">
            <v>2685.058</v>
          </cell>
          <cell r="BC81">
            <v>111805.751</v>
          </cell>
          <cell r="BE81">
            <v>295.03199999999998</v>
          </cell>
          <cell r="BF81">
            <v>35384.548999999999</v>
          </cell>
          <cell r="BG81">
            <v>15846.346</v>
          </cell>
          <cell r="BH81">
            <v>2066.2739999999999</v>
          </cell>
          <cell r="BI81">
            <v>5323.33</v>
          </cell>
          <cell r="BJ81">
            <v>1413.0309999999999</v>
          </cell>
          <cell r="BK81">
            <v>1676.4559999999999</v>
          </cell>
          <cell r="BL81">
            <v>2818.8609999999999</v>
          </cell>
          <cell r="BM81">
            <v>64823.878999999994</v>
          </cell>
          <cell r="BO81">
            <v>295.03199999999998</v>
          </cell>
          <cell r="BP81">
            <v>35384.550999999999</v>
          </cell>
          <cell r="BQ81">
            <v>15846.347</v>
          </cell>
          <cell r="BR81">
            <v>2066.2739999999999</v>
          </cell>
          <cell r="BS81">
            <v>5323.33</v>
          </cell>
          <cell r="BT81">
            <v>1413.03</v>
          </cell>
          <cell r="BU81">
            <v>1676.4549999999999</v>
          </cell>
          <cell r="BV81">
            <v>2818.8609999999999</v>
          </cell>
          <cell r="BW81">
            <v>64823.88</v>
          </cell>
          <cell r="BY81">
            <v>0</v>
          </cell>
          <cell r="BZ81">
            <v>0</v>
          </cell>
          <cell r="CA81">
            <v>0</v>
          </cell>
          <cell r="CB81">
            <v>0</v>
          </cell>
          <cell r="CC81">
            <v>0</v>
          </cell>
          <cell r="CD81">
            <v>0</v>
          </cell>
          <cell r="CE81">
            <v>0</v>
          </cell>
          <cell r="CF81">
            <v>0</v>
          </cell>
          <cell r="CG81">
            <v>0</v>
          </cell>
          <cell r="CI81">
            <v>280.27999999999997</v>
          </cell>
          <cell r="CJ81">
            <v>33615.322</v>
          </cell>
          <cell r="CK81">
            <v>15054.029</v>
          </cell>
          <cell r="CL81">
            <v>1962.96</v>
          </cell>
          <cell r="CM81">
            <v>5057.1639999999998</v>
          </cell>
          <cell r="CN81">
            <v>1342.3789999999999</v>
          </cell>
          <cell r="CO81">
            <v>1592.633</v>
          </cell>
          <cell r="CP81">
            <v>2677.9180000000001</v>
          </cell>
          <cell r="CQ81">
            <v>61582.684999999998</v>
          </cell>
          <cell r="CS81">
            <v>17.503</v>
          </cell>
          <cell r="CT81">
            <v>1330.6610000000001</v>
          </cell>
          <cell r="CU81">
            <v>578.476</v>
          </cell>
          <cell r="CV81">
            <v>63.503</v>
          </cell>
          <cell r="CW81">
            <v>169.82</v>
          </cell>
          <cell r="CX81">
            <v>38.859000000000002</v>
          </cell>
          <cell r="CY81">
            <v>46.514000000000003</v>
          </cell>
          <cell r="CZ81">
            <v>68.94</v>
          </cell>
          <cell r="DB81">
            <v>17.622</v>
          </cell>
          <cell r="DC81">
            <v>2347.4110000000001</v>
          </cell>
          <cell r="DD81">
            <v>1450.9390000000001</v>
          </cell>
          <cell r="DE81">
            <v>205.863</v>
          </cell>
          <cell r="DF81">
            <v>552.24199999999996</v>
          </cell>
          <cell r="DG81">
            <v>154.98099999999999</v>
          </cell>
          <cell r="DH81">
            <v>185.869</v>
          </cell>
          <cell r="DI81">
            <v>332.52100000000002</v>
          </cell>
          <cell r="DJ81">
            <v>5247.4479999999985</v>
          </cell>
          <cell r="DL81">
            <v>0.22062000000000001</v>
          </cell>
          <cell r="DM81">
            <v>0.22062000000000001</v>
          </cell>
          <cell r="DN81">
            <v>0.87283500000000003</v>
          </cell>
          <cell r="DO81">
            <v>1.1972959999999999</v>
          </cell>
          <cell r="DP81">
            <v>1.18468</v>
          </cell>
          <cell r="DQ81">
            <v>1.986728</v>
          </cell>
          <cell r="DS81">
            <v>0</v>
          </cell>
          <cell r="DT81">
            <v>0</v>
          </cell>
          <cell r="DU81">
            <v>0</v>
          </cell>
          <cell r="DV81">
            <v>0</v>
          </cell>
          <cell r="DW81">
            <v>0</v>
          </cell>
          <cell r="DX81">
            <v>0</v>
          </cell>
          <cell r="DY81">
            <v>0</v>
          </cell>
          <cell r="DZ81">
            <v>0</v>
          </cell>
          <cell r="EA81">
            <v>0</v>
          </cell>
          <cell r="EC81">
            <v>0</v>
          </cell>
          <cell r="ED81">
            <v>0</v>
          </cell>
          <cell r="EE81">
            <v>0</v>
          </cell>
          <cell r="EF81">
            <v>0</v>
          </cell>
          <cell r="EG81">
            <v>0</v>
          </cell>
          <cell r="EH81">
            <v>0</v>
          </cell>
          <cell r="EI81">
            <v>0</v>
          </cell>
          <cell r="EJ81">
            <v>0</v>
          </cell>
          <cell r="EK81">
            <v>0</v>
          </cell>
          <cell r="EM81">
            <v>286.73399999999998</v>
          </cell>
          <cell r="EN81">
            <v>289.44200000000001</v>
          </cell>
          <cell r="EP81">
            <v>332.06900000000002</v>
          </cell>
          <cell r="EQ81">
            <v>337.666</v>
          </cell>
          <cell r="ES81">
            <v>61.133000000000003</v>
          </cell>
          <cell r="ET81">
            <v>70.763000000000005</v>
          </cell>
          <cell r="EX81">
            <v>12995.867</v>
          </cell>
          <cell r="EY81">
            <v>15858.236999999999</v>
          </cell>
          <cell r="FA81">
            <v>3.097</v>
          </cell>
          <cell r="FB81">
            <v>3.7730000000000001</v>
          </cell>
          <cell r="FC81">
            <v>278.91399999999999</v>
          </cell>
          <cell r="FD81">
            <v>355.21499999999997</v>
          </cell>
          <cell r="FE81">
            <v>128.80600000000001</v>
          </cell>
          <cell r="FF81">
            <v>154.251</v>
          </cell>
          <cell r="FK81">
            <v>9983.6810000000005</v>
          </cell>
          <cell r="FL81">
            <v>10122.231</v>
          </cell>
          <cell r="FM81">
            <v>10038.284</v>
          </cell>
          <cell r="FN81">
            <v>223.00399999999999</v>
          </cell>
          <cell r="FO81">
            <v>105.73699999999999</v>
          </cell>
          <cell r="FP81">
            <v>1164.079</v>
          </cell>
          <cell r="FQ81">
            <v>8629.4110000000001</v>
          </cell>
          <cell r="FR81">
            <v>10122.231</v>
          </cell>
          <cell r="FS81">
            <v>0</v>
          </cell>
          <cell r="FU81">
            <v>0.08</v>
          </cell>
          <cell r="FV81">
            <v>-1217.72</v>
          </cell>
          <cell r="FW81">
            <v>0</v>
          </cell>
          <cell r="FX81">
            <v>0</v>
          </cell>
          <cell r="FY81">
            <v>0</v>
          </cell>
          <cell r="FZ81">
            <v>196.1</v>
          </cell>
          <cell r="GA81">
            <v>0.15</v>
          </cell>
          <cell r="GB81">
            <v>-1958.55</v>
          </cell>
          <cell r="GE81">
            <v>0.25</v>
          </cell>
          <cell r="GF81">
            <v>-3982.25</v>
          </cell>
          <cell r="GO81">
            <v>1.2500000000000001E-2</v>
          </cell>
          <cell r="GP81">
            <v>-769.78</v>
          </cell>
          <cell r="GQ81" t="str">
            <v xml:space="preserve"> </v>
          </cell>
          <cell r="GR81">
            <v>0</v>
          </cell>
          <cell r="GS81">
            <v>0</v>
          </cell>
          <cell r="GV81">
            <v>0</v>
          </cell>
          <cell r="GW81">
            <v>0</v>
          </cell>
          <cell r="GX81">
            <v>-1987.5</v>
          </cell>
          <cell r="GY81">
            <v>-5940.8</v>
          </cell>
          <cell r="GZ81">
            <v>-7928.3</v>
          </cell>
          <cell r="HC81">
            <v>-7928.3</v>
          </cell>
          <cell r="HE81">
            <v>2111.0776438029984</v>
          </cell>
          <cell r="HF81">
            <v>3.2545862400000023</v>
          </cell>
          <cell r="HG81">
            <v>390.3268607399998</v>
          </cell>
          <cell r="HH81">
            <v>691.56200869499924</v>
          </cell>
          <cell r="HI81">
            <v>123.69743894399981</v>
          </cell>
          <cell r="HJ81">
            <v>315.32153688000017</v>
          </cell>
          <cell r="HK81">
            <v>140.36630665600009</v>
          </cell>
          <cell r="HL81">
            <v>166.53350114399973</v>
          </cell>
          <cell r="HM81">
            <v>280.01540450399955</v>
          </cell>
        </row>
        <row r="82">
          <cell r="B82" t="str">
            <v>72-10-233</v>
          </cell>
          <cell r="C82" t="str">
            <v>Devon-GTH00086</v>
          </cell>
          <cell r="D82" t="str">
            <v>Edwards Bar None (SA) 1 &amp; 2 H CDP</v>
          </cell>
          <cell r="E82">
            <v>28685</v>
          </cell>
          <cell r="F82">
            <v>34973</v>
          </cell>
          <cell r="H82">
            <v>3.3727</v>
          </cell>
          <cell r="I82">
            <v>3.3727</v>
          </cell>
          <cell r="J82">
            <v>1.2524999999999999</v>
          </cell>
          <cell r="K82">
            <v>0.17910000000000001</v>
          </cell>
          <cell r="L82">
            <v>0.38819999999999999</v>
          </cell>
          <cell r="M82">
            <v>0.112</v>
          </cell>
          <cell r="N82">
            <v>0.1323</v>
          </cell>
          <cell r="O82">
            <v>0.21410000000000001</v>
          </cell>
          <cell r="P82">
            <v>5.6509</v>
          </cell>
          <cell r="Q82">
            <v>0.53480000000000005</v>
          </cell>
          <cell r="R82">
            <v>1241</v>
          </cell>
          <cell r="T82" t="str">
            <v>PriceTableDevonNGL</v>
          </cell>
          <cell r="Y82">
            <v>41416</v>
          </cell>
          <cell r="Z82">
            <v>14.65</v>
          </cell>
          <cell r="AB82">
            <v>27296.788</v>
          </cell>
          <cell r="AC82">
            <v>33419.682000000001</v>
          </cell>
          <cell r="AE82" t="str">
            <v>Yes</v>
          </cell>
          <cell r="AG82" t="str">
            <v>Yes</v>
          </cell>
          <cell r="AI82">
            <v>0.95</v>
          </cell>
          <cell r="AK82">
            <v>96293.216</v>
          </cell>
          <cell r="AL82">
            <v>96293.216</v>
          </cell>
          <cell r="AM82">
            <v>35759.851999999999</v>
          </cell>
          <cell r="AN82">
            <v>5113.4449999999997</v>
          </cell>
          <cell r="AO82">
            <v>11083.413</v>
          </cell>
          <cell r="AP82">
            <v>3197.6869999999999</v>
          </cell>
          <cell r="AQ82">
            <v>3777.268</v>
          </cell>
          <cell r="AR82">
            <v>6112.7219999999998</v>
          </cell>
          <cell r="AS82">
            <v>257630.81900000002</v>
          </cell>
          <cell r="AU82">
            <v>92063.876999999993</v>
          </cell>
          <cell r="AV82">
            <v>92063.876999999993</v>
          </cell>
          <cell r="AW82">
            <v>34189.226999999999</v>
          </cell>
          <cell r="AX82">
            <v>4888.8549999999996</v>
          </cell>
          <cell r="AY82">
            <v>10596.612999999999</v>
          </cell>
          <cell r="AZ82">
            <v>3057.24</v>
          </cell>
          <cell r="BA82">
            <v>3611.3649999999998</v>
          </cell>
          <cell r="BB82">
            <v>5844.2420000000002</v>
          </cell>
          <cell r="BC82">
            <v>246315.29599999997</v>
          </cell>
          <cell r="BE82">
            <v>649.48900000000003</v>
          </cell>
          <cell r="BF82">
            <v>77896.114000000001</v>
          </cell>
          <cell r="BG82">
            <v>35053.720999999998</v>
          </cell>
          <cell r="BH82">
            <v>4529.308</v>
          </cell>
          <cell r="BI82">
            <v>11792.093999999999</v>
          </cell>
          <cell r="BJ82">
            <v>3129.451</v>
          </cell>
          <cell r="BK82">
            <v>3713.904</v>
          </cell>
          <cell r="BL82">
            <v>6135.4759999999997</v>
          </cell>
          <cell r="BM82">
            <v>142899.557</v>
          </cell>
          <cell r="BO82">
            <v>649.48900000000003</v>
          </cell>
          <cell r="BP82">
            <v>77896.112999999998</v>
          </cell>
          <cell r="BQ82">
            <v>35053.72</v>
          </cell>
          <cell r="BR82">
            <v>4529.308</v>
          </cell>
          <cell r="BS82">
            <v>11792.093000000001</v>
          </cell>
          <cell r="BT82">
            <v>3129.451</v>
          </cell>
          <cell r="BU82">
            <v>3713.9050000000002</v>
          </cell>
          <cell r="BV82">
            <v>6135.4750000000004</v>
          </cell>
          <cell r="BW82">
            <v>142899.554</v>
          </cell>
          <cell r="BY82">
            <v>0</v>
          </cell>
          <cell r="BZ82">
            <v>0</v>
          </cell>
          <cell r="CA82">
            <v>0</v>
          </cell>
          <cell r="CB82">
            <v>0</v>
          </cell>
          <cell r="CC82">
            <v>0</v>
          </cell>
          <cell r="CD82">
            <v>0</v>
          </cell>
          <cell r="CE82">
            <v>0</v>
          </cell>
          <cell r="CF82">
            <v>0</v>
          </cell>
          <cell r="CG82">
            <v>0</v>
          </cell>
          <cell r="CI82">
            <v>617.01499999999999</v>
          </cell>
          <cell r="CJ82">
            <v>74001.308000000005</v>
          </cell>
          <cell r="CK82">
            <v>33301.035000000003</v>
          </cell>
          <cell r="CL82">
            <v>4302.8429999999998</v>
          </cell>
          <cell r="CM82">
            <v>11202.489</v>
          </cell>
          <cell r="CN82">
            <v>2972.9780000000001</v>
          </cell>
          <cell r="CO82">
            <v>3528.2089999999998</v>
          </cell>
          <cell r="CP82">
            <v>5828.7020000000002</v>
          </cell>
          <cell r="CQ82">
            <v>135754.579</v>
          </cell>
          <cell r="CS82">
            <v>38.531999999999996</v>
          </cell>
          <cell r="CT82">
            <v>2929.3380000000002</v>
          </cell>
          <cell r="CU82">
            <v>1279.6469999999999</v>
          </cell>
          <cell r="CV82">
            <v>139.19999999999999</v>
          </cell>
          <cell r="CW82">
            <v>376.18</v>
          </cell>
          <cell r="CX82">
            <v>86.061000000000007</v>
          </cell>
          <cell r="CY82">
            <v>103.044</v>
          </cell>
          <cell r="CZ82">
            <v>150.054</v>
          </cell>
          <cell r="DB82">
            <v>38.792999999999999</v>
          </cell>
          <cell r="DC82">
            <v>5167.6279999999997</v>
          </cell>
          <cell r="DD82">
            <v>3209.6239999999998</v>
          </cell>
          <cell r="DE82">
            <v>451.255</v>
          </cell>
          <cell r="DF82">
            <v>1223.3119999999999</v>
          </cell>
          <cell r="DG82">
            <v>343.238</v>
          </cell>
          <cell r="DH82">
            <v>411.76100000000002</v>
          </cell>
          <cell r="DI82">
            <v>723.75900000000001</v>
          </cell>
          <cell r="DJ82">
            <v>11569.369999999997</v>
          </cell>
          <cell r="DL82">
            <v>0.22062000000000001</v>
          </cell>
          <cell r="DM82">
            <v>0.22062000000000001</v>
          </cell>
          <cell r="DN82">
            <v>0.87283500000000003</v>
          </cell>
          <cell r="DO82">
            <v>1.1972959999999999</v>
          </cell>
          <cell r="DP82">
            <v>1.18468</v>
          </cell>
          <cell r="DQ82">
            <v>1.986728</v>
          </cell>
          <cell r="DS82">
            <v>0</v>
          </cell>
          <cell r="DT82">
            <v>0</v>
          </cell>
          <cell r="DU82">
            <v>0</v>
          </cell>
          <cell r="DV82">
            <v>0</v>
          </cell>
          <cell r="DW82">
            <v>0</v>
          </cell>
          <cell r="DX82">
            <v>0</v>
          </cell>
          <cell r="DY82">
            <v>0</v>
          </cell>
          <cell r="DZ82">
            <v>0</v>
          </cell>
          <cell r="EA82">
            <v>0</v>
          </cell>
          <cell r="EC82">
            <v>0</v>
          </cell>
          <cell r="ED82">
            <v>0</v>
          </cell>
          <cell r="EE82">
            <v>0</v>
          </cell>
          <cell r="EF82">
            <v>0</v>
          </cell>
          <cell r="EG82">
            <v>0</v>
          </cell>
          <cell r="EH82">
            <v>0</v>
          </cell>
          <cell r="EI82">
            <v>0</v>
          </cell>
          <cell r="EJ82">
            <v>0</v>
          </cell>
          <cell r="EK82">
            <v>0</v>
          </cell>
          <cell r="EM82">
            <v>629.54000000000008</v>
          </cell>
          <cell r="EN82">
            <v>635.48500000000001</v>
          </cell>
          <cell r="EP82">
            <v>729.07600000000002</v>
          </cell>
          <cell r="EQ82">
            <v>741.36400000000003</v>
          </cell>
          <cell r="ES82">
            <v>134.22</v>
          </cell>
          <cell r="ET82">
            <v>155.364</v>
          </cell>
          <cell r="EX82">
            <v>28550.78</v>
          </cell>
          <cell r="EY82">
            <v>34817.635999999999</v>
          </cell>
          <cell r="FA82">
            <v>6.8049999999999997</v>
          </cell>
          <cell r="FB82">
            <v>8.2850000000000001</v>
          </cell>
          <cell r="FC82">
            <v>612.75</v>
          </cell>
          <cell r="FD82">
            <v>779.89300000000003</v>
          </cell>
          <cell r="FE82">
            <v>282.976</v>
          </cell>
          <cell r="FF82">
            <v>338.666</v>
          </cell>
          <cell r="FK82">
            <v>21871.417000000001</v>
          </cell>
          <cell r="FL82">
            <v>22174.94</v>
          </cell>
          <cell r="FM82">
            <v>21991.037</v>
          </cell>
          <cell r="FN82">
            <v>488.53800000000001</v>
          </cell>
          <cell r="FO82">
            <v>231.64</v>
          </cell>
          <cell r="FP82">
            <v>2550.1669999999999</v>
          </cell>
          <cell r="FQ82">
            <v>18904.595000000001</v>
          </cell>
          <cell r="FR82">
            <v>22174.94</v>
          </cell>
          <cell r="FS82">
            <v>0</v>
          </cell>
          <cell r="FU82">
            <v>0.08</v>
          </cell>
          <cell r="FV82">
            <v>-2673.57</v>
          </cell>
          <cell r="FW82">
            <v>0</v>
          </cell>
          <cell r="FX82">
            <v>0</v>
          </cell>
          <cell r="FY82">
            <v>0</v>
          </cell>
          <cell r="FZ82">
            <v>196.7</v>
          </cell>
          <cell r="GA82">
            <v>0.15</v>
          </cell>
          <cell r="GB82">
            <v>-4302.75</v>
          </cell>
          <cell r="GE82">
            <v>0.25</v>
          </cell>
          <cell r="GF82">
            <v>-8743.25</v>
          </cell>
          <cell r="GO82">
            <v>1.2500000000000001E-2</v>
          </cell>
          <cell r="GP82">
            <v>-1696.93</v>
          </cell>
          <cell r="GQ82" t="str">
            <v>72-99-12-233</v>
          </cell>
          <cell r="GR82">
            <v>0</v>
          </cell>
          <cell r="GS82">
            <v>-200</v>
          </cell>
          <cell r="GV82">
            <v>0</v>
          </cell>
          <cell r="GW82">
            <v>0</v>
          </cell>
          <cell r="GX82">
            <v>-4370.5</v>
          </cell>
          <cell r="GY82">
            <v>-13246</v>
          </cell>
          <cell r="GZ82">
            <v>-17616.5</v>
          </cell>
          <cell r="HC82">
            <v>-17616.5</v>
          </cell>
          <cell r="HE82">
            <v>4655.152330225993</v>
          </cell>
          <cell r="HF82">
            <v>7.1644138800000103</v>
          </cell>
          <cell r="HG82">
            <v>859.27209971999935</v>
          </cell>
          <cell r="HH82">
            <v>1529.805684809995</v>
          </cell>
          <cell r="HI82">
            <v>271.14563864000013</v>
          </cell>
          <cell r="HJ82">
            <v>698.49325139999951</v>
          </cell>
          <cell r="HK82">
            <v>310.86929034399992</v>
          </cell>
          <cell r="HL82">
            <v>368.92545596000031</v>
          </cell>
          <cell r="HM82">
            <v>609.47649547199887</v>
          </cell>
        </row>
        <row r="83">
          <cell r="B83" t="str">
            <v>72-10-234</v>
          </cell>
          <cell r="C83" t="str">
            <v>Devon-GTH00086</v>
          </cell>
          <cell r="D83" t="str">
            <v>Glenna Sansone 1 &amp; 2H CDP</v>
          </cell>
          <cell r="E83">
            <v>28675</v>
          </cell>
          <cell r="F83">
            <v>35086</v>
          </cell>
          <cell r="H83">
            <v>3.2875999999999999</v>
          </cell>
          <cell r="I83">
            <v>3.2875999999999999</v>
          </cell>
          <cell r="J83">
            <v>1.1725000000000001</v>
          </cell>
          <cell r="K83">
            <v>0.21429999999999999</v>
          </cell>
          <cell r="L83">
            <v>0.3659</v>
          </cell>
          <cell r="M83">
            <v>0.12330000000000001</v>
          </cell>
          <cell r="N83">
            <v>0.13020000000000001</v>
          </cell>
          <cell r="O83">
            <v>0.2351</v>
          </cell>
          <cell r="P83">
            <v>5.5289000000000001</v>
          </cell>
          <cell r="Q83">
            <v>0.57469999999999999</v>
          </cell>
          <cell r="R83">
            <v>1241.0999999999999</v>
          </cell>
          <cell r="T83" t="str">
            <v>PriceTableDevonNGL</v>
          </cell>
          <cell r="Y83">
            <v>41320</v>
          </cell>
          <cell r="Z83">
            <v>14.65</v>
          </cell>
          <cell r="AB83">
            <v>27286.812000000002</v>
          </cell>
          <cell r="AC83">
            <v>33527.663</v>
          </cell>
          <cell r="AE83" t="str">
            <v>Yes</v>
          </cell>
          <cell r="AG83" t="str">
            <v>Yes</v>
          </cell>
          <cell r="AI83">
            <v>0.95</v>
          </cell>
          <cell r="AK83">
            <v>93829.241999999998</v>
          </cell>
          <cell r="AL83">
            <v>93829.241999999998</v>
          </cell>
          <cell r="AM83">
            <v>33463.555999999997</v>
          </cell>
          <cell r="AN83">
            <v>6116.1959999999999</v>
          </cell>
          <cell r="AO83">
            <v>10442.913</v>
          </cell>
          <cell r="AP83">
            <v>3519.0250000000001</v>
          </cell>
          <cell r="AQ83">
            <v>3715.953</v>
          </cell>
          <cell r="AR83">
            <v>6709.835</v>
          </cell>
          <cell r="AS83">
            <v>251625.96199999997</v>
          </cell>
          <cell r="AU83">
            <v>89708.123000000007</v>
          </cell>
          <cell r="AV83">
            <v>89708.123000000007</v>
          </cell>
          <cell r="AW83">
            <v>31993.787</v>
          </cell>
          <cell r="AX83">
            <v>5847.5640000000003</v>
          </cell>
          <cell r="AY83">
            <v>9984.2450000000008</v>
          </cell>
          <cell r="AZ83">
            <v>3364.4639999999999</v>
          </cell>
          <cell r="BA83">
            <v>3552.7429999999999</v>
          </cell>
          <cell r="BB83">
            <v>6415.13</v>
          </cell>
          <cell r="BC83">
            <v>240574.17900000003</v>
          </cell>
          <cell r="BE83">
            <v>632.86900000000003</v>
          </cell>
          <cell r="BF83">
            <v>75902.888999999996</v>
          </cell>
          <cell r="BG83">
            <v>32802.767999999996</v>
          </cell>
          <cell r="BH83">
            <v>5417.51</v>
          </cell>
          <cell r="BI83">
            <v>11110.64</v>
          </cell>
          <cell r="BJ83">
            <v>3443.9319999999998</v>
          </cell>
          <cell r="BK83">
            <v>3653.6179999999999</v>
          </cell>
          <cell r="BL83">
            <v>6734.8109999999997</v>
          </cell>
          <cell r="BM83">
            <v>139699.03699999998</v>
          </cell>
          <cell r="BO83">
            <v>632.86900000000003</v>
          </cell>
          <cell r="BP83">
            <v>75902.888000000006</v>
          </cell>
          <cell r="BQ83">
            <v>32802.767</v>
          </cell>
          <cell r="BR83">
            <v>5417.51</v>
          </cell>
          <cell r="BS83">
            <v>11110.64</v>
          </cell>
          <cell r="BT83">
            <v>3443.9319999999998</v>
          </cell>
          <cell r="BU83">
            <v>3653.6179999999999</v>
          </cell>
          <cell r="BV83">
            <v>6734.8119999999999</v>
          </cell>
          <cell r="BW83">
            <v>139699.03599999999</v>
          </cell>
          <cell r="BY83">
            <v>0</v>
          </cell>
          <cell r="BZ83">
            <v>0</v>
          </cell>
          <cell r="CA83">
            <v>0</v>
          </cell>
          <cell r="CB83">
            <v>0</v>
          </cell>
          <cell r="CC83">
            <v>0</v>
          </cell>
          <cell r="CD83">
            <v>0</v>
          </cell>
          <cell r="CE83">
            <v>0</v>
          </cell>
          <cell r="CF83">
            <v>0</v>
          </cell>
          <cell r="CG83">
            <v>0</v>
          </cell>
          <cell r="CI83">
            <v>601.226</v>
          </cell>
          <cell r="CJ83">
            <v>72107.744999999995</v>
          </cell>
          <cell r="CK83">
            <v>31162.63</v>
          </cell>
          <cell r="CL83">
            <v>5146.6350000000002</v>
          </cell>
          <cell r="CM83">
            <v>10555.108</v>
          </cell>
          <cell r="CN83">
            <v>3271.7350000000001</v>
          </cell>
          <cell r="CO83">
            <v>3470.9369999999999</v>
          </cell>
          <cell r="CP83">
            <v>6398.07</v>
          </cell>
          <cell r="CQ83">
            <v>132714.08599999998</v>
          </cell>
          <cell r="CS83">
            <v>37.545999999999999</v>
          </cell>
          <cell r="CT83">
            <v>2854.3820000000001</v>
          </cell>
          <cell r="CU83">
            <v>1197.4760000000001</v>
          </cell>
          <cell r="CV83">
            <v>166.49700000000001</v>
          </cell>
          <cell r="CW83">
            <v>354.44099999999997</v>
          </cell>
          <cell r="CX83">
            <v>94.709000000000003</v>
          </cell>
          <cell r="CY83">
            <v>101.371</v>
          </cell>
          <cell r="CZ83">
            <v>164.71100000000001</v>
          </cell>
          <cell r="DB83">
            <v>37.801000000000002</v>
          </cell>
          <cell r="DC83">
            <v>5035.3980000000001</v>
          </cell>
          <cell r="DD83">
            <v>3003.52</v>
          </cell>
          <cell r="DE83">
            <v>539.74599999999998</v>
          </cell>
          <cell r="DF83">
            <v>1152.6179999999999</v>
          </cell>
          <cell r="DG83">
            <v>377.73</v>
          </cell>
          <cell r="DH83">
            <v>405.077</v>
          </cell>
          <cell r="DI83">
            <v>794.45899999999995</v>
          </cell>
          <cell r="DJ83">
            <v>11346.349</v>
          </cell>
          <cell r="DL83">
            <v>0.22062000000000001</v>
          </cell>
          <cell r="DM83">
            <v>0.22062000000000001</v>
          </cell>
          <cell r="DN83">
            <v>0.87283500000000003</v>
          </cell>
          <cell r="DO83">
            <v>1.1972959999999999</v>
          </cell>
          <cell r="DP83">
            <v>1.18468</v>
          </cell>
          <cell r="DQ83">
            <v>1.986728</v>
          </cell>
          <cell r="DS83">
            <v>0</v>
          </cell>
          <cell r="DT83">
            <v>0</v>
          </cell>
          <cell r="DU83">
            <v>0</v>
          </cell>
          <cell r="DV83">
            <v>0</v>
          </cell>
          <cell r="DW83">
            <v>0</v>
          </cell>
          <cell r="DX83">
            <v>0</v>
          </cell>
          <cell r="DY83">
            <v>0</v>
          </cell>
          <cell r="DZ83">
            <v>0</v>
          </cell>
          <cell r="EA83">
            <v>0</v>
          </cell>
          <cell r="EC83">
            <v>0</v>
          </cell>
          <cell r="ED83">
            <v>0</v>
          </cell>
          <cell r="EE83">
            <v>0</v>
          </cell>
          <cell r="EF83">
            <v>0</v>
          </cell>
          <cell r="EG83">
            <v>0</v>
          </cell>
          <cell r="EH83">
            <v>0</v>
          </cell>
          <cell r="EI83">
            <v>0</v>
          </cell>
          <cell r="EJ83">
            <v>0</v>
          </cell>
          <cell r="EK83">
            <v>0</v>
          </cell>
          <cell r="EM83">
            <v>631.57399999999996</v>
          </cell>
          <cell r="EN83">
            <v>637.53899999999999</v>
          </cell>
          <cell r="EP83">
            <v>731.43200000000002</v>
          </cell>
          <cell r="EQ83">
            <v>743.76</v>
          </cell>
          <cell r="ES83">
            <v>134.654</v>
          </cell>
          <cell r="ET83">
            <v>155.86599999999999</v>
          </cell>
          <cell r="EX83">
            <v>28540.346000000001</v>
          </cell>
          <cell r="EY83">
            <v>34930.133999999998</v>
          </cell>
          <cell r="FA83">
            <v>6.8019999999999996</v>
          </cell>
          <cell r="FB83">
            <v>8.3119999999999994</v>
          </cell>
          <cell r="FC83">
            <v>612.52599999999995</v>
          </cell>
          <cell r="FD83">
            <v>782.41300000000001</v>
          </cell>
          <cell r="FE83">
            <v>282.87200000000001</v>
          </cell>
          <cell r="FF83">
            <v>339.76</v>
          </cell>
          <cell r="FK83">
            <v>22202.485999999997</v>
          </cell>
          <cell r="FL83">
            <v>22510.603999999999</v>
          </cell>
          <cell r="FM83">
            <v>22323.917000000001</v>
          </cell>
          <cell r="FN83">
            <v>495.93299999999999</v>
          </cell>
          <cell r="FO83">
            <v>235.14599999999999</v>
          </cell>
          <cell r="FP83">
            <v>2588.7689999999998</v>
          </cell>
          <cell r="FQ83">
            <v>19190.755000000001</v>
          </cell>
          <cell r="FR83">
            <v>22510.603999999999</v>
          </cell>
          <cell r="FS83">
            <v>0</v>
          </cell>
          <cell r="FU83">
            <v>0.08</v>
          </cell>
          <cell r="FV83">
            <v>-2682.21</v>
          </cell>
          <cell r="FW83">
            <v>0</v>
          </cell>
          <cell r="FX83">
            <v>0</v>
          </cell>
          <cell r="FY83">
            <v>0</v>
          </cell>
          <cell r="FZ83">
            <v>151.4</v>
          </cell>
          <cell r="GA83">
            <v>0.15</v>
          </cell>
          <cell r="GB83">
            <v>-4301.25</v>
          </cell>
          <cell r="GE83">
            <v>0.25</v>
          </cell>
          <cell r="GF83">
            <v>-8771.5</v>
          </cell>
          <cell r="GO83">
            <v>1.2500000000000001E-2</v>
          </cell>
          <cell r="GP83">
            <v>-1658.93</v>
          </cell>
          <cell r="GQ83" t="str">
            <v>72-99-10-234</v>
          </cell>
          <cell r="GR83">
            <v>0</v>
          </cell>
          <cell r="GS83">
            <v>-200</v>
          </cell>
          <cell r="GV83">
            <v>0</v>
          </cell>
          <cell r="GW83">
            <v>0</v>
          </cell>
          <cell r="GX83">
            <v>-4341.1400000000003</v>
          </cell>
          <cell r="GY83">
            <v>-13272.75</v>
          </cell>
          <cell r="GZ83">
            <v>-17613.89</v>
          </cell>
          <cell r="HC83">
            <v>-17613.89</v>
          </cell>
          <cell r="HE83">
            <v>4632.3396355619943</v>
          </cell>
          <cell r="HF83">
            <v>6.9810786600000068</v>
          </cell>
          <cell r="HG83">
            <v>837.28466928000012</v>
          </cell>
          <cell r="HH83">
            <v>1431.5698512299959</v>
          </cell>
          <cell r="HI83">
            <v>324.31755399999997</v>
          </cell>
          <cell r="HJ83">
            <v>658.12764975999903</v>
          </cell>
          <cell r="HK83">
            <v>342.10860141599932</v>
          </cell>
          <cell r="HL83">
            <v>362.93745776800012</v>
          </cell>
          <cell r="HM83">
            <v>669.01277344799996</v>
          </cell>
        </row>
        <row r="84">
          <cell r="B84" t="str">
            <v>72-10-236</v>
          </cell>
          <cell r="C84" t="str">
            <v>Devon-GTH00086</v>
          </cell>
          <cell r="D84" t="str">
            <v>Murrin Bear Creek 7 &amp; 9 H CDP</v>
          </cell>
          <cell r="E84">
            <v>36962</v>
          </cell>
          <cell r="F84">
            <v>42435</v>
          </cell>
          <cell r="H84">
            <v>2.7913999999999999</v>
          </cell>
          <cell r="I84">
            <v>2.7913999999999999</v>
          </cell>
          <cell r="J84">
            <v>0.85489999999999999</v>
          </cell>
          <cell r="K84">
            <v>0.17730000000000001</v>
          </cell>
          <cell r="L84">
            <v>0.2349</v>
          </cell>
          <cell r="M84">
            <v>8.5500000000000007E-2</v>
          </cell>
          <cell r="N84">
            <v>6.6600000000000006E-2</v>
          </cell>
          <cell r="O84">
            <v>0.18079999999999999</v>
          </cell>
          <cell r="P84">
            <v>4.3914</v>
          </cell>
          <cell r="Q84">
            <v>1.3275999999999999</v>
          </cell>
          <cell r="R84">
            <v>1168.5</v>
          </cell>
          <cell r="T84" t="str">
            <v>PriceTableDevonNGL</v>
          </cell>
          <cell r="Y84">
            <v>41388</v>
          </cell>
          <cell r="Z84">
            <v>14.65</v>
          </cell>
          <cell r="AB84">
            <v>35182.868999999999</v>
          </cell>
          <cell r="AC84">
            <v>40550.258000000002</v>
          </cell>
          <cell r="AE84" t="str">
            <v>Yes</v>
          </cell>
          <cell r="AG84" t="str">
            <v>Yes</v>
          </cell>
          <cell r="AI84">
            <v>0.95</v>
          </cell>
          <cell r="AK84">
            <v>102721.122</v>
          </cell>
          <cell r="AL84">
            <v>102721.122</v>
          </cell>
          <cell r="AM84">
            <v>31459.585999999999</v>
          </cell>
          <cell r="AN84">
            <v>6524.4880000000003</v>
          </cell>
          <cell r="AO84">
            <v>8644.1180000000004</v>
          </cell>
          <cell r="AP84">
            <v>3146.3270000000002</v>
          </cell>
          <cell r="AQ84">
            <v>2450.8229999999999</v>
          </cell>
          <cell r="AR84">
            <v>6653.2849999999999</v>
          </cell>
          <cell r="AS84">
            <v>264320.87099999998</v>
          </cell>
          <cell r="AU84">
            <v>98209.460999999996</v>
          </cell>
          <cell r="AV84">
            <v>98209.460999999996</v>
          </cell>
          <cell r="AW84">
            <v>30077.834999999999</v>
          </cell>
          <cell r="AX84">
            <v>6237.9229999999998</v>
          </cell>
          <cell r="AY84">
            <v>8264.4560000000001</v>
          </cell>
          <cell r="AZ84">
            <v>3008.1350000000002</v>
          </cell>
          <cell r="BA84">
            <v>2343.1790000000001</v>
          </cell>
          <cell r="BB84">
            <v>6361.0630000000001</v>
          </cell>
          <cell r="BC84">
            <v>252711.51300000001</v>
          </cell>
          <cell r="BE84">
            <v>692.84400000000005</v>
          </cell>
          <cell r="BF84">
            <v>83095.95</v>
          </cell>
          <cell r="BG84">
            <v>30838.37</v>
          </cell>
          <cell r="BH84">
            <v>5779.16</v>
          </cell>
          <cell r="BI84">
            <v>9196.8279999999995</v>
          </cell>
          <cell r="BJ84">
            <v>3079.1869999999999</v>
          </cell>
          <cell r="BK84">
            <v>2409.7109999999998</v>
          </cell>
          <cell r="BL84">
            <v>6678.0510000000004</v>
          </cell>
          <cell r="BM84">
            <v>141770.101</v>
          </cell>
          <cell r="BO84">
            <v>692.84400000000005</v>
          </cell>
          <cell r="BP84">
            <v>83095.95</v>
          </cell>
          <cell r="BQ84">
            <v>30838.37</v>
          </cell>
          <cell r="BR84">
            <v>5779.16</v>
          </cell>
          <cell r="BS84">
            <v>9196.8289999999997</v>
          </cell>
          <cell r="BT84">
            <v>3079.1869999999999</v>
          </cell>
          <cell r="BU84">
            <v>2409.71</v>
          </cell>
          <cell r="BV84">
            <v>6678.0510000000004</v>
          </cell>
          <cell r="BW84">
            <v>141770.101</v>
          </cell>
          <cell r="BY84">
            <v>0</v>
          </cell>
          <cell r="BZ84">
            <v>0</v>
          </cell>
          <cell r="CA84">
            <v>0</v>
          </cell>
          <cell r="CB84">
            <v>0</v>
          </cell>
          <cell r="CC84">
            <v>0</v>
          </cell>
          <cell r="CD84">
            <v>0</v>
          </cell>
          <cell r="CE84">
            <v>0</v>
          </cell>
          <cell r="CF84">
            <v>0</v>
          </cell>
          <cell r="CG84">
            <v>0</v>
          </cell>
          <cell r="CI84">
            <v>658.202</v>
          </cell>
          <cell r="CJ84">
            <v>78941.153000000006</v>
          </cell>
          <cell r="CK84">
            <v>29296.452000000001</v>
          </cell>
          <cell r="CL84">
            <v>5490.2020000000002</v>
          </cell>
          <cell r="CM84">
            <v>8736.9869999999992</v>
          </cell>
          <cell r="CN84">
            <v>2925.2280000000001</v>
          </cell>
          <cell r="CO84">
            <v>2289.2249999999999</v>
          </cell>
          <cell r="CP84">
            <v>6344.1480000000001</v>
          </cell>
          <cell r="CQ84">
            <v>134681.59700000001</v>
          </cell>
          <cell r="CS84">
            <v>41.103999999999999</v>
          </cell>
          <cell r="CT84">
            <v>3124.8820000000001</v>
          </cell>
          <cell r="CU84">
            <v>1125.7650000000001</v>
          </cell>
          <cell r="CV84">
            <v>177.61199999999999</v>
          </cell>
          <cell r="CW84">
            <v>293.38799999999998</v>
          </cell>
          <cell r="CX84">
            <v>84.679000000000002</v>
          </cell>
          <cell r="CY84">
            <v>66.858999999999995</v>
          </cell>
          <cell r="CZ84">
            <v>163.32300000000001</v>
          </cell>
          <cell r="DB84">
            <v>41.383000000000003</v>
          </cell>
          <cell r="DC84">
            <v>5512.585</v>
          </cell>
          <cell r="DD84">
            <v>2823.654</v>
          </cell>
          <cell r="DE84">
            <v>575.77800000000002</v>
          </cell>
          <cell r="DF84">
            <v>954.07899999999995</v>
          </cell>
          <cell r="DG84">
            <v>337.72500000000002</v>
          </cell>
          <cell r="DH84">
            <v>267.16500000000002</v>
          </cell>
          <cell r="DI84">
            <v>787.76300000000003</v>
          </cell>
          <cell r="DJ84">
            <v>11300.132000000001</v>
          </cell>
          <cell r="DL84">
            <v>0.22062000000000001</v>
          </cell>
          <cell r="DM84">
            <v>0.22062000000000001</v>
          </cell>
          <cell r="DN84">
            <v>0.87283500000000003</v>
          </cell>
          <cell r="DO84">
            <v>1.1972959999999999</v>
          </cell>
          <cell r="DP84">
            <v>1.18468</v>
          </cell>
          <cell r="DQ84">
            <v>1.986728</v>
          </cell>
          <cell r="DS84">
            <v>0</v>
          </cell>
          <cell r="DT84">
            <v>0</v>
          </cell>
          <cell r="DU84">
            <v>0</v>
          </cell>
          <cell r="DV84">
            <v>0</v>
          </cell>
          <cell r="DW84">
            <v>0</v>
          </cell>
          <cell r="DX84">
            <v>0</v>
          </cell>
          <cell r="DY84">
            <v>0</v>
          </cell>
          <cell r="DZ84">
            <v>0</v>
          </cell>
          <cell r="EA84">
            <v>0</v>
          </cell>
          <cell r="EC84">
            <v>0</v>
          </cell>
          <cell r="ED84">
            <v>0</v>
          </cell>
          <cell r="EE84">
            <v>0</v>
          </cell>
          <cell r="EF84">
            <v>0</v>
          </cell>
          <cell r="EG84">
            <v>0</v>
          </cell>
          <cell r="EH84">
            <v>0</v>
          </cell>
          <cell r="EI84">
            <v>0</v>
          </cell>
          <cell r="EJ84">
            <v>0</v>
          </cell>
          <cell r="EK84">
            <v>0</v>
          </cell>
          <cell r="EM84">
            <v>763.86</v>
          </cell>
          <cell r="EN84">
            <v>771.07500000000005</v>
          </cell>
          <cell r="EP84">
            <v>884.63499999999999</v>
          </cell>
          <cell r="EQ84">
            <v>899.54499999999996</v>
          </cell>
          <cell r="ES84">
            <v>162.85899999999998</v>
          </cell>
          <cell r="ET84">
            <v>188.51400000000001</v>
          </cell>
          <cell r="EX84">
            <v>36799.141000000003</v>
          </cell>
          <cell r="EY84">
            <v>42246.485999999997</v>
          </cell>
          <cell r="FA84">
            <v>8.7710000000000008</v>
          </cell>
          <cell r="FB84">
            <v>10.053000000000001</v>
          </cell>
          <cell r="FC84">
            <v>789.774</v>
          </cell>
          <cell r="FD84">
            <v>946.29499999999996</v>
          </cell>
          <cell r="FE84">
            <v>364.72800000000001</v>
          </cell>
          <cell r="FF84">
            <v>410.92500000000001</v>
          </cell>
          <cell r="FK84">
            <v>29275.733999999997</v>
          </cell>
          <cell r="FL84">
            <v>29682.010999999999</v>
          </cell>
          <cell r="FM84">
            <v>29435.848999999998</v>
          </cell>
          <cell r="FN84">
            <v>653.92700000000002</v>
          </cell>
          <cell r="FO84">
            <v>310.05900000000003</v>
          </cell>
          <cell r="FP84">
            <v>3413.4969999999998</v>
          </cell>
          <cell r="FQ84">
            <v>25304.528999999999</v>
          </cell>
          <cell r="FR84">
            <v>29682.010999999999</v>
          </cell>
          <cell r="FS84">
            <v>0</v>
          </cell>
          <cell r="FU84">
            <v>0.08</v>
          </cell>
          <cell r="FV84">
            <v>-3244.02</v>
          </cell>
          <cell r="FW84">
            <v>0</v>
          </cell>
          <cell r="FX84">
            <v>0</v>
          </cell>
          <cell r="FY84">
            <v>0</v>
          </cell>
          <cell r="FZ84">
            <v>140.4</v>
          </cell>
          <cell r="GA84">
            <v>0.2</v>
          </cell>
          <cell r="GB84">
            <v>-7392.4</v>
          </cell>
          <cell r="GE84">
            <v>0.25</v>
          </cell>
          <cell r="GF84">
            <v>-10608.75</v>
          </cell>
          <cell r="GO84">
            <v>1.2500000000000001E-2</v>
          </cell>
          <cell r="GP84">
            <v>-1683.52</v>
          </cell>
          <cell r="GQ84" t="str">
            <v>72-99-12-236</v>
          </cell>
          <cell r="GR84">
            <v>0</v>
          </cell>
          <cell r="GS84">
            <v>-200</v>
          </cell>
          <cell r="GV84">
            <v>0</v>
          </cell>
          <cell r="GW84">
            <v>0</v>
          </cell>
          <cell r="GX84">
            <v>-4927.54</v>
          </cell>
          <cell r="GY84">
            <v>-18201.150000000001</v>
          </cell>
          <cell r="GZ84">
            <v>-23128.69</v>
          </cell>
          <cell r="HC84">
            <v>-23128.69</v>
          </cell>
          <cell r="HE84">
            <v>4369.4687285019963</v>
          </cell>
          <cell r="HF84">
            <v>7.6427180400000116</v>
          </cell>
          <cell r="HG84">
            <v>916.63131413999815</v>
          </cell>
          <cell r="HH84">
            <v>1345.8399975299981</v>
          </cell>
          <cell r="HI84">
            <v>345.96825756799956</v>
          </cell>
          <cell r="HJ84">
            <v>544.76443588000041</v>
          </cell>
          <cell r="HK84">
            <v>305.87465615199966</v>
          </cell>
          <cell r="HL84">
            <v>239.37290980799975</v>
          </cell>
          <cell r="HM84">
            <v>663.37443938400054</v>
          </cell>
        </row>
        <row r="85">
          <cell r="B85" t="str">
            <v>72-10-237</v>
          </cell>
          <cell r="C85" t="str">
            <v>Devon-GTH00086</v>
          </cell>
          <cell r="D85" t="str">
            <v>Bailey Ranch C (SA) 4H</v>
          </cell>
          <cell r="E85">
            <v>35217</v>
          </cell>
          <cell r="F85">
            <v>41371</v>
          </cell>
          <cell r="H85">
            <v>2.9091999999999998</v>
          </cell>
          <cell r="I85">
            <v>2.9091999999999998</v>
          </cell>
          <cell r="J85">
            <v>0.93140000000000001</v>
          </cell>
          <cell r="K85">
            <v>0.1993</v>
          </cell>
          <cell r="L85">
            <v>0.26340000000000002</v>
          </cell>
          <cell r="M85">
            <v>9.6000000000000002E-2</v>
          </cell>
          <cell r="N85">
            <v>8.1100000000000005E-2</v>
          </cell>
          <cell r="O85">
            <v>0.18529999999999999</v>
          </cell>
          <cell r="P85">
            <v>4.6657000000000002</v>
          </cell>
          <cell r="Q85">
            <v>0.65490000000000004</v>
          </cell>
          <cell r="R85">
            <v>1195.5999999999999</v>
          </cell>
          <cell r="T85" t="str">
            <v>PriceTableDevonNGL</v>
          </cell>
          <cell r="Y85">
            <v>41372</v>
          </cell>
          <cell r="Z85">
            <v>14.65</v>
          </cell>
          <cell r="AB85">
            <v>33518.417000000001</v>
          </cell>
          <cell r="AC85">
            <v>39533.516000000003</v>
          </cell>
          <cell r="AE85" t="str">
            <v>Yes</v>
          </cell>
          <cell r="AG85" t="str">
            <v>Yes</v>
          </cell>
          <cell r="AI85">
            <v>0.95</v>
          </cell>
          <cell r="AK85">
            <v>101991.38800000001</v>
          </cell>
          <cell r="AL85">
            <v>101991.38800000001</v>
          </cell>
          <cell r="AM85">
            <v>32653.231</v>
          </cell>
          <cell r="AN85">
            <v>6987.1040000000003</v>
          </cell>
          <cell r="AO85">
            <v>9234.3359999999993</v>
          </cell>
          <cell r="AP85">
            <v>3365.59</v>
          </cell>
          <cell r="AQ85">
            <v>2843.2220000000002</v>
          </cell>
          <cell r="AR85">
            <v>6496.2889999999998</v>
          </cell>
          <cell r="AS85">
            <v>265562.54800000001</v>
          </cell>
          <cell r="AU85">
            <v>97511.778999999995</v>
          </cell>
          <cell r="AV85">
            <v>97511.778999999995</v>
          </cell>
          <cell r="AW85">
            <v>31219.054</v>
          </cell>
          <cell r="AX85">
            <v>6680.2209999999995</v>
          </cell>
          <cell r="AY85">
            <v>8828.7510000000002</v>
          </cell>
          <cell r="AZ85">
            <v>3217.768</v>
          </cell>
          <cell r="BA85">
            <v>2718.3440000000001</v>
          </cell>
          <cell r="BB85">
            <v>6210.9629999999997</v>
          </cell>
          <cell r="BC85">
            <v>253898.65899999999</v>
          </cell>
          <cell r="BE85">
            <v>687.92200000000003</v>
          </cell>
          <cell r="BF85">
            <v>82505.633000000002</v>
          </cell>
          <cell r="BG85">
            <v>32008.444</v>
          </cell>
          <cell r="BH85">
            <v>6188.9290000000001</v>
          </cell>
          <cell r="BI85">
            <v>9824.7849999999999</v>
          </cell>
          <cell r="BJ85">
            <v>3293.7719999999999</v>
          </cell>
          <cell r="BK85">
            <v>2795.527</v>
          </cell>
          <cell r="BL85">
            <v>6520.47</v>
          </cell>
          <cell r="BM85">
            <v>143825.48200000002</v>
          </cell>
          <cell r="BO85">
            <v>687.92200000000003</v>
          </cell>
          <cell r="BP85">
            <v>82505.634999999995</v>
          </cell>
          <cell r="BQ85">
            <v>32008.445</v>
          </cell>
          <cell r="BR85">
            <v>6188.93</v>
          </cell>
          <cell r="BS85">
            <v>9824.7860000000001</v>
          </cell>
          <cell r="BT85">
            <v>3293.7710000000002</v>
          </cell>
          <cell r="BU85">
            <v>2795.5279999999998</v>
          </cell>
          <cell r="BV85">
            <v>6520.4709999999995</v>
          </cell>
          <cell r="BW85">
            <v>143825.48799999998</v>
          </cell>
          <cell r="BY85">
            <v>0</v>
          </cell>
          <cell r="BZ85">
            <v>0</v>
          </cell>
          <cell r="CA85">
            <v>0</v>
          </cell>
          <cell r="CB85">
            <v>0</v>
          </cell>
          <cell r="CC85">
            <v>0</v>
          </cell>
          <cell r="CD85">
            <v>0</v>
          </cell>
          <cell r="CE85">
            <v>0</v>
          </cell>
          <cell r="CF85">
            <v>0</v>
          </cell>
          <cell r="CG85">
            <v>0</v>
          </cell>
          <cell r="CI85">
            <v>653.52599999999995</v>
          </cell>
          <cell r="CJ85">
            <v>78380.350999999995</v>
          </cell>
          <cell r="CK85">
            <v>30408.022000000001</v>
          </cell>
          <cell r="CL85">
            <v>5879.4830000000002</v>
          </cell>
          <cell r="CM85">
            <v>9333.5460000000003</v>
          </cell>
          <cell r="CN85">
            <v>3129.0830000000001</v>
          </cell>
          <cell r="CO85">
            <v>2655.7510000000002</v>
          </cell>
          <cell r="CP85">
            <v>6194.4470000000001</v>
          </cell>
          <cell r="CQ85">
            <v>136634.20899999997</v>
          </cell>
          <cell r="CS85">
            <v>40.811999999999998</v>
          </cell>
          <cell r="CT85">
            <v>3102.683</v>
          </cell>
          <cell r="CU85">
            <v>1168.479</v>
          </cell>
          <cell r="CV85">
            <v>190.20500000000001</v>
          </cell>
          <cell r="CW85">
            <v>313.42099999999999</v>
          </cell>
          <cell r="CX85">
            <v>90.58</v>
          </cell>
          <cell r="CY85">
            <v>77.563000000000002</v>
          </cell>
          <cell r="CZ85">
            <v>159.46899999999999</v>
          </cell>
          <cell r="DB85">
            <v>41.088999999999999</v>
          </cell>
          <cell r="DC85">
            <v>5473.424</v>
          </cell>
          <cell r="DD85">
            <v>2930.7890000000002</v>
          </cell>
          <cell r="DE85">
            <v>616.60299999999995</v>
          </cell>
          <cell r="DF85">
            <v>1019.223</v>
          </cell>
          <cell r="DG85">
            <v>361.26100000000002</v>
          </cell>
          <cell r="DH85">
            <v>309.94</v>
          </cell>
          <cell r="DI85">
            <v>769.17399999999998</v>
          </cell>
          <cell r="DJ85">
            <v>11521.503000000001</v>
          </cell>
          <cell r="DL85">
            <v>0.22062000000000001</v>
          </cell>
          <cell r="DM85">
            <v>0.22062000000000001</v>
          </cell>
          <cell r="DN85">
            <v>0.87283500000000003</v>
          </cell>
          <cell r="DO85">
            <v>1.1972959999999999</v>
          </cell>
          <cell r="DP85">
            <v>1.18468</v>
          </cell>
          <cell r="DQ85">
            <v>1.986728</v>
          </cell>
          <cell r="DS85">
            <v>0</v>
          </cell>
          <cell r="DT85">
            <v>0</v>
          </cell>
          <cell r="DU85">
            <v>0</v>
          </cell>
          <cell r="DV85">
            <v>0</v>
          </cell>
          <cell r="DW85">
            <v>0</v>
          </cell>
          <cell r="DX85">
            <v>0</v>
          </cell>
          <cell r="DY85">
            <v>0</v>
          </cell>
          <cell r="DZ85">
            <v>0</v>
          </cell>
          <cell r="EA85">
            <v>0</v>
          </cell>
          <cell r="EC85">
            <v>0</v>
          </cell>
          <cell r="ED85">
            <v>0</v>
          </cell>
          <cell r="EE85">
            <v>0</v>
          </cell>
          <cell r="EF85">
            <v>0</v>
          </cell>
          <cell r="EG85">
            <v>0</v>
          </cell>
          <cell r="EH85">
            <v>0</v>
          </cell>
          <cell r="EI85">
            <v>0</v>
          </cell>
          <cell r="EJ85">
            <v>0</v>
          </cell>
          <cell r="EK85">
            <v>0</v>
          </cell>
          <cell r="EM85">
            <v>744.70799999999997</v>
          </cell>
          <cell r="EN85">
            <v>751.74099999999999</v>
          </cell>
          <cell r="EP85">
            <v>862.45399999999995</v>
          </cell>
          <cell r="EQ85">
            <v>876.99</v>
          </cell>
          <cell r="ES85">
            <v>158.77500000000001</v>
          </cell>
          <cell r="ET85">
            <v>183.78699999999998</v>
          </cell>
          <cell r="EX85">
            <v>35058.224999999999</v>
          </cell>
          <cell r="EY85">
            <v>41187.213000000003</v>
          </cell>
          <cell r="FA85">
            <v>8.3559999999999999</v>
          </cell>
          <cell r="FB85">
            <v>9.8000000000000007</v>
          </cell>
          <cell r="FC85">
            <v>752.41099999999994</v>
          </cell>
          <cell r="FD85">
            <v>922.56799999999998</v>
          </cell>
          <cell r="FE85">
            <v>347.47300000000001</v>
          </cell>
          <cell r="FF85">
            <v>400.62200000000001</v>
          </cell>
          <cell r="FK85">
            <v>28036.978999999999</v>
          </cell>
          <cell r="FL85">
            <v>28426.064999999999</v>
          </cell>
          <cell r="FM85">
            <v>28190.319</v>
          </cell>
          <cell r="FN85">
            <v>626.25699999999995</v>
          </cell>
          <cell r="FO85">
            <v>296.93900000000002</v>
          </cell>
          <cell r="FP85">
            <v>3269.0610000000001</v>
          </cell>
          <cell r="FQ85">
            <v>24233.809000000001</v>
          </cell>
          <cell r="FR85">
            <v>28426.064999999999</v>
          </cell>
          <cell r="FS85">
            <v>0</v>
          </cell>
          <cell r="FU85">
            <v>0.08</v>
          </cell>
          <cell r="FV85">
            <v>-3162.68</v>
          </cell>
          <cell r="FW85">
            <v>0</v>
          </cell>
          <cell r="FX85">
            <v>0</v>
          </cell>
          <cell r="FY85">
            <v>0</v>
          </cell>
          <cell r="FZ85">
            <v>163</v>
          </cell>
          <cell r="GA85">
            <v>0.15</v>
          </cell>
          <cell r="GB85">
            <v>-5282.55</v>
          </cell>
          <cell r="GE85">
            <v>0.25</v>
          </cell>
          <cell r="GF85">
            <v>-10342.75</v>
          </cell>
          <cell r="GO85">
            <v>1.2500000000000001E-2</v>
          </cell>
          <cell r="GP85">
            <v>-1707.93</v>
          </cell>
          <cell r="GQ85" t="str">
            <v xml:space="preserve"> </v>
          </cell>
          <cell r="GR85">
            <v>0</v>
          </cell>
          <cell r="GS85">
            <v>0</v>
          </cell>
          <cell r="GV85">
            <v>0</v>
          </cell>
          <cell r="GW85">
            <v>0</v>
          </cell>
          <cell r="GX85">
            <v>-4870.6099999999997</v>
          </cell>
          <cell r="GY85">
            <v>-15625.3</v>
          </cell>
          <cell r="GZ85">
            <v>-20495.91</v>
          </cell>
          <cell r="HC85">
            <v>-20495.91</v>
          </cell>
          <cell r="HE85">
            <v>4519.6801365299989</v>
          </cell>
          <cell r="HF85">
            <v>7.5884455200000165</v>
          </cell>
          <cell r="HG85">
            <v>910.11971484000151</v>
          </cell>
          <cell r="HH85">
            <v>1396.9043363699989</v>
          </cell>
          <cell r="HI85">
            <v>370.49845801599986</v>
          </cell>
          <cell r="HJ85">
            <v>581.96101851999947</v>
          </cell>
          <cell r="HK85">
            <v>327.19224759199972</v>
          </cell>
          <cell r="HL85">
            <v>277.69689292799967</v>
          </cell>
          <cell r="HM85">
            <v>647.71902274400031</v>
          </cell>
        </row>
        <row r="86">
          <cell r="B86" t="str">
            <v>72-10-238</v>
          </cell>
          <cell r="C86" t="str">
            <v>Devon-GTH00086</v>
          </cell>
          <cell r="D86" t="str">
            <v>Bailey Ranch B1H &amp; B2H CDP</v>
          </cell>
          <cell r="E86">
            <v>50628</v>
          </cell>
          <cell r="F86">
            <v>60418</v>
          </cell>
          <cell r="H86">
            <v>3.0272999999999999</v>
          </cell>
          <cell r="I86">
            <v>3.0272999999999999</v>
          </cell>
          <cell r="J86">
            <v>0.93659999999999999</v>
          </cell>
          <cell r="K86">
            <v>0.19470000000000001</v>
          </cell>
          <cell r="L86">
            <v>0.27129999999999999</v>
          </cell>
          <cell r="M86">
            <v>9.4200000000000006E-2</v>
          </cell>
          <cell r="N86">
            <v>8.1100000000000005E-2</v>
          </cell>
          <cell r="O86">
            <v>0.16750000000000001</v>
          </cell>
          <cell r="P86">
            <v>4.7727000000000004</v>
          </cell>
          <cell r="Q86">
            <v>0.81589999999999996</v>
          </cell>
          <cell r="R86">
            <v>1214.5999999999999</v>
          </cell>
          <cell r="T86" t="str">
            <v>PriceTableDevonNGL</v>
          </cell>
          <cell r="Y86">
            <v>41372</v>
          </cell>
          <cell r="Z86">
            <v>14.65</v>
          </cell>
          <cell r="AB86">
            <v>48182.654999999999</v>
          </cell>
          <cell r="AC86">
            <v>57734.546999999999</v>
          </cell>
          <cell r="AE86" t="str">
            <v>Yes</v>
          </cell>
          <cell r="AG86" t="str">
            <v>Yes</v>
          </cell>
          <cell r="AI86">
            <v>0.95</v>
          </cell>
          <cell r="AK86">
            <v>152564.19200000001</v>
          </cell>
          <cell r="AL86">
            <v>152564.19200000001</v>
          </cell>
          <cell r="AM86">
            <v>47201.012000000002</v>
          </cell>
          <cell r="AN86">
            <v>9812.1260000000002</v>
          </cell>
          <cell r="AO86">
            <v>13672.468999999999</v>
          </cell>
          <cell r="AP86">
            <v>4747.3149999999996</v>
          </cell>
          <cell r="AQ86">
            <v>4087.1260000000002</v>
          </cell>
          <cell r="AR86">
            <v>8441.3510000000006</v>
          </cell>
          <cell r="AS86">
            <v>393089.783</v>
          </cell>
          <cell r="AU86">
            <v>145863.351</v>
          </cell>
          <cell r="AV86">
            <v>145863.351</v>
          </cell>
          <cell r="AW86">
            <v>45127.875</v>
          </cell>
          <cell r="AX86">
            <v>9381.1630000000005</v>
          </cell>
          <cell r="AY86">
            <v>13071.954</v>
          </cell>
          <cell r="AZ86">
            <v>4538.8059999999996</v>
          </cell>
          <cell r="BA86">
            <v>3907.6129999999998</v>
          </cell>
          <cell r="BB86">
            <v>8070.5950000000003</v>
          </cell>
          <cell r="BC86">
            <v>375824.70799999998</v>
          </cell>
          <cell r="BE86">
            <v>1029.0309999999999</v>
          </cell>
          <cell r="BF86">
            <v>123416.35400000001</v>
          </cell>
          <cell r="BG86">
            <v>46268.957999999999</v>
          </cell>
          <cell r="BH86">
            <v>8691.2330000000002</v>
          </cell>
          <cell r="BI86">
            <v>14546.695</v>
          </cell>
          <cell r="BJ86">
            <v>4646.0119999999997</v>
          </cell>
          <cell r="BK86">
            <v>4018.5650000000001</v>
          </cell>
          <cell r="BL86">
            <v>8472.7729999999992</v>
          </cell>
          <cell r="BM86">
            <v>211089.62099999998</v>
          </cell>
          <cell r="BO86">
            <v>1029.0309999999999</v>
          </cell>
          <cell r="BP86">
            <v>123416.355</v>
          </cell>
          <cell r="BQ86">
            <v>46268.957999999999</v>
          </cell>
          <cell r="BR86">
            <v>8691.2330000000002</v>
          </cell>
          <cell r="BS86">
            <v>14546.695</v>
          </cell>
          <cell r="BT86">
            <v>4646.0119999999997</v>
          </cell>
          <cell r="BU86">
            <v>4018.5639999999999</v>
          </cell>
          <cell r="BV86">
            <v>8472.7729999999992</v>
          </cell>
          <cell r="BW86">
            <v>211089.62099999998</v>
          </cell>
          <cell r="BY86">
            <v>0</v>
          </cell>
          <cell r="BZ86">
            <v>0</v>
          </cell>
          <cell r="CA86">
            <v>0</v>
          </cell>
          <cell r="CB86">
            <v>0</v>
          </cell>
          <cell r="CC86">
            <v>0</v>
          </cell>
          <cell r="CD86">
            <v>0</v>
          </cell>
          <cell r="CE86">
            <v>0</v>
          </cell>
          <cell r="CF86">
            <v>0</v>
          </cell>
          <cell r="CG86">
            <v>0</v>
          </cell>
          <cell r="CI86">
            <v>977.57899999999995</v>
          </cell>
          <cell r="CJ86">
            <v>117245.53599999999</v>
          </cell>
          <cell r="CK86">
            <v>43955.51</v>
          </cell>
          <cell r="CL86">
            <v>8256.6710000000003</v>
          </cell>
          <cell r="CM86">
            <v>13819.36</v>
          </cell>
          <cell r="CN86">
            <v>4413.7110000000002</v>
          </cell>
          <cell r="CO86">
            <v>3817.6370000000002</v>
          </cell>
          <cell r="CP86">
            <v>8049.134</v>
          </cell>
          <cell r="CQ86">
            <v>200535.13800000001</v>
          </cell>
          <cell r="CS86">
            <v>61.048000000000002</v>
          </cell>
          <cell r="CT86">
            <v>4641.1589999999997</v>
          </cell>
          <cell r="CU86">
            <v>1689.0630000000001</v>
          </cell>
          <cell r="CV86">
            <v>267.10899999999998</v>
          </cell>
          <cell r="CW86">
            <v>464.05500000000001</v>
          </cell>
          <cell r="CX86">
            <v>127.767</v>
          </cell>
          <cell r="CY86">
            <v>111.497</v>
          </cell>
          <cell r="CZ86">
            <v>207.21600000000001</v>
          </cell>
          <cell r="DB86">
            <v>61.463000000000001</v>
          </cell>
          <cell r="DC86">
            <v>8187.4409999999998</v>
          </cell>
          <cell r="DD86">
            <v>4236.5249999999996</v>
          </cell>
          <cell r="DE86">
            <v>865.90800000000002</v>
          </cell>
          <cell r="DF86">
            <v>1509.0740000000001</v>
          </cell>
          <cell r="DG86">
            <v>509.57499999999999</v>
          </cell>
          <cell r="DH86">
            <v>445.53800000000001</v>
          </cell>
          <cell r="DI86">
            <v>999.47400000000005</v>
          </cell>
          <cell r="DJ86">
            <v>16814.998</v>
          </cell>
          <cell r="DL86">
            <v>0.22062000000000001</v>
          </cell>
          <cell r="DM86">
            <v>0.22062000000000001</v>
          </cell>
          <cell r="DN86">
            <v>0.87283500000000003</v>
          </cell>
          <cell r="DO86">
            <v>1.1972959999999999</v>
          </cell>
          <cell r="DP86">
            <v>1.18468</v>
          </cell>
          <cell r="DQ86">
            <v>1.986728</v>
          </cell>
          <cell r="DS86">
            <v>0</v>
          </cell>
          <cell r="DT86">
            <v>0</v>
          </cell>
          <cell r="DU86">
            <v>0</v>
          </cell>
          <cell r="DV86">
            <v>0</v>
          </cell>
          <cell r="DW86">
            <v>0</v>
          </cell>
          <cell r="DX86">
            <v>0</v>
          </cell>
          <cell r="DY86">
            <v>0</v>
          </cell>
          <cell r="DZ86">
            <v>0</v>
          </cell>
          <cell r="EA86">
            <v>0</v>
          </cell>
          <cell r="EC86">
            <v>0</v>
          </cell>
          <cell r="ED86">
            <v>0</v>
          </cell>
          <cell r="EE86">
            <v>0</v>
          </cell>
          <cell r="EF86">
            <v>0</v>
          </cell>
          <cell r="EG86">
            <v>0</v>
          </cell>
          <cell r="EH86">
            <v>0</v>
          </cell>
          <cell r="EI86">
            <v>0</v>
          </cell>
          <cell r="EJ86">
            <v>0</v>
          </cell>
          <cell r="EK86">
            <v>0</v>
          </cell>
          <cell r="EM86">
            <v>1087.568</v>
          </cell>
          <cell r="EN86">
            <v>1097.8399999999999</v>
          </cell>
          <cell r="EP86">
            <v>1259.5229999999999</v>
          </cell>
          <cell r="EQ86">
            <v>1280.752</v>
          </cell>
          <cell r="ES86">
            <v>231.874</v>
          </cell>
          <cell r="ET86">
            <v>268.40100000000001</v>
          </cell>
          <cell r="EX86">
            <v>50396.125999999997</v>
          </cell>
          <cell r="EY86">
            <v>60149.599000000002</v>
          </cell>
          <cell r="FA86">
            <v>12.010999999999999</v>
          </cell>
          <cell r="FB86">
            <v>14.313000000000001</v>
          </cell>
          <cell r="FC86">
            <v>1081.5889999999999</v>
          </cell>
          <cell r="FD86">
            <v>1347.3130000000001</v>
          </cell>
          <cell r="FE86">
            <v>499.49200000000002</v>
          </cell>
          <cell r="FF86">
            <v>585.06600000000003</v>
          </cell>
          <cell r="FK86">
            <v>40956.009000000005</v>
          </cell>
          <cell r="FL86">
            <v>41524.381000000001</v>
          </cell>
          <cell r="FM86">
            <v>41180.006999999998</v>
          </cell>
          <cell r="FN86">
            <v>914.827</v>
          </cell>
          <cell r="FO86">
            <v>433.76400000000001</v>
          </cell>
          <cell r="FP86">
            <v>4775.3959999999997</v>
          </cell>
          <cell r="FQ86">
            <v>35400.394</v>
          </cell>
          <cell r="FR86">
            <v>41524.381000000001</v>
          </cell>
          <cell r="FS86">
            <v>0</v>
          </cell>
          <cell r="FU86">
            <v>0.08</v>
          </cell>
          <cell r="FV86">
            <v>-4618.76</v>
          </cell>
          <cell r="FW86">
            <v>0</v>
          </cell>
          <cell r="FX86">
            <v>0</v>
          </cell>
          <cell r="FY86">
            <v>0</v>
          </cell>
          <cell r="FZ86">
            <v>162.69999999999999</v>
          </cell>
          <cell r="GA86">
            <v>0.15</v>
          </cell>
          <cell r="GB86">
            <v>-7594.2</v>
          </cell>
          <cell r="GE86">
            <v>0.25</v>
          </cell>
          <cell r="GF86">
            <v>-15104.5</v>
          </cell>
          <cell r="GO86">
            <v>1.2500000000000001E-2</v>
          </cell>
          <cell r="GP86">
            <v>-2506.69</v>
          </cell>
          <cell r="GQ86" t="str">
            <v xml:space="preserve"> </v>
          </cell>
          <cell r="GR86">
            <v>0</v>
          </cell>
          <cell r="GS86">
            <v>0</v>
          </cell>
          <cell r="GV86">
            <v>0</v>
          </cell>
          <cell r="GW86">
            <v>0</v>
          </cell>
          <cell r="GX86">
            <v>-7125.4500000000007</v>
          </cell>
          <cell r="GY86">
            <v>-22698.7</v>
          </cell>
          <cell r="GZ86">
            <v>-29824.149999999998</v>
          </cell>
          <cell r="HC86">
            <v>-29824.149999999998</v>
          </cell>
          <cell r="HE86">
            <v>6476.3378125359959</v>
          </cell>
          <cell r="HF86">
            <v>11.351340240000001</v>
          </cell>
          <cell r="HG86">
            <v>1361.405867160003</v>
          </cell>
          <cell r="HH86">
            <v>2019.2583850799972</v>
          </cell>
          <cell r="HI86">
            <v>520.29934435199982</v>
          </cell>
          <cell r="HJ86">
            <v>861.65922779999892</v>
          </cell>
          <cell r="HK86">
            <v>461.51890112799896</v>
          </cell>
          <cell r="HL86">
            <v>399.18928358399978</v>
          </cell>
          <cell r="HM86">
            <v>841.65546319199848</v>
          </cell>
        </row>
        <row r="87">
          <cell r="B87" t="str">
            <v>72-10-239</v>
          </cell>
          <cell r="C87" t="str">
            <v>Devon-GTH00086</v>
          </cell>
          <cell r="D87" t="str">
            <v>Bailey Ranch C1H</v>
          </cell>
          <cell r="E87">
            <v>6078</v>
          </cell>
          <cell r="F87">
            <v>7110</v>
          </cell>
          <cell r="H87">
            <v>2.9039000000000001</v>
          </cell>
          <cell r="I87">
            <v>2.9039000000000001</v>
          </cell>
          <cell r="J87">
            <v>0.90510000000000002</v>
          </cell>
          <cell r="K87">
            <v>0.18920000000000001</v>
          </cell>
          <cell r="L87">
            <v>0.25650000000000001</v>
          </cell>
          <cell r="M87">
            <v>9.1600000000000001E-2</v>
          </cell>
          <cell r="N87">
            <v>7.7899999999999997E-2</v>
          </cell>
          <cell r="O87">
            <v>0.17269999999999999</v>
          </cell>
          <cell r="P87">
            <v>4.5968999999999998</v>
          </cell>
          <cell r="Q87">
            <v>0.72899999999999998</v>
          </cell>
          <cell r="R87">
            <v>1190.5999999999999</v>
          </cell>
          <cell r="T87" t="str">
            <v>PriceTableDevonNGL</v>
          </cell>
          <cell r="Y87">
            <v>41372</v>
          </cell>
          <cell r="Z87">
            <v>14.65</v>
          </cell>
          <cell r="AB87">
            <v>5784.9560000000001</v>
          </cell>
          <cell r="AC87">
            <v>6794.21</v>
          </cell>
          <cell r="AE87" t="str">
            <v>Yes</v>
          </cell>
          <cell r="AG87" t="str">
            <v>Yes</v>
          </cell>
          <cell r="AI87">
            <v>0.95</v>
          </cell>
          <cell r="AK87">
            <v>17570.663</v>
          </cell>
          <cell r="AL87">
            <v>17570.663</v>
          </cell>
          <cell r="AM87">
            <v>5476.4989999999998</v>
          </cell>
          <cell r="AN87">
            <v>1144.7950000000001</v>
          </cell>
          <cell r="AO87">
            <v>1552.008</v>
          </cell>
          <cell r="AP87">
            <v>554.245</v>
          </cell>
          <cell r="AQ87">
            <v>471.35</v>
          </cell>
          <cell r="AR87">
            <v>1044.9580000000001</v>
          </cell>
          <cell r="AS87">
            <v>45385.180999999997</v>
          </cell>
          <cell r="AU87">
            <v>16798.934000000001</v>
          </cell>
          <cell r="AV87">
            <v>16798.934000000001</v>
          </cell>
          <cell r="AW87">
            <v>5235.9639999999999</v>
          </cell>
          <cell r="AX87">
            <v>1094.5139999999999</v>
          </cell>
          <cell r="AY87">
            <v>1483.8409999999999</v>
          </cell>
          <cell r="AZ87">
            <v>529.90200000000004</v>
          </cell>
          <cell r="BA87">
            <v>450.64800000000002</v>
          </cell>
          <cell r="BB87">
            <v>999.06200000000001</v>
          </cell>
          <cell r="BC87">
            <v>43391.799000000006</v>
          </cell>
          <cell r="BE87">
            <v>118.512</v>
          </cell>
          <cell r="BF87">
            <v>14213.736000000001</v>
          </cell>
          <cell r="BG87">
            <v>5368.357</v>
          </cell>
          <cell r="BH87">
            <v>1014.019</v>
          </cell>
          <cell r="BI87">
            <v>1651.2439999999999</v>
          </cell>
          <cell r="BJ87">
            <v>542.41800000000001</v>
          </cell>
          <cell r="BK87">
            <v>463.44299999999998</v>
          </cell>
          <cell r="BL87">
            <v>1048.848</v>
          </cell>
          <cell r="BM87">
            <v>24420.577000000005</v>
          </cell>
          <cell r="BO87">
            <v>118.512</v>
          </cell>
          <cell r="BP87">
            <v>14213.736000000001</v>
          </cell>
          <cell r="BQ87">
            <v>5368.3580000000002</v>
          </cell>
          <cell r="BR87">
            <v>1014.019</v>
          </cell>
          <cell r="BS87">
            <v>1651.2439999999999</v>
          </cell>
          <cell r="BT87">
            <v>542.41800000000001</v>
          </cell>
          <cell r="BU87">
            <v>463.44400000000002</v>
          </cell>
          <cell r="BV87">
            <v>1048.848</v>
          </cell>
          <cell r="BW87">
            <v>24420.578999999998</v>
          </cell>
          <cell r="BY87">
            <v>0</v>
          </cell>
          <cell r="BZ87">
            <v>0</v>
          </cell>
          <cell r="CA87">
            <v>0</v>
          </cell>
          <cell r="CB87">
            <v>0</v>
          </cell>
          <cell r="CC87">
            <v>0</v>
          </cell>
          <cell r="CD87">
            <v>0</v>
          </cell>
          <cell r="CE87">
            <v>0</v>
          </cell>
          <cell r="CF87">
            <v>0</v>
          </cell>
          <cell r="CG87">
            <v>0</v>
          </cell>
          <cell r="CI87">
            <v>112.586</v>
          </cell>
          <cell r="CJ87">
            <v>13503.049000000001</v>
          </cell>
          <cell r="CK87">
            <v>5099.9390000000003</v>
          </cell>
          <cell r="CL87">
            <v>963.31799999999998</v>
          </cell>
          <cell r="CM87">
            <v>1568.682</v>
          </cell>
          <cell r="CN87">
            <v>515.29700000000003</v>
          </cell>
          <cell r="CO87">
            <v>440.27100000000002</v>
          </cell>
          <cell r="CP87">
            <v>996.40599999999995</v>
          </cell>
          <cell r="CQ87">
            <v>23199.547999999999</v>
          </cell>
          <cell r="CS87">
            <v>7.0309999999999997</v>
          </cell>
          <cell r="CT87">
            <v>534.51800000000003</v>
          </cell>
          <cell r="CU87">
            <v>195.97399999999999</v>
          </cell>
          <cell r="CV87">
            <v>31.164000000000001</v>
          </cell>
          <cell r="CW87">
            <v>52.676000000000002</v>
          </cell>
          <cell r="CX87">
            <v>14.917</v>
          </cell>
          <cell r="CY87">
            <v>12.858000000000001</v>
          </cell>
          <cell r="CZ87">
            <v>25.651</v>
          </cell>
          <cell r="DB87">
            <v>7.0789999999999997</v>
          </cell>
          <cell r="DC87">
            <v>942.93899999999996</v>
          </cell>
          <cell r="DD87">
            <v>491.54300000000001</v>
          </cell>
          <cell r="DE87">
            <v>101.027</v>
          </cell>
          <cell r="DF87">
            <v>171.3</v>
          </cell>
          <cell r="DG87">
            <v>59.491999999999997</v>
          </cell>
          <cell r="DH87">
            <v>51.381999999999998</v>
          </cell>
          <cell r="DI87">
            <v>123.72499999999999</v>
          </cell>
          <cell r="DJ87">
            <v>1948.4869999999999</v>
          </cell>
          <cell r="DL87">
            <v>0.22062000000000001</v>
          </cell>
          <cell r="DM87">
            <v>0.22062000000000001</v>
          </cell>
          <cell r="DN87">
            <v>0.87283500000000003</v>
          </cell>
          <cell r="DO87">
            <v>1.1972959999999999</v>
          </cell>
          <cell r="DP87">
            <v>1.18468</v>
          </cell>
          <cell r="DQ87">
            <v>1.986728</v>
          </cell>
          <cell r="DS87">
            <v>0</v>
          </cell>
          <cell r="DT87">
            <v>0</v>
          </cell>
          <cell r="DU87">
            <v>0</v>
          </cell>
          <cell r="DV87">
            <v>0</v>
          </cell>
          <cell r="DW87">
            <v>0</v>
          </cell>
          <cell r="DX87">
            <v>0</v>
          </cell>
          <cell r="DY87">
            <v>0</v>
          </cell>
          <cell r="DZ87">
            <v>0</v>
          </cell>
          <cell r="EA87">
            <v>0</v>
          </cell>
          <cell r="EC87">
            <v>0</v>
          </cell>
          <cell r="ED87">
            <v>0</v>
          </cell>
          <cell r="EE87">
            <v>0</v>
          </cell>
          <cell r="EF87">
            <v>0</v>
          </cell>
          <cell r="EG87">
            <v>0</v>
          </cell>
          <cell r="EH87">
            <v>0</v>
          </cell>
          <cell r="EI87">
            <v>0</v>
          </cell>
          <cell r="EJ87">
            <v>0</v>
          </cell>
          <cell r="EK87">
            <v>0</v>
          </cell>
          <cell r="EM87">
            <v>127.985</v>
          </cell>
          <cell r="EN87">
            <v>129.19399999999999</v>
          </cell>
          <cell r="EP87">
            <v>148.221</v>
          </cell>
          <cell r="EQ87">
            <v>150.71899999999999</v>
          </cell>
          <cell r="ES87">
            <v>27.287999999999997</v>
          </cell>
          <cell r="ET87">
            <v>31.585999999999999</v>
          </cell>
          <cell r="EX87">
            <v>6050.7120000000004</v>
          </cell>
          <cell r="EY87">
            <v>7078.4139999999998</v>
          </cell>
          <cell r="FA87">
            <v>1.4419999999999999</v>
          </cell>
          <cell r="FB87">
            <v>1.6839999999999999</v>
          </cell>
          <cell r="FC87">
            <v>129.85900000000001</v>
          </cell>
          <cell r="FD87">
            <v>158.55199999999999</v>
          </cell>
          <cell r="FE87">
            <v>59.970999999999997</v>
          </cell>
          <cell r="FF87">
            <v>68.850999999999999</v>
          </cell>
          <cell r="FK87">
            <v>4850.0139999999992</v>
          </cell>
          <cell r="FL87">
            <v>4917.3209999999999</v>
          </cell>
          <cell r="FM87">
            <v>4876.54</v>
          </cell>
          <cell r="FN87">
            <v>108.334</v>
          </cell>
          <cell r="FO87">
            <v>51.366</v>
          </cell>
          <cell r="FP87">
            <v>565.50300000000004</v>
          </cell>
          <cell r="FQ87">
            <v>4192.1180000000004</v>
          </cell>
          <cell r="FR87">
            <v>4917.3209999999999</v>
          </cell>
          <cell r="FS87">
            <v>0</v>
          </cell>
          <cell r="FU87">
            <v>0.08</v>
          </cell>
          <cell r="FV87">
            <v>-543.54</v>
          </cell>
          <cell r="FW87">
            <v>0</v>
          </cell>
          <cell r="FX87">
            <v>0</v>
          </cell>
          <cell r="FY87">
            <v>0</v>
          </cell>
          <cell r="FZ87">
            <v>161.19999999999999</v>
          </cell>
          <cell r="GA87">
            <v>0.15</v>
          </cell>
          <cell r="GB87">
            <v>-911.7</v>
          </cell>
          <cell r="GE87">
            <v>0.25</v>
          </cell>
          <cell r="GF87">
            <v>-1777.5</v>
          </cell>
          <cell r="GO87">
            <v>1.2500000000000001E-2</v>
          </cell>
          <cell r="GP87">
            <v>-289.99</v>
          </cell>
          <cell r="GQ87" t="str">
            <v xml:space="preserve"> </v>
          </cell>
          <cell r="GR87">
            <v>0</v>
          </cell>
          <cell r="GS87">
            <v>0</v>
          </cell>
          <cell r="GV87">
            <v>0</v>
          </cell>
          <cell r="GW87">
            <v>0</v>
          </cell>
          <cell r="GX87">
            <v>-833.53</v>
          </cell>
          <cell r="GY87">
            <v>-2689.2</v>
          </cell>
          <cell r="GZ87">
            <v>-3522.7299999999996</v>
          </cell>
          <cell r="HC87">
            <v>-3522.7299999999996</v>
          </cell>
          <cell r="HE87">
            <v>755.00394082599939</v>
          </cell>
          <cell r="HF87">
            <v>1.3073941200000005</v>
          </cell>
          <cell r="HG87">
            <v>156.79176593999998</v>
          </cell>
          <cell r="HH87">
            <v>234.28462502999972</v>
          </cell>
          <cell r="HI87">
            <v>60.704104496000021</v>
          </cell>
          <cell r="HJ87">
            <v>97.809550159999873</v>
          </cell>
          <cell r="HK87">
            <v>53.882050087999964</v>
          </cell>
          <cell r="HL87">
            <v>46.036461215999935</v>
          </cell>
          <cell r="HM87">
            <v>104.18798977600002</v>
          </cell>
        </row>
        <row r="88">
          <cell r="B88" t="str">
            <v>72-10-240</v>
          </cell>
          <cell r="C88" t="str">
            <v>Devon-GTH00086</v>
          </cell>
          <cell r="D88" t="str">
            <v>Murrin Bear Creek 3 10 11 CDP</v>
          </cell>
          <cell r="E88">
            <v>49599</v>
          </cell>
          <cell r="F88">
            <v>54250</v>
          </cell>
          <cell r="H88">
            <v>2.1903000000000001</v>
          </cell>
          <cell r="I88">
            <v>2.1903000000000001</v>
          </cell>
          <cell r="J88">
            <v>0.58289999999999997</v>
          </cell>
          <cell r="K88">
            <v>0.12139999999999999</v>
          </cell>
          <cell r="L88">
            <v>0.15179999999999999</v>
          </cell>
          <cell r="M88">
            <v>5.5300000000000002E-2</v>
          </cell>
          <cell r="N88">
            <v>4.1799999999999997E-2</v>
          </cell>
          <cell r="O88">
            <v>0.1153</v>
          </cell>
          <cell r="P88">
            <v>3.2587999999999999</v>
          </cell>
          <cell r="Q88">
            <v>1.2903</v>
          </cell>
          <cell r="R88">
            <v>1113.2</v>
          </cell>
          <cell r="T88" t="str">
            <v>PriceTableDevonNGL</v>
          </cell>
          <cell r="Y88">
            <v>41382</v>
          </cell>
          <cell r="Z88">
            <v>14.65</v>
          </cell>
          <cell r="AB88">
            <v>47221.482000000004</v>
          </cell>
          <cell r="AC88">
            <v>51840.498</v>
          </cell>
          <cell r="AE88" t="str">
            <v>Yes</v>
          </cell>
          <cell r="AG88" t="str">
            <v>Yes</v>
          </cell>
          <cell r="AI88">
            <v>0.95</v>
          </cell>
          <cell r="AK88">
            <v>108180.66499999999</v>
          </cell>
          <cell r="AL88">
            <v>108180.66499999999</v>
          </cell>
          <cell r="AM88">
            <v>28789.896000000001</v>
          </cell>
          <cell r="AN88">
            <v>5996.0429999999997</v>
          </cell>
          <cell r="AO88">
            <v>7497.5230000000001</v>
          </cell>
          <cell r="AP88">
            <v>2731.3110000000001</v>
          </cell>
          <cell r="AQ88">
            <v>2064.5349999999999</v>
          </cell>
          <cell r="AR88">
            <v>5694.759</v>
          </cell>
          <cell r="AS88">
            <v>269135.397</v>
          </cell>
          <cell r="AU88">
            <v>103429.212</v>
          </cell>
          <cell r="AV88">
            <v>103429.212</v>
          </cell>
          <cell r="AW88">
            <v>27525.401999999998</v>
          </cell>
          <cell r="AX88">
            <v>5732.6880000000001</v>
          </cell>
          <cell r="AY88">
            <v>7168.2209999999995</v>
          </cell>
          <cell r="AZ88">
            <v>2611.348</v>
          </cell>
          <cell r="BA88">
            <v>1973.8579999999999</v>
          </cell>
          <cell r="BB88">
            <v>5444.6369999999997</v>
          </cell>
          <cell r="BC88">
            <v>257314.57799999998</v>
          </cell>
          <cell r="BE88">
            <v>729.66800000000001</v>
          </cell>
          <cell r="BF88">
            <v>87512.430999999997</v>
          </cell>
          <cell r="BG88">
            <v>28221.397000000001</v>
          </cell>
          <cell r="BH88">
            <v>5311.0820000000003</v>
          </cell>
          <cell r="BI88">
            <v>7976.9189999999999</v>
          </cell>
          <cell r="BJ88">
            <v>2673.027</v>
          </cell>
          <cell r="BK88">
            <v>2029.903</v>
          </cell>
          <cell r="BL88">
            <v>5715.9570000000003</v>
          </cell>
          <cell r="BM88">
            <v>140170.38399999996</v>
          </cell>
          <cell r="BO88">
            <v>729.66800000000001</v>
          </cell>
          <cell r="BP88">
            <v>87512.43</v>
          </cell>
          <cell r="BQ88">
            <v>28221.397000000001</v>
          </cell>
          <cell r="BR88">
            <v>5311.0820000000003</v>
          </cell>
          <cell r="BS88">
            <v>7976.92</v>
          </cell>
          <cell r="BT88">
            <v>2673.0279999999998</v>
          </cell>
          <cell r="BU88">
            <v>2029.903</v>
          </cell>
          <cell r="BV88">
            <v>5715.9570000000003</v>
          </cell>
          <cell r="BW88">
            <v>140170.38499999998</v>
          </cell>
          <cell r="BY88">
            <v>0</v>
          </cell>
          <cell r="BZ88">
            <v>0</v>
          </cell>
          <cell r="CA88">
            <v>0</v>
          </cell>
          <cell r="CB88">
            <v>0</v>
          </cell>
          <cell r="CC88">
            <v>0</v>
          </cell>
          <cell r="CD88">
            <v>0</v>
          </cell>
          <cell r="CE88">
            <v>0</v>
          </cell>
          <cell r="CF88">
            <v>0</v>
          </cell>
          <cell r="CG88">
            <v>0</v>
          </cell>
          <cell r="CI88">
            <v>693.18499999999995</v>
          </cell>
          <cell r="CJ88">
            <v>83136.808999999994</v>
          </cell>
          <cell r="CK88">
            <v>26810.327000000001</v>
          </cell>
          <cell r="CL88">
            <v>5045.5280000000002</v>
          </cell>
          <cell r="CM88">
            <v>7578.0730000000003</v>
          </cell>
          <cell r="CN88">
            <v>2539.3760000000002</v>
          </cell>
          <cell r="CO88">
            <v>1928.4079999999999</v>
          </cell>
          <cell r="CP88">
            <v>5430.1589999999997</v>
          </cell>
          <cell r="CQ88">
            <v>133161.86499999999</v>
          </cell>
          <cell r="CS88">
            <v>43.287999999999997</v>
          </cell>
          <cell r="CT88">
            <v>3290.9670000000001</v>
          </cell>
          <cell r="CU88">
            <v>1030.231</v>
          </cell>
          <cell r="CV88">
            <v>163.226</v>
          </cell>
          <cell r="CW88">
            <v>254.47200000000001</v>
          </cell>
          <cell r="CX88">
            <v>73.509</v>
          </cell>
          <cell r="CY88">
            <v>56.320999999999998</v>
          </cell>
          <cell r="CZ88">
            <v>139.79400000000001</v>
          </cell>
          <cell r="DB88">
            <v>43.582000000000001</v>
          </cell>
          <cell r="DC88">
            <v>5805.5749999999998</v>
          </cell>
          <cell r="DD88">
            <v>2584.0360000000001</v>
          </cell>
          <cell r="DE88">
            <v>529.14300000000003</v>
          </cell>
          <cell r="DF88">
            <v>827.52599999999995</v>
          </cell>
          <cell r="DG88">
            <v>293.178</v>
          </cell>
          <cell r="DH88">
            <v>225.05500000000001</v>
          </cell>
          <cell r="DI88">
            <v>674.27099999999996</v>
          </cell>
          <cell r="DJ88">
            <v>10982.366</v>
          </cell>
          <cell r="DL88">
            <v>0.22062000000000001</v>
          </cell>
          <cell r="DM88">
            <v>0.22062000000000001</v>
          </cell>
          <cell r="DN88">
            <v>0.87283500000000003</v>
          </cell>
          <cell r="DO88">
            <v>1.1972959999999999</v>
          </cell>
          <cell r="DP88">
            <v>1.18468</v>
          </cell>
          <cell r="DQ88">
            <v>1.986728</v>
          </cell>
          <cell r="DS88">
            <v>0</v>
          </cell>
          <cell r="DT88">
            <v>0</v>
          </cell>
          <cell r="DU88">
            <v>0</v>
          </cell>
          <cell r="DV88">
            <v>0</v>
          </cell>
          <cell r="DW88">
            <v>0</v>
          </cell>
          <cell r="DX88">
            <v>0</v>
          </cell>
          <cell r="DY88">
            <v>0</v>
          </cell>
          <cell r="DZ88">
            <v>0</v>
          </cell>
          <cell r="EA88">
            <v>0</v>
          </cell>
          <cell r="EC88">
            <v>0</v>
          </cell>
          <cell r="ED88">
            <v>0</v>
          </cell>
          <cell r="EE88">
            <v>0</v>
          </cell>
          <cell r="EF88">
            <v>0</v>
          </cell>
          <cell r="EG88">
            <v>0</v>
          </cell>
          <cell r="EH88">
            <v>0</v>
          </cell>
          <cell r="EI88">
            <v>0</v>
          </cell>
          <cell r="EJ88">
            <v>0</v>
          </cell>
          <cell r="EK88">
            <v>0</v>
          </cell>
          <cell r="EM88">
            <v>976.53899999999999</v>
          </cell>
          <cell r="EN88">
            <v>985.76300000000003</v>
          </cell>
          <cell r="EP88">
            <v>1130.94</v>
          </cell>
          <cell r="EQ88">
            <v>1150.002</v>
          </cell>
          <cell r="ES88">
            <v>208.202</v>
          </cell>
          <cell r="ET88">
            <v>241</v>
          </cell>
          <cell r="EX88">
            <v>49390.798000000003</v>
          </cell>
          <cell r="EY88">
            <v>54009</v>
          </cell>
          <cell r="FA88">
            <v>11.772</v>
          </cell>
          <cell r="FB88">
            <v>12.851000000000001</v>
          </cell>
          <cell r="FC88">
            <v>1060.0129999999999</v>
          </cell>
          <cell r="FD88">
            <v>1209.768</v>
          </cell>
          <cell r="FE88">
            <v>489.52800000000002</v>
          </cell>
          <cell r="FF88">
            <v>525.33799999999997</v>
          </cell>
          <cell r="FK88">
            <v>40890.868999999999</v>
          </cell>
          <cell r="FL88">
            <v>41458.337</v>
          </cell>
          <cell r="FM88">
            <v>41114.510999999999</v>
          </cell>
          <cell r="FN88">
            <v>913.37199999999996</v>
          </cell>
          <cell r="FO88">
            <v>433.07499999999999</v>
          </cell>
          <cell r="FP88">
            <v>4767.8010000000004</v>
          </cell>
          <cell r="FQ88">
            <v>35344.089999999997</v>
          </cell>
          <cell r="FR88">
            <v>41458.337</v>
          </cell>
          <cell r="FS88">
            <v>0</v>
          </cell>
          <cell r="FU88">
            <v>0.08</v>
          </cell>
          <cell r="FV88">
            <v>-4147.24</v>
          </cell>
          <cell r="FW88">
            <v>0</v>
          </cell>
          <cell r="FX88">
            <v>0</v>
          </cell>
          <cell r="FY88">
            <v>0</v>
          </cell>
          <cell r="FZ88">
            <v>146.4</v>
          </cell>
          <cell r="GA88">
            <v>0.2</v>
          </cell>
          <cell r="GB88">
            <v>-9919.7999999999993</v>
          </cell>
          <cell r="GE88">
            <v>0.25</v>
          </cell>
          <cell r="GF88">
            <v>-13562.5</v>
          </cell>
          <cell r="GO88">
            <v>1.2500000000000001E-2</v>
          </cell>
          <cell r="GP88">
            <v>-1664.52</v>
          </cell>
          <cell r="GQ88" t="str">
            <v xml:space="preserve"> </v>
          </cell>
          <cell r="GR88">
            <v>0</v>
          </cell>
          <cell r="GS88">
            <v>0</v>
          </cell>
          <cell r="GV88">
            <v>0</v>
          </cell>
          <cell r="GW88">
            <v>0</v>
          </cell>
          <cell r="GX88">
            <v>-5811.76</v>
          </cell>
          <cell r="GY88">
            <v>-23482.3</v>
          </cell>
          <cell r="GZ88">
            <v>-29294.06</v>
          </cell>
          <cell r="HC88">
            <v>-29294.06</v>
          </cell>
          <cell r="HE88">
            <v>4030.4555410460016</v>
          </cell>
          <cell r="HF88">
            <v>8.0488794600000144</v>
          </cell>
          <cell r="HG88">
            <v>965.34972564000077</v>
          </cell>
          <cell r="HH88">
            <v>1231.6312834499997</v>
          </cell>
          <cell r="HI88">
            <v>317.94674198400008</v>
          </cell>
          <cell r="HJ88">
            <v>472.50487927999944</v>
          </cell>
          <cell r="HK88">
            <v>265.52818392799969</v>
          </cell>
          <cell r="HL88">
            <v>201.64295836000025</v>
          </cell>
          <cell r="HM88">
            <v>567.80288894400132</v>
          </cell>
        </row>
        <row r="89">
          <cell r="B89" t="str">
            <v>72-10-241</v>
          </cell>
          <cell r="C89" t="str">
            <v>Devon-GTH00086</v>
          </cell>
          <cell r="D89" t="str">
            <v>Bailey Ranch C (SA) 5H</v>
          </cell>
          <cell r="E89">
            <v>24716</v>
          </cell>
          <cell r="F89">
            <v>28799</v>
          </cell>
          <cell r="H89">
            <v>2.9226999999999999</v>
          </cell>
          <cell r="I89">
            <v>2.9226999999999999</v>
          </cell>
          <cell r="J89">
            <v>0.90010000000000001</v>
          </cell>
          <cell r="K89">
            <v>0.18679999999999999</v>
          </cell>
          <cell r="L89">
            <v>0.25159999999999999</v>
          </cell>
          <cell r="M89">
            <v>8.7599999999999997E-2</v>
          </cell>
          <cell r="N89">
            <v>7.3800000000000004E-2</v>
          </cell>
          <cell r="O89">
            <v>0.1409</v>
          </cell>
          <cell r="P89">
            <v>4.5635000000000003</v>
          </cell>
          <cell r="Q89">
            <v>0.72560000000000002</v>
          </cell>
          <cell r="R89">
            <v>1185.9000000000001</v>
          </cell>
          <cell r="T89" t="str">
            <v>PriceTableDevonNGL</v>
          </cell>
          <cell r="Y89">
            <v>41295</v>
          </cell>
          <cell r="Z89">
            <v>14.65</v>
          </cell>
          <cell r="AB89">
            <v>23524.766</v>
          </cell>
          <cell r="AC89">
            <v>27519.898000000001</v>
          </cell>
          <cell r="AE89" t="str">
            <v>Yes</v>
          </cell>
          <cell r="AG89" t="str">
            <v>Yes</v>
          </cell>
          <cell r="AI89">
            <v>0.95</v>
          </cell>
          <cell r="AK89">
            <v>71914.418999999994</v>
          </cell>
          <cell r="AL89">
            <v>71914.418999999994</v>
          </cell>
          <cell r="AM89">
            <v>22147.386999999999</v>
          </cell>
          <cell r="AN89">
            <v>4596.3029999999999</v>
          </cell>
          <cell r="AO89">
            <v>6190.7370000000001</v>
          </cell>
          <cell r="AP89">
            <v>2155.44</v>
          </cell>
          <cell r="AQ89">
            <v>1815.884</v>
          </cell>
          <cell r="AR89">
            <v>3466.9110000000001</v>
          </cell>
          <cell r="AS89">
            <v>184201.49999999997</v>
          </cell>
          <cell r="AU89">
            <v>68755.834000000003</v>
          </cell>
          <cell r="AV89">
            <v>68755.834000000003</v>
          </cell>
          <cell r="AW89">
            <v>21174.642</v>
          </cell>
          <cell r="AX89">
            <v>4394.4260000000004</v>
          </cell>
          <cell r="AY89">
            <v>5918.8310000000001</v>
          </cell>
          <cell r="AZ89">
            <v>2060.77</v>
          </cell>
          <cell r="BA89">
            <v>1736.1279999999999</v>
          </cell>
          <cell r="BB89">
            <v>3314.64</v>
          </cell>
          <cell r="BC89">
            <v>176111.10500000001</v>
          </cell>
          <cell r="BE89">
            <v>485.05599999999998</v>
          </cell>
          <cell r="BF89">
            <v>58174.957999999999</v>
          </cell>
          <cell r="BG89">
            <v>21710.054</v>
          </cell>
          <cell r="BH89">
            <v>4071.2420000000002</v>
          </cell>
          <cell r="BI89">
            <v>6586.5770000000002</v>
          </cell>
          <cell r="BJ89">
            <v>2109.4450000000002</v>
          </cell>
          <cell r="BK89">
            <v>1785.423</v>
          </cell>
          <cell r="BL89">
            <v>3479.8159999999998</v>
          </cell>
          <cell r="BM89">
            <v>98402.571000000011</v>
          </cell>
          <cell r="BO89">
            <v>485.05599999999998</v>
          </cell>
          <cell r="BP89">
            <v>58174.959000000003</v>
          </cell>
          <cell r="BQ89">
            <v>21710.054</v>
          </cell>
          <cell r="BR89">
            <v>4071.2420000000002</v>
          </cell>
          <cell r="BS89">
            <v>6586.5770000000002</v>
          </cell>
          <cell r="BT89">
            <v>2109.4450000000002</v>
          </cell>
          <cell r="BU89">
            <v>1785.423</v>
          </cell>
          <cell r="BV89">
            <v>3479.817</v>
          </cell>
          <cell r="BW89">
            <v>98402.573000000004</v>
          </cell>
          <cell r="BY89">
            <v>0</v>
          </cell>
          <cell r="BZ89">
            <v>0</v>
          </cell>
          <cell r="CA89">
            <v>0</v>
          </cell>
          <cell r="CB89">
            <v>0</v>
          </cell>
          <cell r="CC89">
            <v>0</v>
          </cell>
          <cell r="CD89">
            <v>0</v>
          </cell>
          <cell r="CE89">
            <v>0</v>
          </cell>
          <cell r="CF89">
            <v>0</v>
          </cell>
          <cell r="CG89">
            <v>0</v>
          </cell>
          <cell r="CI89">
            <v>460.803</v>
          </cell>
          <cell r="CJ89">
            <v>55266.21</v>
          </cell>
          <cell r="CK89">
            <v>20624.550999999999</v>
          </cell>
          <cell r="CL89">
            <v>3867.68</v>
          </cell>
          <cell r="CM89">
            <v>6257.2479999999996</v>
          </cell>
          <cell r="CN89">
            <v>2003.973</v>
          </cell>
          <cell r="CO89">
            <v>1696.152</v>
          </cell>
          <cell r="CP89">
            <v>3305.8249999999998</v>
          </cell>
          <cell r="CQ89">
            <v>93482.441999999995</v>
          </cell>
          <cell r="CS89">
            <v>28.777000000000001</v>
          </cell>
          <cell r="CT89">
            <v>2187.71</v>
          </cell>
          <cell r="CU89">
            <v>792.53300000000002</v>
          </cell>
          <cell r="CV89">
            <v>125.122</v>
          </cell>
          <cell r="CW89">
            <v>210.119</v>
          </cell>
          <cell r="CX89">
            <v>58.01</v>
          </cell>
          <cell r="CY89">
            <v>49.536999999999999</v>
          </cell>
          <cell r="CZ89">
            <v>85.105000000000004</v>
          </cell>
          <cell r="DB89">
            <v>28.972000000000001</v>
          </cell>
          <cell r="DC89">
            <v>3859.3270000000002</v>
          </cell>
          <cell r="DD89">
            <v>1987.838</v>
          </cell>
          <cell r="DE89">
            <v>405.61799999999999</v>
          </cell>
          <cell r="DF89">
            <v>683.29100000000005</v>
          </cell>
          <cell r="DG89">
            <v>231.364</v>
          </cell>
          <cell r="DH89">
            <v>197.95</v>
          </cell>
          <cell r="DI89">
            <v>410.49</v>
          </cell>
          <cell r="DJ89">
            <v>7804.85</v>
          </cell>
          <cell r="DL89">
            <v>0.22062000000000001</v>
          </cell>
          <cell r="DM89">
            <v>0.22062000000000001</v>
          </cell>
          <cell r="DN89">
            <v>0.87283500000000003</v>
          </cell>
          <cell r="DO89">
            <v>1.1972959999999999</v>
          </cell>
          <cell r="DP89">
            <v>1.18468</v>
          </cell>
          <cell r="DQ89">
            <v>1.986728</v>
          </cell>
          <cell r="DS89">
            <v>0</v>
          </cell>
          <cell r="DT89">
            <v>0</v>
          </cell>
          <cell r="DU89">
            <v>0</v>
          </cell>
          <cell r="DV89">
            <v>0</v>
          </cell>
          <cell r="DW89">
            <v>0</v>
          </cell>
          <cell r="DX89">
            <v>0</v>
          </cell>
          <cell r="DY89">
            <v>0</v>
          </cell>
          <cell r="DZ89">
            <v>0</v>
          </cell>
          <cell r="EA89">
            <v>0</v>
          </cell>
          <cell r="EC89">
            <v>0</v>
          </cell>
          <cell r="ED89">
            <v>0</v>
          </cell>
          <cell r="EE89">
            <v>0</v>
          </cell>
          <cell r="EF89">
            <v>0</v>
          </cell>
          <cell r="EG89">
            <v>0</v>
          </cell>
          <cell r="EH89">
            <v>0</v>
          </cell>
          <cell r="EI89">
            <v>0</v>
          </cell>
          <cell r="EJ89">
            <v>0</v>
          </cell>
          <cell r="EK89">
            <v>0</v>
          </cell>
          <cell r="EM89">
            <v>518.40199999999993</v>
          </cell>
          <cell r="EN89">
            <v>523.29899999999998</v>
          </cell>
          <cell r="EP89">
            <v>600.36800000000005</v>
          </cell>
          <cell r="EQ89">
            <v>610.48699999999997</v>
          </cell>
          <cell r="ES89">
            <v>110.52600000000001</v>
          </cell>
          <cell r="ET89">
            <v>127.937</v>
          </cell>
          <cell r="EX89">
            <v>24605.473999999998</v>
          </cell>
          <cell r="EY89">
            <v>28671.062999999998</v>
          </cell>
          <cell r="FA89">
            <v>5.8639999999999999</v>
          </cell>
          <cell r="FB89">
            <v>6.8220000000000001</v>
          </cell>
          <cell r="FC89">
            <v>528.077</v>
          </cell>
          <cell r="FD89">
            <v>642.21400000000006</v>
          </cell>
          <cell r="FE89">
            <v>243.87299999999999</v>
          </cell>
          <cell r="FF89">
            <v>278.87900000000002</v>
          </cell>
          <cell r="FK89">
            <v>19732.426999999996</v>
          </cell>
          <cell r="FL89">
            <v>20006.266</v>
          </cell>
          <cell r="FM89">
            <v>19840.348000000002</v>
          </cell>
          <cell r="FN89">
            <v>440.75900000000001</v>
          </cell>
          <cell r="FO89">
            <v>208.98599999999999</v>
          </cell>
          <cell r="FP89">
            <v>2300.7649999999999</v>
          </cell>
          <cell r="FQ89">
            <v>17055.756000000001</v>
          </cell>
          <cell r="FR89">
            <v>20006.266</v>
          </cell>
          <cell r="FS89">
            <v>0</v>
          </cell>
          <cell r="FU89">
            <v>0.08</v>
          </cell>
          <cell r="FV89">
            <v>-2201.59</v>
          </cell>
          <cell r="FW89">
            <v>0</v>
          </cell>
          <cell r="FX89">
            <v>0</v>
          </cell>
          <cell r="FY89">
            <v>0</v>
          </cell>
          <cell r="FZ89">
            <v>162</v>
          </cell>
          <cell r="GA89">
            <v>0.15</v>
          </cell>
          <cell r="GB89">
            <v>-3707.4</v>
          </cell>
          <cell r="GE89">
            <v>0.25</v>
          </cell>
          <cell r="GF89">
            <v>-7199.75</v>
          </cell>
          <cell r="GO89">
            <v>1.2500000000000001E-2</v>
          </cell>
          <cell r="GP89">
            <v>-1168.53</v>
          </cell>
          <cell r="GQ89" t="str">
            <v xml:space="preserve"> </v>
          </cell>
          <cell r="GR89">
            <v>0</v>
          </cell>
          <cell r="GS89">
            <v>0</v>
          </cell>
          <cell r="GV89">
            <v>0</v>
          </cell>
          <cell r="GW89">
            <v>0</v>
          </cell>
          <cell r="GX89">
            <v>-3370.12</v>
          </cell>
          <cell r="GY89">
            <v>-10907.15</v>
          </cell>
          <cell r="GZ89">
            <v>-14277.27</v>
          </cell>
          <cell r="HC89">
            <v>-14277.27</v>
          </cell>
          <cell r="HE89">
            <v>2960.9913020490012</v>
          </cell>
          <cell r="HF89">
            <v>5.3506968599999976</v>
          </cell>
          <cell r="HG89">
            <v>641.72798375999992</v>
          </cell>
          <cell r="HH89">
            <v>947.46501100500052</v>
          </cell>
          <cell r="HI89">
            <v>243.72396835200041</v>
          </cell>
          <cell r="HJ89">
            <v>390.14947972000073</v>
          </cell>
          <cell r="HK89">
            <v>209.54417561600042</v>
          </cell>
          <cell r="HL89">
            <v>177.35719528799993</v>
          </cell>
          <cell r="HM89">
            <v>345.672791448</v>
          </cell>
        </row>
        <row r="90">
          <cell r="B90" t="str">
            <v>72-10-243</v>
          </cell>
          <cell r="C90" t="str">
            <v>Devon-GTH00086</v>
          </cell>
          <cell r="D90" t="str">
            <v>Grant Family 1&amp;2 H CDP</v>
          </cell>
          <cell r="E90">
            <v>29321</v>
          </cell>
          <cell r="F90">
            <v>36162</v>
          </cell>
          <cell r="H90">
            <v>3.2797999999999998</v>
          </cell>
          <cell r="I90">
            <v>3.2797999999999998</v>
          </cell>
          <cell r="J90">
            <v>1.2341</v>
          </cell>
          <cell r="K90">
            <v>0.1923</v>
          </cell>
          <cell r="L90">
            <v>0.40760000000000002</v>
          </cell>
          <cell r="M90">
            <v>0.124</v>
          </cell>
          <cell r="N90">
            <v>0.13880000000000001</v>
          </cell>
          <cell r="O90">
            <v>0.35420000000000001</v>
          </cell>
          <cell r="P90">
            <v>5.7308000000000003</v>
          </cell>
          <cell r="Q90">
            <v>0.53169999999999995</v>
          </cell>
          <cell r="R90">
            <v>1255.3</v>
          </cell>
          <cell r="T90" t="str">
            <v>PriceTableDevonNGL</v>
          </cell>
          <cell r="Y90">
            <v>41431</v>
          </cell>
          <cell r="Z90">
            <v>14.65</v>
          </cell>
          <cell r="AB90">
            <v>27900.491000000002</v>
          </cell>
          <cell r="AC90">
            <v>34555.873</v>
          </cell>
          <cell r="AE90" t="str">
            <v>Yes</v>
          </cell>
          <cell r="AG90" t="str">
            <v>Yes</v>
          </cell>
          <cell r="AI90">
            <v>0.95</v>
          </cell>
          <cell r="AK90">
            <v>95711.835000000006</v>
          </cell>
          <cell r="AL90">
            <v>95711.835000000006</v>
          </cell>
          <cell r="AM90">
            <v>36013.773999999998</v>
          </cell>
          <cell r="AN90">
            <v>5611.74</v>
          </cell>
          <cell r="AO90">
            <v>11894.672</v>
          </cell>
          <cell r="AP90">
            <v>3618.5949999999998</v>
          </cell>
          <cell r="AQ90">
            <v>4050.4920000000002</v>
          </cell>
          <cell r="AR90">
            <v>10336.341</v>
          </cell>
          <cell r="AS90">
            <v>262949.28399999999</v>
          </cell>
          <cell r="AU90">
            <v>91508.03</v>
          </cell>
          <cell r="AV90">
            <v>91508.03</v>
          </cell>
          <cell r="AW90">
            <v>34431.995999999999</v>
          </cell>
          <cell r="AX90">
            <v>5365.2640000000001</v>
          </cell>
          <cell r="AY90">
            <v>11372.24</v>
          </cell>
          <cell r="AZ90">
            <v>3459.6610000000001</v>
          </cell>
          <cell r="BA90">
            <v>3872.5880000000002</v>
          </cell>
          <cell r="BB90">
            <v>9882.3539999999994</v>
          </cell>
          <cell r="BC90">
            <v>251400.16299999994</v>
          </cell>
          <cell r="BE90">
            <v>645.56700000000001</v>
          </cell>
          <cell r="BF90">
            <v>77425.807000000001</v>
          </cell>
          <cell r="BG90">
            <v>35302.627999999997</v>
          </cell>
          <cell r="BH90">
            <v>4970.68</v>
          </cell>
          <cell r="BI90">
            <v>12655.225</v>
          </cell>
          <cell r="BJ90">
            <v>3541.3780000000002</v>
          </cell>
          <cell r="BK90">
            <v>3982.5450000000001</v>
          </cell>
          <cell r="BL90">
            <v>10374.816000000001</v>
          </cell>
          <cell r="BM90">
            <v>148898.64600000001</v>
          </cell>
          <cell r="BO90">
            <v>645.56700000000001</v>
          </cell>
          <cell r="BP90">
            <v>77425.805999999997</v>
          </cell>
          <cell r="BQ90">
            <v>35302.627999999997</v>
          </cell>
          <cell r="BR90">
            <v>4970.68</v>
          </cell>
          <cell r="BS90">
            <v>12655.224</v>
          </cell>
          <cell r="BT90">
            <v>3541.3780000000002</v>
          </cell>
          <cell r="BU90">
            <v>3982.5450000000001</v>
          </cell>
          <cell r="BV90">
            <v>10374.816999999999</v>
          </cell>
          <cell r="BW90">
            <v>148898.64500000002</v>
          </cell>
          <cell r="BY90">
            <v>0</v>
          </cell>
          <cell r="BZ90">
            <v>0</v>
          </cell>
          <cell r="CA90">
            <v>0</v>
          </cell>
          <cell r="CB90">
            <v>0</v>
          </cell>
          <cell r="CC90">
            <v>0</v>
          </cell>
          <cell r="CD90">
            <v>0</v>
          </cell>
          <cell r="CE90">
            <v>0</v>
          </cell>
          <cell r="CF90">
            <v>0</v>
          </cell>
          <cell r="CG90">
            <v>0</v>
          </cell>
          <cell r="CI90">
            <v>613.28899999999999</v>
          </cell>
          <cell r="CJ90">
            <v>73554.517000000007</v>
          </cell>
          <cell r="CK90">
            <v>33537.497000000003</v>
          </cell>
          <cell r="CL90">
            <v>4722.1459999999997</v>
          </cell>
          <cell r="CM90">
            <v>12022.464</v>
          </cell>
          <cell r="CN90">
            <v>3364.3090000000002</v>
          </cell>
          <cell r="CO90">
            <v>3783.4180000000001</v>
          </cell>
          <cell r="CP90">
            <v>9856.0750000000007</v>
          </cell>
          <cell r="CQ90">
            <v>141453.715</v>
          </cell>
          <cell r="CS90">
            <v>38.298999999999999</v>
          </cell>
          <cell r="CT90">
            <v>2911.652</v>
          </cell>
          <cell r="CU90">
            <v>1288.7339999999999</v>
          </cell>
          <cell r="CV90">
            <v>152.76499999999999</v>
          </cell>
          <cell r="CW90">
            <v>403.71499999999997</v>
          </cell>
          <cell r="CX90">
            <v>97.388999999999996</v>
          </cell>
          <cell r="CY90">
            <v>110.498</v>
          </cell>
          <cell r="CZ90">
            <v>253.73400000000001</v>
          </cell>
          <cell r="DB90">
            <v>38.558999999999997</v>
          </cell>
          <cell r="DC90">
            <v>5136.4279999999999</v>
          </cell>
          <cell r="DD90">
            <v>3232.415</v>
          </cell>
          <cell r="DE90">
            <v>495.22899999999998</v>
          </cell>
          <cell r="DF90">
            <v>1312.8530000000001</v>
          </cell>
          <cell r="DG90">
            <v>388.41800000000001</v>
          </cell>
          <cell r="DH90">
            <v>441.54500000000002</v>
          </cell>
          <cell r="DI90">
            <v>1223.8440000000001</v>
          </cell>
          <cell r="DJ90">
            <v>12269.291000000001</v>
          </cell>
          <cell r="DL90">
            <v>0.22062000000000001</v>
          </cell>
          <cell r="DM90">
            <v>0.22062000000000001</v>
          </cell>
          <cell r="DN90">
            <v>0.87283500000000003</v>
          </cell>
          <cell r="DO90">
            <v>1.1972959999999999</v>
          </cell>
          <cell r="DP90">
            <v>1.18468</v>
          </cell>
          <cell r="DQ90">
            <v>1.986728</v>
          </cell>
          <cell r="DS90">
            <v>0</v>
          </cell>
          <cell r="DT90">
            <v>0</v>
          </cell>
          <cell r="DU90">
            <v>0</v>
          </cell>
          <cell r="DV90">
            <v>0</v>
          </cell>
          <cell r="DW90">
            <v>0</v>
          </cell>
          <cell r="DX90">
            <v>0</v>
          </cell>
          <cell r="DY90">
            <v>0</v>
          </cell>
          <cell r="DZ90">
            <v>0</v>
          </cell>
          <cell r="EA90">
            <v>0</v>
          </cell>
          <cell r="EC90">
            <v>0</v>
          </cell>
          <cell r="ED90">
            <v>0</v>
          </cell>
          <cell r="EE90">
            <v>0</v>
          </cell>
          <cell r="EF90">
            <v>0</v>
          </cell>
          <cell r="EG90">
            <v>0</v>
          </cell>
          <cell r="EH90">
            <v>0</v>
          </cell>
          <cell r="EI90">
            <v>0</v>
          </cell>
          <cell r="EJ90">
            <v>0</v>
          </cell>
          <cell r="EK90">
            <v>0</v>
          </cell>
          <cell r="EM90">
            <v>650.94200000000001</v>
          </cell>
          <cell r="EN90">
            <v>657.08999999999992</v>
          </cell>
          <cell r="EP90">
            <v>753.86300000000006</v>
          </cell>
          <cell r="EQ90">
            <v>766.56899999999996</v>
          </cell>
          <cell r="ES90">
            <v>138.78300000000002</v>
          </cell>
          <cell r="ET90">
            <v>160.64600000000002</v>
          </cell>
          <cell r="EX90">
            <v>29182.217000000001</v>
          </cell>
          <cell r="EY90">
            <v>36001.353999999999</v>
          </cell>
          <cell r="FA90">
            <v>6.9550000000000001</v>
          </cell>
          <cell r="FB90">
            <v>8.5660000000000007</v>
          </cell>
          <cell r="FC90">
            <v>626.30100000000004</v>
          </cell>
          <cell r="FD90">
            <v>806.40800000000002</v>
          </cell>
          <cell r="FE90">
            <v>289.23399999999998</v>
          </cell>
          <cell r="FF90">
            <v>350.18</v>
          </cell>
          <cell r="FK90">
            <v>22308.403999999999</v>
          </cell>
          <cell r="FL90">
            <v>22617.991000000002</v>
          </cell>
          <cell r="FM90">
            <v>22430.413</v>
          </cell>
          <cell r="FN90">
            <v>498.29899999999998</v>
          </cell>
          <cell r="FO90">
            <v>236.268</v>
          </cell>
          <cell r="FP90">
            <v>2601.1190000000001</v>
          </cell>
          <cell r="FQ90">
            <v>19282.306</v>
          </cell>
          <cell r="FR90">
            <v>22617.991000000002</v>
          </cell>
          <cell r="FS90">
            <v>0</v>
          </cell>
          <cell r="FU90">
            <v>0.08</v>
          </cell>
          <cell r="FV90">
            <v>-2764.47</v>
          </cell>
          <cell r="FW90">
            <v>0</v>
          </cell>
          <cell r="FX90">
            <v>0</v>
          </cell>
          <cell r="FY90">
            <v>0</v>
          </cell>
          <cell r="FZ90">
            <v>206</v>
          </cell>
          <cell r="GA90">
            <v>0.15</v>
          </cell>
          <cell r="GB90">
            <v>-4398.1499999999996</v>
          </cell>
          <cell r="GE90">
            <v>0.25</v>
          </cell>
          <cell r="GF90">
            <v>-9040.5</v>
          </cell>
          <cell r="GO90">
            <v>1.2500000000000001E-2</v>
          </cell>
          <cell r="GP90">
            <v>-1768.17</v>
          </cell>
          <cell r="GQ90" t="str">
            <v>72-99-12-243</v>
          </cell>
          <cell r="GR90">
            <v>0</v>
          </cell>
          <cell r="GS90">
            <v>-200</v>
          </cell>
          <cell r="GV90">
            <v>0</v>
          </cell>
          <cell r="GW90">
            <v>0</v>
          </cell>
          <cell r="GX90">
            <v>-4532.6399999999994</v>
          </cell>
          <cell r="GY90">
            <v>-13638.65</v>
          </cell>
          <cell r="GZ90">
            <v>-18171.29</v>
          </cell>
          <cell r="HC90">
            <v>-18171.29</v>
          </cell>
          <cell r="HE90">
            <v>5227.0577502249944</v>
          </cell>
          <cell r="HF90">
            <v>7.1211723600000045</v>
          </cell>
          <cell r="HG90">
            <v>854.08399979999865</v>
          </cell>
          <cell r="HH90">
            <v>1540.6681163849948</v>
          </cell>
          <cell r="HI90">
            <v>297.56876406400067</v>
          </cell>
          <cell r="HJ90">
            <v>749.61930148000044</v>
          </cell>
          <cell r="HK90">
            <v>351.78794023199993</v>
          </cell>
          <cell r="HL90">
            <v>395.61118645599993</v>
          </cell>
          <cell r="HM90">
            <v>1030.5972694479999</v>
          </cell>
        </row>
        <row r="91">
          <cell r="B91" t="str">
            <v>72-10-244</v>
          </cell>
          <cell r="C91" t="str">
            <v>Devon-GTH00086</v>
          </cell>
          <cell r="D91" t="str">
            <v>Landers 1 &amp; 2H CDP</v>
          </cell>
          <cell r="E91">
            <v>20906</v>
          </cell>
          <cell r="F91">
            <v>25595</v>
          </cell>
          <cell r="H91">
            <v>3.3995000000000002</v>
          </cell>
          <cell r="I91">
            <v>3.3995000000000002</v>
          </cell>
          <cell r="J91">
            <v>1.2968</v>
          </cell>
          <cell r="K91">
            <v>0.20549999999999999</v>
          </cell>
          <cell r="L91">
            <v>0.43080000000000002</v>
          </cell>
          <cell r="M91">
            <v>0.12820000000000001</v>
          </cell>
          <cell r="N91">
            <v>0.1459</v>
          </cell>
          <cell r="O91">
            <v>0.17419999999999999</v>
          </cell>
          <cell r="P91">
            <v>5.7808999999999999</v>
          </cell>
          <cell r="Q91">
            <v>0.57410000000000005</v>
          </cell>
          <cell r="R91">
            <v>1246.0999999999999</v>
          </cell>
          <cell r="T91" t="str">
            <v>PriceTableDevonNGL</v>
          </cell>
          <cell r="Y91">
            <v>41453</v>
          </cell>
          <cell r="Z91">
            <v>14.65</v>
          </cell>
          <cell r="AB91">
            <v>19893.862000000001</v>
          </cell>
          <cell r="AC91">
            <v>24458.203000000001</v>
          </cell>
          <cell r="AE91" t="str">
            <v>Yes</v>
          </cell>
          <cell r="AG91" t="str">
            <v>Yes</v>
          </cell>
          <cell r="AI91">
            <v>0.95</v>
          </cell>
          <cell r="AK91">
            <v>70736.013999999996</v>
          </cell>
          <cell r="AL91">
            <v>70736.013999999996</v>
          </cell>
          <cell r="AM91">
            <v>26983.516</v>
          </cell>
          <cell r="AN91">
            <v>4275.9970000000003</v>
          </cell>
          <cell r="AO91">
            <v>8963.9869999999992</v>
          </cell>
          <cell r="AP91">
            <v>2667.556</v>
          </cell>
          <cell r="AQ91">
            <v>3035.8539999999998</v>
          </cell>
          <cell r="AR91">
            <v>3624.7139999999999</v>
          </cell>
          <cell r="AS91">
            <v>191023.652</v>
          </cell>
          <cell r="AU91">
            <v>67629.183999999994</v>
          </cell>
          <cell r="AV91">
            <v>67629.183999999994</v>
          </cell>
          <cell r="AW91">
            <v>25798.36</v>
          </cell>
          <cell r="AX91">
            <v>4088.1889999999999</v>
          </cell>
          <cell r="AY91">
            <v>8570.2759999999998</v>
          </cell>
          <cell r="AZ91">
            <v>2550.393</v>
          </cell>
          <cell r="BA91">
            <v>2902.5140000000001</v>
          </cell>
          <cell r="BB91">
            <v>3465.511</v>
          </cell>
          <cell r="BC91">
            <v>182633.61100000003</v>
          </cell>
          <cell r="BE91">
            <v>477.108</v>
          </cell>
          <cell r="BF91">
            <v>57221.69</v>
          </cell>
          <cell r="BG91">
            <v>26450.686000000002</v>
          </cell>
          <cell r="BH91">
            <v>3787.527</v>
          </cell>
          <cell r="BI91">
            <v>9537.15</v>
          </cell>
          <cell r="BJ91">
            <v>2610.6329999999998</v>
          </cell>
          <cell r="BK91">
            <v>2984.9279999999999</v>
          </cell>
          <cell r="BL91">
            <v>3638.2060000000001</v>
          </cell>
          <cell r="BM91">
            <v>106707.928</v>
          </cell>
          <cell r="BO91">
            <v>477.108</v>
          </cell>
          <cell r="BP91">
            <v>57221.69</v>
          </cell>
          <cell r="BQ91">
            <v>26450.686000000002</v>
          </cell>
          <cell r="BR91">
            <v>3787.527</v>
          </cell>
          <cell r="BS91">
            <v>9537.1509999999998</v>
          </cell>
          <cell r="BT91">
            <v>2610.6329999999998</v>
          </cell>
          <cell r="BU91">
            <v>2984.9270000000001</v>
          </cell>
          <cell r="BV91">
            <v>3638.2060000000001</v>
          </cell>
          <cell r="BW91">
            <v>106707.928</v>
          </cell>
          <cell r="BY91">
            <v>0</v>
          </cell>
          <cell r="BZ91">
            <v>0</v>
          </cell>
          <cell r="CA91">
            <v>0</v>
          </cell>
          <cell r="CB91">
            <v>0</v>
          </cell>
          <cell r="CC91">
            <v>0</v>
          </cell>
          <cell r="CD91">
            <v>0</v>
          </cell>
          <cell r="CE91">
            <v>0</v>
          </cell>
          <cell r="CF91">
            <v>0</v>
          </cell>
          <cell r="CG91">
            <v>0</v>
          </cell>
          <cell r="CI91">
            <v>453.25299999999999</v>
          </cell>
          <cell r="CJ91">
            <v>54360.606</v>
          </cell>
          <cell r="CK91">
            <v>25128.151999999998</v>
          </cell>
          <cell r="CL91">
            <v>3598.1509999999998</v>
          </cell>
          <cell r="CM91">
            <v>9060.2929999999997</v>
          </cell>
          <cell r="CN91">
            <v>2480.1010000000001</v>
          </cell>
          <cell r="CO91">
            <v>2835.6819999999998</v>
          </cell>
          <cell r="CP91">
            <v>3456.2959999999998</v>
          </cell>
          <cell r="CQ91">
            <v>101372.534</v>
          </cell>
          <cell r="CS91">
            <v>28.305</v>
          </cell>
          <cell r="CT91">
            <v>2151.8620000000001</v>
          </cell>
          <cell r="CU91">
            <v>965.59100000000001</v>
          </cell>
          <cell r="CV91">
            <v>116.40300000000001</v>
          </cell>
          <cell r="CW91">
            <v>304.245</v>
          </cell>
          <cell r="CX91">
            <v>71.793000000000006</v>
          </cell>
          <cell r="CY91">
            <v>82.817999999999998</v>
          </cell>
          <cell r="CZ91">
            <v>88.978999999999999</v>
          </cell>
          <cell r="DB91">
            <v>28.497</v>
          </cell>
          <cell r="DC91">
            <v>3796.087</v>
          </cell>
          <cell r="DD91">
            <v>2421.904</v>
          </cell>
          <cell r="DE91">
            <v>377.351</v>
          </cell>
          <cell r="DF91">
            <v>989.38400000000001</v>
          </cell>
          <cell r="DG91">
            <v>286.334</v>
          </cell>
          <cell r="DH91">
            <v>330.93900000000002</v>
          </cell>
          <cell r="DI91">
            <v>429.17399999999998</v>
          </cell>
          <cell r="DJ91">
            <v>8659.6699999999983</v>
          </cell>
          <cell r="DL91">
            <v>0.22062000000000001</v>
          </cell>
          <cell r="DM91">
            <v>0.22062000000000001</v>
          </cell>
          <cell r="DN91">
            <v>0.87283500000000003</v>
          </cell>
          <cell r="DO91">
            <v>1.1972959999999999</v>
          </cell>
          <cell r="DP91">
            <v>1.18468</v>
          </cell>
          <cell r="DQ91">
            <v>1.986728</v>
          </cell>
          <cell r="DS91">
            <v>0</v>
          </cell>
          <cell r="DT91">
            <v>0</v>
          </cell>
          <cell r="DU91">
            <v>0</v>
          </cell>
          <cell r="DV91">
            <v>0</v>
          </cell>
          <cell r="DW91">
            <v>0</v>
          </cell>
          <cell r="DX91">
            <v>0</v>
          </cell>
          <cell r="DY91">
            <v>0</v>
          </cell>
          <cell r="DZ91">
            <v>0</v>
          </cell>
          <cell r="EA91">
            <v>0</v>
          </cell>
          <cell r="EC91">
            <v>0</v>
          </cell>
          <cell r="ED91">
            <v>0</v>
          </cell>
          <cell r="EE91">
            <v>0</v>
          </cell>
          <cell r="EF91">
            <v>0</v>
          </cell>
          <cell r="EG91">
            <v>0</v>
          </cell>
          <cell r="EH91">
            <v>0</v>
          </cell>
          <cell r="EI91">
            <v>0</v>
          </cell>
          <cell r="EJ91">
            <v>0</v>
          </cell>
          <cell r="EK91">
            <v>0</v>
          </cell>
          <cell r="EM91">
            <v>460.72800000000001</v>
          </cell>
          <cell r="EN91">
            <v>465.08</v>
          </cell>
          <cell r="EP91">
            <v>533.57500000000005</v>
          </cell>
          <cell r="EQ91">
            <v>542.56799999999998</v>
          </cell>
          <cell r="ES91">
            <v>98.22999999999999</v>
          </cell>
          <cell r="ET91">
            <v>113.70399999999999</v>
          </cell>
          <cell r="EX91">
            <v>20807.77</v>
          </cell>
          <cell r="EY91">
            <v>25481.295999999998</v>
          </cell>
          <cell r="FA91">
            <v>4.9589999999999996</v>
          </cell>
          <cell r="FB91">
            <v>6.0629999999999997</v>
          </cell>
          <cell r="FC91">
            <v>446.57100000000003</v>
          </cell>
          <cell r="FD91">
            <v>570.76499999999999</v>
          </cell>
          <cell r="FE91">
            <v>206.232</v>
          </cell>
          <cell r="FF91">
            <v>247.85300000000001</v>
          </cell>
          <cell r="FK91">
            <v>15813.978000000001</v>
          </cell>
          <cell r="FL91">
            <v>16033.438</v>
          </cell>
          <cell r="FM91">
            <v>15900.468000000001</v>
          </cell>
          <cell r="FN91">
            <v>353.23399999999998</v>
          </cell>
          <cell r="FO91">
            <v>167.48599999999999</v>
          </cell>
          <cell r="FP91">
            <v>1843.8810000000001</v>
          </cell>
          <cell r="FQ91">
            <v>13668.838</v>
          </cell>
          <cell r="FR91">
            <v>16033.438</v>
          </cell>
          <cell r="FS91">
            <v>0</v>
          </cell>
          <cell r="FU91">
            <v>0.08</v>
          </cell>
          <cell r="FV91">
            <v>-1956.66</v>
          </cell>
          <cell r="FW91">
            <v>0</v>
          </cell>
          <cell r="FX91">
            <v>0</v>
          </cell>
          <cell r="FY91">
            <v>0</v>
          </cell>
          <cell r="FZ91">
            <v>207.8</v>
          </cell>
          <cell r="GA91">
            <v>0.15</v>
          </cell>
          <cell r="GB91">
            <v>-3135.9</v>
          </cell>
          <cell r="GE91">
            <v>0.25</v>
          </cell>
          <cell r="GF91">
            <v>-6398.75</v>
          </cell>
          <cell r="GO91">
            <v>1.2500000000000001E-2</v>
          </cell>
          <cell r="GP91">
            <v>-1267.1600000000001</v>
          </cell>
          <cell r="GQ91" t="str">
            <v xml:space="preserve"> </v>
          </cell>
          <cell r="GR91">
            <v>0</v>
          </cell>
          <cell r="GS91">
            <v>0</v>
          </cell>
          <cell r="GV91">
            <v>0</v>
          </cell>
          <cell r="GW91">
            <v>0</v>
          </cell>
          <cell r="GX91">
            <v>-3223.82</v>
          </cell>
          <cell r="GY91">
            <v>-9534.65</v>
          </cell>
          <cell r="GZ91">
            <v>-12758.470000000001</v>
          </cell>
          <cell r="HC91">
            <v>-12758.470000000001</v>
          </cell>
          <cell r="HE91">
            <v>3499.739760990004</v>
          </cell>
          <cell r="HF91">
            <v>5.2628901000000043</v>
          </cell>
          <cell r="HG91">
            <v>631.21235208000064</v>
          </cell>
          <cell r="HH91">
            <v>1154.3539638900029</v>
          </cell>
          <cell r="HI91">
            <v>226.73912729600022</v>
          </cell>
          <cell r="HJ91">
            <v>564.92295075999994</v>
          </cell>
          <cell r="HK91">
            <v>259.3315792959994</v>
          </cell>
          <cell r="HL91">
            <v>296.51120708800022</v>
          </cell>
          <cell r="HM91">
            <v>361.4056904800006</v>
          </cell>
        </row>
        <row r="92">
          <cell r="B92" t="str">
            <v>72-10-245</v>
          </cell>
          <cell r="C92" t="str">
            <v>Devon-GTH00086</v>
          </cell>
          <cell r="D92" t="str">
            <v>Charles Bedinger A1H &amp; A2H GU CDP</v>
          </cell>
          <cell r="E92">
            <v>41222</v>
          </cell>
          <cell r="F92">
            <v>49868</v>
          </cell>
          <cell r="H92">
            <v>3.1947999999999999</v>
          </cell>
          <cell r="I92">
            <v>3.1947999999999999</v>
          </cell>
          <cell r="J92">
            <v>1.1083000000000001</v>
          </cell>
          <cell r="K92">
            <v>0.2198</v>
          </cell>
          <cell r="L92">
            <v>0.34899999999999998</v>
          </cell>
          <cell r="M92">
            <v>0.124</v>
          </cell>
          <cell r="N92">
            <v>0.12470000000000001</v>
          </cell>
          <cell r="O92">
            <v>0.2031</v>
          </cell>
          <cell r="P92">
            <v>5.3236999999999997</v>
          </cell>
          <cell r="Q92">
            <v>0.47889999999999999</v>
          </cell>
          <cell r="R92">
            <v>1231.3</v>
          </cell>
          <cell r="T92" t="str">
            <v>PriceTableDevonNGL</v>
          </cell>
          <cell r="Y92">
            <v>41373</v>
          </cell>
          <cell r="Z92">
            <v>14.65</v>
          </cell>
          <cell r="AB92">
            <v>39228.491000000002</v>
          </cell>
          <cell r="AC92">
            <v>47653.123</v>
          </cell>
          <cell r="AE92" t="str">
            <v>Yes</v>
          </cell>
          <cell r="AG92" t="str">
            <v>Yes</v>
          </cell>
          <cell r="AI92">
            <v>0.95</v>
          </cell>
          <cell r="AK92">
            <v>131084.609</v>
          </cell>
          <cell r="AL92">
            <v>131084.609</v>
          </cell>
          <cell r="AM92">
            <v>45474.231</v>
          </cell>
          <cell r="AN92">
            <v>9018.5290000000005</v>
          </cell>
          <cell r="AO92">
            <v>14319.684999999999</v>
          </cell>
          <cell r="AP92">
            <v>5087.7960000000003</v>
          </cell>
          <cell r="AQ92">
            <v>5116.518</v>
          </cell>
          <cell r="AR92">
            <v>8333.3179999999993</v>
          </cell>
          <cell r="AS92">
            <v>349519.29499999993</v>
          </cell>
          <cell r="AU92">
            <v>125327.183</v>
          </cell>
          <cell r="AV92">
            <v>125327.183</v>
          </cell>
          <cell r="AW92">
            <v>43476.936999999998</v>
          </cell>
          <cell r="AX92">
            <v>8622.4220000000005</v>
          </cell>
          <cell r="AY92">
            <v>13690.743</v>
          </cell>
          <cell r="AZ92">
            <v>4864.3329999999996</v>
          </cell>
          <cell r="BA92">
            <v>4891.7929999999997</v>
          </cell>
          <cell r="BB92">
            <v>7967.3069999999998</v>
          </cell>
          <cell r="BC92">
            <v>334167.90100000001</v>
          </cell>
          <cell r="BE92">
            <v>884.15300000000002</v>
          </cell>
          <cell r="BF92">
            <v>106040.50900000001</v>
          </cell>
          <cell r="BG92">
            <v>44576.275000000001</v>
          </cell>
          <cell r="BH92">
            <v>7988.2929999999997</v>
          </cell>
          <cell r="BI92">
            <v>15235.295</v>
          </cell>
          <cell r="BJ92">
            <v>4979.2269999999999</v>
          </cell>
          <cell r="BK92">
            <v>5030.6890000000003</v>
          </cell>
          <cell r="BL92">
            <v>8364.3369999999995</v>
          </cell>
          <cell r="BM92">
            <v>193098.77800000005</v>
          </cell>
          <cell r="BO92">
            <v>884.15300000000002</v>
          </cell>
          <cell r="BP92">
            <v>106040.51</v>
          </cell>
          <cell r="BQ92">
            <v>44576.275000000001</v>
          </cell>
          <cell r="BR92">
            <v>7988.2929999999997</v>
          </cell>
          <cell r="BS92">
            <v>15235.294</v>
          </cell>
          <cell r="BT92">
            <v>4979.2280000000001</v>
          </cell>
          <cell r="BU92">
            <v>5030.6890000000003</v>
          </cell>
          <cell r="BV92">
            <v>8364.3379999999997</v>
          </cell>
          <cell r="BW92">
            <v>193098.78</v>
          </cell>
          <cell r="BY92">
            <v>0</v>
          </cell>
          <cell r="BZ92">
            <v>0</v>
          </cell>
          <cell r="CA92">
            <v>0</v>
          </cell>
          <cell r="CB92">
            <v>0</v>
          </cell>
          <cell r="CC92">
            <v>0</v>
          </cell>
          <cell r="CD92">
            <v>0</v>
          </cell>
          <cell r="CE92">
            <v>0</v>
          </cell>
          <cell r="CF92">
            <v>0</v>
          </cell>
          <cell r="CG92">
            <v>0</v>
          </cell>
          <cell r="CI92">
            <v>839.94500000000005</v>
          </cell>
          <cell r="CJ92">
            <v>100738.484</v>
          </cell>
          <cell r="CK92">
            <v>42347.461000000003</v>
          </cell>
          <cell r="CL92">
            <v>7588.8779999999997</v>
          </cell>
          <cell r="CM92">
            <v>14473.53</v>
          </cell>
          <cell r="CN92">
            <v>4730.2659999999996</v>
          </cell>
          <cell r="CO92">
            <v>4779.1549999999997</v>
          </cell>
          <cell r="CP92">
            <v>7946.12</v>
          </cell>
          <cell r="CQ92">
            <v>183443.83900000001</v>
          </cell>
          <cell r="CS92">
            <v>52.453000000000003</v>
          </cell>
          <cell r="CT92">
            <v>3987.7280000000001</v>
          </cell>
          <cell r="CU92">
            <v>1627.271</v>
          </cell>
          <cell r="CV92">
            <v>245.505</v>
          </cell>
          <cell r="CW92">
            <v>486.02199999999999</v>
          </cell>
          <cell r="CX92">
            <v>136.93</v>
          </cell>
          <cell r="CY92">
            <v>139.57900000000001</v>
          </cell>
          <cell r="CZ92">
            <v>204.56399999999999</v>
          </cell>
          <cell r="DB92">
            <v>52.81</v>
          </cell>
          <cell r="DC92">
            <v>7034.7269999999999</v>
          </cell>
          <cell r="DD92">
            <v>4081.5369999999998</v>
          </cell>
          <cell r="DE92">
            <v>795.87400000000002</v>
          </cell>
          <cell r="DF92">
            <v>1580.509</v>
          </cell>
          <cell r="DG92">
            <v>546.12199999999996</v>
          </cell>
          <cell r="DH92">
            <v>557.75199999999995</v>
          </cell>
          <cell r="DI92">
            <v>986.68200000000002</v>
          </cell>
          <cell r="DJ92">
            <v>15636.013000000001</v>
          </cell>
          <cell r="DL92">
            <v>0.22062000000000001</v>
          </cell>
          <cell r="DM92">
            <v>0.22062000000000001</v>
          </cell>
          <cell r="DN92">
            <v>0.87283500000000003</v>
          </cell>
          <cell r="DO92">
            <v>1.1972959999999999</v>
          </cell>
          <cell r="DP92">
            <v>1.18468</v>
          </cell>
          <cell r="DQ92">
            <v>1.986728</v>
          </cell>
          <cell r="DS92">
            <v>0</v>
          </cell>
          <cell r="DT92">
            <v>0</v>
          </cell>
          <cell r="DU92">
            <v>0</v>
          </cell>
          <cell r="DV92">
            <v>0</v>
          </cell>
          <cell r="DW92">
            <v>0</v>
          </cell>
          <cell r="DX92">
            <v>0</v>
          </cell>
          <cell r="DY92">
            <v>0</v>
          </cell>
          <cell r="DZ92">
            <v>0</v>
          </cell>
          <cell r="EA92">
            <v>0</v>
          </cell>
          <cell r="EC92">
            <v>0</v>
          </cell>
          <cell r="ED92">
            <v>0</v>
          </cell>
          <cell r="EE92">
            <v>0</v>
          </cell>
          <cell r="EF92">
            <v>0</v>
          </cell>
          <cell r="EG92">
            <v>0</v>
          </cell>
          <cell r="EH92">
            <v>0</v>
          </cell>
          <cell r="EI92">
            <v>0</v>
          </cell>
          <cell r="EJ92">
            <v>0</v>
          </cell>
          <cell r="EK92">
            <v>0</v>
          </cell>
          <cell r="EM92">
            <v>897.66000000000008</v>
          </cell>
          <cell r="EN92">
            <v>906.13799999999992</v>
          </cell>
          <cell r="EP92">
            <v>1039.5889999999999</v>
          </cell>
          <cell r="EQ92">
            <v>1057.1110000000001</v>
          </cell>
          <cell r="ES92">
            <v>191.38499999999999</v>
          </cell>
          <cell r="ET92">
            <v>221.53399999999999</v>
          </cell>
          <cell r="EX92">
            <v>41030.614999999998</v>
          </cell>
          <cell r="EY92">
            <v>49646.466</v>
          </cell>
          <cell r="FA92">
            <v>9.7789999999999999</v>
          </cell>
          <cell r="FB92">
            <v>11.813000000000001</v>
          </cell>
          <cell r="FC92">
            <v>880.58900000000006</v>
          </cell>
          <cell r="FD92">
            <v>1112.05</v>
          </cell>
          <cell r="FE92">
            <v>406.66699999999997</v>
          </cell>
          <cell r="FF92">
            <v>482.904</v>
          </cell>
          <cell r="FK92">
            <v>32047.204000000005</v>
          </cell>
          <cell r="FL92">
            <v>32491.942999999999</v>
          </cell>
          <cell r="FM92">
            <v>32222.477999999999</v>
          </cell>
          <cell r="FN92">
            <v>715.83199999999999</v>
          </cell>
          <cell r="FO92">
            <v>339.411</v>
          </cell>
          <cell r="FP92">
            <v>3736.645</v>
          </cell>
          <cell r="FQ92">
            <v>27700.054</v>
          </cell>
          <cell r="FR92">
            <v>32491.942999999999</v>
          </cell>
          <cell r="FS92">
            <v>0</v>
          </cell>
          <cell r="FU92">
            <v>0.08</v>
          </cell>
          <cell r="FV92">
            <v>-3812.25</v>
          </cell>
          <cell r="FW92">
            <v>0</v>
          </cell>
          <cell r="FX92">
            <v>0</v>
          </cell>
          <cell r="FY92">
            <v>0</v>
          </cell>
          <cell r="FZ92">
            <v>163.30000000000001</v>
          </cell>
          <cell r="GA92">
            <v>0.15</v>
          </cell>
          <cell r="GB92">
            <v>-6183.3</v>
          </cell>
          <cell r="GE92">
            <v>0.25</v>
          </cell>
          <cell r="GF92">
            <v>-12467</v>
          </cell>
          <cell r="GO92">
            <v>1.2500000000000001E-2</v>
          </cell>
          <cell r="GP92">
            <v>-2293.0500000000002</v>
          </cell>
          <cell r="GQ92" t="str">
            <v>72-99-402-245</v>
          </cell>
          <cell r="GR92">
            <v>0</v>
          </cell>
          <cell r="GS92">
            <v>-200</v>
          </cell>
          <cell r="GV92">
            <v>0</v>
          </cell>
          <cell r="GW92">
            <v>0</v>
          </cell>
          <cell r="GX92">
            <v>-6105.3</v>
          </cell>
          <cell r="GY92">
            <v>-18850.3</v>
          </cell>
          <cell r="GZ92">
            <v>-24955.599999999999</v>
          </cell>
          <cell r="HC92">
            <v>-24955.599999999999</v>
          </cell>
          <cell r="HE92">
            <v>6330.7693885260005</v>
          </cell>
          <cell r="HF92">
            <v>9.7531689599999947</v>
          </cell>
          <cell r="HG92">
            <v>1169.732755500002</v>
          </cell>
          <cell r="HH92">
            <v>1945.3868676899988</v>
          </cell>
          <cell r="HI92">
            <v>478.21798183999994</v>
          </cell>
          <cell r="HJ92">
            <v>902.44776019999927</v>
          </cell>
          <cell r="HK92">
            <v>494.61778960800046</v>
          </cell>
          <cell r="HL92">
            <v>499.7296407520011</v>
          </cell>
          <cell r="HM92">
            <v>830.88342397599934</v>
          </cell>
        </row>
        <row r="93">
          <cell r="B93" t="str">
            <v>72-10-247</v>
          </cell>
          <cell r="C93" t="str">
            <v>Devon-GTH00086</v>
          </cell>
          <cell r="D93" t="str">
            <v>J Muriel Reese GU 1H&amp;2H CDP</v>
          </cell>
          <cell r="E93">
            <v>108521</v>
          </cell>
          <cell r="F93">
            <v>120116</v>
          </cell>
          <cell r="H93">
            <v>2.3166000000000002</v>
          </cell>
          <cell r="I93">
            <v>2.3166000000000002</v>
          </cell>
          <cell r="J93">
            <v>0.60860000000000003</v>
          </cell>
          <cell r="K93">
            <v>0.15290000000000001</v>
          </cell>
          <cell r="L93">
            <v>0.15359999999999999</v>
          </cell>
          <cell r="M93">
            <v>5.8200000000000002E-2</v>
          </cell>
          <cell r="N93">
            <v>3.9399999999999998E-2</v>
          </cell>
          <cell r="O93">
            <v>4.8099999999999997E-2</v>
          </cell>
          <cell r="P93">
            <v>3.3774000000000002</v>
          </cell>
          <cell r="Q93">
            <v>0.96809999999999996</v>
          </cell>
          <cell r="R93">
            <v>1126.5</v>
          </cell>
          <cell r="T93" t="str">
            <v>PriceTableDevonNGL</v>
          </cell>
          <cell r="Y93">
            <v>41277</v>
          </cell>
          <cell r="Z93">
            <v>14.65</v>
          </cell>
          <cell r="AB93">
            <v>103313.86199999999</v>
          </cell>
          <cell r="AC93">
            <v>114781.073</v>
          </cell>
          <cell r="AE93" t="str">
            <v>Yes</v>
          </cell>
          <cell r="AG93" t="str">
            <v>Yes</v>
          </cell>
          <cell r="AI93">
            <v>0.95</v>
          </cell>
          <cell r="AK93">
            <v>250331.83100000001</v>
          </cell>
          <cell r="AL93">
            <v>250331.83100000001</v>
          </cell>
          <cell r="AM93">
            <v>65765.324999999997</v>
          </cell>
          <cell r="AN93">
            <v>16522.376</v>
          </cell>
          <cell r="AO93">
            <v>16598.018</v>
          </cell>
          <cell r="AP93">
            <v>6289.0929999999998</v>
          </cell>
          <cell r="AQ93">
            <v>4257.5649999999996</v>
          </cell>
          <cell r="AR93">
            <v>5197.6869999999999</v>
          </cell>
          <cell r="AS93">
            <v>615293.72600000002</v>
          </cell>
          <cell r="AU93">
            <v>239336.89300000001</v>
          </cell>
          <cell r="AV93">
            <v>239336.89300000001</v>
          </cell>
          <cell r="AW93">
            <v>62876.815999999999</v>
          </cell>
          <cell r="AX93">
            <v>15796.689</v>
          </cell>
          <cell r="AY93">
            <v>15869.009</v>
          </cell>
          <cell r="AZ93">
            <v>6012.8670000000002</v>
          </cell>
          <cell r="BA93">
            <v>4070.5659999999998</v>
          </cell>
          <cell r="BB93">
            <v>4969.3969999999999</v>
          </cell>
          <cell r="BC93">
            <v>588269.13</v>
          </cell>
          <cell r="BE93">
            <v>1688.4649999999999</v>
          </cell>
          <cell r="BF93">
            <v>202505.198</v>
          </cell>
          <cell r="BG93">
            <v>64466.690999999999</v>
          </cell>
          <cell r="BH93">
            <v>14634.934999999999</v>
          </cell>
          <cell r="BI93">
            <v>17659.306</v>
          </cell>
          <cell r="BJ93">
            <v>6154.89</v>
          </cell>
          <cell r="BK93">
            <v>4186.1450000000004</v>
          </cell>
          <cell r="BL93">
            <v>5217.0349999999999</v>
          </cell>
          <cell r="BM93">
            <v>316512.66499999998</v>
          </cell>
          <cell r="BO93">
            <v>1688.4649999999999</v>
          </cell>
          <cell r="BP93">
            <v>202505.19899999999</v>
          </cell>
          <cell r="BQ93">
            <v>64466.690999999999</v>
          </cell>
          <cell r="BR93">
            <v>14634.934999999999</v>
          </cell>
          <cell r="BS93">
            <v>17659.306</v>
          </cell>
          <cell r="BT93">
            <v>6154.89</v>
          </cell>
          <cell r="BU93">
            <v>4186.1440000000002</v>
          </cell>
          <cell r="BV93">
            <v>5217.0349999999999</v>
          </cell>
          <cell r="BW93">
            <v>316512.66499999998</v>
          </cell>
          <cell r="BY93">
            <v>0</v>
          </cell>
          <cell r="BZ93">
            <v>0</v>
          </cell>
          <cell r="CA93">
            <v>0</v>
          </cell>
          <cell r="CB93">
            <v>0</v>
          </cell>
          <cell r="CC93">
            <v>0</v>
          </cell>
          <cell r="CD93">
            <v>0</v>
          </cell>
          <cell r="CE93">
            <v>0</v>
          </cell>
          <cell r="CF93">
            <v>0</v>
          </cell>
          <cell r="CG93">
            <v>0</v>
          </cell>
          <cell r="CI93">
            <v>1604.0419999999999</v>
          </cell>
          <cell r="CJ93">
            <v>192379.93799999999</v>
          </cell>
          <cell r="CK93">
            <v>61243.356</v>
          </cell>
          <cell r="CL93">
            <v>13903.188</v>
          </cell>
          <cell r="CM93">
            <v>16776.341</v>
          </cell>
          <cell r="CN93">
            <v>5847.1459999999997</v>
          </cell>
          <cell r="CO93">
            <v>3976.8380000000002</v>
          </cell>
          <cell r="CP93">
            <v>4956.183</v>
          </cell>
          <cell r="CQ93">
            <v>300687.03200000001</v>
          </cell>
          <cell r="CS93">
            <v>100.17</v>
          </cell>
          <cell r="CT93">
            <v>7615.3509999999997</v>
          </cell>
          <cell r="CU93">
            <v>2353.377</v>
          </cell>
          <cell r="CV93">
            <v>449.77699999999999</v>
          </cell>
          <cell r="CW93">
            <v>563.35</v>
          </cell>
          <cell r="CX93">
            <v>169.261</v>
          </cell>
          <cell r="CY93">
            <v>116.14700000000001</v>
          </cell>
          <cell r="CZ93">
            <v>127.592</v>
          </cell>
          <cell r="DB93">
            <v>100.85</v>
          </cell>
          <cell r="DC93">
            <v>13434.195</v>
          </cell>
          <cell r="DD93">
            <v>5902.7640000000001</v>
          </cell>
          <cell r="DE93">
            <v>1458.079</v>
          </cell>
          <cell r="DF93">
            <v>1831.9760000000001</v>
          </cell>
          <cell r="DG93">
            <v>675.06799999999998</v>
          </cell>
          <cell r="DH93">
            <v>464.11799999999999</v>
          </cell>
          <cell r="DI93">
            <v>615.41700000000003</v>
          </cell>
          <cell r="DJ93">
            <v>24482.467000000001</v>
          </cell>
          <cell r="DL93">
            <v>0.22062000000000001</v>
          </cell>
          <cell r="DM93">
            <v>0.22062000000000001</v>
          </cell>
          <cell r="DN93">
            <v>0.87283500000000003</v>
          </cell>
          <cell r="DO93">
            <v>1.1972959999999999</v>
          </cell>
          <cell r="DP93">
            <v>1.18468</v>
          </cell>
          <cell r="DQ93">
            <v>1.986728</v>
          </cell>
          <cell r="DS93">
            <v>0</v>
          </cell>
          <cell r="DT93">
            <v>0</v>
          </cell>
          <cell r="DU93">
            <v>0</v>
          </cell>
          <cell r="DV93">
            <v>0</v>
          </cell>
          <cell r="DW93">
            <v>0</v>
          </cell>
          <cell r="DX93">
            <v>0</v>
          </cell>
          <cell r="DY93">
            <v>0</v>
          </cell>
          <cell r="DZ93">
            <v>0</v>
          </cell>
          <cell r="EA93">
            <v>0</v>
          </cell>
          <cell r="EC93">
            <v>0</v>
          </cell>
          <cell r="ED93">
            <v>0</v>
          </cell>
          <cell r="EE93">
            <v>0</v>
          </cell>
          <cell r="EF93">
            <v>0</v>
          </cell>
          <cell r="EG93">
            <v>0</v>
          </cell>
          <cell r="EH93">
            <v>0</v>
          </cell>
          <cell r="EI93">
            <v>0</v>
          </cell>
          <cell r="EJ93">
            <v>0</v>
          </cell>
          <cell r="EK93">
            <v>0</v>
          </cell>
          <cell r="EM93">
            <v>2162.174</v>
          </cell>
          <cell r="EN93">
            <v>2182.596</v>
          </cell>
          <cell r="EP93">
            <v>2504.038</v>
          </cell>
          <cell r="EQ93">
            <v>2546.2420000000002</v>
          </cell>
          <cell r="ES93">
            <v>460.98500000000001</v>
          </cell>
          <cell r="ET93">
            <v>533.60400000000004</v>
          </cell>
          <cell r="EX93">
            <v>108060.015</v>
          </cell>
          <cell r="EY93">
            <v>119582.39599999999</v>
          </cell>
          <cell r="FA93">
            <v>25.754999999999999</v>
          </cell>
          <cell r="FB93">
            <v>28.454999999999998</v>
          </cell>
          <cell r="FC93">
            <v>2319.1570000000002</v>
          </cell>
          <cell r="FD93">
            <v>2678.5709999999999</v>
          </cell>
          <cell r="FE93">
            <v>1071.0170000000001</v>
          </cell>
          <cell r="FF93">
            <v>1163.1610000000001</v>
          </cell>
          <cell r="FK93">
            <v>90371.090999999986</v>
          </cell>
          <cell r="FL93">
            <v>91625.225999999995</v>
          </cell>
          <cell r="FM93">
            <v>90865.350999999995</v>
          </cell>
          <cell r="FN93">
            <v>2018.6020000000001</v>
          </cell>
          <cell r="FO93">
            <v>957.11900000000003</v>
          </cell>
          <cell r="FP93">
            <v>10537.103999999999</v>
          </cell>
          <cell r="FQ93">
            <v>78112.400999999998</v>
          </cell>
          <cell r="FR93">
            <v>91625.225999999995</v>
          </cell>
          <cell r="FS93">
            <v>0</v>
          </cell>
          <cell r="FU93">
            <v>0.08</v>
          </cell>
          <cell r="FV93">
            <v>-9182.49</v>
          </cell>
          <cell r="FW93">
            <v>0</v>
          </cell>
          <cell r="FX93">
            <v>0</v>
          </cell>
          <cell r="FY93">
            <v>0</v>
          </cell>
          <cell r="FZ93">
            <v>322.7</v>
          </cell>
          <cell r="GA93">
            <v>0.1</v>
          </cell>
          <cell r="GB93">
            <v>-10852.1</v>
          </cell>
          <cell r="GE93">
            <v>0.25</v>
          </cell>
          <cell r="GF93">
            <v>-30029</v>
          </cell>
          <cell r="GO93">
            <v>1.2500000000000001E-2</v>
          </cell>
          <cell r="GP93">
            <v>-3758.59</v>
          </cell>
          <cell r="GQ93" t="str">
            <v>72-12-247</v>
          </cell>
          <cell r="GR93">
            <v>1382</v>
          </cell>
          <cell r="GS93">
            <v>-200</v>
          </cell>
          <cell r="GV93">
            <v>0</v>
          </cell>
          <cell r="GW93">
            <v>0</v>
          </cell>
          <cell r="GX93">
            <v>-12941.08</v>
          </cell>
          <cell r="GY93">
            <v>-41081.1</v>
          </cell>
          <cell r="GZ93">
            <v>-54022.179999999993</v>
          </cell>
          <cell r="HC93">
            <v>-54022.179999999993</v>
          </cell>
          <cell r="HE93">
            <v>8533.5302718810017</v>
          </cell>
          <cell r="HF93">
            <v>18.625402260000001</v>
          </cell>
          <cell r="HG93">
            <v>2233.8348612000023</v>
          </cell>
          <cell r="HH93">
            <v>2813.4396047249993</v>
          </cell>
          <cell r="HI93">
            <v>876.11775611199926</v>
          </cell>
          <cell r="HJ93">
            <v>1046.0309762000002</v>
          </cell>
          <cell r="HK93">
            <v>611.4036216320012</v>
          </cell>
          <cell r="HL93">
            <v>415.83607749600048</v>
          </cell>
          <cell r="HM93">
            <v>518.24197225599971</v>
          </cell>
        </row>
        <row r="94">
          <cell r="B94" t="str">
            <v>72-10-248</v>
          </cell>
          <cell r="C94" t="str">
            <v>Devon-GTH00086</v>
          </cell>
          <cell r="D94" t="str">
            <v>Skiles 2H and 3H CDP</v>
          </cell>
          <cell r="E94">
            <v>49975</v>
          </cell>
          <cell r="F94">
            <v>61124</v>
          </cell>
          <cell r="H94">
            <v>3.2892999999999999</v>
          </cell>
          <cell r="I94">
            <v>3.2892999999999999</v>
          </cell>
          <cell r="J94">
            <v>1.2743</v>
          </cell>
          <cell r="K94">
            <v>0.19059999999999999</v>
          </cell>
          <cell r="L94">
            <v>0.40339999999999998</v>
          </cell>
          <cell r="M94">
            <v>0.11990000000000001</v>
          </cell>
          <cell r="N94">
            <v>0.1386</v>
          </cell>
          <cell r="O94">
            <v>0.21829999999999999</v>
          </cell>
          <cell r="P94">
            <v>5.6344000000000003</v>
          </cell>
          <cell r="Q94">
            <v>0.53290000000000004</v>
          </cell>
          <cell r="R94">
            <v>1244.9000000000001</v>
          </cell>
          <cell r="T94" t="str">
            <v>PriceTableDevonNGL</v>
          </cell>
          <cell r="Y94">
            <v>41381</v>
          </cell>
          <cell r="Z94">
            <v>15.65</v>
          </cell>
          <cell r="AB94">
            <v>47555.745000000003</v>
          </cell>
          <cell r="AC94">
            <v>58409.190999999999</v>
          </cell>
          <cell r="AE94" t="str">
            <v>Yes</v>
          </cell>
          <cell r="AG94" t="str">
            <v>Yes</v>
          </cell>
          <cell r="AI94">
            <v>0.95</v>
          </cell>
          <cell r="AK94">
            <v>163611.15400000001</v>
          </cell>
          <cell r="AL94">
            <v>163611.15400000001</v>
          </cell>
          <cell r="AM94">
            <v>63384.213000000003</v>
          </cell>
          <cell r="AN94">
            <v>9480.5229999999992</v>
          </cell>
          <cell r="AO94">
            <v>20065.284</v>
          </cell>
          <cell r="AP94">
            <v>5963.8760000000002</v>
          </cell>
          <cell r="AQ94">
            <v>6894.0219999999999</v>
          </cell>
          <cell r="AR94">
            <v>10858.333000000001</v>
          </cell>
          <cell r="AS94">
            <v>443868.55899999995</v>
          </cell>
          <cell r="AU94">
            <v>156425.11199999999</v>
          </cell>
          <cell r="AV94">
            <v>156425.11199999999</v>
          </cell>
          <cell r="AW94">
            <v>60600.286</v>
          </cell>
          <cell r="AX94">
            <v>9064.125</v>
          </cell>
          <cell r="AY94">
            <v>19183.988000000001</v>
          </cell>
          <cell r="AZ94">
            <v>5701.9340000000002</v>
          </cell>
          <cell r="BA94">
            <v>6591.2259999999997</v>
          </cell>
          <cell r="BB94">
            <v>10381.419</v>
          </cell>
          <cell r="BC94">
            <v>424373.20200000005</v>
          </cell>
          <cell r="BE94">
            <v>1103.5419999999999</v>
          </cell>
          <cell r="BF94">
            <v>132352.76199999999</v>
          </cell>
          <cell r="BG94">
            <v>62132.597000000002</v>
          </cell>
          <cell r="BH94">
            <v>8397.5110000000004</v>
          </cell>
          <cell r="BI94">
            <v>21348.271000000001</v>
          </cell>
          <cell r="BJ94">
            <v>5836.6130000000003</v>
          </cell>
          <cell r="BK94">
            <v>6778.375</v>
          </cell>
          <cell r="BL94">
            <v>10898.751</v>
          </cell>
          <cell r="BM94">
            <v>248848.42199999999</v>
          </cell>
          <cell r="BO94">
            <v>1103.5419999999999</v>
          </cell>
          <cell r="BP94">
            <v>132352.761</v>
          </cell>
          <cell r="BQ94">
            <v>62132.597000000002</v>
          </cell>
          <cell r="BR94">
            <v>8397.5110000000004</v>
          </cell>
          <cell r="BS94">
            <v>21348.272000000001</v>
          </cell>
          <cell r="BT94">
            <v>5836.6130000000003</v>
          </cell>
          <cell r="BU94">
            <v>6778.375</v>
          </cell>
          <cell r="BV94">
            <v>10898.751</v>
          </cell>
          <cell r="BW94">
            <v>248848.42199999999</v>
          </cell>
          <cell r="BY94">
            <v>0</v>
          </cell>
          <cell r="BZ94">
            <v>0</v>
          </cell>
          <cell r="CA94">
            <v>0</v>
          </cell>
          <cell r="CB94">
            <v>0</v>
          </cell>
          <cell r="CC94">
            <v>0</v>
          </cell>
          <cell r="CD94">
            <v>0</v>
          </cell>
          <cell r="CE94">
            <v>0</v>
          </cell>
          <cell r="CF94">
            <v>0</v>
          </cell>
          <cell r="CG94">
            <v>0</v>
          </cell>
          <cell r="CI94">
            <v>1048.365</v>
          </cell>
          <cell r="CJ94">
            <v>125735.124</v>
          </cell>
          <cell r="CK94">
            <v>59025.966999999997</v>
          </cell>
          <cell r="CL94">
            <v>7977.6350000000002</v>
          </cell>
          <cell r="CM94">
            <v>20280.857</v>
          </cell>
          <cell r="CN94">
            <v>5544.7820000000002</v>
          </cell>
          <cell r="CO94">
            <v>6439.4560000000001</v>
          </cell>
          <cell r="CP94">
            <v>10353.813</v>
          </cell>
          <cell r="CQ94">
            <v>236405.99900000001</v>
          </cell>
          <cell r="CS94">
            <v>65.468999999999994</v>
          </cell>
          <cell r="CT94">
            <v>4977.2190000000001</v>
          </cell>
          <cell r="CU94">
            <v>2268.1709999999998</v>
          </cell>
          <cell r="CV94">
            <v>258.08199999999999</v>
          </cell>
          <cell r="CW94">
            <v>681.03200000000004</v>
          </cell>
          <cell r="CX94">
            <v>160.50899999999999</v>
          </cell>
          <cell r="CY94">
            <v>188.06899999999999</v>
          </cell>
          <cell r="CZ94">
            <v>266.548</v>
          </cell>
          <cell r="DB94">
            <v>65.912999999999997</v>
          </cell>
          <cell r="DC94">
            <v>8780.2819999999992</v>
          </cell>
          <cell r="DD94">
            <v>5689.0469999999996</v>
          </cell>
          <cell r="DE94">
            <v>836.64400000000001</v>
          </cell>
          <cell r="DF94">
            <v>2214.67</v>
          </cell>
          <cell r="DG94">
            <v>640.16</v>
          </cell>
          <cell r="DH94">
            <v>751.51800000000003</v>
          </cell>
          <cell r="DI94">
            <v>1285.6489999999999</v>
          </cell>
          <cell r="DJ94">
            <v>20263.882999999998</v>
          </cell>
          <cell r="DL94">
            <v>0.22062000000000001</v>
          </cell>
          <cell r="DM94">
            <v>0.22062000000000001</v>
          </cell>
          <cell r="DN94">
            <v>0.87283500000000003</v>
          </cell>
          <cell r="DO94">
            <v>1.1972959999999999</v>
          </cell>
          <cell r="DP94">
            <v>1.18468</v>
          </cell>
          <cell r="DQ94">
            <v>1.986728</v>
          </cell>
          <cell r="DS94">
            <v>0</v>
          </cell>
          <cell r="DT94">
            <v>0</v>
          </cell>
          <cell r="DU94">
            <v>0</v>
          </cell>
          <cell r="DV94">
            <v>0</v>
          </cell>
          <cell r="DW94">
            <v>0</v>
          </cell>
          <cell r="DX94">
            <v>0</v>
          </cell>
          <cell r="DY94">
            <v>0</v>
          </cell>
          <cell r="DZ94">
            <v>0</v>
          </cell>
          <cell r="EA94">
            <v>0</v>
          </cell>
          <cell r="EC94">
            <v>0</v>
          </cell>
          <cell r="ED94">
            <v>0</v>
          </cell>
          <cell r="EE94">
            <v>0</v>
          </cell>
          <cell r="EF94">
            <v>0</v>
          </cell>
          <cell r="EG94">
            <v>0</v>
          </cell>
          <cell r="EH94">
            <v>0</v>
          </cell>
          <cell r="EI94">
            <v>0</v>
          </cell>
          <cell r="EJ94">
            <v>0</v>
          </cell>
          <cell r="EK94">
            <v>0</v>
          </cell>
          <cell r="EM94">
            <v>1100.2760000000001</v>
          </cell>
          <cell r="EN94">
            <v>1110.6679999999999</v>
          </cell>
          <cell r="EP94">
            <v>1274.241</v>
          </cell>
          <cell r="EQ94">
            <v>1295.7180000000001</v>
          </cell>
          <cell r="ES94">
            <v>234.583</v>
          </cell>
          <cell r="ET94">
            <v>271.53700000000003</v>
          </cell>
          <cell r="EX94">
            <v>49740.417000000001</v>
          </cell>
          <cell r="EY94">
            <v>60852.463000000003</v>
          </cell>
          <cell r="FA94">
            <v>11.855</v>
          </cell>
          <cell r="FB94">
            <v>14.48</v>
          </cell>
          <cell r="FC94">
            <v>1067.5160000000001</v>
          </cell>
          <cell r="FD94">
            <v>1363.057</v>
          </cell>
          <cell r="FE94">
            <v>492.99299999999999</v>
          </cell>
          <cell r="FF94">
            <v>591.90300000000002</v>
          </cell>
          <cell r="FK94">
            <v>38182.194000000003</v>
          </cell>
          <cell r="FL94">
            <v>38712.072</v>
          </cell>
          <cell r="FM94">
            <v>38391.021000000001</v>
          </cell>
          <cell r="FN94">
            <v>852.86800000000005</v>
          </cell>
          <cell r="FO94">
            <v>404.387</v>
          </cell>
          <cell r="FP94">
            <v>4451.9740000000002</v>
          </cell>
          <cell r="FQ94">
            <v>33002.841999999997</v>
          </cell>
          <cell r="FR94">
            <v>38712.072</v>
          </cell>
          <cell r="FS94">
            <v>0</v>
          </cell>
          <cell r="FU94">
            <v>0.08</v>
          </cell>
          <cell r="FV94">
            <v>-4672.74</v>
          </cell>
          <cell r="FW94">
            <v>0</v>
          </cell>
          <cell r="FX94">
            <v>0</v>
          </cell>
          <cell r="FY94">
            <v>0</v>
          </cell>
          <cell r="FZ94">
            <v>204.8</v>
          </cell>
          <cell r="GA94">
            <v>0.15</v>
          </cell>
          <cell r="GB94">
            <v>-7496.25</v>
          </cell>
          <cell r="GE94">
            <v>0.25</v>
          </cell>
          <cell r="GF94">
            <v>-15281</v>
          </cell>
          <cell r="GO94">
            <v>1.2500000000000001E-2</v>
          </cell>
          <cell r="GP94">
            <v>-2955.07</v>
          </cell>
          <cell r="GQ94" t="str">
            <v xml:space="preserve"> </v>
          </cell>
          <cell r="GR94">
            <v>0</v>
          </cell>
          <cell r="GS94">
            <v>0</v>
          </cell>
          <cell r="GV94">
            <v>0</v>
          </cell>
          <cell r="GW94">
            <v>0</v>
          </cell>
          <cell r="GX94">
            <v>-7627.8099999999995</v>
          </cell>
          <cell r="GY94">
            <v>-22777.25</v>
          </cell>
          <cell r="GZ94">
            <v>-30405.059999999998</v>
          </cell>
          <cell r="HC94">
            <v>-30405.059999999998</v>
          </cell>
          <cell r="HE94">
            <v>8286.763983030005</v>
          </cell>
          <cell r="HF94">
            <v>12.17314973999998</v>
          </cell>
          <cell r="HG94">
            <v>1459.9832955599982</v>
          </cell>
          <cell r="HH94">
            <v>2711.5753960500042</v>
          </cell>
          <cell r="HI94">
            <v>502.7158552960002</v>
          </cell>
          <cell r="HJ94">
            <v>1264.5440175200008</v>
          </cell>
          <cell r="HK94">
            <v>579.78881896800033</v>
          </cell>
          <cell r="HL94">
            <v>673.3398670319998</v>
          </cell>
          <cell r="HM94">
            <v>1082.6435828640003</v>
          </cell>
        </row>
        <row r="95">
          <cell r="B95" t="str">
            <v>72-10-249</v>
          </cell>
          <cell r="C95" t="str">
            <v>Devon-GTH00086</v>
          </cell>
          <cell r="D95" t="str">
            <v>CJ Edwards 3H and 4H CDP</v>
          </cell>
          <cell r="E95">
            <v>35104</v>
          </cell>
          <cell r="F95">
            <v>42716</v>
          </cell>
          <cell r="H95">
            <v>3.2867999999999999</v>
          </cell>
          <cell r="I95">
            <v>3.2867999999999999</v>
          </cell>
          <cell r="J95">
            <v>1.2302</v>
          </cell>
          <cell r="K95">
            <v>0.1794</v>
          </cell>
          <cell r="L95">
            <v>0.38800000000000001</v>
          </cell>
          <cell r="M95">
            <v>0.1135</v>
          </cell>
          <cell r="N95">
            <v>0.13339999999999999</v>
          </cell>
          <cell r="O95">
            <v>0.2107</v>
          </cell>
          <cell r="P95">
            <v>5.5419999999999998</v>
          </cell>
          <cell r="Q95">
            <v>0.55149999999999999</v>
          </cell>
          <cell r="R95">
            <v>1238.5</v>
          </cell>
          <cell r="T95" t="str">
            <v>PriceTableDevonNGL</v>
          </cell>
          <cell r="Y95">
            <v>41416</v>
          </cell>
          <cell r="Z95">
            <v>16.649999999999999</v>
          </cell>
          <cell r="AB95">
            <v>33405.445</v>
          </cell>
          <cell r="AC95">
            <v>40818.779000000002</v>
          </cell>
          <cell r="AE95" t="str">
            <v>Yes</v>
          </cell>
          <cell r="AG95" t="str">
            <v>Yes</v>
          </cell>
          <cell r="AI95">
            <v>0.95</v>
          </cell>
          <cell r="AK95">
            <v>114841.00199999999</v>
          </cell>
          <cell r="AL95">
            <v>114841.00199999999</v>
          </cell>
          <cell r="AM95">
            <v>42983.267</v>
          </cell>
          <cell r="AN95">
            <v>6268.2470000000003</v>
          </cell>
          <cell r="AO95">
            <v>13556.745000000001</v>
          </cell>
          <cell r="AP95">
            <v>3965.6970000000001</v>
          </cell>
          <cell r="AQ95">
            <v>4661.0050000000001</v>
          </cell>
          <cell r="AR95">
            <v>7361.8710000000001</v>
          </cell>
          <cell r="AS95">
            <v>308478.83599999995</v>
          </cell>
          <cell r="AU95">
            <v>109797.01700000001</v>
          </cell>
          <cell r="AV95">
            <v>109797.01700000001</v>
          </cell>
          <cell r="AW95">
            <v>41095.377999999997</v>
          </cell>
          <cell r="AX95">
            <v>5992.9369999999999</v>
          </cell>
          <cell r="AY95">
            <v>12961.313</v>
          </cell>
          <cell r="AZ95">
            <v>3791.518</v>
          </cell>
          <cell r="BA95">
            <v>4456.2860000000001</v>
          </cell>
          <cell r="BB95">
            <v>7038.527</v>
          </cell>
          <cell r="BC95">
            <v>294929.99300000002</v>
          </cell>
          <cell r="BE95">
            <v>774.59199999999998</v>
          </cell>
          <cell r="BF95">
            <v>92900.290999999997</v>
          </cell>
          <cell r="BG95">
            <v>42134.498</v>
          </cell>
          <cell r="BH95">
            <v>5552.1909999999998</v>
          </cell>
          <cell r="BI95">
            <v>14423.572</v>
          </cell>
          <cell r="BJ95">
            <v>3881.0729999999999</v>
          </cell>
          <cell r="BK95">
            <v>4582.817</v>
          </cell>
          <cell r="BL95">
            <v>7389.2740000000003</v>
          </cell>
          <cell r="BM95">
            <v>171638.30799999999</v>
          </cell>
          <cell r="BO95">
            <v>774.59199999999998</v>
          </cell>
          <cell r="BP95">
            <v>92900.29</v>
          </cell>
          <cell r="BQ95">
            <v>42134.497000000003</v>
          </cell>
          <cell r="BR95">
            <v>5552.1909999999998</v>
          </cell>
          <cell r="BS95">
            <v>14423.572</v>
          </cell>
          <cell r="BT95">
            <v>3881.0729999999999</v>
          </cell>
          <cell r="BU95">
            <v>4582.8159999999998</v>
          </cell>
          <cell r="BV95">
            <v>7389.2740000000003</v>
          </cell>
          <cell r="BW95">
            <v>171638.30499999999</v>
          </cell>
          <cell r="BY95">
            <v>0</v>
          </cell>
          <cell r="BZ95">
            <v>0</v>
          </cell>
          <cell r="CA95">
            <v>0</v>
          </cell>
          <cell r="CB95">
            <v>0</v>
          </cell>
          <cell r="CC95">
            <v>0</v>
          </cell>
          <cell r="CD95">
            <v>0</v>
          </cell>
          <cell r="CE95">
            <v>0</v>
          </cell>
          <cell r="CF95">
            <v>0</v>
          </cell>
          <cell r="CG95">
            <v>0</v>
          </cell>
          <cell r="CI95">
            <v>735.86199999999997</v>
          </cell>
          <cell r="CJ95">
            <v>88255.275999999998</v>
          </cell>
          <cell r="CK95">
            <v>40027.773000000001</v>
          </cell>
          <cell r="CL95">
            <v>5274.5810000000001</v>
          </cell>
          <cell r="CM95">
            <v>13702.393</v>
          </cell>
          <cell r="CN95">
            <v>3687.0189999999998</v>
          </cell>
          <cell r="CO95">
            <v>4353.6760000000004</v>
          </cell>
          <cell r="CP95">
            <v>7019.81</v>
          </cell>
          <cell r="CQ95">
            <v>163056.39000000001</v>
          </cell>
          <cell r="CS95">
            <v>45.954000000000001</v>
          </cell>
          <cell r="CT95">
            <v>3493.5810000000001</v>
          </cell>
          <cell r="CU95">
            <v>1538.133</v>
          </cell>
          <cell r="CV95">
            <v>170.636</v>
          </cell>
          <cell r="CW95">
            <v>460.12700000000001</v>
          </cell>
          <cell r="CX95">
            <v>106.73099999999999</v>
          </cell>
          <cell r="CY95">
            <v>127.15300000000001</v>
          </cell>
          <cell r="CZ95">
            <v>180.71700000000001</v>
          </cell>
          <cell r="DB95">
            <v>46.265999999999998</v>
          </cell>
          <cell r="DC95">
            <v>6163.0050000000001</v>
          </cell>
          <cell r="DD95">
            <v>3857.9609999999998</v>
          </cell>
          <cell r="DE95">
            <v>553.16499999999996</v>
          </cell>
          <cell r="DF95">
            <v>1496.3009999999999</v>
          </cell>
          <cell r="DG95">
            <v>425.67599999999999</v>
          </cell>
          <cell r="DH95">
            <v>508.09699999999998</v>
          </cell>
          <cell r="DI95">
            <v>871.66099999999994</v>
          </cell>
          <cell r="DJ95">
            <v>13922.132</v>
          </cell>
          <cell r="DL95">
            <v>0.22062000000000001</v>
          </cell>
          <cell r="DM95">
            <v>0.22062000000000001</v>
          </cell>
          <cell r="DN95">
            <v>0.87283500000000003</v>
          </cell>
          <cell r="DO95">
            <v>1.1972959999999999</v>
          </cell>
          <cell r="DP95">
            <v>1.18468</v>
          </cell>
          <cell r="DQ95">
            <v>1.986728</v>
          </cell>
          <cell r="DS95">
            <v>0</v>
          </cell>
          <cell r="DT95">
            <v>0</v>
          </cell>
          <cell r="DU95">
            <v>0</v>
          </cell>
          <cell r="DV95">
            <v>0</v>
          </cell>
          <cell r="DW95">
            <v>0</v>
          </cell>
          <cell r="DX95">
            <v>0</v>
          </cell>
          <cell r="DY95">
            <v>0</v>
          </cell>
          <cell r="DZ95">
            <v>0</v>
          </cell>
          <cell r="EA95">
            <v>0</v>
          </cell>
          <cell r="EC95">
            <v>0</v>
          </cell>
          <cell r="ED95">
            <v>0</v>
          </cell>
          <cell r="EE95">
            <v>0</v>
          </cell>
          <cell r="EF95">
            <v>0</v>
          </cell>
          <cell r="EG95">
            <v>0</v>
          </cell>
          <cell r="EH95">
            <v>0</v>
          </cell>
          <cell r="EI95">
            <v>0</v>
          </cell>
          <cell r="EJ95">
            <v>0</v>
          </cell>
          <cell r="EK95">
            <v>0</v>
          </cell>
          <cell r="EM95">
            <v>768.91899999999998</v>
          </cell>
          <cell r="EN95">
            <v>776.18200000000002</v>
          </cell>
          <cell r="EP95">
            <v>890.49300000000005</v>
          </cell>
          <cell r="EQ95">
            <v>905.50199999999995</v>
          </cell>
          <cell r="ES95">
            <v>163.93600000000001</v>
          </cell>
          <cell r="ET95">
            <v>189.761</v>
          </cell>
          <cell r="EX95">
            <v>34940.063999999998</v>
          </cell>
          <cell r="EY95">
            <v>42526.239000000001</v>
          </cell>
          <cell r="FA95">
            <v>8.3279999999999994</v>
          </cell>
          <cell r="FB95">
            <v>10.119</v>
          </cell>
          <cell r="FC95">
            <v>749.875</v>
          </cell>
          <cell r="FD95">
            <v>952.56100000000004</v>
          </cell>
          <cell r="FE95">
            <v>346.30200000000002</v>
          </cell>
          <cell r="FF95">
            <v>413.64699999999999</v>
          </cell>
          <cell r="FK95">
            <v>26922.423000000003</v>
          </cell>
          <cell r="FL95">
            <v>27296.042000000001</v>
          </cell>
          <cell r="FM95">
            <v>27069.668000000001</v>
          </cell>
          <cell r="FN95">
            <v>601.36099999999999</v>
          </cell>
          <cell r="FO95">
            <v>285.13499999999999</v>
          </cell>
          <cell r="FP95">
            <v>3139.105</v>
          </cell>
          <cell r="FQ95">
            <v>23270.440999999999</v>
          </cell>
          <cell r="FR95">
            <v>27296.042000000001</v>
          </cell>
          <cell r="FS95">
            <v>0</v>
          </cell>
          <cell r="FU95">
            <v>0.08</v>
          </cell>
          <cell r="FV95">
            <v>-3265.5</v>
          </cell>
          <cell r="FW95">
            <v>0</v>
          </cell>
          <cell r="FX95">
            <v>0</v>
          </cell>
          <cell r="FY95">
            <v>0</v>
          </cell>
          <cell r="FZ95">
            <v>199.5</v>
          </cell>
          <cell r="GA95">
            <v>0.15</v>
          </cell>
          <cell r="GB95">
            <v>-5265.6</v>
          </cell>
          <cell r="GE95">
            <v>0.25</v>
          </cell>
          <cell r="GF95">
            <v>-10679</v>
          </cell>
          <cell r="GO95">
            <v>1.2500000000000001E-2</v>
          </cell>
          <cell r="GP95">
            <v>-2038.2</v>
          </cell>
          <cell r="GQ95" t="str">
            <v xml:space="preserve"> </v>
          </cell>
          <cell r="GR95">
            <v>0</v>
          </cell>
          <cell r="GS95">
            <v>0</v>
          </cell>
          <cell r="GV95">
            <v>0</v>
          </cell>
          <cell r="GW95">
            <v>0</v>
          </cell>
          <cell r="GX95">
            <v>-5303.7</v>
          </cell>
          <cell r="GY95">
            <v>-15944.6</v>
          </cell>
          <cell r="GZ95">
            <v>-21248.3</v>
          </cell>
          <cell r="HC95">
            <v>-21248.3</v>
          </cell>
          <cell r="HE95">
            <v>5633.6966473069979</v>
          </cell>
          <cell r="HF95">
            <v>8.5446126000000042</v>
          </cell>
          <cell r="HG95">
            <v>1024.7832093</v>
          </cell>
          <cell r="HH95">
            <v>1838.8233153749989</v>
          </cell>
          <cell r="HI95">
            <v>332.38134255999961</v>
          </cell>
          <cell r="HJ95">
            <v>854.36633772000005</v>
          </cell>
          <cell r="HK95">
            <v>385.53251531200016</v>
          </cell>
          <cell r="HL95">
            <v>455.24084064799928</v>
          </cell>
          <cell r="HM95">
            <v>734.02447379199987</v>
          </cell>
        </row>
        <row r="96">
          <cell r="B96" t="str">
            <v>72-10-250</v>
          </cell>
          <cell r="C96" t="str">
            <v>Devon-GTH00086</v>
          </cell>
          <cell r="D96" t="str">
            <v>Murrin Bear Creek 2&amp;8 CDP</v>
          </cell>
          <cell r="E96">
            <v>79426</v>
          </cell>
          <cell r="F96">
            <v>93468</v>
          </cell>
          <cell r="H96">
            <v>2.9590000000000001</v>
          </cell>
          <cell r="I96">
            <v>2.9590000000000001</v>
          </cell>
          <cell r="J96">
            <v>0.99109999999999998</v>
          </cell>
          <cell r="K96">
            <v>0.218</v>
          </cell>
          <cell r="L96">
            <v>0.2918</v>
          </cell>
          <cell r="M96">
            <v>0.1115</v>
          </cell>
          <cell r="N96">
            <v>8.8099999999999998E-2</v>
          </cell>
          <cell r="O96">
            <v>0.24060000000000001</v>
          </cell>
          <cell r="P96">
            <v>4.9001000000000001</v>
          </cell>
          <cell r="Q96">
            <v>1.2650999999999999</v>
          </cell>
          <cell r="R96">
            <v>1197.7</v>
          </cell>
          <cell r="T96" t="str">
            <v>PriceTableDevonNGL</v>
          </cell>
          <cell r="Y96">
            <v>41388</v>
          </cell>
          <cell r="Z96">
            <v>17.649999999999999</v>
          </cell>
          <cell r="AB96">
            <v>75594.535000000003</v>
          </cell>
          <cell r="AC96">
            <v>89316.638000000006</v>
          </cell>
          <cell r="AE96" t="str">
            <v>Yes</v>
          </cell>
          <cell r="AG96" t="str">
            <v>Yes</v>
          </cell>
          <cell r="AI96">
            <v>0.95</v>
          </cell>
          <cell r="AK96">
            <v>233960.09599999999</v>
          </cell>
          <cell r="AL96">
            <v>233960.09599999999</v>
          </cell>
          <cell r="AM96">
            <v>78363.585999999996</v>
          </cell>
          <cell r="AN96">
            <v>17236.668000000001</v>
          </cell>
          <cell r="AO96">
            <v>23071.833999999999</v>
          </cell>
          <cell r="AP96">
            <v>8816.0020000000004</v>
          </cell>
          <cell r="AQ96">
            <v>6965.8280000000004</v>
          </cell>
          <cell r="AR96">
            <v>19023.589</v>
          </cell>
          <cell r="AS96">
            <v>621397.69899999991</v>
          </cell>
          <cell r="AU96">
            <v>223684.22899999999</v>
          </cell>
          <cell r="AV96">
            <v>223684.22899999999</v>
          </cell>
          <cell r="AW96">
            <v>74921.744000000006</v>
          </cell>
          <cell r="AX96">
            <v>16479.609</v>
          </cell>
          <cell r="AY96">
            <v>22058.485000000001</v>
          </cell>
          <cell r="AZ96">
            <v>8428.7909999999993</v>
          </cell>
          <cell r="BA96">
            <v>6659.8789999999999</v>
          </cell>
          <cell r="BB96">
            <v>18188.044999999998</v>
          </cell>
          <cell r="BC96">
            <v>594105.01099999994</v>
          </cell>
          <cell r="BE96">
            <v>1578.039</v>
          </cell>
          <cell r="BF96">
            <v>189261.33199999999</v>
          </cell>
          <cell r="BG96">
            <v>76816.179999999993</v>
          </cell>
          <cell r="BH96">
            <v>15267.629000000001</v>
          </cell>
          <cell r="BI96">
            <v>24547.062000000002</v>
          </cell>
          <cell r="BJ96">
            <v>8627.8770000000004</v>
          </cell>
          <cell r="BK96">
            <v>6848.9769999999999</v>
          </cell>
          <cell r="BL96">
            <v>19094.401000000002</v>
          </cell>
          <cell r="BM96">
            <v>342041.49699999997</v>
          </cell>
          <cell r="BO96">
            <v>1578.039</v>
          </cell>
          <cell r="BP96">
            <v>189261.33300000001</v>
          </cell>
          <cell r="BQ96">
            <v>76816.180999999997</v>
          </cell>
          <cell r="BR96">
            <v>15267.63</v>
          </cell>
          <cell r="BS96">
            <v>24547.061000000002</v>
          </cell>
          <cell r="BT96">
            <v>8627.8780000000006</v>
          </cell>
          <cell r="BU96">
            <v>6848.9769999999999</v>
          </cell>
          <cell r="BV96">
            <v>19094.401000000002</v>
          </cell>
          <cell r="BW96">
            <v>342041.50000000006</v>
          </cell>
          <cell r="BY96">
            <v>0</v>
          </cell>
          <cell r="BZ96">
            <v>0</v>
          </cell>
          <cell r="CA96">
            <v>0</v>
          </cell>
          <cell r="CB96">
            <v>0</v>
          </cell>
          <cell r="CC96">
            <v>0</v>
          </cell>
          <cell r="CD96">
            <v>0</v>
          </cell>
          <cell r="CE96">
            <v>0</v>
          </cell>
          <cell r="CF96">
            <v>0</v>
          </cell>
          <cell r="CG96">
            <v>0</v>
          </cell>
          <cell r="CI96">
            <v>1499.1369999999999</v>
          </cell>
          <cell r="CJ96">
            <v>179798.26500000001</v>
          </cell>
          <cell r="CK96">
            <v>72975.370999999999</v>
          </cell>
          <cell r="CL96">
            <v>14504.248</v>
          </cell>
          <cell r="CM96">
            <v>23319.708999999999</v>
          </cell>
          <cell r="CN96">
            <v>8196.4830000000002</v>
          </cell>
          <cell r="CO96">
            <v>6506.5280000000002</v>
          </cell>
          <cell r="CP96">
            <v>18139.681</v>
          </cell>
          <cell r="CQ96">
            <v>324939.42199999996</v>
          </cell>
          <cell r="CS96">
            <v>93.619</v>
          </cell>
          <cell r="CT96">
            <v>7117.3059999999996</v>
          </cell>
          <cell r="CU96">
            <v>2804.1990000000001</v>
          </cell>
          <cell r="CV96">
            <v>469.22199999999998</v>
          </cell>
          <cell r="CW96">
            <v>783.077</v>
          </cell>
          <cell r="CX96">
            <v>237.26900000000001</v>
          </cell>
          <cell r="CY96">
            <v>190.02799999999999</v>
          </cell>
          <cell r="CZ96">
            <v>466.98599999999999</v>
          </cell>
          <cell r="DB96">
            <v>94.254999999999995</v>
          </cell>
          <cell r="DC96">
            <v>12555.597</v>
          </cell>
          <cell r="DD96">
            <v>7033.52</v>
          </cell>
          <cell r="DE96">
            <v>1521.114</v>
          </cell>
          <cell r="DF96">
            <v>2546.5120000000002</v>
          </cell>
          <cell r="DG96">
            <v>946.30600000000004</v>
          </cell>
          <cell r="DH96">
            <v>759.346</v>
          </cell>
          <cell r="DI96">
            <v>2252.433</v>
          </cell>
          <cell r="DJ96">
            <v>27709.083000000002</v>
          </cell>
          <cell r="DL96">
            <v>0.22062000000000001</v>
          </cell>
          <cell r="DM96">
            <v>0.22062000000000001</v>
          </cell>
          <cell r="DN96">
            <v>0.87283500000000003</v>
          </cell>
          <cell r="DO96">
            <v>1.1972959999999999</v>
          </cell>
          <cell r="DP96">
            <v>1.18468</v>
          </cell>
          <cell r="DQ96">
            <v>1.986728</v>
          </cell>
          <cell r="DS96">
            <v>0</v>
          </cell>
          <cell r="DT96">
            <v>0</v>
          </cell>
          <cell r="DU96">
            <v>0</v>
          </cell>
          <cell r="DV96">
            <v>0</v>
          </cell>
          <cell r="DW96">
            <v>0</v>
          </cell>
          <cell r="DX96">
            <v>0</v>
          </cell>
          <cell r="DY96">
            <v>0</v>
          </cell>
          <cell r="DZ96">
            <v>0</v>
          </cell>
          <cell r="EA96">
            <v>0</v>
          </cell>
          <cell r="EC96">
            <v>0</v>
          </cell>
          <cell r="ED96">
            <v>0</v>
          </cell>
          <cell r="EE96">
            <v>0</v>
          </cell>
          <cell r="EF96">
            <v>0</v>
          </cell>
          <cell r="EG96">
            <v>0</v>
          </cell>
          <cell r="EH96">
            <v>0</v>
          </cell>
          <cell r="EI96">
            <v>0</v>
          </cell>
          <cell r="EJ96">
            <v>0</v>
          </cell>
          <cell r="EK96">
            <v>0</v>
          </cell>
          <cell r="EM96">
            <v>1682.4920000000002</v>
          </cell>
          <cell r="EN96">
            <v>1698.383</v>
          </cell>
          <cell r="EP96">
            <v>1948.5119999999999</v>
          </cell>
          <cell r="EQ96">
            <v>1981.3530000000001</v>
          </cell>
          <cell r="ES96">
            <v>358.71500000000003</v>
          </cell>
          <cell r="ET96">
            <v>415.22300000000001</v>
          </cell>
          <cell r="EX96">
            <v>79067.285000000003</v>
          </cell>
          <cell r="EY96">
            <v>93052.777000000002</v>
          </cell>
          <cell r="FA96">
            <v>18.844999999999999</v>
          </cell>
          <cell r="FB96">
            <v>22.141999999999999</v>
          </cell>
          <cell r="FC96">
            <v>1696.922</v>
          </cell>
          <cell r="FD96">
            <v>2084.3240000000001</v>
          </cell>
          <cell r="FE96">
            <v>783.66099999999994</v>
          </cell>
          <cell r="FF96">
            <v>905.11099999999999</v>
          </cell>
          <cell r="FK96">
            <v>61663.957999999999</v>
          </cell>
          <cell r="FL96">
            <v>62519.707000000002</v>
          </cell>
          <cell r="FM96">
            <v>62001.213000000003</v>
          </cell>
          <cell r="FN96">
            <v>1377.376</v>
          </cell>
          <cell r="FO96">
            <v>653.08199999999999</v>
          </cell>
          <cell r="FP96">
            <v>7189.9049999999997</v>
          </cell>
          <cell r="FQ96">
            <v>53299.343999999997</v>
          </cell>
          <cell r="FR96">
            <v>62519.707000000002</v>
          </cell>
          <cell r="FS96">
            <v>0</v>
          </cell>
          <cell r="FU96">
            <v>0.08</v>
          </cell>
          <cell r="FV96">
            <v>-7145.33</v>
          </cell>
          <cell r="FW96">
            <v>0</v>
          </cell>
          <cell r="FX96">
            <v>0</v>
          </cell>
          <cell r="FY96">
            <v>0</v>
          </cell>
          <cell r="FZ96">
            <v>147.9</v>
          </cell>
          <cell r="GA96">
            <v>0.2</v>
          </cell>
          <cell r="GB96">
            <v>-15885.2</v>
          </cell>
          <cell r="GE96">
            <v>0.25</v>
          </cell>
          <cell r="GF96">
            <v>-23367</v>
          </cell>
          <cell r="GO96">
            <v>1.2500000000000001E-2</v>
          </cell>
          <cell r="GP96">
            <v>-4061.74</v>
          </cell>
          <cell r="GQ96" t="str">
            <v xml:space="preserve"> </v>
          </cell>
          <cell r="GR96">
            <v>0</v>
          </cell>
          <cell r="GS96">
            <v>0</v>
          </cell>
          <cell r="GV96">
            <v>0</v>
          </cell>
          <cell r="GW96">
            <v>0</v>
          </cell>
          <cell r="GX96">
            <v>-11207.07</v>
          </cell>
          <cell r="GY96">
            <v>-39252.199999999997</v>
          </cell>
          <cell r="GZ96">
            <v>-50459.27</v>
          </cell>
          <cell r="HC96">
            <v>-50459.27</v>
          </cell>
          <cell r="HE96">
            <v>11259.739805974996</v>
          </cell>
          <cell r="HF96">
            <v>17.407359240000009</v>
          </cell>
          <cell r="HG96">
            <v>2087.7418415399957</v>
          </cell>
          <cell r="HH96">
            <v>3352.3925235149945</v>
          </cell>
          <cell r="HI96">
            <v>913.99301777600135</v>
          </cell>
          <cell r="HJ96">
            <v>1454.0205520400032</v>
          </cell>
          <cell r="HK96">
            <v>857.06253883200043</v>
          </cell>
          <cell r="HL96">
            <v>680.35301687199922</v>
          </cell>
          <cell r="HM96">
            <v>1896.7689561600023</v>
          </cell>
        </row>
        <row r="97">
          <cell r="B97" t="str">
            <v>72-20-329</v>
          </cell>
          <cell r="C97" t="str">
            <v>Devon-GTH00086</v>
          </cell>
          <cell r="D97" t="str">
            <v>CE Hall GU B1H</v>
          </cell>
          <cell r="E97">
            <v>3728</v>
          </cell>
          <cell r="F97">
            <v>4523</v>
          </cell>
          <cell r="H97">
            <v>3.2383999999999999</v>
          </cell>
          <cell r="I97">
            <v>3.2383999999999999</v>
          </cell>
          <cell r="J97">
            <v>1.1779999999999999</v>
          </cell>
          <cell r="K97">
            <v>0.23200000000000001</v>
          </cell>
          <cell r="L97">
            <v>0.37980000000000003</v>
          </cell>
          <cell r="M97">
            <v>0.12709999999999999</v>
          </cell>
          <cell r="N97">
            <v>0.13109999999999999</v>
          </cell>
          <cell r="O97">
            <v>0.19170000000000001</v>
          </cell>
          <cell r="P97">
            <v>5.4781000000000004</v>
          </cell>
          <cell r="Q97">
            <v>0.4783</v>
          </cell>
          <cell r="R97">
            <v>1236.0999999999999</v>
          </cell>
          <cell r="T97" t="str">
            <v>PriceTableDevonNGL</v>
          </cell>
          <cell r="Y97">
            <v>41368</v>
          </cell>
          <cell r="Z97">
            <v>14.65</v>
          </cell>
          <cell r="AB97">
            <v>3547.6660000000002</v>
          </cell>
          <cell r="AC97">
            <v>4322.1130000000003</v>
          </cell>
          <cell r="AE97" t="str">
            <v>Yes</v>
          </cell>
          <cell r="AG97" t="str">
            <v>Yes</v>
          </cell>
          <cell r="AI97">
            <v>0.95</v>
          </cell>
          <cell r="AK97">
            <v>12016.546</v>
          </cell>
          <cell r="AL97">
            <v>12016.546</v>
          </cell>
          <cell r="AM97">
            <v>4371.1369999999997</v>
          </cell>
          <cell r="AN97">
            <v>860.86900000000003</v>
          </cell>
          <cell r="AO97">
            <v>1409.3019999999999</v>
          </cell>
          <cell r="AP97">
            <v>471.62299999999999</v>
          </cell>
          <cell r="AQ97">
            <v>486.46499999999997</v>
          </cell>
          <cell r="AR97">
            <v>711.33</v>
          </cell>
          <cell r="AS97">
            <v>32343.817999999999</v>
          </cell>
          <cell r="AU97">
            <v>11488.762000000001</v>
          </cell>
          <cell r="AV97">
            <v>11488.762000000001</v>
          </cell>
          <cell r="AW97">
            <v>4179.1509999999998</v>
          </cell>
          <cell r="AX97">
            <v>823.05899999999997</v>
          </cell>
          <cell r="AY97">
            <v>1347.404</v>
          </cell>
          <cell r="AZ97">
            <v>450.90800000000002</v>
          </cell>
          <cell r="BA97">
            <v>465.09899999999999</v>
          </cell>
          <cell r="BB97">
            <v>680.08799999999997</v>
          </cell>
          <cell r="BC97">
            <v>30923.233</v>
          </cell>
          <cell r="BE97">
            <v>81.05</v>
          </cell>
          <cell r="BF97">
            <v>9720.75</v>
          </cell>
          <cell r="BG97">
            <v>4284.8220000000001</v>
          </cell>
          <cell r="BH97">
            <v>762.52700000000004</v>
          </cell>
          <cell r="BI97">
            <v>1499.414</v>
          </cell>
          <cell r="BJ97">
            <v>461.55900000000003</v>
          </cell>
          <cell r="BK97">
            <v>478.30500000000001</v>
          </cell>
          <cell r="BL97">
            <v>713.97799999999995</v>
          </cell>
          <cell r="BM97">
            <v>18002.404999999999</v>
          </cell>
          <cell r="BO97">
            <v>81.05</v>
          </cell>
          <cell r="BP97">
            <v>9720.75</v>
          </cell>
          <cell r="BQ97">
            <v>4284.8230000000003</v>
          </cell>
          <cell r="BR97">
            <v>762.52800000000002</v>
          </cell>
          <cell r="BS97">
            <v>1499.414</v>
          </cell>
          <cell r="BT97">
            <v>461.55799999999999</v>
          </cell>
          <cell r="BU97">
            <v>478.30500000000001</v>
          </cell>
          <cell r="BV97">
            <v>713.97799999999995</v>
          </cell>
          <cell r="BW97">
            <v>18002.405999999999</v>
          </cell>
          <cell r="BY97">
            <v>0</v>
          </cell>
          <cell r="BZ97">
            <v>0</v>
          </cell>
          <cell r="CA97">
            <v>0</v>
          </cell>
          <cell r="CB97">
            <v>0</v>
          </cell>
          <cell r="CC97">
            <v>0</v>
          </cell>
          <cell r="CD97">
            <v>0</v>
          </cell>
          <cell r="CE97">
            <v>0</v>
          </cell>
          <cell r="CF97">
            <v>0</v>
          </cell>
          <cell r="CG97">
            <v>0</v>
          </cell>
          <cell r="CI97">
            <v>76.998000000000005</v>
          </cell>
          <cell r="CJ97">
            <v>9234.7129999999997</v>
          </cell>
          <cell r="CK97">
            <v>4070.5810000000001</v>
          </cell>
          <cell r="CL97">
            <v>724.40099999999995</v>
          </cell>
          <cell r="CM97">
            <v>1424.443</v>
          </cell>
          <cell r="CN97">
            <v>438.48099999999999</v>
          </cell>
          <cell r="CO97">
            <v>454.39</v>
          </cell>
          <cell r="CP97">
            <v>678.279</v>
          </cell>
          <cell r="CQ97">
            <v>17102.285999999996</v>
          </cell>
          <cell r="CS97">
            <v>4.8079999999999998</v>
          </cell>
          <cell r="CT97">
            <v>365.55599999999998</v>
          </cell>
          <cell r="CU97">
            <v>156.41900000000001</v>
          </cell>
          <cell r="CV97">
            <v>23.434999999999999</v>
          </cell>
          <cell r="CW97">
            <v>47.832999999999998</v>
          </cell>
          <cell r="CX97">
            <v>12.693</v>
          </cell>
          <cell r="CY97">
            <v>13.271000000000001</v>
          </cell>
          <cell r="CZ97">
            <v>17.462</v>
          </cell>
          <cell r="DB97">
            <v>4.8410000000000002</v>
          </cell>
          <cell r="DC97">
            <v>644.875</v>
          </cell>
          <cell r="DD97">
            <v>392.33100000000002</v>
          </cell>
          <cell r="DE97">
            <v>75.971000000000004</v>
          </cell>
          <cell r="DF97">
            <v>155.54900000000001</v>
          </cell>
          <cell r="DG97">
            <v>50.624000000000002</v>
          </cell>
          <cell r="DH97">
            <v>53.03</v>
          </cell>
          <cell r="DI97">
            <v>84.222999999999999</v>
          </cell>
          <cell r="DJ97">
            <v>1461.444</v>
          </cell>
          <cell r="DL97">
            <v>0.22062000000000001</v>
          </cell>
          <cell r="DM97">
            <v>0.22062000000000001</v>
          </cell>
          <cell r="DN97">
            <v>0.87283500000000003</v>
          </cell>
          <cell r="DO97">
            <v>1.1972959999999999</v>
          </cell>
          <cell r="DP97">
            <v>1.18468</v>
          </cell>
          <cell r="DQ97">
            <v>1.986728</v>
          </cell>
          <cell r="DS97">
            <v>0</v>
          </cell>
          <cell r="DT97">
            <v>0</v>
          </cell>
          <cell r="DU97">
            <v>0</v>
          </cell>
          <cell r="DV97">
            <v>0</v>
          </cell>
          <cell r="DW97">
            <v>0</v>
          </cell>
          <cell r="DX97">
            <v>0</v>
          </cell>
          <cell r="DY97">
            <v>0</v>
          </cell>
          <cell r="DZ97">
            <v>0</v>
          </cell>
          <cell r="EA97">
            <v>0</v>
          </cell>
          <cell r="EC97">
            <v>0</v>
          </cell>
          <cell r="ED97">
            <v>0</v>
          </cell>
          <cell r="EE97">
            <v>0</v>
          </cell>
          <cell r="EF97">
            <v>0</v>
          </cell>
          <cell r="EG97">
            <v>0</v>
          </cell>
          <cell r="EH97">
            <v>0</v>
          </cell>
          <cell r="EI97">
            <v>0</v>
          </cell>
          <cell r="EJ97">
            <v>0</v>
          </cell>
          <cell r="EK97">
            <v>0</v>
          </cell>
          <cell r="EM97">
            <v>81.417000000000002</v>
          </cell>
          <cell r="EN97">
            <v>82.185999999999993</v>
          </cell>
          <cell r="EP97">
            <v>94.29</v>
          </cell>
          <cell r="EQ97">
            <v>95.879000000000005</v>
          </cell>
          <cell r="ES97">
            <v>17.356999999999999</v>
          </cell>
          <cell r="ET97">
            <v>20.091999999999999</v>
          </cell>
          <cell r="EX97">
            <v>3710.643</v>
          </cell>
          <cell r="EY97">
            <v>4502.9080000000004</v>
          </cell>
          <cell r="FA97">
            <v>0.88400000000000001</v>
          </cell>
          <cell r="FB97">
            <v>1.071</v>
          </cell>
          <cell r="FC97">
            <v>79.637</v>
          </cell>
          <cell r="FD97">
            <v>100.86199999999999</v>
          </cell>
          <cell r="FE97">
            <v>36.777000000000001</v>
          </cell>
          <cell r="FF97">
            <v>43.798999999999999</v>
          </cell>
          <cell r="FK97">
            <v>2863.3990000000003</v>
          </cell>
          <cell r="FL97">
            <v>2903.136</v>
          </cell>
          <cell r="FM97">
            <v>2879.0590000000002</v>
          </cell>
          <cell r="FN97">
            <v>63.959000000000003</v>
          </cell>
          <cell r="FO97">
            <v>30.326000000000001</v>
          </cell>
          <cell r="FP97">
            <v>333.86700000000002</v>
          </cell>
          <cell r="FQ97">
            <v>2474.9839999999999</v>
          </cell>
          <cell r="FR97">
            <v>2903.136</v>
          </cell>
          <cell r="FS97">
            <v>0</v>
          </cell>
          <cell r="FU97">
            <v>0.08</v>
          </cell>
          <cell r="FV97">
            <v>-345.77</v>
          </cell>
          <cell r="FW97">
            <v>0</v>
          </cell>
          <cell r="FX97">
            <v>0</v>
          </cell>
          <cell r="FY97">
            <v>0</v>
          </cell>
          <cell r="FZ97">
            <v>160.30000000000001</v>
          </cell>
          <cell r="GA97">
            <v>0.15</v>
          </cell>
          <cell r="GB97">
            <v>-559.20000000000005</v>
          </cell>
          <cell r="GE97">
            <v>0.25</v>
          </cell>
          <cell r="GF97">
            <v>-1130.75</v>
          </cell>
          <cell r="GO97">
            <v>1.2500000000000001E-2</v>
          </cell>
          <cell r="GP97">
            <v>-213.78</v>
          </cell>
          <cell r="GQ97" t="str">
            <v>72-21-329</v>
          </cell>
          <cell r="GR97">
            <v>288</v>
          </cell>
          <cell r="GS97">
            <v>-200</v>
          </cell>
          <cell r="GV97">
            <v>0</v>
          </cell>
          <cell r="GW97">
            <v>0</v>
          </cell>
          <cell r="GX97">
            <v>-559.54999999999995</v>
          </cell>
          <cell r="GY97">
            <v>-1889.95</v>
          </cell>
          <cell r="GZ97">
            <v>-2449.5</v>
          </cell>
          <cell r="HC97">
            <v>-2449.5</v>
          </cell>
          <cell r="HE97">
            <v>593.87174176700023</v>
          </cell>
          <cell r="HF97">
            <v>0.8939522399999984</v>
          </cell>
          <cell r="HG97">
            <v>107.22948294000007</v>
          </cell>
          <cell r="HH97">
            <v>186.99704323500001</v>
          </cell>
          <cell r="HI97">
            <v>45.648107296000106</v>
          </cell>
          <cell r="HJ97">
            <v>88.816644280000006</v>
          </cell>
          <cell r="HK97">
            <v>45.849708784000065</v>
          </cell>
          <cell r="HL97">
            <v>47.512600120000045</v>
          </cell>
          <cell r="HM97">
            <v>70.92420287199991</v>
          </cell>
        </row>
        <row r="98">
          <cell r="B98" t="str">
            <v>72-20-331</v>
          </cell>
          <cell r="C98" t="str">
            <v>Devon-GTH00086</v>
          </cell>
          <cell r="D98" t="str">
            <v>C E HALL A 1 H</v>
          </cell>
          <cell r="E98">
            <v>5891</v>
          </cell>
          <cell r="F98">
            <v>7113</v>
          </cell>
          <cell r="H98">
            <v>3.2389000000000001</v>
          </cell>
          <cell r="I98">
            <v>3.2389000000000001</v>
          </cell>
          <cell r="J98">
            <v>1.1645000000000001</v>
          </cell>
          <cell r="K98">
            <v>0.2283</v>
          </cell>
          <cell r="L98">
            <v>0.37280000000000002</v>
          </cell>
          <cell r="M98">
            <v>0.12330000000000001</v>
          </cell>
          <cell r="N98">
            <v>0.1255</v>
          </cell>
          <cell r="O98">
            <v>0.13739999999999999</v>
          </cell>
          <cell r="P98">
            <v>5.3906999999999998</v>
          </cell>
          <cell r="Q98">
            <v>0.47889999999999999</v>
          </cell>
          <cell r="R98">
            <v>1228.7</v>
          </cell>
          <cell r="T98" t="str">
            <v>PriceTableDevonNGL</v>
          </cell>
          <cell r="Y98">
            <v>41368</v>
          </cell>
          <cell r="Z98">
            <v>14.65</v>
          </cell>
          <cell r="AB98">
            <v>5606.1589999999997</v>
          </cell>
          <cell r="AC98">
            <v>6797.0770000000002</v>
          </cell>
          <cell r="AE98" t="str">
            <v>Yes</v>
          </cell>
          <cell r="AG98" t="str">
            <v>Yes</v>
          </cell>
          <cell r="AI98">
            <v>0.95</v>
          </cell>
          <cell r="AK98">
            <v>18991.940999999999</v>
          </cell>
          <cell r="AL98">
            <v>18991.940999999999</v>
          </cell>
          <cell r="AM98">
            <v>6828.28</v>
          </cell>
          <cell r="AN98">
            <v>1338.683</v>
          </cell>
          <cell r="AO98">
            <v>2185.9879999999998</v>
          </cell>
          <cell r="AP98">
            <v>722.99400000000003</v>
          </cell>
          <cell r="AQ98">
            <v>735.89400000000001</v>
          </cell>
          <cell r="AR98">
            <v>805.673</v>
          </cell>
          <cell r="AS98">
            <v>50601.393999999993</v>
          </cell>
          <cell r="AU98">
            <v>18157.788</v>
          </cell>
          <cell r="AV98">
            <v>18157.788</v>
          </cell>
          <cell r="AW98">
            <v>6528.3720000000003</v>
          </cell>
          <cell r="AX98">
            <v>1279.886</v>
          </cell>
          <cell r="AY98">
            <v>2089.9760000000001</v>
          </cell>
          <cell r="AZ98">
            <v>691.23900000000003</v>
          </cell>
          <cell r="BA98">
            <v>703.57299999999998</v>
          </cell>
          <cell r="BB98">
            <v>770.28599999999994</v>
          </cell>
          <cell r="BC98">
            <v>48378.908000000003</v>
          </cell>
          <cell r="BE98">
            <v>128.09899999999999</v>
          </cell>
          <cell r="BF98">
            <v>15363.475</v>
          </cell>
          <cell r="BG98">
            <v>6693.4449999999997</v>
          </cell>
          <cell r="BH98">
            <v>1185.758</v>
          </cell>
          <cell r="BI98">
            <v>2325.761</v>
          </cell>
          <cell r="BJ98">
            <v>707.56600000000003</v>
          </cell>
          <cell r="BK98">
            <v>723.54899999999998</v>
          </cell>
          <cell r="BL98">
            <v>808.67200000000003</v>
          </cell>
          <cell r="BM98">
            <v>27936.324999999997</v>
          </cell>
          <cell r="BO98">
            <v>128.09899999999999</v>
          </cell>
          <cell r="BP98">
            <v>15363.475</v>
          </cell>
          <cell r="BQ98">
            <v>6693.4449999999997</v>
          </cell>
          <cell r="BR98">
            <v>1185.758</v>
          </cell>
          <cell r="BS98">
            <v>2325.761</v>
          </cell>
          <cell r="BT98">
            <v>707.56600000000003</v>
          </cell>
          <cell r="BU98">
            <v>723.55</v>
          </cell>
          <cell r="BV98">
            <v>808.67100000000005</v>
          </cell>
          <cell r="BW98">
            <v>27936.324999999997</v>
          </cell>
          <cell r="BY98">
            <v>0</v>
          </cell>
          <cell r="BZ98">
            <v>0</v>
          </cell>
          <cell r="CA98">
            <v>0</v>
          </cell>
          <cell r="CB98">
            <v>0</v>
          </cell>
          <cell r="CC98">
            <v>0</v>
          </cell>
          <cell r="CD98">
            <v>0</v>
          </cell>
          <cell r="CE98">
            <v>0</v>
          </cell>
          <cell r="CF98">
            <v>0</v>
          </cell>
          <cell r="CG98">
            <v>0</v>
          </cell>
          <cell r="CI98">
            <v>121.694</v>
          </cell>
          <cell r="CJ98">
            <v>14595.300999999999</v>
          </cell>
          <cell r="CK98">
            <v>6358.7730000000001</v>
          </cell>
          <cell r="CL98">
            <v>1126.47</v>
          </cell>
          <cell r="CM98">
            <v>2209.473</v>
          </cell>
          <cell r="CN98">
            <v>672.18799999999999</v>
          </cell>
          <cell r="CO98">
            <v>687.37199999999996</v>
          </cell>
          <cell r="CP98">
            <v>768.23800000000006</v>
          </cell>
          <cell r="CQ98">
            <v>26539.509000000002</v>
          </cell>
          <cell r="CS98">
            <v>7.6</v>
          </cell>
          <cell r="CT98">
            <v>577.75400000000002</v>
          </cell>
          <cell r="CU98">
            <v>244.346</v>
          </cell>
          <cell r="CV98">
            <v>36.442</v>
          </cell>
          <cell r="CW98">
            <v>74.194000000000003</v>
          </cell>
          <cell r="CX98">
            <v>19.457999999999998</v>
          </cell>
          <cell r="CY98">
            <v>20.074999999999999</v>
          </cell>
          <cell r="CZ98">
            <v>19.777000000000001</v>
          </cell>
          <cell r="DB98">
            <v>7.6509999999999998</v>
          </cell>
          <cell r="DC98">
            <v>1019.213</v>
          </cell>
          <cell r="DD98">
            <v>612.87199999999996</v>
          </cell>
          <cell r="DE98">
            <v>118.137</v>
          </cell>
          <cell r="DF98">
            <v>241.274</v>
          </cell>
          <cell r="DG98">
            <v>77.605999999999995</v>
          </cell>
          <cell r="DH98">
            <v>80.22</v>
          </cell>
          <cell r="DI98">
            <v>95.393000000000001</v>
          </cell>
          <cell r="DJ98">
            <v>2252.3659999999995</v>
          </cell>
          <cell r="DL98">
            <v>0.22062000000000001</v>
          </cell>
          <cell r="DM98">
            <v>0.22062000000000001</v>
          </cell>
          <cell r="DN98">
            <v>0.87283500000000003</v>
          </cell>
          <cell r="DO98">
            <v>1.1972959999999999</v>
          </cell>
          <cell r="DP98">
            <v>1.18468</v>
          </cell>
          <cell r="DQ98">
            <v>1.986728</v>
          </cell>
          <cell r="DS98">
            <v>0</v>
          </cell>
          <cell r="DT98">
            <v>0</v>
          </cell>
          <cell r="DU98">
            <v>0</v>
          </cell>
          <cell r="DV98">
            <v>0</v>
          </cell>
          <cell r="DW98">
            <v>0</v>
          </cell>
          <cell r="DX98">
            <v>0</v>
          </cell>
          <cell r="DY98">
            <v>0</v>
          </cell>
          <cell r="DZ98">
            <v>0</v>
          </cell>
          <cell r="EA98">
            <v>0</v>
          </cell>
          <cell r="EC98">
            <v>0</v>
          </cell>
          <cell r="ED98">
            <v>0</v>
          </cell>
          <cell r="EE98">
            <v>0</v>
          </cell>
          <cell r="EF98">
            <v>0</v>
          </cell>
          <cell r="EG98">
            <v>0</v>
          </cell>
          <cell r="EH98">
            <v>0</v>
          </cell>
          <cell r="EI98">
            <v>0</v>
          </cell>
          <cell r="EJ98">
            <v>0</v>
          </cell>
          <cell r="EK98">
            <v>0</v>
          </cell>
          <cell r="EM98">
            <v>128.04</v>
          </cell>
          <cell r="EN98">
            <v>129.249</v>
          </cell>
          <cell r="EP98">
            <v>148.28399999999999</v>
          </cell>
          <cell r="EQ98">
            <v>150.78299999999999</v>
          </cell>
          <cell r="ES98">
            <v>27.298999999999999</v>
          </cell>
          <cell r="ET98">
            <v>31.598999999999997</v>
          </cell>
          <cell r="EX98">
            <v>5863.701</v>
          </cell>
          <cell r="EY98">
            <v>7081.4009999999998</v>
          </cell>
          <cell r="FA98">
            <v>1.3979999999999999</v>
          </cell>
          <cell r="FB98">
            <v>1.6850000000000001</v>
          </cell>
          <cell r="FC98">
            <v>125.845</v>
          </cell>
          <cell r="FD98">
            <v>158.619</v>
          </cell>
          <cell r="FE98">
            <v>58.116999999999997</v>
          </cell>
          <cell r="FF98">
            <v>68.88</v>
          </cell>
          <cell r="FK98">
            <v>4549.0029999999997</v>
          </cell>
          <cell r="FL98">
            <v>4612.1319999999996</v>
          </cell>
          <cell r="FM98">
            <v>4573.8819999999996</v>
          </cell>
          <cell r="FN98">
            <v>101.61</v>
          </cell>
          <cell r="FO98">
            <v>48.177999999999997</v>
          </cell>
          <cell r="FP98">
            <v>530.40499999999997</v>
          </cell>
          <cell r="FQ98">
            <v>3931.9380000000001</v>
          </cell>
          <cell r="FR98">
            <v>4612.1319999999996</v>
          </cell>
          <cell r="FS98">
            <v>0</v>
          </cell>
          <cell r="FU98">
            <v>0.08</v>
          </cell>
          <cell r="FV98">
            <v>-543.77</v>
          </cell>
          <cell r="FW98">
            <v>0</v>
          </cell>
          <cell r="FX98">
            <v>0</v>
          </cell>
          <cell r="FY98">
            <v>0</v>
          </cell>
          <cell r="FZ98">
            <v>162.5</v>
          </cell>
          <cell r="GA98">
            <v>0.15</v>
          </cell>
          <cell r="GB98">
            <v>-883.65</v>
          </cell>
          <cell r="GE98">
            <v>0.25</v>
          </cell>
          <cell r="GF98">
            <v>-1778.25</v>
          </cell>
          <cell r="GO98">
            <v>1.2500000000000001E-2</v>
          </cell>
          <cell r="GP98">
            <v>-331.74</v>
          </cell>
          <cell r="GQ98" t="str">
            <v xml:space="preserve"> </v>
          </cell>
          <cell r="GR98">
            <v>0</v>
          </cell>
          <cell r="GS98">
            <v>0</v>
          </cell>
          <cell r="GV98">
            <v>0</v>
          </cell>
          <cell r="GW98">
            <v>0</v>
          </cell>
          <cell r="GX98">
            <v>-875.51</v>
          </cell>
          <cell r="GY98">
            <v>-2661.9</v>
          </cell>
          <cell r="GZ98">
            <v>-3537.41</v>
          </cell>
          <cell r="HC98">
            <v>-3537.41</v>
          </cell>
          <cell r="HE98">
            <v>894.24208917999999</v>
          </cell>
          <cell r="HF98">
            <v>1.4130710999999971</v>
          </cell>
          <cell r="HG98">
            <v>169.47454788000022</v>
          </cell>
          <cell r="HH98">
            <v>292.11343511999962</v>
          </cell>
          <cell r="HI98">
            <v>70.985285248000011</v>
          </cell>
          <cell r="HJ98">
            <v>137.76406784</v>
          </cell>
          <cell r="HK98">
            <v>70.286463184000084</v>
          </cell>
          <cell r="HL98">
            <v>71.873858856000041</v>
          </cell>
          <cell r="HM98">
            <v>80.331359951999943</v>
          </cell>
        </row>
        <row r="99">
          <cell r="B99" t="str">
            <v>72-400-001</v>
          </cell>
          <cell r="C99" t="str">
            <v>Devon-GTH00086</v>
          </cell>
          <cell r="D99" t="str">
            <v>Smelley #1</v>
          </cell>
          <cell r="E99">
            <v>0</v>
          </cell>
          <cell r="F99">
            <v>0</v>
          </cell>
          <cell r="H99">
            <v>3.3818000000000001</v>
          </cell>
          <cell r="I99">
            <v>3.3818000000000001</v>
          </cell>
          <cell r="J99">
            <v>1.2886</v>
          </cell>
          <cell r="K99">
            <v>0.19040000000000001</v>
          </cell>
          <cell r="L99">
            <v>0.41870000000000002</v>
          </cell>
          <cell r="M99">
            <v>0.1239</v>
          </cell>
          <cell r="N99">
            <v>0.1484</v>
          </cell>
          <cell r="O99">
            <v>0.26040000000000002</v>
          </cell>
          <cell r="P99">
            <v>5.8121999999999998</v>
          </cell>
          <cell r="Q99">
            <v>0.57799999999999996</v>
          </cell>
          <cell r="R99">
            <v>1254.0999999999999</v>
          </cell>
          <cell r="T99" t="str">
            <v>PriceTableDevonNGL</v>
          </cell>
          <cell r="Y99">
            <v>40604</v>
          </cell>
          <cell r="Z99">
            <v>14.65</v>
          </cell>
          <cell r="AB99">
            <v>0</v>
          </cell>
          <cell r="AC99">
            <v>0</v>
          </cell>
          <cell r="AE99" t="str">
            <v>Yes</v>
          </cell>
          <cell r="AG99" t="str">
            <v>Yes</v>
          </cell>
          <cell r="AI99">
            <v>0.95</v>
          </cell>
          <cell r="AK99">
            <v>0</v>
          </cell>
          <cell r="AL99">
            <v>0</v>
          </cell>
          <cell r="AM99">
            <v>0</v>
          </cell>
          <cell r="AN99">
            <v>0</v>
          </cell>
          <cell r="AO99">
            <v>0</v>
          </cell>
          <cell r="AP99">
            <v>0</v>
          </cell>
          <cell r="AQ99">
            <v>0</v>
          </cell>
          <cell r="AR99">
            <v>0</v>
          </cell>
          <cell r="AS99">
            <v>0</v>
          </cell>
          <cell r="AU99">
            <v>0</v>
          </cell>
          <cell r="AV99">
            <v>0</v>
          </cell>
          <cell r="AW99">
            <v>0</v>
          </cell>
          <cell r="AX99">
            <v>0</v>
          </cell>
          <cell r="AY99">
            <v>0</v>
          </cell>
          <cell r="AZ99">
            <v>0</v>
          </cell>
          <cell r="BA99">
            <v>0</v>
          </cell>
          <cell r="BB99">
            <v>0</v>
          </cell>
          <cell r="BC99">
            <v>0</v>
          </cell>
          <cell r="BE99">
            <v>0</v>
          </cell>
          <cell r="BF99">
            <v>0</v>
          </cell>
          <cell r="BG99">
            <v>0</v>
          </cell>
          <cell r="BH99">
            <v>0</v>
          </cell>
          <cell r="BI99">
            <v>0</v>
          </cell>
          <cell r="BJ99">
            <v>0</v>
          </cell>
          <cell r="BK99">
            <v>0</v>
          </cell>
          <cell r="BL99">
            <v>0</v>
          </cell>
          <cell r="BM99">
            <v>0</v>
          </cell>
          <cell r="BO99">
            <v>0</v>
          </cell>
          <cell r="BP99">
            <v>0</v>
          </cell>
          <cell r="BQ99">
            <v>0</v>
          </cell>
          <cell r="BR99">
            <v>0</v>
          </cell>
          <cell r="BS99">
            <v>0</v>
          </cell>
          <cell r="BT99">
            <v>0</v>
          </cell>
          <cell r="BU99">
            <v>0</v>
          </cell>
          <cell r="BV99">
            <v>0</v>
          </cell>
          <cell r="BW99">
            <v>0</v>
          </cell>
          <cell r="BY99">
            <v>0</v>
          </cell>
          <cell r="BZ99">
            <v>0</v>
          </cell>
          <cell r="CA99">
            <v>0</v>
          </cell>
          <cell r="CB99">
            <v>0</v>
          </cell>
          <cell r="CC99">
            <v>0</v>
          </cell>
          <cell r="CD99">
            <v>0</v>
          </cell>
          <cell r="CE99">
            <v>0</v>
          </cell>
          <cell r="CF99">
            <v>0</v>
          </cell>
          <cell r="CG99">
            <v>0</v>
          </cell>
          <cell r="CI99">
            <v>0</v>
          </cell>
          <cell r="CJ99">
            <v>0</v>
          </cell>
          <cell r="CK99">
            <v>0</v>
          </cell>
          <cell r="CL99">
            <v>0</v>
          </cell>
          <cell r="CM99">
            <v>0</v>
          </cell>
          <cell r="CN99">
            <v>0</v>
          </cell>
          <cell r="CO99">
            <v>0</v>
          </cell>
          <cell r="CP99">
            <v>0</v>
          </cell>
          <cell r="CQ99">
            <v>0</v>
          </cell>
          <cell r="CS99">
            <v>0</v>
          </cell>
          <cell r="CT99">
            <v>0</v>
          </cell>
          <cell r="CU99">
            <v>0</v>
          </cell>
          <cell r="CV99">
            <v>0</v>
          </cell>
          <cell r="CW99">
            <v>0</v>
          </cell>
          <cell r="CX99">
            <v>0</v>
          </cell>
          <cell r="CY99">
            <v>0</v>
          </cell>
          <cell r="CZ99">
            <v>0</v>
          </cell>
          <cell r="DB99">
            <v>0</v>
          </cell>
          <cell r="DC99">
            <v>0</v>
          </cell>
          <cell r="DD99">
            <v>0</v>
          </cell>
          <cell r="DE99">
            <v>0</v>
          </cell>
          <cell r="DF99">
            <v>0</v>
          </cell>
          <cell r="DG99">
            <v>0</v>
          </cell>
          <cell r="DH99">
            <v>0</v>
          </cell>
          <cell r="DI99">
            <v>0</v>
          </cell>
          <cell r="DJ99">
            <v>0</v>
          </cell>
          <cell r="DL99">
            <v>0.22062000000000001</v>
          </cell>
          <cell r="DM99">
            <v>0.22062000000000001</v>
          </cell>
          <cell r="DN99">
            <v>0.87283500000000003</v>
          </cell>
          <cell r="DO99">
            <v>1.1972959999999999</v>
          </cell>
          <cell r="DP99">
            <v>1.18468</v>
          </cell>
          <cell r="DQ99">
            <v>1.986728</v>
          </cell>
          <cell r="DS99">
            <v>0</v>
          </cell>
          <cell r="DT99">
            <v>0</v>
          </cell>
          <cell r="DU99">
            <v>0</v>
          </cell>
          <cell r="DV99">
            <v>0</v>
          </cell>
          <cell r="DW99">
            <v>0</v>
          </cell>
          <cell r="DX99">
            <v>0</v>
          </cell>
          <cell r="DY99">
            <v>0</v>
          </cell>
          <cell r="DZ99">
            <v>0</v>
          </cell>
          <cell r="EA99">
            <v>0</v>
          </cell>
          <cell r="EC99">
            <v>0</v>
          </cell>
          <cell r="ED99">
            <v>0</v>
          </cell>
          <cell r="EE99">
            <v>0</v>
          </cell>
          <cell r="EF99">
            <v>0</v>
          </cell>
          <cell r="EG99">
            <v>0</v>
          </cell>
          <cell r="EH99">
            <v>0</v>
          </cell>
          <cell r="EI99">
            <v>0</v>
          </cell>
          <cell r="EJ99">
            <v>0</v>
          </cell>
          <cell r="EK99">
            <v>0</v>
          </cell>
          <cell r="EM99">
            <v>0</v>
          </cell>
          <cell r="EN99">
            <v>0</v>
          </cell>
          <cell r="EP99">
            <v>0</v>
          </cell>
          <cell r="EQ99">
            <v>0</v>
          </cell>
          <cell r="ES99">
            <v>0</v>
          </cell>
          <cell r="ET99">
            <v>0</v>
          </cell>
          <cell r="EX99">
            <v>0</v>
          </cell>
          <cell r="EY99">
            <v>0</v>
          </cell>
          <cell r="FA99">
            <v>0</v>
          </cell>
          <cell r="FB99">
            <v>0</v>
          </cell>
          <cell r="FC99">
            <v>0</v>
          </cell>
          <cell r="FD99">
            <v>0</v>
          </cell>
          <cell r="FE99">
            <v>0</v>
          </cell>
          <cell r="FF99">
            <v>0</v>
          </cell>
          <cell r="FK99">
            <v>0</v>
          </cell>
          <cell r="FL99">
            <v>0</v>
          </cell>
          <cell r="FM99">
            <v>0</v>
          </cell>
          <cell r="FN99">
            <v>0</v>
          </cell>
          <cell r="FO99">
            <v>0</v>
          </cell>
          <cell r="FP99">
            <v>0</v>
          </cell>
          <cell r="FQ99">
            <v>0</v>
          </cell>
          <cell r="FR99">
            <v>0</v>
          </cell>
          <cell r="FS99">
            <v>0</v>
          </cell>
          <cell r="FU99">
            <v>0.08</v>
          </cell>
          <cell r="FV99">
            <v>0</v>
          </cell>
          <cell r="FW99">
            <v>0</v>
          </cell>
          <cell r="FX99">
            <v>0</v>
          </cell>
          <cell r="FY99">
            <v>-75</v>
          </cell>
          <cell r="FZ99">
            <v>165.9</v>
          </cell>
          <cell r="GA99">
            <v>0</v>
          </cell>
          <cell r="GB99">
            <v>0</v>
          </cell>
          <cell r="GE99">
            <v>0.25</v>
          </cell>
          <cell r="GF99">
            <v>0</v>
          </cell>
          <cell r="GO99">
            <v>1.2500000000000001E-2</v>
          </cell>
          <cell r="GP99">
            <v>0</v>
          </cell>
          <cell r="GQ99" t="str">
            <v xml:space="preserve"> </v>
          </cell>
          <cell r="GR99">
            <v>0</v>
          </cell>
          <cell r="GS99">
            <v>0</v>
          </cell>
          <cell r="GV99">
            <v>0</v>
          </cell>
          <cell r="GW99">
            <v>0</v>
          </cell>
          <cell r="GX99">
            <v>0</v>
          </cell>
          <cell r="GY99">
            <v>-75</v>
          </cell>
          <cell r="GZ99">
            <v>-75</v>
          </cell>
          <cell r="HC99">
            <v>-75</v>
          </cell>
          <cell r="HE99">
            <v>0</v>
          </cell>
          <cell r="HF99">
            <v>0</v>
          </cell>
          <cell r="HG99">
            <v>0</v>
          </cell>
          <cell r="HH99">
            <v>0</v>
          </cell>
          <cell r="HI99">
            <v>0</v>
          </cell>
          <cell r="HJ99">
            <v>0</v>
          </cell>
          <cell r="HK99">
            <v>0</v>
          </cell>
          <cell r="HL99">
            <v>0</v>
          </cell>
          <cell r="HM99">
            <v>0</v>
          </cell>
        </row>
        <row r="100">
          <cell r="B100" t="str">
            <v>72-400-003</v>
          </cell>
          <cell r="C100" t="str">
            <v>Devon-GTH00086</v>
          </cell>
          <cell r="D100" t="str">
            <v>Smelley #3H</v>
          </cell>
          <cell r="E100">
            <v>1466</v>
          </cell>
          <cell r="F100">
            <v>1791</v>
          </cell>
          <cell r="H100">
            <v>3.3155000000000001</v>
          </cell>
          <cell r="I100">
            <v>3.3155000000000001</v>
          </cell>
          <cell r="J100">
            <v>1.1903999999999999</v>
          </cell>
          <cell r="K100">
            <v>0.24099999999999999</v>
          </cell>
          <cell r="L100">
            <v>0.40410000000000001</v>
          </cell>
          <cell r="M100">
            <v>0.1424</v>
          </cell>
          <cell r="N100">
            <v>0.14080000000000001</v>
          </cell>
          <cell r="O100">
            <v>0.18</v>
          </cell>
          <cell r="P100">
            <v>5.6142000000000003</v>
          </cell>
          <cell r="Q100">
            <v>0.59279999999999999</v>
          </cell>
          <cell r="R100">
            <v>1241.2</v>
          </cell>
          <cell r="T100" t="str">
            <v>PriceTableDevonNGL</v>
          </cell>
          <cell r="Y100">
            <v>41425</v>
          </cell>
          <cell r="Z100">
            <v>14.65</v>
          </cell>
          <cell r="AB100">
            <v>1395.04</v>
          </cell>
          <cell r="AC100">
            <v>1711.453</v>
          </cell>
          <cell r="AE100" t="str">
            <v>Yes</v>
          </cell>
          <cell r="AG100" t="str">
            <v>Yes</v>
          </cell>
          <cell r="AI100">
            <v>0.95</v>
          </cell>
          <cell r="AK100">
            <v>4837.7359999999999</v>
          </cell>
          <cell r="AL100">
            <v>4837.7359999999999</v>
          </cell>
          <cell r="AM100">
            <v>1736.9449999999999</v>
          </cell>
          <cell r="AN100">
            <v>351.65</v>
          </cell>
          <cell r="AO100">
            <v>589.63300000000004</v>
          </cell>
          <cell r="AP100">
            <v>207.78</v>
          </cell>
          <cell r="AQ100">
            <v>205.44499999999999</v>
          </cell>
          <cell r="AR100">
            <v>262.64299999999997</v>
          </cell>
          <cell r="AS100">
            <v>13029.567999999999</v>
          </cell>
          <cell r="AU100">
            <v>4625.2550000000001</v>
          </cell>
          <cell r="AV100">
            <v>4625.2550000000001</v>
          </cell>
          <cell r="AW100">
            <v>1660.6559999999999</v>
          </cell>
          <cell r="AX100">
            <v>336.20499999999998</v>
          </cell>
          <cell r="AY100">
            <v>563.73599999999999</v>
          </cell>
          <cell r="AZ100">
            <v>198.654</v>
          </cell>
          <cell r="BA100">
            <v>196.422</v>
          </cell>
          <cell r="BB100">
            <v>251.107</v>
          </cell>
          <cell r="BC100">
            <v>12457.290000000003</v>
          </cell>
          <cell r="BE100">
            <v>32.630000000000003</v>
          </cell>
          <cell r="BF100">
            <v>3913.4720000000002</v>
          </cell>
          <cell r="BG100">
            <v>1702.646</v>
          </cell>
          <cell r="BH100">
            <v>311.47899999999998</v>
          </cell>
          <cell r="BI100">
            <v>627.33500000000004</v>
          </cell>
          <cell r="BJ100">
            <v>203.346</v>
          </cell>
          <cell r="BK100">
            <v>201.999</v>
          </cell>
          <cell r="BL100">
            <v>263.62099999999998</v>
          </cell>
          <cell r="BM100">
            <v>7256.5280000000012</v>
          </cell>
          <cell r="BO100">
            <v>32.630000000000003</v>
          </cell>
          <cell r="BP100">
            <v>3913.4720000000002</v>
          </cell>
          <cell r="BQ100">
            <v>1702.6469999999999</v>
          </cell>
          <cell r="BR100">
            <v>311.47899999999998</v>
          </cell>
          <cell r="BS100">
            <v>627.33500000000004</v>
          </cell>
          <cell r="BT100">
            <v>203.346</v>
          </cell>
          <cell r="BU100">
            <v>201.999</v>
          </cell>
          <cell r="BV100">
            <v>263.62</v>
          </cell>
          <cell r="BW100">
            <v>7256.5279999999993</v>
          </cell>
          <cell r="BY100">
            <v>0</v>
          </cell>
          <cell r="BZ100">
            <v>0</v>
          </cell>
          <cell r="CA100">
            <v>0</v>
          </cell>
          <cell r="CB100">
            <v>0</v>
          </cell>
          <cell r="CC100">
            <v>0</v>
          </cell>
          <cell r="CD100">
            <v>0</v>
          </cell>
          <cell r="CE100">
            <v>0</v>
          </cell>
          <cell r="CF100">
            <v>0</v>
          </cell>
          <cell r="CG100">
            <v>0</v>
          </cell>
          <cell r="CI100">
            <v>30.998999999999999</v>
          </cell>
          <cell r="CJ100">
            <v>3717.7979999999998</v>
          </cell>
          <cell r="CK100">
            <v>1617.5139999999999</v>
          </cell>
          <cell r="CL100">
            <v>295.90499999999997</v>
          </cell>
          <cell r="CM100">
            <v>595.96799999999996</v>
          </cell>
          <cell r="CN100">
            <v>193.179</v>
          </cell>
          <cell r="CO100">
            <v>191.899</v>
          </cell>
          <cell r="CP100">
            <v>250.44</v>
          </cell>
          <cell r="CQ100">
            <v>6893.7019999999993</v>
          </cell>
          <cell r="CS100">
            <v>1.9359999999999999</v>
          </cell>
          <cell r="CT100">
            <v>147.16900000000001</v>
          </cell>
          <cell r="CU100">
            <v>62.155999999999999</v>
          </cell>
          <cell r="CV100">
            <v>9.5730000000000004</v>
          </cell>
          <cell r="CW100">
            <v>20.013000000000002</v>
          </cell>
          <cell r="CX100">
            <v>5.5919999999999996</v>
          </cell>
          <cell r="CY100">
            <v>5.6050000000000004</v>
          </cell>
          <cell r="CZ100">
            <v>6.4470000000000001</v>
          </cell>
          <cell r="DB100">
            <v>1.9490000000000001</v>
          </cell>
          <cell r="DC100">
            <v>259.62</v>
          </cell>
          <cell r="DD100">
            <v>155.899</v>
          </cell>
          <cell r="DE100">
            <v>31.033000000000001</v>
          </cell>
          <cell r="DF100">
            <v>65.08</v>
          </cell>
          <cell r="DG100">
            <v>22.303000000000001</v>
          </cell>
          <cell r="DH100">
            <v>22.396000000000001</v>
          </cell>
          <cell r="DI100">
            <v>31.097000000000001</v>
          </cell>
          <cell r="DJ100">
            <v>589.37699999999995</v>
          </cell>
          <cell r="DL100">
            <v>0.22062000000000001</v>
          </cell>
          <cell r="DM100">
            <v>0.22062000000000001</v>
          </cell>
          <cell r="DN100">
            <v>0.87283500000000003</v>
          </cell>
          <cell r="DO100">
            <v>1.1972959999999999</v>
          </cell>
          <cell r="DP100">
            <v>1.18468</v>
          </cell>
          <cell r="DQ100">
            <v>1.986728</v>
          </cell>
          <cell r="DS100">
            <v>0</v>
          </cell>
          <cell r="DT100">
            <v>0</v>
          </cell>
          <cell r="DU100">
            <v>0</v>
          </cell>
          <cell r="DV100">
            <v>0</v>
          </cell>
          <cell r="DW100">
            <v>0</v>
          </cell>
          <cell r="DX100">
            <v>0</v>
          </cell>
          <cell r="DY100">
            <v>0</v>
          </cell>
          <cell r="DZ100">
            <v>0</v>
          </cell>
          <cell r="EA100">
            <v>0</v>
          </cell>
          <cell r="EC100">
            <v>0</v>
          </cell>
          <cell r="ED100">
            <v>0</v>
          </cell>
          <cell r="EE100">
            <v>0</v>
          </cell>
          <cell r="EF100">
            <v>0</v>
          </cell>
          <cell r="EG100">
            <v>0</v>
          </cell>
          <cell r="EH100">
            <v>0</v>
          </cell>
          <cell r="EI100">
            <v>0</v>
          </cell>
          <cell r="EJ100">
            <v>0</v>
          </cell>
          <cell r="EK100">
            <v>0</v>
          </cell>
          <cell r="EM100">
            <v>32.238999999999997</v>
          </cell>
          <cell r="EN100">
            <v>32.543999999999997</v>
          </cell>
          <cell r="EP100">
            <v>37.337000000000003</v>
          </cell>
          <cell r="EQ100">
            <v>37.966000000000001</v>
          </cell>
          <cell r="ES100">
            <v>6.8729999999999993</v>
          </cell>
          <cell r="ET100">
            <v>7.9559999999999995</v>
          </cell>
          <cell r="EX100">
            <v>1459.127</v>
          </cell>
          <cell r="EY100">
            <v>1783.0440000000001</v>
          </cell>
          <cell r="FA100">
            <v>0.34799999999999998</v>
          </cell>
          <cell r="FB100">
            <v>0.42399999999999999</v>
          </cell>
          <cell r="FC100">
            <v>31.315000000000001</v>
          </cell>
          <cell r="FD100">
            <v>39.939</v>
          </cell>
          <cell r="FE100">
            <v>14.462</v>
          </cell>
          <cell r="FF100">
            <v>17.343</v>
          </cell>
          <cell r="FK100">
            <v>1123.1570000000002</v>
          </cell>
          <cell r="FL100">
            <v>1138.7439999999999</v>
          </cell>
          <cell r="FM100">
            <v>1129.3</v>
          </cell>
          <cell r="FN100">
            <v>25.088000000000001</v>
          </cell>
          <cell r="FO100">
            <v>11.895</v>
          </cell>
          <cell r="FP100">
            <v>130.958</v>
          </cell>
          <cell r="FQ100">
            <v>970.803</v>
          </cell>
          <cell r="FR100">
            <v>1138.7439999999999</v>
          </cell>
          <cell r="FS100">
            <v>0</v>
          </cell>
          <cell r="FU100">
            <v>0.08</v>
          </cell>
          <cell r="FV100">
            <v>-136.91999999999999</v>
          </cell>
          <cell r="FW100">
            <v>0</v>
          </cell>
          <cell r="FX100">
            <v>0</v>
          </cell>
          <cell r="FY100">
            <v>0</v>
          </cell>
          <cell r="FZ100">
            <v>162.4</v>
          </cell>
          <cell r="GA100">
            <v>0.15</v>
          </cell>
          <cell r="GB100">
            <v>-219.9</v>
          </cell>
          <cell r="GE100">
            <v>0.25</v>
          </cell>
          <cell r="GF100">
            <v>-447.75</v>
          </cell>
          <cell r="GO100">
            <v>1.2500000000000001E-2</v>
          </cell>
          <cell r="GP100">
            <v>-86.17</v>
          </cell>
          <cell r="GQ100" t="str">
            <v>72-402-003</v>
          </cell>
          <cell r="GR100">
            <v>1218</v>
          </cell>
          <cell r="GS100">
            <v>-200</v>
          </cell>
          <cell r="GV100">
            <v>0</v>
          </cell>
          <cell r="GW100">
            <v>0</v>
          </cell>
          <cell r="GX100">
            <v>-223.08999999999997</v>
          </cell>
          <cell r="GY100">
            <v>-867.65</v>
          </cell>
          <cell r="GZ100">
            <v>-1090.7399999999998</v>
          </cell>
          <cell r="HC100">
            <v>-1090.7399999999998</v>
          </cell>
          <cell r="HE100">
            <v>240.09424192800023</v>
          </cell>
          <cell r="HF100">
            <v>0.35983122000000084</v>
          </cell>
          <cell r="HG100">
            <v>43.169597880000097</v>
          </cell>
          <cell r="HH100">
            <v>74.30618922000005</v>
          </cell>
          <cell r="HI100">
            <v>18.646687904000014</v>
          </cell>
          <cell r="HJ100">
            <v>37.159857560000091</v>
          </cell>
          <cell r="HK100">
            <v>20.199063576000004</v>
          </cell>
          <cell r="HL100">
            <v>20.065952799999991</v>
          </cell>
          <cell r="HM100">
            <v>26.187061767999968</v>
          </cell>
        </row>
        <row r="101">
          <cell r="B101" t="str">
            <v>72-400-010</v>
          </cell>
          <cell r="C101" t="str">
            <v>Devon-GTH00086</v>
          </cell>
          <cell r="D101" t="str">
            <v>M&amp;J Bar None #1</v>
          </cell>
          <cell r="E101">
            <v>116</v>
          </cell>
          <cell r="F101">
            <v>138</v>
          </cell>
          <cell r="H101">
            <v>3.2585000000000002</v>
          </cell>
          <cell r="I101">
            <v>3.2585000000000002</v>
          </cell>
          <cell r="J101">
            <v>1.2000999999999999</v>
          </cell>
          <cell r="K101">
            <v>0.1749</v>
          </cell>
          <cell r="L101">
            <v>0.36309999999999998</v>
          </cell>
          <cell r="M101">
            <v>0.10440000000000001</v>
          </cell>
          <cell r="N101">
            <v>0.1192</v>
          </cell>
          <cell r="O101">
            <v>0.156</v>
          </cell>
          <cell r="P101">
            <v>5.3761999999999999</v>
          </cell>
          <cell r="Q101">
            <v>0.45400000000000001</v>
          </cell>
          <cell r="R101">
            <v>1225.9000000000001</v>
          </cell>
          <cell r="T101" t="str">
            <v>PriceTableDevonNGL</v>
          </cell>
          <cell r="Y101">
            <v>41326</v>
          </cell>
          <cell r="Z101">
            <v>14.65</v>
          </cell>
          <cell r="AB101">
            <v>110.398</v>
          </cell>
          <cell r="AC101">
            <v>131.87100000000001</v>
          </cell>
          <cell r="AE101" t="str">
            <v>Yes</v>
          </cell>
          <cell r="AG101" t="str">
            <v>Yes</v>
          </cell>
          <cell r="AI101">
            <v>0.95</v>
          </cell>
          <cell r="AK101">
            <v>376.25900000000001</v>
          </cell>
          <cell r="AL101">
            <v>376.25900000000001</v>
          </cell>
          <cell r="AM101">
            <v>138.57599999999999</v>
          </cell>
          <cell r="AN101">
            <v>20.196000000000002</v>
          </cell>
          <cell r="AO101">
            <v>41.927</v>
          </cell>
          <cell r="AP101">
            <v>12.055</v>
          </cell>
          <cell r="AQ101">
            <v>13.763999999999999</v>
          </cell>
          <cell r="AR101">
            <v>18.013000000000002</v>
          </cell>
          <cell r="AS101">
            <v>997.04900000000009</v>
          </cell>
          <cell r="AU101">
            <v>359.73200000000003</v>
          </cell>
          <cell r="AV101">
            <v>359.73200000000003</v>
          </cell>
          <cell r="AW101">
            <v>132.489</v>
          </cell>
          <cell r="AX101">
            <v>19.309000000000001</v>
          </cell>
          <cell r="AY101">
            <v>40.085999999999999</v>
          </cell>
          <cell r="AZ101">
            <v>11.526</v>
          </cell>
          <cell r="BA101">
            <v>13.159000000000001</v>
          </cell>
          <cell r="BB101">
            <v>17.222000000000001</v>
          </cell>
          <cell r="BC101">
            <v>953.255</v>
          </cell>
          <cell r="BE101">
            <v>2.5379999999999998</v>
          </cell>
          <cell r="BF101">
            <v>304.37400000000002</v>
          </cell>
          <cell r="BG101">
            <v>135.84</v>
          </cell>
          <cell r="BH101">
            <v>17.888999999999999</v>
          </cell>
          <cell r="BI101">
            <v>44.607999999999997</v>
          </cell>
          <cell r="BJ101">
            <v>11.798</v>
          </cell>
          <cell r="BK101">
            <v>13.532999999999999</v>
          </cell>
          <cell r="BL101">
            <v>18.079999999999998</v>
          </cell>
          <cell r="BM101">
            <v>548.66000000000008</v>
          </cell>
          <cell r="BO101">
            <v>2.5379999999999998</v>
          </cell>
          <cell r="BP101">
            <v>304.37299999999999</v>
          </cell>
          <cell r="BQ101">
            <v>135.839</v>
          </cell>
          <cell r="BR101">
            <v>17.888999999999999</v>
          </cell>
          <cell r="BS101">
            <v>44.607999999999997</v>
          </cell>
          <cell r="BT101">
            <v>11.798</v>
          </cell>
          <cell r="BU101">
            <v>13.532999999999999</v>
          </cell>
          <cell r="BV101">
            <v>18.079999999999998</v>
          </cell>
          <cell r="BW101">
            <v>548.65800000000002</v>
          </cell>
          <cell r="BY101">
            <v>0</v>
          </cell>
          <cell r="BZ101">
            <v>0</v>
          </cell>
          <cell r="CA101">
            <v>0</v>
          </cell>
          <cell r="CB101">
            <v>0</v>
          </cell>
          <cell r="CC101">
            <v>0</v>
          </cell>
          <cell r="CD101">
            <v>0</v>
          </cell>
          <cell r="CE101">
            <v>0</v>
          </cell>
          <cell r="CF101">
            <v>0</v>
          </cell>
          <cell r="CG101">
            <v>0</v>
          </cell>
          <cell r="CI101">
            <v>2.411</v>
          </cell>
          <cell r="CJ101">
            <v>289.15499999999997</v>
          </cell>
          <cell r="CK101">
            <v>129.048</v>
          </cell>
          <cell r="CL101">
            <v>16.995000000000001</v>
          </cell>
          <cell r="CM101">
            <v>42.378</v>
          </cell>
          <cell r="CN101">
            <v>11.208</v>
          </cell>
          <cell r="CO101">
            <v>12.856</v>
          </cell>
          <cell r="CP101">
            <v>17.175999999999998</v>
          </cell>
          <cell r="CQ101">
            <v>521.22699999999998</v>
          </cell>
          <cell r="CS101">
            <v>0.151</v>
          </cell>
          <cell r="CT101">
            <v>11.446</v>
          </cell>
          <cell r="CU101">
            <v>4.9589999999999996</v>
          </cell>
          <cell r="CV101">
            <v>0.55000000000000004</v>
          </cell>
          <cell r="CW101">
            <v>1.423</v>
          </cell>
          <cell r="CX101">
            <v>0.32400000000000001</v>
          </cell>
          <cell r="CY101">
            <v>0.375</v>
          </cell>
          <cell r="CZ101">
            <v>0.442</v>
          </cell>
          <cell r="DB101">
            <v>0.152</v>
          </cell>
          <cell r="DC101">
            <v>20.192</v>
          </cell>
          <cell r="DD101">
            <v>12.438000000000001</v>
          </cell>
          <cell r="DE101">
            <v>1.782</v>
          </cell>
          <cell r="DF101">
            <v>4.6280000000000001</v>
          </cell>
          <cell r="DG101">
            <v>1.294</v>
          </cell>
          <cell r="DH101">
            <v>1.5</v>
          </cell>
          <cell r="DI101">
            <v>2.133</v>
          </cell>
          <cell r="DJ101">
            <v>44.119000000000007</v>
          </cell>
          <cell r="DL101">
            <v>0.22062000000000001</v>
          </cell>
          <cell r="DM101">
            <v>0.22062000000000001</v>
          </cell>
          <cell r="DN101">
            <v>0.87283500000000003</v>
          </cell>
          <cell r="DO101">
            <v>1.1972959999999999</v>
          </cell>
          <cell r="DP101">
            <v>1.18468</v>
          </cell>
          <cell r="DQ101">
            <v>1.986728</v>
          </cell>
          <cell r="DS101">
            <v>0</v>
          </cell>
          <cell r="DT101">
            <v>0</v>
          </cell>
          <cell r="DU101">
            <v>0</v>
          </cell>
          <cell r="DV101">
            <v>0</v>
          </cell>
          <cell r="DW101">
            <v>0</v>
          </cell>
          <cell r="DX101">
            <v>0</v>
          </cell>
          <cell r="DY101">
            <v>0</v>
          </cell>
          <cell r="DZ101">
            <v>0</v>
          </cell>
          <cell r="EA101">
            <v>0</v>
          </cell>
          <cell r="EC101">
            <v>0</v>
          </cell>
          <cell r="ED101">
            <v>0</v>
          </cell>
          <cell r="EE101">
            <v>0</v>
          </cell>
          <cell r="EF101">
            <v>0</v>
          </cell>
          <cell r="EG101">
            <v>0</v>
          </cell>
          <cell r="EH101">
            <v>0</v>
          </cell>
          <cell r="EI101">
            <v>0</v>
          </cell>
          <cell r="EJ101">
            <v>0</v>
          </cell>
          <cell r="EK101">
            <v>0</v>
          </cell>
          <cell r="EM101">
            <v>2.4840000000000004</v>
          </cell>
          <cell r="EN101">
            <v>2.508</v>
          </cell>
          <cell r="EP101">
            <v>2.8769999999999998</v>
          </cell>
          <cell r="EQ101">
            <v>2.9249999999999998</v>
          </cell>
          <cell r="ES101">
            <v>0.53</v>
          </cell>
          <cell r="ET101">
            <v>0.61299999999999999</v>
          </cell>
          <cell r="EX101">
            <v>115.47</v>
          </cell>
          <cell r="EY101">
            <v>137.387</v>
          </cell>
          <cell r="FA101">
            <v>2.8000000000000001E-2</v>
          </cell>
          <cell r="FB101">
            <v>3.3000000000000002E-2</v>
          </cell>
          <cell r="FC101">
            <v>2.4780000000000002</v>
          </cell>
          <cell r="FD101">
            <v>3.077</v>
          </cell>
          <cell r="FE101">
            <v>1.1439999999999999</v>
          </cell>
          <cell r="FF101">
            <v>1.3360000000000001</v>
          </cell>
          <cell r="FK101">
            <v>87.835000000000008</v>
          </cell>
          <cell r="FL101">
            <v>89.054000000000002</v>
          </cell>
          <cell r="FM101">
            <v>88.314999999999998</v>
          </cell>
          <cell r="FN101">
            <v>1.962</v>
          </cell>
          <cell r="FO101">
            <v>0.93</v>
          </cell>
          <cell r="FP101">
            <v>10.241</v>
          </cell>
          <cell r="FQ101">
            <v>75.92</v>
          </cell>
          <cell r="FR101">
            <v>89.054000000000002</v>
          </cell>
          <cell r="FS101">
            <v>0</v>
          </cell>
          <cell r="FU101">
            <v>0.08</v>
          </cell>
          <cell r="FV101">
            <v>-10.55</v>
          </cell>
          <cell r="FW101">
            <v>0</v>
          </cell>
          <cell r="FX101">
            <v>0</v>
          </cell>
          <cell r="FY101">
            <v>-75</v>
          </cell>
          <cell r="FZ101">
            <v>192.3</v>
          </cell>
          <cell r="GA101">
            <v>0.15</v>
          </cell>
          <cell r="GB101">
            <v>-17.399999999999999</v>
          </cell>
          <cell r="GE101">
            <v>0.25</v>
          </cell>
          <cell r="GF101">
            <v>-34.5</v>
          </cell>
          <cell r="GO101">
            <v>1.2500000000000001E-2</v>
          </cell>
          <cell r="GP101">
            <v>-6.52</v>
          </cell>
          <cell r="GQ101" t="str">
            <v xml:space="preserve"> </v>
          </cell>
          <cell r="GR101">
            <v>0</v>
          </cell>
          <cell r="GS101">
            <v>0</v>
          </cell>
          <cell r="GV101">
            <v>0</v>
          </cell>
          <cell r="GW101">
            <v>0</v>
          </cell>
          <cell r="GX101">
            <v>-17.07</v>
          </cell>
          <cell r="GY101">
            <v>-126.9</v>
          </cell>
          <cell r="GZ101">
            <v>-143.97</v>
          </cell>
          <cell r="HC101">
            <v>-143.97</v>
          </cell>
          <cell r="HE101">
            <v>17.339335352000006</v>
          </cell>
          <cell r="HF101">
            <v>2.8018739999999952E-2</v>
          </cell>
          <cell r="HG101">
            <v>3.3576157800000113</v>
          </cell>
          <cell r="HH101">
            <v>5.9282953200000019</v>
          </cell>
          <cell r="HI101">
            <v>1.0703826239999981</v>
          </cell>
          <cell r="HJ101">
            <v>2.6418363999999963</v>
          </cell>
          <cell r="HK101">
            <v>1.1721695199999997</v>
          </cell>
          <cell r="HL101">
            <v>1.3450148559999993</v>
          </cell>
          <cell r="HM101">
            <v>1.7960021119999998</v>
          </cell>
        </row>
        <row r="102">
          <cell r="B102" t="str">
            <v>72-400-013</v>
          </cell>
          <cell r="C102" t="str">
            <v>Devon-GTH00086</v>
          </cell>
          <cell r="D102" t="str">
            <v>Bedinger North #1H</v>
          </cell>
          <cell r="E102">
            <v>7375</v>
          </cell>
          <cell r="F102">
            <v>8927</v>
          </cell>
          <cell r="H102">
            <v>3.2944</v>
          </cell>
          <cell r="I102">
            <v>3.2944</v>
          </cell>
          <cell r="J102">
            <v>1.1487000000000001</v>
          </cell>
          <cell r="K102">
            <v>0.21890000000000001</v>
          </cell>
          <cell r="L102">
            <v>0.36459999999999998</v>
          </cell>
          <cell r="M102">
            <v>0.1208</v>
          </cell>
          <cell r="N102">
            <v>0.1234</v>
          </cell>
          <cell r="O102">
            <v>0.17510000000000001</v>
          </cell>
          <cell r="P102">
            <v>5.4459</v>
          </cell>
          <cell r="Q102">
            <v>0.56789999999999996</v>
          </cell>
          <cell r="R102">
            <v>1231.9000000000001</v>
          </cell>
          <cell r="T102" t="str">
            <v>PriceTableDevonNGL</v>
          </cell>
          <cell r="Y102">
            <v>41369</v>
          </cell>
          <cell r="Z102">
            <v>14.65</v>
          </cell>
          <cell r="AB102">
            <v>7018.3239999999996</v>
          </cell>
          <cell r="AC102">
            <v>8530.51</v>
          </cell>
          <cell r="AE102" t="str">
            <v>Yes</v>
          </cell>
          <cell r="AG102" t="str">
            <v>Yes</v>
          </cell>
          <cell r="AI102">
            <v>0.95</v>
          </cell>
          <cell r="AK102">
            <v>24183.333999999999</v>
          </cell>
          <cell r="AL102">
            <v>24183.333999999999</v>
          </cell>
          <cell r="AM102">
            <v>8432.3080000000009</v>
          </cell>
          <cell r="AN102">
            <v>1606.8879999999999</v>
          </cell>
          <cell r="AO102">
            <v>2676.4340000000002</v>
          </cell>
          <cell r="AP102">
            <v>886.76099999999997</v>
          </cell>
          <cell r="AQ102">
            <v>905.84699999999998</v>
          </cell>
          <cell r="AR102">
            <v>1285.364</v>
          </cell>
          <cell r="AS102">
            <v>64160.27</v>
          </cell>
          <cell r="AU102">
            <v>23121.167000000001</v>
          </cell>
          <cell r="AV102">
            <v>23121.167000000001</v>
          </cell>
          <cell r="AW102">
            <v>8061.9489999999996</v>
          </cell>
          <cell r="AX102">
            <v>1536.3109999999999</v>
          </cell>
          <cell r="AY102">
            <v>2558.8809999999999</v>
          </cell>
          <cell r="AZ102">
            <v>847.81399999999996</v>
          </cell>
          <cell r="BA102">
            <v>866.06100000000004</v>
          </cell>
          <cell r="BB102">
            <v>1228.9090000000001</v>
          </cell>
          <cell r="BC102">
            <v>61342.259000000005</v>
          </cell>
          <cell r="BE102">
            <v>163.114</v>
          </cell>
          <cell r="BF102">
            <v>19563.037</v>
          </cell>
          <cell r="BG102">
            <v>8265.7999999999993</v>
          </cell>
          <cell r="BH102">
            <v>1423.3240000000001</v>
          </cell>
          <cell r="BI102">
            <v>2847.567</v>
          </cell>
          <cell r="BJ102">
            <v>867.83799999999997</v>
          </cell>
          <cell r="BK102">
            <v>890.65099999999995</v>
          </cell>
          <cell r="BL102">
            <v>1290.1489999999999</v>
          </cell>
          <cell r="BM102">
            <v>35311.479999999996</v>
          </cell>
          <cell r="BO102">
            <v>163.114</v>
          </cell>
          <cell r="BP102">
            <v>19563.037</v>
          </cell>
          <cell r="BQ102">
            <v>8265.7999999999993</v>
          </cell>
          <cell r="BR102">
            <v>1423.3240000000001</v>
          </cell>
          <cell r="BS102">
            <v>2847.567</v>
          </cell>
          <cell r="BT102">
            <v>867.83900000000006</v>
          </cell>
          <cell r="BU102">
            <v>890.65200000000004</v>
          </cell>
          <cell r="BV102">
            <v>1290.1489999999999</v>
          </cell>
          <cell r="BW102">
            <v>35311.482000000004</v>
          </cell>
          <cell r="BY102">
            <v>0</v>
          </cell>
          <cell r="BZ102">
            <v>0</v>
          </cell>
          <cell r="CA102">
            <v>0</v>
          </cell>
          <cell r="CB102">
            <v>0</v>
          </cell>
          <cell r="CC102">
            <v>0</v>
          </cell>
          <cell r="CD102">
            <v>0</v>
          </cell>
          <cell r="CE102">
            <v>0</v>
          </cell>
          <cell r="CF102">
            <v>0</v>
          </cell>
          <cell r="CG102">
            <v>0</v>
          </cell>
          <cell r="CI102">
            <v>154.958</v>
          </cell>
          <cell r="CJ102">
            <v>18584.884999999998</v>
          </cell>
          <cell r="CK102">
            <v>7852.51</v>
          </cell>
          <cell r="CL102">
            <v>1352.1579999999999</v>
          </cell>
          <cell r="CM102">
            <v>2705.1889999999999</v>
          </cell>
          <cell r="CN102">
            <v>824.44600000000003</v>
          </cell>
          <cell r="CO102">
            <v>846.11800000000005</v>
          </cell>
          <cell r="CP102">
            <v>1225.6420000000001</v>
          </cell>
          <cell r="CQ102">
            <v>33545.905999999995</v>
          </cell>
          <cell r="CS102">
            <v>9.6769999999999996</v>
          </cell>
          <cell r="CT102">
            <v>735.68200000000002</v>
          </cell>
          <cell r="CU102">
            <v>301.74599999999998</v>
          </cell>
          <cell r="CV102">
            <v>43.743000000000002</v>
          </cell>
          <cell r="CW102">
            <v>90.84</v>
          </cell>
          <cell r="CX102">
            <v>23.866</v>
          </cell>
          <cell r="CY102">
            <v>24.712</v>
          </cell>
          <cell r="CZ102">
            <v>31.553000000000001</v>
          </cell>
          <cell r="DB102">
            <v>9.7430000000000003</v>
          </cell>
          <cell r="DC102">
            <v>1297.8119999999999</v>
          </cell>
          <cell r="DD102">
            <v>756.84100000000001</v>
          </cell>
          <cell r="DE102">
            <v>141.80600000000001</v>
          </cell>
          <cell r="DF102">
            <v>295.40699999999998</v>
          </cell>
          <cell r="DG102">
            <v>95.185000000000002</v>
          </cell>
          <cell r="DH102">
            <v>98.747</v>
          </cell>
          <cell r="DI102">
            <v>152.19</v>
          </cell>
          <cell r="DJ102">
            <v>2847.7309999999998</v>
          </cell>
          <cell r="DL102">
            <v>0.22062000000000001</v>
          </cell>
          <cell r="DM102">
            <v>0.22062000000000001</v>
          </cell>
          <cell r="DN102">
            <v>0.87283500000000003</v>
          </cell>
          <cell r="DO102">
            <v>1.1972959999999999</v>
          </cell>
          <cell r="DP102">
            <v>1.18468</v>
          </cell>
          <cell r="DQ102">
            <v>1.986728</v>
          </cell>
          <cell r="DS102">
            <v>0</v>
          </cell>
          <cell r="DT102">
            <v>0</v>
          </cell>
          <cell r="DU102">
            <v>0</v>
          </cell>
          <cell r="DV102">
            <v>0</v>
          </cell>
          <cell r="DW102">
            <v>0</v>
          </cell>
          <cell r="DX102">
            <v>0</v>
          </cell>
          <cell r="DY102">
            <v>0</v>
          </cell>
          <cell r="DZ102">
            <v>0</v>
          </cell>
          <cell r="EA102">
            <v>0</v>
          </cell>
          <cell r="EC102">
            <v>0</v>
          </cell>
          <cell r="ED102">
            <v>0</v>
          </cell>
          <cell r="EE102">
            <v>0</v>
          </cell>
          <cell r="EF102">
            <v>0</v>
          </cell>
          <cell r="EG102">
            <v>0</v>
          </cell>
          <cell r="EH102">
            <v>0</v>
          </cell>
          <cell r="EI102">
            <v>0</v>
          </cell>
          <cell r="EJ102">
            <v>0</v>
          </cell>
          <cell r="EK102">
            <v>0</v>
          </cell>
          <cell r="EM102">
            <v>160.69299999999998</v>
          </cell>
          <cell r="EN102">
            <v>162.21100000000001</v>
          </cell>
          <cell r="EP102">
            <v>186.09899999999999</v>
          </cell>
          <cell r="EQ102">
            <v>189.23599999999999</v>
          </cell>
          <cell r="ES102">
            <v>34.260000000000005</v>
          </cell>
          <cell r="ET102">
            <v>39.656999999999996</v>
          </cell>
          <cell r="EX102">
            <v>7340.74</v>
          </cell>
          <cell r="EY102">
            <v>8887.3430000000008</v>
          </cell>
          <cell r="FA102">
            <v>1.75</v>
          </cell>
          <cell r="FB102">
            <v>2.1150000000000002</v>
          </cell>
          <cell r="FC102">
            <v>157.54499999999999</v>
          </cell>
          <cell r="FD102">
            <v>199.071</v>
          </cell>
          <cell r="FE102">
            <v>72.756</v>
          </cell>
          <cell r="FF102">
            <v>86.445999999999998</v>
          </cell>
          <cell r="FK102">
            <v>5688.1650000000009</v>
          </cell>
          <cell r="FL102">
            <v>5767.1030000000001</v>
          </cell>
          <cell r="FM102">
            <v>5719.2749999999996</v>
          </cell>
          <cell r="FN102">
            <v>127.05500000000001</v>
          </cell>
          <cell r="FO102">
            <v>60.243000000000002</v>
          </cell>
          <cell r="FP102">
            <v>663.23</v>
          </cell>
          <cell r="FQ102">
            <v>4916.5749999999998</v>
          </cell>
          <cell r="FR102">
            <v>5767.1030000000001</v>
          </cell>
          <cell r="FS102">
            <v>0</v>
          </cell>
          <cell r="FU102">
            <v>0.08</v>
          </cell>
          <cell r="FV102">
            <v>-682.44</v>
          </cell>
          <cell r="FW102">
            <v>0</v>
          </cell>
          <cell r="FX102">
            <v>0</v>
          </cell>
          <cell r="FY102">
            <v>0</v>
          </cell>
          <cell r="FZ102">
            <v>142.30000000000001</v>
          </cell>
          <cell r="GA102">
            <v>0.2</v>
          </cell>
          <cell r="GB102">
            <v>-1475</v>
          </cell>
          <cell r="GE102">
            <v>0.25</v>
          </cell>
          <cell r="GF102">
            <v>-2231.75</v>
          </cell>
          <cell r="GO102">
            <v>1.2500000000000001E-2</v>
          </cell>
          <cell r="GP102">
            <v>-419.32</v>
          </cell>
          <cell r="GQ102" t="str">
            <v>72-402-013</v>
          </cell>
          <cell r="GR102">
            <v>255</v>
          </cell>
          <cell r="GS102">
            <v>-200</v>
          </cell>
          <cell r="GV102">
            <v>0</v>
          </cell>
          <cell r="GW102">
            <v>0</v>
          </cell>
          <cell r="GX102">
            <v>-1101.76</v>
          </cell>
          <cell r="GY102">
            <v>-3906.75</v>
          </cell>
          <cell r="GZ102">
            <v>-5008.51</v>
          </cell>
          <cell r="HC102">
            <v>-5008.51</v>
          </cell>
          <cell r="HE102">
            <v>1135.0533067819993</v>
          </cell>
          <cell r="HF102">
            <v>1.7993767200000015</v>
          </cell>
          <cell r="HG102">
            <v>215.79989424000041</v>
          </cell>
          <cell r="HH102">
            <v>360.73397714999919</v>
          </cell>
          <cell r="HI102">
            <v>85.206767136000195</v>
          </cell>
          <cell r="HJ102">
            <v>168.67236904000018</v>
          </cell>
          <cell r="HK102">
            <v>86.208101375999874</v>
          </cell>
          <cell r="HL102">
            <v>88.474958023999804</v>
          </cell>
          <cell r="HM102">
            <v>128.15786309599969</v>
          </cell>
        </row>
        <row r="103">
          <cell r="B103" t="str">
            <v>72-400-014</v>
          </cell>
          <cell r="C103" t="str">
            <v>Devon-GTH00086</v>
          </cell>
          <cell r="D103" t="str">
            <v>Goforth #1H</v>
          </cell>
          <cell r="E103">
            <v>5537</v>
          </cell>
          <cell r="F103">
            <v>6463</v>
          </cell>
          <cell r="H103">
            <v>3.0072999999999999</v>
          </cell>
          <cell r="I103">
            <v>3.0072999999999999</v>
          </cell>
          <cell r="J103">
            <v>0.98560000000000003</v>
          </cell>
          <cell r="K103">
            <v>0.20200000000000001</v>
          </cell>
          <cell r="L103">
            <v>0.28510000000000002</v>
          </cell>
          <cell r="M103">
            <v>0.1016</v>
          </cell>
          <cell r="N103">
            <v>8.3799999999999999E-2</v>
          </cell>
          <cell r="O103">
            <v>0.16619999999999999</v>
          </cell>
          <cell r="P103">
            <v>4.8315999999999999</v>
          </cell>
          <cell r="Q103">
            <v>1.5906</v>
          </cell>
          <cell r="R103">
            <v>1187.0999999999999</v>
          </cell>
          <cell r="T103" t="str">
            <v>PriceTableDevonNGL</v>
          </cell>
          <cell r="Y103">
            <v>41332</v>
          </cell>
          <cell r="Z103">
            <v>14.65</v>
          </cell>
          <cell r="AB103">
            <v>5270.0919999999996</v>
          </cell>
          <cell r="AC103">
            <v>6175.9470000000001</v>
          </cell>
          <cell r="AE103" t="str">
            <v>Yes</v>
          </cell>
          <cell r="AG103" t="str">
            <v>Yes</v>
          </cell>
          <cell r="AI103">
            <v>0.95</v>
          </cell>
          <cell r="AK103">
            <v>16576.827000000001</v>
          </cell>
          <cell r="AL103">
            <v>16576.827000000001</v>
          </cell>
          <cell r="AM103">
            <v>5432.82</v>
          </cell>
          <cell r="AN103">
            <v>1113.4639999999999</v>
          </cell>
          <cell r="AO103">
            <v>1571.527</v>
          </cell>
          <cell r="AP103">
            <v>560.03899999999999</v>
          </cell>
          <cell r="AQ103">
            <v>461.92200000000003</v>
          </cell>
          <cell r="AR103">
            <v>916.12699999999995</v>
          </cell>
          <cell r="AS103">
            <v>43209.553</v>
          </cell>
          <cell r="AU103">
            <v>15848.748</v>
          </cell>
          <cell r="AV103">
            <v>15848.748</v>
          </cell>
          <cell r="AW103">
            <v>5194.2030000000004</v>
          </cell>
          <cell r="AX103">
            <v>1064.559</v>
          </cell>
          <cell r="AY103">
            <v>1502.5029999999999</v>
          </cell>
          <cell r="AZ103">
            <v>535.44100000000003</v>
          </cell>
          <cell r="BA103">
            <v>441.63400000000001</v>
          </cell>
          <cell r="BB103">
            <v>875.88900000000001</v>
          </cell>
          <cell r="BC103">
            <v>41311.724999999999</v>
          </cell>
          <cell r="BE103">
            <v>111.809</v>
          </cell>
          <cell r="BF103">
            <v>13409.775</v>
          </cell>
          <cell r="BG103">
            <v>5325.5410000000002</v>
          </cell>
          <cell r="BH103">
            <v>986.26700000000005</v>
          </cell>
          <cell r="BI103">
            <v>1672.011</v>
          </cell>
          <cell r="BJ103">
            <v>548.08799999999997</v>
          </cell>
          <cell r="BK103">
            <v>454.173</v>
          </cell>
          <cell r="BL103">
            <v>919.53700000000003</v>
          </cell>
          <cell r="BM103">
            <v>23427.200999999997</v>
          </cell>
          <cell r="BO103">
            <v>111.809</v>
          </cell>
          <cell r="BP103">
            <v>13409.775</v>
          </cell>
          <cell r="BQ103">
            <v>5325.5410000000002</v>
          </cell>
          <cell r="BR103">
            <v>986.26700000000005</v>
          </cell>
          <cell r="BS103">
            <v>1672.011</v>
          </cell>
          <cell r="BT103">
            <v>548.08799999999997</v>
          </cell>
          <cell r="BU103">
            <v>454.17399999999998</v>
          </cell>
          <cell r="BV103">
            <v>919.53700000000003</v>
          </cell>
          <cell r="BW103">
            <v>23427.201999999997</v>
          </cell>
          <cell r="BY103">
            <v>0</v>
          </cell>
          <cell r="BZ103">
            <v>0</v>
          </cell>
          <cell r="CA103">
            <v>0</v>
          </cell>
          <cell r="CB103">
            <v>0</v>
          </cell>
          <cell r="CC103">
            <v>0</v>
          </cell>
          <cell r="CD103">
            <v>0</v>
          </cell>
          <cell r="CE103">
            <v>0</v>
          </cell>
          <cell r="CF103">
            <v>0</v>
          </cell>
          <cell r="CG103">
            <v>0</v>
          </cell>
          <cell r="CI103">
            <v>106.21899999999999</v>
          </cell>
          <cell r="CJ103">
            <v>12739.286</v>
          </cell>
          <cell r="CK103">
            <v>5059.2640000000001</v>
          </cell>
          <cell r="CL103">
            <v>936.95399999999995</v>
          </cell>
          <cell r="CM103">
            <v>1588.41</v>
          </cell>
          <cell r="CN103">
            <v>520.68399999999997</v>
          </cell>
          <cell r="CO103">
            <v>431.464</v>
          </cell>
          <cell r="CP103">
            <v>873.56</v>
          </cell>
          <cell r="CQ103">
            <v>22255.841000000004</v>
          </cell>
          <cell r="CS103">
            <v>6.633</v>
          </cell>
          <cell r="CT103">
            <v>504.28399999999999</v>
          </cell>
          <cell r="CU103">
            <v>194.411</v>
          </cell>
          <cell r="CV103">
            <v>30.311</v>
          </cell>
          <cell r="CW103">
            <v>53.338999999999999</v>
          </cell>
          <cell r="CX103">
            <v>15.073</v>
          </cell>
          <cell r="CY103">
            <v>12.601000000000001</v>
          </cell>
          <cell r="CZ103">
            <v>22.489000000000001</v>
          </cell>
          <cell r="DB103">
            <v>6.6779999999999999</v>
          </cell>
          <cell r="DC103">
            <v>889.60500000000002</v>
          </cell>
          <cell r="DD103">
            <v>487.62299999999999</v>
          </cell>
          <cell r="DE103">
            <v>98.262</v>
          </cell>
          <cell r="DF103">
            <v>173.45400000000001</v>
          </cell>
          <cell r="DG103">
            <v>60.113999999999997</v>
          </cell>
          <cell r="DH103">
            <v>50.353999999999999</v>
          </cell>
          <cell r="DI103">
            <v>108.471</v>
          </cell>
          <cell r="DJ103">
            <v>1874.5609999999999</v>
          </cell>
          <cell r="DL103">
            <v>0.22062000000000001</v>
          </cell>
          <cell r="DM103">
            <v>0.22062000000000001</v>
          </cell>
          <cell r="DN103">
            <v>0.87283500000000003</v>
          </cell>
          <cell r="DO103">
            <v>1.1972959999999999</v>
          </cell>
          <cell r="DP103">
            <v>1.18468</v>
          </cell>
          <cell r="DQ103">
            <v>1.986728</v>
          </cell>
          <cell r="DS103">
            <v>0</v>
          </cell>
          <cell r="DT103">
            <v>0</v>
          </cell>
          <cell r="DU103">
            <v>0</v>
          </cell>
          <cell r="DV103">
            <v>0</v>
          </cell>
          <cell r="DW103">
            <v>0</v>
          </cell>
          <cell r="DX103">
            <v>0</v>
          </cell>
          <cell r="DY103">
            <v>0</v>
          </cell>
          <cell r="DZ103">
            <v>0</v>
          </cell>
          <cell r="EA103">
            <v>0</v>
          </cell>
          <cell r="EC103">
            <v>0</v>
          </cell>
          <cell r="ED103">
            <v>0</v>
          </cell>
          <cell r="EE103">
            <v>0</v>
          </cell>
          <cell r="EF103">
            <v>0</v>
          </cell>
          <cell r="EG103">
            <v>0</v>
          </cell>
          <cell r="EH103">
            <v>0</v>
          </cell>
          <cell r="EI103">
            <v>0</v>
          </cell>
          <cell r="EJ103">
            <v>0</v>
          </cell>
          <cell r="EK103">
            <v>0</v>
          </cell>
          <cell r="EM103">
            <v>116.33800000000001</v>
          </cell>
          <cell r="EN103">
            <v>117.438</v>
          </cell>
          <cell r="EP103">
            <v>134.733</v>
          </cell>
          <cell r="EQ103">
            <v>137.00399999999999</v>
          </cell>
          <cell r="ES103">
            <v>24.803999999999998</v>
          </cell>
          <cell r="ET103">
            <v>28.710999999999999</v>
          </cell>
          <cell r="EX103">
            <v>5512.1959999999999</v>
          </cell>
          <cell r="EY103">
            <v>6434.2889999999998</v>
          </cell>
          <cell r="FA103">
            <v>1.3140000000000001</v>
          </cell>
          <cell r="FB103">
            <v>1.5309999999999999</v>
          </cell>
          <cell r="FC103">
            <v>118.301</v>
          </cell>
          <cell r="FD103">
            <v>144.124</v>
          </cell>
          <cell r="FE103">
            <v>54.633000000000003</v>
          </cell>
          <cell r="FF103">
            <v>62.585000000000001</v>
          </cell>
          <cell r="FK103">
            <v>4305.2860000000001</v>
          </cell>
          <cell r="FL103">
            <v>4365.0330000000004</v>
          </cell>
          <cell r="FM103">
            <v>4328.8329999999996</v>
          </cell>
          <cell r="FN103">
            <v>96.165999999999997</v>
          </cell>
          <cell r="FO103">
            <v>45.597000000000001</v>
          </cell>
          <cell r="FP103">
            <v>501.988</v>
          </cell>
          <cell r="FQ103">
            <v>3721.2809999999999</v>
          </cell>
          <cell r="FR103">
            <v>4365.0330000000004</v>
          </cell>
          <cell r="FS103">
            <v>0</v>
          </cell>
          <cell r="FU103">
            <v>0.08</v>
          </cell>
          <cell r="FV103">
            <v>-494.08</v>
          </cell>
          <cell r="FW103">
            <v>0</v>
          </cell>
          <cell r="FX103">
            <v>0</v>
          </cell>
          <cell r="FY103">
            <v>0</v>
          </cell>
          <cell r="FZ103">
            <v>139</v>
          </cell>
          <cell r="GA103">
            <v>0.2</v>
          </cell>
          <cell r="GB103">
            <v>-1107.4000000000001</v>
          </cell>
          <cell r="GE103">
            <v>0.25</v>
          </cell>
          <cell r="GF103">
            <v>-1615.75</v>
          </cell>
          <cell r="GO103">
            <v>1.2500000000000001E-2</v>
          </cell>
          <cell r="GP103">
            <v>-278.2</v>
          </cell>
          <cell r="GQ103" t="str">
            <v xml:space="preserve"> </v>
          </cell>
          <cell r="GR103">
            <v>0</v>
          </cell>
          <cell r="GS103">
            <v>0</v>
          </cell>
          <cell r="GV103">
            <v>0</v>
          </cell>
          <cell r="GW103">
            <v>0</v>
          </cell>
          <cell r="GX103">
            <v>-772.28</v>
          </cell>
          <cell r="GY103">
            <v>-2723.15</v>
          </cell>
          <cell r="GZ103">
            <v>-3495.43</v>
          </cell>
          <cell r="HC103">
            <v>-3495.43</v>
          </cell>
          <cell r="HE103">
            <v>730.55981812300013</v>
          </cell>
          <cell r="HF103">
            <v>1.2332658000000007</v>
          </cell>
          <cell r="HG103">
            <v>147.92328317999991</v>
          </cell>
          <cell r="HH103">
            <v>232.41588529500004</v>
          </cell>
          <cell r="HI103">
            <v>59.042257648000117</v>
          </cell>
          <cell r="HJ103">
            <v>99.040432679999867</v>
          </cell>
          <cell r="HK103">
            <v>54.444294111999994</v>
          </cell>
          <cell r="HL103">
            <v>45.11660615200001</v>
          </cell>
          <cell r="HM103">
            <v>91.343793256000183</v>
          </cell>
        </row>
        <row r="104">
          <cell r="B104" t="str">
            <v>72-400-023</v>
          </cell>
          <cell r="C104" t="str">
            <v>Devon-GTH00086</v>
          </cell>
          <cell r="D104" t="str">
            <v>Faxel #2H</v>
          </cell>
          <cell r="E104">
            <v>4562</v>
          </cell>
          <cell r="F104">
            <v>5580</v>
          </cell>
          <cell r="H104">
            <v>3.4218999999999999</v>
          </cell>
          <cell r="I104">
            <v>3.4218999999999999</v>
          </cell>
          <cell r="J104">
            <v>1.2677</v>
          </cell>
          <cell r="K104">
            <v>0.22359999999999999</v>
          </cell>
          <cell r="L104">
            <v>0.39839999999999998</v>
          </cell>
          <cell r="M104">
            <v>0.1206</v>
          </cell>
          <cell r="N104">
            <v>0.12740000000000001</v>
          </cell>
          <cell r="O104">
            <v>0.1593</v>
          </cell>
          <cell r="P104">
            <v>5.7188999999999997</v>
          </cell>
          <cell r="Q104">
            <v>0.50419999999999998</v>
          </cell>
          <cell r="R104">
            <v>1244</v>
          </cell>
          <cell r="T104" t="str">
            <v>PriceTableDevonNGL</v>
          </cell>
          <cell r="Y104">
            <v>41422</v>
          </cell>
          <cell r="Z104">
            <v>14.65</v>
          </cell>
          <cell r="AB104">
            <v>4341.1559999999999</v>
          </cell>
          <cell r="AC104">
            <v>5332.165</v>
          </cell>
          <cell r="AE104" t="str">
            <v>Yes</v>
          </cell>
          <cell r="AG104" t="str">
            <v>Yes</v>
          </cell>
          <cell r="AI104">
            <v>0.95</v>
          </cell>
          <cell r="AK104">
            <v>15537.428</v>
          </cell>
          <cell r="AL104">
            <v>15537.428</v>
          </cell>
          <cell r="AM104">
            <v>5756.1</v>
          </cell>
          <cell r="AN104">
            <v>1015.275</v>
          </cell>
          <cell r="AO104">
            <v>1808.9690000000001</v>
          </cell>
          <cell r="AP104">
            <v>547.59500000000003</v>
          </cell>
          <cell r="AQ104">
            <v>578.471</v>
          </cell>
          <cell r="AR104">
            <v>723.31500000000005</v>
          </cell>
          <cell r="AS104">
            <v>41504.580999999998</v>
          </cell>
          <cell r="AU104">
            <v>14855.002</v>
          </cell>
          <cell r="AV104">
            <v>14855.002</v>
          </cell>
          <cell r="AW104">
            <v>5503.2830000000004</v>
          </cell>
          <cell r="AX104">
            <v>970.68200000000002</v>
          </cell>
          <cell r="AY104">
            <v>1729.5170000000001</v>
          </cell>
          <cell r="AZ104">
            <v>523.54300000000001</v>
          </cell>
          <cell r="BA104">
            <v>553.06299999999999</v>
          </cell>
          <cell r="BB104">
            <v>691.54600000000005</v>
          </cell>
          <cell r="BC104">
            <v>39681.638000000006</v>
          </cell>
          <cell r="BE104">
            <v>104.798</v>
          </cell>
          <cell r="BF104">
            <v>12568.957</v>
          </cell>
          <cell r="BG104">
            <v>5642.4369999999999</v>
          </cell>
          <cell r="BH104">
            <v>899.29499999999996</v>
          </cell>
          <cell r="BI104">
            <v>1924.636</v>
          </cell>
          <cell r="BJ104">
            <v>535.91</v>
          </cell>
          <cell r="BK104">
            <v>568.76700000000005</v>
          </cell>
          <cell r="BL104">
            <v>726.00699999999995</v>
          </cell>
          <cell r="BM104">
            <v>22970.807000000001</v>
          </cell>
          <cell r="BO104">
            <v>104.798</v>
          </cell>
          <cell r="BP104">
            <v>12568.957</v>
          </cell>
          <cell r="BQ104">
            <v>5642.4369999999999</v>
          </cell>
          <cell r="BR104">
            <v>899.29399999999998</v>
          </cell>
          <cell r="BS104">
            <v>1924.636</v>
          </cell>
          <cell r="BT104">
            <v>535.90899999999999</v>
          </cell>
          <cell r="BU104">
            <v>568.76599999999996</v>
          </cell>
          <cell r="BV104">
            <v>726.00699999999995</v>
          </cell>
          <cell r="BW104">
            <v>22970.804000000004</v>
          </cell>
          <cell r="BY104">
            <v>0</v>
          </cell>
          <cell r="BZ104">
            <v>0</v>
          </cell>
          <cell r="CA104">
            <v>0</v>
          </cell>
          <cell r="CB104">
            <v>0</v>
          </cell>
          <cell r="CC104">
            <v>0</v>
          </cell>
          <cell r="CD104">
            <v>0</v>
          </cell>
          <cell r="CE104">
            <v>0</v>
          </cell>
          <cell r="CF104">
            <v>0</v>
          </cell>
          <cell r="CG104">
            <v>0</v>
          </cell>
          <cell r="CI104">
            <v>99.558000000000007</v>
          </cell>
          <cell r="CJ104">
            <v>11940.509</v>
          </cell>
          <cell r="CK104">
            <v>5360.3149999999996</v>
          </cell>
          <cell r="CL104">
            <v>854.33</v>
          </cell>
          <cell r="CM104">
            <v>1828.404</v>
          </cell>
          <cell r="CN104">
            <v>509.11500000000001</v>
          </cell>
          <cell r="CO104">
            <v>540.32899999999995</v>
          </cell>
          <cell r="CP104">
            <v>689.70699999999999</v>
          </cell>
          <cell r="CQ104">
            <v>21822.267000000003</v>
          </cell>
          <cell r="CS104">
            <v>6.2169999999999996</v>
          </cell>
          <cell r="CT104">
            <v>472.66500000000002</v>
          </cell>
          <cell r="CU104">
            <v>205.97900000000001</v>
          </cell>
          <cell r="CV104">
            <v>27.638000000000002</v>
          </cell>
          <cell r="CW104">
            <v>61.398000000000003</v>
          </cell>
          <cell r="CX104">
            <v>14.738</v>
          </cell>
          <cell r="CY104">
            <v>15.781000000000001</v>
          </cell>
          <cell r="CZ104">
            <v>17.756</v>
          </cell>
          <cell r="DB104">
            <v>6.26</v>
          </cell>
          <cell r="DC104">
            <v>833.82500000000005</v>
          </cell>
          <cell r="DD104">
            <v>516.63800000000003</v>
          </cell>
          <cell r="DE104">
            <v>89.596999999999994</v>
          </cell>
          <cell r="DF104">
            <v>199.66200000000001</v>
          </cell>
          <cell r="DG104">
            <v>58.779000000000003</v>
          </cell>
          <cell r="DH104">
            <v>63.058999999999997</v>
          </cell>
          <cell r="DI104">
            <v>85.641999999999996</v>
          </cell>
          <cell r="DJ104">
            <v>1853.462</v>
          </cell>
          <cell r="DL104">
            <v>0.22062000000000001</v>
          </cell>
          <cell r="DM104">
            <v>0.22062000000000001</v>
          </cell>
          <cell r="DN104">
            <v>0.87283500000000003</v>
          </cell>
          <cell r="DO104">
            <v>1.1972959999999999</v>
          </cell>
          <cell r="DP104">
            <v>1.18468</v>
          </cell>
          <cell r="DQ104">
            <v>1.986728</v>
          </cell>
          <cell r="DS104">
            <v>0</v>
          </cell>
          <cell r="DT104">
            <v>0</v>
          </cell>
          <cell r="DU104">
            <v>0</v>
          </cell>
          <cell r="DV104">
            <v>0</v>
          </cell>
          <cell r="DW104">
            <v>0</v>
          </cell>
          <cell r="DX104">
            <v>0</v>
          </cell>
          <cell r="DY104">
            <v>0</v>
          </cell>
          <cell r="DZ104">
            <v>0</v>
          </cell>
          <cell r="EA104">
            <v>0</v>
          </cell>
          <cell r="EC104">
            <v>0</v>
          </cell>
          <cell r="ED104">
            <v>0</v>
          </cell>
          <cell r="EE104">
            <v>0</v>
          </cell>
          <cell r="EF104">
            <v>0</v>
          </cell>
          <cell r="EG104">
            <v>0</v>
          </cell>
          <cell r="EH104">
            <v>0</v>
          </cell>
          <cell r="EI104">
            <v>0</v>
          </cell>
          <cell r="EJ104">
            <v>0</v>
          </cell>
          <cell r="EK104">
            <v>0</v>
          </cell>
          <cell r="EM104">
            <v>100.444</v>
          </cell>
          <cell r="EN104">
            <v>101.392</v>
          </cell>
          <cell r="EP104">
            <v>116.325</v>
          </cell>
          <cell r="EQ104">
            <v>118.286</v>
          </cell>
          <cell r="ES104">
            <v>21.414999999999999</v>
          </cell>
          <cell r="ET104">
            <v>24.789000000000001</v>
          </cell>
          <cell r="EX104">
            <v>4540.585</v>
          </cell>
          <cell r="EY104">
            <v>5555.2110000000002</v>
          </cell>
          <cell r="FA104">
            <v>1.0820000000000001</v>
          </cell>
          <cell r="FB104">
            <v>1.3220000000000001</v>
          </cell>
          <cell r="FC104">
            <v>97.448999999999998</v>
          </cell>
          <cell r="FD104">
            <v>124.43300000000001</v>
          </cell>
          <cell r="FE104">
            <v>45.003</v>
          </cell>
          <cell r="FF104">
            <v>54.034999999999997</v>
          </cell>
          <cell r="FK104">
            <v>3482.0710000000004</v>
          </cell>
          <cell r="FL104">
            <v>3530.3939999999998</v>
          </cell>
          <cell r="FM104">
            <v>3501.1149999999998</v>
          </cell>
          <cell r="FN104">
            <v>77.778000000000006</v>
          </cell>
          <cell r="FO104">
            <v>36.878999999999998</v>
          </cell>
          <cell r="FP104">
            <v>406.00299999999999</v>
          </cell>
          <cell r="FQ104">
            <v>3009.7339999999999</v>
          </cell>
          <cell r="FR104">
            <v>3530.3939999999998</v>
          </cell>
          <cell r="FS104">
            <v>0</v>
          </cell>
          <cell r="FU104">
            <v>0.08</v>
          </cell>
          <cell r="FV104">
            <v>-426.57</v>
          </cell>
          <cell r="FW104">
            <v>0</v>
          </cell>
          <cell r="FX104">
            <v>0</v>
          </cell>
          <cell r="FY104">
            <v>0</v>
          </cell>
          <cell r="FZ104">
            <v>256.10000000000002</v>
          </cell>
          <cell r="GA104">
            <v>0.1</v>
          </cell>
          <cell r="GB104">
            <v>-456.2</v>
          </cell>
          <cell r="GE104">
            <v>0.25</v>
          </cell>
          <cell r="GF104">
            <v>-1395</v>
          </cell>
          <cell r="GO104">
            <v>1.2500000000000001E-2</v>
          </cell>
          <cell r="GP104">
            <v>-272.77999999999997</v>
          </cell>
          <cell r="GQ104" t="str">
            <v>72-12-195</v>
          </cell>
          <cell r="GR104">
            <v>24427</v>
          </cell>
          <cell r="GS104">
            <v>-200</v>
          </cell>
          <cell r="GV104">
            <v>0</v>
          </cell>
          <cell r="GW104">
            <v>0</v>
          </cell>
          <cell r="GX104">
            <v>-699.34999999999991</v>
          </cell>
          <cell r="GY104">
            <v>-2051.1999999999998</v>
          </cell>
          <cell r="GZ104">
            <v>-2750.55</v>
          </cell>
          <cell r="HC104">
            <v>-2750.55</v>
          </cell>
          <cell r="HE104">
            <v>735.74191685400024</v>
          </cell>
          <cell r="HF104">
            <v>1.1560487999999989</v>
          </cell>
          <cell r="HG104">
            <v>138.64819776000007</v>
          </cell>
          <cell r="HH104">
            <v>246.24595587000027</v>
          </cell>
          <cell r="HI104">
            <v>53.836414639999902</v>
          </cell>
          <cell r="HJ104">
            <v>114.00412575999997</v>
          </cell>
          <cell r="HK104">
            <v>53.234376759999918</v>
          </cell>
          <cell r="HL104">
            <v>56.4985708640002</v>
          </cell>
          <cell r="HM104">
            <v>72.118226399999912</v>
          </cell>
        </row>
        <row r="105">
          <cell r="B105" t="str">
            <v>72-400-024</v>
          </cell>
          <cell r="C105" t="str">
            <v>Devon-GTH00086</v>
          </cell>
          <cell r="D105" t="str">
            <v>Bedinger North #2-H</v>
          </cell>
          <cell r="E105">
            <v>3226</v>
          </cell>
          <cell r="F105">
            <v>3917</v>
          </cell>
          <cell r="H105">
            <v>3.3332000000000002</v>
          </cell>
          <cell r="I105">
            <v>3.3332000000000002</v>
          </cell>
          <cell r="J105">
            <v>1.1482000000000001</v>
          </cell>
          <cell r="K105">
            <v>0.20880000000000001</v>
          </cell>
          <cell r="L105">
            <v>0.3508</v>
          </cell>
          <cell r="M105">
            <v>0.11600000000000001</v>
          </cell>
          <cell r="N105">
            <v>0.1198</v>
          </cell>
          <cell r="O105">
            <v>0.22170000000000001</v>
          </cell>
          <cell r="P105">
            <v>5.4984999999999999</v>
          </cell>
          <cell r="Q105">
            <v>0.62990000000000002</v>
          </cell>
          <cell r="R105">
            <v>1235.5</v>
          </cell>
          <cell r="T105" t="str">
            <v>PriceTableDevonNGL</v>
          </cell>
          <cell r="Y105">
            <v>41373</v>
          </cell>
          <cell r="Z105">
            <v>14.65</v>
          </cell>
          <cell r="AB105">
            <v>3069.9369999999999</v>
          </cell>
          <cell r="AC105">
            <v>3743.027</v>
          </cell>
          <cell r="AE105" t="str">
            <v>Yes</v>
          </cell>
          <cell r="AG105" t="str">
            <v>Yes</v>
          </cell>
          <cell r="AI105">
            <v>0.95</v>
          </cell>
          <cell r="AK105">
            <v>10702.795</v>
          </cell>
          <cell r="AL105">
            <v>10702.795</v>
          </cell>
          <cell r="AM105">
            <v>3686.8319999999999</v>
          </cell>
          <cell r="AN105">
            <v>670.45</v>
          </cell>
          <cell r="AO105">
            <v>1126.4069999999999</v>
          </cell>
          <cell r="AP105">
            <v>372.47199999999998</v>
          </cell>
          <cell r="AQ105">
            <v>384.67399999999998</v>
          </cell>
          <cell r="AR105">
            <v>711.87099999999998</v>
          </cell>
          <cell r="AS105">
            <v>28358.295999999998</v>
          </cell>
          <cell r="AU105">
            <v>10232.714</v>
          </cell>
          <cell r="AV105">
            <v>10232.714</v>
          </cell>
          <cell r="AW105">
            <v>3524.902</v>
          </cell>
          <cell r="AX105">
            <v>641.00300000000004</v>
          </cell>
          <cell r="AY105">
            <v>1076.934</v>
          </cell>
          <cell r="AZ105">
            <v>356.113</v>
          </cell>
          <cell r="BA105">
            <v>367.77800000000002</v>
          </cell>
          <cell r="BB105">
            <v>680.60500000000002</v>
          </cell>
          <cell r="BC105">
            <v>27112.763000000003</v>
          </cell>
          <cell r="BE105">
            <v>72.188999999999993</v>
          </cell>
          <cell r="BF105">
            <v>8657.9950000000008</v>
          </cell>
          <cell r="BG105">
            <v>3614.03</v>
          </cell>
          <cell r="BH105">
            <v>593.86099999999999</v>
          </cell>
          <cell r="BI105">
            <v>1198.43</v>
          </cell>
          <cell r="BJ105">
            <v>364.524</v>
          </cell>
          <cell r="BK105">
            <v>378.221</v>
          </cell>
          <cell r="BL105">
            <v>714.52099999999996</v>
          </cell>
          <cell r="BM105">
            <v>15593.771000000002</v>
          </cell>
          <cell r="BO105">
            <v>72.188999999999993</v>
          </cell>
          <cell r="BP105">
            <v>8657.9959999999992</v>
          </cell>
          <cell r="BQ105">
            <v>3614.0309999999999</v>
          </cell>
          <cell r="BR105">
            <v>593.86099999999999</v>
          </cell>
          <cell r="BS105">
            <v>1198.431</v>
          </cell>
          <cell r="BT105">
            <v>364.524</v>
          </cell>
          <cell r="BU105">
            <v>378.221</v>
          </cell>
          <cell r="BV105">
            <v>714.52099999999996</v>
          </cell>
          <cell r="BW105">
            <v>15593.774000000001</v>
          </cell>
          <cell r="BY105">
            <v>0</v>
          </cell>
          <cell r="BZ105">
            <v>0</v>
          </cell>
          <cell r="CA105">
            <v>0</v>
          </cell>
          <cell r="CB105">
            <v>0</v>
          </cell>
          <cell r="CC105">
            <v>0</v>
          </cell>
          <cell r="CD105">
            <v>0</v>
          </cell>
          <cell r="CE105">
            <v>0</v>
          </cell>
          <cell r="CF105">
            <v>0</v>
          </cell>
          <cell r="CG105">
            <v>0</v>
          </cell>
          <cell r="CI105">
            <v>68.58</v>
          </cell>
          <cell r="CJ105">
            <v>8225.0949999999993</v>
          </cell>
          <cell r="CK105">
            <v>3433.3290000000002</v>
          </cell>
          <cell r="CL105">
            <v>564.16800000000001</v>
          </cell>
          <cell r="CM105">
            <v>1138.509</v>
          </cell>
          <cell r="CN105">
            <v>346.298</v>
          </cell>
          <cell r="CO105">
            <v>359.31</v>
          </cell>
          <cell r="CP105">
            <v>678.79499999999996</v>
          </cell>
          <cell r="CQ105">
            <v>14814.083999999999</v>
          </cell>
          <cell r="CS105">
            <v>4.2830000000000004</v>
          </cell>
          <cell r="CT105">
            <v>325.58999999999997</v>
          </cell>
          <cell r="CU105">
            <v>131.93100000000001</v>
          </cell>
          <cell r="CV105">
            <v>18.251000000000001</v>
          </cell>
          <cell r="CW105">
            <v>38.231000000000002</v>
          </cell>
          <cell r="CX105">
            <v>10.025</v>
          </cell>
          <cell r="CY105">
            <v>10.494</v>
          </cell>
          <cell r="CZ105">
            <v>17.475000000000001</v>
          </cell>
          <cell r="DB105">
            <v>4.3120000000000003</v>
          </cell>
          <cell r="DC105">
            <v>574.37099999999998</v>
          </cell>
          <cell r="DD105">
            <v>330.911</v>
          </cell>
          <cell r="DE105">
            <v>59.165999999999997</v>
          </cell>
          <cell r="DF105">
            <v>124.325</v>
          </cell>
          <cell r="DG105">
            <v>39.981000000000002</v>
          </cell>
          <cell r="DH105">
            <v>41.933</v>
          </cell>
          <cell r="DI105">
            <v>84.287000000000006</v>
          </cell>
          <cell r="DJ105">
            <v>1259.2860000000001</v>
          </cell>
          <cell r="DL105">
            <v>0.22062000000000001</v>
          </cell>
          <cell r="DM105">
            <v>0.22062000000000001</v>
          </cell>
          <cell r="DN105">
            <v>0.87283500000000003</v>
          </cell>
          <cell r="DO105">
            <v>1.1972959999999999</v>
          </cell>
          <cell r="DP105">
            <v>1.18468</v>
          </cell>
          <cell r="DQ105">
            <v>1.986728</v>
          </cell>
          <cell r="DS105">
            <v>0</v>
          </cell>
          <cell r="DT105">
            <v>0</v>
          </cell>
          <cell r="DU105">
            <v>0</v>
          </cell>
          <cell r="DV105">
            <v>0</v>
          </cell>
          <cell r="DW105">
            <v>0</v>
          </cell>
          <cell r="DX105">
            <v>0</v>
          </cell>
          <cell r="DY105">
            <v>0</v>
          </cell>
          <cell r="DZ105">
            <v>0</v>
          </cell>
          <cell r="EA105">
            <v>0</v>
          </cell>
          <cell r="EC105">
            <v>0</v>
          </cell>
          <cell r="ED105">
            <v>0</v>
          </cell>
          <cell r="EE105">
            <v>0</v>
          </cell>
          <cell r="EF105">
            <v>0</v>
          </cell>
          <cell r="EG105">
            <v>0</v>
          </cell>
          <cell r="EH105">
            <v>0</v>
          </cell>
          <cell r="EI105">
            <v>0</v>
          </cell>
          <cell r="EJ105">
            <v>0</v>
          </cell>
          <cell r="EK105">
            <v>0</v>
          </cell>
          <cell r="EM105">
            <v>70.509</v>
          </cell>
          <cell r="EN105">
            <v>71.174999999999997</v>
          </cell>
          <cell r="EP105">
            <v>81.656999999999996</v>
          </cell>
          <cell r="EQ105">
            <v>83.033000000000001</v>
          </cell>
          <cell r="ES105">
            <v>15.033000000000001</v>
          </cell>
          <cell r="ET105">
            <v>17.401</v>
          </cell>
          <cell r="EX105">
            <v>3210.9670000000001</v>
          </cell>
          <cell r="EY105">
            <v>3899.5990000000002</v>
          </cell>
          <cell r="FA105">
            <v>0.76500000000000001</v>
          </cell>
          <cell r="FB105">
            <v>0.92800000000000005</v>
          </cell>
          <cell r="FC105">
            <v>68.912999999999997</v>
          </cell>
          <cell r="FD105">
            <v>87.349000000000004</v>
          </cell>
          <cell r="FE105">
            <v>31.824999999999999</v>
          </cell>
          <cell r="FF105">
            <v>37.930999999999997</v>
          </cell>
          <cell r="FK105">
            <v>2486.105</v>
          </cell>
          <cell r="FL105">
            <v>2520.6060000000002</v>
          </cell>
          <cell r="FM105">
            <v>2499.7020000000002</v>
          </cell>
          <cell r="FN105">
            <v>55.531999999999996</v>
          </cell>
          <cell r="FO105">
            <v>26.33</v>
          </cell>
          <cell r="FP105">
            <v>289.875</v>
          </cell>
          <cell r="FQ105">
            <v>2148.8690000000001</v>
          </cell>
          <cell r="FR105">
            <v>2520.6060000000002</v>
          </cell>
          <cell r="FS105">
            <v>0</v>
          </cell>
          <cell r="FU105">
            <v>0.08</v>
          </cell>
          <cell r="FV105">
            <v>-299.44</v>
          </cell>
          <cell r="FW105">
            <v>0</v>
          </cell>
          <cell r="FX105">
            <v>0</v>
          </cell>
          <cell r="FY105">
            <v>0</v>
          </cell>
          <cell r="FZ105">
            <v>162.9</v>
          </cell>
          <cell r="GA105">
            <v>0.15</v>
          </cell>
          <cell r="GB105">
            <v>-483.9</v>
          </cell>
          <cell r="GE105">
            <v>0.25</v>
          </cell>
          <cell r="GF105">
            <v>-979.25</v>
          </cell>
          <cell r="GO105">
            <v>1.2500000000000001E-2</v>
          </cell>
          <cell r="GP105">
            <v>-185.18</v>
          </cell>
          <cell r="GQ105" t="str">
            <v>72-402-024</v>
          </cell>
          <cell r="GR105">
            <v>70</v>
          </cell>
          <cell r="GS105">
            <v>-200</v>
          </cell>
          <cell r="GV105">
            <v>0</v>
          </cell>
          <cell r="GW105">
            <v>0</v>
          </cell>
          <cell r="GX105">
            <v>-484.62</v>
          </cell>
          <cell r="GY105">
            <v>-1663.15</v>
          </cell>
          <cell r="GZ105">
            <v>-2147.77</v>
          </cell>
          <cell r="HC105">
            <v>-2147.77</v>
          </cell>
          <cell r="HE105">
            <v>505.32225558700037</v>
          </cell>
          <cell r="HF105">
            <v>0.79621757999999887</v>
          </cell>
          <cell r="HG105">
            <v>95.506398000000331</v>
          </cell>
          <cell r="HH105">
            <v>157.72215733500002</v>
          </cell>
          <cell r="HI105">
            <v>35.551310127999976</v>
          </cell>
          <cell r="HJ105">
            <v>70.987210280000056</v>
          </cell>
          <cell r="HK105">
            <v>36.210104528000002</v>
          </cell>
          <cell r="HL105">
            <v>37.571013208000004</v>
          </cell>
          <cell r="HM105">
            <v>70.977844528000006</v>
          </cell>
        </row>
        <row r="106">
          <cell r="B106" t="str">
            <v>72-400-030</v>
          </cell>
          <cell r="C106" t="str">
            <v>Devon-GTH00086</v>
          </cell>
          <cell r="D106" t="str">
            <v>Gates-Edwards Unit#1H</v>
          </cell>
          <cell r="E106">
            <v>3569</v>
          </cell>
          <cell r="F106">
            <v>4370</v>
          </cell>
          <cell r="H106">
            <v>3.3315000000000001</v>
          </cell>
          <cell r="I106">
            <v>3.3315000000000001</v>
          </cell>
          <cell r="J106">
            <v>1.2596000000000001</v>
          </cell>
          <cell r="K106">
            <v>0.20019999999999999</v>
          </cell>
          <cell r="L106">
            <v>0.40789999999999998</v>
          </cell>
          <cell r="M106">
            <v>0.1258</v>
          </cell>
          <cell r="N106">
            <v>0.14460000000000001</v>
          </cell>
          <cell r="O106">
            <v>0.25259999999999999</v>
          </cell>
          <cell r="P106">
            <v>5.7222</v>
          </cell>
          <cell r="Q106">
            <v>0.47089999999999999</v>
          </cell>
          <cell r="R106">
            <v>1247</v>
          </cell>
          <cell r="T106" t="str">
            <v>PriceTableDevonNGL</v>
          </cell>
          <cell r="Y106">
            <v>41416</v>
          </cell>
          <cell r="Z106">
            <v>14.65</v>
          </cell>
          <cell r="AB106">
            <v>3396.21</v>
          </cell>
          <cell r="AC106">
            <v>4175.9080000000004</v>
          </cell>
          <cell r="AE106" t="str">
            <v>Yes</v>
          </cell>
          <cell r="AG106" t="str">
            <v>Yes</v>
          </cell>
          <cell r="AI106">
            <v>0.95</v>
          </cell>
          <cell r="AK106">
            <v>11834.251</v>
          </cell>
          <cell r="AL106">
            <v>11834.251</v>
          </cell>
          <cell r="AM106">
            <v>4474.3879999999999</v>
          </cell>
          <cell r="AN106">
            <v>711.15599999999995</v>
          </cell>
          <cell r="AO106">
            <v>1448.954</v>
          </cell>
          <cell r="AP106">
            <v>446.87</v>
          </cell>
          <cell r="AQ106">
            <v>513.65200000000004</v>
          </cell>
          <cell r="AR106">
            <v>897.29300000000001</v>
          </cell>
          <cell r="AS106">
            <v>32160.814999999999</v>
          </cell>
          <cell r="AU106">
            <v>11314.474</v>
          </cell>
          <cell r="AV106">
            <v>11314.474</v>
          </cell>
          <cell r="AW106">
            <v>4277.866</v>
          </cell>
          <cell r="AX106">
            <v>679.92100000000005</v>
          </cell>
          <cell r="AY106">
            <v>1385.3140000000001</v>
          </cell>
          <cell r="AZ106">
            <v>427.24299999999999</v>
          </cell>
          <cell r="BA106">
            <v>491.09199999999998</v>
          </cell>
          <cell r="BB106">
            <v>857.88300000000004</v>
          </cell>
          <cell r="BC106">
            <v>30748.266999999996</v>
          </cell>
          <cell r="BE106">
            <v>79.820999999999998</v>
          </cell>
          <cell r="BF106">
            <v>9573.2829999999994</v>
          </cell>
          <cell r="BG106">
            <v>4386.0349999999999</v>
          </cell>
          <cell r="BH106">
            <v>629.91700000000003</v>
          </cell>
          <cell r="BI106">
            <v>1541.6010000000001</v>
          </cell>
          <cell r="BJ106">
            <v>437.334</v>
          </cell>
          <cell r="BK106">
            <v>505.036</v>
          </cell>
          <cell r="BL106">
            <v>900.63300000000004</v>
          </cell>
          <cell r="BM106">
            <v>18053.66</v>
          </cell>
          <cell r="BO106">
            <v>79.820999999999998</v>
          </cell>
          <cell r="BP106">
            <v>9573.2829999999994</v>
          </cell>
          <cell r="BQ106">
            <v>4386.0339999999997</v>
          </cell>
          <cell r="BR106">
            <v>629.91700000000003</v>
          </cell>
          <cell r="BS106">
            <v>1541.6010000000001</v>
          </cell>
          <cell r="BT106">
            <v>437.334</v>
          </cell>
          <cell r="BU106">
            <v>505.036</v>
          </cell>
          <cell r="BV106">
            <v>900.63300000000004</v>
          </cell>
          <cell r="BW106">
            <v>18053.659</v>
          </cell>
          <cell r="BY106">
            <v>0</v>
          </cell>
          <cell r="BZ106">
            <v>0</v>
          </cell>
          <cell r="CA106">
            <v>0</v>
          </cell>
          <cell r="CB106">
            <v>0</v>
          </cell>
          <cell r="CC106">
            <v>0</v>
          </cell>
          <cell r="CD106">
            <v>0</v>
          </cell>
          <cell r="CE106">
            <v>0</v>
          </cell>
          <cell r="CF106">
            <v>0</v>
          </cell>
          <cell r="CG106">
            <v>0</v>
          </cell>
          <cell r="CI106">
            <v>75.83</v>
          </cell>
          <cell r="CJ106">
            <v>9094.6190000000006</v>
          </cell>
          <cell r="CK106">
            <v>4166.7330000000002</v>
          </cell>
          <cell r="CL106">
            <v>598.42100000000005</v>
          </cell>
          <cell r="CM106">
            <v>1464.521</v>
          </cell>
          <cell r="CN106">
            <v>415.46699999999998</v>
          </cell>
          <cell r="CO106">
            <v>479.78399999999999</v>
          </cell>
          <cell r="CP106">
            <v>855.601</v>
          </cell>
          <cell r="CQ106">
            <v>17150.976000000002</v>
          </cell>
          <cell r="CS106">
            <v>4.7350000000000003</v>
          </cell>
          <cell r="CT106">
            <v>360.01</v>
          </cell>
          <cell r="CU106">
            <v>160.114</v>
          </cell>
          <cell r="CV106">
            <v>19.359000000000002</v>
          </cell>
          <cell r="CW106">
            <v>49.179000000000002</v>
          </cell>
          <cell r="CX106">
            <v>12.026999999999999</v>
          </cell>
          <cell r="CY106">
            <v>14.012</v>
          </cell>
          <cell r="CZ106">
            <v>22.027000000000001</v>
          </cell>
          <cell r="DB106">
            <v>4.7679999999999998</v>
          </cell>
          <cell r="DC106">
            <v>635.09199999999998</v>
          </cell>
          <cell r="DD106">
            <v>401.59800000000001</v>
          </cell>
          <cell r="DE106">
            <v>62.759</v>
          </cell>
          <cell r="DF106">
            <v>159.92599999999999</v>
          </cell>
          <cell r="DG106">
            <v>47.966999999999999</v>
          </cell>
          <cell r="DH106">
            <v>55.993000000000002</v>
          </cell>
          <cell r="DI106">
            <v>106.241</v>
          </cell>
          <cell r="DJ106">
            <v>1474.3440000000001</v>
          </cell>
          <cell r="DL106">
            <v>0.22062000000000001</v>
          </cell>
          <cell r="DM106">
            <v>0.22062000000000001</v>
          </cell>
          <cell r="DN106">
            <v>0.87283500000000003</v>
          </cell>
          <cell r="DO106">
            <v>1.1972959999999999</v>
          </cell>
          <cell r="DP106">
            <v>1.18468</v>
          </cell>
          <cell r="DQ106">
            <v>1.986728</v>
          </cell>
          <cell r="DS106">
            <v>0</v>
          </cell>
          <cell r="DT106">
            <v>0</v>
          </cell>
          <cell r="DU106">
            <v>0</v>
          </cell>
          <cell r="DV106">
            <v>0</v>
          </cell>
          <cell r="DW106">
            <v>0</v>
          </cell>
          <cell r="DX106">
            <v>0</v>
          </cell>
          <cell r="DY106">
            <v>0</v>
          </cell>
          <cell r="DZ106">
            <v>0</v>
          </cell>
          <cell r="EA106">
            <v>0</v>
          </cell>
          <cell r="EC106">
            <v>0</v>
          </cell>
          <cell r="ED106">
            <v>0</v>
          </cell>
          <cell r="EE106">
            <v>0</v>
          </cell>
          <cell r="EF106">
            <v>0</v>
          </cell>
          <cell r="EG106">
            <v>0</v>
          </cell>
          <cell r="EH106">
            <v>0</v>
          </cell>
          <cell r="EI106">
            <v>0</v>
          </cell>
          <cell r="EJ106">
            <v>0</v>
          </cell>
          <cell r="EK106">
            <v>0</v>
          </cell>
          <cell r="EM106">
            <v>78.662999999999997</v>
          </cell>
          <cell r="EN106">
            <v>79.406000000000006</v>
          </cell>
          <cell r="EP106">
            <v>91.100999999999999</v>
          </cell>
          <cell r="EQ106">
            <v>92.635999999999996</v>
          </cell>
          <cell r="ES106">
            <v>16.771000000000001</v>
          </cell>
          <cell r="ET106">
            <v>19.413</v>
          </cell>
          <cell r="EX106">
            <v>3552.2289999999998</v>
          </cell>
          <cell r="EY106">
            <v>4350.5870000000004</v>
          </cell>
          <cell r="FA106">
            <v>0.84699999999999998</v>
          </cell>
          <cell r="FB106">
            <v>1.0349999999999999</v>
          </cell>
          <cell r="FC106">
            <v>76.236999999999995</v>
          </cell>
          <cell r="FD106">
            <v>97.45</v>
          </cell>
          <cell r="FE106">
            <v>35.207000000000001</v>
          </cell>
          <cell r="FF106">
            <v>42.317999999999998</v>
          </cell>
          <cell r="FK106">
            <v>2704.2010000000005</v>
          </cell>
          <cell r="FL106">
            <v>2741.7289999999998</v>
          </cell>
          <cell r="FM106">
            <v>2718.991</v>
          </cell>
          <cell r="FN106">
            <v>60.402999999999999</v>
          </cell>
          <cell r="FO106">
            <v>28.64</v>
          </cell>
          <cell r="FP106">
            <v>315.30500000000001</v>
          </cell>
          <cell r="FQ106">
            <v>2337.3809999999999</v>
          </cell>
          <cell r="FR106">
            <v>2741.7289999999998</v>
          </cell>
          <cell r="FS106">
            <v>0</v>
          </cell>
          <cell r="FU106">
            <v>0.08</v>
          </cell>
          <cell r="FV106">
            <v>-334.07</v>
          </cell>
          <cell r="FW106">
            <v>0</v>
          </cell>
          <cell r="FX106">
            <v>0</v>
          </cell>
          <cell r="FY106">
            <v>0</v>
          </cell>
          <cell r="FZ106">
            <v>203.3</v>
          </cell>
          <cell r="GA106">
            <v>0.15</v>
          </cell>
          <cell r="GB106">
            <v>-535.35</v>
          </cell>
          <cell r="GE106">
            <v>0.25</v>
          </cell>
          <cell r="GF106">
            <v>-1092.5</v>
          </cell>
          <cell r="GO106">
            <v>1.2500000000000001E-2</v>
          </cell>
          <cell r="GP106">
            <v>-214.39</v>
          </cell>
          <cell r="GQ106" t="str">
            <v>72-402-030</v>
          </cell>
          <cell r="GR106">
            <v>142</v>
          </cell>
          <cell r="GS106">
            <v>-200</v>
          </cell>
          <cell r="GV106">
            <v>0</v>
          </cell>
          <cell r="GW106">
            <v>0</v>
          </cell>
          <cell r="GX106">
            <v>-548.46</v>
          </cell>
          <cell r="GY106">
            <v>-1827.85</v>
          </cell>
          <cell r="GZ106">
            <v>-2376.31</v>
          </cell>
          <cell r="HC106">
            <v>-2376.31</v>
          </cell>
          <cell r="HE106">
            <v>610.0019484139998</v>
          </cell>
          <cell r="HF106">
            <v>0.88049442</v>
          </cell>
          <cell r="HG106">
            <v>105.60285167999974</v>
          </cell>
          <cell r="HH106">
            <v>191.41446116999973</v>
          </cell>
          <cell r="HI106">
            <v>37.710034815999975</v>
          </cell>
          <cell r="HJ106">
            <v>91.315134400000176</v>
          </cell>
          <cell r="HK106">
            <v>43.443781176000037</v>
          </cell>
          <cell r="HL106">
            <v>50.168855456000017</v>
          </cell>
          <cell r="HM106">
            <v>89.466335296000082</v>
          </cell>
        </row>
        <row r="107">
          <cell r="B107" t="str">
            <v>72-400-031</v>
          </cell>
          <cell r="C107" t="str">
            <v>Devon-GTH00086</v>
          </cell>
          <cell r="D107" t="str">
            <v>M&amp;J Bar None Unit #2H</v>
          </cell>
          <cell r="E107">
            <v>4622</v>
          </cell>
          <cell r="F107">
            <v>5631</v>
          </cell>
          <cell r="H107">
            <v>3.3416999999999999</v>
          </cell>
          <cell r="I107">
            <v>3.3416999999999999</v>
          </cell>
          <cell r="J107">
            <v>1.2417</v>
          </cell>
          <cell r="K107">
            <v>0.1784</v>
          </cell>
          <cell r="L107">
            <v>0.3841</v>
          </cell>
          <cell r="M107">
            <v>0.11550000000000001</v>
          </cell>
          <cell r="N107">
            <v>0.13780000000000001</v>
          </cell>
          <cell r="O107">
            <v>0.2177</v>
          </cell>
          <cell r="P107">
            <v>5.6169000000000002</v>
          </cell>
          <cell r="Q107">
            <v>0.50760000000000005</v>
          </cell>
          <cell r="R107">
            <v>1241.2</v>
          </cell>
          <cell r="T107" t="str">
            <v>PriceTableDevonNGL</v>
          </cell>
          <cell r="Y107">
            <v>41326</v>
          </cell>
          <cell r="Z107">
            <v>14.65</v>
          </cell>
          <cell r="AB107">
            <v>4398.3339999999998</v>
          </cell>
          <cell r="AC107">
            <v>5380.9</v>
          </cell>
          <cell r="AE107" t="str">
            <v>Yes</v>
          </cell>
          <cell r="AG107" t="str">
            <v>Yes</v>
          </cell>
          <cell r="AI107">
            <v>0.95</v>
          </cell>
          <cell r="AK107">
            <v>15373.123</v>
          </cell>
          <cell r="AL107">
            <v>15373.123</v>
          </cell>
          <cell r="AM107">
            <v>5712.3040000000001</v>
          </cell>
          <cell r="AN107">
            <v>820.71</v>
          </cell>
          <cell r="AO107">
            <v>1767.01</v>
          </cell>
          <cell r="AP107">
            <v>531.34500000000003</v>
          </cell>
          <cell r="AQ107">
            <v>633.93399999999997</v>
          </cell>
          <cell r="AR107">
            <v>1001.505</v>
          </cell>
          <cell r="AS107">
            <v>41213.054000000004</v>
          </cell>
          <cell r="AU107">
            <v>14697.913</v>
          </cell>
          <cell r="AV107">
            <v>14697.913</v>
          </cell>
          <cell r="AW107">
            <v>5461.4110000000001</v>
          </cell>
          <cell r="AX107">
            <v>784.66300000000001</v>
          </cell>
          <cell r="AY107">
            <v>1689.4</v>
          </cell>
          <cell r="AZ107">
            <v>508.00799999999998</v>
          </cell>
          <cell r="BA107">
            <v>606.09</v>
          </cell>
          <cell r="BB107">
            <v>957.51700000000005</v>
          </cell>
          <cell r="BC107">
            <v>39402.915000000001</v>
          </cell>
          <cell r="BE107">
            <v>103.69</v>
          </cell>
          <cell r="BF107">
            <v>12436.043</v>
          </cell>
          <cell r="BG107">
            <v>5599.5060000000003</v>
          </cell>
          <cell r="BH107">
            <v>726.95600000000002</v>
          </cell>
          <cell r="BI107">
            <v>1879.9939999999999</v>
          </cell>
          <cell r="BJ107">
            <v>520.00699999999995</v>
          </cell>
          <cell r="BK107">
            <v>623.29999999999995</v>
          </cell>
          <cell r="BL107">
            <v>1005.2329999999999</v>
          </cell>
          <cell r="BM107">
            <v>22894.728999999999</v>
          </cell>
          <cell r="BO107">
            <v>103.69</v>
          </cell>
          <cell r="BP107">
            <v>12436.043</v>
          </cell>
          <cell r="BQ107">
            <v>5599.5060000000003</v>
          </cell>
          <cell r="BR107">
            <v>726.95600000000002</v>
          </cell>
          <cell r="BS107">
            <v>1879.9929999999999</v>
          </cell>
          <cell r="BT107">
            <v>520.00699999999995</v>
          </cell>
          <cell r="BU107">
            <v>623.29899999999998</v>
          </cell>
          <cell r="BV107">
            <v>1005.232</v>
          </cell>
          <cell r="BW107">
            <v>22894.725999999999</v>
          </cell>
          <cell r="BY107">
            <v>0</v>
          </cell>
          <cell r="BZ107">
            <v>0</v>
          </cell>
          <cell r="CA107">
            <v>0</v>
          </cell>
          <cell r="CB107">
            <v>0</v>
          </cell>
          <cell r="CC107">
            <v>0</v>
          </cell>
          <cell r="CD107">
            <v>0</v>
          </cell>
          <cell r="CE107">
            <v>0</v>
          </cell>
          <cell r="CF107">
            <v>0</v>
          </cell>
          <cell r="CG107">
            <v>0</v>
          </cell>
          <cell r="CI107">
            <v>98.506</v>
          </cell>
          <cell r="CJ107">
            <v>11814.241</v>
          </cell>
          <cell r="CK107">
            <v>5319.5309999999999</v>
          </cell>
          <cell r="CL107">
            <v>690.60799999999995</v>
          </cell>
          <cell r="CM107">
            <v>1785.9939999999999</v>
          </cell>
          <cell r="CN107">
            <v>494.00700000000001</v>
          </cell>
          <cell r="CO107">
            <v>592.13499999999999</v>
          </cell>
          <cell r="CP107">
            <v>954.971</v>
          </cell>
          <cell r="CQ107">
            <v>21749.992999999999</v>
          </cell>
          <cell r="CS107">
            <v>6.1520000000000001</v>
          </cell>
          <cell r="CT107">
            <v>467.666</v>
          </cell>
          <cell r="CU107">
            <v>204.41200000000001</v>
          </cell>
          <cell r="CV107">
            <v>22.341999999999999</v>
          </cell>
          <cell r="CW107">
            <v>59.973999999999997</v>
          </cell>
          <cell r="CX107">
            <v>14.3</v>
          </cell>
          <cell r="CY107">
            <v>17.294</v>
          </cell>
          <cell r="CZ107">
            <v>24.585000000000001</v>
          </cell>
          <cell r="DB107">
            <v>6.1929999999999996</v>
          </cell>
          <cell r="DC107">
            <v>825.00699999999995</v>
          </cell>
          <cell r="DD107">
            <v>512.70799999999997</v>
          </cell>
          <cell r="DE107">
            <v>72.427000000000007</v>
          </cell>
          <cell r="DF107">
            <v>195.03100000000001</v>
          </cell>
          <cell r="DG107">
            <v>57.033999999999999</v>
          </cell>
          <cell r="DH107">
            <v>69.105000000000004</v>
          </cell>
          <cell r="DI107">
            <v>118.58</v>
          </cell>
          <cell r="DJ107">
            <v>1856.0849999999998</v>
          </cell>
          <cell r="DL107">
            <v>0.22062000000000001</v>
          </cell>
          <cell r="DM107">
            <v>0.22062000000000001</v>
          </cell>
          <cell r="DN107">
            <v>0.87283500000000003</v>
          </cell>
          <cell r="DO107">
            <v>1.1972959999999999</v>
          </cell>
          <cell r="DP107">
            <v>1.18468</v>
          </cell>
          <cell r="DQ107">
            <v>1.986728</v>
          </cell>
          <cell r="DS107">
            <v>0</v>
          </cell>
          <cell r="DT107">
            <v>0</v>
          </cell>
          <cell r="DU107">
            <v>0</v>
          </cell>
          <cell r="DV107">
            <v>0</v>
          </cell>
          <cell r="DW107">
            <v>0</v>
          </cell>
          <cell r="DX107">
            <v>0</v>
          </cell>
          <cell r="DY107">
            <v>0</v>
          </cell>
          <cell r="DZ107">
            <v>0</v>
          </cell>
          <cell r="EA107">
            <v>0</v>
          </cell>
          <cell r="EC107">
            <v>0</v>
          </cell>
          <cell r="ED107">
            <v>0</v>
          </cell>
          <cell r="EE107">
            <v>0</v>
          </cell>
          <cell r="EF107">
            <v>0</v>
          </cell>
          <cell r="EG107">
            <v>0</v>
          </cell>
          <cell r="EH107">
            <v>0</v>
          </cell>
          <cell r="EI107">
            <v>0</v>
          </cell>
          <cell r="EJ107">
            <v>0</v>
          </cell>
          <cell r="EK107">
            <v>0</v>
          </cell>
          <cell r="EM107">
            <v>101.36199999999999</v>
          </cell>
          <cell r="EN107">
            <v>102.31899999999999</v>
          </cell>
          <cell r="EP107">
            <v>117.38800000000001</v>
          </cell>
          <cell r="EQ107">
            <v>119.367</v>
          </cell>
          <cell r="ES107">
            <v>21.61</v>
          </cell>
          <cell r="ET107">
            <v>25.015000000000001</v>
          </cell>
          <cell r="EX107">
            <v>4600.3900000000003</v>
          </cell>
          <cell r="EY107">
            <v>5605.9849999999997</v>
          </cell>
          <cell r="FA107">
            <v>1.0960000000000001</v>
          </cell>
          <cell r="FB107">
            <v>1.3340000000000001</v>
          </cell>
          <cell r="FC107">
            <v>98.731999999999999</v>
          </cell>
          <cell r="FD107">
            <v>125.571</v>
          </cell>
          <cell r="FE107">
            <v>45.595999999999997</v>
          </cell>
          <cell r="FF107">
            <v>54.529000000000003</v>
          </cell>
          <cell r="FK107">
            <v>3528.2139999999995</v>
          </cell>
          <cell r="FL107">
            <v>3577.1770000000001</v>
          </cell>
          <cell r="FM107">
            <v>3547.51</v>
          </cell>
          <cell r="FN107">
            <v>78.808999999999997</v>
          </cell>
          <cell r="FO107">
            <v>37.366999999999997</v>
          </cell>
          <cell r="FP107">
            <v>411.38299999999998</v>
          </cell>
          <cell r="FQ107">
            <v>3049.6179999999999</v>
          </cell>
          <cell r="FR107">
            <v>3577.1770000000001</v>
          </cell>
          <cell r="FS107">
            <v>0</v>
          </cell>
          <cell r="FU107">
            <v>0.08</v>
          </cell>
          <cell r="FV107">
            <v>-430.47</v>
          </cell>
          <cell r="FW107">
            <v>0</v>
          </cell>
          <cell r="FX107">
            <v>0</v>
          </cell>
          <cell r="FY107">
            <v>0</v>
          </cell>
          <cell r="FZ107">
            <v>192.4</v>
          </cell>
          <cell r="GA107">
            <v>0.15</v>
          </cell>
          <cell r="GB107">
            <v>-693.3</v>
          </cell>
          <cell r="GE107">
            <v>0.25</v>
          </cell>
          <cell r="GF107">
            <v>-1407.75</v>
          </cell>
          <cell r="GO107">
            <v>1.2500000000000001E-2</v>
          </cell>
          <cell r="GP107">
            <v>-271.87</v>
          </cell>
          <cell r="GQ107" t="str">
            <v xml:space="preserve"> </v>
          </cell>
          <cell r="GR107">
            <v>0</v>
          </cell>
          <cell r="GS107">
            <v>0</v>
          </cell>
          <cell r="GV107">
            <v>0</v>
          </cell>
          <cell r="GW107">
            <v>0</v>
          </cell>
          <cell r="GX107">
            <v>-702.34</v>
          </cell>
          <cell r="GY107">
            <v>-2101.0500000000002</v>
          </cell>
          <cell r="GZ107">
            <v>-2803.39</v>
          </cell>
          <cell r="HC107">
            <v>-2803.39</v>
          </cell>
          <cell r="HE107">
            <v>751.00509430900013</v>
          </cell>
          <cell r="HF107">
            <v>1.1436940799999995</v>
          </cell>
          <cell r="HG107">
            <v>137.18195723999995</v>
          </cell>
          <cell r="HH107">
            <v>244.37197912500034</v>
          </cell>
          <cell r="HI107">
            <v>43.519315008000078</v>
          </cell>
          <cell r="HJ107">
            <v>111.35992</v>
          </cell>
          <cell r="HK107">
            <v>51.654927999999892</v>
          </cell>
          <cell r="HL107">
            <v>61.916378119999926</v>
          </cell>
          <cell r="HM107">
            <v>99.856922735999888</v>
          </cell>
        </row>
        <row r="108">
          <cell r="B108" t="str">
            <v>72-400-032</v>
          </cell>
          <cell r="C108" t="str">
            <v>Devon-GTH00086</v>
          </cell>
          <cell r="D108" t="str">
            <v>Dav Estates Unit #1H</v>
          </cell>
          <cell r="E108">
            <v>5942</v>
          </cell>
          <cell r="F108">
            <v>7314</v>
          </cell>
          <cell r="H108">
            <v>3.2808000000000002</v>
          </cell>
          <cell r="I108">
            <v>3.2808000000000002</v>
          </cell>
          <cell r="J108">
            <v>1.2528999999999999</v>
          </cell>
          <cell r="K108">
            <v>0.23910000000000001</v>
          </cell>
          <cell r="L108">
            <v>0.40889999999999999</v>
          </cell>
          <cell r="M108">
            <v>0.13539999999999999</v>
          </cell>
          <cell r="N108">
            <v>0.1447</v>
          </cell>
          <cell r="O108">
            <v>0.23810000000000001</v>
          </cell>
          <cell r="P108">
            <v>5.6999000000000004</v>
          </cell>
          <cell r="Q108">
            <v>0.46629999999999999</v>
          </cell>
          <cell r="R108">
            <v>1252</v>
          </cell>
          <cell r="T108" t="str">
            <v>PriceTableDevonNGL</v>
          </cell>
          <cell r="Y108">
            <v>41417</v>
          </cell>
          <cell r="Z108">
            <v>14.65</v>
          </cell>
          <cell r="AB108">
            <v>5654.1819999999998</v>
          </cell>
          <cell r="AC108">
            <v>6989.15</v>
          </cell>
          <cell r="AE108" t="str">
            <v>Yes</v>
          </cell>
          <cell r="AG108" t="str">
            <v>Yes</v>
          </cell>
          <cell r="AI108">
            <v>0.95</v>
          </cell>
          <cell r="AK108">
            <v>19402.421999999999</v>
          </cell>
          <cell r="AL108">
            <v>19402.421999999999</v>
          </cell>
          <cell r="AM108">
            <v>7409.5630000000001</v>
          </cell>
          <cell r="AN108">
            <v>1414.021</v>
          </cell>
          <cell r="AO108">
            <v>2418.2060000000001</v>
          </cell>
          <cell r="AP108">
            <v>800.74599999999998</v>
          </cell>
          <cell r="AQ108">
            <v>855.74599999999998</v>
          </cell>
          <cell r="AR108">
            <v>1408.107</v>
          </cell>
          <cell r="AS108">
            <v>53111.232999999993</v>
          </cell>
          <cell r="AU108">
            <v>18550.240000000002</v>
          </cell>
          <cell r="AV108">
            <v>18550.240000000002</v>
          </cell>
          <cell r="AW108">
            <v>7084.125</v>
          </cell>
          <cell r="AX108">
            <v>1351.915</v>
          </cell>
          <cell r="AY108">
            <v>2311.9949999999999</v>
          </cell>
          <cell r="AZ108">
            <v>765.57600000000002</v>
          </cell>
          <cell r="BA108">
            <v>818.16</v>
          </cell>
          <cell r="BB108">
            <v>1346.261</v>
          </cell>
          <cell r="BC108">
            <v>50778.51200000001</v>
          </cell>
          <cell r="BE108">
            <v>130.86799999999999</v>
          </cell>
          <cell r="BF108">
            <v>15695.531999999999</v>
          </cell>
          <cell r="BG108">
            <v>7263.25</v>
          </cell>
          <cell r="BH108">
            <v>1252.49</v>
          </cell>
          <cell r="BI108">
            <v>2572.828</v>
          </cell>
          <cell r="BJ108">
            <v>783.65899999999999</v>
          </cell>
          <cell r="BK108">
            <v>841.39099999999996</v>
          </cell>
          <cell r="BL108">
            <v>1413.348</v>
          </cell>
          <cell r="BM108">
            <v>29953.366000000002</v>
          </cell>
          <cell r="BO108">
            <v>130.86799999999999</v>
          </cell>
          <cell r="BP108">
            <v>15695.532999999999</v>
          </cell>
          <cell r="BQ108">
            <v>7263.2510000000002</v>
          </cell>
          <cell r="BR108">
            <v>1252.49</v>
          </cell>
          <cell r="BS108">
            <v>2572.828</v>
          </cell>
          <cell r="BT108">
            <v>783.65899999999999</v>
          </cell>
          <cell r="BU108">
            <v>841.39099999999996</v>
          </cell>
          <cell r="BV108">
            <v>1413.3489999999999</v>
          </cell>
          <cell r="BW108">
            <v>29953.369000000002</v>
          </cell>
          <cell r="BY108">
            <v>0</v>
          </cell>
          <cell r="BZ108">
            <v>0</v>
          </cell>
          <cell r="CA108">
            <v>0</v>
          </cell>
          <cell r="CB108">
            <v>0</v>
          </cell>
          <cell r="CC108">
            <v>0</v>
          </cell>
          <cell r="CD108">
            <v>0</v>
          </cell>
          <cell r="CE108">
            <v>0</v>
          </cell>
          <cell r="CF108">
            <v>0</v>
          </cell>
          <cell r="CG108">
            <v>0</v>
          </cell>
          <cell r="CI108">
            <v>124.325</v>
          </cell>
          <cell r="CJ108">
            <v>14910.754999999999</v>
          </cell>
          <cell r="CK108">
            <v>6900.0879999999997</v>
          </cell>
          <cell r="CL108">
            <v>1189.866</v>
          </cell>
          <cell r="CM108">
            <v>2444.1869999999999</v>
          </cell>
          <cell r="CN108">
            <v>744.476</v>
          </cell>
          <cell r="CO108">
            <v>799.32100000000003</v>
          </cell>
          <cell r="CP108">
            <v>1342.681</v>
          </cell>
          <cell r="CQ108">
            <v>28455.698999999997</v>
          </cell>
          <cell r="CS108">
            <v>7.7640000000000002</v>
          </cell>
          <cell r="CT108">
            <v>590.24199999999996</v>
          </cell>
          <cell r="CU108">
            <v>265.14699999999999</v>
          </cell>
          <cell r="CV108">
            <v>38.493000000000002</v>
          </cell>
          <cell r="CW108">
            <v>82.075999999999993</v>
          </cell>
          <cell r="CX108">
            <v>21.550999999999998</v>
          </cell>
          <cell r="CY108">
            <v>23.344999999999999</v>
          </cell>
          <cell r="CZ108">
            <v>34.566000000000003</v>
          </cell>
          <cell r="DB108">
            <v>7.8170000000000002</v>
          </cell>
          <cell r="DC108">
            <v>1041.242</v>
          </cell>
          <cell r="DD108">
            <v>665.04499999999996</v>
          </cell>
          <cell r="DE108">
            <v>124.786</v>
          </cell>
          <cell r="DF108">
            <v>266.90499999999997</v>
          </cell>
          <cell r="DG108">
            <v>85.951999999999998</v>
          </cell>
          <cell r="DH108">
            <v>93.284999999999997</v>
          </cell>
          <cell r="DI108">
            <v>166.72300000000001</v>
          </cell>
          <cell r="DJ108">
            <v>2451.7550000000001</v>
          </cell>
          <cell r="DL108">
            <v>0.22062000000000001</v>
          </cell>
          <cell r="DM108">
            <v>0.22062000000000001</v>
          </cell>
          <cell r="DN108">
            <v>0.87283500000000003</v>
          </cell>
          <cell r="DO108">
            <v>1.1972959999999999</v>
          </cell>
          <cell r="DP108">
            <v>1.18468</v>
          </cell>
          <cell r="DQ108">
            <v>1.986728</v>
          </cell>
          <cell r="DS108">
            <v>0</v>
          </cell>
          <cell r="DT108">
            <v>0</v>
          </cell>
          <cell r="DU108">
            <v>0</v>
          </cell>
          <cell r="DV108">
            <v>0</v>
          </cell>
          <cell r="DW108">
            <v>0</v>
          </cell>
          <cell r="DX108">
            <v>0</v>
          </cell>
          <cell r="DY108">
            <v>0</v>
          </cell>
          <cell r="DZ108">
            <v>0</v>
          </cell>
          <cell r="EA108">
            <v>0</v>
          </cell>
          <cell r="EC108">
            <v>0</v>
          </cell>
          <cell r="ED108">
            <v>0</v>
          </cell>
          <cell r="EE108">
            <v>0</v>
          </cell>
          <cell r="EF108">
            <v>0</v>
          </cell>
          <cell r="EG108">
            <v>0</v>
          </cell>
          <cell r="EH108">
            <v>0</v>
          </cell>
          <cell r="EI108">
            <v>0</v>
          </cell>
          <cell r="EJ108">
            <v>0</v>
          </cell>
          <cell r="EK108">
            <v>0</v>
          </cell>
          <cell r="EM108">
            <v>131.65799999999999</v>
          </cell>
          <cell r="EN108">
            <v>132.90100000000001</v>
          </cell>
          <cell r="EP108">
            <v>152.47399999999999</v>
          </cell>
          <cell r="EQ108">
            <v>155.04400000000001</v>
          </cell>
          <cell r="ES108">
            <v>28.07</v>
          </cell>
          <cell r="ET108">
            <v>32.492000000000004</v>
          </cell>
          <cell r="EX108">
            <v>5913.93</v>
          </cell>
          <cell r="EY108">
            <v>7281.5079999999998</v>
          </cell>
          <cell r="FA108">
            <v>1.41</v>
          </cell>
          <cell r="FB108">
            <v>1.7330000000000001</v>
          </cell>
          <cell r="FC108">
            <v>126.923</v>
          </cell>
          <cell r="FD108">
            <v>163.101</v>
          </cell>
          <cell r="FE108">
            <v>58.615000000000002</v>
          </cell>
          <cell r="FF108">
            <v>70.825999999999993</v>
          </cell>
          <cell r="FK108">
            <v>4541.808</v>
          </cell>
          <cell r="FL108">
            <v>4604.8370000000004</v>
          </cell>
          <cell r="FM108">
            <v>4566.6480000000001</v>
          </cell>
          <cell r="FN108">
            <v>101.45</v>
          </cell>
          <cell r="FO108">
            <v>48.101999999999997</v>
          </cell>
          <cell r="FP108">
            <v>529.56700000000001</v>
          </cell>
          <cell r="FQ108">
            <v>3925.7190000000001</v>
          </cell>
          <cell r="FR108">
            <v>4604.8370000000004</v>
          </cell>
          <cell r="FS108">
            <v>0</v>
          </cell>
          <cell r="FU108">
            <v>0.08</v>
          </cell>
          <cell r="FV108">
            <v>-559.13</v>
          </cell>
          <cell r="FW108">
            <v>0</v>
          </cell>
          <cell r="FX108">
            <v>0</v>
          </cell>
          <cell r="FY108">
            <v>0</v>
          </cell>
          <cell r="FZ108">
            <v>266.7</v>
          </cell>
          <cell r="GA108">
            <v>0.1</v>
          </cell>
          <cell r="GB108">
            <v>-594.20000000000005</v>
          </cell>
          <cell r="GE108">
            <v>0.25</v>
          </cell>
          <cell r="GF108">
            <v>-1828.5</v>
          </cell>
          <cell r="GO108">
            <v>1.2500000000000001E-2</v>
          </cell>
          <cell r="GP108">
            <v>-355.7</v>
          </cell>
          <cell r="GQ108" t="str">
            <v>72-402-032</v>
          </cell>
          <cell r="GR108">
            <v>149</v>
          </cell>
          <cell r="GS108">
            <v>-200</v>
          </cell>
          <cell r="GV108">
            <v>0</v>
          </cell>
          <cell r="GW108">
            <v>0</v>
          </cell>
          <cell r="GX108">
            <v>-914.82999999999993</v>
          </cell>
          <cell r="GY108">
            <v>-2622.7</v>
          </cell>
          <cell r="GZ108">
            <v>-3537.5299999999997</v>
          </cell>
          <cell r="HC108">
            <v>-3537.5299999999997</v>
          </cell>
          <cell r="HE108">
            <v>1020.763125014</v>
          </cell>
          <cell r="HF108">
            <v>1.4435166599999982</v>
          </cell>
          <cell r="HG108">
            <v>173.13750174</v>
          </cell>
          <cell r="HH108">
            <v>316.98050427000021</v>
          </cell>
          <cell r="HI108">
            <v>74.979464704000023</v>
          </cell>
          <cell r="HJ108">
            <v>152.39841988000009</v>
          </cell>
          <cell r="HK108">
            <v>77.845963223999988</v>
          </cell>
          <cell r="HL108">
            <v>83.581646959999873</v>
          </cell>
          <cell r="HM108">
            <v>140.39610757599985</v>
          </cell>
        </row>
        <row r="109">
          <cell r="B109" t="str">
            <v>72-400-033</v>
          </cell>
          <cell r="C109" t="str">
            <v>Devon-GTH00086</v>
          </cell>
          <cell r="D109" t="str">
            <v>Skiles Unit #1H</v>
          </cell>
          <cell r="E109">
            <v>1506</v>
          </cell>
          <cell r="F109">
            <v>1859</v>
          </cell>
          <cell r="H109">
            <v>3.2886000000000002</v>
          </cell>
          <cell r="I109">
            <v>3.2886000000000002</v>
          </cell>
          <cell r="J109">
            <v>1.2331000000000001</v>
          </cell>
          <cell r="K109">
            <v>0.189</v>
          </cell>
          <cell r="L109">
            <v>0.42009999999999997</v>
          </cell>
          <cell r="M109">
            <v>0.1336</v>
          </cell>
          <cell r="N109">
            <v>0.1406</v>
          </cell>
          <cell r="O109">
            <v>0.35639999999999999</v>
          </cell>
          <cell r="P109">
            <v>5.7614000000000001</v>
          </cell>
          <cell r="Q109">
            <v>0.5595</v>
          </cell>
          <cell r="R109">
            <v>1254.8</v>
          </cell>
          <cell r="T109" t="str">
            <v>PriceTableDevonNGL</v>
          </cell>
          <cell r="Y109">
            <v>41087</v>
          </cell>
          <cell r="Z109">
            <v>14.65</v>
          </cell>
          <cell r="AB109">
            <v>1433.0340000000001</v>
          </cell>
          <cell r="AC109">
            <v>1776.433</v>
          </cell>
          <cell r="AE109" t="str">
            <v>Yes</v>
          </cell>
          <cell r="AG109" t="str">
            <v>Yes</v>
          </cell>
          <cell r="AI109">
            <v>0.95</v>
          </cell>
          <cell r="AK109">
            <v>4929.1710000000003</v>
          </cell>
          <cell r="AL109">
            <v>4929.1710000000003</v>
          </cell>
          <cell r="AM109">
            <v>1848.252</v>
          </cell>
          <cell r="AN109">
            <v>283.286</v>
          </cell>
          <cell r="AO109">
            <v>629.67399999999998</v>
          </cell>
          <cell r="AP109">
            <v>200.24799999999999</v>
          </cell>
          <cell r="AQ109">
            <v>210.74100000000001</v>
          </cell>
          <cell r="AR109">
            <v>534.19600000000003</v>
          </cell>
          <cell r="AS109">
            <v>13564.739</v>
          </cell>
          <cell r="AU109">
            <v>4712.6760000000004</v>
          </cell>
          <cell r="AV109">
            <v>4712.6760000000004</v>
          </cell>
          <cell r="AW109">
            <v>1767.0740000000001</v>
          </cell>
          <cell r="AX109">
            <v>270.84300000000002</v>
          </cell>
          <cell r="AY109">
            <v>602.01800000000003</v>
          </cell>
          <cell r="AZ109">
            <v>191.453</v>
          </cell>
          <cell r="BA109">
            <v>201.48500000000001</v>
          </cell>
          <cell r="BB109">
            <v>510.733</v>
          </cell>
          <cell r="BC109">
            <v>12968.958000000002</v>
          </cell>
          <cell r="BE109">
            <v>33.247</v>
          </cell>
          <cell r="BF109">
            <v>3987.4380000000001</v>
          </cell>
          <cell r="BG109">
            <v>1811.7560000000001</v>
          </cell>
          <cell r="BH109">
            <v>250.92500000000001</v>
          </cell>
          <cell r="BI109">
            <v>669.93600000000004</v>
          </cell>
          <cell r="BJ109">
            <v>195.97499999999999</v>
          </cell>
          <cell r="BK109">
            <v>207.20599999999999</v>
          </cell>
          <cell r="BL109">
            <v>536.18399999999997</v>
          </cell>
          <cell r="BM109">
            <v>7692.6670000000004</v>
          </cell>
          <cell r="BO109">
            <v>33.247</v>
          </cell>
          <cell r="BP109">
            <v>3987.44</v>
          </cell>
          <cell r="BQ109">
            <v>1811.7550000000001</v>
          </cell>
          <cell r="BR109">
            <v>250.92400000000001</v>
          </cell>
          <cell r="BS109">
            <v>669.93600000000004</v>
          </cell>
          <cell r="BT109">
            <v>195.97499999999999</v>
          </cell>
          <cell r="BU109">
            <v>207.20599999999999</v>
          </cell>
          <cell r="BV109">
            <v>536.18399999999997</v>
          </cell>
          <cell r="BW109">
            <v>7692.6670000000004</v>
          </cell>
          <cell r="BY109">
            <v>0</v>
          </cell>
          <cell r="BZ109">
            <v>0</v>
          </cell>
          <cell r="CA109">
            <v>0</v>
          </cell>
          <cell r="CB109">
            <v>0</v>
          </cell>
          <cell r="CC109">
            <v>0</v>
          </cell>
          <cell r="CD109">
            <v>0</v>
          </cell>
          <cell r="CE109">
            <v>0</v>
          </cell>
          <cell r="CF109">
            <v>0</v>
          </cell>
          <cell r="CG109">
            <v>0</v>
          </cell>
          <cell r="CI109">
            <v>31.585000000000001</v>
          </cell>
          <cell r="CJ109">
            <v>3788.0659999999998</v>
          </cell>
          <cell r="CK109">
            <v>1721.1679999999999</v>
          </cell>
          <cell r="CL109">
            <v>238.37899999999999</v>
          </cell>
          <cell r="CM109">
            <v>636.43899999999996</v>
          </cell>
          <cell r="CN109">
            <v>186.17599999999999</v>
          </cell>
          <cell r="CO109">
            <v>196.846</v>
          </cell>
          <cell r="CP109">
            <v>509.375</v>
          </cell>
          <cell r="CQ109">
            <v>7308.0339999999997</v>
          </cell>
          <cell r="CS109">
            <v>1.972</v>
          </cell>
          <cell r="CT109">
            <v>149.94999999999999</v>
          </cell>
          <cell r="CU109">
            <v>66.138999999999996</v>
          </cell>
          <cell r="CV109">
            <v>7.7119999999999997</v>
          </cell>
          <cell r="CW109">
            <v>21.372</v>
          </cell>
          <cell r="CX109">
            <v>5.3890000000000002</v>
          </cell>
          <cell r="CY109">
            <v>5.7489999999999997</v>
          </cell>
          <cell r="CZ109">
            <v>13.113</v>
          </cell>
          <cell r="DB109">
            <v>1.986</v>
          </cell>
          <cell r="DC109">
            <v>264.52699999999999</v>
          </cell>
          <cell r="DD109">
            <v>165.89</v>
          </cell>
          <cell r="DE109">
            <v>25</v>
          </cell>
          <cell r="DF109">
            <v>69.498999999999995</v>
          </cell>
          <cell r="DG109">
            <v>21.495000000000001</v>
          </cell>
          <cell r="DH109">
            <v>22.972999999999999</v>
          </cell>
          <cell r="DI109">
            <v>63.25</v>
          </cell>
          <cell r="DJ109">
            <v>634.61999999999989</v>
          </cell>
          <cell r="DL109">
            <v>0.22062000000000001</v>
          </cell>
          <cell r="DM109">
            <v>0.22062000000000001</v>
          </cell>
          <cell r="DN109">
            <v>0.87283500000000003</v>
          </cell>
          <cell r="DO109">
            <v>1.1972959999999999</v>
          </cell>
          <cell r="DP109">
            <v>1.18468</v>
          </cell>
          <cell r="DQ109">
            <v>1.986728</v>
          </cell>
          <cell r="DS109">
            <v>0</v>
          </cell>
          <cell r="DT109">
            <v>0</v>
          </cell>
          <cell r="DU109">
            <v>0</v>
          </cell>
          <cell r="DV109">
            <v>0</v>
          </cell>
          <cell r="DW109">
            <v>0</v>
          </cell>
          <cell r="DX109">
            <v>0</v>
          </cell>
          <cell r="DY109">
            <v>0</v>
          </cell>
          <cell r="DZ109">
            <v>0</v>
          </cell>
          <cell r="EA109">
            <v>0</v>
          </cell>
          <cell r="EC109">
            <v>0</v>
          </cell>
          <cell r="ED109">
            <v>0</v>
          </cell>
          <cell r="EE109">
            <v>0</v>
          </cell>
          <cell r="EF109">
            <v>0</v>
          </cell>
          <cell r="EG109">
            <v>0</v>
          </cell>
          <cell r="EH109">
            <v>0</v>
          </cell>
          <cell r="EI109">
            <v>0</v>
          </cell>
          <cell r="EJ109">
            <v>0</v>
          </cell>
          <cell r="EK109">
            <v>0</v>
          </cell>
          <cell r="EM109">
            <v>33.463000000000001</v>
          </cell>
          <cell r="EN109">
            <v>33.779000000000003</v>
          </cell>
          <cell r="EP109">
            <v>38.753999999999998</v>
          </cell>
          <cell r="EQ109">
            <v>39.406999999999996</v>
          </cell>
          <cell r="ES109">
            <v>7.1340000000000003</v>
          </cell>
          <cell r="ET109">
            <v>8.2580000000000009</v>
          </cell>
          <cell r="EX109">
            <v>1498.866</v>
          </cell>
          <cell r="EY109">
            <v>1850.742</v>
          </cell>
          <cell r="FA109">
            <v>0.35699999999999998</v>
          </cell>
          <cell r="FB109">
            <v>0.44</v>
          </cell>
          <cell r="FC109">
            <v>32.167999999999999</v>
          </cell>
          <cell r="FD109">
            <v>41.454999999999998</v>
          </cell>
          <cell r="FE109">
            <v>14.856</v>
          </cell>
          <cell r="FF109">
            <v>18.001999999999999</v>
          </cell>
          <cell r="FK109">
            <v>1142.9360000000001</v>
          </cell>
          <cell r="FL109">
            <v>1158.797</v>
          </cell>
          <cell r="FM109">
            <v>1149.1869999999999</v>
          </cell>
          <cell r="FN109">
            <v>25.53</v>
          </cell>
          <cell r="FO109">
            <v>12.105</v>
          </cell>
          <cell r="FP109">
            <v>133.26400000000001</v>
          </cell>
          <cell r="FQ109">
            <v>987.899</v>
          </cell>
          <cell r="FR109">
            <v>1158.797</v>
          </cell>
          <cell r="FS109">
            <v>0</v>
          </cell>
          <cell r="FU109">
            <v>0.08</v>
          </cell>
          <cell r="FV109">
            <v>-142.11000000000001</v>
          </cell>
          <cell r="FW109">
            <v>0</v>
          </cell>
          <cell r="FX109">
            <v>0</v>
          </cell>
          <cell r="FY109">
            <v>0</v>
          </cell>
          <cell r="FZ109">
            <v>209.7</v>
          </cell>
          <cell r="GA109">
            <v>0.15</v>
          </cell>
          <cell r="GB109">
            <v>-225.9</v>
          </cell>
          <cell r="GE109">
            <v>0.25</v>
          </cell>
          <cell r="GF109">
            <v>-464.75</v>
          </cell>
          <cell r="GO109">
            <v>1.2500000000000001E-2</v>
          </cell>
          <cell r="GP109">
            <v>-91.35</v>
          </cell>
          <cell r="GQ109" t="str">
            <v>72-99-402-033</v>
          </cell>
          <cell r="GR109">
            <v>0</v>
          </cell>
          <cell r="GS109">
            <v>-200</v>
          </cell>
          <cell r="GV109">
            <v>0</v>
          </cell>
          <cell r="GW109">
            <v>0</v>
          </cell>
          <cell r="GX109">
            <v>-233.46</v>
          </cell>
          <cell r="GY109">
            <v>-890.65</v>
          </cell>
          <cell r="GZ109">
            <v>-1124.1100000000001</v>
          </cell>
          <cell r="HC109">
            <v>-1124.1100000000001</v>
          </cell>
          <cell r="HE109">
            <v>271.43764034000026</v>
          </cell>
          <cell r="HF109">
            <v>0.36667043999999982</v>
          </cell>
          <cell r="HG109">
            <v>43.985450640000067</v>
          </cell>
          <cell r="HH109">
            <v>79.068376980000167</v>
          </cell>
          <cell r="HI109">
            <v>15.021275616000024</v>
          </cell>
          <cell r="HJ109">
            <v>39.68322596000008</v>
          </cell>
          <cell r="HK109">
            <v>19.467947672000015</v>
          </cell>
          <cell r="HL109">
            <v>20.582502079999973</v>
          </cell>
          <cell r="HM109">
            <v>53.262190951999941</v>
          </cell>
        </row>
        <row r="110">
          <cell r="B110" t="str">
            <v>72-400-041</v>
          </cell>
          <cell r="C110" t="str">
            <v>Devon-GTH00086</v>
          </cell>
          <cell r="D110" t="str">
            <v>Reilly Bear Creek 1H</v>
          </cell>
          <cell r="E110">
            <v>2637</v>
          </cell>
          <cell r="F110">
            <v>3303</v>
          </cell>
          <cell r="H110">
            <v>3.5785</v>
          </cell>
          <cell r="I110">
            <v>3.5785</v>
          </cell>
          <cell r="J110">
            <v>1.3896999999999999</v>
          </cell>
          <cell r="K110">
            <v>0.27029999999999998</v>
          </cell>
          <cell r="L110">
            <v>0.48770000000000002</v>
          </cell>
          <cell r="M110">
            <v>0.16320000000000001</v>
          </cell>
          <cell r="N110">
            <v>0.1694</v>
          </cell>
          <cell r="O110">
            <v>0.19189999999999999</v>
          </cell>
          <cell r="P110">
            <v>6.2507000000000001</v>
          </cell>
          <cell r="Q110">
            <v>0.53839999999999999</v>
          </cell>
          <cell r="R110">
            <v>1275.2</v>
          </cell>
          <cell r="T110" t="str">
            <v>PriceTableDevonNGL</v>
          </cell>
          <cell r="Y110">
            <v>41410</v>
          </cell>
          <cell r="Z110">
            <v>14.65</v>
          </cell>
          <cell r="AB110">
            <v>2509.06</v>
          </cell>
          <cell r="AC110">
            <v>3156.2979999999998</v>
          </cell>
          <cell r="AE110" t="str">
            <v>Yes</v>
          </cell>
          <cell r="AG110" t="str">
            <v>Yes</v>
          </cell>
          <cell r="AI110">
            <v>0.95</v>
          </cell>
          <cell r="AK110">
            <v>9391.143</v>
          </cell>
          <cell r="AL110">
            <v>9391.143</v>
          </cell>
          <cell r="AM110">
            <v>3647.0230000000001</v>
          </cell>
          <cell r="AN110">
            <v>709.35500000000002</v>
          </cell>
          <cell r="AO110">
            <v>1279.883</v>
          </cell>
          <cell r="AP110">
            <v>428.29</v>
          </cell>
          <cell r="AQ110">
            <v>444.56</v>
          </cell>
          <cell r="AR110">
            <v>503.608</v>
          </cell>
          <cell r="AS110">
            <v>25795.005000000005</v>
          </cell>
          <cell r="AU110">
            <v>8978.6710000000003</v>
          </cell>
          <cell r="AV110">
            <v>8978.6710000000003</v>
          </cell>
          <cell r="AW110">
            <v>3486.8409999999999</v>
          </cell>
          <cell r="AX110">
            <v>678.19899999999996</v>
          </cell>
          <cell r="AY110">
            <v>1223.6690000000001</v>
          </cell>
          <cell r="AZ110">
            <v>409.47899999999998</v>
          </cell>
          <cell r="BA110">
            <v>425.03500000000003</v>
          </cell>
          <cell r="BB110">
            <v>481.48899999999998</v>
          </cell>
          <cell r="BC110">
            <v>24662.054000000004</v>
          </cell>
          <cell r="BE110">
            <v>63.341999999999999</v>
          </cell>
          <cell r="BF110">
            <v>7596.9380000000001</v>
          </cell>
          <cell r="BG110">
            <v>3575.0070000000001</v>
          </cell>
          <cell r="BH110">
            <v>628.322</v>
          </cell>
          <cell r="BI110">
            <v>1361.72</v>
          </cell>
          <cell r="BJ110">
            <v>419.15100000000001</v>
          </cell>
          <cell r="BK110">
            <v>437.10300000000001</v>
          </cell>
          <cell r="BL110">
            <v>505.483</v>
          </cell>
          <cell r="BM110">
            <v>14587.065999999999</v>
          </cell>
          <cell r="BO110">
            <v>63.341999999999999</v>
          </cell>
          <cell r="BP110">
            <v>7596.9380000000001</v>
          </cell>
          <cell r="BQ110">
            <v>3575.0079999999998</v>
          </cell>
          <cell r="BR110">
            <v>628.32100000000003</v>
          </cell>
          <cell r="BS110">
            <v>1361.72</v>
          </cell>
          <cell r="BT110">
            <v>419.15100000000001</v>
          </cell>
          <cell r="BU110">
            <v>437.10300000000001</v>
          </cell>
          <cell r="BV110">
            <v>505.483</v>
          </cell>
          <cell r="BW110">
            <v>14587.065999999999</v>
          </cell>
          <cell r="BY110">
            <v>0</v>
          </cell>
          <cell r="BZ110">
            <v>0</v>
          </cell>
          <cell r="CA110">
            <v>0</v>
          </cell>
          <cell r="CB110">
            <v>0</v>
          </cell>
          <cell r="CC110">
            <v>0</v>
          </cell>
          <cell r="CD110">
            <v>0</v>
          </cell>
          <cell r="CE110">
            <v>0</v>
          </cell>
          <cell r="CF110">
            <v>0</v>
          </cell>
          <cell r="CG110">
            <v>0</v>
          </cell>
          <cell r="CI110">
            <v>60.174999999999997</v>
          </cell>
          <cell r="CJ110">
            <v>7217.0910000000003</v>
          </cell>
          <cell r="CK110">
            <v>3396.2570000000001</v>
          </cell>
          <cell r="CL110">
            <v>596.90599999999995</v>
          </cell>
          <cell r="CM110">
            <v>1293.634</v>
          </cell>
          <cell r="CN110">
            <v>398.19299999999998</v>
          </cell>
          <cell r="CO110">
            <v>415.24799999999999</v>
          </cell>
          <cell r="CP110">
            <v>480.209</v>
          </cell>
          <cell r="CQ110">
            <v>13857.713</v>
          </cell>
          <cell r="CS110">
            <v>3.758</v>
          </cell>
          <cell r="CT110">
            <v>285.68799999999999</v>
          </cell>
          <cell r="CU110">
            <v>130.50700000000001</v>
          </cell>
          <cell r="CV110">
            <v>19.309999999999999</v>
          </cell>
          <cell r="CW110">
            <v>43.44</v>
          </cell>
          <cell r="CX110">
            <v>11.526999999999999</v>
          </cell>
          <cell r="CY110">
            <v>12.128</v>
          </cell>
          <cell r="CZ110">
            <v>12.362</v>
          </cell>
          <cell r="DB110">
            <v>3.7829999999999999</v>
          </cell>
          <cell r="DC110">
            <v>503.98099999999999</v>
          </cell>
          <cell r="DD110">
            <v>327.33800000000002</v>
          </cell>
          <cell r="DE110">
            <v>62.6</v>
          </cell>
          <cell r="DF110">
            <v>141.26499999999999</v>
          </cell>
          <cell r="DG110">
            <v>45.972000000000001</v>
          </cell>
          <cell r="DH110">
            <v>48.462000000000003</v>
          </cell>
          <cell r="DI110">
            <v>59.628</v>
          </cell>
          <cell r="DJ110">
            <v>1193.029</v>
          </cell>
          <cell r="DL110">
            <v>0.22062000000000001</v>
          </cell>
          <cell r="DM110">
            <v>0.22062000000000001</v>
          </cell>
          <cell r="DN110">
            <v>0.87283500000000003</v>
          </cell>
          <cell r="DO110">
            <v>1.1972959999999999</v>
          </cell>
          <cell r="DP110">
            <v>1.18468</v>
          </cell>
          <cell r="DQ110">
            <v>1.986728</v>
          </cell>
          <cell r="DS110">
            <v>0</v>
          </cell>
          <cell r="DT110">
            <v>0</v>
          </cell>
          <cell r="DU110">
            <v>0</v>
          </cell>
          <cell r="DV110">
            <v>0</v>
          </cell>
          <cell r="DW110">
            <v>0</v>
          </cell>
          <cell r="DX110">
            <v>0</v>
          </cell>
          <cell r="DY110">
            <v>0</v>
          </cell>
          <cell r="DZ110">
            <v>0</v>
          </cell>
          <cell r="EA110">
            <v>0</v>
          </cell>
          <cell r="EC110">
            <v>0</v>
          </cell>
          <cell r="ED110">
            <v>0</v>
          </cell>
          <cell r="EE110">
            <v>0</v>
          </cell>
          <cell r="EF110">
            <v>0</v>
          </cell>
          <cell r="EG110">
            <v>0</v>
          </cell>
          <cell r="EH110">
            <v>0</v>
          </cell>
          <cell r="EI110">
            <v>0</v>
          </cell>
          <cell r="EJ110">
            <v>0</v>
          </cell>
          <cell r="EK110">
            <v>0</v>
          </cell>
          <cell r="EM110">
            <v>59.456000000000003</v>
          </cell>
          <cell r="EN110">
            <v>60.018000000000001</v>
          </cell>
          <cell r="EP110">
            <v>68.856999999999999</v>
          </cell>
          <cell r="EQ110">
            <v>70.018000000000001</v>
          </cell>
          <cell r="ES110">
            <v>12.676</v>
          </cell>
          <cell r="ET110">
            <v>14.673</v>
          </cell>
          <cell r="EX110">
            <v>2624.3240000000001</v>
          </cell>
          <cell r="EY110">
            <v>3288.3270000000002</v>
          </cell>
          <cell r="FA110">
            <v>0.625</v>
          </cell>
          <cell r="FB110">
            <v>0.78200000000000003</v>
          </cell>
          <cell r="FC110">
            <v>56.323</v>
          </cell>
          <cell r="FD110">
            <v>73.656000000000006</v>
          </cell>
          <cell r="FE110">
            <v>26.010999999999999</v>
          </cell>
          <cell r="FF110">
            <v>31.984999999999999</v>
          </cell>
          <cell r="FK110">
            <v>1965.2620000000002</v>
          </cell>
          <cell r="FL110">
            <v>1992.5350000000001</v>
          </cell>
          <cell r="FM110">
            <v>1976.01</v>
          </cell>
          <cell r="FN110">
            <v>43.898000000000003</v>
          </cell>
          <cell r="FO110">
            <v>20.814</v>
          </cell>
          <cell r="FP110">
            <v>229.14599999999999</v>
          </cell>
          <cell r="FQ110">
            <v>1698.6769999999999</v>
          </cell>
          <cell r="FR110">
            <v>1992.5350000000001</v>
          </cell>
          <cell r="FS110">
            <v>0</v>
          </cell>
          <cell r="FU110">
            <v>0.08</v>
          </cell>
          <cell r="FV110">
            <v>-252.5</v>
          </cell>
          <cell r="FW110">
            <v>0</v>
          </cell>
          <cell r="FX110">
            <v>0</v>
          </cell>
          <cell r="FY110">
            <v>0</v>
          </cell>
          <cell r="FZ110">
            <v>162.69999999999999</v>
          </cell>
          <cell r="GA110">
            <v>0.15</v>
          </cell>
          <cell r="GB110">
            <v>-395.55</v>
          </cell>
          <cell r="GE110">
            <v>0.25</v>
          </cell>
          <cell r="GF110">
            <v>-825.75</v>
          </cell>
          <cell r="GO110">
            <v>1.2500000000000001E-2</v>
          </cell>
          <cell r="GP110">
            <v>-173.22</v>
          </cell>
          <cell r="GQ110" t="str">
            <v>72-402-041</v>
          </cell>
          <cell r="GR110">
            <v>142</v>
          </cell>
          <cell r="GS110">
            <v>-200</v>
          </cell>
          <cell r="GV110">
            <v>0</v>
          </cell>
          <cell r="GW110">
            <v>0</v>
          </cell>
          <cell r="GX110">
            <v>-425.72</v>
          </cell>
          <cell r="GY110">
            <v>-1421.3</v>
          </cell>
          <cell r="GZ110">
            <v>-1847.02</v>
          </cell>
          <cell r="HC110">
            <v>-1847.02</v>
          </cell>
          <cell r="HE110">
            <v>494.06452788200011</v>
          </cell>
          <cell r="HF110">
            <v>0.69870354000000034</v>
          </cell>
          <cell r="HG110">
            <v>83.801845139999955</v>
          </cell>
          <cell r="HH110">
            <v>156.01925625000001</v>
          </cell>
          <cell r="HI110">
            <v>37.614251136000064</v>
          </cell>
          <cell r="HJ110">
            <v>80.660122480000013</v>
          </cell>
          <cell r="HK110">
            <v>41.637845424000055</v>
          </cell>
          <cell r="HL110">
            <v>43.41994044000004</v>
          </cell>
          <cell r="HM110">
            <v>50.212563472000006</v>
          </cell>
        </row>
        <row r="111">
          <cell r="B111" t="str">
            <v>72-400-044</v>
          </cell>
          <cell r="C111" t="str">
            <v>Devon-GTH00086</v>
          </cell>
          <cell r="D111" t="str">
            <v>Faxel #3H</v>
          </cell>
          <cell r="E111">
            <v>2520</v>
          </cell>
          <cell r="F111">
            <v>3148</v>
          </cell>
          <cell r="H111">
            <v>3.4064000000000001</v>
          </cell>
          <cell r="I111">
            <v>3.4064000000000001</v>
          </cell>
          <cell r="J111">
            <v>1.2703</v>
          </cell>
          <cell r="K111">
            <v>0.22189999999999999</v>
          </cell>
          <cell r="L111">
            <v>0.40639999999999998</v>
          </cell>
          <cell r="M111">
            <v>0.12690000000000001</v>
          </cell>
          <cell r="N111">
            <v>0.1358</v>
          </cell>
          <cell r="O111">
            <v>0.19700000000000001</v>
          </cell>
          <cell r="P111">
            <v>5.7647000000000004</v>
          </cell>
          <cell r="Q111">
            <v>0.5837</v>
          </cell>
          <cell r="R111">
            <v>1248.4000000000001</v>
          </cell>
          <cell r="T111" t="str">
            <v>PriceTableDevonNGL</v>
          </cell>
          <cell r="Y111">
            <v>41422</v>
          </cell>
          <cell r="Z111">
            <v>14.65</v>
          </cell>
          <cell r="AB111">
            <v>2397.768</v>
          </cell>
          <cell r="AC111">
            <v>3008.183</v>
          </cell>
          <cell r="AE111" t="str">
            <v>Yes</v>
          </cell>
          <cell r="AG111" t="str">
            <v>Yes</v>
          </cell>
          <cell r="AI111">
            <v>0.95</v>
          </cell>
          <cell r="AK111">
            <v>8542.9750000000004</v>
          </cell>
          <cell r="AL111">
            <v>8542.9750000000004</v>
          </cell>
          <cell r="AM111">
            <v>3185.81</v>
          </cell>
          <cell r="AN111">
            <v>556.50699999999995</v>
          </cell>
          <cell r="AO111">
            <v>1019.218</v>
          </cell>
          <cell r="AP111">
            <v>318.255</v>
          </cell>
          <cell r="AQ111">
            <v>340.57499999999999</v>
          </cell>
          <cell r="AR111">
            <v>494.06</v>
          </cell>
          <cell r="AS111">
            <v>23000.375000000007</v>
          </cell>
          <cell r="AU111">
            <v>8167.7569999999996</v>
          </cell>
          <cell r="AV111">
            <v>8167.7569999999996</v>
          </cell>
          <cell r="AW111">
            <v>3045.8850000000002</v>
          </cell>
          <cell r="AX111">
            <v>532.06500000000005</v>
          </cell>
          <cell r="AY111">
            <v>974.45299999999997</v>
          </cell>
          <cell r="AZ111">
            <v>304.27699999999999</v>
          </cell>
          <cell r="BA111">
            <v>325.61700000000002</v>
          </cell>
          <cell r="BB111">
            <v>472.36</v>
          </cell>
          <cell r="BC111">
            <v>21990.170999999995</v>
          </cell>
          <cell r="BE111">
            <v>57.622</v>
          </cell>
          <cell r="BF111">
            <v>6910.8149999999996</v>
          </cell>
          <cell r="BG111">
            <v>3122.9009999999998</v>
          </cell>
          <cell r="BH111">
            <v>492.93400000000003</v>
          </cell>
          <cell r="BI111">
            <v>1084.3869999999999</v>
          </cell>
          <cell r="BJ111">
            <v>311.464</v>
          </cell>
          <cell r="BK111">
            <v>334.86200000000002</v>
          </cell>
          <cell r="BL111">
            <v>495.899</v>
          </cell>
          <cell r="BM111">
            <v>12810.883999999998</v>
          </cell>
          <cell r="BO111">
            <v>57.622</v>
          </cell>
          <cell r="BP111">
            <v>6910.8159999999998</v>
          </cell>
          <cell r="BQ111">
            <v>3122.902</v>
          </cell>
          <cell r="BR111">
            <v>492.935</v>
          </cell>
          <cell r="BS111">
            <v>1084.3879999999999</v>
          </cell>
          <cell r="BT111">
            <v>311.464</v>
          </cell>
          <cell r="BU111">
            <v>334.86200000000002</v>
          </cell>
          <cell r="BV111">
            <v>495.899</v>
          </cell>
          <cell r="BW111">
            <v>12810.887999999999</v>
          </cell>
          <cell r="BY111">
            <v>0</v>
          </cell>
          <cell r="BZ111">
            <v>0</v>
          </cell>
          <cell r="CA111">
            <v>0</v>
          </cell>
          <cell r="CB111">
            <v>0</v>
          </cell>
          <cell r="CC111">
            <v>0</v>
          </cell>
          <cell r="CD111">
            <v>0</v>
          </cell>
          <cell r="CE111">
            <v>0</v>
          </cell>
          <cell r="CF111">
            <v>0</v>
          </cell>
          <cell r="CG111">
            <v>0</v>
          </cell>
          <cell r="CI111">
            <v>54.741</v>
          </cell>
          <cell r="CJ111">
            <v>6565.2740000000003</v>
          </cell>
          <cell r="CK111">
            <v>2966.7559999999999</v>
          </cell>
          <cell r="CL111">
            <v>468.28699999999998</v>
          </cell>
          <cell r="CM111">
            <v>1030.1679999999999</v>
          </cell>
          <cell r="CN111">
            <v>295.89100000000002</v>
          </cell>
          <cell r="CO111">
            <v>318.11900000000003</v>
          </cell>
          <cell r="CP111">
            <v>471.10399999999998</v>
          </cell>
          <cell r="CQ111">
            <v>12170.34</v>
          </cell>
          <cell r="CS111">
            <v>3.4180000000000001</v>
          </cell>
          <cell r="CT111">
            <v>259.88600000000002</v>
          </cell>
          <cell r="CU111">
            <v>114.003</v>
          </cell>
          <cell r="CV111">
            <v>15.148999999999999</v>
          </cell>
          <cell r="CW111">
            <v>34.593000000000004</v>
          </cell>
          <cell r="CX111">
            <v>8.5649999999999995</v>
          </cell>
          <cell r="CY111">
            <v>9.2910000000000004</v>
          </cell>
          <cell r="CZ111">
            <v>12.128</v>
          </cell>
          <cell r="DB111">
            <v>3.4420000000000002</v>
          </cell>
          <cell r="DC111">
            <v>458.46300000000002</v>
          </cell>
          <cell r="DD111">
            <v>285.94200000000001</v>
          </cell>
          <cell r="DE111">
            <v>49.110999999999997</v>
          </cell>
          <cell r="DF111">
            <v>112.494</v>
          </cell>
          <cell r="DG111">
            <v>34.161000000000001</v>
          </cell>
          <cell r="DH111">
            <v>37.125999999999998</v>
          </cell>
          <cell r="DI111">
            <v>58.497999999999998</v>
          </cell>
          <cell r="DJ111">
            <v>1039.2370000000001</v>
          </cell>
          <cell r="DL111">
            <v>0.22062000000000001</v>
          </cell>
          <cell r="DM111">
            <v>0.22062000000000001</v>
          </cell>
          <cell r="DN111">
            <v>0.87283500000000003</v>
          </cell>
          <cell r="DO111">
            <v>1.1972959999999999</v>
          </cell>
          <cell r="DP111">
            <v>1.18468</v>
          </cell>
          <cell r="DQ111">
            <v>1.986728</v>
          </cell>
          <cell r="DS111">
            <v>0</v>
          </cell>
          <cell r="DT111">
            <v>0</v>
          </cell>
          <cell r="DU111">
            <v>0</v>
          </cell>
          <cell r="DV111">
            <v>0</v>
          </cell>
          <cell r="DW111">
            <v>0</v>
          </cell>
          <cell r="DX111">
            <v>0</v>
          </cell>
          <cell r="DY111">
            <v>0</v>
          </cell>
          <cell r="DZ111">
            <v>0</v>
          </cell>
          <cell r="EA111">
            <v>0</v>
          </cell>
          <cell r="EC111">
            <v>0</v>
          </cell>
          <cell r="ED111">
            <v>0</v>
          </cell>
          <cell r="EE111">
            <v>0</v>
          </cell>
          <cell r="EF111">
            <v>0</v>
          </cell>
          <cell r="EG111">
            <v>0</v>
          </cell>
          <cell r="EH111">
            <v>0</v>
          </cell>
          <cell r="EI111">
            <v>0</v>
          </cell>
          <cell r="EJ111">
            <v>0</v>
          </cell>
          <cell r="EK111">
            <v>0</v>
          </cell>
          <cell r="EM111">
            <v>56.665999999999997</v>
          </cell>
          <cell r="EN111">
            <v>57.201999999999998</v>
          </cell>
          <cell r="EP111">
            <v>65.626000000000005</v>
          </cell>
          <cell r="EQ111">
            <v>66.731999999999999</v>
          </cell>
          <cell r="ES111">
            <v>12.081</v>
          </cell>
          <cell r="ET111">
            <v>13.984</v>
          </cell>
          <cell r="EX111">
            <v>2507.9189999999999</v>
          </cell>
          <cell r="EY111">
            <v>3134.0160000000001</v>
          </cell>
          <cell r="FA111">
            <v>0.59799999999999998</v>
          </cell>
          <cell r="FB111">
            <v>0.746</v>
          </cell>
          <cell r="FC111">
            <v>53.823999999999998</v>
          </cell>
          <cell r="FD111">
            <v>70.2</v>
          </cell>
          <cell r="FE111">
            <v>24.856999999999999</v>
          </cell>
          <cell r="FF111">
            <v>30.484000000000002</v>
          </cell>
          <cell r="FK111">
            <v>1970.845</v>
          </cell>
          <cell r="FL111">
            <v>1998.1959999999999</v>
          </cell>
          <cell r="FM111">
            <v>1981.624</v>
          </cell>
          <cell r="FN111">
            <v>44.021999999999998</v>
          </cell>
          <cell r="FO111">
            <v>20.873000000000001</v>
          </cell>
          <cell r="FP111">
            <v>229.797</v>
          </cell>
          <cell r="FQ111">
            <v>1703.5029999999999</v>
          </cell>
          <cell r="FR111">
            <v>1998.1959999999999</v>
          </cell>
          <cell r="FS111">
            <v>0</v>
          </cell>
          <cell r="FU111">
            <v>0.08</v>
          </cell>
          <cell r="FV111">
            <v>-240.65</v>
          </cell>
          <cell r="FW111">
            <v>0</v>
          </cell>
          <cell r="FX111">
            <v>0</v>
          </cell>
          <cell r="FY111">
            <v>0</v>
          </cell>
          <cell r="FZ111">
            <v>258.3</v>
          </cell>
          <cell r="GA111">
            <v>0.1</v>
          </cell>
          <cell r="GB111">
            <v>-252</v>
          </cell>
          <cell r="GE111">
            <v>0.25</v>
          </cell>
          <cell r="GF111">
            <v>-787</v>
          </cell>
          <cell r="GO111">
            <v>1.2500000000000001E-2</v>
          </cell>
          <cell r="GP111">
            <v>-152.13</v>
          </cell>
          <cell r="GQ111" t="str">
            <v xml:space="preserve"> </v>
          </cell>
          <cell r="GR111">
            <v>0</v>
          </cell>
          <cell r="GS111">
            <v>0</v>
          </cell>
          <cell r="GV111">
            <v>0</v>
          </cell>
          <cell r="GW111">
            <v>0</v>
          </cell>
          <cell r="GX111">
            <v>-392.78</v>
          </cell>
          <cell r="GY111">
            <v>-1039</v>
          </cell>
          <cell r="GZ111">
            <v>-1431.7800000000002</v>
          </cell>
          <cell r="HC111">
            <v>-1431.7800000000002</v>
          </cell>
          <cell r="HE111">
            <v>420.36362495499992</v>
          </cell>
          <cell r="HF111">
            <v>0.63560622000000011</v>
          </cell>
          <cell r="HG111">
            <v>76.233255419999836</v>
          </cell>
          <cell r="HH111">
            <v>136.28882107499999</v>
          </cell>
          <cell r="HI111">
            <v>29.509754512000054</v>
          </cell>
          <cell r="HJ111">
            <v>64.232164920000059</v>
          </cell>
          <cell r="HK111">
            <v>30.939315143999959</v>
          </cell>
          <cell r="HL111">
            <v>33.263786903999993</v>
          </cell>
          <cell r="HM111">
            <v>49.260920760000033</v>
          </cell>
        </row>
        <row r="112">
          <cell r="B112" t="str">
            <v>72-400-049</v>
          </cell>
          <cell r="C112" t="str">
            <v>Devon-GTH00086</v>
          </cell>
          <cell r="D112" t="str">
            <v>Durrant North 1H</v>
          </cell>
          <cell r="E112">
            <v>1619</v>
          </cell>
          <cell r="F112">
            <v>1972</v>
          </cell>
          <cell r="H112">
            <v>3.2936000000000001</v>
          </cell>
          <cell r="I112">
            <v>3.2936000000000001</v>
          </cell>
          <cell r="J112">
            <v>1.2443</v>
          </cell>
          <cell r="K112">
            <v>0.21609999999999999</v>
          </cell>
          <cell r="L112">
            <v>0.41360000000000002</v>
          </cell>
          <cell r="M112">
            <v>0.1336</v>
          </cell>
          <cell r="N112">
            <v>0.14680000000000001</v>
          </cell>
          <cell r="O112">
            <v>0.19389999999999999</v>
          </cell>
          <cell r="P112">
            <v>5.6418999999999997</v>
          </cell>
          <cell r="Q112">
            <v>0.40060000000000001</v>
          </cell>
          <cell r="R112">
            <v>1240.2</v>
          </cell>
          <cell r="T112" t="str">
            <v>PriceTableDevonNGL</v>
          </cell>
          <cell r="Y112">
            <v>41447</v>
          </cell>
          <cell r="Z112">
            <v>14.65</v>
          </cell>
          <cell r="AB112">
            <v>1540.655</v>
          </cell>
          <cell r="AC112">
            <v>1884.413</v>
          </cell>
          <cell r="AE112" t="str">
            <v>Yes</v>
          </cell>
          <cell r="AG112" t="str">
            <v>Yes</v>
          </cell>
          <cell r="AI112">
            <v>0.95</v>
          </cell>
          <cell r="AK112">
            <v>5307.4089999999997</v>
          </cell>
          <cell r="AL112">
            <v>5307.4089999999997</v>
          </cell>
          <cell r="AM112">
            <v>2005.104</v>
          </cell>
          <cell r="AN112">
            <v>348.23</v>
          </cell>
          <cell r="AO112">
            <v>666.48800000000006</v>
          </cell>
          <cell r="AP112">
            <v>215.28700000000001</v>
          </cell>
          <cell r="AQ112">
            <v>236.55799999999999</v>
          </cell>
          <cell r="AR112">
            <v>312.45600000000002</v>
          </cell>
          <cell r="AS112">
            <v>14398.940999999997</v>
          </cell>
          <cell r="AU112">
            <v>5074.3010000000004</v>
          </cell>
          <cell r="AV112">
            <v>5074.3010000000004</v>
          </cell>
          <cell r="AW112">
            <v>1917.037</v>
          </cell>
          <cell r="AX112">
            <v>332.93599999999998</v>
          </cell>
          <cell r="AY112">
            <v>637.21500000000003</v>
          </cell>
          <cell r="AZ112">
            <v>205.83199999999999</v>
          </cell>
          <cell r="BA112">
            <v>226.16800000000001</v>
          </cell>
          <cell r="BB112">
            <v>298.733</v>
          </cell>
          <cell r="BC112">
            <v>13766.523000000001</v>
          </cell>
          <cell r="BE112">
            <v>35.798000000000002</v>
          </cell>
          <cell r="BF112">
            <v>4293.4129999999996</v>
          </cell>
          <cell r="BG112">
            <v>1965.51</v>
          </cell>
          <cell r="BH112">
            <v>308.45</v>
          </cell>
          <cell r="BI112">
            <v>709.10400000000004</v>
          </cell>
          <cell r="BJ112">
            <v>210.69300000000001</v>
          </cell>
          <cell r="BK112">
            <v>232.59</v>
          </cell>
          <cell r="BL112">
            <v>313.61900000000003</v>
          </cell>
          <cell r="BM112">
            <v>8069.1769999999997</v>
          </cell>
          <cell r="BO112">
            <v>35.798000000000002</v>
          </cell>
          <cell r="BP112">
            <v>4293.4139999999998</v>
          </cell>
          <cell r="BQ112">
            <v>1965.51</v>
          </cell>
          <cell r="BR112">
            <v>308.45</v>
          </cell>
          <cell r="BS112">
            <v>709.10400000000004</v>
          </cell>
          <cell r="BT112">
            <v>210.69399999999999</v>
          </cell>
          <cell r="BU112">
            <v>232.59</v>
          </cell>
          <cell r="BV112">
            <v>313.62</v>
          </cell>
          <cell r="BW112">
            <v>8069.18</v>
          </cell>
          <cell r="BY112">
            <v>0</v>
          </cell>
          <cell r="BZ112">
            <v>0</v>
          </cell>
          <cell r="CA112">
            <v>0</v>
          </cell>
          <cell r="CB112">
            <v>0</v>
          </cell>
          <cell r="CC112">
            <v>0</v>
          </cell>
          <cell r="CD112">
            <v>0</v>
          </cell>
          <cell r="CE112">
            <v>0</v>
          </cell>
          <cell r="CF112">
            <v>0</v>
          </cell>
          <cell r="CG112">
            <v>0</v>
          </cell>
          <cell r="CI112">
            <v>34.008000000000003</v>
          </cell>
          <cell r="CJ112">
            <v>4078.7420000000002</v>
          </cell>
          <cell r="CK112">
            <v>1867.2349999999999</v>
          </cell>
          <cell r="CL112">
            <v>293.02800000000002</v>
          </cell>
          <cell r="CM112">
            <v>673.649</v>
          </cell>
          <cell r="CN112">
            <v>200.15799999999999</v>
          </cell>
          <cell r="CO112">
            <v>220.96100000000001</v>
          </cell>
          <cell r="CP112">
            <v>297.93799999999999</v>
          </cell>
          <cell r="CQ112">
            <v>7665.719000000001</v>
          </cell>
          <cell r="CS112">
            <v>2.1240000000000001</v>
          </cell>
          <cell r="CT112">
            <v>161.45699999999999</v>
          </cell>
          <cell r="CU112">
            <v>71.751999999999995</v>
          </cell>
          <cell r="CV112">
            <v>9.48</v>
          </cell>
          <cell r="CW112">
            <v>22.620999999999999</v>
          </cell>
          <cell r="CX112">
            <v>5.7939999999999996</v>
          </cell>
          <cell r="CY112">
            <v>6.4530000000000003</v>
          </cell>
          <cell r="CZ112">
            <v>7.67</v>
          </cell>
          <cell r="DB112">
            <v>2.1379999999999999</v>
          </cell>
          <cell r="DC112">
            <v>284.82499999999999</v>
          </cell>
          <cell r="DD112">
            <v>179.96799999999999</v>
          </cell>
          <cell r="DE112">
            <v>30.731000000000002</v>
          </cell>
          <cell r="DF112">
            <v>73.561999999999998</v>
          </cell>
          <cell r="DG112">
            <v>23.109000000000002</v>
          </cell>
          <cell r="DH112">
            <v>25.786999999999999</v>
          </cell>
          <cell r="DI112">
            <v>36.994999999999997</v>
          </cell>
          <cell r="DJ112">
            <v>657.11500000000001</v>
          </cell>
          <cell r="DL112">
            <v>0.22062000000000001</v>
          </cell>
          <cell r="DM112">
            <v>0.22062000000000001</v>
          </cell>
          <cell r="DN112">
            <v>0.87283500000000003</v>
          </cell>
          <cell r="DO112">
            <v>1.1972959999999999</v>
          </cell>
          <cell r="DP112">
            <v>1.18468</v>
          </cell>
          <cell r="DQ112">
            <v>1.986728</v>
          </cell>
          <cell r="DS112">
            <v>0</v>
          </cell>
          <cell r="DT112">
            <v>0</v>
          </cell>
          <cell r="DU112">
            <v>0</v>
          </cell>
          <cell r="DV112">
            <v>0</v>
          </cell>
          <cell r="DW112">
            <v>0</v>
          </cell>
          <cell r="DX112">
            <v>0</v>
          </cell>
          <cell r="DY112">
            <v>0</v>
          </cell>
          <cell r="DZ112">
            <v>0</v>
          </cell>
          <cell r="EA112">
            <v>0</v>
          </cell>
          <cell r="EC112">
            <v>0</v>
          </cell>
          <cell r="ED112">
            <v>0</v>
          </cell>
          <cell r="EE112">
            <v>0</v>
          </cell>
          <cell r="EF112">
            <v>0</v>
          </cell>
          <cell r="EG112">
            <v>0</v>
          </cell>
          <cell r="EH112">
            <v>0</v>
          </cell>
          <cell r="EI112">
            <v>0</v>
          </cell>
          <cell r="EJ112">
            <v>0</v>
          </cell>
          <cell r="EK112">
            <v>0</v>
          </cell>
          <cell r="EM112">
            <v>35.497999999999998</v>
          </cell>
          <cell r="EN112">
            <v>35.832999999999998</v>
          </cell>
          <cell r="EP112">
            <v>41.11</v>
          </cell>
          <cell r="EQ112">
            <v>41.802999999999997</v>
          </cell>
          <cell r="ES112">
            <v>7.569</v>
          </cell>
          <cell r="ET112">
            <v>8.7609999999999992</v>
          </cell>
          <cell r="EX112">
            <v>1611.431</v>
          </cell>
          <cell r="EY112">
            <v>1963.239</v>
          </cell>
          <cell r="FA112">
            <v>0.38400000000000001</v>
          </cell>
          <cell r="FB112">
            <v>0.46700000000000003</v>
          </cell>
          <cell r="FC112">
            <v>34.584000000000003</v>
          </cell>
          <cell r="FD112">
            <v>43.975000000000001</v>
          </cell>
          <cell r="FE112">
            <v>15.971</v>
          </cell>
          <cell r="FF112">
            <v>19.096</v>
          </cell>
          <cell r="FK112">
            <v>1228.4879999999998</v>
          </cell>
          <cell r="FL112">
            <v>1245.5360000000001</v>
          </cell>
          <cell r="FM112">
            <v>1235.2059999999999</v>
          </cell>
          <cell r="FN112">
            <v>27.440999999999999</v>
          </cell>
          <cell r="FO112">
            <v>13.010999999999999</v>
          </cell>
          <cell r="FP112">
            <v>143.239</v>
          </cell>
          <cell r="FQ112">
            <v>1061.846</v>
          </cell>
          <cell r="FR112">
            <v>1245.5360000000001</v>
          </cell>
          <cell r="FS112">
            <v>0</v>
          </cell>
          <cell r="FU112">
            <v>0.08</v>
          </cell>
          <cell r="FV112">
            <v>-150.75</v>
          </cell>
          <cell r="FW112">
            <v>0</v>
          </cell>
          <cell r="FX112">
            <v>0</v>
          </cell>
          <cell r="FY112">
            <v>0</v>
          </cell>
          <cell r="FZ112">
            <v>202.2</v>
          </cell>
          <cell r="GA112">
            <v>0.15</v>
          </cell>
          <cell r="GB112">
            <v>-242.85</v>
          </cell>
          <cell r="GE112">
            <v>0.25</v>
          </cell>
          <cell r="GF112">
            <v>-493</v>
          </cell>
          <cell r="GO112">
            <v>1.2500000000000001E-2</v>
          </cell>
          <cell r="GP112">
            <v>-95.82</v>
          </cell>
          <cell r="GQ112" t="str">
            <v>72-402-049</v>
          </cell>
          <cell r="GR112">
            <v>64</v>
          </cell>
          <cell r="GS112">
            <v>-200</v>
          </cell>
          <cell r="GV112">
            <v>0</v>
          </cell>
          <cell r="GW112">
            <v>0</v>
          </cell>
          <cell r="GX112">
            <v>-246.57</v>
          </cell>
          <cell r="GY112">
            <v>-935.85</v>
          </cell>
          <cell r="GZ112">
            <v>-1182.42</v>
          </cell>
          <cell r="HC112">
            <v>-1182.42</v>
          </cell>
          <cell r="HE112">
            <v>269.18873491700009</v>
          </cell>
          <cell r="HF112">
            <v>0.39490979999999981</v>
          </cell>
          <cell r="HG112">
            <v>47.360716019999863</v>
          </cell>
          <cell r="HH112">
            <v>85.777859625000076</v>
          </cell>
          <cell r="HI112">
            <v>18.46469891199996</v>
          </cell>
          <cell r="HJ112">
            <v>42.002829400000046</v>
          </cell>
          <cell r="HK112">
            <v>20.930179480000049</v>
          </cell>
          <cell r="HL112">
            <v>23.103659911999983</v>
          </cell>
          <cell r="HM112">
            <v>31.15388176800008</v>
          </cell>
        </row>
        <row r="113">
          <cell r="B113" t="str">
            <v>72-400-050</v>
          </cell>
          <cell r="C113" t="str">
            <v>Devon-GTH00086</v>
          </cell>
          <cell r="D113" t="str">
            <v>Cooper 1H Purchase</v>
          </cell>
          <cell r="E113">
            <v>1696</v>
          </cell>
          <cell r="F113">
            <v>2056</v>
          </cell>
          <cell r="H113">
            <v>3.3567999999999998</v>
          </cell>
          <cell r="I113">
            <v>3.3567999999999998</v>
          </cell>
          <cell r="J113">
            <v>1.2762</v>
          </cell>
          <cell r="K113">
            <v>0.17749999999999999</v>
          </cell>
          <cell r="L113">
            <v>0.38800000000000001</v>
          </cell>
          <cell r="M113">
            <v>0.1072</v>
          </cell>
          <cell r="N113">
            <v>0.12609999999999999</v>
          </cell>
          <cell r="O113">
            <v>0.1978</v>
          </cell>
          <cell r="P113">
            <v>5.6295999999999999</v>
          </cell>
          <cell r="Q113">
            <v>0.30590000000000001</v>
          </cell>
          <cell r="R113">
            <v>1233.4000000000001</v>
          </cell>
          <cell r="T113" t="str">
            <v>PriceTableDevonNGL</v>
          </cell>
          <cell r="Y113">
            <v>41346</v>
          </cell>
          <cell r="Z113">
            <v>14.65</v>
          </cell>
          <cell r="AB113">
            <v>1613.9649999999999</v>
          </cell>
          <cell r="AC113">
            <v>1964.683</v>
          </cell>
          <cell r="AE113" t="str">
            <v>Yes</v>
          </cell>
          <cell r="AG113" t="str">
            <v>Yes</v>
          </cell>
          <cell r="AI113">
            <v>0.95</v>
          </cell>
          <cell r="AK113">
            <v>5666.6440000000002</v>
          </cell>
          <cell r="AL113">
            <v>5666.6440000000002</v>
          </cell>
          <cell r="AM113">
            <v>2154.3649999999998</v>
          </cell>
          <cell r="AN113">
            <v>299.63900000000001</v>
          </cell>
          <cell r="AO113">
            <v>654.98599999999999</v>
          </cell>
          <cell r="AP113">
            <v>180.965</v>
          </cell>
          <cell r="AQ113">
            <v>212.87100000000001</v>
          </cell>
          <cell r="AR113">
            <v>333.90800000000002</v>
          </cell>
          <cell r="AS113">
            <v>15170.021999999999</v>
          </cell>
          <cell r="AU113">
            <v>5417.7579999999998</v>
          </cell>
          <cell r="AV113">
            <v>5417.7579999999998</v>
          </cell>
          <cell r="AW113">
            <v>2059.7420000000002</v>
          </cell>
          <cell r="AX113">
            <v>286.47899999999998</v>
          </cell>
          <cell r="AY113">
            <v>626.21799999999996</v>
          </cell>
          <cell r="AZ113">
            <v>173.017</v>
          </cell>
          <cell r="BA113">
            <v>203.52099999999999</v>
          </cell>
          <cell r="BB113">
            <v>319.24200000000002</v>
          </cell>
          <cell r="BC113">
            <v>14503.735000000001</v>
          </cell>
          <cell r="BE113">
            <v>38.220999999999997</v>
          </cell>
          <cell r="BF113">
            <v>4584.0150000000003</v>
          </cell>
          <cell r="BG113">
            <v>2111.8240000000001</v>
          </cell>
          <cell r="BH113">
            <v>265.41000000000003</v>
          </cell>
          <cell r="BI113">
            <v>696.86599999999999</v>
          </cell>
          <cell r="BJ113">
            <v>177.10300000000001</v>
          </cell>
          <cell r="BK113">
            <v>209.3</v>
          </cell>
          <cell r="BL113">
            <v>335.15100000000001</v>
          </cell>
          <cell r="BM113">
            <v>8417.89</v>
          </cell>
          <cell r="BO113">
            <v>38.220999999999997</v>
          </cell>
          <cell r="BP113">
            <v>4584.0159999999996</v>
          </cell>
          <cell r="BQ113">
            <v>2111.8240000000001</v>
          </cell>
          <cell r="BR113">
            <v>265.41000000000003</v>
          </cell>
          <cell r="BS113">
            <v>696.86599999999999</v>
          </cell>
          <cell r="BT113">
            <v>177.10400000000001</v>
          </cell>
          <cell r="BU113">
            <v>209.3</v>
          </cell>
          <cell r="BV113">
            <v>335.15100000000001</v>
          </cell>
          <cell r="BW113">
            <v>8417.8919999999998</v>
          </cell>
          <cell r="BY113">
            <v>0</v>
          </cell>
          <cell r="BZ113">
            <v>0</v>
          </cell>
          <cell r="CA113">
            <v>0</v>
          </cell>
          <cell r="CB113">
            <v>0</v>
          </cell>
          <cell r="CC113">
            <v>0</v>
          </cell>
          <cell r="CD113">
            <v>0</v>
          </cell>
          <cell r="CE113">
            <v>0</v>
          </cell>
          <cell r="CF113">
            <v>0</v>
          </cell>
          <cell r="CG113">
            <v>0</v>
          </cell>
          <cell r="CI113">
            <v>36.31</v>
          </cell>
          <cell r="CJ113">
            <v>4354.8140000000003</v>
          </cell>
          <cell r="CK113">
            <v>2006.2329999999999</v>
          </cell>
          <cell r="CL113">
            <v>252.14</v>
          </cell>
          <cell r="CM113">
            <v>662.02300000000002</v>
          </cell>
          <cell r="CN113">
            <v>168.24799999999999</v>
          </cell>
          <cell r="CO113">
            <v>198.83500000000001</v>
          </cell>
          <cell r="CP113">
            <v>318.39299999999997</v>
          </cell>
          <cell r="CQ113">
            <v>7996.996000000001</v>
          </cell>
          <cell r="CS113">
            <v>2.2679999999999998</v>
          </cell>
          <cell r="CT113">
            <v>172.38499999999999</v>
          </cell>
          <cell r="CU113">
            <v>77.093000000000004</v>
          </cell>
          <cell r="CV113">
            <v>8.157</v>
          </cell>
          <cell r="CW113">
            <v>22.231000000000002</v>
          </cell>
          <cell r="CX113">
            <v>4.87</v>
          </cell>
          <cell r="CY113">
            <v>5.8070000000000004</v>
          </cell>
          <cell r="CZ113">
            <v>8.1969999999999992</v>
          </cell>
          <cell r="DB113">
            <v>2.2829999999999999</v>
          </cell>
          <cell r="DC113">
            <v>304.10399999999998</v>
          </cell>
          <cell r="DD113">
            <v>193.36500000000001</v>
          </cell>
          <cell r="DE113">
            <v>26.443000000000001</v>
          </cell>
          <cell r="DF113">
            <v>72.293000000000006</v>
          </cell>
          <cell r="DG113">
            <v>19.425000000000001</v>
          </cell>
          <cell r="DH113">
            <v>23.204999999999998</v>
          </cell>
          <cell r="DI113">
            <v>39.534999999999997</v>
          </cell>
          <cell r="DJ113">
            <v>680.65300000000002</v>
          </cell>
          <cell r="DL113">
            <v>0.22062000000000001</v>
          </cell>
          <cell r="DM113">
            <v>0.22062000000000001</v>
          </cell>
          <cell r="DN113">
            <v>0.87283500000000003</v>
          </cell>
          <cell r="DO113">
            <v>1.1972959999999999</v>
          </cell>
          <cell r="DP113">
            <v>1.18468</v>
          </cell>
          <cell r="DQ113">
            <v>1.986728</v>
          </cell>
          <cell r="DS113">
            <v>0</v>
          </cell>
          <cell r="DT113">
            <v>0</v>
          </cell>
          <cell r="DU113">
            <v>0</v>
          </cell>
          <cell r="DV113">
            <v>0</v>
          </cell>
          <cell r="DW113">
            <v>0</v>
          </cell>
          <cell r="DX113">
            <v>0</v>
          </cell>
          <cell r="DY113">
            <v>0</v>
          </cell>
          <cell r="DZ113">
            <v>0</v>
          </cell>
          <cell r="EA113">
            <v>0</v>
          </cell>
          <cell r="EC113">
            <v>0</v>
          </cell>
          <cell r="ED113">
            <v>0</v>
          </cell>
          <cell r="EE113">
            <v>0</v>
          </cell>
          <cell r="EF113">
            <v>0</v>
          </cell>
          <cell r="EG113">
            <v>0</v>
          </cell>
          <cell r="EH113">
            <v>0</v>
          </cell>
          <cell r="EI113">
            <v>0</v>
          </cell>
          <cell r="EJ113">
            <v>0</v>
          </cell>
          <cell r="EK113">
            <v>0</v>
          </cell>
          <cell r="EM113">
            <v>37.009</v>
          </cell>
          <cell r="EN113">
            <v>37.359000000000002</v>
          </cell>
          <cell r="EP113">
            <v>42.860999999999997</v>
          </cell>
          <cell r="EQ113">
            <v>43.582999999999998</v>
          </cell>
          <cell r="ES113">
            <v>7.891</v>
          </cell>
          <cell r="ET113">
            <v>9.1340000000000003</v>
          </cell>
          <cell r="EX113">
            <v>1688.1089999999999</v>
          </cell>
          <cell r="EY113">
            <v>2046.866</v>
          </cell>
          <cell r="FA113">
            <v>0.40200000000000002</v>
          </cell>
          <cell r="FB113">
            <v>0.48699999999999999</v>
          </cell>
          <cell r="FC113">
            <v>36.229999999999997</v>
          </cell>
          <cell r="FD113">
            <v>45.848999999999997</v>
          </cell>
          <cell r="FE113">
            <v>16.731000000000002</v>
          </cell>
          <cell r="FF113">
            <v>19.91</v>
          </cell>
          <cell r="FK113">
            <v>1285.271</v>
          </cell>
          <cell r="FL113">
            <v>1303.107</v>
          </cell>
          <cell r="FM113">
            <v>1292.3</v>
          </cell>
          <cell r="FN113">
            <v>28.709</v>
          </cell>
          <cell r="FO113">
            <v>13.612</v>
          </cell>
          <cell r="FP113">
            <v>149.86000000000001</v>
          </cell>
          <cell r="FQ113">
            <v>1110.9259999999999</v>
          </cell>
          <cell r="FR113">
            <v>1303.107</v>
          </cell>
          <cell r="FS113">
            <v>0</v>
          </cell>
          <cell r="FU113">
            <v>0.08</v>
          </cell>
          <cell r="FV113">
            <v>-157.16999999999999</v>
          </cell>
          <cell r="FW113">
            <v>0</v>
          </cell>
          <cell r="FX113">
            <v>0</v>
          </cell>
          <cell r="FY113">
            <v>0</v>
          </cell>
          <cell r="FZ113">
            <v>157.5</v>
          </cell>
          <cell r="GA113">
            <v>0.15</v>
          </cell>
          <cell r="GB113">
            <v>-254.4</v>
          </cell>
          <cell r="GE113">
            <v>0.25</v>
          </cell>
          <cell r="GF113">
            <v>-514</v>
          </cell>
          <cell r="GO113">
            <v>1.2500000000000001E-2</v>
          </cell>
          <cell r="GP113">
            <v>-99.96</v>
          </cell>
          <cell r="GQ113" t="str">
            <v>72-402-050</v>
          </cell>
          <cell r="GR113">
            <v>0</v>
          </cell>
          <cell r="GS113">
            <v>-200</v>
          </cell>
          <cell r="GV113">
            <v>0</v>
          </cell>
          <cell r="GW113">
            <v>0</v>
          </cell>
          <cell r="GX113">
            <v>-257.13</v>
          </cell>
          <cell r="GY113">
            <v>-968.4</v>
          </cell>
          <cell r="GZ113">
            <v>-1225.53</v>
          </cell>
          <cell r="HC113">
            <v>-1225.53</v>
          </cell>
          <cell r="HE113">
            <v>271.99454586900026</v>
          </cell>
          <cell r="HF113">
            <v>0.42160481999999877</v>
          </cell>
          <cell r="HG113">
            <v>50.56632462000001</v>
          </cell>
          <cell r="HH113">
            <v>92.163520485000106</v>
          </cell>
          <cell r="HI113">
            <v>15.888117920000045</v>
          </cell>
          <cell r="HJ113">
            <v>41.27780523999995</v>
          </cell>
          <cell r="HK113">
            <v>17.592476440000038</v>
          </cell>
          <cell r="HL113">
            <v>20.791108520000009</v>
          </cell>
          <cell r="HM113">
            <v>33.293587824000078</v>
          </cell>
        </row>
        <row r="114">
          <cell r="B114" t="str">
            <v>72-400-051</v>
          </cell>
          <cell r="C114" t="str">
            <v>Devon-GTH00086</v>
          </cell>
          <cell r="D114" t="str">
            <v>Western Lake 1H</v>
          </cell>
          <cell r="E114">
            <v>9359</v>
          </cell>
          <cell r="F114">
            <v>11577</v>
          </cell>
          <cell r="H114">
            <v>3.4820000000000002</v>
          </cell>
          <cell r="I114">
            <v>3.4820000000000002</v>
          </cell>
          <cell r="J114">
            <v>1.3542000000000001</v>
          </cell>
          <cell r="K114">
            <v>0.2044</v>
          </cell>
          <cell r="L114">
            <v>0.43</v>
          </cell>
          <cell r="M114">
            <v>0.12640000000000001</v>
          </cell>
          <cell r="N114">
            <v>0.14810000000000001</v>
          </cell>
          <cell r="O114">
            <v>0.24160000000000001</v>
          </cell>
          <cell r="P114">
            <v>5.9866999999999999</v>
          </cell>
          <cell r="Q114">
            <v>0.54069999999999996</v>
          </cell>
          <cell r="R114">
            <v>1259.2</v>
          </cell>
          <cell r="T114" t="str">
            <v>PriceTableDevonNGL</v>
          </cell>
          <cell r="Y114">
            <v>41354</v>
          </cell>
          <cell r="Z114">
            <v>14.65</v>
          </cell>
          <cell r="AB114">
            <v>8905.4609999999993</v>
          </cell>
          <cell r="AC114">
            <v>11062.811</v>
          </cell>
          <cell r="AE114" t="str">
            <v>Yes</v>
          </cell>
          <cell r="AG114" t="str">
            <v>Yes</v>
          </cell>
          <cell r="AI114">
            <v>0.95</v>
          </cell>
          <cell r="AK114">
            <v>32433.332999999999</v>
          </cell>
          <cell r="AL114">
            <v>32433.332999999999</v>
          </cell>
          <cell r="AM114">
            <v>12613.790999999999</v>
          </cell>
          <cell r="AN114">
            <v>1903.8979999999999</v>
          </cell>
          <cell r="AO114">
            <v>4005.2649999999999</v>
          </cell>
          <cell r="AP114">
            <v>1177.3620000000001</v>
          </cell>
          <cell r="AQ114">
            <v>1379.4880000000001</v>
          </cell>
          <cell r="AR114">
            <v>2250.4</v>
          </cell>
          <cell r="AS114">
            <v>88196.869999999981</v>
          </cell>
          <cell r="AU114">
            <v>31008.814999999999</v>
          </cell>
          <cell r="AV114">
            <v>31008.814999999999</v>
          </cell>
          <cell r="AW114">
            <v>12059.775</v>
          </cell>
          <cell r="AX114">
            <v>1820.2760000000001</v>
          </cell>
          <cell r="AY114">
            <v>3829.348</v>
          </cell>
          <cell r="AZ114">
            <v>1125.6500000000001</v>
          </cell>
          <cell r="BA114">
            <v>1318.8989999999999</v>
          </cell>
          <cell r="BB114">
            <v>2151.5590000000002</v>
          </cell>
          <cell r="BC114">
            <v>84323.136999999988</v>
          </cell>
          <cell r="BE114">
            <v>218.76</v>
          </cell>
          <cell r="BF114">
            <v>26236.848999999998</v>
          </cell>
          <cell r="BG114">
            <v>12364.713</v>
          </cell>
          <cell r="BH114">
            <v>1686.405</v>
          </cell>
          <cell r="BI114">
            <v>4261.3639999999996</v>
          </cell>
          <cell r="BJ114">
            <v>1152.2380000000001</v>
          </cell>
          <cell r="BK114">
            <v>1356.347</v>
          </cell>
          <cell r="BL114">
            <v>2258.777</v>
          </cell>
          <cell r="BM114">
            <v>49535.453000000001</v>
          </cell>
          <cell r="BO114">
            <v>218.76</v>
          </cell>
          <cell r="BP114">
            <v>26236.85</v>
          </cell>
          <cell r="BQ114">
            <v>12364.713</v>
          </cell>
          <cell r="BR114">
            <v>1686.405</v>
          </cell>
          <cell r="BS114">
            <v>4261.3639999999996</v>
          </cell>
          <cell r="BT114">
            <v>1152.2380000000001</v>
          </cell>
          <cell r="BU114">
            <v>1356.347</v>
          </cell>
          <cell r="BV114">
            <v>2258.777</v>
          </cell>
          <cell r="BW114">
            <v>49535.453999999998</v>
          </cell>
          <cell r="BY114">
            <v>0</v>
          </cell>
          <cell r="BZ114">
            <v>0</v>
          </cell>
          <cell r="CA114">
            <v>0</v>
          </cell>
          <cell r="CB114">
            <v>0</v>
          </cell>
          <cell r="CC114">
            <v>0</v>
          </cell>
          <cell r="CD114">
            <v>0</v>
          </cell>
          <cell r="CE114">
            <v>0</v>
          </cell>
          <cell r="CF114">
            <v>0</v>
          </cell>
          <cell r="CG114">
            <v>0</v>
          </cell>
          <cell r="CI114">
            <v>207.822</v>
          </cell>
          <cell r="CJ114">
            <v>24925.007000000001</v>
          </cell>
          <cell r="CK114">
            <v>11746.477000000001</v>
          </cell>
          <cell r="CL114">
            <v>1602.085</v>
          </cell>
          <cell r="CM114">
            <v>4048.2959999999998</v>
          </cell>
          <cell r="CN114">
            <v>1094.626</v>
          </cell>
          <cell r="CO114">
            <v>1288.53</v>
          </cell>
          <cell r="CP114">
            <v>2145.8380000000002</v>
          </cell>
          <cell r="CQ114">
            <v>47058.681000000004</v>
          </cell>
          <cell r="CS114">
            <v>12.978</v>
          </cell>
          <cell r="CT114">
            <v>986.65499999999997</v>
          </cell>
          <cell r="CU114">
            <v>451.37799999999999</v>
          </cell>
          <cell r="CV114">
            <v>51.829000000000001</v>
          </cell>
          <cell r="CW114">
            <v>135.94200000000001</v>
          </cell>
          <cell r="CX114">
            <v>31.687000000000001</v>
          </cell>
          <cell r="CY114">
            <v>37.633000000000003</v>
          </cell>
          <cell r="CZ114">
            <v>55.241999999999997</v>
          </cell>
          <cell r="DB114">
            <v>13.066000000000001</v>
          </cell>
          <cell r="DC114">
            <v>1740.5530000000001</v>
          </cell>
          <cell r="DD114">
            <v>1132.1500000000001</v>
          </cell>
          <cell r="DE114">
            <v>168.017</v>
          </cell>
          <cell r="DF114">
            <v>442.07400000000001</v>
          </cell>
          <cell r="DG114">
            <v>126.377</v>
          </cell>
          <cell r="DH114">
            <v>150.37799999999999</v>
          </cell>
          <cell r="DI114">
            <v>266.452</v>
          </cell>
          <cell r="DJ114">
            <v>4039.067</v>
          </cell>
          <cell r="DL114">
            <v>0.22062000000000001</v>
          </cell>
          <cell r="DM114">
            <v>0.22062000000000001</v>
          </cell>
          <cell r="DN114">
            <v>0.87283500000000003</v>
          </cell>
          <cell r="DO114">
            <v>1.1972959999999999</v>
          </cell>
          <cell r="DP114">
            <v>1.18468</v>
          </cell>
          <cell r="DQ114">
            <v>1.986728</v>
          </cell>
          <cell r="DS114">
            <v>0</v>
          </cell>
          <cell r="DT114">
            <v>0</v>
          </cell>
          <cell r="DU114">
            <v>0</v>
          </cell>
          <cell r="DV114">
            <v>0</v>
          </cell>
          <cell r="DW114">
            <v>0</v>
          </cell>
          <cell r="DX114">
            <v>0</v>
          </cell>
          <cell r="DY114">
            <v>0</v>
          </cell>
          <cell r="DZ114">
            <v>0</v>
          </cell>
          <cell r="EA114">
            <v>0</v>
          </cell>
          <cell r="EC114">
            <v>0</v>
          </cell>
          <cell r="ED114">
            <v>0</v>
          </cell>
          <cell r="EE114">
            <v>0</v>
          </cell>
          <cell r="EF114">
            <v>0</v>
          </cell>
          <cell r="EG114">
            <v>0</v>
          </cell>
          <cell r="EH114">
            <v>0</v>
          </cell>
          <cell r="EI114">
            <v>0</v>
          </cell>
          <cell r="EJ114">
            <v>0</v>
          </cell>
          <cell r="EK114">
            <v>0</v>
          </cell>
          <cell r="EM114">
            <v>208.39500000000001</v>
          </cell>
          <cell r="EN114">
            <v>210.363</v>
          </cell>
          <cell r="EP114">
            <v>241.34299999999999</v>
          </cell>
          <cell r="EQ114">
            <v>245.411</v>
          </cell>
          <cell r="ES114">
            <v>44.43</v>
          </cell>
          <cell r="ET114">
            <v>51.429000000000002</v>
          </cell>
          <cell r="EX114">
            <v>9314.57</v>
          </cell>
          <cell r="EY114">
            <v>11525.571</v>
          </cell>
          <cell r="FA114">
            <v>2.2200000000000002</v>
          </cell>
          <cell r="FB114">
            <v>2.742</v>
          </cell>
          <cell r="FC114">
            <v>199.90700000000001</v>
          </cell>
          <cell r="FD114">
            <v>258.166</v>
          </cell>
          <cell r="FE114">
            <v>92.32</v>
          </cell>
          <cell r="FF114">
            <v>112.108</v>
          </cell>
          <cell r="FK114">
            <v>7030.73</v>
          </cell>
          <cell r="FL114">
            <v>7128.3</v>
          </cell>
          <cell r="FM114">
            <v>7069.183</v>
          </cell>
          <cell r="FN114">
            <v>157.04400000000001</v>
          </cell>
          <cell r="FO114">
            <v>74.462000000000003</v>
          </cell>
          <cell r="FP114">
            <v>819.77</v>
          </cell>
          <cell r="FQ114">
            <v>6077.0230000000001</v>
          </cell>
          <cell r="FR114">
            <v>7128.3</v>
          </cell>
          <cell r="FS114">
            <v>0</v>
          </cell>
          <cell r="FU114">
            <v>0.08</v>
          </cell>
          <cell r="FV114">
            <v>-885.02</v>
          </cell>
          <cell r="FW114">
            <v>0</v>
          </cell>
          <cell r="FX114">
            <v>0</v>
          </cell>
          <cell r="FY114">
            <v>0</v>
          </cell>
          <cell r="FZ114">
            <v>192.8</v>
          </cell>
          <cell r="GA114">
            <v>0.15</v>
          </cell>
          <cell r="GB114">
            <v>-1403.85</v>
          </cell>
          <cell r="GE114">
            <v>0.25</v>
          </cell>
          <cell r="GF114">
            <v>-2894.25</v>
          </cell>
          <cell r="GO114">
            <v>1.2500000000000001E-2</v>
          </cell>
          <cell r="GP114">
            <v>-588.23</v>
          </cell>
          <cell r="GQ114" t="str">
            <v xml:space="preserve"> </v>
          </cell>
          <cell r="GR114">
            <v>0</v>
          </cell>
          <cell r="GS114">
            <v>0</v>
          </cell>
          <cell r="GV114">
            <v>0</v>
          </cell>
          <cell r="GW114">
            <v>0</v>
          </cell>
          <cell r="GX114">
            <v>-1473.25</v>
          </cell>
          <cell r="GY114">
            <v>-4298.1000000000004</v>
          </cell>
          <cell r="GZ114">
            <v>-5771.35</v>
          </cell>
          <cell r="HC114">
            <v>-5771.35</v>
          </cell>
          <cell r="HE114">
            <v>1658.395519523998</v>
          </cell>
          <cell r="HF114">
            <v>2.4131415599999975</v>
          </cell>
          <cell r="HG114">
            <v>289.41858203999931</v>
          </cell>
          <cell r="HH114">
            <v>539.61801905999914</v>
          </cell>
          <cell r="HI114">
            <v>100.95599871999991</v>
          </cell>
          <cell r="HJ114">
            <v>252.4173982399997</v>
          </cell>
          <cell r="HK114">
            <v>114.45937353600016</v>
          </cell>
          <cell r="HL114">
            <v>134.73393277600002</v>
          </cell>
          <cell r="HM114">
            <v>224.37907359199971</v>
          </cell>
        </row>
        <row r="115">
          <cell r="B115" t="str">
            <v>72-400-054</v>
          </cell>
          <cell r="C115" t="str">
            <v>Devon-GTH00086</v>
          </cell>
          <cell r="D115" t="str">
            <v>Guiles 1H</v>
          </cell>
          <cell r="E115">
            <v>2032</v>
          </cell>
          <cell r="F115">
            <v>2497</v>
          </cell>
          <cell r="H115">
            <v>3.4849000000000001</v>
          </cell>
          <cell r="I115">
            <v>3.4849000000000001</v>
          </cell>
          <cell r="J115">
            <v>1.3081</v>
          </cell>
          <cell r="K115">
            <v>0.26090000000000002</v>
          </cell>
          <cell r="L115">
            <v>0.42280000000000001</v>
          </cell>
          <cell r="M115">
            <v>0.13789999999999999</v>
          </cell>
          <cell r="N115">
            <v>0.1263</v>
          </cell>
          <cell r="O115">
            <v>0.14560000000000001</v>
          </cell>
          <cell r="P115">
            <v>5.8864999999999998</v>
          </cell>
          <cell r="Q115">
            <v>0.5242</v>
          </cell>
          <cell r="R115">
            <v>1251.3</v>
          </cell>
          <cell r="T115" t="str">
            <v>PriceTableDevonNGL</v>
          </cell>
          <cell r="Y115">
            <v>41361</v>
          </cell>
          <cell r="Z115">
            <v>14.65</v>
          </cell>
          <cell r="AB115">
            <v>1933.5889999999999</v>
          </cell>
          <cell r="AC115">
            <v>2386.096</v>
          </cell>
          <cell r="AE115" t="str">
            <v>Yes</v>
          </cell>
          <cell r="AG115" t="str">
            <v>Yes</v>
          </cell>
          <cell r="AI115">
            <v>0.95</v>
          </cell>
          <cell r="AK115">
            <v>7047.9210000000003</v>
          </cell>
          <cell r="AL115">
            <v>7047.9210000000003</v>
          </cell>
          <cell r="AM115">
            <v>2645.5239999999999</v>
          </cell>
          <cell r="AN115">
            <v>527.649</v>
          </cell>
          <cell r="AO115">
            <v>855.07799999999997</v>
          </cell>
          <cell r="AP115">
            <v>278.89100000000002</v>
          </cell>
          <cell r="AQ115">
            <v>255.43100000000001</v>
          </cell>
          <cell r="AR115">
            <v>294.464</v>
          </cell>
          <cell r="AS115">
            <v>18952.879000000004</v>
          </cell>
          <cell r="AU115">
            <v>6738.3639999999996</v>
          </cell>
          <cell r="AV115">
            <v>6738.3639999999996</v>
          </cell>
          <cell r="AW115">
            <v>2529.328</v>
          </cell>
          <cell r="AX115">
            <v>504.47300000000001</v>
          </cell>
          <cell r="AY115">
            <v>817.52099999999996</v>
          </cell>
          <cell r="AZ115">
            <v>266.642</v>
          </cell>
          <cell r="BA115">
            <v>244.21199999999999</v>
          </cell>
          <cell r="BB115">
            <v>281.53100000000001</v>
          </cell>
          <cell r="BC115">
            <v>18120.434999999998</v>
          </cell>
          <cell r="BE115">
            <v>47.537999999999997</v>
          </cell>
          <cell r="BF115">
            <v>5701.3950000000004</v>
          </cell>
          <cell r="BG115">
            <v>2593.2840000000001</v>
          </cell>
          <cell r="BH115">
            <v>467.37299999999999</v>
          </cell>
          <cell r="BI115">
            <v>909.75199999999995</v>
          </cell>
          <cell r="BJ115">
            <v>272.94</v>
          </cell>
          <cell r="BK115">
            <v>251.14599999999999</v>
          </cell>
          <cell r="BL115">
            <v>295.56</v>
          </cell>
          <cell r="BM115">
            <v>10538.988000000001</v>
          </cell>
          <cell r="BO115">
            <v>47.537999999999997</v>
          </cell>
          <cell r="BP115">
            <v>5701.393</v>
          </cell>
          <cell r="BQ115">
            <v>2593.2829999999999</v>
          </cell>
          <cell r="BR115">
            <v>467.37200000000001</v>
          </cell>
          <cell r="BS115">
            <v>909.75099999999998</v>
          </cell>
          <cell r="BT115">
            <v>272.94</v>
          </cell>
          <cell r="BU115">
            <v>251.14599999999999</v>
          </cell>
          <cell r="BV115">
            <v>295.56</v>
          </cell>
          <cell r="BW115">
            <v>10538.983</v>
          </cell>
          <cell r="BY115">
            <v>0</v>
          </cell>
          <cell r="BZ115">
            <v>0</v>
          </cell>
          <cell r="CA115">
            <v>0</v>
          </cell>
          <cell r="CB115">
            <v>0</v>
          </cell>
          <cell r="CC115">
            <v>0</v>
          </cell>
          <cell r="CD115">
            <v>0</v>
          </cell>
          <cell r="CE115">
            <v>0</v>
          </cell>
          <cell r="CF115">
            <v>0</v>
          </cell>
          <cell r="CG115">
            <v>0</v>
          </cell>
          <cell r="CI115">
            <v>45.161000000000001</v>
          </cell>
          <cell r="CJ115">
            <v>5416.3249999999998</v>
          </cell>
          <cell r="CK115">
            <v>2463.62</v>
          </cell>
          <cell r="CL115">
            <v>444.00400000000002</v>
          </cell>
          <cell r="CM115">
            <v>864.26400000000001</v>
          </cell>
          <cell r="CN115">
            <v>259.29300000000001</v>
          </cell>
          <cell r="CO115">
            <v>238.589</v>
          </cell>
          <cell r="CP115">
            <v>280.78199999999998</v>
          </cell>
          <cell r="CQ115">
            <v>10012.037999999999</v>
          </cell>
          <cell r="CS115">
            <v>2.82</v>
          </cell>
          <cell r="CT115">
            <v>214.405</v>
          </cell>
          <cell r="CU115">
            <v>94.668999999999997</v>
          </cell>
          <cell r="CV115">
            <v>14.364000000000001</v>
          </cell>
          <cell r="CW115">
            <v>29.021999999999998</v>
          </cell>
          <cell r="CX115">
            <v>7.5060000000000002</v>
          </cell>
          <cell r="CY115">
            <v>6.968</v>
          </cell>
          <cell r="CZ115">
            <v>7.2279999999999998</v>
          </cell>
          <cell r="DB115">
            <v>2.839</v>
          </cell>
          <cell r="DC115">
            <v>378.23099999999999</v>
          </cell>
          <cell r="DD115">
            <v>237.44900000000001</v>
          </cell>
          <cell r="DE115">
            <v>46.564</v>
          </cell>
          <cell r="DF115">
            <v>94.378</v>
          </cell>
          <cell r="DG115">
            <v>29.936</v>
          </cell>
          <cell r="DH115">
            <v>27.844999999999999</v>
          </cell>
          <cell r="DI115">
            <v>34.865000000000002</v>
          </cell>
          <cell r="DJ115">
            <v>852.10700000000008</v>
          </cell>
          <cell r="DL115">
            <v>0.22062000000000001</v>
          </cell>
          <cell r="DM115">
            <v>0.22062000000000001</v>
          </cell>
          <cell r="DN115">
            <v>0.87283500000000003</v>
          </cell>
          <cell r="DO115">
            <v>1.1972959999999999</v>
          </cell>
          <cell r="DP115">
            <v>1.18468</v>
          </cell>
          <cell r="DQ115">
            <v>1.986728</v>
          </cell>
          <cell r="DS115">
            <v>0</v>
          </cell>
          <cell r="DT115">
            <v>0</v>
          </cell>
          <cell r="DU115">
            <v>0</v>
          </cell>
          <cell r="DV115">
            <v>0</v>
          </cell>
          <cell r="DW115">
            <v>0</v>
          </cell>
          <cell r="DX115">
            <v>0</v>
          </cell>
          <cell r="DY115">
            <v>0</v>
          </cell>
          <cell r="DZ115">
            <v>0</v>
          </cell>
          <cell r="EA115">
            <v>0</v>
          </cell>
          <cell r="EC115">
            <v>0</v>
          </cell>
          <cell r="ED115">
            <v>0</v>
          </cell>
          <cell r="EE115">
            <v>0</v>
          </cell>
          <cell r="EF115">
            <v>0</v>
          </cell>
          <cell r="EG115">
            <v>0</v>
          </cell>
          <cell r="EH115">
            <v>0</v>
          </cell>
          <cell r="EI115">
            <v>0</v>
          </cell>
          <cell r="EJ115">
            <v>0</v>
          </cell>
          <cell r="EK115">
            <v>0</v>
          </cell>
          <cell r="EM115">
            <v>44.948</v>
          </cell>
          <cell r="EN115">
            <v>45.372</v>
          </cell>
          <cell r="EP115">
            <v>52.055</v>
          </cell>
          <cell r="EQ115">
            <v>52.932000000000002</v>
          </cell>
          <cell r="ES115">
            <v>9.5830000000000002</v>
          </cell>
          <cell r="ET115">
            <v>11.093</v>
          </cell>
          <cell r="EX115">
            <v>2022.4169999999999</v>
          </cell>
          <cell r="EY115">
            <v>2485.9070000000002</v>
          </cell>
          <cell r="FA115">
            <v>0.48199999999999998</v>
          </cell>
          <cell r="FB115">
            <v>0.59199999999999997</v>
          </cell>
          <cell r="FC115">
            <v>43.405000000000001</v>
          </cell>
          <cell r="FD115">
            <v>55.683</v>
          </cell>
          <cell r="FE115">
            <v>20.045000000000002</v>
          </cell>
          <cell r="FF115">
            <v>24.18</v>
          </cell>
          <cell r="FK115">
            <v>1535.4960000000001</v>
          </cell>
          <cell r="FL115">
            <v>1556.8050000000001</v>
          </cell>
          <cell r="FM115">
            <v>1543.894</v>
          </cell>
          <cell r="FN115">
            <v>34.298000000000002</v>
          </cell>
          <cell r="FO115">
            <v>16.262</v>
          </cell>
          <cell r="FP115">
            <v>179.036</v>
          </cell>
          <cell r="FQ115">
            <v>1327.2080000000001</v>
          </cell>
          <cell r="FR115">
            <v>1556.8050000000001</v>
          </cell>
          <cell r="FS115">
            <v>0</v>
          </cell>
          <cell r="FU115">
            <v>0.08</v>
          </cell>
          <cell r="FV115">
            <v>-190.89</v>
          </cell>
          <cell r="FW115">
            <v>0</v>
          </cell>
          <cell r="FX115">
            <v>0</v>
          </cell>
          <cell r="FY115">
            <v>0</v>
          </cell>
          <cell r="FZ115">
            <v>168.4</v>
          </cell>
          <cell r="GA115">
            <v>0.15</v>
          </cell>
          <cell r="GB115">
            <v>-304.8</v>
          </cell>
          <cell r="GE115">
            <v>0.25</v>
          </cell>
          <cell r="GF115">
            <v>-624.25</v>
          </cell>
          <cell r="GO115">
            <v>1.2500000000000001E-2</v>
          </cell>
          <cell r="GP115">
            <v>-125.15</v>
          </cell>
          <cell r="GQ115" t="str">
            <v xml:space="preserve"> </v>
          </cell>
          <cell r="GR115">
            <v>0</v>
          </cell>
          <cell r="GS115">
            <v>0</v>
          </cell>
          <cell r="GV115">
            <v>0</v>
          </cell>
          <cell r="GW115">
            <v>0</v>
          </cell>
          <cell r="GX115">
            <v>-316.03999999999996</v>
          </cell>
          <cell r="GY115">
            <v>-929.05</v>
          </cell>
          <cell r="GZ115">
            <v>-1245.0900000000001</v>
          </cell>
          <cell r="HC115">
            <v>-1245.0900000000001</v>
          </cell>
          <cell r="HE115">
            <v>339.88025554000023</v>
          </cell>
          <cell r="HF115">
            <v>0.52441373999999896</v>
          </cell>
          <cell r="HG115">
            <v>62.892143400000137</v>
          </cell>
          <cell r="HH115">
            <v>113.17527744000019</v>
          </cell>
          <cell r="HI115">
            <v>27.979610223999963</v>
          </cell>
          <cell r="HJ115">
            <v>53.888723839999933</v>
          </cell>
          <cell r="HK115">
            <v>27.112877015999985</v>
          </cell>
          <cell r="HL115">
            <v>24.947343495999977</v>
          </cell>
          <cell r="HM115">
            <v>29.359866384000039</v>
          </cell>
        </row>
        <row r="116">
          <cell r="B116" t="str">
            <v>72-400-063</v>
          </cell>
          <cell r="C116" t="str">
            <v>Devon-GTH00086</v>
          </cell>
          <cell r="D116" t="str">
            <v>Lanham Riley 1H</v>
          </cell>
          <cell r="E116">
            <v>5102</v>
          </cell>
          <cell r="F116">
            <v>6138</v>
          </cell>
          <cell r="H116">
            <v>3.1615000000000002</v>
          </cell>
          <cell r="I116">
            <v>3.1615000000000002</v>
          </cell>
          <cell r="J116">
            <v>1.1453</v>
          </cell>
          <cell r="K116">
            <v>0.2646</v>
          </cell>
          <cell r="L116">
            <v>0.36909999999999998</v>
          </cell>
          <cell r="M116">
            <v>0.1555</v>
          </cell>
          <cell r="N116">
            <v>0.13289999999999999</v>
          </cell>
          <cell r="O116">
            <v>0.19420000000000001</v>
          </cell>
          <cell r="P116">
            <v>5.4230999999999998</v>
          </cell>
          <cell r="Q116">
            <v>1.2746</v>
          </cell>
          <cell r="R116">
            <v>1224.0999999999999</v>
          </cell>
          <cell r="T116" t="str">
            <v>PriceTableDevonNGL</v>
          </cell>
          <cell r="Y116">
            <v>41388</v>
          </cell>
          <cell r="Z116">
            <v>14.65</v>
          </cell>
          <cell r="AB116">
            <v>4855.3909999999996</v>
          </cell>
          <cell r="AC116">
            <v>5865.3819999999996</v>
          </cell>
          <cell r="AE116" t="str">
            <v>Yes</v>
          </cell>
          <cell r="AG116" t="str">
            <v>Yes</v>
          </cell>
          <cell r="AI116">
            <v>0.95</v>
          </cell>
          <cell r="AK116">
            <v>16055.501</v>
          </cell>
          <cell r="AL116">
            <v>16055.501</v>
          </cell>
          <cell r="AM116">
            <v>5816.3419999999996</v>
          </cell>
          <cell r="AN116">
            <v>1343.7560000000001</v>
          </cell>
          <cell r="AO116">
            <v>1874.454</v>
          </cell>
          <cell r="AP116">
            <v>789.69799999999998</v>
          </cell>
          <cell r="AQ116">
            <v>674.92499999999995</v>
          </cell>
          <cell r="AR116">
            <v>986.23400000000004</v>
          </cell>
          <cell r="AS116">
            <v>43596.410999999993</v>
          </cell>
          <cell r="AU116">
            <v>15350.319</v>
          </cell>
          <cell r="AV116">
            <v>15350.319</v>
          </cell>
          <cell r="AW116">
            <v>5560.8789999999999</v>
          </cell>
          <cell r="AX116">
            <v>1284.7360000000001</v>
          </cell>
          <cell r="AY116">
            <v>1792.125</v>
          </cell>
          <cell r="AZ116">
            <v>755.01300000000003</v>
          </cell>
          <cell r="BA116">
            <v>645.28099999999995</v>
          </cell>
          <cell r="BB116">
            <v>942.91700000000003</v>
          </cell>
          <cell r="BC116">
            <v>41681.589</v>
          </cell>
          <cell r="BE116">
            <v>108.29300000000001</v>
          </cell>
          <cell r="BF116">
            <v>12988.05</v>
          </cell>
          <cell r="BG116">
            <v>5701.49</v>
          </cell>
          <cell r="BH116">
            <v>1190.251</v>
          </cell>
          <cell r="BI116">
            <v>1994.308</v>
          </cell>
          <cell r="BJ116">
            <v>772.84699999999998</v>
          </cell>
          <cell r="BK116">
            <v>663.60299999999995</v>
          </cell>
          <cell r="BL116">
            <v>989.90499999999997</v>
          </cell>
          <cell r="BM116">
            <v>24408.746999999999</v>
          </cell>
          <cell r="BO116">
            <v>108.29300000000001</v>
          </cell>
          <cell r="BP116">
            <v>12988.049000000001</v>
          </cell>
          <cell r="BQ116">
            <v>5701.4889999999996</v>
          </cell>
          <cell r="BR116">
            <v>1190.251</v>
          </cell>
          <cell r="BS116">
            <v>1994.308</v>
          </cell>
          <cell r="BT116">
            <v>772.846</v>
          </cell>
          <cell r="BU116">
            <v>663.60299999999995</v>
          </cell>
          <cell r="BV116">
            <v>989.90499999999997</v>
          </cell>
          <cell r="BW116">
            <v>24408.743999999999</v>
          </cell>
          <cell r="BY116">
            <v>0</v>
          </cell>
          <cell r="BZ116">
            <v>0</v>
          </cell>
          <cell r="CA116">
            <v>0</v>
          </cell>
          <cell r="CB116">
            <v>0</v>
          </cell>
          <cell r="CC116">
            <v>0</v>
          </cell>
          <cell r="CD116">
            <v>0</v>
          </cell>
          <cell r="CE116">
            <v>0</v>
          </cell>
          <cell r="CF116">
            <v>0</v>
          </cell>
          <cell r="CG116">
            <v>0</v>
          </cell>
          <cell r="CI116">
            <v>102.878</v>
          </cell>
          <cell r="CJ116">
            <v>12338.647999999999</v>
          </cell>
          <cell r="CK116">
            <v>5416.4160000000002</v>
          </cell>
          <cell r="CL116">
            <v>1130.7380000000001</v>
          </cell>
          <cell r="CM116">
            <v>1894.5930000000001</v>
          </cell>
          <cell r="CN116">
            <v>734.20500000000004</v>
          </cell>
          <cell r="CO116">
            <v>630.423</v>
          </cell>
          <cell r="CP116">
            <v>940.41</v>
          </cell>
          <cell r="CQ116">
            <v>23188.311000000002</v>
          </cell>
          <cell r="CS116">
            <v>6.4249999999999998</v>
          </cell>
          <cell r="CT116">
            <v>488.42500000000001</v>
          </cell>
          <cell r="CU116">
            <v>208.13499999999999</v>
          </cell>
          <cell r="CV116">
            <v>36.58</v>
          </cell>
          <cell r="CW116">
            <v>63.621000000000002</v>
          </cell>
          <cell r="CX116">
            <v>21.254000000000001</v>
          </cell>
          <cell r="CY116">
            <v>18.411999999999999</v>
          </cell>
          <cell r="CZ116">
            <v>24.21</v>
          </cell>
          <cell r="DB116">
            <v>6.468</v>
          </cell>
          <cell r="DC116">
            <v>861.62699999999995</v>
          </cell>
          <cell r="DD116">
            <v>522.04499999999996</v>
          </cell>
          <cell r="DE116">
            <v>118.58499999999999</v>
          </cell>
          <cell r="DF116">
            <v>206.88900000000001</v>
          </cell>
          <cell r="DG116">
            <v>84.766000000000005</v>
          </cell>
          <cell r="DH116">
            <v>73.573999999999998</v>
          </cell>
          <cell r="DI116">
            <v>116.77200000000001</v>
          </cell>
          <cell r="DJ116">
            <v>1990.7260000000001</v>
          </cell>
          <cell r="DL116">
            <v>0.22062000000000001</v>
          </cell>
          <cell r="DM116">
            <v>0.22062000000000001</v>
          </cell>
          <cell r="DN116">
            <v>0.87283500000000003</v>
          </cell>
          <cell r="DO116">
            <v>1.1972959999999999</v>
          </cell>
          <cell r="DP116">
            <v>1.18468</v>
          </cell>
          <cell r="DQ116">
            <v>1.986728</v>
          </cell>
          <cell r="DS116">
            <v>0</v>
          </cell>
          <cell r="DT116">
            <v>0</v>
          </cell>
          <cell r="DU116">
            <v>0</v>
          </cell>
          <cell r="DV116">
            <v>0</v>
          </cell>
          <cell r="DW116">
            <v>0</v>
          </cell>
          <cell r="DX116">
            <v>0</v>
          </cell>
          <cell r="DY116">
            <v>0</v>
          </cell>
          <cell r="DZ116">
            <v>0</v>
          </cell>
          <cell r="EA116">
            <v>0</v>
          </cell>
          <cell r="EC116">
            <v>0</v>
          </cell>
          <cell r="ED116">
            <v>0</v>
          </cell>
          <cell r="EE116">
            <v>0</v>
          </cell>
          <cell r="EF116">
            <v>0</v>
          </cell>
          <cell r="EG116">
            <v>0</v>
          </cell>
          <cell r="EH116">
            <v>0</v>
          </cell>
          <cell r="EI116">
            <v>0</v>
          </cell>
          <cell r="EJ116">
            <v>0</v>
          </cell>
          <cell r="EK116">
            <v>0</v>
          </cell>
          <cell r="EM116">
            <v>110.488</v>
          </cell>
          <cell r="EN116">
            <v>111.53200000000001</v>
          </cell>
          <cell r="EP116">
            <v>127.958</v>
          </cell>
          <cell r="EQ116">
            <v>130.11500000000001</v>
          </cell>
          <cell r="ES116">
            <v>23.555999999999997</v>
          </cell>
          <cell r="ET116">
            <v>27.266999999999999</v>
          </cell>
          <cell r="EX116">
            <v>5078.4440000000004</v>
          </cell>
          <cell r="EY116">
            <v>6110.7330000000002</v>
          </cell>
          <cell r="FA116">
            <v>1.21</v>
          </cell>
          <cell r="FB116">
            <v>1.454</v>
          </cell>
          <cell r="FC116">
            <v>108.992</v>
          </cell>
          <cell r="FD116">
            <v>136.87700000000001</v>
          </cell>
          <cell r="FE116">
            <v>50.334000000000003</v>
          </cell>
          <cell r="FF116">
            <v>59.438000000000002</v>
          </cell>
          <cell r="FK116">
            <v>3878.3599999999997</v>
          </cell>
          <cell r="FL116">
            <v>3932.1819999999998</v>
          </cell>
          <cell r="FM116">
            <v>3899.5709999999999</v>
          </cell>
          <cell r="FN116">
            <v>86.63</v>
          </cell>
          <cell r="FO116">
            <v>41.076000000000001</v>
          </cell>
          <cell r="FP116">
            <v>452.21</v>
          </cell>
          <cell r="FQ116">
            <v>3352.2669999999998</v>
          </cell>
          <cell r="FR116">
            <v>3932.1819999999998</v>
          </cell>
          <cell r="FS116">
            <v>0</v>
          </cell>
          <cell r="FU116">
            <v>0.08</v>
          </cell>
          <cell r="FV116">
            <v>-469.23</v>
          </cell>
          <cell r="FW116">
            <v>0</v>
          </cell>
          <cell r="FX116">
            <v>0</v>
          </cell>
          <cell r="FY116">
            <v>0</v>
          </cell>
          <cell r="FZ116">
            <v>235.7</v>
          </cell>
          <cell r="GA116">
            <v>0.15</v>
          </cell>
          <cell r="GB116">
            <v>-765.3</v>
          </cell>
          <cell r="GE116">
            <v>0.25</v>
          </cell>
          <cell r="GF116">
            <v>-1534.5</v>
          </cell>
          <cell r="GO116">
            <v>1.2500000000000001E-2</v>
          </cell>
          <cell r="GP116">
            <v>-289.85000000000002</v>
          </cell>
          <cell r="GQ116" t="str">
            <v xml:space="preserve"> </v>
          </cell>
          <cell r="GR116">
            <v>0</v>
          </cell>
          <cell r="GS116">
            <v>0</v>
          </cell>
          <cell r="GV116">
            <v>0</v>
          </cell>
          <cell r="GW116">
            <v>0</v>
          </cell>
          <cell r="GX116">
            <v>-759.08</v>
          </cell>
          <cell r="GY116">
            <v>-2299.8000000000002</v>
          </cell>
          <cell r="GZ116">
            <v>-3058.8799999999997</v>
          </cell>
          <cell r="HC116">
            <v>-3058.8799999999997</v>
          </cell>
          <cell r="HE116">
            <v>823.6972151539992</v>
          </cell>
          <cell r="HF116">
            <v>1.1946573000000014</v>
          </cell>
          <cell r="HG116">
            <v>143.27106924</v>
          </cell>
          <cell r="HH116">
            <v>248.82256478999966</v>
          </cell>
          <cell r="HI116">
            <v>71.254676847999903</v>
          </cell>
          <cell r="HJ116">
            <v>118.1303661999999</v>
          </cell>
          <cell r="HK116">
            <v>76.771143375999884</v>
          </cell>
          <cell r="HL116">
            <v>65.919635039999903</v>
          </cell>
          <cell r="HM116">
            <v>98.333102360000012</v>
          </cell>
        </row>
        <row r="117">
          <cell r="B117" t="str">
            <v>72-400-066</v>
          </cell>
          <cell r="C117" t="str">
            <v>Devon-GTH00086</v>
          </cell>
          <cell r="D117" t="str">
            <v>Murrin Bear Creek 1H</v>
          </cell>
          <cell r="E117">
            <v>12405</v>
          </cell>
          <cell r="F117">
            <v>14054</v>
          </cell>
          <cell r="H117">
            <v>2.6555</v>
          </cell>
          <cell r="I117">
            <v>2.6555</v>
          </cell>
          <cell r="J117">
            <v>0.77500000000000002</v>
          </cell>
          <cell r="K117">
            <v>0.1603</v>
          </cell>
          <cell r="L117">
            <v>0.20699999999999999</v>
          </cell>
          <cell r="M117">
            <v>7.5600000000000001E-2</v>
          </cell>
          <cell r="N117">
            <v>5.8000000000000003E-2</v>
          </cell>
          <cell r="O117">
            <v>0.16259999999999999</v>
          </cell>
          <cell r="P117">
            <v>4.0940000000000003</v>
          </cell>
          <cell r="Q117">
            <v>1.2672000000000001</v>
          </cell>
          <cell r="R117">
            <v>1153.3</v>
          </cell>
          <cell r="T117" t="str">
            <v>PriceTableDevonNGL</v>
          </cell>
          <cell r="Y117">
            <v>41382</v>
          </cell>
          <cell r="Z117">
            <v>14.65</v>
          </cell>
          <cell r="AB117">
            <v>11808.585999999999</v>
          </cell>
          <cell r="AC117">
            <v>13429.794</v>
          </cell>
          <cell r="AE117" t="str">
            <v>Yes</v>
          </cell>
          <cell r="AG117" t="str">
            <v>Yes</v>
          </cell>
          <cell r="AI117">
            <v>0.95</v>
          </cell>
          <cell r="AK117">
            <v>32798.248</v>
          </cell>
          <cell r="AL117">
            <v>32798.248</v>
          </cell>
          <cell r="AM117">
            <v>9572.0740000000005</v>
          </cell>
          <cell r="AN117">
            <v>1979.875</v>
          </cell>
          <cell r="AO117">
            <v>2556.67</v>
          </cell>
          <cell r="AP117">
            <v>933.74</v>
          </cell>
          <cell r="AQ117">
            <v>716.36199999999997</v>
          </cell>
          <cell r="AR117">
            <v>2008.2829999999999</v>
          </cell>
          <cell r="AS117">
            <v>83363.5</v>
          </cell>
          <cell r="AU117">
            <v>31357.7</v>
          </cell>
          <cell r="AV117">
            <v>31357.7</v>
          </cell>
          <cell r="AW117">
            <v>9151.6540000000005</v>
          </cell>
          <cell r="AX117">
            <v>1892.9159999999999</v>
          </cell>
          <cell r="AY117">
            <v>2444.377</v>
          </cell>
          <cell r="AZ117">
            <v>892.72900000000004</v>
          </cell>
          <cell r="BA117">
            <v>684.89800000000002</v>
          </cell>
          <cell r="BB117">
            <v>1920.076</v>
          </cell>
          <cell r="BC117">
            <v>79702.05</v>
          </cell>
          <cell r="BE117">
            <v>221.221</v>
          </cell>
          <cell r="BF117">
            <v>26532.045999999998</v>
          </cell>
          <cell r="BG117">
            <v>9383.0589999999993</v>
          </cell>
          <cell r="BH117">
            <v>1753.703</v>
          </cell>
          <cell r="BI117">
            <v>2720.145</v>
          </cell>
          <cell r="BJ117">
            <v>913.81500000000005</v>
          </cell>
          <cell r="BK117">
            <v>704.34500000000003</v>
          </cell>
          <cell r="BL117">
            <v>2015.759</v>
          </cell>
          <cell r="BM117">
            <v>44244.093000000001</v>
          </cell>
          <cell r="BO117">
            <v>221.221</v>
          </cell>
          <cell r="BP117">
            <v>26532.044999999998</v>
          </cell>
          <cell r="BQ117">
            <v>9383.0589999999993</v>
          </cell>
          <cell r="BR117">
            <v>1753.703</v>
          </cell>
          <cell r="BS117">
            <v>2720.145</v>
          </cell>
          <cell r="BT117">
            <v>913.81500000000005</v>
          </cell>
          <cell r="BU117">
            <v>704.34500000000003</v>
          </cell>
          <cell r="BV117">
            <v>2015.758</v>
          </cell>
          <cell r="BW117">
            <v>44244.091</v>
          </cell>
          <cell r="BY117">
            <v>0</v>
          </cell>
          <cell r="BZ117">
            <v>0</v>
          </cell>
          <cell r="CA117">
            <v>0</v>
          </cell>
          <cell r="CB117">
            <v>0</v>
          </cell>
          <cell r="CC117">
            <v>0</v>
          </cell>
          <cell r="CD117">
            <v>0</v>
          </cell>
          <cell r="CE117">
            <v>0</v>
          </cell>
          <cell r="CF117">
            <v>0</v>
          </cell>
          <cell r="CG117">
            <v>0</v>
          </cell>
          <cell r="CI117">
            <v>210.16</v>
          </cell>
          <cell r="CJ117">
            <v>25205.444</v>
          </cell>
          <cell r="CK117">
            <v>8913.9060000000009</v>
          </cell>
          <cell r="CL117">
            <v>1666.018</v>
          </cell>
          <cell r="CM117">
            <v>2584.1379999999999</v>
          </cell>
          <cell r="CN117">
            <v>868.12400000000002</v>
          </cell>
          <cell r="CO117">
            <v>669.12800000000004</v>
          </cell>
          <cell r="CP117">
            <v>1914.971</v>
          </cell>
          <cell r="CQ117">
            <v>42031.889000000003</v>
          </cell>
          <cell r="CS117">
            <v>13.124000000000001</v>
          </cell>
          <cell r="CT117">
            <v>997.75599999999997</v>
          </cell>
          <cell r="CU117">
            <v>342.53199999999998</v>
          </cell>
          <cell r="CV117">
            <v>53.896999999999998</v>
          </cell>
          <cell r="CW117">
            <v>86.775000000000006</v>
          </cell>
          <cell r="CX117">
            <v>25.13</v>
          </cell>
          <cell r="CY117">
            <v>19.542000000000002</v>
          </cell>
          <cell r="CZ117">
            <v>49.298999999999999</v>
          </cell>
          <cell r="DB117">
            <v>13.212999999999999</v>
          </cell>
          <cell r="DC117">
            <v>1760.136</v>
          </cell>
          <cell r="DD117">
            <v>859.14099999999996</v>
          </cell>
          <cell r="DE117">
            <v>174.721</v>
          </cell>
          <cell r="DF117">
            <v>282.18799999999999</v>
          </cell>
          <cell r="DG117">
            <v>100.227</v>
          </cell>
          <cell r="DH117">
            <v>78.090999999999994</v>
          </cell>
          <cell r="DI117">
            <v>237.785</v>
          </cell>
          <cell r="DJ117">
            <v>3505.5019999999995</v>
          </cell>
          <cell r="DL117">
            <v>0.22062000000000001</v>
          </cell>
          <cell r="DM117">
            <v>0.22062000000000001</v>
          </cell>
          <cell r="DN117">
            <v>0.87283500000000003</v>
          </cell>
          <cell r="DO117">
            <v>1.1972959999999999</v>
          </cell>
          <cell r="DP117">
            <v>1.18468</v>
          </cell>
          <cell r="DQ117">
            <v>1.986728</v>
          </cell>
          <cell r="DS117">
            <v>0</v>
          </cell>
          <cell r="DT117">
            <v>0</v>
          </cell>
          <cell r="DU117">
            <v>0</v>
          </cell>
          <cell r="DV117">
            <v>0</v>
          </cell>
          <cell r="DW117">
            <v>0</v>
          </cell>
          <cell r="DX117">
            <v>0</v>
          </cell>
          <cell r="DY117">
            <v>0</v>
          </cell>
          <cell r="DZ117">
            <v>0</v>
          </cell>
          <cell r="EA117">
            <v>0</v>
          </cell>
          <cell r="EC117">
            <v>0</v>
          </cell>
          <cell r="ED117">
            <v>0</v>
          </cell>
          <cell r="EE117">
            <v>0</v>
          </cell>
          <cell r="EF117">
            <v>0</v>
          </cell>
          <cell r="EG117">
            <v>0</v>
          </cell>
          <cell r="EH117">
            <v>0</v>
          </cell>
          <cell r="EI117">
            <v>0</v>
          </cell>
          <cell r="EJ117">
            <v>0</v>
          </cell>
          <cell r="EK117">
            <v>0</v>
          </cell>
          <cell r="EM117">
            <v>252.983</v>
          </cell>
          <cell r="EN117">
            <v>255.37199999999999</v>
          </cell>
          <cell r="EP117">
            <v>292.98099999999999</v>
          </cell>
          <cell r="EQ117">
            <v>297.91899999999998</v>
          </cell>
          <cell r="ES117">
            <v>53.936999999999998</v>
          </cell>
          <cell r="ET117">
            <v>62.434000000000005</v>
          </cell>
          <cell r="EX117">
            <v>12351.063</v>
          </cell>
          <cell r="EY117">
            <v>13991.566000000001</v>
          </cell>
          <cell r="FA117">
            <v>2.944</v>
          </cell>
          <cell r="FB117">
            <v>3.3290000000000002</v>
          </cell>
          <cell r="FC117">
            <v>265.07499999999999</v>
          </cell>
          <cell r="FD117">
            <v>313.40199999999999</v>
          </cell>
          <cell r="FE117">
            <v>122.41500000000001</v>
          </cell>
          <cell r="FF117">
            <v>136.09399999999999</v>
          </cell>
          <cell r="FK117">
            <v>9932.7730000000029</v>
          </cell>
          <cell r="FL117">
            <v>10070.616</v>
          </cell>
          <cell r="FM117">
            <v>9987.0969999999998</v>
          </cell>
          <cell r="FN117">
            <v>221.86600000000001</v>
          </cell>
          <cell r="FO117">
            <v>105.19799999999999</v>
          </cell>
          <cell r="FP117">
            <v>1158.143</v>
          </cell>
          <cell r="FQ117">
            <v>8585.4089999999997</v>
          </cell>
          <cell r="FR117">
            <v>10070.616</v>
          </cell>
          <cell r="FS117">
            <v>0</v>
          </cell>
          <cell r="FU117">
            <v>0.08</v>
          </cell>
          <cell r="FV117">
            <v>-1074.3800000000001</v>
          </cell>
          <cell r="FW117">
            <v>0</v>
          </cell>
          <cell r="FX117">
            <v>0</v>
          </cell>
          <cell r="FY117">
            <v>0</v>
          </cell>
          <cell r="FZ117">
            <v>141</v>
          </cell>
          <cell r="GA117">
            <v>0.2</v>
          </cell>
          <cell r="GB117">
            <v>-2481</v>
          </cell>
          <cell r="GE117">
            <v>0.25</v>
          </cell>
          <cell r="GF117">
            <v>-3513.5</v>
          </cell>
          <cell r="GO117">
            <v>1.2500000000000001E-2</v>
          </cell>
          <cell r="GP117">
            <v>-525.4</v>
          </cell>
          <cell r="GQ117" t="str">
            <v>72-402-066</v>
          </cell>
          <cell r="GR117">
            <v>465</v>
          </cell>
          <cell r="GS117">
            <v>-200</v>
          </cell>
          <cell r="GV117">
            <v>0</v>
          </cell>
          <cell r="GW117">
            <v>0</v>
          </cell>
          <cell r="GX117">
            <v>-1599.7800000000002</v>
          </cell>
          <cell r="GY117">
            <v>-6194.5</v>
          </cell>
          <cell r="GZ117">
            <v>-7794.28</v>
          </cell>
          <cell r="HC117">
            <v>-7794.28</v>
          </cell>
          <cell r="HE117">
            <v>1331.6985730229985</v>
          </cell>
          <cell r="HF117">
            <v>2.4402778200000017</v>
          </cell>
          <cell r="HG117">
            <v>292.6749332399998</v>
          </cell>
          <cell r="HH117">
            <v>409.49315875499866</v>
          </cell>
          <cell r="HI117">
            <v>104.98489975999993</v>
          </cell>
          <cell r="HJ117">
            <v>161.12477276000007</v>
          </cell>
          <cell r="HK117">
            <v>90.775589048000057</v>
          </cell>
          <cell r="HL117">
            <v>69.966599975999969</v>
          </cell>
          <cell r="HM117">
            <v>200.23834166400002</v>
          </cell>
        </row>
        <row r="118">
          <cell r="B118" t="str">
            <v>72-400-068</v>
          </cell>
          <cell r="C118" t="str">
            <v>Devon-GTH00086</v>
          </cell>
          <cell r="D118" t="str">
            <v>W.G. Mitchell 1H</v>
          </cell>
          <cell r="E118">
            <v>2985</v>
          </cell>
          <cell r="F118">
            <v>3584</v>
          </cell>
          <cell r="H118">
            <v>3.0569999999999999</v>
          </cell>
          <cell r="I118">
            <v>3.0569999999999999</v>
          </cell>
          <cell r="J118">
            <v>1.0496000000000001</v>
          </cell>
          <cell r="K118">
            <v>0.23039999999999999</v>
          </cell>
          <cell r="L118">
            <v>0.33779999999999999</v>
          </cell>
          <cell r="M118">
            <v>0.12820000000000001</v>
          </cell>
          <cell r="N118">
            <v>0.1192</v>
          </cell>
          <cell r="O118">
            <v>0.21659999999999999</v>
          </cell>
          <cell r="P118">
            <v>5.1387999999999998</v>
          </cell>
          <cell r="Q118">
            <v>0.60409999999999997</v>
          </cell>
          <cell r="R118">
            <v>1222</v>
          </cell>
          <cell r="T118" t="str">
            <v>PriceTableDevonNGL</v>
          </cell>
          <cell r="Y118">
            <v>41429</v>
          </cell>
          <cell r="Z118">
            <v>14.65</v>
          </cell>
          <cell r="AB118">
            <v>2840.7440000000001</v>
          </cell>
          <cell r="AC118">
            <v>3424.817</v>
          </cell>
          <cell r="AE118" t="str">
            <v>Yes</v>
          </cell>
          <cell r="AG118" t="str">
            <v>Yes</v>
          </cell>
          <cell r="AI118">
            <v>0.95</v>
          </cell>
          <cell r="AK118">
            <v>9083.0959999999995</v>
          </cell>
          <cell r="AL118">
            <v>9083.0959999999995</v>
          </cell>
          <cell r="AM118">
            <v>3118.6190000000001</v>
          </cell>
          <cell r="AN118">
            <v>684.57500000000005</v>
          </cell>
          <cell r="AO118">
            <v>1003.687</v>
          </cell>
          <cell r="AP118">
            <v>380.91399999999999</v>
          </cell>
          <cell r="AQ118">
            <v>354.17200000000003</v>
          </cell>
          <cell r="AR118">
            <v>643.572</v>
          </cell>
          <cell r="AS118">
            <v>24351.731</v>
          </cell>
          <cell r="AU118">
            <v>8684.1540000000005</v>
          </cell>
          <cell r="AV118">
            <v>8684.1540000000005</v>
          </cell>
          <cell r="AW118">
            <v>2981.645</v>
          </cell>
          <cell r="AX118">
            <v>654.50699999999995</v>
          </cell>
          <cell r="AY118">
            <v>959.60299999999995</v>
          </cell>
          <cell r="AZ118">
            <v>364.18299999999999</v>
          </cell>
          <cell r="BA118">
            <v>338.61700000000002</v>
          </cell>
          <cell r="BB118">
            <v>615.30499999999995</v>
          </cell>
          <cell r="BC118">
            <v>23282.168000000001</v>
          </cell>
          <cell r="BE118">
            <v>61.265000000000001</v>
          </cell>
          <cell r="BF118">
            <v>7347.7439999999997</v>
          </cell>
          <cell r="BG118">
            <v>3057.0369999999998</v>
          </cell>
          <cell r="BH118">
            <v>606.37199999999996</v>
          </cell>
          <cell r="BI118">
            <v>1067.8630000000001</v>
          </cell>
          <cell r="BJ118">
            <v>372.786</v>
          </cell>
          <cell r="BK118">
            <v>348.23099999999999</v>
          </cell>
          <cell r="BL118">
            <v>645.96799999999996</v>
          </cell>
          <cell r="BM118">
            <v>13507.266</v>
          </cell>
          <cell r="BO118">
            <v>61.265000000000001</v>
          </cell>
          <cell r="BP118">
            <v>7347.7439999999997</v>
          </cell>
          <cell r="BQ118">
            <v>3057.038</v>
          </cell>
          <cell r="BR118">
            <v>606.37199999999996</v>
          </cell>
          <cell r="BS118">
            <v>1067.8630000000001</v>
          </cell>
          <cell r="BT118">
            <v>372.78500000000003</v>
          </cell>
          <cell r="BU118">
            <v>348.23200000000003</v>
          </cell>
          <cell r="BV118">
            <v>645.96699999999998</v>
          </cell>
          <cell r="BW118">
            <v>13507.266</v>
          </cell>
          <cell r="BY118">
            <v>0</v>
          </cell>
          <cell r="BZ118">
            <v>0</v>
          </cell>
          <cell r="CA118">
            <v>0</v>
          </cell>
          <cell r="CB118">
            <v>0</v>
          </cell>
          <cell r="CC118">
            <v>0</v>
          </cell>
          <cell r="CD118">
            <v>0</v>
          </cell>
          <cell r="CE118">
            <v>0</v>
          </cell>
          <cell r="CF118">
            <v>0</v>
          </cell>
          <cell r="CG118">
            <v>0</v>
          </cell>
          <cell r="CI118">
            <v>58.201999999999998</v>
          </cell>
          <cell r="CJ118">
            <v>6980.357</v>
          </cell>
          <cell r="CK118">
            <v>2904.1849999999999</v>
          </cell>
          <cell r="CL118">
            <v>576.053</v>
          </cell>
          <cell r="CM118">
            <v>1014.47</v>
          </cell>
          <cell r="CN118">
            <v>354.14699999999999</v>
          </cell>
          <cell r="CO118">
            <v>330.81900000000002</v>
          </cell>
          <cell r="CP118">
            <v>613.66999999999996</v>
          </cell>
          <cell r="CQ118">
            <v>12831.903</v>
          </cell>
          <cell r="CS118">
            <v>3.6349999999999998</v>
          </cell>
          <cell r="CT118">
            <v>276.31700000000001</v>
          </cell>
          <cell r="CU118">
            <v>111.598</v>
          </cell>
          <cell r="CV118">
            <v>18.635999999999999</v>
          </cell>
          <cell r="CW118">
            <v>34.066000000000003</v>
          </cell>
          <cell r="CX118">
            <v>10.252000000000001</v>
          </cell>
          <cell r="CY118">
            <v>9.6620000000000008</v>
          </cell>
          <cell r="CZ118">
            <v>15.798</v>
          </cell>
          <cell r="DB118">
            <v>3.6589999999999998</v>
          </cell>
          <cell r="DC118">
            <v>487.44900000000001</v>
          </cell>
          <cell r="DD118">
            <v>279.91199999999998</v>
          </cell>
          <cell r="DE118">
            <v>60.412999999999997</v>
          </cell>
          <cell r="DF118">
            <v>110.78</v>
          </cell>
          <cell r="DG118">
            <v>40.887</v>
          </cell>
          <cell r="DH118">
            <v>38.607999999999997</v>
          </cell>
          <cell r="DI118">
            <v>76.2</v>
          </cell>
          <cell r="DJ118">
            <v>1097.9079999999999</v>
          </cell>
          <cell r="DL118">
            <v>0.22062000000000001</v>
          </cell>
          <cell r="DM118">
            <v>0.22062000000000001</v>
          </cell>
          <cell r="DN118">
            <v>0.87283500000000003</v>
          </cell>
          <cell r="DO118">
            <v>1.1972959999999999</v>
          </cell>
          <cell r="DP118">
            <v>1.18468</v>
          </cell>
          <cell r="DQ118">
            <v>1.986728</v>
          </cell>
          <cell r="DS118">
            <v>0</v>
          </cell>
          <cell r="DT118">
            <v>0</v>
          </cell>
          <cell r="DU118">
            <v>0</v>
          </cell>
          <cell r="DV118">
            <v>0</v>
          </cell>
          <cell r="DW118">
            <v>0</v>
          </cell>
          <cell r="DX118">
            <v>0</v>
          </cell>
          <cell r="DY118">
            <v>0</v>
          </cell>
          <cell r="DZ118">
            <v>0</v>
          </cell>
          <cell r="EA118">
            <v>0</v>
          </cell>
          <cell r="EC118">
            <v>0</v>
          </cell>
          <cell r="ED118">
            <v>0</v>
          </cell>
          <cell r="EE118">
            <v>0</v>
          </cell>
          <cell r="EF118">
            <v>0</v>
          </cell>
          <cell r="EG118">
            <v>0</v>
          </cell>
          <cell r="EH118">
            <v>0</v>
          </cell>
          <cell r="EI118">
            <v>0</v>
          </cell>
          <cell r="EJ118">
            <v>0</v>
          </cell>
          <cell r="EK118">
            <v>0</v>
          </cell>
          <cell r="EM118">
            <v>64.515000000000001</v>
          </cell>
          <cell r="EN118">
            <v>65.123999999999995</v>
          </cell>
          <cell r="EP118">
            <v>74.715000000000003</v>
          </cell>
          <cell r="EQ118">
            <v>75.974000000000004</v>
          </cell>
          <cell r="ES118">
            <v>13.754999999999999</v>
          </cell>
          <cell r="ET118">
            <v>15.922000000000001</v>
          </cell>
          <cell r="EX118">
            <v>2971.2449999999999</v>
          </cell>
          <cell r="EY118">
            <v>3568.078</v>
          </cell>
          <cell r="FA118">
            <v>0.70799999999999996</v>
          </cell>
          <cell r="FB118">
            <v>0.84899999999999998</v>
          </cell>
          <cell r="FC118">
            <v>63.768000000000001</v>
          </cell>
          <cell r="FD118">
            <v>79.923000000000002</v>
          </cell>
          <cell r="FE118">
            <v>29.449000000000002</v>
          </cell>
          <cell r="FF118">
            <v>34.706000000000003</v>
          </cell>
          <cell r="FK118">
            <v>2329.0720000000001</v>
          </cell>
          <cell r="FL118">
            <v>2361.3939999999998</v>
          </cell>
          <cell r="FM118">
            <v>2341.81</v>
          </cell>
          <cell r="FN118">
            <v>52.024000000000001</v>
          </cell>
          <cell r="FO118">
            <v>24.667000000000002</v>
          </cell>
          <cell r="FP118">
            <v>271.56599999999997</v>
          </cell>
          <cell r="FQ118">
            <v>2013.1369999999999</v>
          </cell>
          <cell r="FR118">
            <v>2361.3939999999998</v>
          </cell>
          <cell r="FS118">
            <v>0</v>
          </cell>
          <cell r="FU118">
            <v>0.08</v>
          </cell>
          <cell r="FV118">
            <v>-273.99</v>
          </cell>
          <cell r="FW118">
            <v>0</v>
          </cell>
          <cell r="FX118">
            <v>0</v>
          </cell>
          <cell r="FY118">
            <v>0</v>
          </cell>
          <cell r="FZ118">
            <v>167.6</v>
          </cell>
          <cell r="GA118">
            <v>0.15</v>
          </cell>
          <cell r="GB118">
            <v>-447.75</v>
          </cell>
          <cell r="GE118">
            <v>0.25</v>
          </cell>
          <cell r="GF118">
            <v>-896</v>
          </cell>
          <cell r="GO118">
            <v>1.2500000000000001E-2</v>
          </cell>
          <cell r="GP118">
            <v>-160.4</v>
          </cell>
          <cell r="GQ118" t="str">
            <v xml:space="preserve"> </v>
          </cell>
          <cell r="GR118">
            <v>0</v>
          </cell>
          <cell r="GS118">
            <v>0</v>
          </cell>
          <cell r="GV118">
            <v>0</v>
          </cell>
          <cell r="GW118">
            <v>0</v>
          </cell>
          <cell r="GX118">
            <v>-434.39</v>
          </cell>
          <cell r="GY118">
            <v>-1343.75</v>
          </cell>
          <cell r="GZ118">
            <v>-1778.14</v>
          </cell>
          <cell r="HC118">
            <v>-1778.14</v>
          </cell>
          <cell r="HE118">
            <v>450.48856315599977</v>
          </cell>
          <cell r="HF118">
            <v>0.67575906000000052</v>
          </cell>
          <cell r="HG118">
            <v>81.052919939999938</v>
          </cell>
          <cell r="HH118">
            <v>133.41457541999989</v>
          </cell>
          <cell r="HI118">
            <v>36.300817423999952</v>
          </cell>
          <cell r="HJ118">
            <v>63.253619240000035</v>
          </cell>
          <cell r="HK118">
            <v>37.030623192000022</v>
          </cell>
          <cell r="HL118">
            <v>34.592907935999953</v>
          </cell>
          <cell r="HM118">
            <v>64.167340944000003</v>
          </cell>
        </row>
        <row r="119">
          <cell r="B119" t="str">
            <v>72-400-070</v>
          </cell>
          <cell r="C119" t="str">
            <v>Devon-GTH00086</v>
          </cell>
          <cell r="D119" t="str">
            <v>Split Rail 1H</v>
          </cell>
          <cell r="E119">
            <v>2909</v>
          </cell>
          <cell r="F119">
            <v>3501</v>
          </cell>
          <cell r="H119">
            <v>3.0546000000000002</v>
          </cell>
          <cell r="I119">
            <v>3.0546000000000002</v>
          </cell>
          <cell r="J119">
            <v>1.0564</v>
          </cell>
          <cell r="K119">
            <v>0.23219999999999999</v>
          </cell>
          <cell r="L119">
            <v>0.33510000000000001</v>
          </cell>
          <cell r="M119">
            <v>0.1321</v>
          </cell>
          <cell r="N119">
            <v>0.1159</v>
          </cell>
          <cell r="O119">
            <v>0.24829999999999999</v>
          </cell>
          <cell r="P119">
            <v>5.1745999999999999</v>
          </cell>
          <cell r="Q119">
            <v>0.65559999999999996</v>
          </cell>
          <cell r="R119">
            <v>1224.5999999999999</v>
          </cell>
          <cell r="T119" t="str">
            <v>PriceTableDevonNGL</v>
          </cell>
          <cell r="Y119">
            <v>41429</v>
          </cell>
          <cell r="Z119">
            <v>14.65</v>
          </cell>
          <cell r="AB119">
            <v>2768.3870000000002</v>
          </cell>
          <cell r="AC119">
            <v>3345.5039999999999</v>
          </cell>
          <cell r="AE119" t="str">
            <v>Yes</v>
          </cell>
          <cell r="AG119" t="str">
            <v>Yes</v>
          </cell>
          <cell r="AI119">
            <v>0.95</v>
          </cell>
          <cell r="AK119">
            <v>8844.7900000000009</v>
          </cell>
          <cell r="AL119">
            <v>8844.7900000000009</v>
          </cell>
          <cell r="AM119">
            <v>3058.8739999999998</v>
          </cell>
          <cell r="AN119">
            <v>672.35</v>
          </cell>
          <cell r="AO119">
            <v>970.303</v>
          </cell>
          <cell r="AP119">
            <v>382.50400000000002</v>
          </cell>
          <cell r="AQ119">
            <v>335.596</v>
          </cell>
          <cell r="AR119">
            <v>718.96900000000005</v>
          </cell>
          <cell r="AS119">
            <v>23828.176000000003</v>
          </cell>
          <cell r="AU119">
            <v>8456.3150000000005</v>
          </cell>
          <cell r="AV119">
            <v>8456.3150000000005</v>
          </cell>
          <cell r="AW119">
            <v>2924.5239999999999</v>
          </cell>
          <cell r="AX119">
            <v>642.81899999999996</v>
          </cell>
          <cell r="AY119">
            <v>927.68600000000004</v>
          </cell>
          <cell r="AZ119">
            <v>365.70400000000001</v>
          </cell>
          <cell r="BA119">
            <v>320.85599999999999</v>
          </cell>
          <cell r="BB119">
            <v>687.39</v>
          </cell>
          <cell r="BC119">
            <v>22781.609000000004</v>
          </cell>
          <cell r="BE119">
            <v>59.656999999999996</v>
          </cell>
          <cell r="BF119">
            <v>7154.9669999999996</v>
          </cell>
          <cell r="BG119">
            <v>2998.4720000000002</v>
          </cell>
          <cell r="BH119">
            <v>595.54399999999998</v>
          </cell>
          <cell r="BI119">
            <v>1032.345</v>
          </cell>
          <cell r="BJ119">
            <v>374.34199999999998</v>
          </cell>
          <cell r="BK119">
            <v>329.96600000000001</v>
          </cell>
          <cell r="BL119">
            <v>721.64499999999998</v>
          </cell>
          <cell r="BM119">
            <v>13266.938</v>
          </cell>
          <cell r="BO119">
            <v>59.656999999999996</v>
          </cell>
          <cell r="BP119">
            <v>7154.9679999999998</v>
          </cell>
          <cell r="BQ119">
            <v>2998.4720000000002</v>
          </cell>
          <cell r="BR119">
            <v>595.54300000000001</v>
          </cell>
          <cell r="BS119">
            <v>1032.345</v>
          </cell>
          <cell r="BT119">
            <v>374.34199999999998</v>
          </cell>
          <cell r="BU119">
            <v>329.96600000000001</v>
          </cell>
          <cell r="BV119">
            <v>721.64400000000001</v>
          </cell>
          <cell r="BW119">
            <v>13266.937</v>
          </cell>
          <cell r="BY119">
            <v>0</v>
          </cell>
          <cell r="BZ119">
            <v>0</v>
          </cell>
          <cell r="CA119">
            <v>0</v>
          </cell>
          <cell r="CB119">
            <v>0</v>
          </cell>
          <cell r="CC119">
            <v>0</v>
          </cell>
          <cell r="CD119">
            <v>0</v>
          </cell>
          <cell r="CE119">
            <v>0</v>
          </cell>
          <cell r="CF119">
            <v>0</v>
          </cell>
          <cell r="CG119">
            <v>0</v>
          </cell>
          <cell r="CI119">
            <v>56.673999999999999</v>
          </cell>
          <cell r="CJ119">
            <v>6797.2190000000001</v>
          </cell>
          <cell r="CK119">
            <v>2848.5479999999998</v>
          </cell>
          <cell r="CL119">
            <v>565.76700000000005</v>
          </cell>
          <cell r="CM119">
            <v>980.72799999999995</v>
          </cell>
          <cell r="CN119">
            <v>355.625</v>
          </cell>
          <cell r="CO119">
            <v>313.46800000000002</v>
          </cell>
          <cell r="CP119">
            <v>685.56299999999999</v>
          </cell>
          <cell r="CQ119">
            <v>12603.591999999999</v>
          </cell>
          <cell r="CS119">
            <v>3.5390000000000001</v>
          </cell>
          <cell r="CT119">
            <v>269.06799999999998</v>
          </cell>
          <cell r="CU119">
            <v>109.46</v>
          </cell>
          <cell r="CV119">
            <v>18.303000000000001</v>
          </cell>
          <cell r="CW119">
            <v>32.933</v>
          </cell>
          <cell r="CX119">
            <v>10.295</v>
          </cell>
          <cell r="CY119">
            <v>9.1549999999999994</v>
          </cell>
          <cell r="CZ119">
            <v>17.649000000000001</v>
          </cell>
          <cell r="DB119">
            <v>3.5630000000000002</v>
          </cell>
          <cell r="DC119">
            <v>474.661</v>
          </cell>
          <cell r="DD119">
            <v>274.54899999999998</v>
          </cell>
          <cell r="DE119">
            <v>59.334000000000003</v>
          </cell>
          <cell r="DF119">
            <v>107.095</v>
          </cell>
          <cell r="DG119">
            <v>41.058</v>
          </cell>
          <cell r="DH119">
            <v>36.582999999999998</v>
          </cell>
          <cell r="DI119">
            <v>85.126999999999995</v>
          </cell>
          <cell r="DJ119">
            <v>1081.97</v>
          </cell>
          <cell r="DL119">
            <v>0.22062000000000001</v>
          </cell>
          <cell r="DM119">
            <v>0.22062000000000001</v>
          </cell>
          <cell r="DN119">
            <v>0.87283500000000003</v>
          </cell>
          <cell r="DO119">
            <v>1.1972959999999999</v>
          </cell>
          <cell r="DP119">
            <v>1.18468</v>
          </cell>
          <cell r="DQ119">
            <v>1.986728</v>
          </cell>
          <cell r="DS119">
            <v>0</v>
          </cell>
          <cell r="DT119">
            <v>0</v>
          </cell>
          <cell r="DU119">
            <v>0</v>
          </cell>
          <cell r="DV119">
            <v>0</v>
          </cell>
          <cell r="DW119">
            <v>0</v>
          </cell>
          <cell r="DX119">
            <v>0</v>
          </cell>
          <cell r="DY119">
            <v>0</v>
          </cell>
          <cell r="DZ119">
            <v>0</v>
          </cell>
          <cell r="EA119">
            <v>0</v>
          </cell>
          <cell r="EC119">
            <v>0</v>
          </cell>
          <cell r="ED119">
            <v>0</v>
          </cell>
          <cell r="EE119">
            <v>0</v>
          </cell>
          <cell r="EF119">
            <v>0</v>
          </cell>
          <cell r="EG119">
            <v>0</v>
          </cell>
          <cell r="EH119">
            <v>0</v>
          </cell>
          <cell r="EI119">
            <v>0</v>
          </cell>
          <cell r="EJ119">
            <v>0</v>
          </cell>
          <cell r="EK119">
            <v>0</v>
          </cell>
          <cell r="EM119">
            <v>63.021000000000001</v>
          </cell>
          <cell r="EN119">
            <v>63.616</v>
          </cell>
          <cell r="EP119">
            <v>72.984999999999999</v>
          </cell>
          <cell r="EQ119">
            <v>74.215000000000003</v>
          </cell>
          <cell r="ES119">
            <v>13.436</v>
          </cell>
          <cell r="ET119">
            <v>15.553000000000001</v>
          </cell>
          <cell r="EX119">
            <v>2895.5639999999999</v>
          </cell>
          <cell r="EY119">
            <v>3485.4470000000001</v>
          </cell>
          <cell r="FA119">
            <v>0.69</v>
          </cell>
          <cell r="FB119">
            <v>0.82899999999999996</v>
          </cell>
          <cell r="FC119">
            <v>62.143999999999998</v>
          </cell>
          <cell r="FD119">
            <v>78.072000000000003</v>
          </cell>
          <cell r="FE119">
            <v>28.699000000000002</v>
          </cell>
          <cell r="FF119">
            <v>33.902000000000001</v>
          </cell>
          <cell r="FK119">
            <v>2265.6459999999997</v>
          </cell>
          <cell r="FL119">
            <v>2297.0880000000002</v>
          </cell>
          <cell r="FM119">
            <v>2278.038</v>
          </cell>
          <cell r="FN119">
            <v>50.606999999999999</v>
          </cell>
          <cell r="FO119">
            <v>23.995000000000001</v>
          </cell>
          <cell r="FP119">
            <v>264.17</v>
          </cell>
          <cell r="FQ119">
            <v>1958.3150000000001</v>
          </cell>
          <cell r="FR119">
            <v>2297.0880000000002</v>
          </cell>
          <cell r="FS119">
            <v>0</v>
          </cell>
          <cell r="FU119">
            <v>0.08</v>
          </cell>
          <cell r="FV119">
            <v>-267.64</v>
          </cell>
          <cell r="FW119">
            <v>0</v>
          </cell>
          <cell r="FX119">
            <v>0</v>
          </cell>
          <cell r="FY119">
            <v>0</v>
          </cell>
          <cell r="FZ119">
            <v>168.6</v>
          </cell>
          <cell r="GA119">
            <v>0.15</v>
          </cell>
          <cell r="GB119">
            <v>-436.35</v>
          </cell>
          <cell r="GE119">
            <v>0.25</v>
          </cell>
          <cell r="GF119">
            <v>-875.25</v>
          </cell>
          <cell r="GO119">
            <v>1.2500000000000001E-2</v>
          </cell>
          <cell r="GP119">
            <v>-157.54</v>
          </cell>
          <cell r="GQ119" t="str">
            <v>72-99-402-070</v>
          </cell>
          <cell r="GR119">
            <v>0</v>
          </cell>
          <cell r="GS119">
            <v>-200</v>
          </cell>
          <cell r="GV119">
            <v>0</v>
          </cell>
          <cell r="GW119">
            <v>0</v>
          </cell>
          <cell r="GX119">
            <v>-425.17999999999995</v>
          </cell>
          <cell r="GY119">
            <v>-1511.6</v>
          </cell>
          <cell r="GZ119">
            <v>-1936.78</v>
          </cell>
          <cell r="HC119">
            <v>-1936.78</v>
          </cell>
          <cell r="HE119">
            <v>448.89264452800023</v>
          </cell>
          <cell r="HF119">
            <v>0.65810945999999937</v>
          </cell>
          <cell r="HG119">
            <v>78.926363759999916</v>
          </cell>
          <cell r="HH119">
            <v>130.85891454000037</v>
          </cell>
          <cell r="HI119">
            <v>35.651882991999912</v>
          </cell>
          <cell r="HJ119">
            <v>61.149627560000084</v>
          </cell>
          <cell r="HK119">
            <v>37.185587975999972</v>
          </cell>
          <cell r="HL119">
            <v>32.777038543999979</v>
          </cell>
          <cell r="HM119">
            <v>71.685119695999987</v>
          </cell>
        </row>
        <row r="120">
          <cell r="B120" t="str">
            <v>72-400-073</v>
          </cell>
          <cell r="C120" t="str">
            <v>Devon-GTH00086</v>
          </cell>
          <cell r="D120" t="str">
            <v>Thorman #1</v>
          </cell>
          <cell r="E120">
            <v>0</v>
          </cell>
          <cell r="F120">
            <v>0</v>
          </cell>
          <cell r="H120">
            <v>3.3959000000000001</v>
          </cell>
          <cell r="I120">
            <v>3.3959000000000001</v>
          </cell>
          <cell r="J120">
            <v>1.3240000000000001</v>
          </cell>
          <cell r="K120">
            <v>0.20200000000000001</v>
          </cell>
          <cell r="L120">
            <v>0.41930000000000001</v>
          </cell>
          <cell r="M120">
            <v>0.1215</v>
          </cell>
          <cell r="N120">
            <v>0.13170000000000001</v>
          </cell>
          <cell r="O120">
            <v>0.1807</v>
          </cell>
          <cell r="P120">
            <v>5.7751000000000001</v>
          </cell>
          <cell r="Q120">
            <v>0.2591</v>
          </cell>
          <cell r="R120">
            <v>1234.2</v>
          </cell>
          <cell r="T120" t="str">
            <v>PriceTableDevonNGL</v>
          </cell>
          <cell r="Y120">
            <v>41291</v>
          </cell>
          <cell r="Z120">
            <v>14.65</v>
          </cell>
          <cell r="AB120">
            <v>0</v>
          </cell>
          <cell r="AC120">
            <v>0</v>
          </cell>
          <cell r="AE120" t="str">
            <v>Yes</v>
          </cell>
          <cell r="AG120" t="str">
            <v>Yes</v>
          </cell>
          <cell r="AI120">
            <v>0.95</v>
          </cell>
          <cell r="AK120">
            <v>0</v>
          </cell>
          <cell r="AL120">
            <v>0</v>
          </cell>
          <cell r="AM120">
            <v>0</v>
          </cell>
          <cell r="AN120">
            <v>0</v>
          </cell>
          <cell r="AO120">
            <v>0</v>
          </cell>
          <cell r="AP120">
            <v>0</v>
          </cell>
          <cell r="AQ120">
            <v>0</v>
          </cell>
          <cell r="AR120">
            <v>0</v>
          </cell>
          <cell r="AS120">
            <v>0</v>
          </cell>
          <cell r="AU120">
            <v>0</v>
          </cell>
          <cell r="AV120">
            <v>0</v>
          </cell>
          <cell r="AW120">
            <v>0</v>
          </cell>
          <cell r="AX120">
            <v>0</v>
          </cell>
          <cell r="AY120">
            <v>0</v>
          </cell>
          <cell r="AZ120">
            <v>0</v>
          </cell>
          <cell r="BA120">
            <v>0</v>
          </cell>
          <cell r="BB120">
            <v>0</v>
          </cell>
          <cell r="BC120">
            <v>0</v>
          </cell>
          <cell r="BE120">
            <v>0</v>
          </cell>
          <cell r="BF120">
            <v>0</v>
          </cell>
          <cell r="BG120">
            <v>0</v>
          </cell>
          <cell r="BH120">
            <v>0</v>
          </cell>
          <cell r="BI120">
            <v>0</v>
          </cell>
          <cell r="BJ120">
            <v>0</v>
          </cell>
          <cell r="BK120">
            <v>0</v>
          </cell>
          <cell r="BL120">
            <v>0</v>
          </cell>
          <cell r="BM120">
            <v>0</v>
          </cell>
          <cell r="BO120">
            <v>0</v>
          </cell>
          <cell r="BP120">
            <v>0</v>
          </cell>
          <cell r="BQ120">
            <v>0</v>
          </cell>
          <cell r="BR120">
            <v>0</v>
          </cell>
          <cell r="BS120">
            <v>0</v>
          </cell>
          <cell r="BT120">
            <v>0</v>
          </cell>
          <cell r="BU120">
            <v>0</v>
          </cell>
          <cell r="BV120">
            <v>0</v>
          </cell>
          <cell r="BW120">
            <v>0</v>
          </cell>
          <cell r="BY120">
            <v>0</v>
          </cell>
          <cell r="BZ120">
            <v>0</v>
          </cell>
          <cell r="CA120">
            <v>0</v>
          </cell>
          <cell r="CB120">
            <v>0</v>
          </cell>
          <cell r="CC120">
            <v>0</v>
          </cell>
          <cell r="CD120">
            <v>0</v>
          </cell>
          <cell r="CE120">
            <v>0</v>
          </cell>
          <cell r="CF120">
            <v>0</v>
          </cell>
          <cell r="CG120">
            <v>0</v>
          </cell>
          <cell r="CI120">
            <v>0</v>
          </cell>
          <cell r="CJ120">
            <v>0</v>
          </cell>
          <cell r="CK120">
            <v>0</v>
          </cell>
          <cell r="CL120">
            <v>0</v>
          </cell>
          <cell r="CM120">
            <v>0</v>
          </cell>
          <cell r="CN120">
            <v>0</v>
          </cell>
          <cell r="CO120">
            <v>0</v>
          </cell>
          <cell r="CP120">
            <v>0</v>
          </cell>
          <cell r="CQ120">
            <v>0</v>
          </cell>
          <cell r="CS120">
            <v>0</v>
          </cell>
          <cell r="CT120">
            <v>0</v>
          </cell>
          <cell r="CU120">
            <v>0</v>
          </cell>
          <cell r="CV120">
            <v>0</v>
          </cell>
          <cell r="CW120">
            <v>0</v>
          </cell>
          <cell r="CX120">
            <v>0</v>
          </cell>
          <cell r="CY120">
            <v>0</v>
          </cell>
          <cell r="CZ120">
            <v>0</v>
          </cell>
          <cell r="DB120">
            <v>0</v>
          </cell>
          <cell r="DC120">
            <v>0</v>
          </cell>
          <cell r="DD120">
            <v>0</v>
          </cell>
          <cell r="DE120">
            <v>0</v>
          </cell>
          <cell r="DF120">
            <v>0</v>
          </cell>
          <cell r="DG120">
            <v>0</v>
          </cell>
          <cell r="DH120">
            <v>0</v>
          </cell>
          <cell r="DI120">
            <v>0</v>
          </cell>
          <cell r="DJ120">
            <v>0</v>
          </cell>
          <cell r="DL120">
            <v>0.22062000000000001</v>
          </cell>
          <cell r="DM120">
            <v>0.22062000000000001</v>
          </cell>
          <cell r="DN120">
            <v>0.87283500000000003</v>
          </cell>
          <cell r="DO120">
            <v>1.1972959999999999</v>
          </cell>
          <cell r="DP120">
            <v>1.18468</v>
          </cell>
          <cell r="DQ120">
            <v>1.986728</v>
          </cell>
          <cell r="DS120">
            <v>0</v>
          </cell>
          <cell r="DT120">
            <v>0</v>
          </cell>
          <cell r="DU120">
            <v>0</v>
          </cell>
          <cell r="DV120">
            <v>0</v>
          </cell>
          <cell r="DW120">
            <v>0</v>
          </cell>
          <cell r="DX120">
            <v>0</v>
          </cell>
          <cell r="DY120">
            <v>0</v>
          </cell>
          <cell r="DZ120">
            <v>0</v>
          </cell>
          <cell r="EA120">
            <v>0</v>
          </cell>
          <cell r="EC120">
            <v>0</v>
          </cell>
          <cell r="ED120">
            <v>0</v>
          </cell>
          <cell r="EE120">
            <v>0</v>
          </cell>
          <cell r="EF120">
            <v>0</v>
          </cell>
          <cell r="EG120">
            <v>0</v>
          </cell>
          <cell r="EH120">
            <v>0</v>
          </cell>
          <cell r="EI120">
            <v>0</v>
          </cell>
          <cell r="EJ120">
            <v>0</v>
          </cell>
          <cell r="EK120">
            <v>0</v>
          </cell>
          <cell r="EM120">
            <v>0</v>
          </cell>
          <cell r="EN120">
            <v>0</v>
          </cell>
          <cell r="EP120">
            <v>0</v>
          </cell>
          <cell r="EQ120">
            <v>0</v>
          </cell>
          <cell r="ES120">
            <v>0</v>
          </cell>
          <cell r="ET120">
            <v>0</v>
          </cell>
          <cell r="EX120">
            <v>0</v>
          </cell>
          <cell r="EY120">
            <v>0</v>
          </cell>
          <cell r="FA120">
            <v>0</v>
          </cell>
          <cell r="FB120">
            <v>0</v>
          </cell>
          <cell r="FC120">
            <v>0</v>
          </cell>
          <cell r="FD120">
            <v>0</v>
          </cell>
          <cell r="FE120">
            <v>0</v>
          </cell>
          <cell r="FF120">
            <v>0</v>
          </cell>
          <cell r="FK120">
            <v>0</v>
          </cell>
          <cell r="FL120">
            <v>0</v>
          </cell>
          <cell r="FM120">
            <v>0</v>
          </cell>
          <cell r="FN120">
            <v>0</v>
          </cell>
          <cell r="FO120">
            <v>0</v>
          </cell>
          <cell r="FP120">
            <v>0</v>
          </cell>
          <cell r="FQ120">
            <v>0</v>
          </cell>
          <cell r="FR120">
            <v>0</v>
          </cell>
          <cell r="FS120">
            <v>0</v>
          </cell>
          <cell r="FU120">
            <v>0.08</v>
          </cell>
          <cell r="FV120">
            <v>0</v>
          </cell>
          <cell r="FW120">
            <v>0</v>
          </cell>
          <cell r="FX120">
            <v>0</v>
          </cell>
          <cell r="FY120">
            <v>-75</v>
          </cell>
          <cell r="FZ120">
            <v>169.9</v>
          </cell>
          <cell r="GA120">
            <v>0.15</v>
          </cell>
          <cell r="GB120">
            <v>0</v>
          </cell>
          <cell r="GE120">
            <v>0.25</v>
          </cell>
          <cell r="GF120">
            <v>0</v>
          </cell>
          <cell r="GO120">
            <v>1.2500000000000001E-2</v>
          </cell>
          <cell r="GP120">
            <v>0</v>
          </cell>
          <cell r="GQ120" t="str">
            <v>72-402-073</v>
          </cell>
          <cell r="GR120">
            <v>0</v>
          </cell>
          <cell r="GS120">
            <v>-200</v>
          </cell>
          <cell r="GV120">
            <v>0</v>
          </cell>
          <cell r="GW120">
            <v>0</v>
          </cell>
          <cell r="GX120">
            <v>0</v>
          </cell>
          <cell r="GY120">
            <v>-275</v>
          </cell>
          <cell r="GZ120">
            <v>-275</v>
          </cell>
          <cell r="HC120">
            <v>-275</v>
          </cell>
          <cell r="HE120">
            <v>0</v>
          </cell>
          <cell r="HF120">
            <v>0</v>
          </cell>
          <cell r="HG120">
            <v>0</v>
          </cell>
          <cell r="HH120">
            <v>0</v>
          </cell>
          <cell r="HI120">
            <v>0</v>
          </cell>
          <cell r="HJ120">
            <v>0</v>
          </cell>
          <cell r="HK120">
            <v>0</v>
          </cell>
          <cell r="HL120">
            <v>0</v>
          </cell>
          <cell r="HM120">
            <v>0</v>
          </cell>
        </row>
        <row r="121">
          <cell r="B121" t="str">
            <v>72-400-075</v>
          </cell>
          <cell r="C121" t="str">
            <v>Devon-GTH00086</v>
          </cell>
          <cell r="D121" t="str">
            <v>Hendrick Airport 1H</v>
          </cell>
          <cell r="E121">
            <v>0</v>
          </cell>
          <cell r="F121">
            <v>0</v>
          </cell>
          <cell r="H121">
            <v>3.1589</v>
          </cell>
          <cell r="I121">
            <v>3.1589</v>
          </cell>
          <cell r="J121">
            <v>1.1306</v>
          </cell>
          <cell r="K121">
            <v>0.22650000000000001</v>
          </cell>
          <cell r="L121">
            <v>0.36359999999999998</v>
          </cell>
          <cell r="M121">
            <v>0.12809999999999999</v>
          </cell>
          <cell r="N121">
            <v>0.1285</v>
          </cell>
          <cell r="O121">
            <v>0.28070000000000001</v>
          </cell>
          <cell r="P121">
            <v>5.4169</v>
          </cell>
          <cell r="Q121">
            <v>0.40989999999999999</v>
          </cell>
          <cell r="R121">
            <v>1240.5999999999999</v>
          </cell>
          <cell r="T121" t="str">
            <v>PriceTableDevonNGL</v>
          </cell>
          <cell r="Y121">
            <v>41037</v>
          </cell>
          <cell r="Z121">
            <v>14.65</v>
          </cell>
          <cell r="AB121">
            <v>0</v>
          </cell>
          <cell r="AC121">
            <v>0</v>
          </cell>
          <cell r="AE121" t="str">
            <v>Yes</v>
          </cell>
          <cell r="AG121" t="str">
            <v>Yes</v>
          </cell>
          <cell r="AI121">
            <v>0.95</v>
          </cell>
          <cell r="AK121">
            <v>0</v>
          </cell>
          <cell r="AL121">
            <v>0</v>
          </cell>
          <cell r="AM121">
            <v>0</v>
          </cell>
          <cell r="AN121">
            <v>0</v>
          </cell>
          <cell r="AO121">
            <v>0</v>
          </cell>
          <cell r="AP121">
            <v>0</v>
          </cell>
          <cell r="AQ121">
            <v>0</v>
          </cell>
          <cell r="AR121">
            <v>0</v>
          </cell>
          <cell r="AS121">
            <v>0</v>
          </cell>
          <cell r="AU121">
            <v>0</v>
          </cell>
          <cell r="AV121">
            <v>0</v>
          </cell>
          <cell r="AW121">
            <v>0</v>
          </cell>
          <cell r="AX121">
            <v>0</v>
          </cell>
          <cell r="AY121">
            <v>0</v>
          </cell>
          <cell r="AZ121">
            <v>0</v>
          </cell>
          <cell r="BA121">
            <v>0</v>
          </cell>
          <cell r="BB121">
            <v>0</v>
          </cell>
          <cell r="BC121">
            <v>0</v>
          </cell>
          <cell r="BE121">
            <v>0</v>
          </cell>
          <cell r="BF121">
            <v>0</v>
          </cell>
          <cell r="BG121">
            <v>0</v>
          </cell>
          <cell r="BH121">
            <v>0</v>
          </cell>
          <cell r="BI121">
            <v>0</v>
          </cell>
          <cell r="BJ121">
            <v>0</v>
          </cell>
          <cell r="BK121">
            <v>0</v>
          </cell>
          <cell r="BL121">
            <v>0</v>
          </cell>
          <cell r="BM121">
            <v>0</v>
          </cell>
          <cell r="BO121">
            <v>0</v>
          </cell>
          <cell r="BP121">
            <v>0</v>
          </cell>
          <cell r="BQ121">
            <v>0</v>
          </cell>
          <cell r="BR121">
            <v>0</v>
          </cell>
          <cell r="BS121">
            <v>0</v>
          </cell>
          <cell r="BT121">
            <v>0</v>
          </cell>
          <cell r="BU121">
            <v>0</v>
          </cell>
          <cell r="BV121">
            <v>0</v>
          </cell>
          <cell r="BW121">
            <v>0</v>
          </cell>
          <cell r="BY121">
            <v>0</v>
          </cell>
          <cell r="BZ121">
            <v>0</v>
          </cell>
          <cell r="CA121">
            <v>0</v>
          </cell>
          <cell r="CB121">
            <v>0</v>
          </cell>
          <cell r="CC121">
            <v>0</v>
          </cell>
          <cell r="CD121">
            <v>0</v>
          </cell>
          <cell r="CE121">
            <v>0</v>
          </cell>
          <cell r="CF121">
            <v>0</v>
          </cell>
          <cell r="CG121">
            <v>0</v>
          </cell>
          <cell r="CI121">
            <v>0</v>
          </cell>
          <cell r="CJ121">
            <v>0</v>
          </cell>
          <cell r="CK121">
            <v>0</v>
          </cell>
          <cell r="CL121">
            <v>0</v>
          </cell>
          <cell r="CM121">
            <v>0</v>
          </cell>
          <cell r="CN121">
            <v>0</v>
          </cell>
          <cell r="CO121">
            <v>0</v>
          </cell>
          <cell r="CP121">
            <v>0</v>
          </cell>
          <cell r="CQ121">
            <v>0</v>
          </cell>
          <cell r="CS121">
            <v>0</v>
          </cell>
          <cell r="CT121">
            <v>0</v>
          </cell>
          <cell r="CU121">
            <v>0</v>
          </cell>
          <cell r="CV121">
            <v>0</v>
          </cell>
          <cell r="CW121">
            <v>0</v>
          </cell>
          <cell r="CX121">
            <v>0</v>
          </cell>
          <cell r="CY121">
            <v>0</v>
          </cell>
          <cell r="CZ121">
            <v>0</v>
          </cell>
          <cell r="DB121">
            <v>0</v>
          </cell>
          <cell r="DC121">
            <v>0</v>
          </cell>
          <cell r="DD121">
            <v>0</v>
          </cell>
          <cell r="DE121">
            <v>0</v>
          </cell>
          <cell r="DF121">
            <v>0</v>
          </cell>
          <cell r="DG121">
            <v>0</v>
          </cell>
          <cell r="DH121">
            <v>0</v>
          </cell>
          <cell r="DI121">
            <v>0</v>
          </cell>
          <cell r="DJ121">
            <v>0</v>
          </cell>
          <cell r="DL121">
            <v>0.22062000000000001</v>
          </cell>
          <cell r="DM121">
            <v>0.22062000000000001</v>
          </cell>
          <cell r="DN121">
            <v>0.87283500000000003</v>
          </cell>
          <cell r="DO121">
            <v>1.1972959999999999</v>
          </cell>
          <cell r="DP121">
            <v>1.18468</v>
          </cell>
          <cell r="DQ121">
            <v>1.986728</v>
          </cell>
          <cell r="DS121">
            <v>0</v>
          </cell>
          <cell r="DT121">
            <v>0</v>
          </cell>
          <cell r="DU121">
            <v>0</v>
          </cell>
          <cell r="DV121">
            <v>0</v>
          </cell>
          <cell r="DW121">
            <v>0</v>
          </cell>
          <cell r="DX121">
            <v>0</v>
          </cell>
          <cell r="DY121">
            <v>0</v>
          </cell>
          <cell r="DZ121">
            <v>0</v>
          </cell>
          <cell r="EA121">
            <v>0</v>
          </cell>
          <cell r="EC121">
            <v>0</v>
          </cell>
          <cell r="ED121">
            <v>0</v>
          </cell>
          <cell r="EE121">
            <v>0</v>
          </cell>
          <cell r="EF121">
            <v>0</v>
          </cell>
          <cell r="EG121">
            <v>0</v>
          </cell>
          <cell r="EH121">
            <v>0</v>
          </cell>
          <cell r="EI121">
            <v>0</v>
          </cell>
          <cell r="EJ121">
            <v>0</v>
          </cell>
          <cell r="EK121">
            <v>0</v>
          </cell>
          <cell r="EM121">
            <v>0</v>
          </cell>
          <cell r="EN121">
            <v>0</v>
          </cell>
          <cell r="EP121">
            <v>0</v>
          </cell>
          <cell r="EQ121">
            <v>0</v>
          </cell>
          <cell r="ES121">
            <v>0</v>
          </cell>
          <cell r="ET121">
            <v>0</v>
          </cell>
          <cell r="EX121">
            <v>0</v>
          </cell>
          <cell r="EY121">
            <v>0</v>
          </cell>
          <cell r="FA121">
            <v>0</v>
          </cell>
          <cell r="FB121">
            <v>0</v>
          </cell>
          <cell r="FC121">
            <v>0</v>
          </cell>
          <cell r="FD121">
            <v>0</v>
          </cell>
          <cell r="FE121">
            <v>0</v>
          </cell>
          <cell r="FF121">
            <v>0</v>
          </cell>
          <cell r="FK121">
            <v>0</v>
          </cell>
          <cell r="FL121">
            <v>0</v>
          </cell>
          <cell r="FM121">
            <v>0</v>
          </cell>
          <cell r="FN121">
            <v>0</v>
          </cell>
          <cell r="FO121">
            <v>0</v>
          </cell>
          <cell r="FP121">
            <v>0</v>
          </cell>
          <cell r="FQ121">
            <v>0</v>
          </cell>
          <cell r="FR121">
            <v>0</v>
          </cell>
          <cell r="FS121">
            <v>0</v>
          </cell>
          <cell r="FU121">
            <v>0.08</v>
          </cell>
          <cell r="FV121">
            <v>0</v>
          </cell>
          <cell r="FW121">
            <v>0</v>
          </cell>
          <cell r="FX121">
            <v>0</v>
          </cell>
          <cell r="FY121">
            <v>-75</v>
          </cell>
          <cell r="FZ121">
            <v>294</v>
          </cell>
          <cell r="GA121">
            <v>0.1</v>
          </cell>
          <cell r="GB121">
            <v>0</v>
          </cell>
          <cell r="GE121">
            <v>0.25</v>
          </cell>
          <cell r="GF121">
            <v>0</v>
          </cell>
          <cell r="GO121">
            <v>1.2500000000000001E-2</v>
          </cell>
          <cell r="GP121">
            <v>0</v>
          </cell>
          <cell r="GQ121" t="str">
            <v>72-402-075</v>
          </cell>
          <cell r="GR121">
            <v>382</v>
          </cell>
          <cell r="GS121">
            <v>-200</v>
          </cell>
          <cell r="GV121">
            <v>-21</v>
          </cell>
          <cell r="GW121">
            <v>-77.260000000000005</v>
          </cell>
          <cell r="GX121">
            <v>0</v>
          </cell>
          <cell r="GY121">
            <v>-352.26</v>
          </cell>
          <cell r="GZ121">
            <v>-352.26</v>
          </cell>
          <cell r="HC121">
            <v>-352.26</v>
          </cell>
          <cell r="HE121">
            <v>0</v>
          </cell>
          <cell r="HF121">
            <v>0</v>
          </cell>
          <cell r="HG121">
            <v>0</v>
          </cell>
          <cell r="HH121">
            <v>0</v>
          </cell>
          <cell r="HI121">
            <v>0</v>
          </cell>
          <cell r="HJ121">
            <v>0</v>
          </cell>
          <cell r="HK121">
            <v>0</v>
          </cell>
          <cell r="HL121">
            <v>0</v>
          </cell>
          <cell r="HM121">
            <v>0</v>
          </cell>
        </row>
        <row r="122">
          <cell r="B122" t="str">
            <v>72-400-076</v>
          </cell>
          <cell r="C122" t="str">
            <v>Devon-GTH00086</v>
          </cell>
          <cell r="D122" t="str">
            <v>Wakefield 1H</v>
          </cell>
          <cell r="E122">
            <v>4351</v>
          </cell>
          <cell r="F122">
            <v>5424</v>
          </cell>
          <cell r="H122">
            <v>3.6097000000000001</v>
          </cell>
          <cell r="I122">
            <v>3.6097000000000001</v>
          </cell>
          <cell r="J122">
            <v>1.3682000000000001</v>
          </cell>
          <cell r="K122">
            <v>0.2114</v>
          </cell>
          <cell r="L122">
            <v>0.44059999999999999</v>
          </cell>
          <cell r="M122">
            <v>0.12970000000000001</v>
          </cell>
          <cell r="N122">
            <v>0.14449999999999999</v>
          </cell>
          <cell r="O122">
            <v>0.22850000000000001</v>
          </cell>
          <cell r="P122">
            <v>6.1326000000000001</v>
          </cell>
          <cell r="Q122">
            <v>0.42749999999999999</v>
          </cell>
          <cell r="R122">
            <v>1267.9000000000001</v>
          </cell>
          <cell r="T122" t="str">
            <v>PriceTableDevonNGL</v>
          </cell>
          <cell r="Y122">
            <v>41241</v>
          </cell>
          <cell r="Z122">
            <v>14.65</v>
          </cell>
          <cell r="AB122">
            <v>4139.9949999999999</v>
          </cell>
          <cell r="AC122">
            <v>5183.0940000000001</v>
          </cell>
          <cell r="AE122" t="str">
            <v>Yes</v>
          </cell>
          <cell r="AG122" t="str">
            <v>Yes</v>
          </cell>
          <cell r="AI122">
            <v>0.95</v>
          </cell>
          <cell r="AK122">
            <v>15630.662</v>
          </cell>
          <cell r="AL122">
            <v>15630.662</v>
          </cell>
          <cell r="AM122">
            <v>5924.5559999999996</v>
          </cell>
          <cell r="AN122">
            <v>915.40099999999995</v>
          </cell>
          <cell r="AO122">
            <v>1907.8789999999999</v>
          </cell>
          <cell r="AP122">
            <v>561.625</v>
          </cell>
          <cell r="AQ122">
            <v>625.71100000000001</v>
          </cell>
          <cell r="AR122">
            <v>989.447</v>
          </cell>
          <cell r="AS122">
            <v>42185.942999999999</v>
          </cell>
          <cell r="AU122">
            <v>14944.14</v>
          </cell>
          <cell r="AV122">
            <v>14944.14</v>
          </cell>
          <cell r="AW122">
            <v>5664.3410000000003</v>
          </cell>
          <cell r="AX122">
            <v>875.19500000000005</v>
          </cell>
          <cell r="AY122">
            <v>1824.0820000000001</v>
          </cell>
          <cell r="AZ122">
            <v>536.95699999999999</v>
          </cell>
          <cell r="BA122">
            <v>598.22900000000004</v>
          </cell>
          <cell r="BB122">
            <v>945.98900000000003</v>
          </cell>
          <cell r="BC122">
            <v>40333.073000000004</v>
          </cell>
          <cell r="BE122">
            <v>105.42700000000001</v>
          </cell>
          <cell r="BF122">
            <v>12644.378000000001</v>
          </cell>
          <cell r="BG122">
            <v>5807.567</v>
          </cell>
          <cell r="BH122">
            <v>810.83</v>
          </cell>
          <cell r="BI122">
            <v>2029.87</v>
          </cell>
          <cell r="BJ122">
            <v>549.64</v>
          </cell>
          <cell r="BK122">
            <v>615.21500000000003</v>
          </cell>
          <cell r="BL122">
            <v>993.13</v>
          </cell>
          <cell r="BM122">
            <v>23556.057000000001</v>
          </cell>
          <cell r="BO122">
            <v>105.42700000000001</v>
          </cell>
          <cell r="BP122">
            <v>12644.378000000001</v>
          </cell>
          <cell r="BQ122">
            <v>5807.567</v>
          </cell>
          <cell r="BR122">
            <v>810.83</v>
          </cell>
          <cell r="BS122">
            <v>2029.87</v>
          </cell>
          <cell r="BT122">
            <v>549.64</v>
          </cell>
          <cell r="BU122">
            <v>615.21500000000003</v>
          </cell>
          <cell r="BV122">
            <v>993.13</v>
          </cell>
          <cell r="BW122">
            <v>23556.057000000001</v>
          </cell>
          <cell r="BY122">
            <v>0</v>
          </cell>
          <cell r="BZ122">
            <v>0</v>
          </cell>
          <cell r="CA122">
            <v>0</v>
          </cell>
          <cell r="CB122">
            <v>0</v>
          </cell>
          <cell r="CC122">
            <v>0</v>
          </cell>
          <cell r="CD122">
            <v>0</v>
          </cell>
          <cell r="CE122">
            <v>0</v>
          </cell>
          <cell r="CF122">
            <v>0</v>
          </cell>
          <cell r="CG122">
            <v>0</v>
          </cell>
          <cell r="CI122">
            <v>100.15600000000001</v>
          </cell>
          <cell r="CJ122">
            <v>12012.159</v>
          </cell>
          <cell r="CK122">
            <v>5517.1890000000003</v>
          </cell>
          <cell r="CL122">
            <v>770.28899999999999</v>
          </cell>
          <cell r="CM122">
            <v>1928.377</v>
          </cell>
          <cell r="CN122">
            <v>522.15800000000002</v>
          </cell>
          <cell r="CO122">
            <v>584.45399999999995</v>
          </cell>
          <cell r="CP122">
            <v>943.47400000000005</v>
          </cell>
          <cell r="CQ122">
            <v>22378.256000000001</v>
          </cell>
          <cell r="CS122">
            <v>6.2549999999999999</v>
          </cell>
          <cell r="CT122">
            <v>475.50099999999998</v>
          </cell>
          <cell r="CU122">
            <v>212.00700000000001</v>
          </cell>
          <cell r="CV122">
            <v>24.919</v>
          </cell>
          <cell r="CW122">
            <v>64.754999999999995</v>
          </cell>
          <cell r="CX122">
            <v>15.115</v>
          </cell>
          <cell r="CY122">
            <v>17.068999999999999</v>
          </cell>
          <cell r="CZ122">
            <v>24.289000000000001</v>
          </cell>
          <cell r="DB122">
            <v>6.2969999999999997</v>
          </cell>
          <cell r="DC122">
            <v>838.82799999999997</v>
          </cell>
          <cell r="DD122">
            <v>531.75800000000004</v>
          </cell>
          <cell r="DE122">
            <v>80.783000000000001</v>
          </cell>
          <cell r="DF122">
            <v>210.57900000000001</v>
          </cell>
          <cell r="DG122">
            <v>60.284999999999997</v>
          </cell>
          <cell r="DH122">
            <v>68.209000000000003</v>
          </cell>
          <cell r="DI122">
            <v>117.15300000000001</v>
          </cell>
          <cell r="DJ122">
            <v>1913.8920000000001</v>
          </cell>
          <cell r="DL122">
            <v>0.22062000000000001</v>
          </cell>
          <cell r="DM122">
            <v>0.22062000000000001</v>
          </cell>
          <cell r="DN122">
            <v>0.87283500000000003</v>
          </cell>
          <cell r="DO122">
            <v>1.1972959999999999</v>
          </cell>
          <cell r="DP122">
            <v>1.18468</v>
          </cell>
          <cell r="DQ122">
            <v>1.986728</v>
          </cell>
          <cell r="DS122">
            <v>0</v>
          </cell>
          <cell r="DT122">
            <v>0</v>
          </cell>
          <cell r="DU122">
            <v>0</v>
          </cell>
          <cell r="DV122">
            <v>0</v>
          </cell>
          <cell r="DW122">
            <v>0</v>
          </cell>
          <cell r="DX122">
            <v>0</v>
          </cell>
          <cell r="DY122">
            <v>0</v>
          </cell>
          <cell r="DZ122">
            <v>0</v>
          </cell>
          <cell r="EA122">
            <v>0</v>
          </cell>
          <cell r="EC122">
            <v>0</v>
          </cell>
          <cell r="ED122">
            <v>0</v>
          </cell>
          <cell r="EE122">
            <v>0</v>
          </cell>
          <cell r="EF122">
            <v>0</v>
          </cell>
          <cell r="EG122">
            <v>0</v>
          </cell>
          <cell r="EH122">
            <v>0</v>
          </cell>
          <cell r="EI122">
            <v>0</v>
          </cell>
          <cell r="EJ122">
            <v>0</v>
          </cell>
          <cell r="EK122">
            <v>0</v>
          </cell>
          <cell r="EM122">
            <v>97.635999999999996</v>
          </cell>
          <cell r="EN122">
            <v>98.558000000000007</v>
          </cell>
          <cell r="EP122">
            <v>113.07299999999999</v>
          </cell>
          <cell r="EQ122">
            <v>114.979</v>
          </cell>
          <cell r="ES122">
            <v>20.817</v>
          </cell>
          <cell r="ET122">
            <v>24.096</v>
          </cell>
          <cell r="EX122">
            <v>4330.183</v>
          </cell>
          <cell r="EY122">
            <v>5399.9040000000005</v>
          </cell>
          <cell r="FA122">
            <v>1.032</v>
          </cell>
          <cell r="FB122">
            <v>1.2849999999999999</v>
          </cell>
          <cell r="FC122">
            <v>92.933000000000007</v>
          </cell>
          <cell r="FD122">
            <v>120.95399999999999</v>
          </cell>
          <cell r="FE122">
            <v>42.917999999999999</v>
          </cell>
          <cell r="FF122">
            <v>52.524000000000001</v>
          </cell>
          <cell r="FK122">
            <v>3272.4750000000008</v>
          </cell>
          <cell r="FL122">
            <v>3317.8890000000001</v>
          </cell>
          <cell r="FM122">
            <v>3290.373</v>
          </cell>
          <cell r="FN122">
            <v>73.096999999999994</v>
          </cell>
          <cell r="FO122">
            <v>34.658999999999999</v>
          </cell>
          <cell r="FP122">
            <v>381.565</v>
          </cell>
          <cell r="FQ122">
            <v>2828.569</v>
          </cell>
          <cell r="FR122">
            <v>3317.8890000000001</v>
          </cell>
          <cell r="FS122">
            <v>0</v>
          </cell>
          <cell r="FU122">
            <v>0.08</v>
          </cell>
          <cell r="FV122">
            <v>-414.65</v>
          </cell>
          <cell r="FW122">
            <v>0</v>
          </cell>
          <cell r="FX122">
            <v>0</v>
          </cell>
          <cell r="FY122">
            <v>0</v>
          </cell>
          <cell r="FZ122">
            <v>239</v>
          </cell>
          <cell r="GA122">
            <v>0.15</v>
          </cell>
          <cell r="GB122">
            <v>-652.65</v>
          </cell>
          <cell r="GE122">
            <v>0.25</v>
          </cell>
          <cell r="GF122">
            <v>-1356</v>
          </cell>
          <cell r="GO122">
            <v>1.2500000000000001E-2</v>
          </cell>
          <cell r="GP122">
            <v>-279.73</v>
          </cell>
          <cell r="GQ122" t="str">
            <v xml:space="preserve"> </v>
          </cell>
          <cell r="GR122">
            <v>0</v>
          </cell>
          <cell r="GS122">
            <v>0</v>
          </cell>
          <cell r="GV122">
            <v>0</v>
          </cell>
          <cell r="GW122">
            <v>0</v>
          </cell>
          <cell r="GX122">
            <v>-694.38</v>
          </cell>
          <cell r="GY122">
            <v>-2008.65</v>
          </cell>
          <cell r="GZ122">
            <v>-2703.03</v>
          </cell>
          <cell r="HC122">
            <v>-2703.03</v>
          </cell>
          <cell r="HE122">
            <v>777.2373942779999</v>
          </cell>
          <cell r="HF122">
            <v>1.1628880200000002</v>
          </cell>
          <cell r="HG122">
            <v>139.48015578000022</v>
          </cell>
          <cell r="HH122">
            <v>253.45208162999975</v>
          </cell>
          <cell r="HI122">
            <v>48.539577136000062</v>
          </cell>
          <cell r="HJ122">
            <v>120.23672723999992</v>
          </cell>
          <cell r="HK122">
            <v>54.599258895999945</v>
          </cell>
          <cell r="HL122">
            <v>61.113740008000164</v>
          </cell>
          <cell r="HM122">
            <v>98.6529655679999</v>
          </cell>
        </row>
        <row r="123">
          <cell r="B123" t="str">
            <v>72-400-077</v>
          </cell>
          <cell r="C123" t="str">
            <v>Devon-GTH00086</v>
          </cell>
          <cell r="D123" t="str">
            <v>Murrin Bear Creek 2H</v>
          </cell>
          <cell r="E123">
            <v>0</v>
          </cell>
          <cell r="F123">
            <v>0</v>
          </cell>
          <cell r="H123">
            <v>3.0207000000000002</v>
          </cell>
          <cell r="I123">
            <v>3.0207000000000002</v>
          </cell>
          <cell r="J123">
            <v>1.0074000000000001</v>
          </cell>
          <cell r="K123">
            <v>0.21740000000000001</v>
          </cell>
          <cell r="L123">
            <v>0.29149999999999998</v>
          </cell>
          <cell r="M123">
            <v>0.10879999999999999</v>
          </cell>
          <cell r="N123">
            <v>8.7499999999999994E-2</v>
          </cell>
          <cell r="O123">
            <v>0.16309999999999999</v>
          </cell>
          <cell r="P123">
            <v>4.8963999999999999</v>
          </cell>
          <cell r="Q123">
            <v>0</v>
          </cell>
          <cell r="R123">
            <v>1195</v>
          </cell>
          <cell r="T123" t="str">
            <v>PriceTableDevonNGL</v>
          </cell>
          <cell r="Y123">
            <v>41192</v>
          </cell>
          <cell r="Z123">
            <v>14.65</v>
          </cell>
          <cell r="AB123">
            <v>0</v>
          </cell>
          <cell r="AC123">
            <v>0</v>
          </cell>
          <cell r="AE123" t="str">
            <v>Yes</v>
          </cell>
          <cell r="AG123" t="str">
            <v>Yes</v>
          </cell>
          <cell r="AI123">
            <v>0.95</v>
          </cell>
          <cell r="AK123">
            <v>0</v>
          </cell>
          <cell r="AL123">
            <v>0</v>
          </cell>
          <cell r="AM123">
            <v>0</v>
          </cell>
          <cell r="AN123">
            <v>0</v>
          </cell>
          <cell r="AO123">
            <v>0</v>
          </cell>
          <cell r="AP123">
            <v>0</v>
          </cell>
          <cell r="AQ123">
            <v>0</v>
          </cell>
          <cell r="AR123">
            <v>0</v>
          </cell>
          <cell r="AS123">
            <v>0</v>
          </cell>
          <cell r="AU123">
            <v>0</v>
          </cell>
          <cell r="AV123">
            <v>0</v>
          </cell>
          <cell r="AW123">
            <v>0</v>
          </cell>
          <cell r="AX123">
            <v>0</v>
          </cell>
          <cell r="AY123">
            <v>0</v>
          </cell>
          <cell r="AZ123">
            <v>0</v>
          </cell>
          <cell r="BA123">
            <v>0</v>
          </cell>
          <cell r="BB123">
            <v>0</v>
          </cell>
          <cell r="BC123">
            <v>0</v>
          </cell>
          <cell r="BE123">
            <v>0</v>
          </cell>
          <cell r="BF123">
            <v>0</v>
          </cell>
          <cell r="BG123">
            <v>0</v>
          </cell>
          <cell r="BH123">
            <v>0</v>
          </cell>
          <cell r="BI123">
            <v>0</v>
          </cell>
          <cell r="BJ123">
            <v>0</v>
          </cell>
          <cell r="BK123">
            <v>0</v>
          </cell>
          <cell r="BL123">
            <v>0</v>
          </cell>
          <cell r="BM123">
            <v>0</v>
          </cell>
          <cell r="BO123">
            <v>0</v>
          </cell>
          <cell r="BP123">
            <v>0</v>
          </cell>
          <cell r="BQ123">
            <v>0</v>
          </cell>
          <cell r="BR123">
            <v>0</v>
          </cell>
          <cell r="BS123">
            <v>0</v>
          </cell>
          <cell r="BT123">
            <v>0</v>
          </cell>
          <cell r="BU123">
            <v>0</v>
          </cell>
          <cell r="BV123">
            <v>0</v>
          </cell>
          <cell r="BW123">
            <v>0</v>
          </cell>
          <cell r="BY123">
            <v>0</v>
          </cell>
          <cell r="BZ123">
            <v>0</v>
          </cell>
          <cell r="CA123">
            <v>0</v>
          </cell>
          <cell r="CB123">
            <v>0</v>
          </cell>
          <cell r="CC123">
            <v>0</v>
          </cell>
          <cell r="CD123">
            <v>0</v>
          </cell>
          <cell r="CE123">
            <v>0</v>
          </cell>
          <cell r="CF123">
            <v>0</v>
          </cell>
          <cell r="CG123">
            <v>0</v>
          </cell>
          <cell r="CI123">
            <v>0</v>
          </cell>
          <cell r="CJ123">
            <v>0</v>
          </cell>
          <cell r="CK123">
            <v>0</v>
          </cell>
          <cell r="CL123">
            <v>0</v>
          </cell>
          <cell r="CM123">
            <v>0</v>
          </cell>
          <cell r="CN123">
            <v>0</v>
          </cell>
          <cell r="CO123">
            <v>0</v>
          </cell>
          <cell r="CP123">
            <v>0</v>
          </cell>
          <cell r="CQ123">
            <v>0</v>
          </cell>
          <cell r="CS123">
            <v>0</v>
          </cell>
          <cell r="CT123">
            <v>0</v>
          </cell>
          <cell r="CU123">
            <v>0</v>
          </cell>
          <cell r="CV123">
            <v>0</v>
          </cell>
          <cell r="CW123">
            <v>0</v>
          </cell>
          <cell r="CX123">
            <v>0</v>
          </cell>
          <cell r="CY123">
            <v>0</v>
          </cell>
          <cell r="CZ123">
            <v>0</v>
          </cell>
          <cell r="DB123">
            <v>0</v>
          </cell>
          <cell r="DC123">
            <v>0</v>
          </cell>
          <cell r="DD123">
            <v>0</v>
          </cell>
          <cell r="DE123">
            <v>0</v>
          </cell>
          <cell r="DF123">
            <v>0</v>
          </cell>
          <cell r="DG123">
            <v>0</v>
          </cell>
          <cell r="DH123">
            <v>0</v>
          </cell>
          <cell r="DI123">
            <v>0</v>
          </cell>
          <cell r="DJ123">
            <v>0</v>
          </cell>
          <cell r="DL123">
            <v>0.22062000000000001</v>
          </cell>
          <cell r="DM123">
            <v>0.22062000000000001</v>
          </cell>
          <cell r="DN123">
            <v>0.87283500000000003</v>
          </cell>
          <cell r="DO123">
            <v>1.1972959999999999</v>
          </cell>
          <cell r="DP123">
            <v>1.18468</v>
          </cell>
          <cell r="DQ123">
            <v>1.986728</v>
          </cell>
          <cell r="DS123">
            <v>0</v>
          </cell>
          <cell r="DT123">
            <v>0</v>
          </cell>
          <cell r="DU123">
            <v>0</v>
          </cell>
          <cell r="DV123">
            <v>0</v>
          </cell>
          <cell r="DW123">
            <v>0</v>
          </cell>
          <cell r="DX123">
            <v>0</v>
          </cell>
          <cell r="DY123">
            <v>0</v>
          </cell>
          <cell r="DZ123">
            <v>0</v>
          </cell>
          <cell r="EA123">
            <v>0</v>
          </cell>
          <cell r="EC123">
            <v>0</v>
          </cell>
          <cell r="ED123">
            <v>0</v>
          </cell>
          <cell r="EE123">
            <v>0</v>
          </cell>
          <cell r="EF123">
            <v>0</v>
          </cell>
          <cell r="EG123">
            <v>0</v>
          </cell>
          <cell r="EH123">
            <v>0</v>
          </cell>
          <cell r="EI123">
            <v>0</v>
          </cell>
          <cell r="EJ123">
            <v>0</v>
          </cell>
          <cell r="EK123">
            <v>0</v>
          </cell>
          <cell r="EM123">
            <v>0</v>
          </cell>
          <cell r="EN123">
            <v>0</v>
          </cell>
          <cell r="EP123">
            <v>0</v>
          </cell>
          <cell r="EQ123">
            <v>0</v>
          </cell>
          <cell r="ES123">
            <v>0</v>
          </cell>
          <cell r="ET123">
            <v>0</v>
          </cell>
          <cell r="EX123">
            <v>0</v>
          </cell>
          <cell r="EY123">
            <v>0</v>
          </cell>
          <cell r="FA123">
            <v>0</v>
          </cell>
          <cell r="FB123">
            <v>0</v>
          </cell>
          <cell r="FC123">
            <v>0</v>
          </cell>
          <cell r="FD123">
            <v>0</v>
          </cell>
          <cell r="FE123">
            <v>0</v>
          </cell>
          <cell r="FF123">
            <v>0</v>
          </cell>
          <cell r="FK123">
            <v>0</v>
          </cell>
          <cell r="FL123">
            <v>0</v>
          </cell>
          <cell r="FM123">
            <v>0</v>
          </cell>
          <cell r="FN123">
            <v>0</v>
          </cell>
          <cell r="FO123">
            <v>0</v>
          </cell>
          <cell r="FP123">
            <v>0</v>
          </cell>
          <cell r="FQ123">
            <v>0</v>
          </cell>
          <cell r="FR123">
            <v>0</v>
          </cell>
          <cell r="FS123">
            <v>0</v>
          </cell>
          <cell r="FU123">
            <v>0.08</v>
          </cell>
          <cell r="FV123">
            <v>0</v>
          </cell>
          <cell r="FW123">
            <v>0</v>
          </cell>
          <cell r="FX123">
            <v>0</v>
          </cell>
          <cell r="FY123">
            <v>-75</v>
          </cell>
          <cell r="FZ123">
            <v>0</v>
          </cell>
          <cell r="GA123">
            <v>0</v>
          </cell>
          <cell r="GB123">
            <v>0</v>
          </cell>
          <cell r="GE123">
            <v>0.25</v>
          </cell>
          <cell r="GF123">
            <v>0</v>
          </cell>
          <cell r="GO123">
            <v>1.2500000000000001E-2</v>
          </cell>
          <cell r="GP123">
            <v>0</v>
          </cell>
          <cell r="GQ123" t="str">
            <v xml:space="preserve"> </v>
          </cell>
          <cell r="GR123">
            <v>0</v>
          </cell>
          <cell r="GS123">
            <v>0</v>
          </cell>
          <cell r="GV123">
            <v>0</v>
          </cell>
          <cell r="GW123">
            <v>0</v>
          </cell>
          <cell r="GX123">
            <v>0</v>
          </cell>
          <cell r="GY123">
            <v>-75</v>
          </cell>
          <cell r="GZ123">
            <v>-75</v>
          </cell>
          <cell r="HC123">
            <v>-75</v>
          </cell>
          <cell r="HE123">
            <v>0</v>
          </cell>
          <cell r="HF123">
            <v>0</v>
          </cell>
          <cell r="HG123">
            <v>0</v>
          </cell>
          <cell r="HH123">
            <v>0</v>
          </cell>
          <cell r="HI123">
            <v>0</v>
          </cell>
          <cell r="HJ123">
            <v>0</v>
          </cell>
          <cell r="HK123">
            <v>0</v>
          </cell>
          <cell r="HL123">
            <v>0</v>
          </cell>
          <cell r="HM123">
            <v>0</v>
          </cell>
        </row>
        <row r="124">
          <cell r="B124" t="str">
            <v>72-400-081</v>
          </cell>
          <cell r="C124" t="str">
            <v>Devon-GTH00086</v>
          </cell>
          <cell r="D124" t="str">
            <v>PBM Ragle 1H</v>
          </cell>
          <cell r="E124">
            <v>769</v>
          </cell>
          <cell r="F124">
            <v>879</v>
          </cell>
          <cell r="H124">
            <v>2.5438000000000001</v>
          </cell>
          <cell r="I124">
            <v>2.5438000000000001</v>
          </cell>
          <cell r="J124">
            <v>0.77470000000000006</v>
          </cell>
          <cell r="K124">
            <v>0.16139999999999999</v>
          </cell>
          <cell r="L124">
            <v>0.22070000000000001</v>
          </cell>
          <cell r="M124">
            <v>7.8700000000000006E-2</v>
          </cell>
          <cell r="N124">
            <v>6.7500000000000004E-2</v>
          </cell>
          <cell r="O124">
            <v>0.13139999999999999</v>
          </cell>
          <cell r="P124">
            <v>3.9782000000000002</v>
          </cell>
          <cell r="Q124">
            <v>0.96089999999999998</v>
          </cell>
          <cell r="R124">
            <v>1156.9000000000001</v>
          </cell>
          <cell r="T124" t="str">
            <v>PriceTableDevonNGL</v>
          </cell>
          <cell r="Y124">
            <v>41379</v>
          </cell>
          <cell r="Z124">
            <v>14.65</v>
          </cell>
          <cell r="AB124">
            <v>731.99900000000002</v>
          </cell>
          <cell r="AC124">
            <v>839.95899999999995</v>
          </cell>
          <cell r="AE124" t="str">
            <v>Yes</v>
          </cell>
          <cell r="AG124" t="str">
            <v>Yes</v>
          </cell>
          <cell r="AI124">
            <v>0.95</v>
          </cell>
          <cell r="AK124">
            <v>1947.5989999999999</v>
          </cell>
          <cell r="AL124">
            <v>1947.5989999999999</v>
          </cell>
          <cell r="AM124">
            <v>593.13</v>
          </cell>
          <cell r="AN124">
            <v>123.572</v>
          </cell>
          <cell r="AO124">
            <v>168.97399999999999</v>
          </cell>
          <cell r="AP124">
            <v>60.255000000000003</v>
          </cell>
          <cell r="AQ124">
            <v>51.68</v>
          </cell>
          <cell r="AR124">
            <v>100.60299999999999</v>
          </cell>
          <cell r="AS124">
            <v>4993.4120000000003</v>
          </cell>
          <cell r="AU124">
            <v>1862.059</v>
          </cell>
          <cell r="AV124">
            <v>1862.059</v>
          </cell>
          <cell r="AW124">
            <v>567.08000000000004</v>
          </cell>
          <cell r="AX124">
            <v>118.145</v>
          </cell>
          <cell r="AY124">
            <v>161.55199999999999</v>
          </cell>
          <cell r="AZ124">
            <v>57.607999999999997</v>
          </cell>
          <cell r="BA124">
            <v>49.41</v>
          </cell>
          <cell r="BB124">
            <v>96.185000000000002</v>
          </cell>
          <cell r="BC124">
            <v>4774.0980000000009</v>
          </cell>
          <cell r="BE124">
            <v>13.135999999999999</v>
          </cell>
          <cell r="BF124">
            <v>1575.5039999999999</v>
          </cell>
          <cell r="BG124">
            <v>581.41800000000001</v>
          </cell>
          <cell r="BH124">
            <v>109.456</v>
          </cell>
          <cell r="BI124">
            <v>179.77799999999999</v>
          </cell>
          <cell r="BJ124">
            <v>58.969000000000001</v>
          </cell>
          <cell r="BK124">
            <v>50.813000000000002</v>
          </cell>
          <cell r="BL124">
            <v>100.977</v>
          </cell>
          <cell r="BM124">
            <v>2670.0509999999999</v>
          </cell>
          <cell r="BO124">
            <v>13.135999999999999</v>
          </cell>
          <cell r="BP124">
            <v>1575.5060000000001</v>
          </cell>
          <cell r="BQ124">
            <v>581.41899999999998</v>
          </cell>
          <cell r="BR124">
            <v>109.456</v>
          </cell>
          <cell r="BS124">
            <v>179.77799999999999</v>
          </cell>
          <cell r="BT124">
            <v>58.969000000000001</v>
          </cell>
          <cell r="BU124">
            <v>50.813000000000002</v>
          </cell>
          <cell r="BV124">
            <v>100.97799999999999</v>
          </cell>
          <cell r="BW124">
            <v>2670.0550000000003</v>
          </cell>
          <cell r="BY124">
            <v>0</v>
          </cell>
          <cell r="BZ124">
            <v>0</v>
          </cell>
          <cell r="CA124">
            <v>0</v>
          </cell>
          <cell r="CB124">
            <v>0</v>
          </cell>
          <cell r="CC124">
            <v>0</v>
          </cell>
          <cell r="CD124">
            <v>0</v>
          </cell>
          <cell r="CE124">
            <v>0</v>
          </cell>
          <cell r="CF124">
            <v>0</v>
          </cell>
          <cell r="CG124">
            <v>0</v>
          </cell>
          <cell r="CI124">
            <v>12.478999999999999</v>
          </cell>
          <cell r="CJ124">
            <v>1496.729</v>
          </cell>
          <cell r="CK124">
            <v>552.34699999999998</v>
          </cell>
          <cell r="CL124">
            <v>103.983</v>
          </cell>
          <cell r="CM124">
            <v>170.78899999999999</v>
          </cell>
          <cell r="CN124">
            <v>56.021000000000001</v>
          </cell>
          <cell r="CO124">
            <v>48.271999999999998</v>
          </cell>
          <cell r="CP124">
            <v>95.927999999999997</v>
          </cell>
          <cell r="CQ124">
            <v>2536.5480000000002</v>
          </cell>
          <cell r="CS124">
            <v>0.77900000000000003</v>
          </cell>
          <cell r="CT124">
            <v>59.247999999999998</v>
          </cell>
          <cell r="CU124">
            <v>21.225000000000001</v>
          </cell>
          <cell r="CV124">
            <v>3.3639999999999999</v>
          </cell>
          <cell r="CW124">
            <v>5.7350000000000003</v>
          </cell>
          <cell r="CX124">
            <v>1.6220000000000001</v>
          </cell>
          <cell r="CY124">
            <v>1.41</v>
          </cell>
          <cell r="CZ124">
            <v>2.4700000000000002</v>
          </cell>
          <cell r="DB124">
            <v>0.78500000000000003</v>
          </cell>
          <cell r="DC124">
            <v>104.51900000000001</v>
          </cell>
          <cell r="DD124">
            <v>53.235999999999997</v>
          </cell>
          <cell r="DE124">
            <v>10.904999999999999</v>
          </cell>
          <cell r="DF124">
            <v>18.649999999999999</v>
          </cell>
          <cell r="DG124">
            <v>6.468</v>
          </cell>
          <cell r="DH124">
            <v>5.6340000000000003</v>
          </cell>
          <cell r="DI124">
            <v>11.912000000000001</v>
          </cell>
          <cell r="DJ124">
            <v>212.10900000000001</v>
          </cell>
          <cell r="DL124">
            <v>0.22062000000000001</v>
          </cell>
          <cell r="DM124">
            <v>0.22062000000000001</v>
          </cell>
          <cell r="DN124">
            <v>0.87283500000000003</v>
          </cell>
          <cell r="DO124">
            <v>1.1972959999999999</v>
          </cell>
          <cell r="DP124">
            <v>1.18468</v>
          </cell>
          <cell r="DQ124">
            <v>1.986728</v>
          </cell>
          <cell r="DS124">
            <v>0</v>
          </cell>
          <cell r="DT124">
            <v>0</v>
          </cell>
          <cell r="DU124">
            <v>0</v>
          </cell>
          <cell r="DV124">
            <v>0</v>
          </cell>
          <cell r="DW124">
            <v>0</v>
          </cell>
          <cell r="DX124">
            <v>0</v>
          </cell>
          <cell r="DY124">
            <v>0</v>
          </cell>
          <cell r="DZ124">
            <v>0</v>
          </cell>
          <cell r="EA124">
            <v>0</v>
          </cell>
          <cell r="EC124">
            <v>0</v>
          </cell>
          <cell r="ED124">
            <v>0</v>
          </cell>
          <cell r="EE124">
            <v>0</v>
          </cell>
          <cell r="EF124">
            <v>0</v>
          </cell>
          <cell r="EG124">
            <v>0</v>
          </cell>
          <cell r="EH124">
            <v>0</v>
          </cell>
          <cell r="EI124">
            <v>0</v>
          </cell>
          <cell r="EJ124">
            <v>0</v>
          </cell>
          <cell r="EK124">
            <v>0</v>
          </cell>
          <cell r="EM124">
            <v>15.823</v>
          </cell>
          <cell r="EN124">
            <v>15.972000000000001</v>
          </cell>
          <cell r="EP124">
            <v>18.324000000000002</v>
          </cell>
          <cell r="EQ124">
            <v>18.632999999999999</v>
          </cell>
          <cell r="ES124">
            <v>3.3739999999999997</v>
          </cell>
          <cell r="ET124">
            <v>3.9050000000000002</v>
          </cell>
          <cell r="EX124">
            <v>765.62599999999998</v>
          </cell>
          <cell r="EY124">
            <v>875.09500000000003</v>
          </cell>
          <cell r="FA124">
            <v>0.182</v>
          </cell>
          <cell r="FB124">
            <v>0.20799999999999999</v>
          </cell>
          <cell r="FC124">
            <v>16.431999999999999</v>
          </cell>
          <cell r="FD124">
            <v>19.602</v>
          </cell>
          <cell r="FE124">
            <v>7.5880000000000001</v>
          </cell>
          <cell r="FF124">
            <v>8.5120000000000005</v>
          </cell>
          <cell r="FK124">
            <v>628.38099999999997</v>
          </cell>
          <cell r="FL124">
            <v>637.101</v>
          </cell>
          <cell r="FM124">
            <v>631.81700000000001</v>
          </cell>
          <cell r="FN124">
            <v>14.036</v>
          </cell>
          <cell r="FO124">
            <v>6.6550000000000002</v>
          </cell>
          <cell r="FP124">
            <v>73.268000000000001</v>
          </cell>
          <cell r="FQ124">
            <v>543.14200000000005</v>
          </cell>
          <cell r="FR124">
            <v>637.101</v>
          </cell>
          <cell r="FS124">
            <v>0</v>
          </cell>
          <cell r="FU124">
            <v>0.08</v>
          </cell>
          <cell r="FV124">
            <v>-67.2</v>
          </cell>
          <cell r="FW124">
            <v>0</v>
          </cell>
          <cell r="FX124">
            <v>0</v>
          </cell>
          <cell r="FY124">
            <v>0</v>
          </cell>
          <cell r="FZ124">
            <v>159.9</v>
          </cell>
          <cell r="GA124">
            <v>0.15</v>
          </cell>
          <cell r="GB124">
            <v>-115.35</v>
          </cell>
          <cell r="GE124">
            <v>0.25</v>
          </cell>
          <cell r="GF124">
            <v>-219.75</v>
          </cell>
          <cell r="GO124">
            <v>1.2500000000000001E-2</v>
          </cell>
          <cell r="GP124">
            <v>-31.71</v>
          </cell>
          <cell r="GQ124" t="str">
            <v>72-402-081</v>
          </cell>
          <cell r="GR124">
            <v>972</v>
          </cell>
          <cell r="GS124">
            <v>-200</v>
          </cell>
          <cell r="GV124">
            <v>0</v>
          </cell>
          <cell r="GW124">
            <v>0</v>
          </cell>
          <cell r="GX124">
            <v>-98.91</v>
          </cell>
          <cell r="GY124">
            <v>-535.1</v>
          </cell>
          <cell r="GZ124">
            <v>-634.01</v>
          </cell>
          <cell r="HC124">
            <v>-634.01</v>
          </cell>
          <cell r="HE124">
            <v>81.036503317000012</v>
          </cell>
          <cell r="HF124">
            <v>0.14494734000000001</v>
          </cell>
          <cell r="HG124">
            <v>17.379340499999969</v>
          </cell>
          <cell r="HH124">
            <v>25.374186285000025</v>
          </cell>
          <cell r="HI124">
            <v>6.5528010079999985</v>
          </cell>
          <cell r="HJ124">
            <v>10.649088520000005</v>
          </cell>
          <cell r="HK124">
            <v>5.8568741440000007</v>
          </cell>
          <cell r="HL124">
            <v>5.0482758480000083</v>
          </cell>
          <cell r="HM124">
            <v>10.030989672000013</v>
          </cell>
        </row>
        <row r="125">
          <cell r="B125" t="str">
            <v>72-400-086</v>
          </cell>
          <cell r="C125" t="str">
            <v>Devon-GTH00086</v>
          </cell>
          <cell r="D125" t="str">
            <v>Sherman Hudson 1H</v>
          </cell>
          <cell r="E125">
            <v>2092</v>
          </cell>
          <cell r="F125">
            <v>2523</v>
          </cell>
          <cell r="H125">
            <v>3.3064</v>
          </cell>
          <cell r="I125">
            <v>3.3064</v>
          </cell>
          <cell r="J125">
            <v>1.2276</v>
          </cell>
          <cell r="K125">
            <v>0.18729999999999999</v>
          </cell>
          <cell r="L125">
            <v>0.36969999999999997</v>
          </cell>
          <cell r="M125">
            <v>0.1031</v>
          </cell>
          <cell r="N125">
            <v>0.1125</v>
          </cell>
          <cell r="O125">
            <v>0.13639999999999999</v>
          </cell>
          <cell r="P125">
            <v>5.4429999999999996</v>
          </cell>
          <cell r="Q125">
            <v>0.46500000000000002</v>
          </cell>
          <cell r="R125">
            <v>1227.5</v>
          </cell>
          <cell r="T125" t="str">
            <v>PriceTableDevonNGL</v>
          </cell>
          <cell r="Y125">
            <v>41358</v>
          </cell>
          <cell r="Z125">
            <v>14.65</v>
          </cell>
          <cell r="AB125">
            <v>1990.86</v>
          </cell>
          <cell r="AC125">
            <v>2410.942</v>
          </cell>
          <cell r="AE125" t="str">
            <v>Yes</v>
          </cell>
          <cell r="AG125" t="str">
            <v>Yes</v>
          </cell>
          <cell r="AI125">
            <v>0.95</v>
          </cell>
          <cell r="AK125">
            <v>6884.9759999999997</v>
          </cell>
          <cell r="AL125">
            <v>6884.9759999999997</v>
          </cell>
          <cell r="AM125">
            <v>2556.2539999999999</v>
          </cell>
          <cell r="AN125">
            <v>390.01799999999997</v>
          </cell>
          <cell r="AO125">
            <v>769.83299999999997</v>
          </cell>
          <cell r="AP125">
            <v>214.68700000000001</v>
          </cell>
          <cell r="AQ125">
            <v>234.261</v>
          </cell>
          <cell r="AR125">
            <v>284.02800000000002</v>
          </cell>
          <cell r="AS125">
            <v>18219.032999999996</v>
          </cell>
          <cell r="AU125">
            <v>6582.58</v>
          </cell>
          <cell r="AV125">
            <v>6582.58</v>
          </cell>
          <cell r="AW125">
            <v>2443.98</v>
          </cell>
          <cell r="AX125">
            <v>372.88799999999998</v>
          </cell>
          <cell r="AY125">
            <v>736.02099999999996</v>
          </cell>
          <cell r="AZ125">
            <v>205.25800000000001</v>
          </cell>
          <cell r="BA125">
            <v>223.97200000000001</v>
          </cell>
          <cell r="BB125">
            <v>271.553</v>
          </cell>
          <cell r="BC125">
            <v>17418.832000000002</v>
          </cell>
          <cell r="BE125">
            <v>46.439</v>
          </cell>
          <cell r="BF125">
            <v>5569.5810000000001</v>
          </cell>
          <cell r="BG125">
            <v>2505.777</v>
          </cell>
          <cell r="BH125">
            <v>345.464</v>
          </cell>
          <cell r="BI125">
            <v>819.05700000000002</v>
          </cell>
          <cell r="BJ125">
            <v>210.10599999999999</v>
          </cell>
          <cell r="BK125">
            <v>230.33099999999999</v>
          </cell>
          <cell r="BL125">
            <v>285.08499999999998</v>
          </cell>
          <cell r="BM125">
            <v>10011.84</v>
          </cell>
          <cell r="BO125">
            <v>46.439</v>
          </cell>
          <cell r="BP125">
            <v>5569.5829999999996</v>
          </cell>
          <cell r="BQ125">
            <v>2505.777</v>
          </cell>
          <cell r="BR125">
            <v>345.464</v>
          </cell>
          <cell r="BS125">
            <v>819.05700000000002</v>
          </cell>
          <cell r="BT125">
            <v>210.10599999999999</v>
          </cell>
          <cell r="BU125">
            <v>230.33099999999999</v>
          </cell>
          <cell r="BV125">
            <v>285.08499999999998</v>
          </cell>
          <cell r="BW125">
            <v>10011.842000000001</v>
          </cell>
          <cell r="BY125">
            <v>0</v>
          </cell>
          <cell r="BZ125">
            <v>0</v>
          </cell>
          <cell r="CA125">
            <v>0</v>
          </cell>
          <cell r="CB125">
            <v>0</v>
          </cell>
          <cell r="CC125">
            <v>0</v>
          </cell>
          <cell r="CD125">
            <v>0</v>
          </cell>
          <cell r="CE125">
            <v>0</v>
          </cell>
          <cell r="CF125">
            <v>0</v>
          </cell>
          <cell r="CG125">
            <v>0</v>
          </cell>
          <cell r="CI125">
            <v>44.116999999999997</v>
          </cell>
          <cell r="CJ125">
            <v>5291.1019999999999</v>
          </cell>
          <cell r="CK125">
            <v>2380.4879999999998</v>
          </cell>
          <cell r="CL125">
            <v>328.19099999999997</v>
          </cell>
          <cell r="CM125">
            <v>778.10400000000004</v>
          </cell>
          <cell r="CN125">
            <v>199.601</v>
          </cell>
          <cell r="CO125">
            <v>218.81399999999999</v>
          </cell>
          <cell r="CP125">
            <v>270.83100000000002</v>
          </cell>
          <cell r="CQ125">
            <v>9511.2480000000014</v>
          </cell>
          <cell r="CS125">
            <v>2.7549999999999999</v>
          </cell>
          <cell r="CT125">
            <v>209.44800000000001</v>
          </cell>
          <cell r="CU125">
            <v>91.474000000000004</v>
          </cell>
          <cell r="CV125">
            <v>10.617000000000001</v>
          </cell>
          <cell r="CW125">
            <v>26.129000000000001</v>
          </cell>
          <cell r="CX125">
            <v>5.7779999999999996</v>
          </cell>
          <cell r="CY125">
            <v>6.391</v>
          </cell>
          <cell r="CZ125">
            <v>6.9720000000000004</v>
          </cell>
          <cell r="DB125">
            <v>2.774</v>
          </cell>
          <cell r="DC125">
            <v>369.48599999999999</v>
          </cell>
          <cell r="DD125">
            <v>229.43600000000001</v>
          </cell>
          <cell r="DE125">
            <v>34.418999999999997</v>
          </cell>
          <cell r="DF125">
            <v>84.968999999999994</v>
          </cell>
          <cell r="DG125">
            <v>23.044</v>
          </cell>
          <cell r="DH125">
            <v>25.536999999999999</v>
          </cell>
          <cell r="DI125">
            <v>33.630000000000003</v>
          </cell>
          <cell r="DJ125">
            <v>803.29500000000007</v>
          </cell>
          <cell r="DL125">
            <v>0.22062000000000001</v>
          </cell>
          <cell r="DM125">
            <v>0.22062000000000001</v>
          </cell>
          <cell r="DN125">
            <v>0.87283500000000003</v>
          </cell>
          <cell r="DO125">
            <v>1.1972959999999999</v>
          </cell>
          <cell r="DP125">
            <v>1.18468</v>
          </cell>
          <cell r="DQ125">
            <v>1.986728</v>
          </cell>
          <cell r="DS125">
            <v>0</v>
          </cell>
          <cell r="DT125">
            <v>0</v>
          </cell>
          <cell r="DU125">
            <v>0</v>
          </cell>
          <cell r="DV125">
            <v>0</v>
          </cell>
          <cell r="DW125">
            <v>0</v>
          </cell>
          <cell r="DX125">
            <v>0</v>
          </cell>
          <cell r="DY125">
            <v>0</v>
          </cell>
          <cell r="DZ125">
            <v>0</v>
          </cell>
          <cell r="EA125">
            <v>0</v>
          </cell>
          <cell r="EC125">
            <v>0</v>
          </cell>
          <cell r="ED125">
            <v>0</v>
          </cell>
          <cell r="EE125">
            <v>0</v>
          </cell>
          <cell r="EF125">
            <v>0</v>
          </cell>
          <cell r="EG125">
            <v>0</v>
          </cell>
          <cell r="EH125">
            <v>0</v>
          </cell>
          <cell r="EI125">
            <v>0</v>
          </cell>
          <cell r="EJ125">
            <v>0</v>
          </cell>
          <cell r="EK125">
            <v>0</v>
          </cell>
          <cell r="EM125">
            <v>45.414999999999999</v>
          </cell>
          <cell r="EN125">
            <v>45.844000000000001</v>
          </cell>
          <cell r="EP125">
            <v>52.597000000000001</v>
          </cell>
          <cell r="EQ125">
            <v>53.482999999999997</v>
          </cell>
          <cell r="ES125">
            <v>9.6820000000000004</v>
          </cell>
          <cell r="ET125">
            <v>11.208</v>
          </cell>
          <cell r="EX125">
            <v>2082.3180000000002</v>
          </cell>
          <cell r="EY125">
            <v>2511.7919999999999</v>
          </cell>
          <cell r="FA125">
            <v>0.496</v>
          </cell>
          <cell r="FB125">
            <v>0.59799999999999998</v>
          </cell>
          <cell r="FC125">
            <v>44.69</v>
          </cell>
          <cell r="FD125">
            <v>56.262999999999998</v>
          </cell>
          <cell r="FE125">
            <v>20.638999999999999</v>
          </cell>
          <cell r="FF125">
            <v>24.431999999999999</v>
          </cell>
          <cell r="FK125">
            <v>1609.1699999999998</v>
          </cell>
          <cell r="FL125">
            <v>1631.501</v>
          </cell>
          <cell r="FM125">
            <v>1617.97</v>
          </cell>
          <cell r="FN125">
            <v>35.944000000000003</v>
          </cell>
          <cell r="FO125">
            <v>17.042999999999999</v>
          </cell>
          <cell r="FP125">
            <v>187.626</v>
          </cell>
          <cell r="FQ125">
            <v>1390.8889999999999</v>
          </cell>
          <cell r="FR125">
            <v>1631.501</v>
          </cell>
          <cell r="FS125">
            <v>0</v>
          </cell>
          <cell r="FU125">
            <v>0.08</v>
          </cell>
          <cell r="FV125">
            <v>-192.88</v>
          </cell>
          <cell r="FW125">
            <v>0</v>
          </cell>
          <cell r="FX125">
            <v>0</v>
          </cell>
          <cell r="FY125">
            <v>0</v>
          </cell>
          <cell r="FZ125">
            <v>187.7</v>
          </cell>
          <cell r="GA125">
            <v>0.15</v>
          </cell>
          <cell r="GB125">
            <v>-313.8</v>
          </cell>
          <cell r="GE125">
            <v>0.25</v>
          </cell>
          <cell r="GF125">
            <v>-630.75</v>
          </cell>
          <cell r="GO125">
            <v>1.2500000000000001E-2</v>
          </cell>
          <cell r="GP125">
            <v>-118.89</v>
          </cell>
          <cell r="GQ125" t="str">
            <v xml:space="preserve"> </v>
          </cell>
          <cell r="GR125">
            <v>0</v>
          </cell>
          <cell r="GS125">
            <v>0</v>
          </cell>
          <cell r="GV125">
            <v>0</v>
          </cell>
          <cell r="GW125">
            <v>0</v>
          </cell>
          <cell r="GX125">
            <v>-311.77</v>
          </cell>
          <cell r="GY125">
            <v>-944.55</v>
          </cell>
          <cell r="GZ125">
            <v>-1256.3200000000002</v>
          </cell>
          <cell r="HC125">
            <v>-1256.3200000000002</v>
          </cell>
          <cell r="HE125">
            <v>312.57457971100018</v>
          </cell>
          <cell r="HF125">
            <v>0.51227964000000059</v>
          </cell>
          <cell r="HG125">
            <v>61.438036980000064</v>
          </cell>
          <cell r="HH125">
            <v>109.35662431500019</v>
          </cell>
          <cell r="HI125">
            <v>20.680893808000029</v>
          </cell>
          <cell r="HJ125">
            <v>48.516200039999966</v>
          </cell>
          <cell r="HK125">
            <v>20.87057763999999</v>
          </cell>
          <cell r="HL125">
            <v>22.881146375999993</v>
          </cell>
          <cell r="HM125">
            <v>28.318820911999925</v>
          </cell>
        </row>
        <row r="126">
          <cell r="B126" t="str">
            <v>72-400-088</v>
          </cell>
          <cell r="C126" t="str">
            <v>Devon-GTH00086</v>
          </cell>
          <cell r="D126" t="str">
            <v>John Westhoff 1H</v>
          </cell>
          <cell r="E126">
            <v>3171</v>
          </cell>
          <cell r="F126">
            <v>3898</v>
          </cell>
          <cell r="H126">
            <v>3.4476</v>
          </cell>
          <cell r="I126">
            <v>3.4476</v>
          </cell>
          <cell r="J126">
            <v>1.3351</v>
          </cell>
          <cell r="K126">
            <v>0.20569999999999999</v>
          </cell>
          <cell r="L126">
            <v>0.40949999999999998</v>
          </cell>
          <cell r="M126">
            <v>0.1139</v>
          </cell>
          <cell r="N126">
            <v>0.12839999999999999</v>
          </cell>
          <cell r="O126">
            <v>0.25219999999999998</v>
          </cell>
          <cell r="P126">
            <v>5.8924000000000003</v>
          </cell>
          <cell r="Q126">
            <v>0.59409999999999996</v>
          </cell>
          <cell r="R126">
            <v>1249.5999999999999</v>
          </cell>
          <cell r="T126" t="str">
            <v>PriceTableDevonNGL</v>
          </cell>
          <cell r="Y126">
            <v>41437</v>
          </cell>
          <cell r="Z126">
            <v>14.65</v>
          </cell>
          <cell r="AB126">
            <v>3017.4229999999998</v>
          </cell>
          <cell r="AC126">
            <v>3724.8719999999998</v>
          </cell>
          <cell r="AE126" t="str">
            <v>Yes</v>
          </cell>
          <cell r="AG126" t="str">
            <v>Yes</v>
          </cell>
          <cell r="AI126">
            <v>0.95</v>
          </cell>
          <cell r="AK126">
            <v>10880.767</v>
          </cell>
          <cell r="AL126">
            <v>10880.767</v>
          </cell>
          <cell r="AM126">
            <v>4213.63</v>
          </cell>
          <cell r="AN126">
            <v>649.19799999999998</v>
          </cell>
          <cell r="AO126">
            <v>1292.3989999999999</v>
          </cell>
          <cell r="AP126">
            <v>359.47300000000001</v>
          </cell>
          <cell r="AQ126">
            <v>405.23599999999999</v>
          </cell>
          <cell r="AR126">
            <v>795.95399999999995</v>
          </cell>
          <cell r="AS126">
            <v>29477.424000000006</v>
          </cell>
          <cell r="AU126">
            <v>10402.868</v>
          </cell>
          <cell r="AV126">
            <v>10402.868</v>
          </cell>
          <cell r="AW126">
            <v>4028.5610000000001</v>
          </cell>
          <cell r="AX126">
            <v>620.68399999999997</v>
          </cell>
          <cell r="AY126">
            <v>1235.635</v>
          </cell>
          <cell r="AZ126">
            <v>343.68400000000003</v>
          </cell>
          <cell r="BA126">
            <v>387.43700000000001</v>
          </cell>
          <cell r="BB126">
            <v>760.99400000000003</v>
          </cell>
          <cell r="BC126">
            <v>28182.731000000003</v>
          </cell>
          <cell r="BE126">
            <v>73.39</v>
          </cell>
          <cell r="BF126">
            <v>8801.9639999999999</v>
          </cell>
          <cell r="BG126">
            <v>4130.4260000000004</v>
          </cell>
          <cell r="BH126">
            <v>575.03700000000003</v>
          </cell>
          <cell r="BI126">
            <v>1375.0360000000001</v>
          </cell>
          <cell r="BJ126">
            <v>351.80200000000002</v>
          </cell>
          <cell r="BK126">
            <v>398.43799999999999</v>
          </cell>
          <cell r="BL126">
            <v>798.91700000000003</v>
          </cell>
          <cell r="BM126">
            <v>16505.009999999998</v>
          </cell>
          <cell r="BO126">
            <v>73.39</v>
          </cell>
          <cell r="BP126">
            <v>8801.9650000000001</v>
          </cell>
          <cell r="BQ126">
            <v>4130.4250000000002</v>
          </cell>
          <cell r="BR126">
            <v>575.03599999999994</v>
          </cell>
          <cell r="BS126">
            <v>1375.0360000000001</v>
          </cell>
          <cell r="BT126">
            <v>351.80200000000002</v>
          </cell>
          <cell r="BU126">
            <v>398.43799999999999</v>
          </cell>
          <cell r="BV126">
            <v>798.91600000000005</v>
          </cell>
          <cell r="BW126">
            <v>16505.007999999998</v>
          </cell>
          <cell r="BY126">
            <v>0</v>
          </cell>
          <cell r="BZ126">
            <v>0</v>
          </cell>
          <cell r="CA126">
            <v>0</v>
          </cell>
          <cell r="CB126">
            <v>0</v>
          </cell>
          <cell r="CC126">
            <v>0</v>
          </cell>
          <cell r="CD126">
            <v>0</v>
          </cell>
          <cell r="CE126">
            <v>0</v>
          </cell>
          <cell r="CF126">
            <v>0</v>
          </cell>
          <cell r="CG126">
            <v>0</v>
          </cell>
          <cell r="CI126">
            <v>69.721000000000004</v>
          </cell>
          <cell r="CJ126">
            <v>8361.866</v>
          </cell>
          <cell r="CK126">
            <v>3923.9050000000002</v>
          </cell>
          <cell r="CL126">
            <v>546.28499999999997</v>
          </cell>
          <cell r="CM126">
            <v>1306.2840000000001</v>
          </cell>
          <cell r="CN126">
            <v>334.21199999999999</v>
          </cell>
          <cell r="CO126">
            <v>378.51600000000002</v>
          </cell>
          <cell r="CP126">
            <v>758.971</v>
          </cell>
          <cell r="CQ126">
            <v>15679.759999999998</v>
          </cell>
          <cell r="CS126">
            <v>4.3540000000000001</v>
          </cell>
          <cell r="CT126">
            <v>331.00400000000002</v>
          </cell>
          <cell r="CU126">
            <v>150.78299999999999</v>
          </cell>
          <cell r="CV126">
            <v>17.672999999999998</v>
          </cell>
          <cell r="CW126">
            <v>43.865000000000002</v>
          </cell>
          <cell r="CX126">
            <v>9.6750000000000007</v>
          </cell>
          <cell r="CY126">
            <v>11.055</v>
          </cell>
          <cell r="CZ126">
            <v>19.539000000000001</v>
          </cell>
          <cell r="DB126">
            <v>4.383</v>
          </cell>
          <cell r="DC126">
            <v>583.92200000000003</v>
          </cell>
          <cell r="DD126">
            <v>378.19400000000002</v>
          </cell>
          <cell r="DE126">
            <v>57.290999999999997</v>
          </cell>
          <cell r="DF126">
            <v>142.64599999999999</v>
          </cell>
          <cell r="DG126">
            <v>38.585999999999999</v>
          </cell>
          <cell r="DH126">
            <v>44.174999999999997</v>
          </cell>
          <cell r="DI126">
            <v>94.242999999999995</v>
          </cell>
          <cell r="DJ126">
            <v>1343.4399999999998</v>
          </cell>
          <cell r="DL126">
            <v>0.22062000000000001</v>
          </cell>
          <cell r="DM126">
            <v>0.22062000000000001</v>
          </cell>
          <cell r="DN126">
            <v>0.87283500000000003</v>
          </cell>
          <cell r="DO126">
            <v>1.1972959999999999</v>
          </cell>
          <cell r="DP126">
            <v>1.18468</v>
          </cell>
          <cell r="DQ126">
            <v>1.986728</v>
          </cell>
          <cell r="DS126">
            <v>0</v>
          </cell>
          <cell r="DT126">
            <v>0</v>
          </cell>
          <cell r="DU126">
            <v>0</v>
          </cell>
          <cell r="DV126">
            <v>0</v>
          </cell>
          <cell r="DW126">
            <v>0</v>
          </cell>
          <cell r="DX126">
            <v>0</v>
          </cell>
          <cell r="DY126">
            <v>0</v>
          </cell>
          <cell r="DZ126">
            <v>0</v>
          </cell>
          <cell r="EA126">
            <v>0</v>
          </cell>
          <cell r="EC126">
            <v>0</v>
          </cell>
          <cell r="ED126">
            <v>0</v>
          </cell>
          <cell r="EE126">
            <v>0</v>
          </cell>
          <cell r="EF126">
            <v>0</v>
          </cell>
          <cell r="EG126">
            <v>0</v>
          </cell>
          <cell r="EH126">
            <v>0</v>
          </cell>
          <cell r="EI126">
            <v>0</v>
          </cell>
          <cell r="EJ126">
            <v>0</v>
          </cell>
          <cell r="EK126">
            <v>0</v>
          </cell>
          <cell r="EM126">
            <v>70.167000000000002</v>
          </cell>
          <cell r="EN126">
            <v>70.83</v>
          </cell>
          <cell r="EP126">
            <v>81.260999999999996</v>
          </cell>
          <cell r="EQ126">
            <v>82.631</v>
          </cell>
          <cell r="ES126">
            <v>14.959</v>
          </cell>
          <cell r="ET126">
            <v>17.315999999999999</v>
          </cell>
          <cell r="EX126">
            <v>3156.0410000000002</v>
          </cell>
          <cell r="EY126">
            <v>3880.6840000000002</v>
          </cell>
          <cell r="FA126">
            <v>0.752</v>
          </cell>
          <cell r="FB126">
            <v>0.92300000000000004</v>
          </cell>
          <cell r="FC126">
            <v>67.733999999999995</v>
          </cell>
          <cell r="FD126">
            <v>86.924999999999997</v>
          </cell>
          <cell r="FE126">
            <v>31.280999999999999</v>
          </cell>
          <cell r="FF126">
            <v>37.747</v>
          </cell>
          <cell r="FK126">
            <v>2383.7830000000008</v>
          </cell>
          <cell r="FL126">
            <v>2416.864</v>
          </cell>
          <cell r="FM126">
            <v>2396.8200000000002</v>
          </cell>
          <cell r="FN126">
            <v>53.246000000000002</v>
          </cell>
          <cell r="FO126">
            <v>25.247</v>
          </cell>
          <cell r="FP126">
            <v>277.94499999999999</v>
          </cell>
          <cell r="FQ126">
            <v>2060.4270000000001</v>
          </cell>
          <cell r="FR126">
            <v>2416.864</v>
          </cell>
          <cell r="FS126">
            <v>0</v>
          </cell>
          <cell r="FU126">
            <v>0.08</v>
          </cell>
          <cell r="FV126">
            <v>-297.99</v>
          </cell>
          <cell r="FW126">
            <v>0</v>
          </cell>
          <cell r="FX126">
            <v>0</v>
          </cell>
          <cell r="FY126">
            <v>0</v>
          </cell>
          <cell r="FZ126">
            <v>153.69999999999999</v>
          </cell>
          <cell r="GA126">
            <v>0.15</v>
          </cell>
          <cell r="GB126">
            <v>-475.65</v>
          </cell>
          <cell r="GE126">
            <v>0.25</v>
          </cell>
          <cell r="GF126">
            <v>-974.5</v>
          </cell>
          <cell r="GO126">
            <v>1.2500000000000001E-2</v>
          </cell>
          <cell r="GP126">
            <v>-196</v>
          </cell>
          <cell r="GQ126" t="str">
            <v xml:space="preserve"> </v>
          </cell>
          <cell r="GR126">
            <v>0</v>
          </cell>
          <cell r="GS126">
            <v>0</v>
          </cell>
          <cell r="GV126">
            <v>0</v>
          </cell>
          <cell r="GW126">
            <v>0</v>
          </cell>
          <cell r="GX126">
            <v>-493.99</v>
          </cell>
          <cell r="GY126">
            <v>-1450.15</v>
          </cell>
          <cell r="GZ126">
            <v>-1944.1399999999999</v>
          </cell>
          <cell r="HC126">
            <v>-1944.1399999999999</v>
          </cell>
          <cell r="HE126">
            <v>547.92438395100021</v>
          </cell>
          <cell r="HF126">
            <v>0.80945477999999937</v>
          </cell>
          <cell r="HG126">
            <v>97.094420759999991</v>
          </cell>
          <cell r="HH126">
            <v>180.25875703500017</v>
          </cell>
          <cell r="HI126">
            <v>34.424654592000074</v>
          </cell>
          <cell r="HJ126">
            <v>81.449119359999941</v>
          </cell>
          <cell r="HK126">
            <v>34.946545520000065</v>
          </cell>
          <cell r="HL126">
            <v>39.579595215999937</v>
          </cell>
          <cell r="HM126">
            <v>79.361836688000054</v>
          </cell>
        </row>
        <row r="127">
          <cell r="B127" t="str">
            <v>72-400-089</v>
          </cell>
          <cell r="C127" t="str">
            <v>Devon-GTH00086</v>
          </cell>
          <cell r="D127" t="str">
            <v>Joyce Fuller 1H</v>
          </cell>
          <cell r="E127">
            <v>0</v>
          </cell>
          <cell r="F127">
            <v>0</v>
          </cell>
          <cell r="H127">
            <v>3.3372000000000002</v>
          </cell>
          <cell r="I127">
            <v>3.3372000000000002</v>
          </cell>
          <cell r="J127">
            <v>1.2817000000000001</v>
          </cell>
          <cell r="K127">
            <v>0.18479999999999999</v>
          </cell>
          <cell r="L127">
            <v>0.40579999999999999</v>
          </cell>
          <cell r="M127">
            <v>0.1187</v>
          </cell>
          <cell r="N127">
            <v>0.13730000000000001</v>
          </cell>
          <cell r="O127">
            <v>0.34920000000000001</v>
          </cell>
          <cell r="P127">
            <v>5.8147000000000002</v>
          </cell>
          <cell r="Q127">
            <v>0.31390000000000001</v>
          </cell>
          <cell r="R127">
            <v>1249.7</v>
          </cell>
          <cell r="T127" t="str">
            <v>PriceTableDevonNGL</v>
          </cell>
          <cell r="Y127">
            <v>41178</v>
          </cell>
          <cell r="Z127">
            <v>14.65</v>
          </cell>
          <cell r="AB127">
            <v>0</v>
          </cell>
          <cell r="AC127">
            <v>0</v>
          </cell>
          <cell r="AE127" t="str">
            <v>Yes</v>
          </cell>
          <cell r="AG127" t="str">
            <v>Yes</v>
          </cell>
          <cell r="AI127">
            <v>0.95</v>
          </cell>
          <cell r="AK127">
            <v>0</v>
          </cell>
          <cell r="AL127">
            <v>0</v>
          </cell>
          <cell r="AM127">
            <v>0</v>
          </cell>
          <cell r="AN127">
            <v>0</v>
          </cell>
          <cell r="AO127">
            <v>0</v>
          </cell>
          <cell r="AP127">
            <v>0</v>
          </cell>
          <cell r="AQ127">
            <v>0</v>
          </cell>
          <cell r="AR127">
            <v>0</v>
          </cell>
          <cell r="AS127">
            <v>0</v>
          </cell>
          <cell r="AU127">
            <v>0</v>
          </cell>
          <cell r="AV127">
            <v>0</v>
          </cell>
          <cell r="AW127">
            <v>0</v>
          </cell>
          <cell r="AX127">
            <v>0</v>
          </cell>
          <cell r="AY127">
            <v>0</v>
          </cell>
          <cell r="AZ127">
            <v>0</v>
          </cell>
          <cell r="BA127">
            <v>0</v>
          </cell>
          <cell r="BB127">
            <v>0</v>
          </cell>
          <cell r="BC127">
            <v>0</v>
          </cell>
          <cell r="BE127">
            <v>0</v>
          </cell>
          <cell r="BF127">
            <v>0</v>
          </cell>
          <cell r="BG127">
            <v>0</v>
          </cell>
          <cell r="BH127">
            <v>0</v>
          </cell>
          <cell r="BI127">
            <v>0</v>
          </cell>
          <cell r="BJ127">
            <v>0</v>
          </cell>
          <cell r="BK127">
            <v>0</v>
          </cell>
          <cell r="BL127">
            <v>0</v>
          </cell>
          <cell r="BM127">
            <v>0</v>
          </cell>
          <cell r="BO127">
            <v>0</v>
          </cell>
          <cell r="BP127">
            <v>0</v>
          </cell>
          <cell r="BQ127">
            <v>0</v>
          </cell>
          <cell r="BR127">
            <v>0</v>
          </cell>
          <cell r="BS127">
            <v>0</v>
          </cell>
          <cell r="BT127">
            <v>0</v>
          </cell>
          <cell r="BU127">
            <v>0</v>
          </cell>
          <cell r="BV127">
            <v>0</v>
          </cell>
          <cell r="BW127">
            <v>0</v>
          </cell>
          <cell r="BY127">
            <v>0</v>
          </cell>
          <cell r="BZ127">
            <v>0</v>
          </cell>
          <cell r="CA127">
            <v>0</v>
          </cell>
          <cell r="CB127">
            <v>0</v>
          </cell>
          <cell r="CC127">
            <v>0</v>
          </cell>
          <cell r="CD127">
            <v>0</v>
          </cell>
          <cell r="CE127">
            <v>0</v>
          </cell>
          <cell r="CF127">
            <v>0</v>
          </cell>
          <cell r="CG127">
            <v>0</v>
          </cell>
          <cell r="CI127">
            <v>0</v>
          </cell>
          <cell r="CJ127">
            <v>0</v>
          </cell>
          <cell r="CK127">
            <v>0</v>
          </cell>
          <cell r="CL127">
            <v>0</v>
          </cell>
          <cell r="CM127">
            <v>0</v>
          </cell>
          <cell r="CN127">
            <v>0</v>
          </cell>
          <cell r="CO127">
            <v>0</v>
          </cell>
          <cell r="CP127">
            <v>0</v>
          </cell>
          <cell r="CQ127">
            <v>0</v>
          </cell>
          <cell r="CS127">
            <v>0</v>
          </cell>
          <cell r="CT127">
            <v>0</v>
          </cell>
          <cell r="CU127">
            <v>0</v>
          </cell>
          <cell r="CV127">
            <v>0</v>
          </cell>
          <cell r="CW127">
            <v>0</v>
          </cell>
          <cell r="CX127">
            <v>0</v>
          </cell>
          <cell r="CY127">
            <v>0</v>
          </cell>
          <cell r="CZ127">
            <v>0</v>
          </cell>
          <cell r="DB127">
            <v>0</v>
          </cell>
          <cell r="DC127">
            <v>0</v>
          </cell>
          <cell r="DD127">
            <v>0</v>
          </cell>
          <cell r="DE127">
            <v>0</v>
          </cell>
          <cell r="DF127">
            <v>0</v>
          </cell>
          <cell r="DG127">
            <v>0</v>
          </cell>
          <cell r="DH127">
            <v>0</v>
          </cell>
          <cell r="DI127">
            <v>0</v>
          </cell>
          <cell r="DJ127">
            <v>0</v>
          </cell>
          <cell r="DL127">
            <v>0.22062000000000001</v>
          </cell>
          <cell r="DM127">
            <v>0.22062000000000001</v>
          </cell>
          <cell r="DN127">
            <v>0.87283500000000003</v>
          </cell>
          <cell r="DO127">
            <v>1.1972959999999999</v>
          </cell>
          <cell r="DP127">
            <v>1.18468</v>
          </cell>
          <cell r="DQ127">
            <v>1.986728</v>
          </cell>
          <cell r="DS127">
            <v>0</v>
          </cell>
          <cell r="DT127">
            <v>0</v>
          </cell>
          <cell r="DU127">
            <v>0</v>
          </cell>
          <cell r="DV127">
            <v>0</v>
          </cell>
          <cell r="DW127">
            <v>0</v>
          </cell>
          <cell r="DX127">
            <v>0</v>
          </cell>
          <cell r="DY127">
            <v>0</v>
          </cell>
          <cell r="DZ127">
            <v>0</v>
          </cell>
          <cell r="EA127">
            <v>0</v>
          </cell>
          <cell r="EC127">
            <v>0</v>
          </cell>
          <cell r="ED127">
            <v>0</v>
          </cell>
          <cell r="EE127">
            <v>0</v>
          </cell>
          <cell r="EF127">
            <v>0</v>
          </cell>
          <cell r="EG127">
            <v>0</v>
          </cell>
          <cell r="EH127">
            <v>0</v>
          </cell>
          <cell r="EI127">
            <v>0</v>
          </cell>
          <cell r="EJ127">
            <v>0</v>
          </cell>
          <cell r="EK127">
            <v>0</v>
          </cell>
          <cell r="EM127">
            <v>0</v>
          </cell>
          <cell r="EN127">
            <v>0</v>
          </cell>
          <cell r="EP127">
            <v>0</v>
          </cell>
          <cell r="EQ127">
            <v>0</v>
          </cell>
          <cell r="ES127">
            <v>0</v>
          </cell>
          <cell r="ET127">
            <v>0</v>
          </cell>
          <cell r="EX127">
            <v>0</v>
          </cell>
          <cell r="EY127">
            <v>0</v>
          </cell>
          <cell r="FA127">
            <v>0</v>
          </cell>
          <cell r="FB127">
            <v>0</v>
          </cell>
          <cell r="FC127">
            <v>0</v>
          </cell>
          <cell r="FD127">
            <v>0</v>
          </cell>
          <cell r="FE127">
            <v>0</v>
          </cell>
          <cell r="FF127">
            <v>0</v>
          </cell>
          <cell r="FK127">
            <v>0</v>
          </cell>
          <cell r="FL127">
            <v>0</v>
          </cell>
          <cell r="FM127">
            <v>0</v>
          </cell>
          <cell r="FN127">
            <v>0</v>
          </cell>
          <cell r="FO127">
            <v>0</v>
          </cell>
          <cell r="FP127">
            <v>0</v>
          </cell>
          <cell r="FQ127">
            <v>0</v>
          </cell>
          <cell r="FR127">
            <v>0</v>
          </cell>
          <cell r="FS127">
            <v>0</v>
          </cell>
          <cell r="FU127">
            <v>0.08</v>
          </cell>
          <cell r="FV127">
            <v>0</v>
          </cell>
          <cell r="FW127">
            <v>0</v>
          </cell>
          <cell r="FX127">
            <v>0</v>
          </cell>
          <cell r="FY127">
            <v>-75</v>
          </cell>
          <cell r="FZ127">
            <v>185.8</v>
          </cell>
          <cell r="GA127">
            <v>0.15</v>
          </cell>
          <cell r="GB127">
            <v>0</v>
          </cell>
          <cell r="GE127">
            <v>0.25</v>
          </cell>
          <cell r="GF127">
            <v>0</v>
          </cell>
          <cell r="GO127">
            <v>1.2500000000000001E-2</v>
          </cell>
          <cell r="GP127">
            <v>0</v>
          </cell>
          <cell r="GQ127" t="str">
            <v>72-402-089</v>
          </cell>
          <cell r="GR127">
            <v>1622</v>
          </cell>
          <cell r="GS127">
            <v>-200</v>
          </cell>
          <cell r="GV127">
            <v>-1459</v>
          </cell>
          <cell r="GW127">
            <v>-5367.42</v>
          </cell>
          <cell r="GX127">
            <v>0</v>
          </cell>
          <cell r="GY127">
            <v>-5642.42</v>
          </cell>
          <cell r="GZ127">
            <v>-5642.42</v>
          </cell>
          <cell r="HC127">
            <v>-5642.42</v>
          </cell>
          <cell r="HE127">
            <v>0</v>
          </cell>
          <cell r="HF127">
            <v>0</v>
          </cell>
          <cell r="HG127">
            <v>0</v>
          </cell>
          <cell r="HH127">
            <v>0</v>
          </cell>
          <cell r="HI127">
            <v>0</v>
          </cell>
          <cell r="HJ127">
            <v>0</v>
          </cell>
          <cell r="HK127">
            <v>0</v>
          </cell>
          <cell r="HL127">
            <v>0</v>
          </cell>
          <cell r="HM127">
            <v>0</v>
          </cell>
        </row>
        <row r="128">
          <cell r="B128" t="str">
            <v>72-400-093</v>
          </cell>
          <cell r="C128" t="str">
            <v>Devon-GTH00086</v>
          </cell>
          <cell r="D128" t="str">
            <v>A.L. Hayter 2H</v>
          </cell>
          <cell r="E128">
            <v>3035</v>
          </cell>
          <cell r="F128">
            <v>3649</v>
          </cell>
          <cell r="H128">
            <v>3.3813</v>
          </cell>
          <cell r="I128">
            <v>3.3813</v>
          </cell>
          <cell r="J128">
            <v>1.2918000000000001</v>
          </cell>
          <cell r="K128">
            <v>0.18329999999999999</v>
          </cell>
          <cell r="L128">
            <v>0.37769999999999998</v>
          </cell>
          <cell r="M128">
            <v>9.6299999999999997E-2</v>
          </cell>
          <cell r="N128">
            <v>0.1069</v>
          </cell>
          <cell r="O128">
            <v>0.10340000000000001</v>
          </cell>
          <cell r="P128">
            <v>5.5407000000000002</v>
          </cell>
          <cell r="Q128">
            <v>0.34589999999999999</v>
          </cell>
          <cell r="R128">
            <v>1223.7</v>
          </cell>
          <cell r="T128" t="str">
            <v>PriceTableDevonNGL</v>
          </cell>
          <cell r="Y128">
            <v>41345</v>
          </cell>
          <cell r="Z128">
            <v>14.65</v>
          </cell>
          <cell r="AB128">
            <v>2888.308</v>
          </cell>
          <cell r="AC128">
            <v>3486.93</v>
          </cell>
          <cell r="AE128" t="str">
            <v>Yes</v>
          </cell>
          <cell r="AG128" t="str">
            <v>Yes</v>
          </cell>
          <cell r="AI128">
            <v>0.95</v>
          </cell>
          <cell r="AK128">
            <v>10214.89</v>
          </cell>
          <cell r="AL128">
            <v>10214.89</v>
          </cell>
          <cell r="AM128">
            <v>3902.5210000000002</v>
          </cell>
          <cell r="AN128">
            <v>553.74800000000005</v>
          </cell>
          <cell r="AO128">
            <v>1141.03</v>
          </cell>
          <cell r="AP128">
            <v>290.92200000000003</v>
          </cell>
          <cell r="AQ128">
            <v>322.94400000000002</v>
          </cell>
          <cell r="AR128">
            <v>312.37099999999998</v>
          </cell>
          <cell r="AS128">
            <v>26953.315999999995</v>
          </cell>
          <cell r="AU128">
            <v>9766.2360000000008</v>
          </cell>
          <cell r="AV128">
            <v>9766.2360000000008</v>
          </cell>
          <cell r="AW128">
            <v>3731.116</v>
          </cell>
          <cell r="AX128">
            <v>529.42700000000002</v>
          </cell>
          <cell r="AY128">
            <v>1090.914</v>
          </cell>
          <cell r="AZ128">
            <v>278.14400000000001</v>
          </cell>
          <cell r="BA128">
            <v>308.76</v>
          </cell>
          <cell r="BB128">
            <v>298.65100000000001</v>
          </cell>
          <cell r="BC128">
            <v>25769.484000000004</v>
          </cell>
          <cell r="BE128">
            <v>68.897999999999996</v>
          </cell>
          <cell r="BF128">
            <v>8263.3050000000003</v>
          </cell>
          <cell r="BG128">
            <v>3825.46</v>
          </cell>
          <cell r="BH128">
            <v>490.49</v>
          </cell>
          <cell r="BI128">
            <v>1213.9880000000001</v>
          </cell>
          <cell r="BJ128">
            <v>284.714</v>
          </cell>
          <cell r="BK128">
            <v>317.52699999999999</v>
          </cell>
          <cell r="BL128">
            <v>313.53399999999999</v>
          </cell>
          <cell r="BM128">
            <v>14777.915999999999</v>
          </cell>
          <cell r="BO128">
            <v>68.897999999999996</v>
          </cell>
          <cell r="BP128">
            <v>8263.3040000000001</v>
          </cell>
          <cell r="BQ128">
            <v>3825.4589999999998</v>
          </cell>
          <cell r="BR128">
            <v>490.49099999999999</v>
          </cell>
          <cell r="BS128">
            <v>1213.9880000000001</v>
          </cell>
          <cell r="BT128">
            <v>284.714</v>
          </cell>
          <cell r="BU128">
            <v>317.52699999999999</v>
          </cell>
          <cell r="BV128">
            <v>313.53399999999999</v>
          </cell>
          <cell r="BW128">
            <v>14777.914999999999</v>
          </cell>
          <cell r="BY128">
            <v>0</v>
          </cell>
          <cell r="BZ128">
            <v>0</v>
          </cell>
          <cell r="CA128">
            <v>0</v>
          </cell>
          <cell r="CB128">
            <v>0</v>
          </cell>
          <cell r="CC128">
            <v>0</v>
          </cell>
          <cell r="CD128">
            <v>0</v>
          </cell>
          <cell r="CE128">
            <v>0</v>
          </cell>
          <cell r="CF128">
            <v>0</v>
          </cell>
          <cell r="CG128">
            <v>0</v>
          </cell>
          <cell r="CI128">
            <v>65.453000000000003</v>
          </cell>
          <cell r="CJ128">
            <v>7850.14</v>
          </cell>
          <cell r="CK128">
            <v>3634.1869999999999</v>
          </cell>
          <cell r="CL128">
            <v>465.96600000000001</v>
          </cell>
          <cell r="CM128">
            <v>1153.289</v>
          </cell>
          <cell r="CN128">
            <v>270.47800000000001</v>
          </cell>
          <cell r="CO128">
            <v>301.65100000000001</v>
          </cell>
          <cell r="CP128">
            <v>297.85700000000003</v>
          </cell>
          <cell r="CQ128">
            <v>14039.021000000001</v>
          </cell>
          <cell r="CS128">
            <v>4.0869999999999997</v>
          </cell>
          <cell r="CT128">
            <v>310.74700000000001</v>
          </cell>
          <cell r="CU128">
            <v>139.65</v>
          </cell>
          <cell r="CV128">
            <v>15.074</v>
          </cell>
          <cell r="CW128">
            <v>38.726999999999997</v>
          </cell>
          <cell r="CX128">
            <v>7.83</v>
          </cell>
          <cell r="CY128">
            <v>8.81</v>
          </cell>
          <cell r="CZ128">
            <v>7.6680000000000001</v>
          </cell>
          <cell r="DB128">
            <v>4.1150000000000002</v>
          </cell>
          <cell r="DC128">
            <v>548.18799999999999</v>
          </cell>
          <cell r="DD128">
            <v>350.27100000000002</v>
          </cell>
          <cell r="DE128">
            <v>48.868000000000002</v>
          </cell>
          <cell r="DF128">
            <v>125.93899999999999</v>
          </cell>
          <cell r="DG128">
            <v>31.227</v>
          </cell>
          <cell r="DH128">
            <v>35.204000000000001</v>
          </cell>
          <cell r="DI128">
            <v>36.984999999999999</v>
          </cell>
          <cell r="DJ128">
            <v>1180.797</v>
          </cell>
          <cell r="DL128">
            <v>0.22062000000000001</v>
          </cell>
          <cell r="DM128">
            <v>0.22062000000000001</v>
          </cell>
          <cell r="DN128">
            <v>0.87283500000000003</v>
          </cell>
          <cell r="DO128">
            <v>1.1972959999999999</v>
          </cell>
          <cell r="DP128">
            <v>1.18468</v>
          </cell>
          <cell r="DQ128">
            <v>1.986728</v>
          </cell>
          <cell r="DS128">
            <v>0</v>
          </cell>
          <cell r="DT128">
            <v>0</v>
          </cell>
          <cell r="DU128">
            <v>0</v>
          </cell>
          <cell r="DV128">
            <v>0</v>
          </cell>
          <cell r="DW128">
            <v>0</v>
          </cell>
          <cell r="DX128">
            <v>0</v>
          </cell>
          <cell r="DY128">
            <v>0</v>
          </cell>
          <cell r="DZ128">
            <v>0</v>
          </cell>
          <cell r="EA128">
            <v>0</v>
          </cell>
          <cell r="EC128">
            <v>0</v>
          </cell>
          <cell r="ED128">
            <v>0</v>
          </cell>
          <cell r="EE128">
            <v>0</v>
          </cell>
          <cell r="EF128">
            <v>0</v>
          </cell>
          <cell r="EG128">
            <v>0</v>
          </cell>
          <cell r="EH128">
            <v>0</v>
          </cell>
          <cell r="EI128">
            <v>0</v>
          </cell>
          <cell r="EJ128">
            <v>0</v>
          </cell>
          <cell r="EK128">
            <v>0</v>
          </cell>
          <cell r="EM128">
            <v>65.685000000000002</v>
          </cell>
          <cell r="EN128">
            <v>66.305000000000007</v>
          </cell>
          <cell r="EP128">
            <v>76.069999999999993</v>
          </cell>
          <cell r="EQ128">
            <v>77.352000000000004</v>
          </cell>
          <cell r="ES128">
            <v>14.005000000000001</v>
          </cell>
          <cell r="ET128">
            <v>16.210999999999999</v>
          </cell>
          <cell r="EX128">
            <v>3020.9949999999999</v>
          </cell>
          <cell r="EY128">
            <v>3632.7890000000002</v>
          </cell>
          <cell r="FA128">
            <v>0.72</v>
          </cell>
          <cell r="FB128">
            <v>0.86399999999999999</v>
          </cell>
          <cell r="FC128">
            <v>64.835999999999999</v>
          </cell>
          <cell r="FD128">
            <v>81.372</v>
          </cell>
          <cell r="FE128">
            <v>29.942</v>
          </cell>
          <cell r="FF128">
            <v>35.335999999999999</v>
          </cell>
          <cell r="FK128">
            <v>2308.3350000000005</v>
          </cell>
          <cell r="FL128">
            <v>2340.3690000000001</v>
          </cell>
          <cell r="FM128">
            <v>2320.96</v>
          </cell>
          <cell r="FN128">
            <v>51.561</v>
          </cell>
          <cell r="FO128">
            <v>24.448</v>
          </cell>
          <cell r="FP128">
            <v>269.14800000000002</v>
          </cell>
          <cell r="FQ128">
            <v>1995.213</v>
          </cell>
          <cell r="FR128">
            <v>2340.3690000000001</v>
          </cell>
          <cell r="FS128">
            <v>0</v>
          </cell>
          <cell r="FU128">
            <v>0.08</v>
          </cell>
          <cell r="FV128">
            <v>-278.95</v>
          </cell>
          <cell r="FW128">
            <v>0</v>
          </cell>
          <cell r="FX128">
            <v>0</v>
          </cell>
          <cell r="FY128">
            <v>0</v>
          </cell>
          <cell r="FZ128">
            <v>158.19999999999999</v>
          </cell>
          <cell r="GA128">
            <v>0.15</v>
          </cell>
          <cell r="GB128">
            <v>-455.25</v>
          </cell>
          <cell r="GE128">
            <v>0.25</v>
          </cell>
          <cell r="GF128">
            <v>-912.25</v>
          </cell>
          <cell r="GO128">
            <v>1.2500000000000001E-2</v>
          </cell>
          <cell r="GP128">
            <v>-175.49</v>
          </cell>
          <cell r="GQ128" t="str">
            <v>72-99-402-093</v>
          </cell>
          <cell r="GR128">
            <v>0</v>
          </cell>
          <cell r="GS128">
            <v>-200</v>
          </cell>
          <cell r="GV128">
            <v>0</v>
          </cell>
          <cell r="GW128">
            <v>0</v>
          </cell>
          <cell r="GX128">
            <v>-454.44</v>
          </cell>
          <cell r="GY128">
            <v>-1567.5</v>
          </cell>
          <cell r="GZ128">
            <v>-2021.94</v>
          </cell>
          <cell r="HC128">
            <v>-2021.94</v>
          </cell>
          <cell r="HE128">
            <v>451.10393397100012</v>
          </cell>
          <cell r="HF128">
            <v>0.76003589999999854</v>
          </cell>
          <cell r="HG128">
            <v>91.152462299999996</v>
          </cell>
          <cell r="HH128">
            <v>166.94976895500014</v>
          </cell>
          <cell r="HI128">
            <v>29.362487104</v>
          </cell>
          <cell r="HJ128">
            <v>71.90889132000008</v>
          </cell>
          <cell r="HK128">
            <v>28.28305980799998</v>
          </cell>
          <cell r="HL128">
            <v>31.541293727999953</v>
          </cell>
          <cell r="HM128">
            <v>31.145934855999929</v>
          </cell>
        </row>
        <row r="129">
          <cell r="B129" t="str">
            <v>72-400-095</v>
          </cell>
          <cell r="C129" t="str">
            <v>Devon-GTH00086</v>
          </cell>
          <cell r="D129" t="str">
            <v>Coomer 1H</v>
          </cell>
          <cell r="E129">
            <v>4791</v>
          </cell>
          <cell r="F129">
            <v>5042</v>
          </cell>
          <cell r="H129">
            <v>1.7947</v>
          </cell>
          <cell r="I129">
            <v>1.7947</v>
          </cell>
          <cell r="J129">
            <v>0.30880000000000002</v>
          </cell>
          <cell r="K129">
            <v>6.3399999999999998E-2</v>
          </cell>
          <cell r="L129">
            <v>5.6399999999999999E-2</v>
          </cell>
          <cell r="M129">
            <v>1.7500000000000002E-2</v>
          </cell>
          <cell r="N129">
            <v>1.01E-2</v>
          </cell>
          <cell r="O129">
            <v>1.61E-2</v>
          </cell>
          <cell r="P129">
            <v>2.2669999999999999</v>
          </cell>
          <cell r="Q129">
            <v>1.2627999999999999</v>
          </cell>
          <cell r="R129">
            <v>1071.5999999999999</v>
          </cell>
          <cell r="T129" t="str">
            <v>PriceTableDevonNGL</v>
          </cell>
          <cell r="Y129">
            <v>41288</v>
          </cell>
          <cell r="Z129">
            <v>14.65</v>
          </cell>
          <cell r="AB129">
            <v>4562.0720000000001</v>
          </cell>
          <cell r="AC129">
            <v>4818.0609999999997</v>
          </cell>
          <cell r="AE129" t="str">
            <v>Yes</v>
          </cell>
          <cell r="AG129" t="str">
            <v>Yes</v>
          </cell>
          <cell r="AI129">
            <v>0.95</v>
          </cell>
          <cell r="AK129">
            <v>8563.68</v>
          </cell>
          <cell r="AL129">
            <v>8563.68</v>
          </cell>
          <cell r="AM129">
            <v>1473.4860000000001</v>
          </cell>
          <cell r="AN129">
            <v>302.52300000000002</v>
          </cell>
          <cell r="AO129">
            <v>269.12099999999998</v>
          </cell>
          <cell r="AP129">
            <v>83.504000000000005</v>
          </cell>
          <cell r="AQ129">
            <v>48.194000000000003</v>
          </cell>
          <cell r="AR129">
            <v>76.823999999999998</v>
          </cell>
          <cell r="AS129">
            <v>19381.012000000002</v>
          </cell>
          <cell r="AU129">
            <v>8187.5510000000004</v>
          </cell>
          <cell r="AV129">
            <v>8187.5510000000004</v>
          </cell>
          <cell r="AW129">
            <v>1408.768</v>
          </cell>
          <cell r="AX129">
            <v>289.23500000000001</v>
          </cell>
          <cell r="AY129">
            <v>257.30099999999999</v>
          </cell>
          <cell r="AZ129">
            <v>79.835999999999999</v>
          </cell>
          <cell r="BA129">
            <v>46.076999999999998</v>
          </cell>
          <cell r="BB129">
            <v>73.448999999999998</v>
          </cell>
          <cell r="BC129">
            <v>18529.768000000004</v>
          </cell>
          <cell r="BE129">
            <v>57.761000000000003</v>
          </cell>
          <cell r="BF129">
            <v>6927.5640000000003</v>
          </cell>
          <cell r="BG129">
            <v>1444.39</v>
          </cell>
          <cell r="BH129">
            <v>267.964</v>
          </cell>
          <cell r="BI129">
            <v>286.32900000000001</v>
          </cell>
          <cell r="BJ129">
            <v>81.721999999999994</v>
          </cell>
          <cell r="BK129">
            <v>47.386000000000003</v>
          </cell>
          <cell r="BL129">
            <v>77.11</v>
          </cell>
          <cell r="BM129">
            <v>9190.2260000000006</v>
          </cell>
          <cell r="BO129">
            <v>57.761000000000003</v>
          </cell>
          <cell r="BP129">
            <v>6927.5640000000003</v>
          </cell>
          <cell r="BQ129">
            <v>1444.3889999999999</v>
          </cell>
          <cell r="BR129">
            <v>267.96300000000002</v>
          </cell>
          <cell r="BS129">
            <v>286.32900000000001</v>
          </cell>
          <cell r="BT129">
            <v>81.721999999999994</v>
          </cell>
          <cell r="BU129">
            <v>47.384999999999998</v>
          </cell>
          <cell r="BV129">
            <v>77.108999999999995</v>
          </cell>
          <cell r="BW129">
            <v>9190.2219999999998</v>
          </cell>
          <cell r="BY129">
            <v>0</v>
          </cell>
          <cell r="BZ129">
            <v>0</v>
          </cell>
          <cell r="CA129">
            <v>0</v>
          </cell>
          <cell r="CB129">
            <v>0</v>
          </cell>
          <cell r="CC129">
            <v>0</v>
          </cell>
          <cell r="CD129">
            <v>0</v>
          </cell>
          <cell r="CE129">
            <v>0</v>
          </cell>
          <cell r="CF129">
            <v>0</v>
          </cell>
          <cell r="CG129">
            <v>0</v>
          </cell>
          <cell r="CI129">
            <v>54.872999999999998</v>
          </cell>
          <cell r="CJ129">
            <v>6581.1859999999997</v>
          </cell>
          <cell r="CK129">
            <v>1372.171</v>
          </cell>
          <cell r="CL129">
            <v>254.566</v>
          </cell>
          <cell r="CM129">
            <v>272.01299999999998</v>
          </cell>
          <cell r="CN129">
            <v>77.635999999999996</v>
          </cell>
          <cell r="CO129">
            <v>45.017000000000003</v>
          </cell>
          <cell r="CP129">
            <v>73.254999999999995</v>
          </cell>
          <cell r="CQ129">
            <v>8730.7170000000006</v>
          </cell>
          <cell r="CS129">
            <v>3.427</v>
          </cell>
          <cell r="CT129">
            <v>260.51600000000002</v>
          </cell>
          <cell r="CU129">
            <v>52.728000000000002</v>
          </cell>
          <cell r="CV129">
            <v>8.2349999999999994</v>
          </cell>
          <cell r="CW129">
            <v>9.1340000000000003</v>
          </cell>
          <cell r="CX129">
            <v>2.2469999999999999</v>
          </cell>
          <cell r="CY129">
            <v>1.3149999999999999</v>
          </cell>
          <cell r="CZ129">
            <v>1.8859999999999999</v>
          </cell>
          <cell r="DB129">
            <v>3.45</v>
          </cell>
          <cell r="DC129">
            <v>459.57499999999999</v>
          </cell>
          <cell r="DD129">
            <v>132.25299999999999</v>
          </cell>
          <cell r="DE129">
            <v>26.696999999999999</v>
          </cell>
          <cell r="DF129">
            <v>29.704000000000001</v>
          </cell>
          <cell r="DG129">
            <v>8.9629999999999992</v>
          </cell>
          <cell r="DH129">
            <v>5.2539999999999996</v>
          </cell>
          <cell r="DI129">
            <v>9.0960000000000001</v>
          </cell>
          <cell r="DJ129">
            <v>674.99199999999996</v>
          </cell>
          <cell r="DL129">
            <v>0.22062000000000001</v>
          </cell>
          <cell r="DM129">
            <v>0.22062000000000001</v>
          </cell>
          <cell r="DN129">
            <v>0.87283500000000003</v>
          </cell>
          <cell r="DO129">
            <v>1.1972959999999999</v>
          </cell>
          <cell r="DP129">
            <v>1.18468</v>
          </cell>
          <cell r="DQ129">
            <v>1.986728</v>
          </cell>
          <cell r="DS129">
            <v>0</v>
          </cell>
          <cell r="DT129">
            <v>0</v>
          </cell>
          <cell r="DU129">
            <v>0</v>
          </cell>
          <cell r="DV129">
            <v>0</v>
          </cell>
          <cell r="DW129">
            <v>0</v>
          </cell>
          <cell r="DX129">
            <v>0</v>
          </cell>
          <cell r="DY129">
            <v>0</v>
          </cell>
          <cell r="DZ129">
            <v>0</v>
          </cell>
          <cell r="EA129">
            <v>0</v>
          </cell>
          <cell r="EC129">
            <v>0</v>
          </cell>
          <cell r="ED129">
            <v>0</v>
          </cell>
          <cell r="EE129">
            <v>0</v>
          </cell>
          <cell r="EF129">
            <v>0</v>
          </cell>
          <cell r="EG129">
            <v>0</v>
          </cell>
          <cell r="EH129">
            <v>0</v>
          </cell>
          <cell r="EI129">
            <v>0</v>
          </cell>
          <cell r="EJ129">
            <v>0</v>
          </cell>
          <cell r="EK129">
            <v>0</v>
          </cell>
          <cell r="EM129">
            <v>90.759999999999991</v>
          </cell>
          <cell r="EN129">
            <v>91.617000000000004</v>
          </cell>
          <cell r="EP129">
            <v>105.10899999999999</v>
          </cell>
          <cell r="EQ129">
            <v>106.881</v>
          </cell>
          <cell r="ES129">
            <v>19.349999999999998</v>
          </cell>
          <cell r="ET129">
            <v>22.398</v>
          </cell>
          <cell r="EX129">
            <v>4771.6499999999996</v>
          </cell>
          <cell r="EY129">
            <v>5019.6019999999999</v>
          </cell>
          <cell r="FA129">
            <v>1.137</v>
          </cell>
          <cell r="FB129">
            <v>1.194</v>
          </cell>
          <cell r="FC129">
            <v>102.408</v>
          </cell>
          <cell r="FD129">
            <v>112.43600000000001</v>
          </cell>
          <cell r="FE129">
            <v>47.292999999999999</v>
          </cell>
          <cell r="FF129">
            <v>48.825000000000003</v>
          </cell>
          <cell r="FK129">
            <v>4146.1119999999992</v>
          </cell>
          <cell r="FL129">
            <v>4203.6499999999996</v>
          </cell>
          <cell r="FM129">
            <v>4168.7879999999996</v>
          </cell>
          <cell r="FN129">
            <v>92.611000000000004</v>
          </cell>
          <cell r="FO129">
            <v>43.911000000000001</v>
          </cell>
          <cell r="FP129">
            <v>483.42899999999997</v>
          </cell>
          <cell r="FQ129">
            <v>3583.6990000000001</v>
          </cell>
          <cell r="FR129">
            <v>4203.6499999999996</v>
          </cell>
          <cell r="FS129">
            <v>0</v>
          </cell>
          <cell r="FU129">
            <v>0.08</v>
          </cell>
          <cell r="FV129">
            <v>-385.44</v>
          </cell>
          <cell r="FW129">
            <v>0</v>
          </cell>
          <cell r="FX129">
            <v>0</v>
          </cell>
          <cell r="FY129">
            <v>0</v>
          </cell>
          <cell r="FZ129">
            <v>310.60000000000002</v>
          </cell>
          <cell r="GA129">
            <v>0.1</v>
          </cell>
          <cell r="GB129">
            <v>-479.1</v>
          </cell>
          <cell r="GE129">
            <v>0.25</v>
          </cell>
          <cell r="GF129">
            <v>-1260.5</v>
          </cell>
          <cell r="GO129">
            <v>1.2500000000000001E-2</v>
          </cell>
          <cell r="GP129">
            <v>-109.13</v>
          </cell>
          <cell r="GQ129" t="str">
            <v xml:space="preserve"> </v>
          </cell>
          <cell r="GR129">
            <v>0</v>
          </cell>
          <cell r="GS129">
            <v>0</v>
          </cell>
          <cell r="GV129">
            <v>0</v>
          </cell>
          <cell r="GW129">
            <v>0</v>
          </cell>
          <cell r="GX129">
            <v>-494.57</v>
          </cell>
          <cell r="GY129">
            <v>-1739.6</v>
          </cell>
          <cell r="GZ129">
            <v>-2234.17</v>
          </cell>
          <cell r="HC129">
            <v>-2234.17</v>
          </cell>
          <cell r="HE129">
            <v>193.57475215300022</v>
          </cell>
          <cell r="HF129">
            <v>0.63715056000000114</v>
          </cell>
          <cell r="HG129">
            <v>76.41791436000014</v>
          </cell>
          <cell r="HH129">
            <v>63.035270865000044</v>
          </cell>
          <cell r="HI129">
            <v>16.041371807999994</v>
          </cell>
          <cell r="HJ129">
            <v>16.959878880000037</v>
          </cell>
          <cell r="HK129">
            <v>8.1177706079999972</v>
          </cell>
          <cell r="HL129">
            <v>4.7065586319999992</v>
          </cell>
          <cell r="HM129">
            <v>7.658836440000008</v>
          </cell>
        </row>
        <row r="130">
          <cell r="B130" t="str">
            <v>72-400-100</v>
          </cell>
          <cell r="C130" t="str">
            <v>Devon-GTH00086</v>
          </cell>
          <cell r="D130" t="str">
            <v>White 2-H</v>
          </cell>
          <cell r="E130">
            <v>3881</v>
          </cell>
          <cell r="F130">
            <v>4294</v>
          </cell>
          <cell r="H130">
            <v>2.3748</v>
          </cell>
          <cell r="I130">
            <v>2.3748</v>
          </cell>
          <cell r="J130">
            <v>0.58389999999999997</v>
          </cell>
          <cell r="K130">
            <v>0.1363</v>
          </cell>
          <cell r="L130">
            <v>0.1444</v>
          </cell>
          <cell r="M130">
            <v>5.5199999999999999E-2</v>
          </cell>
          <cell r="N130">
            <v>3.8300000000000001E-2</v>
          </cell>
          <cell r="O130">
            <v>8.3299999999999999E-2</v>
          </cell>
          <cell r="P130">
            <v>3.4161999999999999</v>
          </cell>
          <cell r="Q130">
            <v>0.85580000000000001</v>
          </cell>
          <cell r="R130">
            <v>1125.2</v>
          </cell>
          <cell r="T130" t="str">
            <v>PriceTableDevonNGL</v>
          </cell>
          <cell r="Y130">
            <v>41366</v>
          </cell>
          <cell r="Z130">
            <v>14.65</v>
          </cell>
          <cell r="AB130">
            <v>3694.7849999999999</v>
          </cell>
          <cell r="AC130">
            <v>4103.2830000000004</v>
          </cell>
          <cell r="AE130" t="str">
            <v>Yes</v>
          </cell>
          <cell r="AG130" t="str">
            <v>Yes</v>
          </cell>
          <cell r="AI130">
            <v>0.95</v>
          </cell>
          <cell r="AK130">
            <v>9177.4619999999995</v>
          </cell>
          <cell r="AL130">
            <v>9177.4619999999995</v>
          </cell>
          <cell r="AM130">
            <v>2256.4929999999999</v>
          </cell>
          <cell r="AN130">
            <v>526.73400000000004</v>
          </cell>
          <cell r="AO130">
            <v>558.03700000000003</v>
          </cell>
          <cell r="AP130">
            <v>213.322</v>
          </cell>
          <cell r="AQ130">
            <v>148.011</v>
          </cell>
          <cell r="AR130">
            <v>321.91500000000002</v>
          </cell>
          <cell r="AS130">
            <v>22379.435999999998</v>
          </cell>
          <cell r="AU130">
            <v>8774.375</v>
          </cell>
          <cell r="AV130">
            <v>8774.375</v>
          </cell>
          <cell r="AW130">
            <v>2157.3850000000002</v>
          </cell>
          <cell r="AX130">
            <v>503.59899999999999</v>
          </cell>
          <cell r="AY130">
            <v>533.52700000000004</v>
          </cell>
          <cell r="AZ130">
            <v>203.952</v>
          </cell>
          <cell r="BA130">
            <v>141.51</v>
          </cell>
          <cell r="BB130">
            <v>307.77600000000001</v>
          </cell>
          <cell r="BC130">
            <v>21396.499</v>
          </cell>
          <cell r="BE130">
            <v>61.901000000000003</v>
          </cell>
          <cell r="BF130">
            <v>7424.0810000000001</v>
          </cell>
          <cell r="BG130">
            <v>2211.9349999999999</v>
          </cell>
          <cell r="BH130">
            <v>466.56200000000001</v>
          </cell>
          <cell r="BI130">
            <v>593.71799999999996</v>
          </cell>
          <cell r="BJ130">
            <v>208.77</v>
          </cell>
          <cell r="BK130">
            <v>145.52799999999999</v>
          </cell>
          <cell r="BL130">
            <v>323.113</v>
          </cell>
          <cell r="BM130">
            <v>11435.608</v>
          </cell>
          <cell r="BO130">
            <v>61.901000000000003</v>
          </cell>
          <cell r="BP130">
            <v>7424.0810000000001</v>
          </cell>
          <cell r="BQ130">
            <v>2211.9360000000001</v>
          </cell>
          <cell r="BR130">
            <v>466.56200000000001</v>
          </cell>
          <cell r="BS130">
            <v>593.71799999999996</v>
          </cell>
          <cell r="BT130">
            <v>208.76900000000001</v>
          </cell>
          <cell r="BU130">
            <v>145.52799999999999</v>
          </cell>
          <cell r="BV130">
            <v>323.113</v>
          </cell>
          <cell r="BW130">
            <v>11435.608</v>
          </cell>
          <cell r="BY130">
            <v>0</v>
          </cell>
          <cell r="BZ130">
            <v>0</v>
          </cell>
          <cell r="CA130">
            <v>0</v>
          </cell>
          <cell r="CB130">
            <v>0</v>
          </cell>
          <cell r="CC130">
            <v>0</v>
          </cell>
          <cell r="CD130">
            <v>0</v>
          </cell>
          <cell r="CE130">
            <v>0</v>
          </cell>
          <cell r="CF130">
            <v>0</v>
          </cell>
          <cell r="CG130">
            <v>0</v>
          </cell>
          <cell r="CI130">
            <v>58.805999999999997</v>
          </cell>
          <cell r="CJ130">
            <v>7052.8770000000004</v>
          </cell>
          <cell r="CK130">
            <v>2101.3380000000002</v>
          </cell>
          <cell r="CL130">
            <v>443.23399999999998</v>
          </cell>
          <cell r="CM130">
            <v>564.03200000000004</v>
          </cell>
          <cell r="CN130">
            <v>198.33199999999999</v>
          </cell>
          <cell r="CO130">
            <v>138.25200000000001</v>
          </cell>
          <cell r="CP130">
            <v>306.95699999999999</v>
          </cell>
          <cell r="CQ130">
            <v>10863.828000000001</v>
          </cell>
          <cell r="CS130">
            <v>3.6720000000000002</v>
          </cell>
          <cell r="CT130">
            <v>279.18799999999999</v>
          </cell>
          <cell r="CU130">
            <v>80.747</v>
          </cell>
          <cell r="CV130">
            <v>14.339</v>
          </cell>
          <cell r="CW130">
            <v>18.940000000000001</v>
          </cell>
          <cell r="CX130">
            <v>5.7409999999999997</v>
          </cell>
          <cell r="CY130">
            <v>4.0380000000000003</v>
          </cell>
          <cell r="CZ130">
            <v>7.9020000000000001</v>
          </cell>
          <cell r="DB130">
            <v>3.6970000000000001</v>
          </cell>
          <cell r="DC130">
            <v>492.51400000000001</v>
          </cell>
          <cell r="DD130">
            <v>202.53100000000001</v>
          </cell>
          <cell r="DE130">
            <v>46.484000000000002</v>
          </cell>
          <cell r="DF130">
            <v>61.591999999999999</v>
          </cell>
          <cell r="DG130">
            <v>22.898</v>
          </cell>
          <cell r="DH130">
            <v>16.135000000000002</v>
          </cell>
          <cell r="DI130">
            <v>38.115000000000002</v>
          </cell>
          <cell r="DJ130">
            <v>883.96600000000001</v>
          </cell>
          <cell r="DL130">
            <v>0.22062000000000001</v>
          </cell>
          <cell r="DM130">
            <v>0.22062000000000001</v>
          </cell>
          <cell r="DN130">
            <v>0.87283500000000003</v>
          </cell>
          <cell r="DO130">
            <v>1.1972959999999999</v>
          </cell>
          <cell r="DP130">
            <v>1.18468</v>
          </cell>
          <cell r="DQ130">
            <v>1.986728</v>
          </cell>
          <cell r="DS130">
            <v>0</v>
          </cell>
          <cell r="DT130">
            <v>0</v>
          </cell>
          <cell r="DU130">
            <v>0</v>
          </cell>
          <cell r="DV130">
            <v>0</v>
          </cell>
          <cell r="DW130">
            <v>0</v>
          </cell>
          <cell r="DX130">
            <v>0</v>
          </cell>
          <cell r="DY130">
            <v>0</v>
          </cell>
          <cell r="DZ130">
            <v>0</v>
          </cell>
          <cell r="EA130">
            <v>0</v>
          </cell>
          <cell r="EC130">
            <v>0</v>
          </cell>
          <cell r="ED130">
            <v>0</v>
          </cell>
          <cell r="EE130">
            <v>0</v>
          </cell>
          <cell r="EF130">
            <v>0</v>
          </cell>
          <cell r="EG130">
            <v>0</v>
          </cell>
          <cell r="EH130">
            <v>0</v>
          </cell>
          <cell r="EI130">
            <v>0</v>
          </cell>
          <cell r="EJ130">
            <v>0</v>
          </cell>
          <cell r="EK130">
            <v>0</v>
          </cell>
          <cell r="EM130">
            <v>77.294999999999987</v>
          </cell>
          <cell r="EN130">
            <v>78.025000000000006</v>
          </cell>
          <cell r="EP130">
            <v>89.516000000000005</v>
          </cell>
          <cell r="EQ130">
            <v>91.025000000000006</v>
          </cell>
          <cell r="ES130">
            <v>16.48</v>
          </cell>
          <cell r="ET130">
            <v>19.076000000000001</v>
          </cell>
          <cell r="EX130">
            <v>3864.52</v>
          </cell>
          <cell r="EY130">
            <v>4274.924</v>
          </cell>
          <cell r="FA130">
            <v>0.92100000000000004</v>
          </cell>
          <cell r="FB130">
            <v>1.0169999999999999</v>
          </cell>
          <cell r="FC130">
            <v>82.938999999999993</v>
          </cell>
          <cell r="FD130">
            <v>95.756</v>
          </cell>
          <cell r="FE130">
            <v>38.302</v>
          </cell>
          <cell r="FF130">
            <v>41.582000000000001</v>
          </cell>
          <cell r="FK130">
            <v>3221.9079999999999</v>
          </cell>
          <cell r="FL130">
            <v>3266.62</v>
          </cell>
          <cell r="FM130">
            <v>3239.529</v>
          </cell>
          <cell r="FN130">
            <v>71.966999999999999</v>
          </cell>
          <cell r="FO130">
            <v>34.122999999999998</v>
          </cell>
          <cell r="FP130">
            <v>375.66899999999998</v>
          </cell>
          <cell r="FQ130">
            <v>2784.8609999999999</v>
          </cell>
          <cell r="FR130">
            <v>3266.62</v>
          </cell>
          <cell r="FS130">
            <v>0</v>
          </cell>
          <cell r="FU130">
            <v>0.08</v>
          </cell>
          <cell r="FV130">
            <v>-328.26</v>
          </cell>
          <cell r="FW130">
            <v>0</v>
          </cell>
          <cell r="FX130">
            <v>0</v>
          </cell>
          <cell r="FY130">
            <v>0</v>
          </cell>
          <cell r="FZ130">
            <v>222.6</v>
          </cell>
          <cell r="GA130">
            <v>0.15</v>
          </cell>
          <cell r="GB130">
            <v>-582.15</v>
          </cell>
          <cell r="GE130">
            <v>0.25</v>
          </cell>
          <cell r="GF130">
            <v>-1073.5</v>
          </cell>
          <cell r="GO130">
            <v>1.2500000000000001E-2</v>
          </cell>
          <cell r="GP130">
            <v>-135.80000000000001</v>
          </cell>
          <cell r="GQ130" t="str">
            <v>72-402-100</v>
          </cell>
          <cell r="GR130">
            <v>1079</v>
          </cell>
          <cell r="GS130">
            <v>-200</v>
          </cell>
          <cell r="GV130">
            <v>0</v>
          </cell>
          <cell r="GW130">
            <v>0</v>
          </cell>
          <cell r="GX130">
            <v>-464.06</v>
          </cell>
          <cell r="GY130">
            <v>-1855.65</v>
          </cell>
          <cell r="GZ130">
            <v>-2319.71</v>
          </cell>
          <cell r="HC130">
            <v>-2319.71</v>
          </cell>
          <cell r="HE130">
            <v>309.50018680299968</v>
          </cell>
          <cell r="HF130">
            <v>0.68281890000000134</v>
          </cell>
          <cell r="HG130">
            <v>81.895026479999942</v>
          </cell>
          <cell r="HH130">
            <v>96.532932494999784</v>
          </cell>
          <cell r="HI130">
            <v>27.930521088000035</v>
          </cell>
          <cell r="HJ130">
            <v>35.168410479999906</v>
          </cell>
          <cell r="HK130">
            <v>20.737466864000034</v>
          </cell>
          <cell r="HL130">
            <v>14.455432927999965</v>
          </cell>
          <cell r="HM130">
            <v>32.097577568000013</v>
          </cell>
        </row>
        <row r="131">
          <cell r="B131" t="str">
            <v>72-400-105</v>
          </cell>
          <cell r="C131" t="str">
            <v>Devon-GTH00086</v>
          </cell>
          <cell r="D131" t="str">
            <v>M &amp; J Bar None A 1H</v>
          </cell>
          <cell r="E131">
            <v>731</v>
          </cell>
          <cell r="F131">
            <v>882</v>
          </cell>
          <cell r="H131">
            <v>3.1991000000000001</v>
          </cell>
          <cell r="I131">
            <v>3.1991000000000001</v>
          </cell>
          <cell r="J131">
            <v>1.1895</v>
          </cell>
          <cell r="K131">
            <v>0.17499999999999999</v>
          </cell>
          <cell r="L131">
            <v>0.36720000000000003</v>
          </cell>
          <cell r="M131">
            <v>0.10979999999999999</v>
          </cell>
          <cell r="N131">
            <v>0.1249</v>
          </cell>
          <cell r="O131">
            <v>0.19889999999999999</v>
          </cell>
          <cell r="P131">
            <v>5.3643999999999998</v>
          </cell>
          <cell r="Q131">
            <v>0.38979999999999998</v>
          </cell>
          <cell r="R131">
            <v>1225.0999999999999</v>
          </cell>
          <cell r="T131" t="str">
            <v>PriceTableDevonNGL</v>
          </cell>
          <cell r="Y131">
            <v>41414</v>
          </cell>
          <cell r="Z131">
            <v>14.65</v>
          </cell>
          <cell r="AB131">
            <v>695.65800000000002</v>
          </cell>
          <cell r="AC131">
            <v>842.82600000000002</v>
          </cell>
          <cell r="AE131" t="str">
            <v>Yes</v>
          </cell>
          <cell r="AG131" t="str">
            <v>Yes</v>
          </cell>
          <cell r="AI131">
            <v>0.95</v>
          </cell>
          <cell r="AK131">
            <v>2327.7159999999999</v>
          </cell>
          <cell r="AL131">
            <v>2327.7159999999999</v>
          </cell>
          <cell r="AM131">
            <v>865.49900000000002</v>
          </cell>
          <cell r="AN131">
            <v>127.333</v>
          </cell>
          <cell r="AO131">
            <v>267.18099999999998</v>
          </cell>
          <cell r="AP131">
            <v>79.891999999999996</v>
          </cell>
          <cell r="AQ131">
            <v>90.879000000000005</v>
          </cell>
          <cell r="AR131">
            <v>144.72300000000001</v>
          </cell>
          <cell r="AS131">
            <v>6230.9389999999985</v>
          </cell>
          <cell r="AU131">
            <v>2225.48</v>
          </cell>
          <cell r="AV131">
            <v>2225.48</v>
          </cell>
          <cell r="AW131">
            <v>827.48500000000001</v>
          </cell>
          <cell r="AX131">
            <v>121.74</v>
          </cell>
          <cell r="AY131">
            <v>255.446</v>
          </cell>
          <cell r="AZ131">
            <v>76.382999999999996</v>
          </cell>
          <cell r="BA131">
            <v>86.888000000000005</v>
          </cell>
          <cell r="BB131">
            <v>138.36600000000001</v>
          </cell>
          <cell r="BC131">
            <v>5957.2679999999991</v>
          </cell>
          <cell r="BE131">
            <v>15.7</v>
          </cell>
          <cell r="BF131">
            <v>1882.999</v>
          </cell>
          <cell r="BG131">
            <v>848.40800000000002</v>
          </cell>
          <cell r="BH131">
            <v>112.78700000000001</v>
          </cell>
          <cell r="BI131">
            <v>284.26499999999999</v>
          </cell>
          <cell r="BJ131">
            <v>78.186999999999998</v>
          </cell>
          <cell r="BK131">
            <v>89.355000000000004</v>
          </cell>
          <cell r="BL131">
            <v>145.262</v>
          </cell>
          <cell r="BM131">
            <v>3456.9629999999997</v>
          </cell>
          <cell r="BO131">
            <v>15.7</v>
          </cell>
          <cell r="BP131">
            <v>1883</v>
          </cell>
          <cell r="BQ131">
            <v>848.40800000000002</v>
          </cell>
          <cell r="BR131">
            <v>112.78700000000001</v>
          </cell>
          <cell r="BS131">
            <v>284.26499999999999</v>
          </cell>
          <cell r="BT131">
            <v>78.186999999999998</v>
          </cell>
          <cell r="BU131">
            <v>89.355000000000004</v>
          </cell>
          <cell r="BV131">
            <v>145.261</v>
          </cell>
          <cell r="BW131">
            <v>3456.9629999999997</v>
          </cell>
          <cell r="BY131">
            <v>0</v>
          </cell>
          <cell r="BZ131">
            <v>0</v>
          </cell>
          <cell r="CA131">
            <v>0</v>
          </cell>
          <cell r="CB131">
            <v>0</v>
          </cell>
          <cell r="CC131">
            <v>0</v>
          </cell>
          <cell r="CD131">
            <v>0</v>
          </cell>
          <cell r="CE131">
            <v>0</v>
          </cell>
          <cell r="CF131">
            <v>0</v>
          </cell>
          <cell r="CG131">
            <v>0</v>
          </cell>
          <cell r="CI131">
            <v>14.914999999999999</v>
          </cell>
          <cell r="CJ131">
            <v>1788.8489999999999</v>
          </cell>
          <cell r="CK131">
            <v>805.98800000000006</v>
          </cell>
          <cell r="CL131">
            <v>107.148</v>
          </cell>
          <cell r="CM131">
            <v>270.05200000000002</v>
          </cell>
          <cell r="CN131">
            <v>74.278000000000006</v>
          </cell>
          <cell r="CO131">
            <v>84.887</v>
          </cell>
          <cell r="CP131">
            <v>137.999</v>
          </cell>
          <cell r="CQ131">
            <v>3284.116</v>
          </cell>
          <cell r="CS131">
            <v>0.93100000000000005</v>
          </cell>
          <cell r="CT131">
            <v>70.811999999999998</v>
          </cell>
          <cell r="CU131">
            <v>30.971</v>
          </cell>
          <cell r="CV131">
            <v>3.4660000000000002</v>
          </cell>
          <cell r="CW131">
            <v>9.0679999999999996</v>
          </cell>
          <cell r="CX131">
            <v>2.15</v>
          </cell>
          <cell r="CY131">
            <v>2.4790000000000001</v>
          </cell>
          <cell r="CZ131">
            <v>3.5529999999999999</v>
          </cell>
          <cell r="DB131">
            <v>0.93799999999999994</v>
          </cell>
          <cell r="DC131">
            <v>124.91800000000001</v>
          </cell>
          <cell r="DD131">
            <v>77.683000000000007</v>
          </cell>
          <cell r="DE131">
            <v>11.237</v>
          </cell>
          <cell r="DF131">
            <v>29.49</v>
          </cell>
          <cell r="DG131">
            <v>8.5760000000000005</v>
          </cell>
          <cell r="DH131">
            <v>9.907</v>
          </cell>
          <cell r="DI131">
            <v>17.135999999999999</v>
          </cell>
          <cell r="DJ131">
            <v>279.88500000000005</v>
          </cell>
          <cell r="DL131">
            <v>0.22062000000000001</v>
          </cell>
          <cell r="DM131">
            <v>0.22062000000000001</v>
          </cell>
          <cell r="DN131">
            <v>0.87283500000000003</v>
          </cell>
          <cell r="DO131">
            <v>1.1972959999999999</v>
          </cell>
          <cell r="DP131">
            <v>1.18468</v>
          </cell>
          <cell r="DQ131">
            <v>1.986728</v>
          </cell>
          <cell r="DS131">
            <v>0</v>
          </cell>
          <cell r="DT131">
            <v>0</v>
          </cell>
          <cell r="DU131">
            <v>0</v>
          </cell>
          <cell r="DV131">
            <v>0</v>
          </cell>
          <cell r="DW131">
            <v>0</v>
          </cell>
          <cell r="DX131">
            <v>0</v>
          </cell>
          <cell r="DY131">
            <v>0</v>
          </cell>
          <cell r="DZ131">
            <v>0</v>
          </cell>
          <cell r="EA131">
            <v>0</v>
          </cell>
          <cell r="EC131">
            <v>0</v>
          </cell>
          <cell r="ED131">
            <v>0</v>
          </cell>
          <cell r="EE131">
            <v>0</v>
          </cell>
          <cell r="EF131">
            <v>0</v>
          </cell>
          <cell r="EG131">
            <v>0</v>
          </cell>
          <cell r="EH131">
            <v>0</v>
          </cell>
          <cell r="EI131">
            <v>0</v>
          </cell>
          <cell r="EJ131">
            <v>0</v>
          </cell>
          <cell r="EK131">
            <v>0</v>
          </cell>
          <cell r="EM131">
            <v>15.877000000000001</v>
          </cell>
          <cell r="EN131">
            <v>16.027000000000001</v>
          </cell>
          <cell r="EP131">
            <v>18.387</v>
          </cell>
          <cell r="EQ131">
            <v>18.696999999999999</v>
          </cell>
          <cell r="ES131">
            <v>3.3839999999999999</v>
          </cell>
          <cell r="ET131">
            <v>3.9180000000000001</v>
          </cell>
          <cell r="EX131">
            <v>727.61599999999999</v>
          </cell>
          <cell r="EY131">
            <v>878.08199999999999</v>
          </cell>
          <cell r="FA131">
            <v>0.17299999999999999</v>
          </cell>
          <cell r="FB131">
            <v>0.20899999999999999</v>
          </cell>
          <cell r="FC131">
            <v>15.616</v>
          </cell>
          <cell r="FD131">
            <v>19.667999999999999</v>
          </cell>
          <cell r="FE131">
            <v>7.2119999999999997</v>
          </cell>
          <cell r="FF131">
            <v>8.5410000000000004</v>
          </cell>
          <cell r="FK131">
            <v>563.47299999999984</v>
          </cell>
          <cell r="FL131">
            <v>571.29300000000001</v>
          </cell>
          <cell r="FM131">
            <v>566.55499999999995</v>
          </cell>
          <cell r="FN131">
            <v>12.586</v>
          </cell>
          <cell r="FO131">
            <v>5.968</v>
          </cell>
          <cell r="FP131">
            <v>65.7</v>
          </cell>
          <cell r="FQ131">
            <v>487.03899999999999</v>
          </cell>
          <cell r="FR131">
            <v>571.29300000000001</v>
          </cell>
          <cell r="FS131">
            <v>0</v>
          </cell>
          <cell r="FU131">
            <v>0.08</v>
          </cell>
          <cell r="FV131">
            <v>-67.430000000000007</v>
          </cell>
          <cell r="FW131">
            <v>0</v>
          </cell>
          <cell r="FX131">
            <v>0</v>
          </cell>
          <cell r="FY131">
            <v>0</v>
          </cell>
          <cell r="FZ131">
            <v>168.9</v>
          </cell>
          <cell r="GA131">
            <v>0.15</v>
          </cell>
          <cell r="GB131">
            <v>-109.65</v>
          </cell>
          <cell r="GE131">
            <v>0.25</v>
          </cell>
          <cell r="GF131">
            <v>-220.5</v>
          </cell>
          <cell r="GO131">
            <v>1.2500000000000001E-2</v>
          </cell>
          <cell r="GP131">
            <v>-41.05</v>
          </cell>
          <cell r="GQ131" t="str">
            <v>72-402-105</v>
          </cell>
          <cell r="GR131">
            <v>48</v>
          </cell>
          <cell r="GS131">
            <v>-200</v>
          </cell>
          <cell r="GV131">
            <v>0</v>
          </cell>
          <cell r="GW131">
            <v>0</v>
          </cell>
          <cell r="GX131">
            <v>-108.48</v>
          </cell>
          <cell r="GY131">
            <v>-530.15</v>
          </cell>
          <cell r="GZ131">
            <v>-638.63000000000011</v>
          </cell>
          <cell r="HC131">
            <v>-638.63000000000011</v>
          </cell>
          <cell r="HE131">
            <v>112.63205530399996</v>
          </cell>
          <cell r="HF131">
            <v>0.17318670000000003</v>
          </cell>
          <cell r="HG131">
            <v>20.771373000000022</v>
          </cell>
          <cell r="HH131">
            <v>37.025660699999968</v>
          </cell>
          <cell r="HI131">
            <v>6.7515521440000112</v>
          </cell>
          <cell r="HJ131">
            <v>16.837856839999958</v>
          </cell>
          <cell r="HK131">
            <v>7.7661197519999838</v>
          </cell>
          <cell r="HL131">
            <v>8.8767007040000081</v>
          </cell>
          <cell r="HM131">
            <v>14.42960546400001</v>
          </cell>
        </row>
        <row r="132">
          <cell r="B132" t="str">
            <v>72-400-107</v>
          </cell>
          <cell r="C132" t="str">
            <v>Devon-GTH00086</v>
          </cell>
          <cell r="D132" t="str">
            <v>Snipes South 1H</v>
          </cell>
          <cell r="E132">
            <v>0</v>
          </cell>
          <cell r="F132">
            <v>0</v>
          </cell>
          <cell r="H132">
            <v>2.0571999999999999</v>
          </cell>
          <cell r="I132">
            <v>2.0571999999999999</v>
          </cell>
          <cell r="J132">
            <v>0.42599999999999999</v>
          </cell>
          <cell r="K132">
            <v>9.35E-2</v>
          </cell>
          <cell r="L132">
            <v>8.8900000000000007E-2</v>
          </cell>
          <cell r="M132">
            <v>3.3399999999999999E-2</v>
          </cell>
          <cell r="N132">
            <v>2.0400000000000001E-2</v>
          </cell>
          <cell r="O132">
            <v>4.0099999999999997E-2</v>
          </cell>
          <cell r="P132">
            <v>2.7595000000000001</v>
          </cell>
          <cell r="Q132">
            <v>1.0611999999999999</v>
          </cell>
          <cell r="R132">
            <v>1093.0999999999999</v>
          </cell>
          <cell r="T132" t="str">
            <v>PriceTableDevonNGL</v>
          </cell>
          <cell r="Y132">
            <v>41317</v>
          </cell>
          <cell r="Z132">
            <v>14.65</v>
          </cell>
          <cell r="AB132">
            <v>0</v>
          </cell>
          <cell r="AC132">
            <v>0</v>
          </cell>
          <cell r="AE132" t="str">
            <v>Yes</v>
          </cell>
          <cell r="AG132" t="str">
            <v>Yes</v>
          </cell>
          <cell r="AI132">
            <v>0.95</v>
          </cell>
          <cell r="AK132">
            <v>0</v>
          </cell>
          <cell r="AL132">
            <v>0</v>
          </cell>
          <cell r="AM132">
            <v>0</v>
          </cell>
          <cell r="AN132">
            <v>0</v>
          </cell>
          <cell r="AO132">
            <v>0</v>
          </cell>
          <cell r="AP132">
            <v>0</v>
          </cell>
          <cell r="AQ132">
            <v>0</v>
          </cell>
          <cell r="AR132">
            <v>0</v>
          </cell>
          <cell r="AS132">
            <v>0</v>
          </cell>
          <cell r="AU132">
            <v>0</v>
          </cell>
          <cell r="AV132">
            <v>0</v>
          </cell>
          <cell r="AW132">
            <v>0</v>
          </cell>
          <cell r="AX132">
            <v>0</v>
          </cell>
          <cell r="AY132">
            <v>0</v>
          </cell>
          <cell r="AZ132">
            <v>0</v>
          </cell>
          <cell r="BA132">
            <v>0</v>
          </cell>
          <cell r="BB132">
            <v>0</v>
          </cell>
          <cell r="BC132">
            <v>0</v>
          </cell>
          <cell r="BE132">
            <v>0</v>
          </cell>
          <cell r="BF132">
            <v>0</v>
          </cell>
          <cell r="BG132">
            <v>0</v>
          </cell>
          <cell r="BH132">
            <v>0</v>
          </cell>
          <cell r="BI132">
            <v>0</v>
          </cell>
          <cell r="BJ132">
            <v>0</v>
          </cell>
          <cell r="BK132">
            <v>0</v>
          </cell>
          <cell r="BL132">
            <v>0</v>
          </cell>
          <cell r="BM132">
            <v>0</v>
          </cell>
          <cell r="BO132">
            <v>0</v>
          </cell>
          <cell r="BP132">
            <v>0</v>
          </cell>
          <cell r="BQ132">
            <v>0</v>
          </cell>
          <cell r="BR132">
            <v>0</v>
          </cell>
          <cell r="BS132">
            <v>0</v>
          </cell>
          <cell r="BT132">
            <v>0</v>
          </cell>
          <cell r="BU132">
            <v>0</v>
          </cell>
          <cell r="BV132">
            <v>0</v>
          </cell>
          <cell r="BW132">
            <v>0</v>
          </cell>
          <cell r="BY132">
            <v>0</v>
          </cell>
          <cell r="BZ132">
            <v>0</v>
          </cell>
          <cell r="CA132">
            <v>0</v>
          </cell>
          <cell r="CB132">
            <v>0</v>
          </cell>
          <cell r="CC132">
            <v>0</v>
          </cell>
          <cell r="CD132">
            <v>0</v>
          </cell>
          <cell r="CE132">
            <v>0</v>
          </cell>
          <cell r="CF132">
            <v>0</v>
          </cell>
          <cell r="CG132">
            <v>0</v>
          </cell>
          <cell r="CI132">
            <v>0</v>
          </cell>
          <cell r="CJ132">
            <v>0</v>
          </cell>
          <cell r="CK132">
            <v>0</v>
          </cell>
          <cell r="CL132">
            <v>0</v>
          </cell>
          <cell r="CM132">
            <v>0</v>
          </cell>
          <cell r="CN132">
            <v>0</v>
          </cell>
          <cell r="CO132">
            <v>0</v>
          </cell>
          <cell r="CP132">
            <v>0</v>
          </cell>
          <cell r="CQ132">
            <v>0</v>
          </cell>
          <cell r="CS132">
            <v>0</v>
          </cell>
          <cell r="CT132">
            <v>0</v>
          </cell>
          <cell r="CU132">
            <v>0</v>
          </cell>
          <cell r="CV132">
            <v>0</v>
          </cell>
          <cell r="CW132">
            <v>0</v>
          </cell>
          <cell r="CX132">
            <v>0</v>
          </cell>
          <cell r="CY132">
            <v>0</v>
          </cell>
          <cell r="CZ132">
            <v>0</v>
          </cell>
          <cell r="DB132">
            <v>0</v>
          </cell>
          <cell r="DC132">
            <v>0</v>
          </cell>
          <cell r="DD132">
            <v>0</v>
          </cell>
          <cell r="DE132">
            <v>0</v>
          </cell>
          <cell r="DF132">
            <v>0</v>
          </cell>
          <cell r="DG132">
            <v>0</v>
          </cell>
          <cell r="DH132">
            <v>0</v>
          </cell>
          <cell r="DI132">
            <v>0</v>
          </cell>
          <cell r="DJ132">
            <v>0</v>
          </cell>
          <cell r="DL132">
            <v>0.22062000000000001</v>
          </cell>
          <cell r="DM132">
            <v>0.22062000000000001</v>
          </cell>
          <cell r="DN132">
            <v>0.87283500000000003</v>
          </cell>
          <cell r="DO132">
            <v>1.1972959999999999</v>
          </cell>
          <cell r="DP132">
            <v>1.18468</v>
          </cell>
          <cell r="DQ132">
            <v>1.986728</v>
          </cell>
          <cell r="DS132">
            <v>0</v>
          </cell>
          <cell r="DT132">
            <v>0</v>
          </cell>
          <cell r="DU132">
            <v>0</v>
          </cell>
          <cell r="DV132">
            <v>0</v>
          </cell>
          <cell r="DW132">
            <v>0</v>
          </cell>
          <cell r="DX132">
            <v>0</v>
          </cell>
          <cell r="DY132">
            <v>0</v>
          </cell>
          <cell r="DZ132">
            <v>0</v>
          </cell>
          <cell r="EA132">
            <v>0</v>
          </cell>
          <cell r="EC132">
            <v>0</v>
          </cell>
          <cell r="ED132">
            <v>0</v>
          </cell>
          <cell r="EE132">
            <v>0</v>
          </cell>
          <cell r="EF132">
            <v>0</v>
          </cell>
          <cell r="EG132">
            <v>0</v>
          </cell>
          <cell r="EH132">
            <v>0</v>
          </cell>
          <cell r="EI132">
            <v>0</v>
          </cell>
          <cell r="EJ132">
            <v>0</v>
          </cell>
          <cell r="EK132">
            <v>0</v>
          </cell>
          <cell r="EM132">
            <v>0</v>
          </cell>
          <cell r="EN132">
            <v>0</v>
          </cell>
          <cell r="EP132">
            <v>0</v>
          </cell>
          <cell r="EQ132">
            <v>0</v>
          </cell>
          <cell r="ES132">
            <v>0</v>
          </cell>
          <cell r="ET132">
            <v>0</v>
          </cell>
          <cell r="EX132">
            <v>0</v>
          </cell>
          <cell r="EY132">
            <v>0</v>
          </cell>
          <cell r="FA132">
            <v>0</v>
          </cell>
          <cell r="FB132">
            <v>0</v>
          </cell>
          <cell r="FC132">
            <v>0</v>
          </cell>
          <cell r="FD132">
            <v>0</v>
          </cell>
          <cell r="FE132">
            <v>0</v>
          </cell>
          <cell r="FF132">
            <v>0</v>
          </cell>
          <cell r="FK132">
            <v>0</v>
          </cell>
          <cell r="FL132">
            <v>0</v>
          </cell>
          <cell r="FM132">
            <v>0</v>
          </cell>
          <cell r="FN132">
            <v>0</v>
          </cell>
          <cell r="FO132">
            <v>0</v>
          </cell>
          <cell r="FP132">
            <v>0</v>
          </cell>
          <cell r="FQ132">
            <v>0</v>
          </cell>
          <cell r="FR132">
            <v>0</v>
          </cell>
          <cell r="FS132">
            <v>0</v>
          </cell>
          <cell r="FU132">
            <v>0.08</v>
          </cell>
          <cell r="FV132">
            <v>0</v>
          </cell>
          <cell r="FW132">
            <v>0</v>
          </cell>
          <cell r="FX132">
            <v>0</v>
          </cell>
          <cell r="FY132">
            <v>-75</v>
          </cell>
          <cell r="FZ132">
            <v>0</v>
          </cell>
          <cell r="GA132">
            <v>0</v>
          </cell>
          <cell r="GB132">
            <v>0</v>
          </cell>
          <cell r="GE132">
            <v>0.25</v>
          </cell>
          <cell r="GF132">
            <v>0</v>
          </cell>
          <cell r="GO132">
            <v>1.2500000000000001E-2</v>
          </cell>
          <cell r="GP132">
            <v>0</v>
          </cell>
          <cell r="GQ132" t="str">
            <v>72-402-107</v>
          </cell>
          <cell r="GR132">
            <v>0</v>
          </cell>
          <cell r="GS132">
            <v>-200</v>
          </cell>
          <cell r="GV132">
            <v>0</v>
          </cell>
          <cell r="GW132">
            <v>0</v>
          </cell>
          <cell r="GX132">
            <v>0</v>
          </cell>
          <cell r="GY132">
            <v>-275</v>
          </cell>
          <cell r="GZ132">
            <v>-275</v>
          </cell>
          <cell r="HC132">
            <v>-275</v>
          </cell>
          <cell r="HE132">
            <v>0</v>
          </cell>
          <cell r="HF132">
            <v>0</v>
          </cell>
          <cell r="HG132">
            <v>0</v>
          </cell>
          <cell r="HH132">
            <v>0</v>
          </cell>
          <cell r="HI132">
            <v>0</v>
          </cell>
          <cell r="HJ132">
            <v>0</v>
          </cell>
          <cell r="HK132">
            <v>0</v>
          </cell>
          <cell r="HL132">
            <v>0</v>
          </cell>
          <cell r="HM132">
            <v>0</v>
          </cell>
        </row>
        <row r="133">
          <cell r="B133" t="str">
            <v>72-400-108</v>
          </cell>
          <cell r="C133" t="str">
            <v>Devon-GTH00086</v>
          </cell>
          <cell r="D133" t="str">
            <v>Murrin Bear Creek #5H</v>
          </cell>
          <cell r="E133">
            <v>8031</v>
          </cell>
          <cell r="F133">
            <v>9018</v>
          </cell>
          <cell r="H133">
            <v>2.5059999999999998</v>
          </cell>
          <cell r="I133">
            <v>2.5059999999999998</v>
          </cell>
          <cell r="J133">
            <v>0.72670000000000001</v>
          </cell>
          <cell r="K133">
            <v>0.15340000000000001</v>
          </cell>
          <cell r="L133">
            <v>0.19500000000000001</v>
          </cell>
          <cell r="M133">
            <v>7.1300000000000002E-2</v>
          </cell>
          <cell r="N133">
            <v>5.4699999999999999E-2</v>
          </cell>
          <cell r="O133">
            <v>0.14749999999999999</v>
          </cell>
          <cell r="P133">
            <v>3.8546</v>
          </cell>
          <cell r="Q133">
            <v>1.3328</v>
          </cell>
          <cell r="R133">
            <v>1142.5999999999999</v>
          </cell>
          <cell r="T133" t="str">
            <v>PriceTableDevonNGL</v>
          </cell>
          <cell r="Y133">
            <v>41382</v>
          </cell>
          <cell r="Z133">
            <v>14.65</v>
          </cell>
          <cell r="AB133">
            <v>7645.1769999999997</v>
          </cell>
          <cell r="AC133">
            <v>8617.4670000000006</v>
          </cell>
          <cell r="AE133" t="str">
            <v>Yes</v>
          </cell>
          <cell r="AG133" t="str">
            <v>Yes</v>
          </cell>
          <cell r="AI133">
            <v>0.95</v>
          </cell>
          <cell r="AK133">
            <v>20038.953000000001</v>
          </cell>
          <cell r="AL133">
            <v>20038.953000000001</v>
          </cell>
          <cell r="AM133">
            <v>5810.9769999999999</v>
          </cell>
          <cell r="AN133">
            <v>1226.646</v>
          </cell>
          <cell r="AO133">
            <v>1559.296</v>
          </cell>
          <cell r="AP133">
            <v>570.14300000000003</v>
          </cell>
          <cell r="AQ133">
            <v>437.40300000000002</v>
          </cell>
          <cell r="AR133">
            <v>1179.4680000000001</v>
          </cell>
          <cell r="AS133">
            <v>50861.839000000007</v>
          </cell>
          <cell r="AU133">
            <v>19158.813999999998</v>
          </cell>
          <cell r="AV133">
            <v>19158.813999999998</v>
          </cell>
          <cell r="AW133">
            <v>5555.75</v>
          </cell>
          <cell r="AX133">
            <v>1172.77</v>
          </cell>
          <cell r="AY133">
            <v>1490.81</v>
          </cell>
          <cell r="AZ133">
            <v>545.101</v>
          </cell>
          <cell r="BA133">
            <v>418.19099999999997</v>
          </cell>
          <cell r="BB133">
            <v>1127.664</v>
          </cell>
          <cell r="BC133">
            <v>48627.91399999999</v>
          </cell>
          <cell r="BE133">
            <v>135.161</v>
          </cell>
          <cell r="BF133">
            <v>16210.451999999999</v>
          </cell>
          <cell r="BG133">
            <v>5696.2309999999998</v>
          </cell>
          <cell r="BH133">
            <v>1086.52</v>
          </cell>
          <cell r="BI133">
            <v>1658.998</v>
          </cell>
          <cell r="BJ133">
            <v>557.97699999999998</v>
          </cell>
          <cell r="BK133">
            <v>430.06599999999997</v>
          </cell>
          <cell r="BL133">
            <v>1183.8579999999999</v>
          </cell>
          <cell r="BM133">
            <v>26959.262999999995</v>
          </cell>
          <cell r="BO133">
            <v>135.161</v>
          </cell>
          <cell r="BP133">
            <v>16210.453</v>
          </cell>
          <cell r="BQ133">
            <v>5696.23</v>
          </cell>
          <cell r="BR133">
            <v>1086.52</v>
          </cell>
          <cell r="BS133">
            <v>1658.999</v>
          </cell>
          <cell r="BT133">
            <v>557.976</v>
          </cell>
          <cell r="BU133">
            <v>430.065</v>
          </cell>
          <cell r="BV133">
            <v>1183.8579999999999</v>
          </cell>
          <cell r="BW133">
            <v>26959.261999999995</v>
          </cell>
          <cell r="BY133">
            <v>0</v>
          </cell>
          <cell r="BZ133">
            <v>0</v>
          </cell>
          <cell r="CA133">
            <v>0</v>
          </cell>
          <cell r="CB133">
            <v>0</v>
          </cell>
          <cell r="CC133">
            <v>0</v>
          </cell>
          <cell r="CD133">
            <v>0</v>
          </cell>
          <cell r="CE133">
            <v>0</v>
          </cell>
          <cell r="CF133">
            <v>0</v>
          </cell>
          <cell r="CG133">
            <v>0</v>
          </cell>
          <cell r="CI133">
            <v>128.40299999999999</v>
          </cell>
          <cell r="CJ133">
            <v>15399.929</v>
          </cell>
          <cell r="CK133">
            <v>5411.4189999999999</v>
          </cell>
          <cell r="CL133">
            <v>1032.194</v>
          </cell>
          <cell r="CM133">
            <v>1576.048</v>
          </cell>
          <cell r="CN133">
            <v>530.07799999999997</v>
          </cell>
          <cell r="CO133">
            <v>408.56299999999999</v>
          </cell>
          <cell r="CP133">
            <v>1124.665</v>
          </cell>
          <cell r="CQ133">
            <v>25611.298999999999</v>
          </cell>
          <cell r="CS133">
            <v>8.0190000000000001</v>
          </cell>
          <cell r="CT133">
            <v>609.60599999999999</v>
          </cell>
          <cell r="CU133">
            <v>207.94300000000001</v>
          </cell>
          <cell r="CV133">
            <v>33.392000000000003</v>
          </cell>
          <cell r="CW133">
            <v>52.923999999999999</v>
          </cell>
          <cell r="CX133">
            <v>15.345000000000001</v>
          </cell>
          <cell r="CY133">
            <v>11.932</v>
          </cell>
          <cell r="CZ133">
            <v>28.952999999999999</v>
          </cell>
          <cell r="DB133">
            <v>8.0730000000000004</v>
          </cell>
          <cell r="DC133">
            <v>1075.4010000000001</v>
          </cell>
          <cell r="DD133">
            <v>521.56399999999996</v>
          </cell>
          <cell r="DE133">
            <v>108.25</v>
          </cell>
          <cell r="DF133">
            <v>172.10400000000001</v>
          </cell>
          <cell r="DG133">
            <v>61.198999999999998</v>
          </cell>
          <cell r="DH133">
            <v>47.680999999999997</v>
          </cell>
          <cell r="DI133">
            <v>139.65100000000001</v>
          </cell>
          <cell r="DJ133">
            <v>2133.9230000000002</v>
          </cell>
          <cell r="DL133">
            <v>0.22062000000000001</v>
          </cell>
          <cell r="DM133">
            <v>0.22062000000000001</v>
          </cell>
          <cell r="DN133">
            <v>0.87283500000000003</v>
          </cell>
          <cell r="DO133">
            <v>1.1972959999999999</v>
          </cell>
          <cell r="DP133">
            <v>1.18468</v>
          </cell>
          <cell r="DQ133">
            <v>1.986728</v>
          </cell>
          <cell r="DS133">
            <v>0</v>
          </cell>
          <cell r="DT133">
            <v>0</v>
          </cell>
          <cell r="DU133">
            <v>0</v>
          </cell>
          <cell r="DV133">
            <v>0</v>
          </cell>
          <cell r="DW133">
            <v>0</v>
          </cell>
          <cell r="DX133">
            <v>0</v>
          </cell>
          <cell r="DY133">
            <v>0</v>
          </cell>
          <cell r="DZ133">
            <v>0</v>
          </cell>
          <cell r="EA133">
            <v>0</v>
          </cell>
          <cell r="EC133">
            <v>0</v>
          </cell>
          <cell r="ED133">
            <v>0</v>
          </cell>
          <cell r="EE133">
            <v>0</v>
          </cell>
          <cell r="EF133">
            <v>0</v>
          </cell>
          <cell r="EG133">
            <v>0</v>
          </cell>
          <cell r="EH133">
            <v>0</v>
          </cell>
          <cell r="EI133">
            <v>0</v>
          </cell>
          <cell r="EJ133">
            <v>0</v>
          </cell>
          <cell r="EK133">
            <v>0</v>
          </cell>
          <cell r="EM133">
            <v>162.33099999999999</v>
          </cell>
          <cell r="EN133">
            <v>163.864</v>
          </cell>
          <cell r="EP133">
            <v>187.99600000000001</v>
          </cell>
          <cell r="EQ133">
            <v>191.16499999999999</v>
          </cell>
          <cell r="ES133">
            <v>34.61</v>
          </cell>
          <cell r="ET133">
            <v>40.061999999999998</v>
          </cell>
          <cell r="EX133">
            <v>7996.39</v>
          </cell>
          <cell r="EY133">
            <v>8977.9380000000001</v>
          </cell>
          <cell r="FA133">
            <v>1.9059999999999999</v>
          </cell>
          <cell r="FB133">
            <v>2.1360000000000001</v>
          </cell>
          <cell r="FC133">
            <v>171.61699999999999</v>
          </cell>
          <cell r="FD133">
            <v>201.1</v>
          </cell>
          <cell r="FE133">
            <v>79.254999999999995</v>
          </cell>
          <cell r="FF133">
            <v>87.326999999999998</v>
          </cell>
          <cell r="FK133">
            <v>6488.9859999999999</v>
          </cell>
          <cell r="FL133">
            <v>6579.0379999999996</v>
          </cell>
          <cell r="FM133">
            <v>6524.4759999999997</v>
          </cell>
          <cell r="FN133">
            <v>144.94300000000001</v>
          </cell>
          <cell r="FO133">
            <v>68.724999999999994</v>
          </cell>
          <cell r="FP133">
            <v>756.60400000000004</v>
          </cell>
          <cell r="FQ133">
            <v>5608.7659999999996</v>
          </cell>
          <cell r="FR133">
            <v>6579.0379999999996</v>
          </cell>
          <cell r="FS133">
            <v>0</v>
          </cell>
          <cell r="FU133">
            <v>0.08</v>
          </cell>
          <cell r="FV133">
            <v>-689.4</v>
          </cell>
          <cell r="FW133">
            <v>0</v>
          </cell>
          <cell r="FX133">
            <v>0</v>
          </cell>
          <cell r="FY133">
            <v>0</v>
          </cell>
          <cell r="FZ133">
            <v>143.69999999999999</v>
          </cell>
          <cell r="GA133">
            <v>0.2</v>
          </cell>
          <cell r="GB133">
            <v>-1606.2</v>
          </cell>
          <cell r="GE133">
            <v>0.25</v>
          </cell>
          <cell r="GF133">
            <v>-2254.5</v>
          </cell>
          <cell r="GO133">
            <v>1.2500000000000001E-2</v>
          </cell>
          <cell r="GP133">
            <v>-320.14</v>
          </cell>
          <cell r="GQ133" t="str">
            <v xml:space="preserve"> </v>
          </cell>
          <cell r="GR133">
            <v>0</v>
          </cell>
          <cell r="GS133">
            <v>0</v>
          </cell>
          <cell r="GV133">
            <v>0</v>
          </cell>
          <cell r="GW133">
            <v>0</v>
          </cell>
          <cell r="GX133">
            <v>-1009.54</v>
          </cell>
          <cell r="GY133">
            <v>-3860.7</v>
          </cell>
          <cell r="GZ133">
            <v>-4870.2400000000007</v>
          </cell>
          <cell r="HC133">
            <v>-4870.2400000000007</v>
          </cell>
          <cell r="HE133">
            <v>807.96465189599974</v>
          </cell>
          <cell r="HF133">
            <v>1.4909499600000022</v>
          </cell>
          <cell r="HG133">
            <v>178.81758425999985</v>
          </cell>
          <cell r="HH133">
            <v>248.59388201999991</v>
          </cell>
          <cell r="HI133">
            <v>65.044302496000029</v>
          </cell>
          <cell r="HJ133">
            <v>98.269206000000054</v>
          </cell>
          <cell r="HK133">
            <v>55.427724472000001</v>
          </cell>
          <cell r="HL133">
            <v>42.720612183999975</v>
          </cell>
          <cell r="HM133">
            <v>117.60039050399998</v>
          </cell>
        </row>
        <row r="134">
          <cell r="B134" t="str">
            <v>72-400-110</v>
          </cell>
          <cell r="C134" t="str">
            <v>Devon-GTH00086</v>
          </cell>
          <cell r="D134" t="str">
            <v>Murrin Bear Creek 6H</v>
          </cell>
          <cell r="E134">
            <v>2018</v>
          </cell>
          <cell r="F134">
            <v>2213</v>
          </cell>
          <cell r="H134">
            <v>2.1545999999999998</v>
          </cell>
          <cell r="I134">
            <v>2.1545999999999998</v>
          </cell>
          <cell r="J134">
            <v>0.6129</v>
          </cell>
          <cell r="K134">
            <v>0.13469999999999999</v>
          </cell>
          <cell r="L134">
            <v>0.1638</v>
          </cell>
          <cell r="M134">
            <v>6.0299999999999999E-2</v>
          </cell>
          <cell r="N134">
            <v>4.6699999999999998E-2</v>
          </cell>
          <cell r="O134">
            <v>0.1144</v>
          </cell>
          <cell r="P134">
            <v>3.2873999999999999</v>
          </cell>
          <cell r="Q134">
            <v>1.1995</v>
          </cell>
          <cell r="R134">
            <v>1115.8</v>
          </cell>
          <cell r="T134" t="str">
            <v>PriceTableDevonNGL</v>
          </cell>
          <cell r="Y134">
            <v>41305</v>
          </cell>
          <cell r="Z134">
            <v>14.65</v>
          </cell>
          <cell r="AB134">
            <v>1921.2460000000001</v>
          </cell>
          <cell r="AC134">
            <v>2114.7089999999998</v>
          </cell>
          <cell r="AE134" t="str">
            <v>Yes</v>
          </cell>
          <cell r="AG134" t="str">
            <v>Yes</v>
          </cell>
          <cell r="AI134">
            <v>0.95</v>
          </cell>
          <cell r="AK134">
            <v>4329.6819999999998</v>
          </cell>
          <cell r="AL134">
            <v>4329.6819999999998</v>
          </cell>
          <cell r="AM134">
            <v>1231.626</v>
          </cell>
          <cell r="AN134">
            <v>270.68</v>
          </cell>
          <cell r="AO134">
            <v>329.15699999999998</v>
          </cell>
          <cell r="AP134">
            <v>121.173</v>
          </cell>
          <cell r="AQ134">
            <v>93.843999999999994</v>
          </cell>
          <cell r="AR134">
            <v>229.887</v>
          </cell>
          <cell r="AS134">
            <v>10935.731</v>
          </cell>
          <cell r="AU134">
            <v>4139.5169999999998</v>
          </cell>
          <cell r="AV134">
            <v>4139.5169999999998</v>
          </cell>
          <cell r="AW134">
            <v>1177.5319999999999</v>
          </cell>
          <cell r="AX134">
            <v>258.79199999999997</v>
          </cell>
          <cell r="AY134">
            <v>314.7</v>
          </cell>
          <cell r="AZ134">
            <v>115.851</v>
          </cell>
          <cell r="BA134">
            <v>89.721999999999994</v>
          </cell>
          <cell r="BB134">
            <v>219.791</v>
          </cell>
          <cell r="BC134">
            <v>10455.421999999999</v>
          </cell>
          <cell r="BE134">
            <v>29.202999999999999</v>
          </cell>
          <cell r="BF134">
            <v>3502.4839999999999</v>
          </cell>
          <cell r="BG134">
            <v>1207.306</v>
          </cell>
          <cell r="BH134">
            <v>239.75899999999999</v>
          </cell>
          <cell r="BI134">
            <v>350.20400000000001</v>
          </cell>
          <cell r="BJ134">
            <v>118.587</v>
          </cell>
          <cell r="BK134">
            <v>92.27</v>
          </cell>
          <cell r="BL134">
            <v>230.74299999999999</v>
          </cell>
          <cell r="BM134">
            <v>5770.5560000000014</v>
          </cell>
          <cell r="BO134">
            <v>29.202999999999999</v>
          </cell>
          <cell r="BP134">
            <v>3502.4839999999999</v>
          </cell>
          <cell r="BQ134">
            <v>1207.307</v>
          </cell>
          <cell r="BR134">
            <v>239.75899999999999</v>
          </cell>
          <cell r="BS134">
            <v>350.20400000000001</v>
          </cell>
          <cell r="BT134">
            <v>118.587</v>
          </cell>
          <cell r="BU134">
            <v>92.27</v>
          </cell>
          <cell r="BV134">
            <v>230.744</v>
          </cell>
          <cell r="BW134">
            <v>5770.558</v>
          </cell>
          <cell r="BY134">
            <v>0</v>
          </cell>
          <cell r="BZ134">
            <v>0</v>
          </cell>
          <cell r="CA134">
            <v>0</v>
          </cell>
          <cell r="CB134">
            <v>0</v>
          </cell>
          <cell r="CC134">
            <v>0</v>
          </cell>
          <cell r="CD134">
            <v>0</v>
          </cell>
          <cell r="CE134">
            <v>0</v>
          </cell>
          <cell r="CF134">
            <v>0</v>
          </cell>
          <cell r="CG134">
            <v>0</v>
          </cell>
          <cell r="CI134">
            <v>27.742999999999999</v>
          </cell>
          <cell r="CJ134">
            <v>3327.36</v>
          </cell>
          <cell r="CK134">
            <v>1146.941</v>
          </cell>
          <cell r="CL134">
            <v>227.77099999999999</v>
          </cell>
          <cell r="CM134">
            <v>332.69400000000002</v>
          </cell>
          <cell r="CN134">
            <v>112.658</v>
          </cell>
          <cell r="CO134">
            <v>87.656999999999996</v>
          </cell>
          <cell r="CP134">
            <v>219.20599999999999</v>
          </cell>
          <cell r="CQ134">
            <v>5482.0300000000007</v>
          </cell>
          <cell r="CS134">
            <v>1.7330000000000001</v>
          </cell>
          <cell r="CT134">
            <v>131.71299999999999</v>
          </cell>
          <cell r="CU134">
            <v>44.073</v>
          </cell>
          <cell r="CV134">
            <v>7.3689999999999998</v>
          </cell>
          <cell r="CW134">
            <v>11.172000000000001</v>
          </cell>
          <cell r="CX134">
            <v>3.2610000000000001</v>
          </cell>
          <cell r="CY134">
            <v>2.56</v>
          </cell>
          <cell r="CZ134">
            <v>5.6429999999999998</v>
          </cell>
          <cell r="DB134">
            <v>1.744</v>
          </cell>
          <cell r="DC134">
            <v>232.35499999999999</v>
          </cell>
          <cell r="DD134">
            <v>110.545</v>
          </cell>
          <cell r="DE134">
            <v>23.887</v>
          </cell>
          <cell r="DF134">
            <v>36.33</v>
          </cell>
          <cell r="DG134">
            <v>13.007</v>
          </cell>
          <cell r="DH134">
            <v>10.23</v>
          </cell>
          <cell r="DI134">
            <v>27.219000000000001</v>
          </cell>
          <cell r="DJ134">
            <v>455.31700000000001</v>
          </cell>
          <cell r="DL134">
            <v>0.22062000000000001</v>
          </cell>
          <cell r="DM134">
            <v>0.22062000000000001</v>
          </cell>
          <cell r="DN134">
            <v>0.87283500000000003</v>
          </cell>
          <cell r="DO134">
            <v>1.1972959999999999</v>
          </cell>
          <cell r="DP134">
            <v>1.18468</v>
          </cell>
          <cell r="DQ134">
            <v>1.986728</v>
          </cell>
          <cell r="DS134">
            <v>0</v>
          </cell>
          <cell r="DT134">
            <v>0</v>
          </cell>
          <cell r="DU134">
            <v>0</v>
          </cell>
          <cell r="DV134">
            <v>0</v>
          </cell>
          <cell r="DW134">
            <v>0</v>
          </cell>
          <cell r="DX134">
            <v>0</v>
          </cell>
          <cell r="DY134">
            <v>0</v>
          </cell>
          <cell r="DZ134">
            <v>0</v>
          </cell>
          <cell r="EA134">
            <v>0</v>
          </cell>
          <cell r="EC134">
            <v>0</v>
          </cell>
          <cell r="ED134">
            <v>0</v>
          </cell>
          <cell r="EE134">
            <v>0</v>
          </cell>
          <cell r="EF134">
            <v>0</v>
          </cell>
          <cell r="EG134">
            <v>0</v>
          </cell>
          <cell r="EH134">
            <v>0</v>
          </cell>
          <cell r="EI134">
            <v>0</v>
          </cell>
          <cell r="EJ134">
            <v>0</v>
          </cell>
          <cell r="EK134">
            <v>0</v>
          </cell>
          <cell r="EM134">
            <v>39.836000000000006</v>
          </cell>
          <cell r="EN134">
            <v>40.212000000000003</v>
          </cell>
          <cell r="EP134">
            <v>46.134</v>
          </cell>
          <cell r="EQ134">
            <v>46.911999999999999</v>
          </cell>
          <cell r="ES134">
            <v>8.4939999999999998</v>
          </cell>
          <cell r="ET134">
            <v>9.8320000000000007</v>
          </cell>
          <cell r="EX134">
            <v>2009.5060000000001</v>
          </cell>
          <cell r="EY134">
            <v>2203.1680000000001</v>
          </cell>
          <cell r="FA134">
            <v>0.47899999999999998</v>
          </cell>
          <cell r="FB134">
            <v>0.52400000000000002</v>
          </cell>
          <cell r="FC134">
            <v>43.128</v>
          </cell>
          <cell r="FD134">
            <v>49.35</v>
          </cell>
          <cell r="FE134">
            <v>19.917000000000002</v>
          </cell>
          <cell r="FF134">
            <v>21.43</v>
          </cell>
          <cell r="FK134">
            <v>1660.7270000000001</v>
          </cell>
          <cell r="FL134">
            <v>1683.7739999999999</v>
          </cell>
          <cell r="FM134">
            <v>1669.81</v>
          </cell>
          <cell r="FN134">
            <v>37.094999999999999</v>
          </cell>
          <cell r="FO134">
            <v>17.588999999999999</v>
          </cell>
          <cell r="FP134">
            <v>193.63800000000001</v>
          </cell>
          <cell r="FQ134">
            <v>1435.452</v>
          </cell>
          <cell r="FR134">
            <v>1683.7739999999999</v>
          </cell>
          <cell r="FS134">
            <v>0</v>
          </cell>
          <cell r="FU134">
            <v>0.08</v>
          </cell>
          <cell r="FV134">
            <v>-169.18</v>
          </cell>
          <cell r="FW134">
            <v>0</v>
          </cell>
          <cell r="FX134">
            <v>0</v>
          </cell>
          <cell r="FY134">
            <v>0</v>
          </cell>
          <cell r="FZ134">
            <v>146.80000000000001</v>
          </cell>
          <cell r="GA134">
            <v>0.2</v>
          </cell>
          <cell r="GB134">
            <v>-403.6</v>
          </cell>
          <cell r="GE134">
            <v>0.25</v>
          </cell>
          <cell r="GF134">
            <v>-553.25</v>
          </cell>
          <cell r="GO134">
            <v>1.2500000000000001E-2</v>
          </cell>
          <cell r="GP134">
            <v>-68.53</v>
          </cell>
          <cell r="GQ134" t="str">
            <v>72-99-402-110</v>
          </cell>
          <cell r="GR134">
            <v>0</v>
          </cell>
          <cell r="GS134">
            <v>-200</v>
          </cell>
          <cell r="GV134">
            <v>0</v>
          </cell>
          <cell r="GW134">
            <v>0</v>
          </cell>
          <cell r="GX134">
            <v>-237.71</v>
          </cell>
          <cell r="GY134">
            <v>-1156.8499999999999</v>
          </cell>
          <cell r="GZ134">
            <v>-1394.56</v>
          </cell>
          <cell r="HC134">
            <v>-1394.56</v>
          </cell>
          <cell r="HE134">
            <v>170.60854561499997</v>
          </cell>
          <cell r="HF134">
            <v>0.3221052000000002</v>
          </cell>
          <cell r="HG134">
            <v>38.635856879999956</v>
          </cell>
          <cell r="HH134">
            <v>52.688684775000013</v>
          </cell>
          <cell r="HI134">
            <v>14.353184447999999</v>
          </cell>
          <cell r="HJ134">
            <v>20.74374679999999</v>
          </cell>
          <cell r="HK134">
            <v>11.779310312000005</v>
          </cell>
          <cell r="HL134">
            <v>9.1647762639999986</v>
          </cell>
          <cell r="HM134">
            <v>22.920880936000014</v>
          </cell>
        </row>
        <row r="135">
          <cell r="B135" t="str">
            <v>72-400-111</v>
          </cell>
          <cell r="C135" t="str">
            <v>Devon-GTH00086</v>
          </cell>
          <cell r="D135" t="str">
            <v>Brite 1H</v>
          </cell>
          <cell r="E135">
            <v>3152</v>
          </cell>
          <cell r="F135">
            <v>3896</v>
          </cell>
          <cell r="H135">
            <v>3.4479000000000002</v>
          </cell>
          <cell r="I135">
            <v>3.4479000000000002</v>
          </cell>
          <cell r="J135">
            <v>1.3496999999999999</v>
          </cell>
          <cell r="K135">
            <v>0.22520000000000001</v>
          </cell>
          <cell r="L135">
            <v>0.43709999999999999</v>
          </cell>
          <cell r="M135">
            <v>0.13969999999999999</v>
          </cell>
          <cell r="N135">
            <v>0.1578</v>
          </cell>
          <cell r="O135">
            <v>0.19719999999999999</v>
          </cell>
          <cell r="P135">
            <v>5.9546000000000001</v>
          </cell>
          <cell r="Q135">
            <v>0.34050000000000002</v>
          </cell>
          <cell r="R135">
            <v>1259.0999999999999</v>
          </cell>
          <cell r="T135" t="str">
            <v>PriceTableDevonNGL</v>
          </cell>
          <cell r="Y135">
            <v>41296</v>
          </cell>
          <cell r="Z135">
            <v>14.65</v>
          </cell>
          <cell r="AB135">
            <v>2999.2640000000001</v>
          </cell>
          <cell r="AC135">
            <v>3722.96</v>
          </cell>
          <cell r="AE135" t="str">
            <v>Yes</v>
          </cell>
          <cell r="AG135" t="str">
            <v>Yes</v>
          </cell>
          <cell r="AI135">
            <v>0.95</v>
          </cell>
          <cell r="AK135">
            <v>10816.227999999999</v>
          </cell>
          <cell r="AL135">
            <v>10816.227999999999</v>
          </cell>
          <cell r="AM135">
            <v>4234.0739999999996</v>
          </cell>
          <cell r="AN135">
            <v>706.46299999999997</v>
          </cell>
          <cell r="AO135">
            <v>1371.204</v>
          </cell>
          <cell r="AP135">
            <v>438.24599999999998</v>
          </cell>
          <cell r="AQ135">
            <v>495.02600000000001</v>
          </cell>
          <cell r="AR135">
            <v>618.62599999999998</v>
          </cell>
          <cell r="AS135">
            <v>29496.095000000001</v>
          </cell>
          <cell r="AU135">
            <v>10341.162</v>
          </cell>
          <cell r="AV135">
            <v>10341.162</v>
          </cell>
          <cell r="AW135">
            <v>4048.107</v>
          </cell>
          <cell r="AX135">
            <v>675.43399999999997</v>
          </cell>
          <cell r="AY135">
            <v>1310.9780000000001</v>
          </cell>
          <cell r="AZ135">
            <v>418.99700000000001</v>
          </cell>
          <cell r="BA135">
            <v>473.28399999999999</v>
          </cell>
          <cell r="BB135">
            <v>591.45500000000004</v>
          </cell>
          <cell r="BC135">
            <v>28200.579000000002</v>
          </cell>
          <cell r="BE135">
            <v>72.953999999999994</v>
          </cell>
          <cell r="BF135">
            <v>8749.7559999999994</v>
          </cell>
          <cell r="BG135">
            <v>4150.4660000000003</v>
          </cell>
          <cell r="BH135">
            <v>625.76</v>
          </cell>
          <cell r="BI135">
            <v>1458.88</v>
          </cell>
          <cell r="BJ135">
            <v>428.89400000000001</v>
          </cell>
          <cell r="BK135">
            <v>486.72199999999998</v>
          </cell>
          <cell r="BL135">
            <v>620.92899999999997</v>
          </cell>
          <cell r="BM135">
            <v>16594.360999999997</v>
          </cell>
          <cell r="BO135">
            <v>72.953999999999994</v>
          </cell>
          <cell r="BP135">
            <v>8749.7549999999992</v>
          </cell>
          <cell r="BQ135">
            <v>4150.4660000000003</v>
          </cell>
          <cell r="BR135">
            <v>625.76</v>
          </cell>
          <cell r="BS135">
            <v>1458.8789999999999</v>
          </cell>
          <cell r="BT135">
            <v>428.89400000000001</v>
          </cell>
          <cell r="BU135">
            <v>486.72199999999998</v>
          </cell>
          <cell r="BV135">
            <v>620.92899999999997</v>
          </cell>
          <cell r="BW135">
            <v>16594.358999999997</v>
          </cell>
          <cell r="BY135">
            <v>0</v>
          </cell>
          <cell r="BZ135">
            <v>0</v>
          </cell>
          <cell r="CA135">
            <v>0</v>
          </cell>
          <cell r="CB135">
            <v>0</v>
          </cell>
          <cell r="CC135">
            <v>0</v>
          </cell>
          <cell r="CD135">
            <v>0</v>
          </cell>
          <cell r="CE135">
            <v>0</v>
          </cell>
          <cell r="CF135">
            <v>0</v>
          </cell>
          <cell r="CG135">
            <v>0</v>
          </cell>
          <cell r="CI135">
            <v>69.305999999999997</v>
          </cell>
          <cell r="CJ135">
            <v>8312.268</v>
          </cell>
          <cell r="CK135">
            <v>3942.9430000000002</v>
          </cell>
          <cell r="CL135">
            <v>594.47199999999998</v>
          </cell>
          <cell r="CM135">
            <v>1385.9359999999999</v>
          </cell>
          <cell r="CN135">
            <v>407.44900000000001</v>
          </cell>
          <cell r="CO135">
            <v>462.38600000000002</v>
          </cell>
          <cell r="CP135">
            <v>589.88300000000004</v>
          </cell>
          <cell r="CQ135">
            <v>15764.643</v>
          </cell>
          <cell r="CS135">
            <v>4.3280000000000003</v>
          </cell>
          <cell r="CT135">
            <v>329.041</v>
          </cell>
          <cell r="CU135">
            <v>151.51400000000001</v>
          </cell>
          <cell r="CV135">
            <v>19.231999999999999</v>
          </cell>
          <cell r="CW135">
            <v>46.54</v>
          </cell>
          <cell r="CX135">
            <v>11.795</v>
          </cell>
          <cell r="CY135">
            <v>13.504</v>
          </cell>
          <cell r="CZ135">
            <v>15.186</v>
          </cell>
          <cell r="DB135">
            <v>4.3570000000000002</v>
          </cell>
          <cell r="DC135">
            <v>580.45899999999995</v>
          </cell>
          <cell r="DD135">
            <v>380.029</v>
          </cell>
          <cell r="DE135">
            <v>62.344000000000001</v>
          </cell>
          <cell r="DF135">
            <v>151.34399999999999</v>
          </cell>
          <cell r="DG135">
            <v>47.040999999999997</v>
          </cell>
          <cell r="DH135">
            <v>53.963000000000001</v>
          </cell>
          <cell r="DI135">
            <v>73.247</v>
          </cell>
          <cell r="DJ135">
            <v>1352.7839999999999</v>
          </cell>
          <cell r="DL135">
            <v>0.22062000000000001</v>
          </cell>
          <cell r="DM135">
            <v>0.22062000000000001</v>
          </cell>
          <cell r="DN135">
            <v>0.87283500000000003</v>
          </cell>
          <cell r="DO135">
            <v>1.1972959999999999</v>
          </cell>
          <cell r="DP135">
            <v>1.18468</v>
          </cell>
          <cell r="DQ135">
            <v>1.986728</v>
          </cell>
          <cell r="DS135">
            <v>0</v>
          </cell>
          <cell r="DT135">
            <v>0</v>
          </cell>
          <cell r="DU135">
            <v>0</v>
          </cell>
          <cell r="DV135">
            <v>0</v>
          </cell>
          <cell r="DW135">
            <v>0</v>
          </cell>
          <cell r="DX135">
            <v>0</v>
          </cell>
          <cell r="DY135">
            <v>0</v>
          </cell>
          <cell r="DZ135">
            <v>0</v>
          </cell>
          <cell r="EA135">
            <v>0</v>
          </cell>
          <cell r="EC135">
            <v>0</v>
          </cell>
          <cell r="ED135">
            <v>0</v>
          </cell>
          <cell r="EE135">
            <v>0</v>
          </cell>
          <cell r="EF135">
            <v>0</v>
          </cell>
          <cell r="EG135">
            <v>0</v>
          </cell>
          <cell r="EH135">
            <v>0</v>
          </cell>
          <cell r="EI135">
            <v>0</v>
          </cell>
          <cell r="EJ135">
            <v>0</v>
          </cell>
          <cell r="EK135">
            <v>0</v>
          </cell>
          <cell r="EM135">
            <v>70.131</v>
          </cell>
          <cell r="EN135">
            <v>70.792999999999992</v>
          </cell>
          <cell r="EP135">
            <v>81.218999999999994</v>
          </cell>
          <cell r="EQ135">
            <v>82.587999999999994</v>
          </cell>
          <cell r="ES135">
            <v>14.951999999999998</v>
          </cell>
          <cell r="ET135">
            <v>17.308</v>
          </cell>
          <cell r="EX135">
            <v>3137.0479999999998</v>
          </cell>
          <cell r="EY135">
            <v>3878.692</v>
          </cell>
          <cell r="FA135">
            <v>0.748</v>
          </cell>
          <cell r="FB135">
            <v>0.92300000000000004</v>
          </cell>
          <cell r="FC135">
            <v>67.326999999999998</v>
          </cell>
          <cell r="FD135">
            <v>86.88</v>
          </cell>
          <cell r="FE135">
            <v>31.091999999999999</v>
          </cell>
          <cell r="FF135">
            <v>37.726999999999997</v>
          </cell>
          <cell r="FK135">
            <v>2372.527</v>
          </cell>
          <cell r="FL135">
            <v>2405.4520000000002</v>
          </cell>
          <cell r="FM135">
            <v>2385.5030000000002</v>
          </cell>
          <cell r="FN135">
            <v>52.994999999999997</v>
          </cell>
          <cell r="FO135">
            <v>25.126999999999999</v>
          </cell>
          <cell r="FP135">
            <v>276.63200000000001</v>
          </cell>
          <cell r="FQ135">
            <v>2050.6979999999999</v>
          </cell>
          <cell r="FR135">
            <v>2405.4520000000002</v>
          </cell>
          <cell r="FS135">
            <v>0</v>
          </cell>
          <cell r="FU135">
            <v>0.08</v>
          </cell>
          <cell r="FV135">
            <v>-297.83999999999997</v>
          </cell>
          <cell r="FW135">
            <v>0</v>
          </cell>
          <cell r="FX135">
            <v>0</v>
          </cell>
          <cell r="FY135">
            <v>0</v>
          </cell>
          <cell r="FZ135">
            <v>242.3</v>
          </cell>
          <cell r="GA135">
            <v>0.15</v>
          </cell>
          <cell r="GB135">
            <v>-472.8</v>
          </cell>
          <cell r="GE135">
            <v>0.25</v>
          </cell>
          <cell r="GF135">
            <v>-974</v>
          </cell>
          <cell r="GO135">
            <v>1.2500000000000001E-2</v>
          </cell>
          <cell r="GP135">
            <v>-197.06</v>
          </cell>
          <cell r="GQ135" t="str">
            <v xml:space="preserve"> </v>
          </cell>
          <cell r="GR135">
            <v>0</v>
          </cell>
          <cell r="GS135">
            <v>0</v>
          </cell>
          <cell r="GV135">
            <v>0</v>
          </cell>
          <cell r="GW135">
            <v>0</v>
          </cell>
          <cell r="GX135">
            <v>-494.9</v>
          </cell>
          <cell r="GY135">
            <v>-1446.8</v>
          </cell>
          <cell r="GZ135">
            <v>-1941.6999999999998</v>
          </cell>
          <cell r="HC135">
            <v>-1941.6999999999998</v>
          </cell>
          <cell r="HE135">
            <v>554.96740924899996</v>
          </cell>
          <cell r="HF135">
            <v>0.80482175999999916</v>
          </cell>
          <cell r="HG135">
            <v>96.518602559999863</v>
          </cell>
          <cell r="HH135">
            <v>181.13333770500012</v>
          </cell>
          <cell r="HI135">
            <v>37.460997248000012</v>
          </cell>
          <cell r="HJ135">
            <v>86.415297920000214</v>
          </cell>
          <cell r="HK135">
            <v>42.605381959999988</v>
          </cell>
          <cell r="HL135">
            <v>48.34901260799991</v>
          </cell>
          <cell r="HM135">
            <v>61.679957487999872</v>
          </cell>
        </row>
        <row r="136">
          <cell r="B136" t="str">
            <v>72-400-113</v>
          </cell>
          <cell r="C136" t="str">
            <v>Devon-GTH00086</v>
          </cell>
          <cell r="D136" t="str">
            <v>Smelley 2H</v>
          </cell>
          <cell r="E136">
            <v>2732</v>
          </cell>
          <cell r="F136">
            <v>3381</v>
          </cell>
          <cell r="H136">
            <v>3.3298999999999999</v>
          </cell>
          <cell r="I136">
            <v>3.3298999999999999</v>
          </cell>
          <cell r="J136">
            <v>1.2356</v>
          </cell>
          <cell r="K136">
            <v>0.26129999999999998</v>
          </cell>
          <cell r="L136">
            <v>0.41810000000000003</v>
          </cell>
          <cell r="M136">
            <v>0.15529999999999999</v>
          </cell>
          <cell r="N136">
            <v>0.15279999999999999</v>
          </cell>
          <cell r="O136">
            <v>0.27929999999999999</v>
          </cell>
          <cell r="P136">
            <v>5.8323</v>
          </cell>
          <cell r="Q136">
            <v>0.55530000000000002</v>
          </cell>
          <cell r="R136">
            <v>1259.5999999999999</v>
          </cell>
          <cell r="T136" t="str">
            <v>PriceTableDevonNGL</v>
          </cell>
          <cell r="Y136">
            <v>41136</v>
          </cell>
          <cell r="Z136">
            <v>14.65</v>
          </cell>
          <cell r="AB136">
            <v>2599.6010000000001</v>
          </cell>
          <cell r="AC136">
            <v>3230.8339999999998</v>
          </cell>
          <cell r="AE136" t="str">
            <v>Yes</v>
          </cell>
          <cell r="AG136" t="str">
            <v>Yes</v>
          </cell>
          <cell r="AI136">
            <v>0.95</v>
          </cell>
          <cell r="AK136">
            <v>9054.0810000000001</v>
          </cell>
          <cell r="AL136">
            <v>9054.0810000000001</v>
          </cell>
          <cell r="AM136">
            <v>3359.627</v>
          </cell>
          <cell r="AN136">
            <v>710.48099999999999</v>
          </cell>
          <cell r="AO136">
            <v>1136.8240000000001</v>
          </cell>
          <cell r="AP136">
            <v>422.26499999999999</v>
          </cell>
          <cell r="AQ136">
            <v>415.46699999999998</v>
          </cell>
          <cell r="AR136">
            <v>759.42399999999998</v>
          </cell>
          <cell r="AS136">
            <v>24912.25</v>
          </cell>
          <cell r="AU136">
            <v>8656.4110000000001</v>
          </cell>
          <cell r="AV136">
            <v>8656.4110000000001</v>
          </cell>
          <cell r="AW136">
            <v>3212.067</v>
          </cell>
          <cell r="AX136">
            <v>679.27599999999995</v>
          </cell>
          <cell r="AY136">
            <v>1086.893</v>
          </cell>
          <cell r="AZ136">
            <v>403.71800000000002</v>
          </cell>
          <cell r="BA136">
            <v>397.21899999999999</v>
          </cell>
          <cell r="BB136">
            <v>726.06899999999996</v>
          </cell>
          <cell r="BC136">
            <v>23818.064000000002</v>
          </cell>
          <cell r="BE136">
            <v>61.069000000000003</v>
          </cell>
          <cell r="BF136">
            <v>7324.2719999999999</v>
          </cell>
          <cell r="BG136">
            <v>3293.2860000000001</v>
          </cell>
          <cell r="BH136">
            <v>629.31899999999996</v>
          </cell>
          <cell r="BI136">
            <v>1209.5129999999999</v>
          </cell>
          <cell r="BJ136">
            <v>413.25400000000002</v>
          </cell>
          <cell r="BK136">
            <v>408.49799999999999</v>
          </cell>
          <cell r="BL136">
            <v>762.25099999999998</v>
          </cell>
          <cell r="BM136">
            <v>14101.462</v>
          </cell>
          <cell r="BO136">
            <v>61.069000000000003</v>
          </cell>
          <cell r="BP136">
            <v>7324.2709999999997</v>
          </cell>
          <cell r="BQ136">
            <v>3293.2860000000001</v>
          </cell>
          <cell r="BR136">
            <v>629.31899999999996</v>
          </cell>
          <cell r="BS136">
            <v>1209.5129999999999</v>
          </cell>
          <cell r="BT136">
            <v>413.25400000000002</v>
          </cell>
          <cell r="BU136">
            <v>408.49700000000001</v>
          </cell>
          <cell r="BV136">
            <v>762.25099999999998</v>
          </cell>
          <cell r="BW136">
            <v>14101.46</v>
          </cell>
          <cell r="BY136">
            <v>0</v>
          </cell>
          <cell r="BZ136">
            <v>0</v>
          </cell>
          <cell r="CA136">
            <v>0</v>
          </cell>
          <cell r="CB136">
            <v>0</v>
          </cell>
          <cell r="CC136">
            <v>0</v>
          </cell>
          <cell r="CD136">
            <v>0</v>
          </cell>
          <cell r="CE136">
            <v>0</v>
          </cell>
          <cell r="CF136">
            <v>0</v>
          </cell>
          <cell r="CG136">
            <v>0</v>
          </cell>
          <cell r="CI136">
            <v>58.015999999999998</v>
          </cell>
          <cell r="CJ136">
            <v>6958.058</v>
          </cell>
          <cell r="CK136">
            <v>3128.6219999999998</v>
          </cell>
          <cell r="CL136">
            <v>597.85299999999995</v>
          </cell>
          <cell r="CM136">
            <v>1149.037</v>
          </cell>
          <cell r="CN136">
            <v>392.59100000000001</v>
          </cell>
          <cell r="CO136">
            <v>388.07299999999998</v>
          </cell>
          <cell r="CP136">
            <v>724.13800000000003</v>
          </cell>
          <cell r="CQ136">
            <v>13396.388000000001</v>
          </cell>
          <cell r="CS136">
            <v>3.6230000000000002</v>
          </cell>
          <cell r="CT136">
            <v>275.43400000000003</v>
          </cell>
          <cell r="CU136">
            <v>120.22199999999999</v>
          </cell>
          <cell r="CV136">
            <v>19.341000000000001</v>
          </cell>
          <cell r="CW136">
            <v>38.585000000000001</v>
          </cell>
          <cell r="CX136">
            <v>11.365</v>
          </cell>
          <cell r="CY136">
            <v>11.334</v>
          </cell>
          <cell r="CZ136">
            <v>18.641999999999999</v>
          </cell>
          <cell r="DB136">
            <v>3.6480000000000001</v>
          </cell>
          <cell r="DC136">
            <v>485.892</v>
          </cell>
          <cell r="DD136">
            <v>301.54300000000001</v>
          </cell>
          <cell r="DE136">
            <v>62.698999999999998</v>
          </cell>
          <cell r="DF136">
            <v>125.47499999999999</v>
          </cell>
          <cell r="DG136">
            <v>45.326000000000001</v>
          </cell>
          <cell r="DH136">
            <v>45.29</v>
          </cell>
          <cell r="DI136">
            <v>89.917000000000002</v>
          </cell>
          <cell r="DJ136">
            <v>1159.79</v>
          </cell>
          <cell r="DL136">
            <v>0.22062000000000001</v>
          </cell>
          <cell r="DM136">
            <v>0.22062000000000001</v>
          </cell>
          <cell r="DN136">
            <v>0.87283500000000003</v>
          </cell>
          <cell r="DO136">
            <v>1.1972959999999999</v>
          </cell>
          <cell r="DP136">
            <v>1.18468</v>
          </cell>
          <cell r="DQ136">
            <v>1.986728</v>
          </cell>
          <cell r="DS136">
            <v>0</v>
          </cell>
          <cell r="DT136">
            <v>0</v>
          </cell>
          <cell r="DU136">
            <v>0</v>
          </cell>
          <cell r="DV136">
            <v>0</v>
          </cell>
          <cell r="DW136">
            <v>0</v>
          </cell>
          <cell r="DX136">
            <v>0</v>
          </cell>
          <cell r="DY136">
            <v>0</v>
          </cell>
          <cell r="DZ136">
            <v>0</v>
          </cell>
          <cell r="EA136">
            <v>0</v>
          </cell>
          <cell r="EC136">
            <v>0</v>
          </cell>
          <cell r="ED136">
            <v>0</v>
          </cell>
          <cell r="EE136">
            <v>0</v>
          </cell>
          <cell r="EF136">
            <v>0</v>
          </cell>
          <cell r="EG136">
            <v>0</v>
          </cell>
          <cell r="EH136">
            <v>0</v>
          </cell>
          <cell r="EI136">
            <v>0</v>
          </cell>
          <cell r="EJ136">
            <v>0</v>
          </cell>
          <cell r="EK136">
            <v>0</v>
          </cell>
          <cell r="EM136">
            <v>60.860999999999997</v>
          </cell>
          <cell r="EN136">
            <v>61.435000000000002</v>
          </cell>
          <cell r="EP136">
            <v>70.483000000000004</v>
          </cell>
          <cell r="EQ136">
            <v>71.671000000000006</v>
          </cell>
          <cell r="ES136">
            <v>12.975000000000001</v>
          </cell>
          <cell r="ET136">
            <v>15.019</v>
          </cell>
          <cell r="EX136">
            <v>2719.0250000000001</v>
          </cell>
          <cell r="EY136">
            <v>3365.9810000000002</v>
          </cell>
          <cell r="FA136">
            <v>0.64800000000000002</v>
          </cell>
          <cell r="FB136">
            <v>0.80100000000000005</v>
          </cell>
          <cell r="FC136">
            <v>58.354999999999997</v>
          </cell>
          <cell r="FD136">
            <v>75.396000000000001</v>
          </cell>
          <cell r="FE136">
            <v>26.949000000000002</v>
          </cell>
          <cell r="FF136">
            <v>32.74</v>
          </cell>
          <cell r="FK136">
            <v>2073.0850000000005</v>
          </cell>
          <cell r="FL136">
            <v>2101.8539999999998</v>
          </cell>
          <cell r="FM136">
            <v>2084.4229999999998</v>
          </cell>
          <cell r="FN136">
            <v>46.305999999999997</v>
          </cell>
          <cell r="FO136">
            <v>21.956</v>
          </cell>
          <cell r="FP136">
            <v>241.71799999999999</v>
          </cell>
          <cell r="FQ136">
            <v>1791.874</v>
          </cell>
          <cell r="FR136">
            <v>2101.8539999999998</v>
          </cell>
          <cell r="FS136">
            <v>0</v>
          </cell>
          <cell r="FU136">
            <v>0.08</v>
          </cell>
          <cell r="FV136">
            <v>-258.47000000000003</v>
          </cell>
          <cell r="FW136">
            <v>0</v>
          </cell>
          <cell r="FX136">
            <v>0</v>
          </cell>
          <cell r="FY136">
            <v>0</v>
          </cell>
          <cell r="FZ136">
            <v>169.1</v>
          </cell>
          <cell r="GA136">
            <v>0.15</v>
          </cell>
          <cell r="GB136">
            <v>-409.8</v>
          </cell>
          <cell r="GE136">
            <v>0.25</v>
          </cell>
          <cell r="GF136">
            <v>-845.25</v>
          </cell>
          <cell r="GO136">
            <v>1.2500000000000001E-2</v>
          </cell>
          <cell r="GP136">
            <v>-167.45</v>
          </cell>
          <cell r="GQ136" t="str">
            <v xml:space="preserve"> </v>
          </cell>
          <cell r="GR136">
            <v>0</v>
          </cell>
          <cell r="GS136">
            <v>0</v>
          </cell>
          <cell r="GV136">
            <v>0</v>
          </cell>
          <cell r="GW136">
            <v>0</v>
          </cell>
          <cell r="GX136">
            <v>-425.92</v>
          </cell>
          <cell r="GY136">
            <v>-1255.05</v>
          </cell>
          <cell r="GZ136">
            <v>-1680.97</v>
          </cell>
          <cell r="HC136">
            <v>-1680.97</v>
          </cell>
          <cell r="HE136">
            <v>491.86185592399994</v>
          </cell>
          <cell r="HF136">
            <v>0.67355286000000103</v>
          </cell>
          <cell r="HG136">
            <v>80.79413267999999</v>
          </cell>
          <cell r="HH136">
            <v>143.72450244000018</v>
          </cell>
          <cell r="HI136">
            <v>37.674115936000007</v>
          </cell>
          <cell r="HJ136">
            <v>71.644707679999868</v>
          </cell>
          <cell r="HK136">
            <v>41.051760664000021</v>
          </cell>
          <cell r="HL136">
            <v>40.578919400000025</v>
          </cell>
          <cell r="HM136">
            <v>75.720164263999891</v>
          </cell>
        </row>
        <row r="137">
          <cell r="B137" t="str">
            <v>72-400-115</v>
          </cell>
          <cell r="C137" t="str">
            <v>Devon-GTH00086</v>
          </cell>
          <cell r="D137" t="str">
            <v>Grogan Barbee B-1H</v>
          </cell>
          <cell r="E137">
            <v>203</v>
          </cell>
          <cell r="F137">
            <v>245</v>
          </cell>
          <cell r="H137">
            <v>3.3492000000000002</v>
          </cell>
          <cell r="I137">
            <v>3.3492000000000002</v>
          </cell>
          <cell r="J137">
            <v>1.2503</v>
          </cell>
          <cell r="K137">
            <v>0.18260000000000001</v>
          </cell>
          <cell r="L137">
            <v>0.3795</v>
          </cell>
          <cell r="M137">
            <v>0.1075</v>
          </cell>
          <cell r="N137">
            <v>0.11600000000000001</v>
          </cell>
          <cell r="O137">
            <v>0.16539999999999999</v>
          </cell>
          <cell r="P137">
            <v>5.5505000000000004</v>
          </cell>
          <cell r="Q137">
            <v>0.45700000000000002</v>
          </cell>
          <cell r="R137">
            <v>1229.8</v>
          </cell>
          <cell r="T137" t="str">
            <v>PriceTableDevonNGL</v>
          </cell>
          <cell r="Y137">
            <v>41351</v>
          </cell>
          <cell r="Z137">
            <v>14.65</v>
          </cell>
          <cell r="AB137">
            <v>193.185</v>
          </cell>
          <cell r="AC137">
            <v>234.119</v>
          </cell>
          <cell r="AE137" t="str">
            <v>Yes</v>
          </cell>
          <cell r="AG137" t="str">
            <v>Yes</v>
          </cell>
          <cell r="AI137">
            <v>0.95</v>
          </cell>
          <cell r="AK137">
            <v>676.73900000000003</v>
          </cell>
          <cell r="AL137">
            <v>676.73900000000003</v>
          </cell>
          <cell r="AM137">
            <v>252.636</v>
          </cell>
          <cell r="AN137">
            <v>36.896000000000001</v>
          </cell>
          <cell r="AO137">
            <v>76.682000000000002</v>
          </cell>
          <cell r="AP137">
            <v>21.721</v>
          </cell>
          <cell r="AQ137">
            <v>23.439</v>
          </cell>
          <cell r="AR137">
            <v>33.420999999999999</v>
          </cell>
          <cell r="AS137">
            <v>1798.2730000000001</v>
          </cell>
          <cell r="AU137">
            <v>647.01499999999999</v>
          </cell>
          <cell r="AV137">
            <v>647.01499999999999</v>
          </cell>
          <cell r="AW137">
            <v>241.53899999999999</v>
          </cell>
          <cell r="AX137">
            <v>35.276000000000003</v>
          </cell>
          <cell r="AY137">
            <v>73.313999999999993</v>
          </cell>
          <cell r="AZ137">
            <v>20.766999999999999</v>
          </cell>
          <cell r="BA137">
            <v>22.408999999999999</v>
          </cell>
          <cell r="BB137">
            <v>31.952999999999999</v>
          </cell>
          <cell r="BC137">
            <v>1719.2880000000002</v>
          </cell>
          <cell r="BE137">
            <v>4.5650000000000004</v>
          </cell>
          <cell r="BF137">
            <v>547.44600000000003</v>
          </cell>
          <cell r="BG137">
            <v>247.64699999999999</v>
          </cell>
          <cell r="BH137">
            <v>32.680999999999997</v>
          </cell>
          <cell r="BI137">
            <v>81.584999999999994</v>
          </cell>
          <cell r="BJ137">
            <v>21.257000000000001</v>
          </cell>
          <cell r="BK137">
            <v>23.045999999999999</v>
          </cell>
          <cell r="BL137">
            <v>33.545000000000002</v>
          </cell>
          <cell r="BM137">
            <v>991.77200000000016</v>
          </cell>
          <cell r="BO137">
            <v>4.5650000000000004</v>
          </cell>
          <cell r="BP137">
            <v>547.44500000000005</v>
          </cell>
          <cell r="BQ137">
            <v>247.64599999999999</v>
          </cell>
          <cell r="BR137">
            <v>32.682000000000002</v>
          </cell>
          <cell r="BS137">
            <v>81.584999999999994</v>
          </cell>
          <cell r="BT137">
            <v>21.257999999999999</v>
          </cell>
          <cell r="BU137">
            <v>23.045000000000002</v>
          </cell>
          <cell r="BV137">
            <v>33.545000000000002</v>
          </cell>
          <cell r="BW137">
            <v>991.77100000000007</v>
          </cell>
          <cell r="BY137">
            <v>0</v>
          </cell>
          <cell r="BZ137">
            <v>0</v>
          </cell>
          <cell r="CA137">
            <v>0</v>
          </cell>
          <cell r="CB137">
            <v>0</v>
          </cell>
          <cell r="CC137">
            <v>0</v>
          </cell>
          <cell r="CD137">
            <v>0</v>
          </cell>
          <cell r="CE137">
            <v>0</v>
          </cell>
          <cell r="CF137">
            <v>0</v>
          </cell>
          <cell r="CG137">
            <v>0</v>
          </cell>
          <cell r="CI137">
            <v>4.3369999999999997</v>
          </cell>
          <cell r="CJ137">
            <v>520.07399999999996</v>
          </cell>
          <cell r="CK137">
            <v>235.26499999999999</v>
          </cell>
          <cell r="CL137">
            <v>31.047000000000001</v>
          </cell>
          <cell r="CM137">
            <v>77.506</v>
          </cell>
          <cell r="CN137">
            <v>20.193999999999999</v>
          </cell>
          <cell r="CO137">
            <v>21.893999999999998</v>
          </cell>
          <cell r="CP137">
            <v>31.867999999999999</v>
          </cell>
          <cell r="CQ137">
            <v>942.18499999999995</v>
          </cell>
          <cell r="CS137">
            <v>0.27100000000000002</v>
          </cell>
          <cell r="CT137">
            <v>20.587</v>
          </cell>
          <cell r="CU137">
            <v>9.0399999999999991</v>
          </cell>
          <cell r="CV137">
            <v>1.004</v>
          </cell>
          <cell r="CW137">
            <v>2.6030000000000002</v>
          </cell>
          <cell r="CX137">
            <v>0.58499999999999996</v>
          </cell>
          <cell r="CY137">
            <v>0.63900000000000001</v>
          </cell>
          <cell r="CZ137">
            <v>0.82</v>
          </cell>
          <cell r="DB137">
            <v>0.27300000000000002</v>
          </cell>
          <cell r="DC137">
            <v>36.317999999999998</v>
          </cell>
          <cell r="DD137">
            <v>22.675000000000001</v>
          </cell>
          <cell r="DE137">
            <v>3.2559999999999998</v>
          </cell>
          <cell r="DF137">
            <v>8.4640000000000004</v>
          </cell>
          <cell r="DG137">
            <v>2.3319999999999999</v>
          </cell>
          <cell r="DH137">
            <v>2.5550000000000002</v>
          </cell>
          <cell r="DI137">
            <v>3.9569999999999999</v>
          </cell>
          <cell r="DJ137">
            <v>79.83</v>
          </cell>
          <cell r="DL137">
            <v>0.22062000000000001</v>
          </cell>
          <cell r="DM137">
            <v>0.22062000000000001</v>
          </cell>
          <cell r="DN137">
            <v>0.87283500000000003</v>
          </cell>
          <cell r="DO137">
            <v>1.1972959999999999</v>
          </cell>
          <cell r="DP137">
            <v>1.18468</v>
          </cell>
          <cell r="DQ137">
            <v>1.986728</v>
          </cell>
          <cell r="DS137">
            <v>0</v>
          </cell>
          <cell r="DT137">
            <v>0</v>
          </cell>
          <cell r="DU137">
            <v>0</v>
          </cell>
          <cell r="DV137">
            <v>0</v>
          </cell>
          <cell r="DW137">
            <v>0</v>
          </cell>
          <cell r="DX137">
            <v>0</v>
          </cell>
          <cell r="DY137">
            <v>0</v>
          </cell>
          <cell r="DZ137">
            <v>0</v>
          </cell>
          <cell r="EA137">
            <v>0</v>
          </cell>
          <cell r="EC137">
            <v>0</v>
          </cell>
          <cell r="ED137">
            <v>0</v>
          </cell>
          <cell r="EE137">
            <v>0</v>
          </cell>
          <cell r="EF137">
            <v>0</v>
          </cell>
          <cell r="EG137">
            <v>0</v>
          </cell>
          <cell r="EH137">
            <v>0</v>
          </cell>
          <cell r="EI137">
            <v>0</v>
          </cell>
          <cell r="EJ137">
            <v>0</v>
          </cell>
          <cell r="EK137">
            <v>0</v>
          </cell>
          <cell r="EM137">
            <v>4.4109999999999996</v>
          </cell>
          <cell r="EN137">
            <v>4.452</v>
          </cell>
          <cell r="EP137">
            <v>5.1079999999999997</v>
          </cell>
          <cell r="EQ137">
            <v>5.194</v>
          </cell>
          <cell r="ES137">
            <v>0.94</v>
          </cell>
          <cell r="ET137">
            <v>1.0880000000000001</v>
          </cell>
          <cell r="EX137">
            <v>202.06</v>
          </cell>
          <cell r="EY137">
            <v>243.91200000000001</v>
          </cell>
          <cell r="FA137">
            <v>4.8000000000000001E-2</v>
          </cell>
          <cell r="FB137">
            <v>5.8000000000000003E-2</v>
          </cell>
          <cell r="FC137">
            <v>4.3369999999999997</v>
          </cell>
          <cell r="FD137">
            <v>5.4630000000000001</v>
          </cell>
          <cell r="FE137">
            <v>2.0030000000000001</v>
          </cell>
          <cell r="FF137">
            <v>2.3719999999999999</v>
          </cell>
          <cell r="FK137">
            <v>154.43600000000001</v>
          </cell>
          <cell r="FL137">
            <v>156.57900000000001</v>
          </cell>
          <cell r="FM137">
            <v>155.28</v>
          </cell>
          <cell r="FN137">
            <v>3.45</v>
          </cell>
          <cell r="FO137">
            <v>1.6359999999999999</v>
          </cell>
          <cell r="FP137">
            <v>18.007000000000001</v>
          </cell>
          <cell r="FQ137">
            <v>133.48699999999999</v>
          </cell>
          <cell r="FR137">
            <v>156.57900000000001</v>
          </cell>
          <cell r="FS137">
            <v>0</v>
          </cell>
          <cell r="FU137">
            <v>0.08</v>
          </cell>
          <cell r="FV137">
            <v>-18.73</v>
          </cell>
          <cell r="FW137">
            <v>0</v>
          </cell>
          <cell r="FX137">
            <v>0</v>
          </cell>
          <cell r="FY137">
            <v>-75</v>
          </cell>
          <cell r="FZ137">
            <v>215</v>
          </cell>
          <cell r="GA137">
            <v>0.15</v>
          </cell>
          <cell r="GB137">
            <v>-30.45</v>
          </cell>
          <cell r="GE137">
            <v>0.25</v>
          </cell>
          <cell r="GF137">
            <v>-61.25</v>
          </cell>
          <cell r="GO137">
            <v>1.2500000000000001E-2</v>
          </cell>
          <cell r="GP137">
            <v>-11.78</v>
          </cell>
          <cell r="GQ137" t="str">
            <v xml:space="preserve"> </v>
          </cell>
          <cell r="GR137">
            <v>0</v>
          </cell>
          <cell r="GS137">
            <v>0</v>
          </cell>
          <cell r="GV137">
            <v>0</v>
          </cell>
          <cell r="GW137">
            <v>0</v>
          </cell>
          <cell r="GX137">
            <v>-30.509999999999998</v>
          </cell>
          <cell r="GY137">
            <v>-166.7</v>
          </cell>
          <cell r="GZ137">
            <v>-197.21</v>
          </cell>
          <cell r="HC137">
            <v>-197.21</v>
          </cell>
          <cell r="HE137">
            <v>31.417591730000019</v>
          </cell>
          <cell r="HF137">
            <v>5.0301360000000142E-2</v>
          </cell>
          <cell r="HG137">
            <v>6.0388106400000163</v>
          </cell>
          <cell r="HH137">
            <v>10.807442970000004</v>
          </cell>
          <cell r="HI137">
            <v>1.956381663999996</v>
          </cell>
          <cell r="HJ137">
            <v>4.8323097199999925</v>
          </cell>
          <cell r="HK137">
            <v>2.1118918640000048</v>
          </cell>
          <cell r="HL137">
            <v>2.2887106560000019</v>
          </cell>
          <cell r="HM137">
            <v>3.3317428560000062</v>
          </cell>
        </row>
        <row r="138">
          <cell r="B138" t="str">
            <v>72-400-116</v>
          </cell>
          <cell r="C138" t="str">
            <v>Devon-GTH00086</v>
          </cell>
          <cell r="D138" t="str">
            <v>Hedrick Burns 1H</v>
          </cell>
          <cell r="E138">
            <v>223</v>
          </cell>
          <cell r="F138">
            <v>274</v>
          </cell>
          <cell r="H138">
            <v>3.1110000000000002</v>
          </cell>
          <cell r="I138">
            <v>3.1110000000000002</v>
          </cell>
          <cell r="J138">
            <v>1.1606000000000001</v>
          </cell>
          <cell r="K138">
            <v>0.23699999999999999</v>
          </cell>
          <cell r="L138">
            <v>0.38179999999999997</v>
          </cell>
          <cell r="M138">
            <v>0.1346</v>
          </cell>
          <cell r="N138">
            <v>0.1384</v>
          </cell>
          <cell r="O138">
            <v>0.1966</v>
          </cell>
          <cell r="P138">
            <v>5.36</v>
          </cell>
          <cell r="Q138">
            <v>0.42399999999999999</v>
          </cell>
          <cell r="R138">
            <v>1231.2</v>
          </cell>
          <cell r="T138" t="str">
            <v>PriceTableDevonNGL</v>
          </cell>
          <cell r="Y138">
            <v>41402</v>
          </cell>
          <cell r="Z138">
            <v>14.65</v>
          </cell>
          <cell r="AB138">
            <v>212.19900000000001</v>
          </cell>
          <cell r="AC138">
            <v>261.83</v>
          </cell>
          <cell r="AE138" t="str">
            <v>Yes</v>
          </cell>
          <cell r="AG138" t="str">
            <v>Yes</v>
          </cell>
          <cell r="AI138">
            <v>0.95</v>
          </cell>
          <cell r="AK138">
            <v>690.47699999999998</v>
          </cell>
          <cell r="AL138">
            <v>690.47699999999998</v>
          </cell>
          <cell r="AM138">
            <v>257.59199999999998</v>
          </cell>
          <cell r="AN138">
            <v>52.600999999999999</v>
          </cell>
          <cell r="AO138">
            <v>84.739000000000004</v>
          </cell>
          <cell r="AP138">
            <v>29.873999999999999</v>
          </cell>
          <cell r="AQ138">
            <v>30.716999999999999</v>
          </cell>
          <cell r="AR138">
            <v>43.634999999999998</v>
          </cell>
          <cell r="AS138">
            <v>1880.1120000000001</v>
          </cell>
          <cell r="AU138">
            <v>660.15099999999995</v>
          </cell>
          <cell r="AV138">
            <v>660.15099999999995</v>
          </cell>
          <cell r="AW138">
            <v>246.27799999999999</v>
          </cell>
          <cell r="AX138">
            <v>50.290999999999997</v>
          </cell>
          <cell r="AY138">
            <v>81.018000000000001</v>
          </cell>
          <cell r="AZ138">
            <v>28.562000000000001</v>
          </cell>
          <cell r="BA138">
            <v>29.367999999999999</v>
          </cell>
          <cell r="BB138">
            <v>41.718000000000004</v>
          </cell>
          <cell r="BC138">
            <v>1797.5369999999998</v>
          </cell>
          <cell r="BE138">
            <v>4.657</v>
          </cell>
          <cell r="BF138">
            <v>558.55899999999997</v>
          </cell>
          <cell r="BG138">
            <v>252.505</v>
          </cell>
          <cell r="BH138">
            <v>46.591999999999999</v>
          </cell>
          <cell r="BI138">
            <v>90.156999999999996</v>
          </cell>
          <cell r="BJ138">
            <v>29.236999999999998</v>
          </cell>
          <cell r="BK138">
            <v>30.202000000000002</v>
          </cell>
          <cell r="BL138">
            <v>43.796999999999997</v>
          </cell>
          <cell r="BM138">
            <v>1055.7059999999999</v>
          </cell>
          <cell r="BO138">
            <v>4.657</v>
          </cell>
          <cell r="BP138">
            <v>558.55999999999995</v>
          </cell>
          <cell r="BQ138">
            <v>252.505</v>
          </cell>
          <cell r="BR138">
            <v>46.591999999999999</v>
          </cell>
          <cell r="BS138">
            <v>90.158000000000001</v>
          </cell>
          <cell r="BT138">
            <v>29.236999999999998</v>
          </cell>
          <cell r="BU138">
            <v>30.202000000000002</v>
          </cell>
          <cell r="BV138">
            <v>43.796999999999997</v>
          </cell>
          <cell r="BW138">
            <v>1055.7079999999999</v>
          </cell>
          <cell r="BY138">
            <v>0</v>
          </cell>
          <cell r="BZ138">
            <v>0</v>
          </cell>
          <cell r="CA138">
            <v>0</v>
          </cell>
          <cell r="CB138">
            <v>0</v>
          </cell>
          <cell r="CC138">
            <v>0</v>
          </cell>
          <cell r="CD138">
            <v>0</v>
          </cell>
          <cell r="CE138">
            <v>0</v>
          </cell>
          <cell r="CF138">
            <v>0</v>
          </cell>
          <cell r="CG138">
            <v>0</v>
          </cell>
          <cell r="CI138">
            <v>4.4240000000000004</v>
          </cell>
          <cell r="CJ138">
            <v>530.63099999999997</v>
          </cell>
          <cell r="CK138">
            <v>239.88</v>
          </cell>
          <cell r="CL138">
            <v>44.262</v>
          </cell>
          <cell r="CM138">
            <v>85.649000000000001</v>
          </cell>
          <cell r="CN138">
            <v>27.774999999999999</v>
          </cell>
          <cell r="CO138">
            <v>28.692</v>
          </cell>
          <cell r="CP138">
            <v>41.606999999999999</v>
          </cell>
          <cell r="CQ138">
            <v>1002.9199999999998</v>
          </cell>
          <cell r="CS138">
            <v>0.27600000000000002</v>
          </cell>
          <cell r="CT138">
            <v>21.004999999999999</v>
          </cell>
          <cell r="CU138">
            <v>9.218</v>
          </cell>
          <cell r="CV138">
            <v>1.4319999999999999</v>
          </cell>
          <cell r="CW138">
            <v>2.8759999999999999</v>
          </cell>
          <cell r="CX138">
            <v>0.80400000000000005</v>
          </cell>
          <cell r="CY138">
            <v>0.83799999999999997</v>
          </cell>
          <cell r="CZ138">
            <v>1.071</v>
          </cell>
          <cell r="DB138">
            <v>0.27800000000000002</v>
          </cell>
          <cell r="DC138">
            <v>37.055</v>
          </cell>
          <cell r="DD138">
            <v>23.12</v>
          </cell>
          <cell r="DE138">
            <v>4.6420000000000003</v>
          </cell>
          <cell r="DF138">
            <v>9.3529999999999998</v>
          </cell>
          <cell r="DG138">
            <v>3.2069999999999999</v>
          </cell>
          <cell r="DH138">
            <v>3.3479999999999999</v>
          </cell>
          <cell r="DI138">
            <v>5.1660000000000004</v>
          </cell>
          <cell r="DJ138">
            <v>86.168999999999983</v>
          </cell>
          <cell r="DL138">
            <v>0.22062000000000001</v>
          </cell>
          <cell r="DM138">
            <v>0.22062000000000001</v>
          </cell>
          <cell r="DN138">
            <v>0.87283500000000003</v>
          </cell>
          <cell r="DO138">
            <v>1.1972959999999999</v>
          </cell>
          <cell r="DP138">
            <v>1.18468</v>
          </cell>
          <cell r="DQ138">
            <v>1.986728</v>
          </cell>
          <cell r="DS138">
            <v>0</v>
          </cell>
          <cell r="DT138">
            <v>0</v>
          </cell>
          <cell r="DU138">
            <v>0</v>
          </cell>
          <cell r="DV138">
            <v>0</v>
          </cell>
          <cell r="DW138">
            <v>0</v>
          </cell>
          <cell r="DX138">
            <v>0</v>
          </cell>
          <cell r="DY138">
            <v>0</v>
          </cell>
          <cell r="DZ138">
            <v>0</v>
          </cell>
          <cell r="EA138">
            <v>0</v>
          </cell>
          <cell r="EC138">
            <v>0</v>
          </cell>
          <cell r="ED138">
            <v>0</v>
          </cell>
          <cell r="EE138">
            <v>0</v>
          </cell>
          <cell r="EF138">
            <v>0</v>
          </cell>
          <cell r="EG138">
            <v>0</v>
          </cell>
          <cell r="EH138">
            <v>0</v>
          </cell>
          <cell r="EI138">
            <v>0</v>
          </cell>
          <cell r="EJ138">
            <v>0</v>
          </cell>
          <cell r="EK138">
            <v>0</v>
          </cell>
          <cell r="EM138">
            <v>4.931</v>
          </cell>
          <cell r="EN138">
            <v>4.9779999999999998</v>
          </cell>
          <cell r="EP138">
            <v>5.7119999999999997</v>
          </cell>
          <cell r="EQ138">
            <v>5.8079999999999998</v>
          </cell>
          <cell r="ES138">
            <v>1.0529999999999999</v>
          </cell>
          <cell r="ET138">
            <v>1.218</v>
          </cell>
          <cell r="EX138">
            <v>221.947</v>
          </cell>
          <cell r="EY138">
            <v>272.78199999999998</v>
          </cell>
          <cell r="FA138">
            <v>5.2999999999999999E-2</v>
          </cell>
          <cell r="FB138">
            <v>6.5000000000000002E-2</v>
          </cell>
          <cell r="FC138">
            <v>4.7629999999999999</v>
          </cell>
          <cell r="FD138">
            <v>6.11</v>
          </cell>
          <cell r="FE138">
            <v>2.2000000000000002</v>
          </cell>
          <cell r="FF138">
            <v>2.653</v>
          </cell>
          <cell r="FK138">
            <v>175.827</v>
          </cell>
          <cell r="FL138">
            <v>178.267</v>
          </cell>
          <cell r="FM138">
            <v>176.78899999999999</v>
          </cell>
          <cell r="FN138">
            <v>3.927</v>
          </cell>
          <cell r="FO138">
            <v>1.8620000000000001</v>
          </cell>
          <cell r="FP138">
            <v>20.501000000000001</v>
          </cell>
          <cell r="FQ138">
            <v>151.976</v>
          </cell>
          <cell r="FR138">
            <v>178.267</v>
          </cell>
          <cell r="FS138">
            <v>0</v>
          </cell>
          <cell r="FU138">
            <v>0.08</v>
          </cell>
          <cell r="FV138">
            <v>-20.95</v>
          </cell>
          <cell r="FW138">
            <v>0</v>
          </cell>
          <cell r="FX138">
            <v>0</v>
          </cell>
          <cell r="FY138">
            <v>0</v>
          </cell>
          <cell r="FZ138">
            <v>303.7</v>
          </cell>
          <cell r="GA138">
            <v>0.1</v>
          </cell>
          <cell r="GB138">
            <v>-22.3</v>
          </cell>
          <cell r="GE138">
            <v>0.25</v>
          </cell>
          <cell r="GF138">
            <v>-68.5</v>
          </cell>
          <cell r="GO138">
            <v>1.2500000000000001E-2</v>
          </cell>
          <cell r="GP138">
            <v>-12.54</v>
          </cell>
          <cell r="GQ138" t="str">
            <v>72-402-116</v>
          </cell>
          <cell r="GR138">
            <v>3509</v>
          </cell>
          <cell r="GS138">
            <v>-200</v>
          </cell>
          <cell r="GV138">
            <v>0</v>
          </cell>
          <cell r="GW138">
            <v>0</v>
          </cell>
          <cell r="GX138">
            <v>-33.489999999999995</v>
          </cell>
          <cell r="GY138">
            <v>-290.8</v>
          </cell>
          <cell r="GZ138">
            <v>-324.28999999999996</v>
          </cell>
          <cell r="HC138">
            <v>-324.28999999999996</v>
          </cell>
          <cell r="HE138">
            <v>35.618148750999993</v>
          </cell>
          <cell r="HF138">
            <v>5.1404459999999923E-2</v>
          </cell>
          <cell r="HG138">
            <v>6.1614753599999998</v>
          </cell>
          <cell r="HH138">
            <v>11.019541875</v>
          </cell>
          <cell r="HI138">
            <v>2.7896996799999978</v>
          </cell>
          <cell r="HJ138">
            <v>5.340537439999995</v>
          </cell>
          <cell r="HK138">
            <v>2.9045963359999996</v>
          </cell>
          <cell r="HL138">
            <v>2.9999592800000032</v>
          </cell>
          <cell r="HM138">
            <v>4.3509343199999959</v>
          </cell>
        </row>
        <row r="139">
          <cell r="B139" t="str">
            <v>72-400-117</v>
          </cell>
          <cell r="C139" t="str">
            <v>Devon-GTH00086</v>
          </cell>
          <cell r="D139" t="str">
            <v>Morris Robertson 1H</v>
          </cell>
          <cell r="E139">
            <v>1692</v>
          </cell>
          <cell r="F139">
            <v>2051</v>
          </cell>
          <cell r="H139">
            <v>3.2208000000000001</v>
          </cell>
          <cell r="I139">
            <v>3.2208000000000001</v>
          </cell>
          <cell r="J139">
            <v>1.1224000000000001</v>
          </cell>
          <cell r="K139">
            <v>0.2218</v>
          </cell>
          <cell r="L139">
            <v>0.35160000000000002</v>
          </cell>
          <cell r="M139">
            <v>0.12470000000000001</v>
          </cell>
          <cell r="N139">
            <v>0.1239</v>
          </cell>
          <cell r="O139">
            <v>0.22750000000000001</v>
          </cell>
          <cell r="P139">
            <v>5.3926999999999996</v>
          </cell>
          <cell r="Q139">
            <v>0.46710000000000002</v>
          </cell>
          <cell r="R139">
            <v>1234.2</v>
          </cell>
          <cell r="T139" t="str">
            <v>PriceTableDevonNGL</v>
          </cell>
          <cell r="Y139">
            <v>41375</v>
          </cell>
          <cell r="Z139">
            <v>14.65</v>
          </cell>
          <cell r="AB139">
            <v>1610.16</v>
          </cell>
          <cell r="AC139">
            <v>1959.9059999999999</v>
          </cell>
          <cell r="AE139" t="str">
            <v>Yes</v>
          </cell>
          <cell r="AG139" t="str">
            <v>Yes</v>
          </cell>
          <cell r="AI139">
            <v>0.95</v>
          </cell>
          <cell r="AK139">
            <v>5424.2430000000004</v>
          </cell>
          <cell r="AL139">
            <v>5424.2430000000004</v>
          </cell>
          <cell r="AM139">
            <v>1890.2660000000001</v>
          </cell>
          <cell r="AN139">
            <v>373.54</v>
          </cell>
          <cell r="AO139">
            <v>592.14</v>
          </cell>
          <cell r="AP139">
            <v>210.011</v>
          </cell>
          <cell r="AQ139">
            <v>208.66399999999999</v>
          </cell>
          <cell r="AR139">
            <v>383.13900000000001</v>
          </cell>
          <cell r="AS139">
            <v>14506.246000000001</v>
          </cell>
          <cell r="AU139">
            <v>5186.0029999999997</v>
          </cell>
          <cell r="AV139">
            <v>5186.0029999999997</v>
          </cell>
          <cell r="AW139">
            <v>1807.2439999999999</v>
          </cell>
          <cell r="AX139">
            <v>357.13299999999998</v>
          </cell>
          <cell r="AY139">
            <v>566.13199999999995</v>
          </cell>
          <cell r="AZ139">
            <v>200.78700000000001</v>
          </cell>
          <cell r="BA139">
            <v>199.499</v>
          </cell>
          <cell r="BB139">
            <v>366.31099999999998</v>
          </cell>
          <cell r="BC139">
            <v>13869.111999999999</v>
          </cell>
          <cell r="BE139">
            <v>36.585999999999999</v>
          </cell>
          <cell r="BF139">
            <v>4387.9250000000002</v>
          </cell>
          <cell r="BG139">
            <v>1852.94</v>
          </cell>
          <cell r="BH139">
            <v>330.86799999999999</v>
          </cell>
          <cell r="BI139">
            <v>630.00199999999995</v>
          </cell>
          <cell r="BJ139">
            <v>205.53</v>
          </cell>
          <cell r="BK139">
            <v>205.16399999999999</v>
          </cell>
          <cell r="BL139">
            <v>384.565</v>
          </cell>
          <cell r="BM139">
            <v>8033.5800000000008</v>
          </cell>
          <cell r="BO139">
            <v>36.585999999999999</v>
          </cell>
          <cell r="BP139">
            <v>4387.9260000000004</v>
          </cell>
          <cell r="BQ139">
            <v>1852.941</v>
          </cell>
          <cell r="BR139">
            <v>330.86799999999999</v>
          </cell>
          <cell r="BS139">
            <v>630.00099999999998</v>
          </cell>
          <cell r="BT139">
            <v>205.53</v>
          </cell>
          <cell r="BU139">
            <v>205.16300000000001</v>
          </cell>
          <cell r="BV139">
            <v>384.565</v>
          </cell>
          <cell r="BW139">
            <v>8033.5800000000008</v>
          </cell>
          <cell r="BY139">
            <v>0</v>
          </cell>
          <cell r="BZ139">
            <v>0</v>
          </cell>
          <cell r="CA139">
            <v>0</v>
          </cell>
          <cell r="CB139">
            <v>0</v>
          </cell>
          <cell r="CC139">
            <v>0</v>
          </cell>
          <cell r="CD139">
            <v>0</v>
          </cell>
          <cell r="CE139">
            <v>0</v>
          </cell>
          <cell r="CF139">
            <v>0</v>
          </cell>
          <cell r="CG139">
            <v>0</v>
          </cell>
          <cell r="CI139">
            <v>34.756999999999998</v>
          </cell>
          <cell r="CJ139">
            <v>4168.5290000000005</v>
          </cell>
          <cell r="CK139">
            <v>1760.2929999999999</v>
          </cell>
          <cell r="CL139">
            <v>314.32499999999999</v>
          </cell>
          <cell r="CM139">
            <v>598.50199999999995</v>
          </cell>
          <cell r="CN139">
            <v>195.25399999999999</v>
          </cell>
          <cell r="CO139">
            <v>194.90600000000001</v>
          </cell>
          <cell r="CP139">
            <v>365.33699999999999</v>
          </cell>
          <cell r="CQ139">
            <v>7631.9029999999984</v>
          </cell>
          <cell r="CS139">
            <v>2.1709999999999998</v>
          </cell>
          <cell r="CT139">
            <v>165.011</v>
          </cell>
          <cell r="CU139">
            <v>67.641999999999996</v>
          </cell>
          <cell r="CV139">
            <v>10.169</v>
          </cell>
          <cell r="CW139">
            <v>20.097999999999999</v>
          </cell>
          <cell r="CX139">
            <v>5.6520000000000001</v>
          </cell>
          <cell r="CY139">
            <v>5.6920000000000002</v>
          </cell>
          <cell r="CZ139">
            <v>9.4049999999999994</v>
          </cell>
          <cell r="DB139">
            <v>2.1850000000000001</v>
          </cell>
          <cell r="DC139">
            <v>291.09500000000003</v>
          </cell>
          <cell r="DD139">
            <v>169.661</v>
          </cell>
          <cell r="DE139">
            <v>32.963999999999999</v>
          </cell>
          <cell r="DF139">
            <v>65.355999999999995</v>
          </cell>
          <cell r="DG139">
            <v>22.542000000000002</v>
          </cell>
          <cell r="DH139">
            <v>22.745999999999999</v>
          </cell>
          <cell r="DI139">
            <v>45.363999999999997</v>
          </cell>
          <cell r="DJ139">
            <v>651.91300000000001</v>
          </cell>
          <cell r="DL139">
            <v>0.22062000000000001</v>
          </cell>
          <cell r="DM139">
            <v>0.22062000000000001</v>
          </cell>
          <cell r="DN139">
            <v>0.87283500000000003</v>
          </cell>
          <cell r="DO139">
            <v>1.1972959999999999</v>
          </cell>
          <cell r="DP139">
            <v>1.18468</v>
          </cell>
          <cell r="DQ139">
            <v>1.986728</v>
          </cell>
          <cell r="DS139">
            <v>0</v>
          </cell>
          <cell r="DT139">
            <v>0</v>
          </cell>
          <cell r="DU139">
            <v>0</v>
          </cell>
          <cell r="DV139">
            <v>0</v>
          </cell>
          <cell r="DW139">
            <v>0</v>
          </cell>
          <cell r="DX139">
            <v>0</v>
          </cell>
          <cell r="DY139">
            <v>0</v>
          </cell>
          <cell r="DZ139">
            <v>0</v>
          </cell>
          <cell r="EA139">
            <v>0</v>
          </cell>
          <cell r="EC139">
            <v>0</v>
          </cell>
          <cell r="ED139">
            <v>0</v>
          </cell>
          <cell r="EE139">
            <v>0</v>
          </cell>
          <cell r="EF139">
            <v>0</v>
          </cell>
          <cell r="EG139">
            <v>0</v>
          </cell>
          <cell r="EH139">
            <v>0</v>
          </cell>
          <cell r="EI139">
            <v>0</v>
          </cell>
          <cell r="EJ139">
            <v>0</v>
          </cell>
          <cell r="EK139">
            <v>0</v>
          </cell>
          <cell r="EM139">
            <v>36.92</v>
          </cell>
          <cell r="EN139">
            <v>37.269000000000005</v>
          </cell>
          <cell r="EP139">
            <v>42.756</v>
          </cell>
          <cell r="EQ139">
            <v>43.476999999999997</v>
          </cell>
          <cell r="ES139">
            <v>7.8710000000000004</v>
          </cell>
          <cell r="ET139">
            <v>9.1110000000000007</v>
          </cell>
          <cell r="EX139">
            <v>1684.1289999999999</v>
          </cell>
          <cell r="EY139">
            <v>2041.8889999999999</v>
          </cell>
          <cell r="FA139">
            <v>0.40100000000000002</v>
          </cell>
          <cell r="FB139">
            <v>0.48599999999999999</v>
          </cell>
          <cell r="FC139">
            <v>36.143999999999998</v>
          </cell>
          <cell r="FD139">
            <v>45.737000000000002</v>
          </cell>
          <cell r="FE139">
            <v>16.692</v>
          </cell>
          <cell r="FF139">
            <v>19.861000000000001</v>
          </cell>
          <cell r="FK139">
            <v>1309.2299999999998</v>
          </cell>
          <cell r="FL139">
            <v>1327.3989999999999</v>
          </cell>
          <cell r="FM139">
            <v>1316.39</v>
          </cell>
          <cell r="FN139">
            <v>29.244</v>
          </cell>
          <cell r="FO139">
            <v>13.866</v>
          </cell>
          <cell r="FP139">
            <v>152.654</v>
          </cell>
          <cell r="FQ139">
            <v>1131.635</v>
          </cell>
          <cell r="FR139">
            <v>1327.3989999999999</v>
          </cell>
          <cell r="FS139">
            <v>0</v>
          </cell>
          <cell r="FU139">
            <v>0.08</v>
          </cell>
          <cell r="FV139">
            <v>-156.79</v>
          </cell>
          <cell r="FW139">
            <v>0</v>
          </cell>
          <cell r="FX139">
            <v>0</v>
          </cell>
          <cell r="FY139">
            <v>0</v>
          </cell>
          <cell r="FZ139">
            <v>163.6</v>
          </cell>
          <cell r="GA139">
            <v>0.15</v>
          </cell>
          <cell r="GB139">
            <v>-253.8</v>
          </cell>
          <cell r="GE139">
            <v>0.25</v>
          </cell>
          <cell r="GF139">
            <v>-512.75</v>
          </cell>
          <cell r="GO139">
            <v>1.2500000000000001E-2</v>
          </cell>
          <cell r="GP139">
            <v>-95.4</v>
          </cell>
          <cell r="GQ139" t="str">
            <v>72-402-117</v>
          </cell>
          <cell r="GR139">
            <v>29</v>
          </cell>
          <cell r="GS139">
            <v>-200</v>
          </cell>
          <cell r="GV139">
            <v>0</v>
          </cell>
          <cell r="GW139">
            <v>0</v>
          </cell>
          <cell r="GX139">
            <v>-252.19</v>
          </cell>
          <cell r="GY139">
            <v>-966.55</v>
          </cell>
          <cell r="GZ139">
            <v>-1218.74</v>
          </cell>
          <cell r="HC139">
            <v>-1218.74</v>
          </cell>
          <cell r="HE139">
            <v>265.79277020900008</v>
          </cell>
          <cell r="HF139">
            <v>0.40351398000000016</v>
          </cell>
          <cell r="HG139">
            <v>48.403145519999946</v>
          </cell>
          <cell r="HH139">
            <v>80.865544245000137</v>
          </cell>
          <cell r="HI139">
            <v>19.806867728000007</v>
          </cell>
          <cell r="HJ139">
            <v>37.317419999999998</v>
          </cell>
          <cell r="HK139">
            <v>20.41561692800002</v>
          </cell>
          <cell r="HL139">
            <v>20.379855823999964</v>
          </cell>
          <cell r="HM139">
            <v>38.20080598400002</v>
          </cell>
        </row>
        <row r="140">
          <cell r="B140" t="str">
            <v>72-400-118</v>
          </cell>
          <cell r="C140" t="str">
            <v>Devon-GTH00086</v>
          </cell>
          <cell r="D140" t="str">
            <v>Gravelco GU 1H</v>
          </cell>
          <cell r="E140">
            <v>7370</v>
          </cell>
          <cell r="F140">
            <v>8878</v>
          </cell>
          <cell r="H140">
            <v>3.2141999999999999</v>
          </cell>
          <cell r="I140">
            <v>3.2141999999999999</v>
          </cell>
          <cell r="J140">
            <v>1.0991</v>
          </cell>
          <cell r="K140">
            <v>0.2276</v>
          </cell>
          <cell r="L140">
            <v>0.34620000000000001</v>
          </cell>
          <cell r="M140">
            <v>0.1205</v>
          </cell>
          <cell r="N140">
            <v>0.11269999999999999</v>
          </cell>
          <cell r="O140">
            <v>0.19719999999999999</v>
          </cell>
          <cell r="P140">
            <v>5.3174999999999999</v>
          </cell>
          <cell r="Q140">
            <v>0.80600000000000005</v>
          </cell>
          <cell r="R140">
            <v>1226.5</v>
          </cell>
          <cell r="T140" t="str">
            <v>PriceTableDevonNGL</v>
          </cell>
          <cell r="Y140">
            <v>41431</v>
          </cell>
          <cell r="Z140">
            <v>14.65</v>
          </cell>
          <cell r="AB140">
            <v>7013.723</v>
          </cell>
          <cell r="AC140">
            <v>8483.6849999999995</v>
          </cell>
          <cell r="AE140" t="str">
            <v>Yes</v>
          </cell>
          <cell r="AG140" t="str">
            <v>Yes</v>
          </cell>
          <cell r="AI140">
            <v>0.95</v>
          </cell>
          <cell r="AK140">
            <v>23579.14</v>
          </cell>
          <cell r="AL140">
            <v>23579.14</v>
          </cell>
          <cell r="AM140">
            <v>8062.9179999999997</v>
          </cell>
          <cell r="AN140">
            <v>1669.6569999999999</v>
          </cell>
          <cell r="AO140">
            <v>2539.6979999999999</v>
          </cell>
          <cell r="AP140">
            <v>883.97900000000004</v>
          </cell>
          <cell r="AQ140">
            <v>826.75900000000001</v>
          </cell>
          <cell r="AR140">
            <v>1446.645</v>
          </cell>
          <cell r="AS140">
            <v>62587.935999999987</v>
          </cell>
          <cell r="AU140">
            <v>22543.508000000002</v>
          </cell>
          <cell r="AV140">
            <v>22543.508000000002</v>
          </cell>
          <cell r="AW140">
            <v>7708.7830000000004</v>
          </cell>
          <cell r="AX140">
            <v>1596.3230000000001</v>
          </cell>
          <cell r="AY140">
            <v>2428.1509999999998</v>
          </cell>
          <cell r="AZ140">
            <v>845.154</v>
          </cell>
          <cell r="BA140">
            <v>790.447</v>
          </cell>
          <cell r="BB140">
            <v>1383.106</v>
          </cell>
          <cell r="BC140">
            <v>59838.98</v>
          </cell>
          <cell r="BE140">
            <v>159.03899999999999</v>
          </cell>
          <cell r="BF140">
            <v>19074.276000000002</v>
          </cell>
          <cell r="BG140">
            <v>7903.7039999999997</v>
          </cell>
          <cell r="BH140">
            <v>1478.923</v>
          </cell>
          <cell r="BI140">
            <v>2702.0880000000002</v>
          </cell>
          <cell r="BJ140">
            <v>865.11599999999999</v>
          </cell>
          <cell r="BK140">
            <v>812.89</v>
          </cell>
          <cell r="BL140">
            <v>1452.03</v>
          </cell>
          <cell r="BM140">
            <v>34448.065999999999</v>
          </cell>
          <cell r="BO140">
            <v>159.03899999999999</v>
          </cell>
          <cell r="BP140">
            <v>19074.274000000001</v>
          </cell>
          <cell r="BQ140">
            <v>7903.7039999999997</v>
          </cell>
          <cell r="BR140">
            <v>1478.923</v>
          </cell>
          <cell r="BS140">
            <v>2702.0880000000002</v>
          </cell>
          <cell r="BT140">
            <v>865.11599999999999</v>
          </cell>
          <cell r="BU140">
            <v>812.89099999999996</v>
          </cell>
          <cell r="BV140">
            <v>1452.03</v>
          </cell>
          <cell r="BW140">
            <v>34448.065000000002</v>
          </cell>
          <cell r="BY140">
            <v>0</v>
          </cell>
          <cell r="BZ140">
            <v>0</v>
          </cell>
          <cell r="CA140">
            <v>0</v>
          </cell>
          <cell r="CB140">
            <v>0</v>
          </cell>
          <cell r="CC140">
            <v>0</v>
          </cell>
          <cell r="CD140">
            <v>0</v>
          </cell>
          <cell r="CE140">
            <v>0</v>
          </cell>
          <cell r="CF140">
            <v>0</v>
          </cell>
          <cell r="CG140">
            <v>0</v>
          </cell>
          <cell r="CI140">
            <v>151.08699999999999</v>
          </cell>
          <cell r="CJ140">
            <v>18120.562000000002</v>
          </cell>
          <cell r="CK140">
            <v>7508.5190000000002</v>
          </cell>
          <cell r="CL140">
            <v>1404.9770000000001</v>
          </cell>
          <cell r="CM140">
            <v>2566.9839999999999</v>
          </cell>
          <cell r="CN140">
            <v>821.86</v>
          </cell>
          <cell r="CO140">
            <v>772.24599999999998</v>
          </cell>
          <cell r="CP140">
            <v>1379.4290000000001</v>
          </cell>
          <cell r="CQ140">
            <v>32725.664000000001</v>
          </cell>
          <cell r="CS140">
            <v>9.4350000000000005</v>
          </cell>
          <cell r="CT140">
            <v>717.30200000000002</v>
          </cell>
          <cell r="CU140">
            <v>288.52699999999999</v>
          </cell>
          <cell r="CV140">
            <v>45.451999999999998</v>
          </cell>
          <cell r="CW140">
            <v>86.198999999999998</v>
          </cell>
          <cell r="CX140">
            <v>23.791</v>
          </cell>
          <cell r="CY140">
            <v>22.553999999999998</v>
          </cell>
          <cell r="CZ140">
            <v>35.512</v>
          </cell>
          <cell r="DB140">
            <v>9.4990000000000006</v>
          </cell>
          <cell r="DC140">
            <v>1265.3869999999999</v>
          </cell>
          <cell r="DD140">
            <v>723.68700000000001</v>
          </cell>
          <cell r="DE140">
            <v>147.345</v>
          </cell>
          <cell r="DF140">
            <v>280.315</v>
          </cell>
          <cell r="DG140">
            <v>94.885999999999996</v>
          </cell>
          <cell r="DH140">
            <v>90.125</v>
          </cell>
          <cell r="DI140">
            <v>171.286</v>
          </cell>
          <cell r="DJ140">
            <v>2782.5299999999997</v>
          </cell>
          <cell r="DL140">
            <v>0.22062000000000001</v>
          </cell>
          <cell r="DM140">
            <v>0.22062000000000001</v>
          </cell>
          <cell r="DN140">
            <v>0.87283500000000003</v>
          </cell>
          <cell r="DO140">
            <v>1.1972959999999999</v>
          </cell>
          <cell r="DP140">
            <v>1.18468</v>
          </cell>
          <cell r="DQ140">
            <v>1.986728</v>
          </cell>
          <cell r="DS140">
            <v>0</v>
          </cell>
          <cell r="DT140">
            <v>0</v>
          </cell>
          <cell r="DU140">
            <v>0</v>
          </cell>
          <cell r="DV140">
            <v>0</v>
          </cell>
          <cell r="DW140">
            <v>0</v>
          </cell>
          <cell r="DX140">
            <v>0</v>
          </cell>
          <cell r="DY140">
            <v>0</v>
          </cell>
          <cell r="DZ140">
            <v>0</v>
          </cell>
          <cell r="EA140">
            <v>0</v>
          </cell>
          <cell r="EC140">
            <v>0</v>
          </cell>
          <cell r="ED140">
            <v>0</v>
          </cell>
          <cell r="EE140">
            <v>0</v>
          </cell>
          <cell r="EF140">
            <v>0</v>
          </cell>
          <cell r="EG140">
            <v>0</v>
          </cell>
          <cell r="EH140">
            <v>0</v>
          </cell>
          <cell r="EI140">
            <v>0</v>
          </cell>
          <cell r="EJ140">
            <v>0</v>
          </cell>
          <cell r="EK140">
            <v>0</v>
          </cell>
          <cell r="EM140">
            <v>159.81</v>
          </cell>
          <cell r="EN140">
            <v>161.32</v>
          </cell>
          <cell r="EP140">
            <v>185.07900000000001</v>
          </cell>
          <cell r="EQ140">
            <v>188.19800000000001</v>
          </cell>
          <cell r="ES140">
            <v>34.072000000000003</v>
          </cell>
          <cell r="ET140">
            <v>39.44</v>
          </cell>
          <cell r="EX140">
            <v>7335.9279999999999</v>
          </cell>
          <cell r="EY140">
            <v>8838.56</v>
          </cell>
          <cell r="FA140">
            <v>1.748</v>
          </cell>
          <cell r="FB140">
            <v>2.1030000000000002</v>
          </cell>
          <cell r="FC140">
            <v>157.44200000000001</v>
          </cell>
          <cell r="FD140">
            <v>197.97800000000001</v>
          </cell>
          <cell r="FE140">
            <v>72.709000000000003</v>
          </cell>
          <cell r="FF140">
            <v>85.971000000000004</v>
          </cell>
          <cell r="FK140">
            <v>5706.5119999999997</v>
          </cell>
          <cell r="FL140">
            <v>5785.7049999999999</v>
          </cell>
          <cell r="FM140">
            <v>5737.7219999999998</v>
          </cell>
          <cell r="FN140">
            <v>127.465</v>
          </cell>
          <cell r="FO140">
            <v>60.438000000000002</v>
          </cell>
          <cell r="FP140">
            <v>665.36900000000003</v>
          </cell>
          <cell r="FQ140">
            <v>4932.433</v>
          </cell>
          <cell r="FR140">
            <v>5785.7049999999999</v>
          </cell>
          <cell r="FS140">
            <v>0</v>
          </cell>
          <cell r="FU140">
            <v>0.08</v>
          </cell>
          <cell r="FV140">
            <v>-678.69</v>
          </cell>
          <cell r="FW140">
            <v>0</v>
          </cell>
          <cell r="FX140">
            <v>0</v>
          </cell>
          <cell r="FY140">
            <v>0</v>
          </cell>
          <cell r="FZ140">
            <v>162.4</v>
          </cell>
          <cell r="GA140">
            <v>0.15</v>
          </cell>
          <cell r="GB140">
            <v>-1105.5</v>
          </cell>
          <cell r="GE140">
            <v>0.25</v>
          </cell>
          <cell r="GF140">
            <v>-2219.5</v>
          </cell>
          <cell r="GO140">
            <v>1.2500000000000001E-2</v>
          </cell>
          <cell r="GP140">
            <v>-409.07</v>
          </cell>
          <cell r="GQ140" t="str">
            <v xml:space="preserve"> </v>
          </cell>
          <cell r="GR140">
            <v>0</v>
          </cell>
          <cell r="GS140">
            <v>0</v>
          </cell>
          <cell r="GV140">
            <v>0</v>
          </cell>
          <cell r="GW140">
            <v>0</v>
          </cell>
          <cell r="GX140">
            <v>-1087.76</v>
          </cell>
          <cell r="GY140">
            <v>-3325</v>
          </cell>
          <cell r="GZ140">
            <v>-4412.76</v>
          </cell>
          <cell r="HC140">
            <v>-4412.76</v>
          </cell>
          <cell r="HE140">
            <v>1116.6092278589995</v>
          </cell>
          <cell r="HF140">
            <v>1.7543702399999996</v>
          </cell>
          <cell r="HG140">
            <v>210.40838267999999</v>
          </cell>
          <cell r="HH140">
            <v>344.93129947499955</v>
          </cell>
          <cell r="HI140">
            <v>88.535250015999893</v>
          </cell>
          <cell r="HJ140">
            <v>160.05500672000031</v>
          </cell>
          <cell r="HK140">
            <v>85.937906367999943</v>
          </cell>
          <cell r="HL140">
            <v>80.748572832000008</v>
          </cell>
          <cell r="HM140">
            <v>144.23843952799979</v>
          </cell>
        </row>
        <row r="141">
          <cell r="B141" t="str">
            <v>72-400-120</v>
          </cell>
          <cell r="C141" t="str">
            <v>Devon-GTH00086</v>
          </cell>
          <cell r="D141" t="str">
            <v>Hendrick-Stoker</v>
          </cell>
          <cell r="E141">
            <v>7904</v>
          </cell>
          <cell r="F141">
            <v>9672</v>
          </cell>
          <cell r="H141">
            <v>3.2570999999999999</v>
          </cell>
          <cell r="I141">
            <v>3.2570999999999999</v>
          </cell>
          <cell r="J141">
            <v>1.2286999999999999</v>
          </cell>
          <cell r="K141">
            <v>0.2326</v>
          </cell>
          <cell r="L141">
            <v>0.39810000000000001</v>
          </cell>
          <cell r="M141">
            <v>0.1231</v>
          </cell>
          <cell r="N141">
            <v>0.13669999999999999</v>
          </cell>
          <cell r="O141">
            <v>0.22789999999999999</v>
          </cell>
          <cell r="P141">
            <v>5.6041999999999996</v>
          </cell>
          <cell r="Q141">
            <v>0.48849999999999999</v>
          </cell>
          <cell r="R141">
            <v>1245.5</v>
          </cell>
          <cell r="T141" t="str">
            <v>PriceTableDevonNGL</v>
          </cell>
          <cell r="Y141">
            <v>41401</v>
          </cell>
          <cell r="Z141">
            <v>14.65</v>
          </cell>
          <cell r="AB141">
            <v>7521.3549999999996</v>
          </cell>
          <cell r="AC141">
            <v>9242.42</v>
          </cell>
          <cell r="AE141" t="str">
            <v>Yes</v>
          </cell>
          <cell r="AG141" t="str">
            <v>Yes</v>
          </cell>
          <cell r="AI141">
            <v>0.95</v>
          </cell>
          <cell r="AK141">
            <v>25623.215</v>
          </cell>
          <cell r="AL141">
            <v>25623.215</v>
          </cell>
          <cell r="AM141">
            <v>9666.0349999999999</v>
          </cell>
          <cell r="AN141">
            <v>1829.836</v>
          </cell>
          <cell r="AO141">
            <v>3131.8049999999998</v>
          </cell>
          <cell r="AP141">
            <v>968.41300000000001</v>
          </cell>
          <cell r="AQ141">
            <v>1075.402</v>
          </cell>
          <cell r="AR141">
            <v>1792.8620000000001</v>
          </cell>
          <cell r="AS141">
            <v>69710.782999999996</v>
          </cell>
          <cell r="AU141">
            <v>24497.805</v>
          </cell>
          <cell r="AV141">
            <v>24497.805</v>
          </cell>
          <cell r="AW141">
            <v>9241.4889999999996</v>
          </cell>
          <cell r="AX141">
            <v>1749.4670000000001</v>
          </cell>
          <cell r="AY141">
            <v>2994.2510000000002</v>
          </cell>
          <cell r="AZ141">
            <v>925.87900000000002</v>
          </cell>
          <cell r="BA141">
            <v>1028.1690000000001</v>
          </cell>
          <cell r="BB141">
            <v>1714.117</v>
          </cell>
          <cell r="BC141">
            <v>66648.982000000004</v>
          </cell>
          <cell r="BE141">
            <v>172.82599999999999</v>
          </cell>
          <cell r="BF141">
            <v>20727.824000000001</v>
          </cell>
          <cell r="BG141">
            <v>9475.1650000000009</v>
          </cell>
          <cell r="BH141">
            <v>1620.8040000000001</v>
          </cell>
          <cell r="BI141">
            <v>3332.0549999999998</v>
          </cell>
          <cell r="BJ141">
            <v>947.74800000000005</v>
          </cell>
          <cell r="BK141">
            <v>1057.3620000000001</v>
          </cell>
          <cell r="BL141">
            <v>1799.5360000000001</v>
          </cell>
          <cell r="BM141">
            <v>39133.32</v>
          </cell>
          <cell r="BO141">
            <v>172.82599999999999</v>
          </cell>
          <cell r="BP141">
            <v>20727.824000000001</v>
          </cell>
          <cell r="BQ141">
            <v>9475.1650000000009</v>
          </cell>
          <cell r="BR141">
            <v>1620.8040000000001</v>
          </cell>
          <cell r="BS141">
            <v>3332.0540000000001</v>
          </cell>
          <cell r="BT141">
            <v>947.74800000000005</v>
          </cell>
          <cell r="BU141">
            <v>1057.3620000000001</v>
          </cell>
          <cell r="BV141">
            <v>1799.5360000000001</v>
          </cell>
          <cell r="BW141">
            <v>39133.319000000003</v>
          </cell>
          <cell r="BY141">
            <v>0</v>
          </cell>
          <cell r="BZ141">
            <v>0</v>
          </cell>
          <cell r="CA141">
            <v>0</v>
          </cell>
          <cell r="CB141">
            <v>0</v>
          </cell>
          <cell r="CC141">
            <v>0</v>
          </cell>
          <cell r="CD141">
            <v>0</v>
          </cell>
          <cell r="CE141">
            <v>0</v>
          </cell>
          <cell r="CF141">
            <v>0</v>
          </cell>
          <cell r="CG141">
            <v>0</v>
          </cell>
          <cell r="CI141">
            <v>164.185</v>
          </cell>
          <cell r="CJ141">
            <v>19691.433000000001</v>
          </cell>
          <cell r="CK141">
            <v>9001.4069999999992</v>
          </cell>
          <cell r="CL141">
            <v>1539.7639999999999</v>
          </cell>
          <cell r="CM141">
            <v>3165.4520000000002</v>
          </cell>
          <cell r="CN141">
            <v>900.36099999999999</v>
          </cell>
          <cell r="CO141">
            <v>1004.494</v>
          </cell>
          <cell r="CP141">
            <v>1709.559</v>
          </cell>
          <cell r="CQ141">
            <v>37176.654999999999</v>
          </cell>
          <cell r="CS141">
            <v>10.253</v>
          </cell>
          <cell r="CT141">
            <v>779.48500000000001</v>
          </cell>
          <cell r="CU141">
            <v>345.89400000000001</v>
          </cell>
          <cell r="CV141">
            <v>49.811999999999998</v>
          </cell>
          <cell r="CW141">
            <v>106.29600000000001</v>
          </cell>
          <cell r="CX141">
            <v>26.062999999999999</v>
          </cell>
          <cell r="CY141">
            <v>29.337</v>
          </cell>
          <cell r="CZ141">
            <v>44.011000000000003</v>
          </cell>
          <cell r="DB141">
            <v>10.323</v>
          </cell>
          <cell r="DC141">
            <v>1375.0840000000001</v>
          </cell>
          <cell r="DD141">
            <v>867.57500000000005</v>
          </cell>
          <cell r="DE141">
            <v>161.48099999999999</v>
          </cell>
          <cell r="DF141">
            <v>345.66699999999997</v>
          </cell>
          <cell r="DG141">
            <v>103.949</v>
          </cell>
          <cell r="DH141">
            <v>117.23</v>
          </cell>
          <cell r="DI141">
            <v>212.279</v>
          </cell>
          <cell r="DJ141">
            <v>3193.5879999999997</v>
          </cell>
          <cell r="DL141">
            <v>0.22062000000000001</v>
          </cell>
          <cell r="DM141">
            <v>0.22062000000000001</v>
          </cell>
          <cell r="DN141">
            <v>0.87283500000000003</v>
          </cell>
          <cell r="DO141">
            <v>1.1972959999999999</v>
          </cell>
          <cell r="DP141">
            <v>1.18468</v>
          </cell>
          <cell r="DQ141">
            <v>1.986728</v>
          </cell>
          <cell r="DS141">
            <v>0</v>
          </cell>
          <cell r="DT141">
            <v>0</v>
          </cell>
          <cell r="DU141">
            <v>0</v>
          </cell>
          <cell r="DV141">
            <v>0</v>
          </cell>
          <cell r="DW141">
            <v>0</v>
          </cell>
          <cell r="DX141">
            <v>0</v>
          </cell>
          <cell r="DY141">
            <v>0</v>
          </cell>
          <cell r="DZ141">
            <v>0</v>
          </cell>
          <cell r="EA141">
            <v>0</v>
          </cell>
          <cell r="EC141">
            <v>0</v>
          </cell>
          <cell r="ED141">
            <v>0</v>
          </cell>
          <cell r="EE141">
            <v>0</v>
          </cell>
          <cell r="EF141">
            <v>0</v>
          </cell>
          <cell r="EG141">
            <v>0</v>
          </cell>
          <cell r="EH141">
            <v>0</v>
          </cell>
          <cell r="EI141">
            <v>0</v>
          </cell>
          <cell r="EJ141">
            <v>0</v>
          </cell>
          <cell r="EK141">
            <v>0</v>
          </cell>
          <cell r="EM141">
            <v>174.10300000000001</v>
          </cell>
          <cell r="EN141">
            <v>175.74700000000001</v>
          </cell>
          <cell r="EP141">
            <v>201.631</v>
          </cell>
          <cell r="EQ141">
            <v>205.029</v>
          </cell>
          <cell r="ES141">
            <v>37.120000000000005</v>
          </cell>
          <cell r="ET141">
            <v>42.966999999999999</v>
          </cell>
          <cell r="EX141">
            <v>7866.88</v>
          </cell>
          <cell r="EY141">
            <v>9629.0329999999994</v>
          </cell>
          <cell r="FA141">
            <v>1.875</v>
          </cell>
          <cell r="FB141">
            <v>2.2909999999999999</v>
          </cell>
          <cell r="FC141">
            <v>168.83699999999999</v>
          </cell>
          <cell r="FD141">
            <v>215.684</v>
          </cell>
          <cell r="FE141">
            <v>77.971000000000004</v>
          </cell>
          <cell r="FF141">
            <v>93.66</v>
          </cell>
          <cell r="FK141">
            <v>6054.668999999999</v>
          </cell>
          <cell r="FL141">
            <v>6138.6930000000002</v>
          </cell>
          <cell r="FM141">
            <v>6087.7830000000004</v>
          </cell>
          <cell r="FN141">
            <v>135.24199999999999</v>
          </cell>
          <cell r="FO141">
            <v>64.125</v>
          </cell>
          <cell r="FP141">
            <v>705.96299999999997</v>
          </cell>
          <cell r="FQ141">
            <v>5233.3630000000003</v>
          </cell>
          <cell r="FR141">
            <v>6138.6930000000002</v>
          </cell>
          <cell r="FS141">
            <v>0</v>
          </cell>
          <cell r="FU141">
            <v>0.08</v>
          </cell>
          <cell r="FV141">
            <v>-739.39</v>
          </cell>
          <cell r="FW141">
            <v>0</v>
          </cell>
          <cell r="FX141">
            <v>0</v>
          </cell>
          <cell r="FY141">
            <v>0</v>
          </cell>
          <cell r="FZ141">
            <v>276.3</v>
          </cell>
          <cell r="GA141">
            <v>0.1</v>
          </cell>
          <cell r="GB141">
            <v>-790.4</v>
          </cell>
          <cell r="GE141">
            <v>0.25</v>
          </cell>
          <cell r="GF141">
            <v>-2418</v>
          </cell>
          <cell r="GO141">
            <v>1.2500000000000001E-2</v>
          </cell>
          <cell r="GP141">
            <v>-464.71</v>
          </cell>
          <cell r="GQ141" t="str">
            <v>72-402-120</v>
          </cell>
          <cell r="GR141">
            <v>237</v>
          </cell>
          <cell r="GS141">
            <v>-200</v>
          </cell>
          <cell r="GV141">
            <v>0</v>
          </cell>
          <cell r="GW141">
            <v>0</v>
          </cell>
          <cell r="GX141">
            <v>-1204.0999999999999</v>
          </cell>
          <cell r="GY141">
            <v>-3408.4</v>
          </cell>
          <cell r="GZ141">
            <v>-4612.5</v>
          </cell>
          <cell r="HC141">
            <v>-4612.5</v>
          </cell>
          <cell r="HE141">
            <v>1316.4068745460013</v>
          </cell>
          <cell r="HF141">
            <v>1.9063774199999981</v>
          </cell>
          <cell r="HG141">
            <v>228.64858241999994</v>
          </cell>
          <cell r="HH141">
            <v>413.51256393000142</v>
          </cell>
          <cell r="HI141">
            <v>97.028867840000217</v>
          </cell>
          <cell r="HJ141">
            <v>197.37124203999954</v>
          </cell>
          <cell r="HK141">
            <v>94.145079736000113</v>
          </cell>
          <cell r="HL141">
            <v>105.0343359040001</v>
          </cell>
          <cell r="HM141">
            <v>178.75982525600017</v>
          </cell>
        </row>
        <row r="142">
          <cell r="B142" t="str">
            <v>72-400-131</v>
          </cell>
          <cell r="C142" t="str">
            <v>Devon-GTH00086</v>
          </cell>
          <cell r="D142" t="str">
            <v>Brite 2H</v>
          </cell>
          <cell r="E142">
            <v>0</v>
          </cell>
          <cell r="F142">
            <v>0</v>
          </cell>
          <cell r="H142">
            <v>3.3271999999999999</v>
          </cell>
          <cell r="I142">
            <v>3.3271999999999999</v>
          </cell>
          <cell r="J142">
            <v>1.2264999999999999</v>
          </cell>
          <cell r="K142">
            <v>0.21390000000000001</v>
          </cell>
          <cell r="L142">
            <v>0.38990000000000002</v>
          </cell>
          <cell r="M142">
            <v>0.1288</v>
          </cell>
          <cell r="N142">
            <v>0.1396</v>
          </cell>
          <cell r="O142">
            <v>0.2291</v>
          </cell>
          <cell r="P142">
            <v>5.6550000000000002</v>
          </cell>
          <cell r="Q142">
            <v>0.31019999999999998</v>
          </cell>
          <cell r="R142">
            <v>1245</v>
          </cell>
          <cell r="T142" t="str">
            <v>PriceTableDevonNGL</v>
          </cell>
          <cell r="Y142">
            <v>41038</v>
          </cell>
          <cell r="Z142">
            <v>14.65</v>
          </cell>
          <cell r="AB142">
            <v>0</v>
          </cell>
          <cell r="AC142">
            <v>0</v>
          </cell>
          <cell r="AE142" t="str">
            <v>Yes</v>
          </cell>
          <cell r="AG142" t="str">
            <v>Yes</v>
          </cell>
          <cell r="AI142">
            <v>0.95</v>
          </cell>
          <cell r="AK142">
            <v>0</v>
          </cell>
          <cell r="AL142">
            <v>0</v>
          </cell>
          <cell r="AM142">
            <v>0</v>
          </cell>
          <cell r="AN142">
            <v>0</v>
          </cell>
          <cell r="AO142">
            <v>0</v>
          </cell>
          <cell r="AP142">
            <v>0</v>
          </cell>
          <cell r="AQ142">
            <v>0</v>
          </cell>
          <cell r="AR142">
            <v>0</v>
          </cell>
          <cell r="AS142">
            <v>0</v>
          </cell>
          <cell r="AU142">
            <v>0</v>
          </cell>
          <cell r="AV142">
            <v>0</v>
          </cell>
          <cell r="AW142">
            <v>0</v>
          </cell>
          <cell r="AX142">
            <v>0</v>
          </cell>
          <cell r="AY142">
            <v>0</v>
          </cell>
          <cell r="AZ142">
            <v>0</v>
          </cell>
          <cell r="BA142">
            <v>0</v>
          </cell>
          <cell r="BB142">
            <v>0</v>
          </cell>
          <cell r="BC142">
            <v>0</v>
          </cell>
          <cell r="BE142">
            <v>0</v>
          </cell>
          <cell r="BF142">
            <v>0</v>
          </cell>
          <cell r="BG142">
            <v>0</v>
          </cell>
          <cell r="BH142">
            <v>0</v>
          </cell>
          <cell r="BI142">
            <v>0</v>
          </cell>
          <cell r="BJ142">
            <v>0</v>
          </cell>
          <cell r="BK142">
            <v>0</v>
          </cell>
          <cell r="BL142">
            <v>0</v>
          </cell>
          <cell r="BM142">
            <v>0</v>
          </cell>
          <cell r="BO142">
            <v>0</v>
          </cell>
          <cell r="BP142">
            <v>0</v>
          </cell>
          <cell r="BQ142">
            <v>0</v>
          </cell>
          <cell r="BR142">
            <v>0</v>
          </cell>
          <cell r="BS142">
            <v>0</v>
          </cell>
          <cell r="BT142">
            <v>0</v>
          </cell>
          <cell r="BU142">
            <v>0</v>
          </cell>
          <cell r="BV142">
            <v>0</v>
          </cell>
          <cell r="BW142">
            <v>0</v>
          </cell>
          <cell r="BY142">
            <v>0</v>
          </cell>
          <cell r="BZ142">
            <v>0</v>
          </cell>
          <cell r="CA142">
            <v>0</v>
          </cell>
          <cell r="CB142">
            <v>0</v>
          </cell>
          <cell r="CC142">
            <v>0</v>
          </cell>
          <cell r="CD142">
            <v>0</v>
          </cell>
          <cell r="CE142">
            <v>0</v>
          </cell>
          <cell r="CF142">
            <v>0</v>
          </cell>
          <cell r="CG142">
            <v>0</v>
          </cell>
          <cell r="CI142">
            <v>0</v>
          </cell>
          <cell r="CJ142">
            <v>0</v>
          </cell>
          <cell r="CK142">
            <v>0</v>
          </cell>
          <cell r="CL142">
            <v>0</v>
          </cell>
          <cell r="CM142">
            <v>0</v>
          </cell>
          <cell r="CN142">
            <v>0</v>
          </cell>
          <cell r="CO142">
            <v>0</v>
          </cell>
          <cell r="CP142">
            <v>0</v>
          </cell>
          <cell r="CQ142">
            <v>0</v>
          </cell>
          <cell r="CS142">
            <v>0</v>
          </cell>
          <cell r="CT142">
            <v>0</v>
          </cell>
          <cell r="CU142">
            <v>0</v>
          </cell>
          <cell r="CV142">
            <v>0</v>
          </cell>
          <cell r="CW142">
            <v>0</v>
          </cell>
          <cell r="CX142">
            <v>0</v>
          </cell>
          <cell r="CY142">
            <v>0</v>
          </cell>
          <cell r="CZ142">
            <v>0</v>
          </cell>
          <cell r="DB142">
            <v>0</v>
          </cell>
          <cell r="DC142">
            <v>0</v>
          </cell>
          <cell r="DD142">
            <v>0</v>
          </cell>
          <cell r="DE142">
            <v>0</v>
          </cell>
          <cell r="DF142">
            <v>0</v>
          </cell>
          <cell r="DG142">
            <v>0</v>
          </cell>
          <cell r="DH142">
            <v>0</v>
          </cell>
          <cell r="DI142">
            <v>0</v>
          </cell>
          <cell r="DJ142">
            <v>0</v>
          </cell>
          <cell r="DL142">
            <v>0.22062000000000001</v>
          </cell>
          <cell r="DM142">
            <v>0.22062000000000001</v>
          </cell>
          <cell r="DN142">
            <v>0.87283500000000003</v>
          </cell>
          <cell r="DO142">
            <v>1.1972959999999999</v>
          </cell>
          <cell r="DP142">
            <v>1.18468</v>
          </cell>
          <cell r="DQ142">
            <v>1.986728</v>
          </cell>
          <cell r="DS142">
            <v>0</v>
          </cell>
          <cell r="DT142">
            <v>0</v>
          </cell>
          <cell r="DU142">
            <v>0</v>
          </cell>
          <cell r="DV142">
            <v>0</v>
          </cell>
          <cell r="DW142">
            <v>0</v>
          </cell>
          <cell r="DX142">
            <v>0</v>
          </cell>
          <cell r="DY142">
            <v>0</v>
          </cell>
          <cell r="DZ142">
            <v>0</v>
          </cell>
          <cell r="EA142">
            <v>0</v>
          </cell>
          <cell r="EC142">
            <v>0</v>
          </cell>
          <cell r="ED142">
            <v>0</v>
          </cell>
          <cell r="EE142">
            <v>0</v>
          </cell>
          <cell r="EF142">
            <v>0</v>
          </cell>
          <cell r="EG142">
            <v>0</v>
          </cell>
          <cell r="EH142">
            <v>0</v>
          </cell>
          <cell r="EI142">
            <v>0</v>
          </cell>
          <cell r="EJ142">
            <v>0</v>
          </cell>
          <cell r="EK142">
            <v>0</v>
          </cell>
          <cell r="EM142">
            <v>0</v>
          </cell>
          <cell r="EN142">
            <v>0</v>
          </cell>
          <cell r="EP142">
            <v>0</v>
          </cell>
          <cell r="EQ142">
            <v>0</v>
          </cell>
          <cell r="ES142">
            <v>0</v>
          </cell>
          <cell r="ET142">
            <v>0</v>
          </cell>
          <cell r="EX142">
            <v>0</v>
          </cell>
          <cell r="EY142">
            <v>0</v>
          </cell>
          <cell r="FA142">
            <v>0</v>
          </cell>
          <cell r="FB142">
            <v>0</v>
          </cell>
          <cell r="FC142">
            <v>0</v>
          </cell>
          <cell r="FD142">
            <v>0</v>
          </cell>
          <cell r="FE142">
            <v>0</v>
          </cell>
          <cell r="FF142">
            <v>0</v>
          </cell>
          <cell r="FK142">
            <v>0</v>
          </cell>
          <cell r="FL142">
            <v>0</v>
          </cell>
          <cell r="FM142">
            <v>0</v>
          </cell>
          <cell r="FN142">
            <v>0</v>
          </cell>
          <cell r="FO142">
            <v>0</v>
          </cell>
          <cell r="FP142">
            <v>0</v>
          </cell>
          <cell r="FQ142">
            <v>0</v>
          </cell>
          <cell r="FR142">
            <v>0</v>
          </cell>
          <cell r="FS142">
            <v>0</v>
          </cell>
          <cell r="FU142">
            <v>0.08</v>
          </cell>
          <cell r="FV142">
            <v>0</v>
          </cell>
          <cell r="FW142">
            <v>0</v>
          </cell>
          <cell r="FX142">
            <v>0</v>
          </cell>
          <cell r="FY142">
            <v>-75</v>
          </cell>
          <cell r="FZ142">
            <v>238.7</v>
          </cell>
          <cell r="GA142">
            <v>0.15</v>
          </cell>
          <cell r="GB142">
            <v>0</v>
          </cell>
          <cell r="GE142">
            <v>0.25</v>
          </cell>
          <cell r="GF142">
            <v>0</v>
          </cell>
          <cell r="GO142">
            <v>1.2500000000000001E-2</v>
          </cell>
          <cell r="GP142">
            <v>0</v>
          </cell>
          <cell r="GQ142" t="str">
            <v>72-402-131</v>
          </cell>
          <cell r="GR142">
            <v>0</v>
          </cell>
          <cell r="GS142">
            <v>-200</v>
          </cell>
          <cell r="GV142">
            <v>0</v>
          </cell>
          <cell r="GW142">
            <v>0</v>
          </cell>
          <cell r="GX142">
            <v>0</v>
          </cell>
          <cell r="GY142">
            <v>-275</v>
          </cell>
          <cell r="GZ142">
            <v>-275</v>
          </cell>
          <cell r="HC142">
            <v>-275</v>
          </cell>
          <cell r="HE142">
            <v>0</v>
          </cell>
          <cell r="HF142">
            <v>0</v>
          </cell>
          <cell r="HG142">
            <v>0</v>
          </cell>
          <cell r="HH142">
            <v>0</v>
          </cell>
          <cell r="HI142">
            <v>0</v>
          </cell>
          <cell r="HJ142">
            <v>0</v>
          </cell>
          <cell r="HK142">
            <v>0</v>
          </cell>
          <cell r="HL142">
            <v>0</v>
          </cell>
          <cell r="HM142">
            <v>0</v>
          </cell>
        </row>
        <row r="143">
          <cell r="B143" t="str">
            <v>72-400-135</v>
          </cell>
          <cell r="C143" t="str">
            <v>Devon-GTH00086</v>
          </cell>
          <cell r="D143" t="str">
            <v>Woody Brothers</v>
          </cell>
          <cell r="E143">
            <v>4459</v>
          </cell>
          <cell r="F143">
            <v>5001</v>
          </cell>
          <cell r="H143">
            <v>2.4906000000000001</v>
          </cell>
          <cell r="I143">
            <v>2.4906000000000001</v>
          </cell>
          <cell r="J143">
            <v>0.65029999999999999</v>
          </cell>
          <cell r="K143">
            <v>0.14230000000000001</v>
          </cell>
          <cell r="L143">
            <v>0.1691</v>
          </cell>
          <cell r="M143">
            <v>6.5100000000000005E-2</v>
          </cell>
          <cell r="N143">
            <v>4.9799999999999997E-2</v>
          </cell>
          <cell r="O143">
            <v>0.1173</v>
          </cell>
          <cell r="P143">
            <v>3.6844999999999999</v>
          </cell>
          <cell r="Q143">
            <v>0.99299999999999999</v>
          </cell>
          <cell r="R143">
            <v>1141.2</v>
          </cell>
          <cell r="T143" t="str">
            <v>PriceTableDevonNGL</v>
          </cell>
          <cell r="Y143">
            <v>41379</v>
          </cell>
          <cell r="Z143">
            <v>14.65</v>
          </cell>
          <cell r="AB143">
            <v>4244.8040000000001</v>
          </cell>
          <cell r="AC143">
            <v>4778.8810000000003</v>
          </cell>
          <cell r="AE143" t="str">
            <v>Yes</v>
          </cell>
          <cell r="AG143" t="str">
            <v>Yes</v>
          </cell>
          <cell r="AI143">
            <v>0.95</v>
          </cell>
          <cell r="AK143">
            <v>11057.782999999999</v>
          </cell>
          <cell r="AL143">
            <v>11057.782999999999</v>
          </cell>
          <cell r="AM143">
            <v>2887.2060000000001</v>
          </cell>
          <cell r="AN143">
            <v>631.78499999999997</v>
          </cell>
          <cell r="AO143">
            <v>750.77099999999996</v>
          </cell>
          <cell r="AP143">
            <v>289.03100000000001</v>
          </cell>
          <cell r="AQ143">
            <v>221.102</v>
          </cell>
          <cell r="AR143">
            <v>520.78899999999999</v>
          </cell>
          <cell r="AS143">
            <v>27416.249999999996</v>
          </cell>
          <cell r="AU143">
            <v>10572.109</v>
          </cell>
          <cell r="AV143">
            <v>10572.109</v>
          </cell>
          <cell r="AW143">
            <v>2760.3960000000002</v>
          </cell>
          <cell r="AX143">
            <v>604.03599999999994</v>
          </cell>
          <cell r="AY143">
            <v>717.79600000000005</v>
          </cell>
          <cell r="AZ143">
            <v>276.33699999999999</v>
          </cell>
          <cell r="BA143">
            <v>211.39099999999999</v>
          </cell>
          <cell r="BB143">
            <v>497.916</v>
          </cell>
          <cell r="BC143">
            <v>26212.09</v>
          </cell>
          <cell r="BE143">
            <v>74.584000000000003</v>
          </cell>
          <cell r="BF143">
            <v>8945.1610000000001</v>
          </cell>
          <cell r="BG143">
            <v>2830.194</v>
          </cell>
          <cell r="BH143">
            <v>559.61300000000006</v>
          </cell>
          <cell r="BI143">
            <v>798.77599999999995</v>
          </cell>
          <cell r="BJ143">
            <v>282.863</v>
          </cell>
          <cell r="BK143">
            <v>217.393</v>
          </cell>
          <cell r="BL143">
            <v>522.72799999999995</v>
          </cell>
          <cell r="BM143">
            <v>14231.311999999998</v>
          </cell>
          <cell r="BO143">
            <v>74.584000000000003</v>
          </cell>
          <cell r="BP143">
            <v>8945.1610000000001</v>
          </cell>
          <cell r="BQ143">
            <v>2830.194</v>
          </cell>
          <cell r="BR143">
            <v>559.61300000000006</v>
          </cell>
          <cell r="BS143">
            <v>798.77599999999995</v>
          </cell>
          <cell r="BT143">
            <v>282.86399999999998</v>
          </cell>
          <cell r="BU143">
            <v>217.393</v>
          </cell>
          <cell r="BV143">
            <v>522.72799999999995</v>
          </cell>
          <cell r="BW143">
            <v>14231.312999999998</v>
          </cell>
          <cell r="BY143">
            <v>0</v>
          </cell>
          <cell r="BZ143">
            <v>0</v>
          </cell>
          <cell r="CA143">
            <v>0</v>
          </cell>
          <cell r="CB143">
            <v>0</v>
          </cell>
          <cell r="CC143">
            <v>0</v>
          </cell>
          <cell r="CD143">
            <v>0</v>
          </cell>
          <cell r="CE143">
            <v>0</v>
          </cell>
          <cell r="CF143">
            <v>0</v>
          </cell>
          <cell r="CG143">
            <v>0</v>
          </cell>
          <cell r="CI143">
            <v>70.855000000000004</v>
          </cell>
          <cell r="CJ143">
            <v>8497.9030000000002</v>
          </cell>
          <cell r="CK143">
            <v>2688.6840000000002</v>
          </cell>
          <cell r="CL143">
            <v>531.63199999999995</v>
          </cell>
          <cell r="CM143">
            <v>758.83699999999999</v>
          </cell>
          <cell r="CN143">
            <v>268.72000000000003</v>
          </cell>
          <cell r="CO143">
            <v>206.523</v>
          </cell>
          <cell r="CP143">
            <v>496.59199999999998</v>
          </cell>
          <cell r="CQ143">
            <v>13519.745999999997</v>
          </cell>
          <cell r="CS143">
            <v>4.4249999999999998</v>
          </cell>
          <cell r="CT143">
            <v>336.38900000000001</v>
          </cell>
          <cell r="CU143">
            <v>103.31699999999999</v>
          </cell>
          <cell r="CV143">
            <v>17.199000000000002</v>
          </cell>
          <cell r="CW143">
            <v>25.481999999999999</v>
          </cell>
          <cell r="CX143">
            <v>7.7789999999999999</v>
          </cell>
          <cell r="CY143">
            <v>6.032</v>
          </cell>
          <cell r="CZ143">
            <v>12.784000000000001</v>
          </cell>
          <cell r="DB143">
            <v>4.4550000000000001</v>
          </cell>
          <cell r="DC143">
            <v>593.42200000000003</v>
          </cell>
          <cell r="DD143">
            <v>259.14100000000002</v>
          </cell>
          <cell r="DE143">
            <v>55.753999999999998</v>
          </cell>
          <cell r="DF143">
            <v>82.864999999999995</v>
          </cell>
          <cell r="DG143">
            <v>31.024000000000001</v>
          </cell>
          <cell r="DH143">
            <v>24.102</v>
          </cell>
          <cell r="DI143">
            <v>61.662999999999997</v>
          </cell>
          <cell r="DJ143">
            <v>1112.4260000000002</v>
          </cell>
          <cell r="DL143">
            <v>0.22062000000000001</v>
          </cell>
          <cell r="DM143">
            <v>0.22062000000000001</v>
          </cell>
          <cell r="DN143">
            <v>0.87283500000000003</v>
          </cell>
          <cell r="DO143">
            <v>1.1972959999999999</v>
          </cell>
          <cell r="DP143">
            <v>1.18468</v>
          </cell>
          <cell r="DQ143">
            <v>1.986728</v>
          </cell>
          <cell r="DS143">
            <v>0</v>
          </cell>
          <cell r="DT143">
            <v>0</v>
          </cell>
          <cell r="DU143">
            <v>0</v>
          </cell>
          <cell r="DV143">
            <v>0</v>
          </cell>
          <cell r="DW143">
            <v>0</v>
          </cell>
          <cell r="DX143">
            <v>0</v>
          </cell>
          <cell r="DY143">
            <v>0</v>
          </cell>
          <cell r="DZ143">
            <v>0</v>
          </cell>
          <cell r="EA143">
            <v>0</v>
          </cell>
          <cell r="EC143">
            <v>0</v>
          </cell>
          <cell r="ED143">
            <v>0</v>
          </cell>
          <cell r="EE143">
            <v>0</v>
          </cell>
          <cell r="EF143">
            <v>0</v>
          </cell>
          <cell r="EG143">
            <v>0</v>
          </cell>
          <cell r="EH143">
            <v>0</v>
          </cell>
          <cell r="EI143">
            <v>0</v>
          </cell>
          <cell r="EJ143">
            <v>0</v>
          </cell>
          <cell r="EK143">
            <v>0</v>
          </cell>
          <cell r="EM143">
            <v>90.022000000000006</v>
          </cell>
          <cell r="EN143">
            <v>90.872</v>
          </cell>
          <cell r="EP143">
            <v>104.255</v>
          </cell>
          <cell r="EQ143">
            <v>106.012</v>
          </cell>
          <cell r="ES143">
            <v>19.192999999999998</v>
          </cell>
          <cell r="ET143">
            <v>22.216999999999999</v>
          </cell>
          <cell r="EX143">
            <v>4439.8069999999998</v>
          </cell>
          <cell r="EY143">
            <v>4978.7830000000004</v>
          </cell>
          <cell r="FA143">
            <v>1.0580000000000001</v>
          </cell>
          <cell r="FB143">
            <v>1.1850000000000001</v>
          </cell>
          <cell r="FC143">
            <v>95.286000000000001</v>
          </cell>
          <cell r="FD143">
            <v>111.52200000000001</v>
          </cell>
          <cell r="FE143">
            <v>44.003999999999998</v>
          </cell>
          <cell r="FF143">
            <v>48.427999999999997</v>
          </cell>
          <cell r="FK143">
            <v>3669.473</v>
          </cell>
          <cell r="FL143">
            <v>3720.3969999999999</v>
          </cell>
          <cell r="FM143">
            <v>3689.5430000000001</v>
          </cell>
          <cell r="FN143">
            <v>81.963999999999999</v>
          </cell>
          <cell r="FO143">
            <v>38.863</v>
          </cell>
          <cell r="FP143">
            <v>427.85399999999998</v>
          </cell>
          <cell r="FQ143">
            <v>3171.7150000000001</v>
          </cell>
          <cell r="FR143">
            <v>3720.3969999999999</v>
          </cell>
          <cell r="FS143">
            <v>0</v>
          </cell>
          <cell r="FU143">
            <v>0.08</v>
          </cell>
          <cell r="FV143">
            <v>-382.31</v>
          </cell>
          <cell r="FW143">
            <v>0</v>
          </cell>
          <cell r="FX143">
            <v>0</v>
          </cell>
          <cell r="FY143">
            <v>0</v>
          </cell>
          <cell r="FZ143">
            <v>177.3</v>
          </cell>
          <cell r="GA143">
            <v>0.15</v>
          </cell>
          <cell r="GB143">
            <v>-668.85</v>
          </cell>
          <cell r="GE143">
            <v>0.25</v>
          </cell>
          <cell r="GF143">
            <v>-1250.25</v>
          </cell>
          <cell r="GO143">
            <v>1.2500000000000001E-2</v>
          </cell>
          <cell r="GP143">
            <v>-169</v>
          </cell>
          <cell r="GQ143" t="str">
            <v>72-402-135</v>
          </cell>
          <cell r="GR143">
            <v>182</v>
          </cell>
          <cell r="GS143">
            <v>-200</v>
          </cell>
          <cell r="GV143">
            <v>0</v>
          </cell>
          <cell r="GW143">
            <v>0</v>
          </cell>
          <cell r="GX143">
            <v>-551.30999999999995</v>
          </cell>
          <cell r="GY143">
            <v>-2119.1</v>
          </cell>
          <cell r="GZ143">
            <v>-2670.41</v>
          </cell>
          <cell r="HC143">
            <v>-2670.41</v>
          </cell>
          <cell r="HE143">
            <v>405.44725715799973</v>
          </cell>
          <cell r="HF143">
            <v>0.82269197999999988</v>
          </cell>
          <cell r="HG143">
            <v>98.674059959999965</v>
          </cell>
          <cell r="HH143">
            <v>123.5148808499998</v>
          </cell>
          <cell r="HI143">
            <v>33.501539376000125</v>
          </cell>
          <cell r="HJ143">
            <v>47.314934519999959</v>
          </cell>
          <cell r="HK143">
            <v>28.098294103999944</v>
          </cell>
          <cell r="HL143">
            <v>21.595733360000011</v>
          </cell>
          <cell r="HM143">
            <v>51.925123007999936</v>
          </cell>
        </row>
        <row r="144">
          <cell r="B144" t="str">
            <v>72-400-139</v>
          </cell>
          <cell r="C144" t="str">
            <v>Devon-GTH00086</v>
          </cell>
          <cell r="D144" t="str">
            <v>J Muriel Reese GU 1H</v>
          </cell>
          <cell r="E144">
            <v>0</v>
          </cell>
          <cell r="F144">
            <v>0</v>
          </cell>
          <cell r="H144">
            <v>2.1640000000000001</v>
          </cell>
          <cell r="I144">
            <v>2.1640000000000001</v>
          </cell>
          <cell r="J144">
            <v>0.53280000000000005</v>
          </cell>
          <cell r="K144">
            <v>0.13320000000000001</v>
          </cell>
          <cell r="L144">
            <v>0.12809999999999999</v>
          </cell>
          <cell r="M144">
            <v>5.21E-2</v>
          </cell>
          <cell r="N144">
            <v>3.32E-2</v>
          </cell>
          <cell r="O144">
            <v>0.1011</v>
          </cell>
          <cell r="P144">
            <v>3.1444999999999999</v>
          </cell>
          <cell r="Q144">
            <v>0</v>
          </cell>
          <cell r="R144">
            <v>1111.7</v>
          </cell>
          <cell r="T144" t="str">
            <v>PriceTableDevonNGL</v>
          </cell>
          <cell r="Y144">
            <v>41092</v>
          </cell>
          <cell r="Z144">
            <v>14.65</v>
          </cell>
          <cell r="AB144">
            <v>0</v>
          </cell>
          <cell r="AC144">
            <v>0</v>
          </cell>
          <cell r="AE144" t="str">
            <v>Yes</v>
          </cell>
          <cell r="AG144" t="str">
            <v>Yes</v>
          </cell>
          <cell r="AI144">
            <v>0.95</v>
          </cell>
          <cell r="AK144">
            <v>0</v>
          </cell>
          <cell r="AL144">
            <v>0</v>
          </cell>
          <cell r="AM144">
            <v>0</v>
          </cell>
          <cell r="AN144">
            <v>0</v>
          </cell>
          <cell r="AO144">
            <v>0</v>
          </cell>
          <cell r="AP144">
            <v>0</v>
          </cell>
          <cell r="AQ144">
            <v>0</v>
          </cell>
          <cell r="AR144">
            <v>0</v>
          </cell>
          <cell r="AS144">
            <v>0</v>
          </cell>
          <cell r="AU144">
            <v>0</v>
          </cell>
          <cell r="AV144">
            <v>0</v>
          </cell>
          <cell r="AW144">
            <v>0</v>
          </cell>
          <cell r="AX144">
            <v>0</v>
          </cell>
          <cell r="AY144">
            <v>0</v>
          </cell>
          <cell r="AZ144">
            <v>0</v>
          </cell>
          <cell r="BA144">
            <v>0</v>
          </cell>
          <cell r="BB144">
            <v>0</v>
          </cell>
          <cell r="BC144">
            <v>0</v>
          </cell>
          <cell r="BE144">
            <v>0</v>
          </cell>
          <cell r="BF144">
            <v>0</v>
          </cell>
          <cell r="BG144">
            <v>0</v>
          </cell>
          <cell r="BH144">
            <v>0</v>
          </cell>
          <cell r="BI144">
            <v>0</v>
          </cell>
          <cell r="BJ144">
            <v>0</v>
          </cell>
          <cell r="BK144">
            <v>0</v>
          </cell>
          <cell r="BL144">
            <v>0</v>
          </cell>
          <cell r="BM144">
            <v>0</v>
          </cell>
          <cell r="BO144">
            <v>0</v>
          </cell>
          <cell r="BP144">
            <v>0</v>
          </cell>
          <cell r="BQ144">
            <v>0</v>
          </cell>
          <cell r="BR144">
            <v>0</v>
          </cell>
          <cell r="BS144">
            <v>0</v>
          </cell>
          <cell r="BT144">
            <v>0</v>
          </cell>
          <cell r="BU144">
            <v>0</v>
          </cell>
          <cell r="BV144">
            <v>0</v>
          </cell>
          <cell r="BW144">
            <v>0</v>
          </cell>
          <cell r="BY144">
            <v>0</v>
          </cell>
          <cell r="BZ144">
            <v>0</v>
          </cell>
          <cell r="CA144">
            <v>0</v>
          </cell>
          <cell r="CB144">
            <v>0</v>
          </cell>
          <cell r="CC144">
            <v>0</v>
          </cell>
          <cell r="CD144">
            <v>0</v>
          </cell>
          <cell r="CE144">
            <v>0</v>
          </cell>
          <cell r="CF144">
            <v>0</v>
          </cell>
          <cell r="CG144">
            <v>0</v>
          </cell>
          <cell r="CI144">
            <v>0</v>
          </cell>
          <cell r="CJ144">
            <v>0</v>
          </cell>
          <cell r="CK144">
            <v>0</v>
          </cell>
          <cell r="CL144">
            <v>0</v>
          </cell>
          <cell r="CM144">
            <v>0</v>
          </cell>
          <cell r="CN144">
            <v>0</v>
          </cell>
          <cell r="CO144">
            <v>0</v>
          </cell>
          <cell r="CP144">
            <v>0</v>
          </cell>
          <cell r="CQ144">
            <v>0</v>
          </cell>
          <cell r="CS144">
            <v>0</v>
          </cell>
          <cell r="CT144">
            <v>0</v>
          </cell>
          <cell r="CU144">
            <v>0</v>
          </cell>
          <cell r="CV144">
            <v>0</v>
          </cell>
          <cell r="CW144">
            <v>0</v>
          </cell>
          <cell r="CX144">
            <v>0</v>
          </cell>
          <cell r="CY144">
            <v>0</v>
          </cell>
          <cell r="CZ144">
            <v>0</v>
          </cell>
          <cell r="DB144">
            <v>0</v>
          </cell>
          <cell r="DC144">
            <v>0</v>
          </cell>
          <cell r="DD144">
            <v>0</v>
          </cell>
          <cell r="DE144">
            <v>0</v>
          </cell>
          <cell r="DF144">
            <v>0</v>
          </cell>
          <cell r="DG144">
            <v>0</v>
          </cell>
          <cell r="DH144">
            <v>0</v>
          </cell>
          <cell r="DI144">
            <v>0</v>
          </cell>
          <cell r="DJ144">
            <v>0</v>
          </cell>
          <cell r="DL144">
            <v>0.22062000000000001</v>
          </cell>
          <cell r="DM144">
            <v>0.22062000000000001</v>
          </cell>
          <cell r="DN144">
            <v>0.87283500000000003</v>
          </cell>
          <cell r="DO144">
            <v>1.1972959999999999</v>
          </cell>
          <cell r="DP144">
            <v>1.18468</v>
          </cell>
          <cell r="DQ144">
            <v>1.986728</v>
          </cell>
          <cell r="DS144">
            <v>0</v>
          </cell>
          <cell r="DT144">
            <v>0</v>
          </cell>
          <cell r="DU144">
            <v>0</v>
          </cell>
          <cell r="DV144">
            <v>0</v>
          </cell>
          <cell r="DW144">
            <v>0</v>
          </cell>
          <cell r="DX144">
            <v>0</v>
          </cell>
          <cell r="DY144">
            <v>0</v>
          </cell>
          <cell r="DZ144">
            <v>0</v>
          </cell>
          <cell r="EA144">
            <v>0</v>
          </cell>
          <cell r="EC144">
            <v>0</v>
          </cell>
          <cell r="ED144">
            <v>0</v>
          </cell>
          <cell r="EE144">
            <v>0</v>
          </cell>
          <cell r="EF144">
            <v>0</v>
          </cell>
          <cell r="EG144">
            <v>0</v>
          </cell>
          <cell r="EH144">
            <v>0</v>
          </cell>
          <cell r="EI144">
            <v>0</v>
          </cell>
          <cell r="EJ144">
            <v>0</v>
          </cell>
          <cell r="EK144">
            <v>0</v>
          </cell>
          <cell r="EM144">
            <v>0</v>
          </cell>
          <cell r="EN144">
            <v>0</v>
          </cell>
          <cell r="EP144">
            <v>0</v>
          </cell>
          <cell r="EQ144">
            <v>0</v>
          </cell>
          <cell r="ES144">
            <v>0</v>
          </cell>
          <cell r="ET144">
            <v>0</v>
          </cell>
          <cell r="EX144">
            <v>0</v>
          </cell>
          <cell r="EY144">
            <v>0</v>
          </cell>
          <cell r="FA144">
            <v>0</v>
          </cell>
          <cell r="FB144">
            <v>0</v>
          </cell>
          <cell r="FC144">
            <v>0</v>
          </cell>
          <cell r="FD144">
            <v>0</v>
          </cell>
          <cell r="FE144">
            <v>0</v>
          </cell>
          <cell r="FF144">
            <v>0</v>
          </cell>
          <cell r="FK144">
            <v>0</v>
          </cell>
          <cell r="FL144">
            <v>0</v>
          </cell>
          <cell r="FM144">
            <v>0</v>
          </cell>
          <cell r="FN144">
            <v>0</v>
          </cell>
          <cell r="FO144">
            <v>0</v>
          </cell>
          <cell r="FP144">
            <v>0</v>
          </cell>
          <cell r="FQ144">
            <v>0</v>
          </cell>
          <cell r="FR144">
            <v>0</v>
          </cell>
          <cell r="FS144">
            <v>0</v>
          </cell>
          <cell r="FU144">
            <v>0.08</v>
          </cell>
          <cell r="FV144">
            <v>0</v>
          </cell>
          <cell r="FW144">
            <v>0</v>
          </cell>
          <cell r="FX144">
            <v>0</v>
          </cell>
          <cell r="FY144">
            <v>-75</v>
          </cell>
          <cell r="FZ144">
            <v>0</v>
          </cell>
          <cell r="GA144">
            <v>0</v>
          </cell>
          <cell r="GB144">
            <v>0</v>
          </cell>
          <cell r="GE144">
            <v>0.25</v>
          </cell>
          <cell r="GF144">
            <v>0</v>
          </cell>
          <cell r="GO144">
            <v>1.2500000000000001E-2</v>
          </cell>
          <cell r="GP144">
            <v>0</v>
          </cell>
          <cell r="GQ144" t="str">
            <v>72-402-139</v>
          </cell>
          <cell r="GR144">
            <v>0</v>
          </cell>
          <cell r="GS144">
            <v>-200</v>
          </cell>
          <cell r="GV144">
            <v>0</v>
          </cell>
          <cell r="GW144">
            <v>0</v>
          </cell>
          <cell r="GX144">
            <v>0</v>
          </cell>
          <cell r="GY144">
            <v>-275</v>
          </cell>
          <cell r="GZ144">
            <v>-275</v>
          </cell>
          <cell r="HC144">
            <v>-275</v>
          </cell>
          <cell r="HE144">
            <v>0</v>
          </cell>
          <cell r="HF144">
            <v>0</v>
          </cell>
          <cell r="HG144">
            <v>0</v>
          </cell>
          <cell r="HH144">
            <v>0</v>
          </cell>
          <cell r="HI144">
            <v>0</v>
          </cell>
          <cell r="HJ144">
            <v>0</v>
          </cell>
          <cell r="HK144">
            <v>0</v>
          </cell>
          <cell r="HL144">
            <v>0</v>
          </cell>
          <cell r="HM144">
            <v>0</v>
          </cell>
        </row>
        <row r="145">
          <cell r="B145" t="str">
            <v>72-400-141</v>
          </cell>
          <cell r="C145" t="str">
            <v>Devon-GTH00086</v>
          </cell>
          <cell r="D145" t="str">
            <v>Williams Campbell 1H</v>
          </cell>
          <cell r="E145">
            <v>1656</v>
          </cell>
          <cell r="F145">
            <v>1974</v>
          </cell>
          <cell r="H145">
            <v>3.0341999999999998</v>
          </cell>
          <cell r="I145">
            <v>3.0341999999999998</v>
          </cell>
          <cell r="J145">
            <v>1.0683</v>
          </cell>
          <cell r="K145">
            <v>0.22639999999999999</v>
          </cell>
          <cell r="L145">
            <v>0.3453</v>
          </cell>
          <cell r="M145">
            <v>0.1273</v>
          </cell>
          <cell r="N145">
            <v>0.12470000000000001</v>
          </cell>
          <cell r="O145">
            <v>0.22040000000000001</v>
          </cell>
          <cell r="P145">
            <v>5.1466000000000003</v>
          </cell>
          <cell r="Q145">
            <v>0.4904</v>
          </cell>
          <cell r="R145">
            <v>1216.4000000000001</v>
          </cell>
          <cell r="T145" t="str">
            <v>PriceTableDevonNGL</v>
          </cell>
          <cell r="Y145">
            <v>41366</v>
          </cell>
          <cell r="Z145">
            <v>14.65</v>
          </cell>
          <cell r="AB145">
            <v>1576.0239999999999</v>
          </cell>
          <cell r="AC145">
            <v>1886.326</v>
          </cell>
          <cell r="AE145" t="str">
            <v>Yes</v>
          </cell>
          <cell r="AG145" t="str">
            <v>Yes</v>
          </cell>
          <cell r="AI145">
            <v>0.95</v>
          </cell>
          <cell r="AK145">
            <v>5001.6509999999998</v>
          </cell>
          <cell r="AL145">
            <v>5001.6509999999998</v>
          </cell>
          <cell r="AM145">
            <v>1761.0119999999999</v>
          </cell>
          <cell r="AN145">
            <v>373.20299999999997</v>
          </cell>
          <cell r="AO145">
            <v>569.20100000000002</v>
          </cell>
          <cell r="AP145">
            <v>209.845</v>
          </cell>
          <cell r="AQ145">
            <v>205.559</v>
          </cell>
          <cell r="AR145">
            <v>363.31299999999999</v>
          </cell>
          <cell r="AS145">
            <v>13485.434999999999</v>
          </cell>
          <cell r="AU145">
            <v>4781.9719999999998</v>
          </cell>
          <cell r="AV145">
            <v>4781.9719999999998</v>
          </cell>
          <cell r="AW145">
            <v>1683.6659999999999</v>
          </cell>
          <cell r="AX145">
            <v>356.81200000000001</v>
          </cell>
          <cell r="AY145">
            <v>544.20100000000002</v>
          </cell>
          <cell r="AZ145">
            <v>200.62799999999999</v>
          </cell>
          <cell r="BA145">
            <v>196.53</v>
          </cell>
          <cell r="BB145">
            <v>347.35599999999999</v>
          </cell>
          <cell r="BC145">
            <v>12893.137000000001</v>
          </cell>
          <cell r="BE145">
            <v>33.735999999999997</v>
          </cell>
          <cell r="BF145">
            <v>4046.0709999999999</v>
          </cell>
          <cell r="BG145">
            <v>1726.2380000000001</v>
          </cell>
          <cell r="BH145">
            <v>330.57</v>
          </cell>
          <cell r="BI145">
            <v>605.596</v>
          </cell>
          <cell r="BJ145">
            <v>205.36699999999999</v>
          </cell>
          <cell r="BK145">
            <v>202.11099999999999</v>
          </cell>
          <cell r="BL145">
            <v>364.66500000000002</v>
          </cell>
          <cell r="BM145">
            <v>7514.3539999999994</v>
          </cell>
          <cell r="BO145">
            <v>33.735999999999997</v>
          </cell>
          <cell r="BP145">
            <v>4046.0720000000001</v>
          </cell>
          <cell r="BQ145">
            <v>1726.2380000000001</v>
          </cell>
          <cell r="BR145">
            <v>330.57100000000003</v>
          </cell>
          <cell r="BS145">
            <v>605.596</v>
          </cell>
          <cell r="BT145">
            <v>205.36699999999999</v>
          </cell>
          <cell r="BU145">
            <v>202.11</v>
          </cell>
          <cell r="BV145">
            <v>364.666</v>
          </cell>
          <cell r="BW145">
            <v>7514.3559999999998</v>
          </cell>
          <cell r="BY145">
            <v>0</v>
          </cell>
          <cell r="BZ145">
            <v>0</v>
          </cell>
          <cell r="CA145">
            <v>0</v>
          </cell>
          <cell r="CB145">
            <v>0</v>
          </cell>
          <cell r="CC145">
            <v>0</v>
          </cell>
          <cell r="CD145">
            <v>0</v>
          </cell>
          <cell r="CE145">
            <v>0</v>
          </cell>
          <cell r="CF145">
            <v>0</v>
          </cell>
          <cell r="CG145">
            <v>0</v>
          </cell>
          <cell r="CI145">
            <v>32.048999999999999</v>
          </cell>
          <cell r="CJ145">
            <v>3843.7669999999998</v>
          </cell>
          <cell r="CK145">
            <v>1639.9259999999999</v>
          </cell>
          <cell r="CL145">
            <v>314.04199999999997</v>
          </cell>
          <cell r="CM145">
            <v>575.31600000000003</v>
          </cell>
          <cell r="CN145">
            <v>195.09899999999999</v>
          </cell>
          <cell r="CO145">
            <v>192.005</v>
          </cell>
          <cell r="CP145">
            <v>346.43200000000002</v>
          </cell>
          <cell r="CQ145">
            <v>7138.6360000000004</v>
          </cell>
          <cell r="CS145">
            <v>2.0009999999999999</v>
          </cell>
          <cell r="CT145">
            <v>152.155</v>
          </cell>
          <cell r="CU145">
            <v>63.017000000000003</v>
          </cell>
          <cell r="CV145">
            <v>10.159000000000001</v>
          </cell>
          <cell r="CW145">
            <v>19.318999999999999</v>
          </cell>
          <cell r="CX145">
            <v>5.6479999999999997</v>
          </cell>
          <cell r="CY145">
            <v>5.6079999999999997</v>
          </cell>
          <cell r="CZ145">
            <v>8.9190000000000005</v>
          </cell>
          <cell r="DB145">
            <v>2.0150000000000001</v>
          </cell>
          <cell r="DC145">
            <v>268.416</v>
          </cell>
          <cell r="DD145">
            <v>158.06</v>
          </cell>
          <cell r="DE145">
            <v>32.935000000000002</v>
          </cell>
          <cell r="DF145">
            <v>62.825000000000003</v>
          </cell>
          <cell r="DG145">
            <v>22.524999999999999</v>
          </cell>
          <cell r="DH145">
            <v>22.408000000000001</v>
          </cell>
          <cell r="DI145">
            <v>43.017000000000003</v>
          </cell>
          <cell r="DJ145">
            <v>612.20100000000002</v>
          </cell>
          <cell r="DL145">
            <v>0.22062000000000001</v>
          </cell>
          <cell r="DM145">
            <v>0.22062000000000001</v>
          </cell>
          <cell r="DN145">
            <v>0.87283500000000003</v>
          </cell>
          <cell r="DO145">
            <v>1.1972959999999999</v>
          </cell>
          <cell r="DP145">
            <v>1.18468</v>
          </cell>
          <cell r="DQ145">
            <v>1.986728</v>
          </cell>
          <cell r="DS145">
            <v>0</v>
          </cell>
          <cell r="DT145">
            <v>0</v>
          </cell>
          <cell r="DU145">
            <v>0</v>
          </cell>
          <cell r="DV145">
            <v>0</v>
          </cell>
          <cell r="DW145">
            <v>0</v>
          </cell>
          <cell r="DX145">
            <v>0</v>
          </cell>
          <cell r="DY145">
            <v>0</v>
          </cell>
          <cell r="DZ145">
            <v>0</v>
          </cell>
          <cell r="EA145">
            <v>0</v>
          </cell>
          <cell r="EC145">
            <v>0</v>
          </cell>
          <cell r="ED145">
            <v>0</v>
          </cell>
          <cell r="EE145">
            <v>0</v>
          </cell>
          <cell r="EF145">
            <v>0</v>
          </cell>
          <cell r="EG145">
            <v>0</v>
          </cell>
          <cell r="EH145">
            <v>0</v>
          </cell>
          <cell r="EI145">
            <v>0</v>
          </cell>
          <cell r="EJ145">
            <v>0</v>
          </cell>
          <cell r="EK145">
            <v>0</v>
          </cell>
          <cell r="EM145">
            <v>35.533000000000001</v>
          </cell>
          <cell r="EN145">
            <v>35.869</v>
          </cell>
          <cell r="EP145">
            <v>41.151000000000003</v>
          </cell>
          <cell r="EQ145">
            <v>41.844999999999999</v>
          </cell>
          <cell r="ES145">
            <v>7.5750000000000011</v>
          </cell>
          <cell r="ET145">
            <v>8.7690000000000001</v>
          </cell>
          <cell r="EX145">
            <v>1648.425</v>
          </cell>
          <cell r="EY145">
            <v>1965.231</v>
          </cell>
          <cell r="FA145">
            <v>0.39300000000000002</v>
          </cell>
          <cell r="FB145">
            <v>0.46800000000000003</v>
          </cell>
          <cell r="FC145">
            <v>35.378</v>
          </cell>
          <cell r="FD145">
            <v>44.02</v>
          </cell>
          <cell r="FE145">
            <v>16.338000000000001</v>
          </cell>
          <cell r="FF145">
            <v>19.116</v>
          </cell>
          <cell r="FK145">
            <v>1275.316</v>
          </cell>
          <cell r="FL145">
            <v>1293.0139999999999</v>
          </cell>
          <cell r="FM145">
            <v>1282.2909999999999</v>
          </cell>
          <cell r="FN145">
            <v>28.486000000000001</v>
          </cell>
          <cell r="FO145">
            <v>13.507</v>
          </cell>
          <cell r="FP145">
            <v>148.69999999999999</v>
          </cell>
          <cell r="FQ145">
            <v>1102.3209999999999</v>
          </cell>
          <cell r="FR145">
            <v>1293.0139999999999</v>
          </cell>
          <cell r="FS145">
            <v>0</v>
          </cell>
          <cell r="FU145">
            <v>0.08</v>
          </cell>
          <cell r="FV145">
            <v>-150.91</v>
          </cell>
          <cell r="FW145">
            <v>0</v>
          </cell>
          <cell r="FX145">
            <v>0</v>
          </cell>
          <cell r="FY145">
            <v>0</v>
          </cell>
          <cell r="FZ145">
            <v>163.69999999999999</v>
          </cell>
          <cell r="GA145">
            <v>0.15</v>
          </cell>
          <cell r="GB145">
            <v>-248.4</v>
          </cell>
          <cell r="GE145">
            <v>0.25</v>
          </cell>
          <cell r="GF145">
            <v>-493.5</v>
          </cell>
          <cell r="GO145">
            <v>1.2500000000000001E-2</v>
          </cell>
          <cell r="GP145">
            <v>-89.23</v>
          </cell>
          <cell r="GQ145" t="str">
            <v>72-402-141</v>
          </cell>
          <cell r="GR145">
            <v>1481</v>
          </cell>
          <cell r="GS145">
            <v>-200</v>
          </cell>
          <cell r="GV145">
            <v>0</v>
          </cell>
          <cell r="GW145">
            <v>0</v>
          </cell>
          <cell r="GX145">
            <v>-240.14</v>
          </cell>
          <cell r="GY145">
            <v>-941.9</v>
          </cell>
          <cell r="GZ145">
            <v>-1182.04</v>
          </cell>
          <cell r="HC145">
            <v>-1182.04</v>
          </cell>
          <cell r="HE145">
            <v>252.70325552400013</v>
          </cell>
          <cell r="HF145">
            <v>0.37218593999999949</v>
          </cell>
          <cell r="HG145">
            <v>44.63230848000002</v>
          </cell>
          <cell r="HH145">
            <v>75.336134520000115</v>
          </cell>
          <cell r="HI145">
            <v>19.788908288000023</v>
          </cell>
          <cell r="HJ145">
            <v>35.872110399999968</v>
          </cell>
          <cell r="HK145">
            <v>20.399723104000003</v>
          </cell>
          <cell r="HL145">
            <v>20.077873167999989</v>
          </cell>
          <cell r="HM145">
            <v>36.224011624000006</v>
          </cell>
        </row>
        <row r="146">
          <cell r="B146" t="str">
            <v>72-400-144</v>
          </cell>
          <cell r="C146" t="str">
            <v>Devon-GTH00086</v>
          </cell>
          <cell r="D146" t="str">
            <v>Pickard 1H</v>
          </cell>
          <cell r="E146">
            <v>4892</v>
          </cell>
          <cell r="F146">
            <v>6034</v>
          </cell>
          <cell r="H146">
            <v>3.5148999999999999</v>
          </cell>
          <cell r="I146">
            <v>3.5148999999999999</v>
          </cell>
          <cell r="J146">
            <v>1.3922000000000001</v>
          </cell>
          <cell r="K146">
            <v>0.24390000000000001</v>
          </cell>
          <cell r="L146">
            <v>0.46289999999999998</v>
          </cell>
          <cell r="M146">
            <v>0.12570000000000001</v>
          </cell>
          <cell r="N146">
            <v>0.1229</v>
          </cell>
          <cell r="O146">
            <v>0.1434</v>
          </cell>
          <cell r="P146">
            <v>6.0058999999999996</v>
          </cell>
          <cell r="Q146">
            <v>0.53859999999999997</v>
          </cell>
          <cell r="R146">
            <v>1254.9000000000001</v>
          </cell>
          <cell r="T146" t="str">
            <v>PriceTableDevonNGL</v>
          </cell>
          <cell r="Y146">
            <v>41241</v>
          </cell>
          <cell r="Z146">
            <v>14.65</v>
          </cell>
          <cell r="AB146">
            <v>4654.9949999999999</v>
          </cell>
          <cell r="AC146">
            <v>5766.0010000000002</v>
          </cell>
          <cell r="AE146" t="str">
            <v>Yes</v>
          </cell>
          <cell r="AG146" t="str">
            <v>Yes</v>
          </cell>
          <cell r="AI146">
            <v>0.95</v>
          </cell>
          <cell r="AK146">
            <v>17113.492999999999</v>
          </cell>
          <cell r="AL146">
            <v>17113.492999999999</v>
          </cell>
          <cell r="AM146">
            <v>6778.402</v>
          </cell>
          <cell r="AN146">
            <v>1187.511</v>
          </cell>
          <cell r="AO146">
            <v>2253.7869999999998</v>
          </cell>
          <cell r="AP146">
            <v>612.01300000000003</v>
          </cell>
          <cell r="AQ146">
            <v>598.38099999999997</v>
          </cell>
          <cell r="AR146">
            <v>698.19200000000001</v>
          </cell>
          <cell r="AS146">
            <v>46355.271999999997</v>
          </cell>
          <cell r="AU146">
            <v>16361.842000000001</v>
          </cell>
          <cell r="AV146">
            <v>16361.842000000001</v>
          </cell>
          <cell r="AW146">
            <v>6480.6840000000002</v>
          </cell>
          <cell r="AX146">
            <v>1135.3530000000001</v>
          </cell>
          <cell r="AY146">
            <v>2154.797</v>
          </cell>
          <cell r="AZ146">
            <v>585.13300000000004</v>
          </cell>
          <cell r="BA146">
            <v>572.09900000000005</v>
          </cell>
          <cell r="BB146">
            <v>667.52599999999995</v>
          </cell>
          <cell r="BC146">
            <v>44319.276000000005</v>
          </cell>
          <cell r="BE146">
            <v>115.429</v>
          </cell>
          <cell r="BF146">
            <v>13843.91</v>
          </cell>
          <cell r="BG146">
            <v>6644.5519999999997</v>
          </cell>
          <cell r="BH146">
            <v>1051.855</v>
          </cell>
          <cell r="BI146">
            <v>2397.8960000000002</v>
          </cell>
          <cell r="BJ146">
            <v>598.95299999999997</v>
          </cell>
          <cell r="BK146">
            <v>588.34299999999996</v>
          </cell>
          <cell r="BL146">
            <v>700.79100000000005</v>
          </cell>
          <cell r="BM146">
            <v>25941.729000000003</v>
          </cell>
          <cell r="BO146">
            <v>115.429</v>
          </cell>
          <cell r="BP146">
            <v>13843.909</v>
          </cell>
          <cell r="BQ146">
            <v>6644.5519999999997</v>
          </cell>
          <cell r="BR146">
            <v>1051.854</v>
          </cell>
          <cell r="BS146">
            <v>2397.895</v>
          </cell>
          <cell r="BT146">
            <v>598.95399999999995</v>
          </cell>
          <cell r="BU146">
            <v>588.34299999999996</v>
          </cell>
          <cell r="BV146">
            <v>700.79</v>
          </cell>
          <cell r="BW146">
            <v>25941.726000000002</v>
          </cell>
          <cell r="BY146">
            <v>0</v>
          </cell>
          <cell r="BZ146">
            <v>0</v>
          </cell>
          <cell r="CA146">
            <v>0</v>
          </cell>
          <cell r="CB146">
            <v>0</v>
          </cell>
          <cell r="CC146">
            <v>0</v>
          </cell>
          <cell r="CD146">
            <v>0</v>
          </cell>
          <cell r="CE146">
            <v>0</v>
          </cell>
          <cell r="CF146">
            <v>0</v>
          </cell>
          <cell r="CG146">
            <v>0</v>
          </cell>
          <cell r="CI146">
            <v>109.658</v>
          </cell>
          <cell r="CJ146">
            <v>13151.715</v>
          </cell>
          <cell r="CK146">
            <v>6312.3239999999996</v>
          </cell>
          <cell r="CL146">
            <v>999.26199999999994</v>
          </cell>
          <cell r="CM146">
            <v>2278.0010000000002</v>
          </cell>
          <cell r="CN146">
            <v>569.005</v>
          </cell>
          <cell r="CO146">
            <v>558.92600000000004</v>
          </cell>
          <cell r="CP146">
            <v>665.75099999999998</v>
          </cell>
          <cell r="CQ146">
            <v>24644.642</v>
          </cell>
          <cell r="CS146">
            <v>6.8479999999999999</v>
          </cell>
          <cell r="CT146">
            <v>520.61</v>
          </cell>
          <cell r="CU146">
            <v>242.56200000000001</v>
          </cell>
          <cell r="CV146">
            <v>32.326999999999998</v>
          </cell>
          <cell r="CW146">
            <v>76.495000000000005</v>
          </cell>
          <cell r="CX146">
            <v>16.471</v>
          </cell>
          <cell r="CY146">
            <v>16.324000000000002</v>
          </cell>
          <cell r="CZ146">
            <v>17.138999999999999</v>
          </cell>
          <cell r="DB146">
            <v>6.8940000000000001</v>
          </cell>
          <cell r="DC146">
            <v>918.40499999999997</v>
          </cell>
          <cell r="DD146">
            <v>608.39499999999998</v>
          </cell>
          <cell r="DE146">
            <v>104.79600000000001</v>
          </cell>
          <cell r="DF146">
            <v>248.75800000000001</v>
          </cell>
          <cell r="DG146">
            <v>65.692999999999998</v>
          </cell>
          <cell r="DH146">
            <v>65.23</v>
          </cell>
          <cell r="DI146">
            <v>82.667000000000002</v>
          </cell>
          <cell r="DJ146">
            <v>2100.8380000000002</v>
          </cell>
          <cell r="DL146">
            <v>0.22062000000000001</v>
          </cell>
          <cell r="DM146">
            <v>0.22062000000000001</v>
          </cell>
          <cell r="DN146">
            <v>0.87283500000000003</v>
          </cell>
          <cell r="DO146">
            <v>1.1972959999999999</v>
          </cell>
          <cell r="DP146">
            <v>1.18468</v>
          </cell>
          <cell r="DQ146">
            <v>1.986728</v>
          </cell>
          <cell r="DS146">
            <v>0</v>
          </cell>
          <cell r="DT146">
            <v>0</v>
          </cell>
          <cell r="DU146">
            <v>0</v>
          </cell>
          <cell r="DV146">
            <v>0</v>
          </cell>
          <cell r="DW146">
            <v>0</v>
          </cell>
          <cell r="DX146">
            <v>0</v>
          </cell>
          <cell r="DY146">
            <v>0</v>
          </cell>
          <cell r="DZ146">
            <v>0</v>
          </cell>
          <cell r="EA146">
            <v>0</v>
          </cell>
          <cell r="EC146">
            <v>0</v>
          </cell>
          <cell r="ED146">
            <v>0</v>
          </cell>
          <cell r="EE146">
            <v>0</v>
          </cell>
          <cell r="EF146">
            <v>0</v>
          </cell>
          <cell r="EG146">
            <v>0</v>
          </cell>
          <cell r="EH146">
            <v>0</v>
          </cell>
          <cell r="EI146">
            <v>0</v>
          </cell>
          <cell r="EJ146">
            <v>0</v>
          </cell>
          <cell r="EK146">
            <v>0</v>
          </cell>
          <cell r="EM146">
            <v>108.61699999999999</v>
          </cell>
          <cell r="EN146">
            <v>109.64200000000001</v>
          </cell>
          <cell r="EP146">
            <v>125.79</v>
          </cell>
          <cell r="EQ146">
            <v>127.91</v>
          </cell>
          <cell r="ES146">
            <v>23.158000000000001</v>
          </cell>
          <cell r="ET146">
            <v>26.806000000000001</v>
          </cell>
          <cell r="EX146">
            <v>4868.8419999999996</v>
          </cell>
          <cell r="EY146">
            <v>6007.1940000000004</v>
          </cell>
          <cell r="FA146">
            <v>1.1599999999999999</v>
          </cell>
          <cell r="FB146">
            <v>1.429</v>
          </cell>
          <cell r="FC146">
            <v>104.494</v>
          </cell>
          <cell r="FD146">
            <v>134.55699999999999</v>
          </cell>
          <cell r="FE146">
            <v>48.256999999999998</v>
          </cell>
          <cell r="FF146">
            <v>58.430999999999997</v>
          </cell>
          <cell r="FK146">
            <v>3668.8040000000005</v>
          </cell>
          <cell r="FL146">
            <v>3719.7179999999998</v>
          </cell>
          <cell r="FM146">
            <v>3688.8690000000001</v>
          </cell>
          <cell r="FN146">
            <v>81.948999999999998</v>
          </cell>
          <cell r="FO146">
            <v>38.856000000000002</v>
          </cell>
          <cell r="FP146">
            <v>427.77600000000001</v>
          </cell>
          <cell r="FQ146">
            <v>3171.1370000000002</v>
          </cell>
          <cell r="FR146">
            <v>3719.7179999999998</v>
          </cell>
          <cell r="FS146">
            <v>0</v>
          </cell>
          <cell r="FU146">
            <v>0.08</v>
          </cell>
          <cell r="FV146">
            <v>-461.28</v>
          </cell>
          <cell r="FW146">
            <v>0</v>
          </cell>
          <cell r="FX146">
            <v>0</v>
          </cell>
          <cell r="FY146">
            <v>0</v>
          </cell>
          <cell r="FZ146">
            <v>229.2</v>
          </cell>
          <cell r="GA146">
            <v>0.15</v>
          </cell>
          <cell r="GB146">
            <v>-733.8</v>
          </cell>
          <cell r="GE146">
            <v>0.25</v>
          </cell>
          <cell r="GF146">
            <v>-1508.5</v>
          </cell>
          <cell r="GO146">
            <v>1.2500000000000001E-2</v>
          </cell>
          <cell r="GP146">
            <v>-308.06</v>
          </cell>
          <cell r="GQ146" t="str">
            <v xml:space="preserve"> </v>
          </cell>
          <cell r="GR146">
            <v>0</v>
          </cell>
          <cell r="GS146">
            <v>0</v>
          </cell>
          <cell r="GV146">
            <v>0</v>
          </cell>
          <cell r="GW146">
            <v>0</v>
          </cell>
          <cell r="GX146">
            <v>-769.33999999999992</v>
          </cell>
          <cell r="GY146">
            <v>-2242.3000000000002</v>
          </cell>
          <cell r="GZ146">
            <v>-3011.64</v>
          </cell>
          <cell r="HC146">
            <v>-3011.64</v>
          </cell>
          <cell r="HE146">
            <v>836.52913926799999</v>
          </cell>
          <cell r="HF146">
            <v>1.2731980200000002</v>
          </cell>
          <cell r="HG146">
            <v>152.71206089999995</v>
          </cell>
          <cell r="HH146">
            <v>289.98022638000009</v>
          </cell>
          <cell r="HI146">
            <v>62.969388528000081</v>
          </cell>
          <cell r="HJ146">
            <v>142.03720859999999</v>
          </cell>
          <cell r="HK146">
            <v>59.498530143999957</v>
          </cell>
          <cell r="HL146">
            <v>58.443577575999832</v>
          </cell>
          <cell r="HM146">
            <v>69.614949120000162</v>
          </cell>
        </row>
        <row r="147">
          <cell r="B147" t="str">
            <v>72-400-146</v>
          </cell>
          <cell r="C147" t="str">
            <v>Devon-GTH00086</v>
          </cell>
          <cell r="D147" t="str">
            <v>Herschel Green 1H</v>
          </cell>
          <cell r="E147">
            <v>0</v>
          </cell>
          <cell r="F147">
            <v>0</v>
          </cell>
          <cell r="H147">
            <v>2.2591999999999999</v>
          </cell>
          <cell r="I147">
            <v>2.2591999999999999</v>
          </cell>
          <cell r="J147">
            <v>0.52180000000000004</v>
          </cell>
          <cell r="K147">
            <v>0.1226</v>
          </cell>
          <cell r="L147">
            <v>0.1203</v>
          </cell>
          <cell r="M147">
            <v>4.9700000000000001E-2</v>
          </cell>
          <cell r="N147">
            <v>3.04E-2</v>
          </cell>
          <cell r="O147">
            <v>0.1065</v>
          </cell>
          <cell r="P147">
            <v>3.2105000000000001</v>
          </cell>
          <cell r="Q147">
            <v>0</v>
          </cell>
          <cell r="R147">
            <v>1118.4000000000001</v>
          </cell>
          <cell r="T147" t="str">
            <v>PriceTableDevonNGL</v>
          </cell>
          <cell r="Y147">
            <v>40864</v>
          </cell>
          <cell r="Z147">
            <v>14.65</v>
          </cell>
          <cell r="AB147">
            <v>0</v>
          </cell>
          <cell r="AC147">
            <v>0</v>
          </cell>
          <cell r="AE147" t="str">
            <v>Yes</v>
          </cell>
          <cell r="AG147" t="str">
            <v>Yes</v>
          </cell>
          <cell r="AI147">
            <v>0.95</v>
          </cell>
          <cell r="AK147">
            <v>0</v>
          </cell>
          <cell r="AL147">
            <v>0</v>
          </cell>
          <cell r="AM147">
            <v>0</v>
          </cell>
          <cell r="AN147">
            <v>0</v>
          </cell>
          <cell r="AO147">
            <v>0</v>
          </cell>
          <cell r="AP147">
            <v>0</v>
          </cell>
          <cell r="AQ147">
            <v>0</v>
          </cell>
          <cell r="AR147">
            <v>0</v>
          </cell>
          <cell r="AS147">
            <v>0</v>
          </cell>
          <cell r="AU147">
            <v>0</v>
          </cell>
          <cell r="AV147">
            <v>0</v>
          </cell>
          <cell r="AW147">
            <v>0</v>
          </cell>
          <cell r="AX147">
            <v>0</v>
          </cell>
          <cell r="AY147">
            <v>0</v>
          </cell>
          <cell r="AZ147">
            <v>0</v>
          </cell>
          <cell r="BA147">
            <v>0</v>
          </cell>
          <cell r="BB147">
            <v>0</v>
          </cell>
          <cell r="BC147">
            <v>0</v>
          </cell>
          <cell r="BE147">
            <v>0</v>
          </cell>
          <cell r="BF147">
            <v>0</v>
          </cell>
          <cell r="BG147">
            <v>0</v>
          </cell>
          <cell r="BH147">
            <v>0</v>
          </cell>
          <cell r="BI147">
            <v>0</v>
          </cell>
          <cell r="BJ147">
            <v>0</v>
          </cell>
          <cell r="BK147">
            <v>0</v>
          </cell>
          <cell r="BL147">
            <v>0</v>
          </cell>
          <cell r="BM147">
            <v>0</v>
          </cell>
          <cell r="BO147">
            <v>0</v>
          </cell>
          <cell r="BP147">
            <v>0</v>
          </cell>
          <cell r="BQ147">
            <v>0</v>
          </cell>
          <cell r="BR147">
            <v>0</v>
          </cell>
          <cell r="BS147">
            <v>0</v>
          </cell>
          <cell r="BT147">
            <v>0</v>
          </cell>
          <cell r="BU147">
            <v>0</v>
          </cell>
          <cell r="BV147">
            <v>0</v>
          </cell>
          <cell r="BW147">
            <v>0</v>
          </cell>
          <cell r="BY147">
            <v>0</v>
          </cell>
          <cell r="BZ147">
            <v>0</v>
          </cell>
          <cell r="CA147">
            <v>0</v>
          </cell>
          <cell r="CB147">
            <v>0</v>
          </cell>
          <cell r="CC147">
            <v>0</v>
          </cell>
          <cell r="CD147">
            <v>0</v>
          </cell>
          <cell r="CE147">
            <v>0</v>
          </cell>
          <cell r="CF147">
            <v>0</v>
          </cell>
          <cell r="CG147">
            <v>0</v>
          </cell>
          <cell r="CI147">
            <v>0</v>
          </cell>
          <cell r="CJ147">
            <v>0</v>
          </cell>
          <cell r="CK147">
            <v>0</v>
          </cell>
          <cell r="CL147">
            <v>0</v>
          </cell>
          <cell r="CM147">
            <v>0</v>
          </cell>
          <cell r="CN147">
            <v>0</v>
          </cell>
          <cell r="CO147">
            <v>0</v>
          </cell>
          <cell r="CP147">
            <v>0</v>
          </cell>
          <cell r="CQ147">
            <v>0</v>
          </cell>
          <cell r="CS147">
            <v>0</v>
          </cell>
          <cell r="CT147">
            <v>0</v>
          </cell>
          <cell r="CU147">
            <v>0</v>
          </cell>
          <cell r="CV147">
            <v>0</v>
          </cell>
          <cell r="CW147">
            <v>0</v>
          </cell>
          <cell r="CX147">
            <v>0</v>
          </cell>
          <cell r="CY147">
            <v>0</v>
          </cell>
          <cell r="CZ147">
            <v>0</v>
          </cell>
          <cell r="DB147">
            <v>0</v>
          </cell>
          <cell r="DC147">
            <v>0</v>
          </cell>
          <cell r="DD147">
            <v>0</v>
          </cell>
          <cell r="DE147">
            <v>0</v>
          </cell>
          <cell r="DF147">
            <v>0</v>
          </cell>
          <cell r="DG147">
            <v>0</v>
          </cell>
          <cell r="DH147">
            <v>0</v>
          </cell>
          <cell r="DI147">
            <v>0</v>
          </cell>
          <cell r="DJ147">
            <v>0</v>
          </cell>
          <cell r="DL147">
            <v>0.22062000000000001</v>
          </cell>
          <cell r="DM147">
            <v>0.22062000000000001</v>
          </cell>
          <cell r="DN147">
            <v>0.87283500000000003</v>
          </cell>
          <cell r="DO147">
            <v>1.1972959999999999</v>
          </cell>
          <cell r="DP147">
            <v>1.18468</v>
          </cell>
          <cell r="DQ147">
            <v>1.986728</v>
          </cell>
          <cell r="DS147">
            <v>0</v>
          </cell>
          <cell r="DT147">
            <v>0</v>
          </cell>
          <cell r="DU147">
            <v>0</v>
          </cell>
          <cell r="DV147">
            <v>0</v>
          </cell>
          <cell r="DW147">
            <v>0</v>
          </cell>
          <cell r="DX147">
            <v>0</v>
          </cell>
          <cell r="DY147">
            <v>0</v>
          </cell>
          <cell r="DZ147">
            <v>0</v>
          </cell>
          <cell r="EA147">
            <v>0</v>
          </cell>
          <cell r="EC147">
            <v>0</v>
          </cell>
          <cell r="ED147">
            <v>0</v>
          </cell>
          <cell r="EE147">
            <v>0</v>
          </cell>
          <cell r="EF147">
            <v>0</v>
          </cell>
          <cell r="EG147">
            <v>0</v>
          </cell>
          <cell r="EH147">
            <v>0</v>
          </cell>
          <cell r="EI147">
            <v>0</v>
          </cell>
          <cell r="EJ147">
            <v>0</v>
          </cell>
          <cell r="EK147">
            <v>0</v>
          </cell>
          <cell r="EM147">
            <v>0</v>
          </cell>
          <cell r="EN147">
            <v>0</v>
          </cell>
          <cell r="EP147">
            <v>0</v>
          </cell>
          <cell r="EQ147">
            <v>0</v>
          </cell>
          <cell r="ES147">
            <v>0</v>
          </cell>
          <cell r="ET147">
            <v>0</v>
          </cell>
          <cell r="EX147">
            <v>0</v>
          </cell>
          <cell r="EY147">
            <v>0</v>
          </cell>
          <cell r="FA147">
            <v>0</v>
          </cell>
          <cell r="FB147">
            <v>0</v>
          </cell>
          <cell r="FC147">
            <v>0</v>
          </cell>
          <cell r="FD147">
            <v>0</v>
          </cell>
          <cell r="FE147">
            <v>0</v>
          </cell>
          <cell r="FF147">
            <v>0</v>
          </cell>
          <cell r="FK147">
            <v>0</v>
          </cell>
          <cell r="FL147">
            <v>0</v>
          </cell>
          <cell r="FM147">
            <v>0</v>
          </cell>
          <cell r="FN147">
            <v>0</v>
          </cell>
          <cell r="FO147">
            <v>0</v>
          </cell>
          <cell r="FP147">
            <v>0</v>
          </cell>
          <cell r="FQ147">
            <v>0</v>
          </cell>
          <cell r="FR147">
            <v>0</v>
          </cell>
          <cell r="FS147">
            <v>0</v>
          </cell>
          <cell r="FU147">
            <v>0.08</v>
          </cell>
          <cell r="FV147">
            <v>0</v>
          </cell>
          <cell r="FW147">
            <v>0</v>
          </cell>
          <cell r="FX147">
            <v>0</v>
          </cell>
          <cell r="FY147">
            <v>-75</v>
          </cell>
          <cell r="FZ147">
            <v>0</v>
          </cell>
          <cell r="GA147">
            <v>0</v>
          </cell>
          <cell r="GB147">
            <v>0</v>
          </cell>
          <cell r="GE147">
            <v>0.25</v>
          </cell>
          <cell r="GF147">
            <v>0</v>
          </cell>
          <cell r="GO147">
            <v>1.2500000000000001E-2</v>
          </cell>
          <cell r="GP147">
            <v>0</v>
          </cell>
          <cell r="GQ147" t="str">
            <v xml:space="preserve"> </v>
          </cell>
          <cell r="GR147">
            <v>0</v>
          </cell>
          <cell r="GS147">
            <v>0</v>
          </cell>
          <cell r="GV147">
            <v>0</v>
          </cell>
          <cell r="GW147">
            <v>0</v>
          </cell>
          <cell r="GX147">
            <v>0</v>
          </cell>
          <cell r="GY147">
            <v>-75</v>
          </cell>
          <cell r="GZ147">
            <v>-75</v>
          </cell>
          <cell r="HC147">
            <v>-75</v>
          </cell>
          <cell r="HE147">
            <v>0</v>
          </cell>
          <cell r="HF147">
            <v>0</v>
          </cell>
          <cell r="HG147">
            <v>0</v>
          </cell>
          <cell r="HH147">
            <v>0</v>
          </cell>
          <cell r="HI147">
            <v>0</v>
          </cell>
          <cell r="HJ147">
            <v>0</v>
          </cell>
          <cell r="HK147">
            <v>0</v>
          </cell>
          <cell r="HL147">
            <v>0</v>
          </cell>
          <cell r="HM147">
            <v>0</v>
          </cell>
        </row>
        <row r="148">
          <cell r="B148" t="str">
            <v>72-400-147</v>
          </cell>
          <cell r="C148" t="str">
            <v>Devon-GTH00086</v>
          </cell>
          <cell r="D148" t="str">
            <v>Bilderback Trust 1H</v>
          </cell>
          <cell r="E148">
            <v>6078</v>
          </cell>
          <cell r="F148">
            <v>7434</v>
          </cell>
          <cell r="H148">
            <v>3.4582999999999999</v>
          </cell>
          <cell r="I148">
            <v>3.4582999999999999</v>
          </cell>
          <cell r="J148">
            <v>1.2903</v>
          </cell>
          <cell r="K148">
            <v>0.19439999999999999</v>
          </cell>
          <cell r="L148">
            <v>0.42949999999999999</v>
          </cell>
          <cell r="M148">
            <v>0.12280000000000001</v>
          </cell>
          <cell r="N148">
            <v>0.14449999999999999</v>
          </cell>
          <cell r="O148">
            <v>0.1464</v>
          </cell>
          <cell r="P148">
            <v>5.7862</v>
          </cell>
          <cell r="Q148">
            <v>0.41849999999999998</v>
          </cell>
          <cell r="R148">
            <v>1244.5999999999999</v>
          </cell>
          <cell r="T148" t="str">
            <v>PriceTableDevonNGL</v>
          </cell>
          <cell r="Y148">
            <v>41425</v>
          </cell>
          <cell r="Z148">
            <v>14.65</v>
          </cell>
          <cell r="AB148">
            <v>5783.768</v>
          </cell>
          <cell r="AC148">
            <v>7103.82</v>
          </cell>
          <cell r="AE148" t="str">
            <v>Yes</v>
          </cell>
          <cell r="AG148" t="str">
            <v>Yes</v>
          </cell>
          <cell r="AI148">
            <v>0.95</v>
          </cell>
          <cell r="AK148">
            <v>20920.882000000001</v>
          </cell>
          <cell r="AL148">
            <v>20920.882000000001</v>
          </cell>
          <cell r="AM148">
            <v>7805.6310000000003</v>
          </cell>
          <cell r="AN148">
            <v>1176.0170000000001</v>
          </cell>
          <cell r="AO148">
            <v>2598.2469999999998</v>
          </cell>
          <cell r="AP148">
            <v>742.875</v>
          </cell>
          <cell r="AQ148">
            <v>874.14800000000002</v>
          </cell>
          <cell r="AR148">
            <v>885.64200000000005</v>
          </cell>
          <cell r="AS148">
            <v>55924.324000000008</v>
          </cell>
          <cell r="AU148">
            <v>20002.005000000001</v>
          </cell>
          <cell r="AV148">
            <v>20002.005000000001</v>
          </cell>
          <cell r="AW148">
            <v>7462.7960000000003</v>
          </cell>
          <cell r="AX148">
            <v>1124.364</v>
          </cell>
          <cell r="AY148">
            <v>2484.1280000000002</v>
          </cell>
          <cell r="AZ148">
            <v>710.24699999999996</v>
          </cell>
          <cell r="BA148">
            <v>835.75400000000002</v>
          </cell>
          <cell r="BB148">
            <v>846.74400000000003</v>
          </cell>
          <cell r="BC148">
            <v>53468.043000000005</v>
          </cell>
          <cell r="BE148">
            <v>141.10900000000001</v>
          </cell>
          <cell r="BF148">
            <v>16923.885999999999</v>
          </cell>
          <cell r="BG148">
            <v>7651.4970000000003</v>
          </cell>
          <cell r="BH148">
            <v>1041.674</v>
          </cell>
          <cell r="BI148">
            <v>2764.3809999999999</v>
          </cell>
          <cell r="BJ148">
            <v>727.02300000000002</v>
          </cell>
          <cell r="BK148">
            <v>859.48400000000004</v>
          </cell>
          <cell r="BL148">
            <v>888.93899999999996</v>
          </cell>
          <cell r="BM148">
            <v>30997.992999999999</v>
          </cell>
          <cell r="BO148">
            <v>141.10900000000001</v>
          </cell>
          <cell r="BP148">
            <v>16923.884999999998</v>
          </cell>
          <cell r="BQ148">
            <v>7651.4970000000003</v>
          </cell>
          <cell r="BR148">
            <v>1041.674</v>
          </cell>
          <cell r="BS148">
            <v>2764.38</v>
          </cell>
          <cell r="BT148">
            <v>727.02300000000002</v>
          </cell>
          <cell r="BU148">
            <v>859.48400000000004</v>
          </cell>
          <cell r="BV148">
            <v>888.93899999999996</v>
          </cell>
          <cell r="BW148">
            <v>30997.990999999998</v>
          </cell>
          <cell r="BY148">
            <v>0</v>
          </cell>
          <cell r="BZ148">
            <v>0</v>
          </cell>
          <cell r="CA148">
            <v>0</v>
          </cell>
          <cell r="CB148">
            <v>0</v>
          </cell>
          <cell r="CC148">
            <v>0</v>
          </cell>
          <cell r="CD148">
            <v>0</v>
          </cell>
          <cell r="CE148">
            <v>0</v>
          </cell>
          <cell r="CF148">
            <v>0</v>
          </cell>
          <cell r="CG148">
            <v>0</v>
          </cell>
          <cell r="CI148">
            <v>134.054</v>
          </cell>
          <cell r="CJ148">
            <v>16077.691999999999</v>
          </cell>
          <cell r="CK148">
            <v>7268.9219999999996</v>
          </cell>
          <cell r="CL148">
            <v>989.59</v>
          </cell>
          <cell r="CM148">
            <v>2626.1619999999998</v>
          </cell>
          <cell r="CN148">
            <v>690.67200000000003</v>
          </cell>
          <cell r="CO148">
            <v>816.51</v>
          </cell>
          <cell r="CP148">
            <v>844.49199999999996</v>
          </cell>
          <cell r="CQ148">
            <v>29448.093999999994</v>
          </cell>
          <cell r="CS148">
            <v>8.3710000000000004</v>
          </cell>
          <cell r="CT148">
            <v>636.43499999999995</v>
          </cell>
          <cell r="CU148">
            <v>279.32</v>
          </cell>
          <cell r="CV148">
            <v>32.014000000000003</v>
          </cell>
          <cell r="CW148">
            <v>88.186999999999998</v>
          </cell>
          <cell r="CX148">
            <v>19.992999999999999</v>
          </cell>
          <cell r="CY148">
            <v>23.847000000000001</v>
          </cell>
          <cell r="CZ148">
            <v>21.741</v>
          </cell>
          <cell r="DB148">
            <v>8.4280000000000008</v>
          </cell>
          <cell r="DC148">
            <v>1122.731</v>
          </cell>
          <cell r="DD148">
            <v>700.59400000000005</v>
          </cell>
          <cell r="DE148">
            <v>103.782</v>
          </cell>
          <cell r="DF148">
            <v>286.77699999999999</v>
          </cell>
          <cell r="DG148">
            <v>79.739999999999995</v>
          </cell>
          <cell r="DH148">
            <v>95.290999999999997</v>
          </cell>
          <cell r="DI148">
            <v>104.86199999999999</v>
          </cell>
          <cell r="DJ148">
            <v>2502.2049999999999</v>
          </cell>
          <cell r="DL148">
            <v>0.22062000000000001</v>
          </cell>
          <cell r="DM148">
            <v>0.22062000000000001</v>
          </cell>
          <cell r="DN148">
            <v>0.87283500000000003</v>
          </cell>
          <cell r="DO148">
            <v>1.1972959999999999</v>
          </cell>
          <cell r="DP148">
            <v>1.18468</v>
          </cell>
          <cell r="DQ148">
            <v>1.986728</v>
          </cell>
          <cell r="DS148">
            <v>0</v>
          </cell>
          <cell r="DT148">
            <v>0</v>
          </cell>
          <cell r="DU148">
            <v>0</v>
          </cell>
          <cell r="DV148">
            <v>0</v>
          </cell>
          <cell r="DW148">
            <v>0</v>
          </cell>
          <cell r="DX148">
            <v>0</v>
          </cell>
          <cell r="DY148">
            <v>0</v>
          </cell>
          <cell r="DZ148">
            <v>0</v>
          </cell>
          <cell r="EA148">
            <v>0</v>
          </cell>
          <cell r="EC148">
            <v>0</v>
          </cell>
          <cell r="ED148">
            <v>0</v>
          </cell>
          <cell r="EE148">
            <v>0</v>
          </cell>
          <cell r="EF148">
            <v>0</v>
          </cell>
          <cell r="EG148">
            <v>0</v>
          </cell>
          <cell r="EH148">
            <v>0</v>
          </cell>
          <cell r="EI148">
            <v>0</v>
          </cell>
          <cell r="EJ148">
            <v>0</v>
          </cell>
          <cell r="EK148">
            <v>0</v>
          </cell>
          <cell r="EM148">
            <v>133.81700000000001</v>
          </cell>
          <cell r="EN148">
            <v>135.08100000000002</v>
          </cell>
          <cell r="EP148">
            <v>154.97499999999999</v>
          </cell>
          <cell r="EQ148">
            <v>157.58699999999999</v>
          </cell>
          <cell r="ES148">
            <v>28.53</v>
          </cell>
          <cell r="ET148">
            <v>33.024999999999999</v>
          </cell>
          <cell r="EX148">
            <v>6049.47</v>
          </cell>
          <cell r="EY148">
            <v>7400.9750000000004</v>
          </cell>
          <cell r="FA148">
            <v>1.4419999999999999</v>
          </cell>
          <cell r="FB148">
            <v>1.7609999999999999</v>
          </cell>
          <cell r="FC148">
            <v>129.83199999999999</v>
          </cell>
          <cell r="FD148">
            <v>165.77699999999999</v>
          </cell>
          <cell r="FE148">
            <v>59.957999999999998</v>
          </cell>
          <cell r="FF148">
            <v>71.988</v>
          </cell>
          <cell r="FK148">
            <v>4606.1020000000008</v>
          </cell>
          <cell r="FL148">
            <v>4670.0240000000003</v>
          </cell>
          <cell r="FM148">
            <v>4631.2939999999999</v>
          </cell>
          <cell r="FN148">
            <v>102.886</v>
          </cell>
          <cell r="FO148">
            <v>48.783000000000001</v>
          </cell>
          <cell r="FP148">
            <v>537.06299999999999</v>
          </cell>
          <cell r="FQ148">
            <v>3981.2919999999999</v>
          </cell>
          <cell r="FR148">
            <v>4670.0240000000003</v>
          </cell>
          <cell r="FS148">
            <v>0</v>
          </cell>
          <cell r="FU148">
            <v>0.08</v>
          </cell>
          <cell r="FV148">
            <v>-568.30999999999995</v>
          </cell>
          <cell r="FW148">
            <v>0</v>
          </cell>
          <cell r="FX148">
            <v>0</v>
          </cell>
          <cell r="FY148">
            <v>0</v>
          </cell>
          <cell r="FZ148">
            <v>241.5</v>
          </cell>
          <cell r="GA148">
            <v>0.15</v>
          </cell>
          <cell r="GB148">
            <v>-911.7</v>
          </cell>
          <cell r="GE148">
            <v>0.25</v>
          </cell>
          <cell r="GF148">
            <v>-1858.5</v>
          </cell>
          <cell r="GO148">
            <v>1.2500000000000001E-2</v>
          </cell>
          <cell r="GP148">
            <v>-368.1</v>
          </cell>
          <cell r="GQ148" t="str">
            <v xml:space="preserve"> </v>
          </cell>
          <cell r="GR148">
            <v>0</v>
          </cell>
          <cell r="GS148">
            <v>0</v>
          </cell>
          <cell r="GV148">
            <v>0</v>
          </cell>
          <cell r="GW148">
            <v>0</v>
          </cell>
          <cell r="GX148">
            <v>-936.41</v>
          </cell>
          <cell r="GY148">
            <v>-2770.2</v>
          </cell>
          <cell r="GZ148">
            <v>-3706.61</v>
          </cell>
          <cell r="HC148">
            <v>-3706.61</v>
          </cell>
          <cell r="HE148">
            <v>994.17519230500056</v>
          </cell>
          <cell r="HF148">
            <v>1.5564741000000015</v>
          </cell>
          <cell r="HG148">
            <v>186.68732027999991</v>
          </cell>
          <cell r="HH148">
            <v>333.92485012500066</v>
          </cell>
          <cell r="HI148">
            <v>62.359964863999934</v>
          </cell>
          <cell r="HJ148">
            <v>163.74528492000005</v>
          </cell>
          <cell r="HK148">
            <v>72.219549528000002</v>
          </cell>
          <cell r="HL148">
            <v>85.377649072000096</v>
          </cell>
          <cell r="HM148">
            <v>88.304099416000014</v>
          </cell>
        </row>
        <row r="149">
          <cell r="B149" t="str">
            <v>72-400-148</v>
          </cell>
          <cell r="C149" t="str">
            <v>Devon-GTH00086</v>
          </cell>
          <cell r="D149" t="str">
            <v>Henry Maddux GU 4H</v>
          </cell>
          <cell r="E149">
            <v>4758</v>
          </cell>
          <cell r="F149">
            <v>5783</v>
          </cell>
          <cell r="H149">
            <v>3.2164999999999999</v>
          </cell>
          <cell r="I149">
            <v>3.2164999999999999</v>
          </cell>
          <cell r="J149">
            <v>1.2527999999999999</v>
          </cell>
          <cell r="K149">
            <v>0.18429999999999999</v>
          </cell>
          <cell r="L149">
            <v>0.39929999999999999</v>
          </cell>
          <cell r="M149">
            <v>0.11799999999999999</v>
          </cell>
          <cell r="N149">
            <v>0.1419</v>
          </cell>
          <cell r="O149">
            <v>0.28849999999999998</v>
          </cell>
          <cell r="P149">
            <v>5.6013000000000002</v>
          </cell>
          <cell r="Q149">
            <v>0.4254</v>
          </cell>
          <cell r="R149">
            <v>1237.4000000000001</v>
          </cell>
          <cell r="T149" t="str">
            <v>PriceTableDevonNGL</v>
          </cell>
          <cell r="Y149">
            <v>41438</v>
          </cell>
          <cell r="Z149">
            <v>14.65</v>
          </cell>
          <cell r="AB149">
            <v>4527.8029999999999</v>
          </cell>
          <cell r="AC149">
            <v>5526.15</v>
          </cell>
          <cell r="AE149" t="str">
            <v>Yes</v>
          </cell>
          <cell r="AG149" t="str">
            <v>Yes</v>
          </cell>
          <cell r="AI149">
            <v>0.95</v>
          </cell>
          <cell r="AK149">
            <v>15232.723</v>
          </cell>
          <cell r="AL149">
            <v>15232.723</v>
          </cell>
          <cell r="AM149">
            <v>5933.0190000000002</v>
          </cell>
          <cell r="AN149">
            <v>872.80899999999997</v>
          </cell>
          <cell r="AO149">
            <v>1891.008</v>
          </cell>
          <cell r="AP149">
            <v>558.82500000000005</v>
          </cell>
          <cell r="AQ149">
            <v>672.01099999999997</v>
          </cell>
          <cell r="AR149">
            <v>1366.28</v>
          </cell>
          <cell r="AS149">
            <v>41759.397999999994</v>
          </cell>
          <cell r="AU149">
            <v>14563.678</v>
          </cell>
          <cell r="AV149">
            <v>14563.678</v>
          </cell>
          <cell r="AW149">
            <v>5672.4319999999998</v>
          </cell>
          <cell r="AX149">
            <v>834.47400000000005</v>
          </cell>
          <cell r="AY149">
            <v>1807.952</v>
          </cell>
          <cell r="AZ149">
            <v>534.28099999999995</v>
          </cell>
          <cell r="BA149">
            <v>642.495</v>
          </cell>
          <cell r="BB149">
            <v>1306.271</v>
          </cell>
          <cell r="BC149">
            <v>39925.261000000006</v>
          </cell>
          <cell r="BE149">
            <v>102.74299999999999</v>
          </cell>
          <cell r="BF149">
            <v>12322.466</v>
          </cell>
          <cell r="BG149">
            <v>5815.8630000000003</v>
          </cell>
          <cell r="BH149">
            <v>773.10299999999995</v>
          </cell>
          <cell r="BI149">
            <v>2011.92</v>
          </cell>
          <cell r="BJ149">
            <v>546.9</v>
          </cell>
          <cell r="BK149">
            <v>660.73800000000006</v>
          </cell>
          <cell r="BL149">
            <v>1371.366</v>
          </cell>
          <cell r="BM149">
            <v>23605.099000000002</v>
          </cell>
          <cell r="BO149">
            <v>102.74299999999999</v>
          </cell>
          <cell r="BP149">
            <v>12322.465</v>
          </cell>
          <cell r="BQ149">
            <v>5815.8630000000003</v>
          </cell>
          <cell r="BR149">
            <v>773.10299999999995</v>
          </cell>
          <cell r="BS149">
            <v>2011.92</v>
          </cell>
          <cell r="BT149">
            <v>546.90099999999995</v>
          </cell>
          <cell r="BU149">
            <v>660.73800000000006</v>
          </cell>
          <cell r="BV149">
            <v>1371.366</v>
          </cell>
          <cell r="BW149">
            <v>23605.099000000002</v>
          </cell>
          <cell r="BY149">
            <v>0</v>
          </cell>
          <cell r="BZ149">
            <v>0</v>
          </cell>
          <cell r="CA149">
            <v>0</v>
          </cell>
          <cell r="CB149">
            <v>0</v>
          </cell>
          <cell r="CC149">
            <v>0</v>
          </cell>
          <cell r="CD149">
            <v>0</v>
          </cell>
          <cell r="CE149">
            <v>0</v>
          </cell>
          <cell r="CF149">
            <v>0</v>
          </cell>
          <cell r="CG149">
            <v>0</v>
          </cell>
          <cell r="CI149">
            <v>97.605999999999995</v>
          </cell>
          <cell r="CJ149">
            <v>11706.343000000001</v>
          </cell>
          <cell r="CK149">
            <v>5525.07</v>
          </cell>
          <cell r="CL149">
            <v>734.44799999999998</v>
          </cell>
          <cell r="CM149">
            <v>1911.3240000000001</v>
          </cell>
          <cell r="CN149">
            <v>519.55499999999995</v>
          </cell>
          <cell r="CO149">
            <v>627.70100000000002</v>
          </cell>
          <cell r="CP149">
            <v>1302.798</v>
          </cell>
          <cell r="CQ149">
            <v>22424.845000000001</v>
          </cell>
          <cell r="CS149">
            <v>6.0949999999999998</v>
          </cell>
          <cell r="CT149">
            <v>463.39499999999998</v>
          </cell>
          <cell r="CU149">
            <v>212.31</v>
          </cell>
          <cell r="CV149">
            <v>23.76</v>
          </cell>
          <cell r="CW149">
            <v>64.182000000000002</v>
          </cell>
          <cell r="CX149">
            <v>15.04</v>
          </cell>
          <cell r="CY149">
            <v>18.332999999999998</v>
          </cell>
          <cell r="CZ149">
            <v>33.539000000000001</v>
          </cell>
          <cell r="DB149">
            <v>6.1369999999999996</v>
          </cell>
          <cell r="DC149">
            <v>817.47199999999998</v>
          </cell>
          <cell r="DD149">
            <v>532.51800000000003</v>
          </cell>
          <cell r="DE149">
            <v>77.024000000000001</v>
          </cell>
          <cell r="DF149">
            <v>208.71700000000001</v>
          </cell>
          <cell r="DG149">
            <v>59.984000000000002</v>
          </cell>
          <cell r="DH149">
            <v>73.256</v>
          </cell>
          <cell r="DI149">
            <v>161.77000000000001</v>
          </cell>
          <cell r="DJ149">
            <v>1936.8779999999999</v>
          </cell>
          <cell r="DL149">
            <v>0.22062000000000001</v>
          </cell>
          <cell r="DM149">
            <v>0.22062000000000001</v>
          </cell>
          <cell r="DN149">
            <v>0.87283500000000003</v>
          </cell>
          <cell r="DO149">
            <v>1.1972959999999999</v>
          </cell>
          <cell r="DP149">
            <v>1.18468</v>
          </cell>
          <cell r="DQ149">
            <v>1.986728</v>
          </cell>
          <cell r="DS149">
            <v>0</v>
          </cell>
          <cell r="DT149">
            <v>0</v>
          </cell>
          <cell r="DU149">
            <v>0</v>
          </cell>
          <cell r="DV149">
            <v>0</v>
          </cell>
          <cell r="DW149">
            <v>0</v>
          </cell>
          <cell r="DX149">
            <v>0</v>
          </cell>
          <cell r="DY149">
            <v>0</v>
          </cell>
          <cell r="DZ149">
            <v>0</v>
          </cell>
          <cell r="EA149">
            <v>0</v>
          </cell>
          <cell r="EC149">
            <v>0</v>
          </cell>
          <cell r="ED149">
            <v>0</v>
          </cell>
          <cell r="EE149">
            <v>0</v>
          </cell>
          <cell r="EF149">
            <v>0</v>
          </cell>
          <cell r="EG149">
            <v>0</v>
          </cell>
          <cell r="EH149">
            <v>0</v>
          </cell>
          <cell r="EI149">
            <v>0</v>
          </cell>
          <cell r="EJ149">
            <v>0</v>
          </cell>
          <cell r="EK149">
            <v>0</v>
          </cell>
          <cell r="EM149">
            <v>104.09800000000001</v>
          </cell>
          <cell r="EN149">
            <v>105.081</v>
          </cell>
          <cell r="EP149">
            <v>120.557</v>
          </cell>
          <cell r="EQ149">
            <v>122.589</v>
          </cell>
          <cell r="ES149">
            <v>22.193000000000001</v>
          </cell>
          <cell r="ET149">
            <v>25.69</v>
          </cell>
          <cell r="EX149">
            <v>4735.8069999999998</v>
          </cell>
          <cell r="EY149">
            <v>5757.31</v>
          </cell>
          <cell r="FA149">
            <v>1.129</v>
          </cell>
          <cell r="FB149">
            <v>1.37</v>
          </cell>
          <cell r="FC149">
            <v>101.639</v>
          </cell>
          <cell r="FD149">
            <v>128.96</v>
          </cell>
          <cell r="FE149">
            <v>46.938000000000002</v>
          </cell>
          <cell r="FF149">
            <v>56.000999999999998</v>
          </cell>
          <cell r="FK149">
            <v>3592.7620000000006</v>
          </cell>
          <cell r="FL149">
            <v>3642.6210000000001</v>
          </cell>
          <cell r="FM149">
            <v>3612.4119999999998</v>
          </cell>
          <cell r="FN149">
            <v>80.251000000000005</v>
          </cell>
          <cell r="FO149">
            <v>38.051000000000002</v>
          </cell>
          <cell r="FP149">
            <v>418.90899999999999</v>
          </cell>
          <cell r="FQ149">
            <v>3105.41</v>
          </cell>
          <cell r="FR149">
            <v>3642.6210000000001</v>
          </cell>
          <cell r="FS149">
            <v>0</v>
          </cell>
          <cell r="FU149">
            <v>0.08</v>
          </cell>
          <cell r="FV149">
            <v>-442.09</v>
          </cell>
          <cell r="FW149">
            <v>0</v>
          </cell>
          <cell r="FX149">
            <v>0</v>
          </cell>
          <cell r="FY149">
            <v>0</v>
          </cell>
          <cell r="FZ149">
            <v>164.5</v>
          </cell>
          <cell r="GA149">
            <v>0.15</v>
          </cell>
          <cell r="GB149">
            <v>-713.7</v>
          </cell>
          <cell r="GE149">
            <v>0.25</v>
          </cell>
          <cell r="GF149">
            <v>-1445.75</v>
          </cell>
          <cell r="GO149">
            <v>1.2500000000000001E-2</v>
          </cell>
          <cell r="GP149">
            <v>-280.31</v>
          </cell>
          <cell r="GQ149" t="str">
            <v>72-99-402-148</v>
          </cell>
          <cell r="GR149">
            <v>0</v>
          </cell>
          <cell r="GS149">
            <v>-200</v>
          </cell>
          <cell r="GV149">
            <v>0</v>
          </cell>
          <cell r="GW149">
            <v>0</v>
          </cell>
          <cell r="GX149">
            <v>-722.4</v>
          </cell>
          <cell r="GY149">
            <v>-2359.4499999999998</v>
          </cell>
          <cell r="GZ149">
            <v>-3081.85</v>
          </cell>
          <cell r="HC149">
            <v>-3081.85</v>
          </cell>
          <cell r="HE149">
            <v>812.52081111500047</v>
          </cell>
          <cell r="HF149">
            <v>1.1333249400000001</v>
          </cell>
          <cell r="HG149">
            <v>135.92905625999992</v>
          </cell>
          <cell r="HH149">
            <v>253.8143081550005</v>
          </cell>
          <cell r="HI149">
            <v>46.281476879999964</v>
          </cell>
          <cell r="HJ149">
            <v>119.17406928</v>
          </cell>
          <cell r="HK149">
            <v>54.327077160000059</v>
          </cell>
          <cell r="HL149">
            <v>65.635532936000075</v>
          </cell>
          <cell r="HM149">
            <v>136.22596550399996</v>
          </cell>
        </row>
        <row r="150">
          <cell r="B150" t="str">
            <v>72-400-150</v>
          </cell>
          <cell r="C150" t="str">
            <v>Devon-GTH00086</v>
          </cell>
          <cell r="D150" t="str">
            <v>Geri Lavite GU  #1H</v>
          </cell>
          <cell r="E150">
            <v>0</v>
          </cell>
          <cell r="F150">
            <v>0</v>
          </cell>
          <cell r="H150">
            <v>2.9775999999999998</v>
          </cell>
          <cell r="I150">
            <v>2.9775999999999998</v>
          </cell>
          <cell r="J150">
            <v>1.1014999999999999</v>
          </cell>
          <cell r="K150">
            <v>0.2036</v>
          </cell>
          <cell r="L150">
            <v>0.36559999999999998</v>
          </cell>
          <cell r="M150">
            <v>0.12189999999999999</v>
          </cell>
          <cell r="N150">
            <v>0.13</v>
          </cell>
          <cell r="O150">
            <v>0.18079999999999999</v>
          </cell>
          <cell r="P150">
            <v>5.0810000000000004</v>
          </cell>
          <cell r="Q150">
            <v>0.48530000000000001</v>
          </cell>
          <cell r="R150">
            <v>1218.4000000000001</v>
          </cell>
          <cell r="T150" t="str">
            <v>PriceTableDevonNGL</v>
          </cell>
          <cell r="Y150">
            <v>40522</v>
          </cell>
          <cell r="Z150">
            <v>14.65</v>
          </cell>
          <cell r="AB150">
            <v>0</v>
          </cell>
          <cell r="AC150">
            <v>0</v>
          </cell>
          <cell r="AE150" t="str">
            <v>Yes</v>
          </cell>
          <cell r="AG150" t="str">
            <v>Yes</v>
          </cell>
          <cell r="AI150">
            <v>0.95</v>
          </cell>
          <cell r="AK150">
            <v>0</v>
          </cell>
          <cell r="AL150">
            <v>0</v>
          </cell>
          <cell r="AM150">
            <v>0</v>
          </cell>
          <cell r="AN150">
            <v>0</v>
          </cell>
          <cell r="AO150">
            <v>0</v>
          </cell>
          <cell r="AP150">
            <v>0</v>
          </cell>
          <cell r="AQ150">
            <v>0</v>
          </cell>
          <cell r="AR150">
            <v>0</v>
          </cell>
          <cell r="AS150">
            <v>0</v>
          </cell>
          <cell r="AU150">
            <v>0</v>
          </cell>
          <cell r="AV150">
            <v>0</v>
          </cell>
          <cell r="AW150">
            <v>0</v>
          </cell>
          <cell r="AX150">
            <v>0</v>
          </cell>
          <cell r="AY150">
            <v>0</v>
          </cell>
          <cell r="AZ150">
            <v>0</v>
          </cell>
          <cell r="BA150">
            <v>0</v>
          </cell>
          <cell r="BB150">
            <v>0</v>
          </cell>
          <cell r="BC150">
            <v>0</v>
          </cell>
          <cell r="BE150">
            <v>0</v>
          </cell>
          <cell r="BF150">
            <v>0</v>
          </cell>
          <cell r="BG150">
            <v>0</v>
          </cell>
          <cell r="BH150">
            <v>0</v>
          </cell>
          <cell r="BI150">
            <v>0</v>
          </cell>
          <cell r="BJ150">
            <v>0</v>
          </cell>
          <cell r="BK150">
            <v>0</v>
          </cell>
          <cell r="BL150">
            <v>0</v>
          </cell>
          <cell r="BM150">
            <v>0</v>
          </cell>
          <cell r="BO150">
            <v>0</v>
          </cell>
          <cell r="BP150">
            <v>0</v>
          </cell>
          <cell r="BQ150">
            <v>0</v>
          </cell>
          <cell r="BR150">
            <v>0</v>
          </cell>
          <cell r="BS150">
            <v>0</v>
          </cell>
          <cell r="BT150">
            <v>0</v>
          </cell>
          <cell r="BU150">
            <v>0</v>
          </cell>
          <cell r="BV150">
            <v>0</v>
          </cell>
          <cell r="BW150">
            <v>0</v>
          </cell>
          <cell r="BY150">
            <v>0</v>
          </cell>
          <cell r="BZ150">
            <v>0</v>
          </cell>
          <cell r="CA150">
            <v>0</v>
          </cell>
          <cell r="CB150">
            <v>0</v>
          </cell>
          <cell r="CC150">
            <v>0</v>
          </cell>
          <cell r="CD150">
            <v>0</v>
          </cell>
          <cell r="CE150">
            <v>0</v>
          </cell>
          <cell r="CF150">
            <v>0</v>
          </cell>
          <cell r="CG150">
            <v>0</v>
          </cell>
          <cell r="CI150">
            <v>0</v>
          </cell>
          <cell r="CJ150">
            <v>0</v>
          </cell>
          <cell r="CK150">
            <v>0</v>
          </cell>
          <cell r="CL150">
            <v>0</v>
          </cell>
          <cell r="CM150">
            <v>0</v>
          </cell>
          <cell r="CN150">
            <v>0</v>
          </cell>
          <cell r="CO150">
            <v>0</v>
          </cell>
          <cell r="CP150">
            <v>0</v>
          </cell>
          <cell r="CQ150">
            <v>0</v>
          </cell>
          <cell r="CS150">
            <v>0</v>
          </cell>
          <cell r="CT150">
            <v>0</v>
          </cell>
          <cell r="CU150">
            <v>0</v>
          </cell>
          <cell r="CV150">
            <v>0</v>
          </cell>
          <cell r="CW150">
            <v>0</v>
          </cell>
          <cell r="CX150">
            <v>0</v>
          </cell>
          <cell r="CY150">
            <v>0</v>
          </cell>
          <cell r="CZ150">
            <v>0</v>
          </cell>
          <cell r="DB150">
            <v>0</v>
          </cell>
          <cell r="DC150">
            <v>0</v>
          </cell>
          <cell r="DD150">
            <v>0</v>
          </cell>
          <cell r="DE150">
            <v>0</v>
          </cell>
          <cell r="DF150">
            <v>0</v>
          </cell>
          <cell r="DG150">
            <v>0</v>
          </cell>
          <cell r="DH150">
            <v>0</v>
          </cell>
          <cell r="DI150">
            <v>0</v>
          </cell>
          <cell r="DJ150">
            <v>0</v>
          </cell>
          <cell r="DL150">
            <v>0.22062000000000001</v>
          </cell>
          <cell r="DM150">
            <v>0.22062000000000001</v>
          </cell>
          <cell r="DN150">
            <v>0.87283500000000003</v>
          </cell>
          <cell r="DO150">
            <v>1.1972959999999999</v>
          </cell>
          <cell r="DP150">
            <v>1.18468</v>
          </cell>
          <cell r="DQ150">
            <v>1.986728</v>
          </cell>
          <cell r="DS150">
            <v>0</v>
          </cell>
          <cell r="DT150">
            <v>0</v>
          </cell>
          <cell r="DU150">
            <v>0</v>
          </cell>
          <cell r="DV150">
            <v>0</v>
          </cell>
          <cell r="DW150">
            <v>0</v>
          </cell>
          <cell r="DX150">
            <v>0</v>
          </cell>
          <cell r="DY150">
            <v>0</v>
          </cell>
          <cell r="DZ150">
            <v>0</v>
          </cell>
          <cell r="EA150">
            <v>0</v>
          </cell>
          <cell r="EC150">
            <v>0</v>
          </cell>
          <cell r="ED150">
            <v>0</v>
          </cell>
          <cell r="EE150">
            <v>0</v>
          </cell>
          <cell r="EF150">
            <v>0</v>
          </cell>
          <cell r="EG150">
            <v>0</v>
          </cell>
          <cell r="EH150">
            <v>0</v>
          </cell>
          <cell r="EI150">
            <v>0</v>
          </cell>
          <cell r="EJ150">
            <v>0</v>
          </cell>
          <cell r="EK150">
            <v>0</v>
          </cell>
          <cell r="EM150">
            <v>0</v>
          </cell>
          <cell r="EN150">
            <v>0</v>
          </cell>
          <cell r="EP150">
            <v>0</v>
          </cell>
          <cell r="EQ150">
            <v>0</v>
          </cell>
          <cell r="ES150">
            <v>0</v>
          </cell>
          <cell r="ET150">
            <v>0</v>
          </cell>
          <cell r="EX150">
            <v>0</v>
          </cell>
          <cell r="EY150">
            <v>0</v>
          </cell>
          <cell r="FA150">
            <v>0</v>
          </cell>
          <cell r="FB150">
            <v>0</v>
          </cell>
          <cell r="FC150">
            <v>0</v>
          </cell>
          <cell r="FD150">
            <v>0</v>
          </cell>
          <cell r="FE150">
            <v>0</v>
          </cell>
          <cell r="FF150">
            <v>0</v>
          </cell>
          <cell r="FK150">
            <v>0</v>
          </cell>
          <cell r="FL150">
            <v>0</v>
          </cell>
          <cell r="FM150">
            <v>0</v>
          </cell>
          <cell r="FN150">
            <v>0</v>
          </cell>
          <cell r="FO150">
            <v>0</v>
          </cell>
          <cell r="FP150">
            <v>0</v>
          </cell>
          <cell r="FQ150">
            <v>0</v>
          </cell>
          <cell r="FR150">
            <v>0</v>
          </cell>
          <cell r="FS150">
            <v>0</v>
          </cell>
          <cell r="FU150">
            <v>0.08</v>
          </cell>
          <cell r="FV150">
            <v>0</v>
          </cell>
          <cell r="FW150">
            <v>0</v>
          </cell>
          <cell r="FX150">
            <v>0</v>
          </cell>
          <cell r="FY150">
            <v>-75</v>
          </cell>
          <cell r="FZ150">
            <v>0.7</v>
          </cell>
          <cell r="GA150">
            <v>0</v>
          </cell>
          <cell r="GB150">
            <v>0</v>
          </cell>
          <cell r="GE150">
            <v>0.25</v>
          </cell>
          <cell r="GF150">
            <v>0</v>
          </cell>
          <cell r="GO150">
            <v>1.2500000000000001E-2</v>
          </cell>
          <cell r="GP150">
            <v>0</v>
          </cell>
          <cell r="GQ150" t="str">
            <v xml:space="preserve"> </v>
          </cell>
          <cell r="GR150">
            <v>0</v>
          </cell>
          <cell r="GS150">
            <v>0</v>
          </cell>
          <cell r="GV150">
            <v>0</v>
          </cell>
          <cell r="GW150">
            <v>0</v>
          </cell>
          <cell r="GX150">
            <v>0</v>
          </cell>
          <cell r="GY150">
            <v>-75</v>
          </cell>
          <cell r="GZ150">
            <v>-75</v>
          </cell>
          <cell r="HC150">
            <v>-75</v>
          </cell>
          <cell r="HE150">
            <v>0</v>
          </cell>
          <cell r="HF150">
            <v>0</v>
          </cell>
          <cell r="HG150">
            <v>0</v>
          </cell>
          <cell r="HH150">
            <v>0</v>
          </cell>
          <cell r="HI150">
            <v>0</v>
          </cell>
          <cell r="HJ150">
            <v>0</v>
          </cell>
          <cell r="HK150">
            <v>0</v>
          </cell>
          <cell r="HL150">
            <v>0</v>
          </cell>
          <cell r="HM150">
            <v>0</v>
          </cell>
        </row>
        <row r="151">
          <cell r="B151" t="str">
            <v>72-400-154</v>
          </cell>
          <cell r="C151" t="str">
            <v>Devon-GTH00086</v>
          </cell>
          <cell r="D151" t="str">
            <v>Lake Weatherford A1H</v>
          </cell>
          <cell r="E151">
            <v>3035</v>
          </cell>
          <cell r="F151">
            <v>3645</v>
          </cell>
          <cell r="H151">
            <v>3.0611999999999999</v>
          </cell>
          <cell r="I151">
            <v>3.0611999999999999</v>
          </cell>
          <cell r="J151">
            <v>1.0369999999999999</v>
          </cell>
          <cell r="K151">
            <v>0.21279999999999999</v>
          </cell>
          <cell r="L151">
            <v>0.32100000000000001</v>
          </cell>
          <cell r="M151">
            <v>0.1147</v>
          </cell>
          <cell r="N151">
            <v>0.1123</v>
          </cell>
          <cell r="O151">
            <v>0.25359999999999999</v>
          </cell>
          <cell r="P151">
            <v>5.1125999999999996</v>
          </cell>
          <cell r="Q151">
            <v>0.45929999999999999</v>
          </cell>
          <cell r="R151">
            <v>1222.5</v>
          </cell>
          <cell r="T151" t="str">
            <v>PriceTableDevonNGL</v>
          </cell>
          <cell r="Y151">
            <v>41115</v>
          </cell>
          <cell r="Z151">
            <v>14.65</v>
          </cell>
          <cell r="AB151">
            <v>2888.3249999999998</v>
          </cell>
          <cell r="AC151">
            <v>3483.1089999999999</v>
          </cell>
          <cell r="AE151" t="str">
            <v>Yes</v>
          </cell>
          <cell r="AG151" t="str">
            <v>Yes</v>
          </cell>
          <cell r="AI151">
            <v>0.95</v>
          </cell>
          <cell r="AK151">
            <v>9247.9220000000005</v>
          </cell>
          <cell r="AL151">
            <v>9247.9220000000005</v>
          </cell>
          <cell r="AM151">
            <v>3132.7890000000002</v>
          </cell>
          <cell r="AN151">
            <v>642.87099999999998</v>
          </cell>
          <cell r="AO151">
            <v>969.745</v>
          </cell>
          <cell r="AP151">
            <v>346.51</v>
          </cell>
          <cell r="AQ151">
            <v>339.26</v>
          </cell>
          <cell r="AR151">
            <v>766.12900000000002</v>
          </cell>
          <cell r="AS151">
            <v>24693.147999999997</v>
          </cell>
          <cell r="AU151">
            <v>8841.74</v>
          </cell>
          <cell r="AV151">
            <v>8841.74</v>
          </cell>
          <cell r="AW151">
            <v>2995.1930000000002</v>
          </cell>
          <cell r="AX151">
            <v>614.63599999999997</v>
          </cell>
          <cell r="AY151">
            <v>927.15200000000004</v>
          </cell>
          <cell r="AZ151">
            <v>331.291</v>
          </cell>
          <cell r="BA151">
            <v>324.35899999999998</v>
          </cell>
          <cell r="BB151">
            <v>732.47900000000004</v>
          </cell>
          <cell r="BC151">
            <v>23608.589999999997</v>
          </cell>
          <cell r="BE151">
            <v>62.375999999999998</v>
          </cell>
          <cell r="BF151">
            <v>7481.0789999999997</v>
          </cell>
          <cell r="BG151">
            <v>3070.9270000000001</v>
          </cell>
          <cell r="BH151">
            <v>569.43200000000002</v>
          </cell>
          <cell r="BI151">
            <v>1031.751</v>
          </cell>
          <cell r="BJ151">
            <v>339.11599999999999</v>
          </cell>
          <cell r="BK151">
            <v>333.56900000000002</v>
          </cell>
          <cell r="BL151">
            <v>768.98099999999999</v>
          </cell>
          <cell r="BM151">
            <v>13657.231</v>
          </cell>
          <cell r="BO151">
            <v>62.375999999999998</v>
          </cell>
          <cell r="BP151">
            <v>7481.0789999999997</v>
          </cell>
          <cell r="BQ151">
            <v>3070.9279999999999</v>
          </cell>
          <cell r="BR151">
            <v>569.43299999999999</v>
          </cell>
          <cell r="BS151">
            <v>1031.751</v>
          </cell>
          <cell r="BT151">
            <v>339.11599999999999</v>
          </cell>
          <cell r="BU151">
            <v>333.56900000000002</v>
          </cell>
          <cell r="BV151">
            <v>768.98</v>
          </cell>
          <cell r="BW151">
            <v>13657.231999999998</v>
          </cell>
          <cell r="BY151">
            <v>0</v>
          </cell>
          <cell r="BZ151">
            <v>0</v>
          </cell>
          <cell r="CA151">
            <v>0</v>
          </cell>
          <cell r="CB151">
            <v>0</v>
          </cell>
          <cell r="CC151">
            <v>0</v>
          </cell>
          <cell r="CD151">
            <v>0</v>
          </cell>
          <cell r="CE151">
            <v>0</v>
          </cell>
          <cell r="CF151">
            <v>0</v>
          </cell>
          <cell r="CG151">
            <v>0</v>
          </cell>
          <cell r="CI151">
            <v>59.256999999999998</v>
          </cell>
          <cell r="CJ151">
            <v>7107.0249999999996</v>
          </cell>
          <cell r="CK151">
            <v>2917.3809999999999</v>
          </cell>
          <cell r="CL151">
            <v>540.96</v>
          </cell>
          <cell r="CM151">
            <v>980.16300000000001</v>
          </cell>
          <cell r="CN151">
            <v>322.16000000000003</v>
          </cell>
          <cell r="CO151">
            <v>316.89100000000002</v>
          </cell>
          <cell r="CP151">
            <v>730.53200000000004</v>
          </cell>
          <cell r="CQ151">
            <v>12974.368999999999</v>
          </cell>
          <cell r="CS151">
            <v>3.7010000000000001</v>
          </cell>
          <cell r="CT151">
            <v>281.33100000000002</v>
          </cell>
          <cell r="CU151">
            <v>112.105</v>
          </cell>
          <cell r="CV151">
            <v>17.5</v>
          </cell>
          <cell r="CW151">
            <v>32.914000000000001</v>
          </cell>
          <cell r="CX151">
            <v>9.3260000000000005</v>
          </cell>
          <cell r="CY151">
            <v>9.2550000000000008</v>
          </cell>
          <cell r="CZ151">
            <v>18.806999999999999</v>
          </cell>
          <cell r="DB151">
            <v>3.726</v>
          </cell>
          <cell r="DC151">
            <v>496.29500000000002</v>
          </cell>
          <cell r="DD151">
            <v>281.18299999999999</v>
          </cell>
          <cell r="DE151">
            <v>56.732999999999997</v>
          </cell>
          <cell r="DF151">
            <v>107.03400000000001</v>
          </cell>
          <cell r="DG151">
            <v>37.194000000000003</v>
          </cell>
          <cell r="DH151">
            <v>36.982999999999997</v>
          </cell>
          <cell r="DI151">
            <v>90.710999999999999</v>
          </cell>
          <cell r="DJ151">
            <v>1109.8589999999997</v>
          </cell>
          <cell r="DL151">
            <v>0.22062000000000001</v>
          </cell>
          <cell r="DM151">
            <v>0.22062000000000001</v>
          </cell>
          <cell r="DN151">
            <v>0.87283500000000003</v>
          </cell>
          <cell r="DO151">
            <v>1.1972959999999999</v>
          </cell>
          <cell r="DP151">
            <v>1.18468</v>
          </cell>
          <cell r="DQ151">
            <v>1.986728</v>
          </cell>
          <cell r="DS151">
            <v>0</v>
          </cell>
          <cell r="DT151">
            <v>0</v>
          </cell>
          <cell r="DU151">
            <v>0</v>
          </cell>
          <cell r="DV151">
            <v>0</v>
          </cell>
          <cell r="DW151">
            <v>0</v>
          </cell>
          <cell r="DX151">
            <v>0</v>
          </cell>
          <cell r="DY151">
            <v>0</v>
          </cell>
          <cell r="DZ151">
            <v>0</v>
          </cell>
          <cell r="EA151">
            <v>0</v>
          </cell>
          <cell r="EC151">
            <v>0</v>
          </cell>
          <cell r="ED151">
            <v>0</v>
          </cell>
          <cell r="EE151">
            <v>0</v>
          </cell>
          <cell r="EF151">
            <v>0</v>
          </cell>
          <cell r="EG151">
            <v>0</v>
          </cell>
          <cell r="EH151">
            <v>0</v>
          </cell>
          <cell r="EI151">
            <v>0</v>
          </cell>
          <cell r="EJ151">
            <v>0</v>
          </cell>
          <cell r="EK151">
            <v>0</v>
          </cell>
          <cell r="EM151">
            <v>65.611999999999995</v>
          </cell>
          <cell r="EN151">
            <v>66.231999999999999</v>
          </cell>
          <cell r="EP151">
            <v>75.986000000000004</v>
          </cell>
          <cell r="EQ151">
            <v>77.266999999999996</v>
          </cell>
          <cell r="ES151">
            <v>13.988</v>
          </cell>
          <cell r="ET151">
            <v>16.192</v>
          </cell>
          <cell r="EX151">
            <v>3021.0120000000002</v>
          </cell>
          <cell r="EY151">
            <v>3628.808</v>
          </cell>
          <cell r="FA151">
            <v>0.72</v>
          </cell>
          <cell r="FB151">
            <v>0.86299999999999999</v>
          </cell>
          <cell r="FC151">
            <v>64.835999999999999</v>
          </cell>
          <cell r="FD151">
            <v>81.283000000000001</v>
          </cell>
          <cell r="FE151">
            <v>29.942</v>
          </cell>
          <cell r="FF151">
            <v>35.296999999999997</v>
          </cell>
          <cell r="FK151">
            <v>2375.4500000000007</v>
          </cell>
          <cell r="FL151">
            <v>2408.4160000000002</v>
          </cell>
          <cell r="FM151">
            <v>2388.442</v>
          </cell>
          <cell r="FN151">
            <v>53.06</v>
          </cell>
          <cell r="FO151">
            <v>25.158000000000001</v>
          </cell>
          <cell r="FP151">
            <v>276.97300000000001</v>
          </cell>
          <cell r="FQ151">
            <v>2053.2240000000002</v>
          </cell>
          <cell r="FR151">
            <v>2408.4160000000002</v>
          </cell>
          <cell r="FS151">
            <v>0</v>
          </cell>
          <cell r="FU151">
            <v>0.08</v>
          </cell>
          <cell r="FV151">
            <v>-278.64999999999998</v>
          </cell>
          <cell r="FW151">
            <v>0</v>
          </cell>
          <cell r="FX151">
            <v>0</v>
          </cell>
          <cell r="FY151">
            <v>0</v>
          </cell>
          <cell r="FZ151">
            <v>164.5</v>
          </cell>
          <cell r="GA151">
            <v>0.15</v>
          </cell>
          <cell r="GB151">
            <v>-455.25</v>
          </cell>
          <cell r="GE151">
            <v>0.25</v>
          </cell>
          <cell r="GF151">
            <v>-911.25</v>
          </cell>
          <cell r="GO151">
            <v>1.2500000000000001E-2</v>
          </cell>
          <cell r="GP151">
            <v>-162.18</v>
          </cell>
          <cell r="GQ151" t="str">
            <v>72-402-154</v>
          </cell>
          <cell r="GR151">
            <v>162</v>
          </cell>
          <cell r="GS151">
            <v>-200</v>
          </cell>
          <cell r="GV151">
            <v>0</v>
          </cell>
          <cell r="GW151">
            <v>0</v>
          </cell>
          <cell r="GX151">
            <v>-440.83</v>
          </cell>
          <cell r="GY151">
            <v>-1566.5</v>
          </cell>
          <cell r="GZ151">
            <v>-2007.3300000000002</v>
          </cell>
          <cell r="HC151">
            <v>-2007.3300000000002</v>
          </cell>
          <cell r="HE151">
            <v>455.646228146</v>
          </cell>
          <cell r="HF151">
            <v>0.68811378000000001</v>
          </cell>
          <cell r="HG151">
            <v>82.523793480000023</v>
          </cell>
          <cell r="HH151">
            <v>134.02032291000023</v>
          </cell>
          <cell r="HI151">
            <v>34.089411711999972</v>
          </cell>
          <cell r="HJ151">
            <v>61.115271839999956</v>
          </cell>
          <cell r="HK151">
            <v>33.686959967999925</v>
          </cell>
          <cell r="HL151">
            <v>33.134649583999995</v>
          </cell>
          <cell r="HM151">
            <v>76.387704871999915</v>
          </cell>
        </row>
        <row r="152">
          <cell r="B152" t="str">
            <v>72-400-155</v>
          </cell>
          <cell r="C152" t="str">
            <v>Devon-GTH00086</v>
          </cell>
          <cell r="D152" t="str">
            <v>Bussey 2H</v>
          </cell>
          <cell r="E152">
            <v>71494</v>
          </cell>
          <cell r="F152">
            <v>87611</v>
          </cell>
          <cell r="H152">
            <v>3.399</v>
          </cell>
          <cell r="I152">
            <v>3.399</v>
          </cell>
          <cell r="J152">
            <v>1.2715000000000001</v>
          </cell>
          <cell r="K152">
            <v>0.2142</v>
          </cell>
          <cell r="L152">
            <v>0.41199999999999998</v>
          </cell>
          <cell r="M152">
            <v>0.1255</v>
          </cell>
          <cell r="N152">
            <v>0.13139999999999999</v>
          </cell>
          <cell r="O152">
            <v>0.21809999999999999</v>
          </cell>
          <cell r="P152">
            <v>5.7717000000000001</v>
          </cell>
          <cell r="Q152">
            <v>0.50560000000000005</v>
          </cell>
          <cell r="R152">
            <v>1247.2</v>
          </cell>
          <cell r="T152" t="str">
            <v>PriceTableDevonNGL</v>
          </cell>
          <cell r="Y152">
            <v>41388</v>
          </cell>
          <cell r="Z152">
            <v>14.65</v>
          </cell>
          <cell r="AB152">
            <v>68032.410999999993</v>
          </cell>
          <cell r="AC152">
            <v>83719.775999999998</v>
          </cell>
          <cell r="AE152" t="str">
            <v>Yes</v>
          </cell>
          <cell r="AG152" t="str">
            <v>Yes</v>
          </cell>
          <cell r="AI152">
            <v>0.95</v>
          </cell>
          <cell r="AK152">
            <v>241865.24</v>
          </cell>
          <cell r="AL152">
            <v>241865.24</v>
          </cell>
          <cell r="AM152">
            <v>90477.096999999994</v>
          </cell>
          <cell r="AN152">
            <v>15241.993</v>
          </cell>
          <cell r="AO152">
            <v>29316.999</v>
          </cell>
          <cell r="AP152">
            <v>8930.2990000000009</v>
          </cell>
          <cell r="AQ152">
            <v>9350.1299999999992</v>
          </cell>
          <cell r="AR152">
            <v>15519.508</v>
          </cell>
          <cell r="AS152">
            <v>652566.50599999994</v>
          </cell>
          <cell r="AU152">
            <v>231242.16500000001</v>
          </cell>
          <cell r="AV152">
            <v>231242.16500000001</v>
          </cell>
          <cell r="AW152">
            <v>86503.210999999996</v>
          </cell>
          <cell r="AX152">
            <v>14572.541999999999</v>
          </cell>
          <cell r="AY152">
            <v>28029.352999999999</v>
          </cell>
          <cell r="AZ152">
            <v>8538.0679999999993</v>
          </cell>
          <cell r="BA152">
            <v>8939.4590000000007</v>
          </cell>
          <cell r="BB152">
            <v>14837.869000000001</v>
          </cell>
          <cell r="BC152">
            <v>623904.83199999994</v>
          </cell>
          <cell r="BE152">
            <v>1631.3579999999999</v>
          </cell>
          <cell r="BF152">
            <v>195656.17499999999</v>
          </cell>
          <cell r="BG152">
            <v>88690.491999999998</v>
          </cell>
          <cell r="BH152">
            <v>13500.816999999999</v>
          </cell>
          <cell r="BI152">
            <v>31191.546999999999</v>
          </cell>
          <cell r="BJ152">
            <v>8739.7350000000006</v>
          </cell>
          <cell r="BK152">
            <v>9193.2819999999992</v>
          </cell>
          <cell r="BL152">
            <v>15577.277</v>
          </cell>
          <cell r="BM152">
            <v>364180.68300000002</v>
          </cell>
          <cell r="BO152">
            <v>1631.3579999999999</v>
          </cell>
          <cell r="BP152">
            <v>195656.174</v>
          </cell>
          <cell r="BQ152">
            <v>88690.491999999998</v>
          </cell>
          <cell r="BR152">
            <v>13500.816000000001</v>
          </cell>
          <cell r="BS152">
            <v>31191.545999999998</v>
          </cell>
          <cell r="BT152">
            <v>8739.7360000000008</v>
          </cell>
          <cell r="BU152">
            <v>9193.2819999999992</v>
          </cell>
          <cell r="BV152">
            <v>15577.277</v>
          </cell>
          <cell r="BW152">
            <v>364180.68099999992</v>
          </cell>
          <cell r="BY152">
            <v>0</v>
          </cell>
          <cell r="BZ152">
            <v>0</v>
          </cell>
          <cell r="CA152">
            <v>0</v>
          </cell>
          <cell r="CB152">
            <v>0</v>
          </cell>
          <cell r="CC152">
            <v>0</v>
          </cell>
          <cell r="CD152">
            <v>0</v>
          </cell>
          <cell r="CE152">
            <v>0</v>
          </cell>
          <cell r="CF152">
            <v>0</v>
          </cell>
          <cell r="CG152">
            <v>0</v>
          </cell>
          <cell r="CI152">
            <v>1549.79</v>
          </cell>
          <cell r="CJ152">
            <v>185873.36600000001</v>
          </cell>
          <cell r="CK152">
            <v>84255.967000000004</v>
          </cell>
          <cell r="CL152">
            <v>12825.776</v>
          </cell>
          <cell r="CM152">
            <v>29631.97</v>
          </cell>
          <cell r="CN152">
            <v>8302.7479999999996</v>
          </cell>
          <cell r="CO152">
            <v>8733.6180000000004</v>
          </cell>
          <cell r="CP152">
            <v>14798.413</v>
          </cell>
          <cell r="CQ152">
            <v>345971.6480000001</v>
          </cell>
          <cell r="CS152">
            <v>96.781999999999996</v>
          </cell>
          <cell r="CT152">
            <v>7357.7889999999998</v>
          </cell>
          <cell r="CU152">
            <v>3237.6750000000002</v>
          </cell>
          <cell r="CV152">
            <v>414.92200000000003</v>
          </cell>
          <cell r="CW152">
            <v>995.04300000000001</v>
          </cell>
          <cell r="CX152">
            <v>240.345</v>
          </cell>
          <cell r="CY152">
            <v>255.072</v>
          </cell>
          <cell r="CZ152">
            <v>380.96899999999999</v>
          </cell>
          <cell r="DB152">
            <v>97.438999999999993</v>
          </cell>
          <cell r="DC152">
            <v>12979.831</v>
          </cell>
          <cell r="DD152">
            <v>8120.768</v>
          </cell>
          <cell r="DE152">
            <v>1345.086</v>
          </cell>
          <cell r="DF152">
            <v>3235.8110000000001</v>
          </cell>
          <cell r="DG152">
            <v>958.57399999999996</v>
          </cell>
          <cell r="DH152">
            <v>1019.259</v>
          </cell>
          <cell r="DI152">
            <v>1837.5419999999999</v>
          </cell>
          <cell r="DJ152">
            <v>29594.310000000005</v>
          </cell>
          <cell r="DL152">
            <v>0.22062000000000001</v>
          </cell>
          <cell r="DM152">
            <v>0.22062000000000001</v>
          </cell>
          <cell r="DN152">
            <v>0.87283500000000003</v>
          </cell>
          <cell r="DO152">
            <v>1.1972959999999999</v>
          </cell>
          <cell r="DP152">
            <v>1.18468</v>
          </cell>
          <cell r="DQ152">
            <v>1.986728</v>
          </cell>
          <cell r="DS152">
            <v>0</v>
          </cell>
          <cell r="DT152">
            <v>0</v>
          </cell>
          <cell r="DU152">
            <v>0</v>
          </cell>
          <cell r="DV152">
            <v>0</v>
          </cell>
          <cell r="DW152">
            <v>0</v>
          </cell>
          <cell r="DX152">
            <v>0</v>
          </cell>
          <cell r="DY152">
            <v>0</v>
          </cell>
          <cell r="DZ152">
            <v>0</v>
          </cell>
          <cell r="EA152">
            <v>0</v>
          </cell>
          <cell r="EC152">
            <v>0</v>
          </cell>
          <cell r="ED152">
            <v>0</v>
          </cell>
          <cell r="EE152">
            <v>0</v>
          </cell>
          <cell r="EF152">
            <v>0</v>
          </cell>
          <cell r="EG152">
            <v>0</v>
          </cell>
          <cell r="EH152">
            <v>0</v>
          </cell>
          <cell r="EI152">
            <v>0</v>
          </cell>
          <cell r="EJ152">
            <v>0</v>
          </cell>
          <cell r="EK152">
            <v>0</v>
          </cell>
          <cell r="EM152">
            <v>1577.0619999999999</v>
          </cell>
          <cell r="EN152">
            <v>1591.9570000000001</v>
          </cell>
          <cell r="EP152">
            <v>1826.412</v>
          </cell>
          <cell r="EQ152">
            <v>1857.1949999999999</v>
          </cell>
          <cell r="ES152">
            <v>336.23599999999999</v>
          </cell>
          <cell r="ET152">
            <v>389.20299999999997</v>
          </cell>
          <cell r="EX152">
            <v>71157.763999999996</v>
          </cell>
          <cell r="EY152">
            <v>87221.797000000006</v>
          </cell>
          <cell r="FA152">
            <v>16.96</v>
          </cell>
          <cell r="FB152">
            <v>20.754000000000001</v>
          </cell>
          <cell r="FC152">
            <v>1527.17</v>
          </cell>
          <cell r="FD152">
            <v>1953.7139999999999</v>
          </cell>
          <cell r="FE152">
            <v>705.26700000000005</v>
          </cell>
          <cell r="FF152">
            <v>848.39400000000001</v>
          </cell>
          <cell r="FK152">
            <v>54178.334999999999</v>
          </cell>
          <cell r="FL152">
            <v>54930.201000000001</v>
          </cell>
          <cell r="FM152">
            <v>54474.648999999998</v>
          </cell>
          <cell r="FN152">
            <v>1210.171</v>
          </cell>
          <cell r="FO152">
            <v>573.80200000000002</v>
          </cell>
          <cell r="FP152">
            <v>6317.0950000000003</v>
          </cell>
          <cell r="FQ152">
            <v>46829.133000000002</v>
          </cell>
          <cell r="FR152">
            <v>54930.201000000001</v>
          </cell>
          <cell r="FS152">
            <v>0</v>
          </cell>
          <cell r="FU152">
            <v>0.08</v>
          </cell>
          <cell r="FV152">
            <v>-6697.58</v>
          </cell>
          <cell r="FW152">
            <v>0</v>
          </cell>
          <cell r="FX152">
            <v>0</v>
          </cell>
          <cell r="FY152">
            <v>0</v>
          </cell>
          <cell r="FZ152">
            <v>217.2</v>
          </cell>
          <cell r="GA152">
            <v>0.15</v>
          </cell>
          <cell r="GB152">
            <v>-10724.1</v>
          </cell>
          <cell r="GE152">
            <v>0.25</v>
          </cell>
          <cell r="GF152">
            <v>-21902.75</v>
          </cell>
          <cell r="GO152">
            <v>1.2500000000000001E-2</v>
          </cell>
          <cell r="GP152">
            <v>-4324.6499999999996</v>
          </cell>
          <cell r="GQ152" t="str">
            <v>72-402-155</v>
          </cell>
          <cell r="GR152">
            <v>8</v>
          </cell>
          <cell r="GS152">
            <v>-200</v>
          </cell>
          <cell r="GV152">
            <v>0</v>
          </cell>
          <cell r="GW152">
            <v>0</v>
          </cell>
          <cell r="GX152">
            <v>-11022.23</v>
          </cell>
          <cell r="GY152">
            <v>-32826.85</v>
          </cell>
          <cell r="GZ152">
            <v>-43849.08</v>
          </cell>
          <cell r="HC152">
            <v>-43849.08</v>
          </cell>
          <cell r="HE152">
            <v>12031.503616530985</v>
          </cell>
          <cell r="HF152">
            <v>17.995532159999996</v>
          </cell>
          <cell r="HG152">
            <v>2158.2833215799956</v>
          </cell>
          <cell r="HH152">
            <v>3870.6086283749951</v>
          </cell>
          <cell r="HI152">
            <v>808.223889135999</v>
          </cell>
          <cell r="HJ152">
            <v>1847.5996803599969</v>
          </cell>
          <cell r="HK152">
            <v>868.17430853600194</v>
          </cell>
          <cell r="HL152">
            <v>913.2273393919977</v>
          </cell>
          <cell r="HM152">
            <v>1547.3909169919991</v>
          </cell>
        </row>
        <row r="153">
          <cell r="B153" t="str">
            <v>72-400-157</v>
          </cell>
          <cell r="C153" t="str">
            <v>Devon-GTH00086</v>
          </cell>
          <cell r="D153" t="str">
            <v>Hendrick Stoker Burns SA 1H</v>
          </cell>
          <cell r="E153">
            <v>2219</v>
          </cell>
          <cell r="F153">
            <v>2686</v>
          </cell>
          <cell r="H153">
            <v>3.254</v>
          </cell>
          <cell r="I153">
            <v>3.254</v>
          </cell>
          <cell r="J153">
            <v>1.1937</v>
          </cell>
          <cell r="K153">
            <v>0.22259999999999999</v>
          </cell>
          <cell r="L153">
            <v>0.37369999999999998</v>
          </cell>
          <cell r="M153">
            <v>0.1176</v>
          </cell>
          <cell r="N153">
            <v>0.11990000000000001</v>
          </cell>
          <cell r="O153">
            <v>0.1434</v>
          </cell>
          <cell r="P153">
            <v>5.4249000000000001</v>
          </cell>
          <cell r="Q153">
            <v>0.49859999999999999</v>
          </cell>
          <cell r="R153">
            <v>1230.9000000000001</v>
          </cell>
          <cell r="T153" t="str">
            <v>PriceTableDevonNGL</v>
          </cell>
          <cell r="Y153">
            <v>41401</v>
          </cell>
          <cell r="Z153">
            <v>14.65</v>
          </cell>
          <cell r="AB153">
            <v>2111.683</v>
          </cell>
          <cell r="AC153">
            <v>2566.7020000000002</v>
          </cell>
          <cell r="AE153" t="str">
            <v>Yes</v>
          </cell>
          <cell r="AG153" t="str">
            <v>Yes</v>
          </cell>
          <cell r="AI153">
            <v>0.95</v>
          </cell>
          <cell r="AK153">
            <v>7187.0839999999998</v>
          </cell>
          <cell r="AL153">
            <v>7187.0839999999998</v>
          </cell>
          <cell r="AM153">
            <v>2636.5160000000001</v>
          </cell>
          <cell r="AN153">
            <v>491.65499999999997</v>
          </cell>
          <cell r="AO153">
            <v>825.38800000000003</v>
          </cell>
          <cell r="AP153">
            <v>259.74200000000002</v>
          </cell>
          <cell r="AQ153">
            <v>264.822</v>
          </cell>
          <cell r="AR153">
            <v>316.726</v>
          </cell>
          <cell r="AS153">
            <v>19169.016999999996</v>
          </cell>
          <cell r="AU153">
            <v>6871.4160000000002</v>
          </cell>
          <cell r="AV153">
            <v>6871.4160000000002</v>
          </cell>
          <cell r="AW153">
            <v>2520.7159999999999</v>
          </cell>
          <cell r="AX153">
            <v>470.06099999999998</v>
          </cell>
          <cell r="AY153">
            <v>789.13599999999997</v>
          </cell>
          <cell r="AZ153">
            <v>248.334</v>
          </cell>
          <cell r="BA153">
            <v>253.191</v>
          </cell>
          <cell r="BB153">
            <v>302.815</v>
          </cell>
          <cell r="BC153">
            <v>18327.084999999995</v>
          </cell>
          <cell r="BE153">
            <v>48.475999999999999</v>
          </cell>
          <cell r="BF153">
            <v>5813.97</v>
          </cell>
          <cell r="BG153">
            <v>2584.4540000000002</v>
          </cell>
          <cell r="BH153">
            <v>435.49099999999999</v>
          </cell>
          <cell r="BI153">
            <v>878.16399999999999</v>
          </cell>
          <cell r="BJ153">
            <v>254.19900000000001</v>
          </cell>
          <cell r="BK153">
            <v>260.38</v>
          </cell>
          <cell r="BL153">
            <v>317.90499999999997</v>
          </cell>
          <cell r="BM153">
            <v>10593.039000000001</v>
          </cell>
          <cell r="BO153">
            <v>48.475999999999999</v>
          </cell>
          <cell r="BP153">
            <v>5813.97</v>
          </cell>
          <cell r="BQ153">
            <v>2584.4540000000002</v>
          </cell>
          <cell r="BR153">
            <v>435.49099999999999</v>
          </cell>
          <cell r="BS153">
            <v>878.16399999999999</v>
          </cell>
          <cell r="BT153">
            <v>254.2</v>
          </cell>
          <cell r="BU153">
            <v>260.38</v>
          </cell>
          <cell r="BV153">
            <v>317.90499999999997</v>
          </cell>
          <cell r="BW153">
            <v>10593.04</v>
          </cell>
          <cell r="BY153">
            <v>0</v>
          </cell>
          <cell r="BZ153">
            <v>0</v>
          </cell>
          <cell r="CA153">
            <v>0</v>
          </cell>
          <cell r="CB153">
            <v>0</v>
          </cell>
          <cell r="CC153">
            <v>0</v>
          </cell>
          <cell r="CD153">
            <v>0</v>
          </cell>
          <cell r="CE153">
            <v>0</v>
          </cell>
          <cell r="CF153">
            <v>0</v>
          </cell>
          <cell r="CG153">
            <v>0</v>
          </cell>
          <cell r="CI153">
            <v>46.052</v>
          </cell>
          <cell r="CJ153">
            <v>5523.2719999999999</v>
          </cell>
          <cell r="CK153">
            <v>2455.2310000000002</v>
          </cell>
          <cell r="CL153">
            <v>413.71600000000001</v>
          </cell>
          <cell r="CM153">
            <v>834.25599999999997</v>
          </cell>
          <cell r="CN153">
            <v>241.489</v>
          </cell>
          <cell r="CO153">
            <v>247.36099999999999</v>
          </cell>
          <cell r="CP153">
            <v>302.01</v>
          </cell>
          <cell r="CQ153">
            <v>10063.387000000001</v>
          </cell>
          <cell r="CS153">
            <v>2.8759999999999999</v>
          </cell>
          <cell r="CT153">
            <v>218.63800000000001</v>
          </cell>
          <cell r="CU153">
            <v>94.346000000000004</v>
          </cell>
          <cell r="CV153">
            <v>13.384</v>
          </cell>
          <cell r="CW153">
            <v>28.013999999999999</v>
          </cell>
          <cell r="CX153">
            <v>6.9909999999999997</v>
          </cell>
          <cell r="CY153">
            <v>7.2240000000000002</v>
          </cell>
          <cell r="CZ153">
            <v>7.7750000000000004</v>
          </cell>
          <cell r="DB153">
            <v>2.895</v>
          </cell>
          <cell r="DC153">
            <v>385.69900000000001</v>
          </cell>
          <cell r="DD153">
            <v>236.64</v>
          </cell>
          <cell r="DE153">
            <v>43.387999999999998</v>
          </cell>
          <cell r="DF153">
            <v>91.100999999999999</v>
          </cell>
          <cell r="DG153">
            <v>27.881</v>
          </cell>
          <cell r="DH153">
            <v>28.867999999999999</v>
          </cell>
          <cell r="DI153">
            <v>37.500999999999998</v>
          </cell>
          <cell r="DJ153">
            <v>853.97299999999996</v>
          </cell>
          <cell r="DL153">
            <v>0.22062000000000001</v>
          </cell>
          <cell r="DM153">
            <v>0.22062000000000001</v>
          </cell>
          <cell r="DN153">
            <v>0.87283500000000003</v>
          </cell>
          <cell r="DO153">
            <v>1.1972959999999999</v>
          </cell>
          <cell r="DP153">
            <v>1.18468</v>
          </cell>
          <cell r="DQ153">
            <v>1.986728</v>
          </cell>
          <cell r="DS153">
            <v>0</v>
          </cell>
          <cell r="DT153">
            <v>0</v>
          </cell>
          <cell r="DU153">
            <v>0</v>
          </cell>
          <cell r="DV153">
            <v>0</v>
          </cell>
          <cell r="DW153">
            <v>0</v>
          </cell>
          <cell r="DX153">
            <v>0</v>
          </cell>
          <cell r="DY153">
            <v>0</v>
          </cell>
          <cell r="DZ153">
            <v>0</v>
          </cell>
          <cell r="EA153">
            <v>0</v>
          </cell>
          <cell r="EC153">
            <v>0</v>
          </cell>
          <cell r="ED153">
            <v>0</v>
          </cell>
          <cell r="EE153">
            <v>0</v>
          </cell>
          <cell r="EF153">
            <v>0</v>
          </cell>
          <cell r="EG153">
            <v>0</v>
          </cell>
          <cell r="EH153">
            <v>0</v>
          </cell>
          <cell r="EI153">
            <v>0</v>
          </cell>
          <cell r="EJ153">
            <v>0</v>
          </cell>
          <cell r="EK153">
            <v>0</v>
          </cell>
          <cell r="EM153">
            <v>48.349999999999994</v>
          </cell>
          <cell r="EN153">
            <v>48.807000000000002</v>
          </cell>
          <cell r="EP153">
            <v>55.994</v>
          </cell>
          <cell r="EQ153">
            <v>56.938000000000002</v>
          </cell>
          <cell r="ES153">
            <v>10.308</v>
          </cell>
          <cell r="ET153">
            <v>11.932</v>
          </cell>
          <cell r="EX153">
            <v>2208.692</v>
          </cell>
          <cell r="EY153">
            <v>2674.0680000000002</v>
          </cell>
          <cell r="FA153">
            <v>0.52600000000000002</v>
          </cell>
          <cell r="FB153">
            <v>0.63600000000000001</v>
          </cell>
          <cell r="FC153">
            <v>47.402000000000001</v>
          </cell>
          <cell r="FD153">
            <v>59.896999999999998</v>
          </cell>
          <cell r="FE153">
            <v>21.890999999999998</v>
          </cell>
          <cell r="FF153">
            <v>26.01</v>
          </cell>
          <cell r="FK153">
            <v>1714.3500000000001</v>
          </cell>
          <cell r="FL153">
            <v>1738.1410000000001</v>
          </cell>
          <cell r="FM153">
            <v>1723.7260000000001</v>
          </cell>
          <cell r="FN153">
            <v>38.292999999999999</v>
          </cell>
          <cell r="FO153">
            <v>18.157</v>
          </cell>
          <cell r="FP153">
            <v>199.89</v>
          </cell>
          <cell r="FQ153">
            <v>1481.8009999999999</v>
          </cell>
          <cell r="FR153">
            <v>1738.1410000000001</v>
          </cell>
          <cell r="FS153">
            <v>0</v>
          </cell>
          <cell r="FU153">
            <v>0.08</v>
          </cell>
          <cell r="FV153">
            <v>-205.34</v>
          </cell>
          <cell r="FW153">
            <v>0</v>
          </cell>
          <cell r="FX153">
            <v>0</v>
          </cell>
          <cell r="FY153">
            <v>0</v>
          </cell>
          <cell r="FZ153">
            <v>295.89999999999998</v>
          </cell>
          <cell r="GA153">
            <v>0.1</v>
          </cell>
          <cell r="GB153">
            <v>-221.9</v>
          </cell>
          <cell r="GE153">
            <v>0.25</v>
          </cell>
          <cell r="GF153">
            <v>-671.5</v>
          </cell>
          <cell r="GO153">
            <v>1.2500000000000001E-2</v>
          </cell>
          <cell r="GP153">
            <v>-125.79</v>
          </cell>
          <cell r="GQ153" t="str">
            <v>72-99-402-155</v>
          </cell>
          <cell r="GR153">
            <v>524</v>
          </cell>
          <cell r="GS153">
            <v>-200</v>
          </cell>
          <cell r="GV153">
            <v>0</v>
          </cell>
          <cell r="GW153">
            <v>0</v>
          </cell>
          <cell r="GX153">
            <v>-331.13</v>
          </cell>
          <cell r="GY153">
            <v>-1093.4000000000001</v>
          </cell>
          <cell r="GZ153">
            <v>-1424.53</v>
          </cell>
          <cell r="HC153">
            <v>-1424.53</v>
          </cell>
          <cell r="HE153">
            <v>338.242548957</v>
          </cell>
          <cell r="HF153">
            <v>0.53478287999999996</v>
          </cell>
          <cell r="HG153">
            <v>64.133792760000077</v>
          </cell>
          <cell r="HH153">
            <v>112.79035720499996</v>
          </cell>
          <cell r="HI153">
            <v>26.07112039999997</v>
          </cell>
          <cell r="HJ153">
            <v>52.01692944000002</v>
          </cell>
          <cell r="HK153">
            <v>25.251312880000018</v>
          </cell>
          <cell r="HL153">
            <v>25.865211832000011</v>
          </cell>
          <cell r="HM153">
            <v>31.579041559999965</v>
          </cell>
        </row>
        <row r="154">
          <cell r="B154" t="str">
            <v>72-400-158</v>
          </cell>
          <cell r="C154" t="str">
            <v>Devon-GTH00086</v>
          </cell>
          <cell r="D154" t="str">
            <v>Hendrick Stoker Lavite SA 1H</v>
          </cell>
          <cell r="E154">
            <v>14683</v>
          </cell>
          <cell r="F154">
            <v>18072</v>
          </cell>
          <cell r="H154">
            <v>3.2608999999999999</v>
          </cell>
          <cell r="I154">
            <v>3.2608999999999999</v>
          </cell>
          <cell r="J154">
            <v>1.2154</v>
          </cell>
          <cell r="K154">
            <v>0.2316</v>
          </cell>
          <cell r="L154">
            <v>0.3992</v>
          </cell>
          <cell r="M154">
            <v>0.13550000000000001</v>
          </cell>
          <cell r="N154">
            <v>0.14680000000000001</v>
          </cell>
          <cell r="O154">
            <v>0.2908</v>
          </cell>
          <cell r="P154">
            <v>5.6802000000000001</v>
          </cell>
          <cell r="Q154">
            <v>0.49109999999999998</v>
          </cell>
          <cell r="R154">
            <v>1252.8</v>
          </cell>
          <cell r="T154" t="str">
            <v>PriceTableDevonNGL</v>
          </cell>
          <cell r="Y154">
            <v>41401</v>
          </cell>
          <cell r="Z154">
            <v>14.65</v>
          </cell>
          <cell r="AB154">
            <v>13971.79</v>
          </cell>
          <cell r="AC154">
            <v>17269.335999999999</v>
          </cell>
          <cell r="AE154" t="str">
            <v>Yes</v>
          </cell>
          <cell r="AG154" t="str">
            <v>Yes</v>
          </cell>
          <cell r="AI154">
            <v>0.95</v>
          </cell>
          <cell r="AK154">
            <v>47653.627999999997</v>
          </cell>
          <cell r="AL154">
            <v>47653.627999999997</v>
          </cell>
          <cell r="AM154">
            <v>17761.421999999999</v>
          </cell>
          <cell r="AN154">
            <v>3384.52</v>
          </cell>
          <cell r="AO154">
            <v>5833.7659999999996</v>
          </cell>
          <cell r="AP154">
            <v>1980.1489999999999</v>
          </cell>
          <cell r="AQ154">
            <v>2145.2829999999999</v>
          </cell>
          <cell r="AR154">
            <v>4249.6469999999999</v>
          </cell>
          <cell r="AS154">
            <v>130662.04299999999</v>
          </cell>
          <cell r="AU154">
            <v>45560.61</v>
          </cell>
          <cell r="AV154">
            <v>45560.61</v>
          </cell>
          <cell r="AW154">
            <v>16981.313999999998</v>
          </cell>
          <cell r="AX154">
            <v>3235.8670000000002</v>
          </cell>
          <cell r="AY154">
            <v>5577.5389999999998</v>
          </cell>
          <cell r="AZ154">
            <v>1893.1780000000001</v>
          </cell>
          <cell r="BA154">
            <v>2051.0590000000002</v>
          </cell>
          <cell r="BB154">
            <v>4062.9969999999998</v>
          </cell>
          <cell r="BC154">
            <v>124923.174</v>
          </cell>
          <cell r="BE154">
            <v>321.41899999999998</v>
          </cell>
          <cell r="BF154">
            <v>38549.262000000002</v>
          </cell>
          <cell r="BG154">
            <v>17410.696</v>
          </cell>
          <cell r="BH154">
            <v>2997.8879999999999</v>
          </cell>
          <cell r="BI154">
            <v>6206.7809999999999</v>
          </cell>
          <cell r="BJ154">
            <v>1937.895</v>
          </cell>
          <cell r="BK154">
            <v>2109.2959999999998</v>
          </cell>
          <cell r="BL154">
            <v>4265.4660000000003</v>
          </cell>
          <cell r="BM154">
            <v>73798.703000000009</v>
          </cell>
          <cell r="BO154">
            <v>321.41899999999998</v>
          </cell>
          <cell r="BP154">
            <v>38549.260999999999</v>
          </cell>
          <cell r="BQ154">
            <v>17410.696</v>
          </cell>
          <cell r="BR154">
            <v>2997.8879999999999</v>
          </cell>
          <cell r="BS154">
            <v>6206.7809999999999</v>
          </cell>
          <cell r="BT154">
            <v>1937.895</v>
          </cell>
          <cell r="BU154">
            <v>2109.2959999999998</v>
          </cell>
          <cell r="BV154">
            <v>4265.4660000000003</v>
          </cell>
          <cell r="BW154">
            <v>73798.702000000005</v>
          </cell>
          <cell r="BY154">
            <v>0</v>
          </cell>
          <cell r="BZ154">
            <v>0</v>
          </cell>
          <cell r="CA154">
            <v>0</v>
          </cell>
          <cell r="CB154">
            <v>0</v>
          </cell>
          <cell r="CC154">
            <v>0</v>
          </cell>
          <cell r="CD154">
            <v>0</v>
          </cell>
          <cell r="CE154">
            <v>0</v>
          </cell>
          <cell r="CF154">
            <v>0</v>
          </cell>
          <cell r="CG154">
            <v>0</v>
          </cell>
          <cell r="CI154">
            <v>305.34800000000001</v>
          </cell>
          <cell r="CJ154">
            <v>36621.798999999999</v>
          </cell>
          <cell r="CK154">
            <v>16540.161</v>
          </cell>
          <cell r="CL154">
            <v>2847.9940000000001</v>
          </cell>
          <cell r="CM154">
            <v>5896.442</v>
          </cell>
          <cell r="CN154">
            <v>1841</v>
          </cell>
          <cell r="CO154">
            <v>2003.8309999999999</v>
          </cell>
          <cell r="CP154">
            <v>4052.1930000000002</v>
          </cell>
          <cell r="CQ154">
            <v>70108.767999999996</v>
          </cell>
          <cell r="CS154">
            <v>19.068999999999999</v>
          </cell>
          <cell r="CT154">
            <v>1449.672</v>
          </cell>
          <cell r="CU154">
            <v>635.58299999999997</v>
          </cell>
          <cell r="CV154">
            <v>92.135000000000005</v>
          </cell>
          <cell r="CW154">
            <v>198.00299999999999</v>
          </cell>
          <cell r="CX154">
            <v>53.292999999999999</v>
          </cell>
          <cell r="CY154">
            <v>58.523000000000003</v>
          </cell>
          <cell r="CZ154">
            <v>104.319</v>
          </cell>
          <cell r="DB154">
            <v>19.198</v>
          </cell>
          <cell r="DC154">
            <v>2557.3580000000002</v>
          </cell>
          <cell r="DD154">
            <v>1594.1759999999999</v>
          </cell>
          <cell r="DE154">
            <v>298.68</v>
          </cell>
          <cell r="DF154">
            <v>643.89099999999996</v>
          </cell>
          <cell r="DG154">
            <v>212.548</v>
          </cell>
          <cell r="DH154">
            <v>233.858</v>
          </cell>
          <cell r="DI154">
            <v>503.16699999999997</v>
          </cell>
          <cell r="DJ154">
            <v>6062.8760000000002</v>
          </cell>
          <cell r="DL154">
            <v>0.22062000000000001</v>
          </cell>
          <cell r="DM154">
            <v>0.22062000000000001</v>
          </cell>
          <cell r="DN154">
            <v>0.87283500000000003</v>
          </cell>
          <cell r="DO154">
            <v>1.1972959999999999</v>
          </cell>
          <cell r="DP154">
            <v>1.18468</v>
          </cell>
          <cell r="DQ154">
            <v>1.986728</v>
          </cell>
          <cell r="DS154">
            <v>0</v>
          </cell>
          <cell r="DT154">
            <v>0</v>
          </cell>
          <cell r="DU154">
            <v>0</v>
          </cell>
          <cell r="DV154">
            <v>0</v>
          </cell>
          <cell r="DW154">
            <v>0</v>
          </cell>
          <cell r="DX154">
            <v>0</v>
          </cell>
          <cell r="DY154">
            <v>0</v>
          </cell>
          <cell r="DZ154">
            <v>0</v>
          </cell>
          <cell r="EA154">
            <v>0</v>
          </cell>
          <cell r="EC154">
            <v>0</v>
          </cell>
          <cell r="ED154">
            <v>0</v>
          </cell>
          <cell r="EE154">
            <v>0</v>
          </cell>
          <cell r="EF154">
            <v>0</v>
          </cell>
          <cell r="EG154">
            <v>0</v>
          </cell>
          <cell r="EH154">
            <v>0</v>
          </cell>
          <cell r="EI154">
            <v>0</v>
          </cell>
          <cell r="EJ154">
            <v>0</v>
          </cell>
          <cell r="EK154">
            <v>0</v>
          </cell>
          <cell r="EM154">
            <v>325.30899999999997</v>
          </cell>
          <cell r="EN154">
            <v>328.38200000000001</v>
          </cell>
          <cell r="EP154">
            <v>376.74400000000003</v>
          </cell>
          <cell r="EQ154">
            <v>383.09399999999999</v>
          </cell>
          <cell r="ES154">
            <v>69.356999999999999</v>
          </cell>
          <cell r="ET154">
            <v>80.283000000000001</v>
          </cell>
          <cell r="EX154">
            <v>14613.643</v>
          </cell>
          <cell r="EY154">
            <v>17991.717000000001</v>
          </cell>
          <cell r="FA154">
            <v>3.4830000000000001</v>
          </cell>
          <cell r="FB154">
            <v>4.2809999999999997</v>
          </cell>
          <cell r="FC154">
            <v>313.63400000000001</v>
          </cell>
          <cell r="FD154">
            <v>403.00299999999999</v>
          </cell>
          <cell r="FE154">
            <v>144.84</v>
          </cell>
          <cell r="FF154">
            <v>175.00299999999999</v>
          </cell>
          <cell r="FK154">
            <v>11217.365000000002</v>
          </cell>
          <cell r="FL154">
            <v>11373.035</v>
          </cell>
          <cell r="FM154">
            <v>11278.715</v>
          </cell>
          <cell r="FN154">
            <v>250.56</v>
          </cell>
          <cell r="FO154">
            <v>118.803</v>
          </cell>
          <cell r="FP154">
            <v>1307.924</v>
          </cell>
          <cell r="FQ154">
            <v>9695.7479999999996</v>
          </cell>
          <cell r="FR154">
            <v>11373.035</v>
          </cell>
          <cell r="FS154">
            <v>0</v>
          </cell>
          <cell r="FU154">
            <v>0.08</v>
          </cell>
          <cell r="FV154">
            <v>-1381.55</v>
          </cell>
          <cell r="FW154">
            <v>0</v>
          </cell>
          <cell r="FX154">
            <v>0</v>
          </cell>
          <cell r="FY154">
            <v>0</v>
          </cell>
          <cell r="FZ154">
            <v>205.7</v>
          </cell>
          <cell r="GA154">
            <v>0.15</v>
          </cell>
          <cell r="GB154">
            <v>-2202.4499999999998</v>
          </cell>
          <cell r="GE154">
            <v>0.25</v>
          </cell>
          <cell r="GF154">
            <v>-4518</v>
          </cell>
          <cell r="GO154">
            <v>1.2500000000000001E-2</v>
          </cell>
          <cell r="GP154">
            <v>-876.36</v>
          </cell>
          <cell r="GQ154" t="str">
            <v>72-99-402-158</v>
          </cell>
          <cell r="GR154">
            <v>0</v>
          </cell>
          <cell r="GS154">
            <v>-200</v>
          </cell>
          <cell r="GV154">
            <v>0</v>
          </cell>
          <cell r="GW154">
            <v>0</v>
          </cell>
          <cell r="GX154">
            <v>-2257.91</v>
          </cell>
          <cell r="GY154">
            <v>-6920.45</v>
          </cell>
          <cell r="GZ154">
            <v>-9178.36</v>
          </cell>
          <cell r="HC154">
            <v>-9178.36</v>
          </cell>
          <cell r="HE154">
            <v>2561.4854997730004</v>
          </cell>
          <cell r="HF154">
            <v>3.5455840199999935</v>
          </cell>
          <cell r="HG154">
            <v>425.23688706000075</v>
          </cell>
          <cell r="HH154">
            <v>759.83341672499989</v>
          </cell>
          <cell r="HI154">
            <v>179.46748662399972</v>
          </cell>
          <cell r="HJ154">
            <v>367.65240651999994</v>
          </cell>
          <cell r="HK154">
            <v>192.50400955999996</v>
          </cell>
          <cell r="HL154">
            <v>209.53026851999985</v>
          </cell>
          <cell r="HM154">
            <v>423.71544074400026</v>
          </cell>
        </row>
        <row r="155">
          <cell r="B155" t="str">
            <v>72-400-160</v>
          </cell>
          <cell r="C155" t="str">
            <v>Devon-GTH00086</v>
          </cell>
          <cell r="D155" t="str">
            <v>Clark-Carter (SA) 1H</v>
          </cell>
          <cell r="E155">
            <v>19060</v>
          </cell>
          <cell r="F155">
            <v>23514</v>
          </cell>
          <cell r="H155">
            <v>3.3818999999999999</v>
          </cell>
          <cell r="I155">
            <v>3.3818999999999999</v>
          </cell>
          <cell r="J155">
            <v>1.2813000000000001</v>
          </cell>
          <cell r="K155">
            <v>0.2429</v>
          </cell>
          <cell r="L155">
            <v>0.41909999999999997</v>
          </cell>
          <cell r="M155">
            <v>0.13700000000000001</v>
          </cell>
          <cell r="N155">
            <v>0.14510000000000001</v>
          </cell>
          <cell r="O155">
            <v>0.2303</v>
          </cell>
          <cell r="P155">
            <v>5.8376000000000001</v>
          </cell>
          <cell r="Q155">
            <v>0.54369999999999996</v>
          </cell>
          <cell r="R155">
            <v>1255.8</v>
          </cell>
          <cell r="T155" t="str">
            <v>PriceTableDevonNGL</v>
          </cell>
          <cell r="Y155">
            <v>41403</v>
          </cell>
          <cell r="Z155">
            <v>14.65</v>
          </cell>
          <cell r="AB155">
            <v>18136.578000000001</v>
          </cell>
          <cell r="AC155">
            <v>22469.63</v>
          </cell>
          <cell r="AE155" t="str">
            <v>Yes</v>
          </cell>
          <cell r="AG155" t="str">
            <v>Yes</v>
          </cell>
          <cell r="AI155">
            <v>0.95</v>
          </cell>
          <cell r="AK155">
            <v>64153.821000000004</v>
          </cell>
          <cell r="AL155">
            <v>64153.821000000004</v>
          </cell>
          <cell r="AM155">
            <v>24305.95</v>
          </cell>
          <cell r="AN155">
            <v>4607.7539999999999</v>
          </cell>
          <cell r="AO155">
            <v>7950.2250000000004</v>
          </cell>
          <cell r="AP155">
            <v>2598.857</v>
          </cell>
          <cell r="AQ155">
            <v>2752.5120000000002</v>
          </cell>
          <cell r="AR155">
            <v>4368.7349999999997</v>
          </cell>
          <cell r="AS155">
            <v>174891.67499999996</v>
          </cell>
          <cell r="AU155">
            <v>61336.093000000001</v>
          </cell>
          <cell r="AV155">
            <v>61336.093000000001</v>
          </cell>
          <cell r="AW155">
            <v>23238.397000000001</v>
          </cell>
          <cell r="AX155">
            <v>4405.375</v>
          </cell>
          <cell r="AY155">
            <v>7601.04</v>
          </cell>
          <cell r="AZ155">
            <v>2484.7109999999998</v>
          </cell>
          <cell r="BA155">
            <v>2631.6170000000002</v>
          </cell>
          <cell r="BB155">
            <v>4176.8540000000003</v>
          </cell>
          <cell r="BC155">
            <v>167210.18000000002</v>
          </cell>
          <cell r="BE155">
            <v>432.71199999999999</v>
          </cell>
          <cell r="BF155">
            <v>51897.044999999998</v>
          </cell>
          <cell r="BG155">
            <v>23825.992999999999</v>
          </cell>
          <cell r="BH155">
            <v>4081.3850000000002</v>
          </cell>
          <cell r="BI155">
            <v>8458.5669999999991</v>
          </cell>
          <cell r="BJ155">
            <v>2543.4</v>
          </cell>
          <cell r="BK155">
            <v>2706.3389999999999</v>
          </cell>
          <cell r="BL155">
            <v>4384.9970000000003</v>
          </cell>
          <cell r="BM155">
            <v>98330.437999999995</v>
          </cell>
          <cell r="BO155">
            <v>432.71199999999999</v>
          </cell>
          <cell r="BP155">
            <v>51897.046000000002</v>
          </cell>
          <cell r="BQ155">
            <v>23825.992999999999</v>
          </cell>
          <cell r="BR155">
            <v>4081.3850000000002</v>
          </cell>
          <cell r="BS155">
            <v>8458.5679999999993</v>
          </cell>
          <cell r="BT155">
            <v>2543.3989999999999</v>
          </cell>
          <cell r="BU155">
            <v>2706.3380000000002</v>
          </cell>
          <cell r="BV155">
            <v>4384.9970000000003</v>
          </cell>
          <cell r="BW155">
            <v>98330.438000000009</v>
          </cell>
          <cell r="BY155">
            <v>0</v>
          </cell>
          <cell r="BZ155">
            <v>0</v>
          </cell>
          <cell r="CA155">
            <v>0</v>
          </cell>
          <cell r="CB155">
            <v>0</v>
          </cell>
          <cell r="CC155">
            <v>0</v>
          </cell>
          <cell r="CD155">
            <v>0</v>
          </cell>
          <cell r="CE155">
            <v>0</v>
          </cell>
          <cell r="CF155">
            <v>0</v>
          </cell>
          <cell r="CG155">
            <v>0</v>
          </cell>
          <cell r="CI155">
            <v>411.07600000000002</v>
          </cell>
          <cell r="CJ155">
            <v>49302.192999999999</v>
          </cell>
          <cell r="CK155">
            <v>22634.692999999999</v>
          </cell>
          <cell r="CL155">
            <v>3877.3159999999998</v>
          </cell>
          <cell r="CM155">
            <v>8035.6390000000001</v>
          </cell>
          <cell r="CN155">
            <v>2416.23</v>
          </cell>
          <cell r="CO155">
            <v>2571.0219999999999</v>
          </cell>
          <cell r="CP155">
            <v>4165.7470000000003</v>
          </cell>
          <cell r="CQ155">
            <v>93413.915999999997</v>
          </cell>
          <cell r="CS155">
            <v>25.670999999999999</v>
          </cell>
          <cell r="CT155">
            <v>1951.625</v>
          </cell>
          <cell r="CU155">
            <v>869.77599999999995</v>
          </cell>
          <cell r="CV155">
            <v>125.434</v>
          </cell>
          <cell r="CW155">
            <v>269.83699999999999</v>
          </cell>
          <cell r="CX155">
            <v>69.944000000000003</v>
          </cell>
          <cell r="CY155">
            <v>75.088999999999999</v>
          </cell>
          <cell r="CZ155">
            <v>107.24299999999999</v>
          </cell>
          <cell r="DB155">
            <v>25.844999999999999</v>
          </cell>
          <cell r="DC155">
            <v>3442.85</v>
          </cell>
          <cell r="DD155">
            <v>2181.5790000000002</v>
          </cell>
          <cell r="DE155">
            <v>406.62799999999999</v>
          </cell>
          <cell r="DF155">
            <v>877.49199999999996</v>
          </cell>
          <cell r="DG155">
            <v>278.95999999999998</v>
          </cell>
          <cell r="DH155">
            <v>300.05200000000002</v>
          </cell>
          <cell r="DI155">
            <v>517.26700000000005</v>
          </cell>
          <cell r="DJ155">
            <v>8030.6729999999989</v>
          </cell>
          <cell r="DL155">
            <v>0.22062000000000001</v>
          </cell>
          <cell r="DM155">
            <v>0.22062000000000001</v>
          </cell>
          <cell r="DN155">
            <v>0.87283500000000003</v>
          </cell>
          <cell r="DO155">
            <v>1.1972959999999999</v>
          </cell>
          <cell r="DP155">
            <v>1.18468</v>
          </cell>
          <cell r="DQ155">
            <v>1.986728</v>
          </cell>
          <cell r="DS155">
            <v>0</v>
          </cell>
          <cell r="DT155">
            <v>0</v>
          </cell>
          <cell r="DU155">
            <v>0</v>
          </cell>
          <cell r="DV155">
            <v>0</v>
          </cell>
          <cell r="DW155">
            <v>0</v>
          </cell>
          <cell r="DX155">
            <v>0</v>
          </cell>
          <cell r="DY155">
            <v>0</v>
          </cell>
          <cell r="DZ155">
            <v>0</v>
          </cell>
          <cell r="EA155">
            <v>0</v>
          </cell>
          <cell r="EC155">
            <v>0</v>
          </cell>
          <cell r="ED155">
            <v>0</v>
          </cell>
          <cell r="EE155">
            <v>0</v>
          </cell>
          <cell r="EF155">
            <v>0</v>
          </cell>
          <cell r="EG155">
            <v>0</v>
          </cell>
          <cell r="EH155">
            <v>0</v>
          </cell>
          <cell r="EI155">
            <v>0</v>
          </cell>
          <cell r="EJ155">
            <v>0</v>
          </cell>
          <cell r="EK155">
            <v>0</v>
          </cell>
          <cell r="EM155">
            <v>423.26900000000001</v>
          </cell>
          <cell r="EN155">
            <v>427.26600000000002</v>
          </cell>
          <cell r="EP155">
            <v>490.19200000000001</v>
          </cell>
          <cell r="EQ155">
            <v>498.45400000000001</v>
          </cell>
          <cell r="ES155">
            <v>90.242999999999995</v>
          </cell>
          <cell r="ET155">
            <v>104.459</v>
          </cell>
          <cell r="EX155">
            <v>18969.757000000001</v>
          </cell>
          <cell r="EY155">
            <v>23409.541000000001</v>
          </cell>
          <cell r="FA155">
            <v>4.5209999999999999</v>
          </cell>
          <cell r="FB155">
            <v>5.57</v>
          </cell>
          <cell r="FC155">
            <v>407.12400000000002</v>
          </cell>
          <cell r="FD155">
            <v>524.35900000000004</v>
          </cell>
          <cell r="FE155">
            <v>188.01499999999999</v>
          </cell>
          <cell r="FF155">
            <v>227.70099999999999</v>
          </cell>
          <cell r="FK155">
            <v>14453.148000000003</v>
          </cell>
          <cell r="FL155">
            <v>14653.723</v>
          </cell>
          <cell r="FM155">
            <v>14532.195</v>
          </cell>
          <cell r="FN155">
            <v>322.83699999999999</v>
          </cell>
          <cell r="FO155">
            <v>153.07300000000001</v>
          </cell>
          <cell r="FP155">
            <v>1685.211</v>
          </cell>
          <cell r="FQ155">
            <v>12492.602000000001</v>
          </cell>
          <cell r="FR155">
            <v>14653.723</v>
          </cell>
          <cell r="FS155">
            <v>0</v>
          </cell>
          <cell r="FU155">
            <v>0.08</v>
          </cell>
          <cell r="FV155">
            <v>-1797.57</v>
          </cell>
          <cell r="FW155">
            <v>0</v>
          </cell>
          <cell r="FX155">
            <v>0</v>
          </cell>
          <cell r="FY155">
            <v>0</v>
          </cell>
          <cell r="FZ155">
            <v>160.80000000000001</v>
          </cell>
          <cell r="GA155">
            <v>0.15</v>
          </cell>
          <cell r="GB155">
            <v>-2859</v>
          </cell>
          <cell r="GE155">
            <v>0.25</v>
          </cell>
          <cell r="GF155">
            <v>-5878.5</v>
          </cell>
          <cell r="GO155">
            <v>1.2500000000000001E-2</v>
          </cell>
          <cell r="GP155">
            <v>-1167.67</v>
          </cell>
          <cell r="GQ155" t="str">
            <v xml:space="preserve"> </v>
          </cell>
          <cell r="GR155">
            <v>0</v>
          </cell>
          <cell r="GS155">
            <v>0</v>
          </cell>
          <cell r="GV155">
            <v>0</v>
          </cell>
          <cell r="GW155">
            <v>0</v>
          </cell>
          <cell r="GX155">
            <v>-2965.24</v>
          </cell>
          <cell r="GY155">
            <v>-8737.5</v>
          </cell>
          <cell r="GZ155">
            <v>-11702.74</v>
          </cell>
          <cell r="HC155">
            <v>-11702.74</v>
          </cell>
          <cell r="HE155">
            <v>3319.5036450599991</v>
          </cell>
          <cell r="HF155">
            <v>4.7733343199999929</v>
          </cell>
          <cell r="HG155">
            <v>572.47624823999979</v>
          </cell>
          <cell r="HH155">
            <v>1039.8083354999994</v>
          </cell>
          <cell r="HI155">
            <v>244.33099742400049</v>
          </cell>
          <cell r="HJ155">
            <v>501.03434303999876</v>
          </cell>
          <cell r="HK155">
            <v>252.65219976000014</v>
          </cell>
          <cell r="HL155">
            <v>268.83807277600005</v>
          </cell>
          <cell r="HM155">
            <v>435.59011400000003</v>
          </cell>
        </row>
        <row r="156">
          <cell r="B156" t="str">
            <v>72-400-161</v>
          </cell>
          <cell r="C156" t="str">
            <v>Devon-GTH00086</v>
          </cell>
          <cell r="D156" t="str">
            <v>Sansone-Bedinger (SA) A1H</v>
          </cell>
          <cell r="E156">
            <v>1718</v>
          </cell>
          <cell r="F156">
            <v>2083</v>
          </cell>
          <cell r="H156">
            <v>3.1855000000000002</v>
          </cell>
          <cell r="I156">
            <v>3.1855000000000002</v>
          </cell>
          <cell r="J156">
            <v>1.1424000000000001</v>
          </cell>
          <cell r="K156">
            <v>0.21390000000000001</v>
          </cell>
          <cell r="L156">
            <v>0.35470000000000002</v>
          </cell>
          <cell r="M156">
            <v>0.1235</v>
          </cell>
          <cell r="N156">
            <v>0.1278</v>
          </cell>
          <cell r="O156">
            <v>0.24840000000000001</v>
          </cell>
          <cell r="P156">
            <v>5.3962000000000003</v>
          </cell>
          <cell r="Q156">
            <v>0.53890000000000005</v>
          </cell>
          <cell r="R156">
            <v>1235.3</v>
          </cell>
          <cell r="T156" t="str">
            <v>PriceTableDevonNGL</v>
          </cell>
          <cell r="Y156">
            <v>41320</v>
          </cell>
          <cell r="Z156">
            <v>14.65</v>
          </cell>
          <cell r="AB156">
            <v>1634.9</v>
          </cell>
          <cell r="AC156">
            <v>1990.4849999999999</v>
          </cell>
          <cell r="AE156" t="str">
            <v>Yes</v>
          </cell>
          <cell r="AG156" t="str">
            <v>Yes</v>
          </cell>
          <cell r="AI156">
            <v>0.95</v>
          </cell>
          <cell r="AK156">
            <v>5447.2240000000002</v>
          </cell>
          <cell r="AL156">
            <v>5447.2240000000002</v>
          </cell>
          <cell r="AM156">
            <v>1953.511</v>
          </cell>
          <cell r="AN156">
            <v>365.77</v>
          </cell>
          <cell r="AO156">
            <v>606.53899999999999</v>
          </cell>
          <cell r="AP156">
            <v>211.18600000000001</v>
          </cell>
          <cell r="AQ156">
            <v>218.53899999999999</v>
          </cell>
          <cell r="AR156">
            <v>424.76499999999999</v>
          </cell>
          <cell r="AS156">
            <v>14674.758000000002</v>
          </cell>
          <cell r="AU156">
            <v>5207.9740000000002</v>
          </cell>
          <cell r="AV156">
            <v>5207.9740000000002</v>
          </cell>
          <cell r="AW156">
            <v>1867.71</v>
          </cell>
          <cell r="AX156">
            <v>349.70499999999998</v>
          </cell>
          <cell r="AY156">
            <v>579.899</v>
          </cell>
          <cell r="AZ156">
            <v>201.91</v>
          </cell>
          <cell r="BA156">
            <v>208.94</v>
          </cell>
          <cell r="BB156">
            <v>406.10899999999998</v>
          </cell>
          <cell r="BC156">
            <v>14030.221</v>
          </cell>
          <cell r="BE156">
            <v>36.741</v>
          </cell>
          <cell r="BF156">
            <v>4406.5159999999996</v>
          </cell>
          <cell r="BG156">
            <v>1914.9359999999999</v>
          </cell>
          <cell r="BH156">
            <v>323.98599999999999</v>
          </cell>
          <cell r="BI156">
            <v>645.32100000000003</v>
          </cell>
          <cell r="BJ156">
            <v>206.679</v>
          </cell>
          <cell r="BK156">
            <v>214.87299999999999</v>
          </cell>
          <cell r="BL156">
            <v>426.346</v>
          </cell>
          <cell r="BM156">
            <v>8175.3979999999992</v>
          </cell>
          <cell r="BO156">
            <v>36.741</v>
          </cell>
          <cell r="BP156">
            <v>4406.5159999999996</v>
          </cell>
          <cell r="BQ156">
            <v>1914.9359999999999</v>
          </cell>
          <cell r="BR156">
            <v>323.98599999999999</v>
          </cell>
          <cell r="BS156">
            <v>645.322</v>
          </cell>
          <cell r="BT156">
            <v>206.679</v>
          </cell>
          <cell r="BU156">
            <v>214.87299999999999</v>
          </cell>
          <cell r="BV156">
            <v>426.346</v>
          </cell>
          <cell r="BW156">
            <v>8175.3989999999994</v>
          </cell>
          <cell r="BY156">
            <v>0</v>
          </cell>
          <cell r="BZ156">
            <v>0</v>
          </cell>
          <cell r="CA156">
            <v>0</v>
          </cell>
          <cell r="CB156">
            <v>0</v>
          </cell>
          <cell r="CC156">
            <v>0</v>
          </cell>
          <cell r="CD156">
            <v>0</v>
          </cell>
          <cell r="CE156">
            <v>0</v>
          </cell>
          <cell r="CF156">
            <v>0</v>
          </cell>
          <cell r="CG156">
            <v>0</v>
          </cell>
          <cell r="CI156">
            <v>34.904000000000003</v>
          </cell>
          <cell r="CJ156">
            <v>4186.1899999999996</v>
          </cell>
          <cell r="CK156">
            <v>1819.1890000000001</v>
          </cell>
          <cell r="CL156">
            <v>307.78699999999998</v>
          </cell>
          <cell r="CM156">
            <v>613.05499999999995</v>
          </cell>
          <cell r="CN156">
            <v>196.345</v>
          </cell>
          <cell r="CO156">
            <v>204.12899999999999</v>
          </cell>
          <cell r="CP156">
            <v>405.029</v>
          </cell>
          <cell r="CQ156">
            <v>7766.6280000000006</v>
          </cell>
          <cell r="CS156">
            <v>2.1800000000000002</v>
          </cell>
          <cell r="CT156">
            <v>165.71</v>
          </cell>
          <cell r="CU156">
            <v>69.905000000000001</v>
          </cell>
          <cell r="CV156">
            <v>9.9570000000000007</v>
          </cell>
          <cell r="CW156">
            <v>20.585999999999999</v>
          </cell>
          <cell r="CX156">
            <v>5.6840000000000002</v>
          </cell>
          <cell r="CY156">
            <v>5.9619999999999997</v>
          </cell>
          <cell r="CZ156">
            <v>10.427</v>
          </cell>
          <cell r="DB156">
            <v>2.1949999999999998</v>
          </cell>
          <cell r="DC156">
            <v>292.32799999999997</v>
          </cell>
          <cell r="DD156">
            <v>175.33699999999999</v>
          </cell>
          <cell r="DE156">
            <v>32.279000000000003</v>
          </cell>
          <cell r="DF156">
            <v>66.945999999999998</v>
          </cell>
          <cell r="DG156">
            <v>22.669</v>
          </cell>
          <cell r="DH156">
            <v>23.823</v>
          </cell>
          <cell r="DI156">
            <v>50.292999999999999</v>
          </cell>
          <cell r="DJ156">
            <v>665.86999999999989</v>
          </cell>
          <cell r="DL156">
            <v>0.22062000000000001</v>
          </cell>
          <cell r="DM156">
            <v>0.22062000000000001</v>
          </cell>
          <cell r="DN156">
            <v>0.87283500000000003</v>
          </cell>
          <cell r="DO156">
            <v>1.1972959999999999</v>
          </cell>
          <cell r="DP156">
            <v>1.18468</v>
          </cell>
          <cell r="DQ156">
            <v>1.986728</v>
          </cell>
          <cell r="DS156">
            <v>0</v>
          </cell>
          <cell r="DT156">
            <v>0</v>
          </cell>
          <cell r="DU156">
            <v>0</v>
          </cell>
          <cell r="DV156">
            <v>0</v>
          </cell>
          <cell r="DW156">
            <v>0</v>
          </cell>
          <cell r="DX156">
            <v>0</v>
          </cell>
          <cell r="DY156">
            <v>0</v>
          </cell>
          <cell r="DZ156">
            <v>0</v>
          </cell>
          <cell r="EA156">
            <v>0</v>
          </cell>
          <cell r="EC156">
            <v>0</v>
          </cell>
          <cell r="ED156">
            <v>0</v>
          </cell>
          <cell r="EE156">
            <v>0</v>
          </cell>
          <cell r="EF156">
            <v>0</v>
          </cell>
          <cell r="EG156">
            <v>0</v>
          </cell>
          <cell r="EH156">
            <v>0</v>
          </cell>
          <cell r="EI156">
            <v>0</v>
          </cell>
          <cell r="EJ156">
            <v>0</v>
          </cell>
          <cell r="EK156">
            <v>0</v>
          </cell>
          <cell r="EM156">
            <v>37.496000000000002</v>
          </cell>
          <cell r="EN156">
            <v>37.849999999999994</v>
          </cell>
          <cell r="EP156">
            <v>43.423999999999999</v>
          </cell>
          <cell r="EQ156">
            <v>44.155999999999999</v>
          </cell>
          <cell r="ES156">
            <v>7.9939999999999998</v>
          </cell>
          <cell r="ET156">
            <v>9.2530000000000001</v>
          </cell>
          <cell r="EX156">
            <v>1710.0060000000001</v>
          </cell>
          <cell r="EY156">
            <v>2073.7469999999998</v>
          </cell>
          <cell r="FA156">
            <v>0.40799999999999997</v>
          </cell>
          <cell r="FB156">
            <v>0.49299999999999999</v>
          </cell>
          <cell r="FC156">
            <v>36.700000000000003</v>
          </cell>
          <cell r="FD156">
            <v>46.451000000000001</v>
          </cell>
          <cell r="FE156">
            <v>16.948</v>
          </cell>
          <cell r="FF156">
            <v>20.170999999999999</v>
          </cell>
          <cell r="FK156">
            <v>1325.8710000000001</v>
          </cell>
          <cell r="FL156">
            <v>1344.271</v>
          </cell>
          <cell r="FM156">
            <v>1333.123</v>
          </cell>
          <cell r="FN156">
            <v>29.616</v>
          </cell>
          <cell r="FO156">
            <v>14.042</v>
          </cell>
          <cell r="FP156">
            <v>154.59399999999999</v>
          </cell>
          <cell r="FQ156">
            <v>1146.019</v>
          </cell>
          <cell r="FR156">
            <v>1344.271</v>
          </cell>
          <cell r="FS156">
            <v>0</v>
          </cell>
          <cell r="FU156">
            <v>0.08</v>
          </cell>
          <cell r="FV156">
            <v>-159.24</v>
          </cell>
          <cell r="FW156">
            <v>0</v>
          </cell>
          <cell r="FX156">
            <v>0</v>
          </cell>
          <cell r="FY156">
            <v>0</v>
          </cell>
          <cell r="FZ156">
            <v>160.30000000000001</v>
          </cell>
          <cell r="GA156">
            <v>0.15</v>
          </cell>
          <cell r="GB156">
            <v>-257.7</v>
          </cell>
          <cell r="GE156">
            <v>0.25</v>
          </cell>
          <cell r="GF156">
            <v>-520.75</v>
          </cell>
          <cell r="GO156">
            <v>1.2500000000000001E-2</v>
          </cell>
          <cell r="GP156">
            <v>-97.08</v>
          </cell>
          <cell r="GQ156" t="str">
            <v>72-402-161</v>
          </cell>
          <cell r="GR156">
            <v>2361</v>
          </cell>
          <cell r="GS156">
            <v>-200</v>
          </cell>
          <cell r="GV156">
            <v>0</v>
          </cell>
          <cell r="GW156">
            <v>0</v>
          </cell>
          <cell r="GX156">
            <v>-256.32</v>
          </cell>
          <cell r="GY156">
            <v>-978.45</v>
          </cell>
          <cell r="GZ156">
            <v>-1234.77</v>
          </cell>
          <cell r="HC156">
            <v>-1234.77</v>
          </cell>
          <cell r="HE156">
            <v>274.43215014899999</v>
          </cell>
          <cell r="HF156">
            <v>0.4052789399999992</v>
          </cell>
          <cell r="HG156">
            <v>48.608322120000004</v>
          </cell>
          <cell r="HH156">
            <v>83.571332744999864</v>
          </cell>
          <cell r="HI156">
            <v>19.394997904000014</v>
          </cell>
          <cell r="HJ156">
            <v>38.22488488000009</v>
          </cell>
          <cell r="HK156">
            <v>20.530847152000007</v>
          </cell>
          <cell r="HL156">
            <v>21.345405631999999</v>
          </cell>
          <cell r="HM156">
            <v>42.351080776000018</v>
          </cell>
        </row>
        <row r="157">
          <cell r="B157" t="str">
            <v>72-400-162</v>
          </cell>
          <cell r="C157" t="str">
            <v>Devon-GTH00086</v>
          </cell>
          <cell r="D157" t="str">
            <v>Sansone-Robertson (SA) 1H</v>
          </cell>
          <cell r="E157">
            <v>36674</v>
          </cell>
          <cell r="F157">
            <v>44574</v>
          </cell>
          <cell r="H157">
            <v>3.194</v>
          </cell>
          <cell r="I157">
            <v>3.194</v>
          </cell>
          <cell r="J157">
            <v>1.1371</v>
          </cell>
          <cell r="K157">
            <v>0.21260000000000001</v>
          </cell>
          <cell r="L157">
            <v>0.3503</v>
          </cell>
          <cell r="M157">
            <v>0.12239999999999999</v>
          </cell>
          <cell r="N157">
            <v>0.12529999999999999</v>
          </cell>
          <cell r="O157">
            <v>0.2656</v>
          </cell>
          <cell r="P157">
            <v>5.4073000000000002</v>
          </cell>
          <cell r="Q157">
            <v>0.51790000000000003</v>
          </cell>
          <cell r="R157">
            <v>1237</v>
          </cell>
          <cell r="T157" t="str">
            <v>PriceTableDevonNGL</v>
          </cell>
          <cell r="Y157">
            <v>41320</v>
          </cell>
          <cell r="Z157">
            <v>14.65</v>
          </cell>
          <cell r="AB157">
            <v>34899.671000000002</v>
          </cell>
          <cell r="AC157">
            <v>42594.254999999997</v>
          </cell>
          <cell r="AE157" t="str">
            <v>Yes</v>
          </cell>
          <cell r="AG157" t="str">
            <v>Yes</v>
          </cell>
          <cell r="AI157">
            <v>0.95</v>
          </cell>
          <cell r="AK157">
            <v>116590.368</v>
          </cell>
          <cell r="AL157">
            <v>116590.368</v>
          </cell>
          <cell r="AM157">
            <v>41507.485000000001</v>
          </cell>
          <cell r="AN157">
            <v>7760.5240000000003</v>
          </cell>
          <cell r="AO157">
            <v>12786.977000000001</v>
          </cell>
          <cell r="AP157">
            <v>4467.9589999999998</v>
          </cell>
          <cell r="AQ157">
            <v>4573.8180000000002</v>
          </cell>
          <cell r="AR157">
            <v>9695.1790000000001</v>
          </cell>
          <cell r="AS157">
            <v>313972.67800000001</v>
          </cell>
          <cell r="AU157">
            <v>111469.549</v>
          </cell>
          <cell r="AV157">
            <v>111469.549</v>
          </cell>
          <cell r="AW157">
            <v>39684.415999999997</v>
          </cell>
          <cell r="AX157">
            <v>7419.67</v>
          </cell>
          <cell r="AY157">
            <v>12225.355</v>
          </cell>
          <cell r="AZ157">
            <v>4271.72</v>
          </cell>
          <cell r="BA157">
            <v>4372.9290000000001</v>
          </cell>
          <cell r="BB157">
            <v>9269.3529999999992</v>
          </cell>
          <cell r="BC157">
            <v>300182.54099999991</v>
          </cell>
          <cell r="BE157">
            <v>786.39099999999996</v>
          </cell>
          <cell r="BF157">
            <v>94315.434999999998</v>
          </cell>
          <cell r="BG157">
            <v>40687.858</v>
          </cell>
          <cell r="BH157">
            <v>6873.9970000000003</v>
          </cell>
          <cell r="BI157">
            <v>13604.584999999999</v>
          </cell>
          <cell r="BJ157">
            <v>4372.6170000000002</v>
          </cell>
          <cell r="BK157">
            <v>4497.0919999999996</v>
          </cell>
          <cell r="BL157">
            <v>9731.268</v>
          </cell>
          <cell r="BM157">
            <v>174869.24300000002</v>
          </cell>
          <cell r="BO157">
            <v>786.39099999999996</v>
          </cell>
          <cell r="BP157">
            <v>94315.434999999998</v>
          </cell>
          <cell r="BQ157">
            <v>40687.858</v>
          </cell>
          <cell r="BR157">
            <v>6873.9970000000003</v>
          </cell>
          <cell r="BS157">
            <v>13604.584999999999</v>
          </cell>
          <cell r="BT157">
            <v>4372.6170000000002</v>
          </cell>
          <cell r="BU157">
            <v>4497.0919999999996</v>
          </cell>
          <cell r="BV157">
            <v>9731.268</v>
          </cell>
          <cell r="BW157">
            <v>174869.24300000002</v>
          </cell>
          <cell r="BY157">
            <v>0</v>
          </cell>
          <cell r="BZ157">
            <v>0</v>
          </cell>
          <cell r="CA157">
            <v>0</v>
          </cell>
          <cell r="CB157">
            <v>0</v>
          </cell>
          <cell r="CC157">
            <v>0</v>
          </cell>
          <cell r="CD157">
            <v>0</v>
          </cell>
          <cell r="CE157">
            <v>0</v>
          </cell>
          <cell r="CF157">
            <v>0</v>
          </cell>
          <cell r="CG157">
            <v>0</v>
          </cell>
          <cell r="CI157">
            <v>747.07100000000003</v>
          </cell>
          <cell r="CJ157">
            <v>89599.663</v>
          </cell>
          <cell r="CK157">
            <v>38653.464999999997</v>
          </cell>
          <cell r="CL157">
            <v>6530.2969999999996</v>
          </cell>
          <cell r="CM157">
            <v>12924.356</v>
          </cell>
          <cell r="CN157">
            <v>4153.9859999999999</v>
          </cell>
          <cell r="CO157">
            <v>4272.2370000000001</v>
          </cell>
          <cell r="CP157">
            <v>9244.7049999999999</v>
          </cell>
          <cell r="CQ157">
            <v>166125.77999999997</v>
          </cell>
          <cell r="CS157">
            <v>46.654000000000003</v>
          </cell>
          <cell r="CT157">
            <v>3546.799</v>
          </cell>
          <cell r="CU157">
            <v>1485.3230000000001</v>
          </cell>
          <cell r="CV157">
            <v>211.26</v>
          </cell>
          <cell r="CW157">
            <v>434.00099999999998</v>
          </cell>
          <cell r="CX157">
            <v>120.248</v>
          </cell>
          <cell r="CY157">
            <v>124.774</v>
          </cell>
          <cell r="CZ157">
            <v>237.995</v>
          </cell>
          <cell r="DB157">
            <v>46.97</v>
          </cell>
          <cell r="DC157">
            <v>6256.8860000000004</v>
          </cell>
          <cell r="DD157">
            <v>3725.502</v>
          </cell>
          <cell r="DE157">
            <v>684.85599999999999</v>
          </cell>
          <cell r="DF157">
            <v>1411.34</v>
          </cell>
          <cell r="DG157">
            <v>479.589</v>
          </cell>
          <cell r="DH157">
            <v>498.59300000000002</v>
          </cell>
          <cell r="DI157">
            <v>1147.93</v>
          </cell>
          <cell r="DJ157">
            <v>14251.666000000001</v>
          </cell>
          <cell r="DL157">
            <v>0.22062000000000001</v>
          </cell>
          <cell r="DM157">
            <v>0.22062000000000001</v>
          </cell>
          <cell r="DN157">
            <v>0.87283500000000003</v>
          </cell>
          <cell r="DO157">
            <v>1.1972959999999999</v>
          </cell>
          <cell r="DP157">
            <v>1.18468</v>
          </cell>
          <cell r="DQ157">
            <v>1.986728</v>
          </cell>
          <cell r="DS157">
            <v>0</v>
          </cell>
          <cell r="DT157">
            <v>0</v>
          </cell>
          <cell r="DU157">
            <v>0</v>
          </cell>
          <cell r="DV157">
            <v>0</v>
          </cell>
          <cell r="DW157">
            <v>0</v>
          </cell>
          <cell r="DX157">
            <v>0</v>
          </cell>
          <cell r="DY157">
            <v>0</v>
          </cell>
          <cell r="DZ157">
            <v>0</v>
          </cell>
          <cell r="EA157">
            <v>0</v>
          </cell>
          <cell r="EC157">
            <v>0</v>
          </cell>
          <cell r="ED157">
            <v>0</v>
          </cell>
          <cell r="EE157">
            <v>0</v>
          </cell>
          <cell r="EF157">
            <v>0</v>
          </cell>
          <cell r="EG157">
            <v>0</v>
          </cell>
          <cell r="EH157">
            <v>0</v>
          </cell>
          <cell r="EI157">
            <v>0</v>
          </cell>
          <cell r="EJ157">
            <v>0</v>
          </cell>
          <cell r="EK157">
            <v>0</v>
          </cell>
          <cell r="EM157">
            <v>802.36300000000006</v>
          </cell>
          <cell r="EN157">
            <v>809.94200000000001</v>
          </cell>
          <cell r="EP157">
            <v>929.226</v>
          </cell>
          <cell r="EQ157">
            <v>944.88800000000003</v>
          </cell>
          <cell r="ES157">
            <v>171.06700000000001</v>
          </cell>
          <cell r="ET157">
            <v>198.01599999999999</v>
          </cell>
          <cell r="EX157">
            <v>36502.932999999997</v>
          </cell>
          <cell r="EY157">
            <v>44375.983999999997</v>
          </cell>
          <cell r="FA157">
            <v>8.6999999999999993</v>
          </cell>
          <cell r="FB157">
            <v>10.558999999999999</v>
          </cell>
          <cell r="FC157">
            <v>783.41700000000003</v>
          </cell>
          <cell r="FD157">
            <v>993.99400000000003</v>
          </cell>
          <cell r="FE157">
            <v>361.79199999999997</v>
          </cell>
          <cell r="FF157">
            <v>431.63900000000001</v>
          </cell>
          <cell r="FK157">
            <v>28369.487999999998</v>
          </cell>
          <cell r="FL157">
            <v>28763.188999999998</v>
          </cell>
          <cell r="FM157">
            <v>28524.647000000001</v>
          </cell>
          <cell r="FN157">
            <v>633.68399999999997</v>
          </cell>
          <cell r="FO157">
            <v>300.46100000000001</v>
          </cell>
          <cell r="FP157">
            <v>3307.8310000000001</v>
          </cell>
          <cell r="FQ157">
            <v>24521.214</v>
          </cell>
          <cell r="FR157">
            <v>28763.188999999998</v>
          </cell>
          <cell r="FS157">
            <v>0</v>
          </cell>
          <cell r="FU157">
            <v>0.08</v>
          </cell>
          <cell r="FV157">
            <v>-3407.54</v>
          </cell>
          <cell r="FW157">
            <v>0</v>
          </cell>
          <cell r="FX157">
            <v>0</v>
          </cell>
          <cell r="FY157">
            <v>0</v>
          </cell>
          <cell r="FZ157">
            <v>151.19999999999999</v>
          </cell>
          <cell r="GA157">
            <v>0.15</v>
          </cell>
          <cell r="GB157">
            <v>-5501.1</v>
          </cell>
          <cell r="GE157">
            <v>0.25</v>
          </cell>
          <cell r="GF157">
            <v>-11143.5</v>
          </cell>
          <cell r="GO157">
            <v>1.2500000000000001E-2</v>
          </cell>
          <cell r="GP157">
            <v>-2076.5700000000002</v>
          </cell>
          <cell r="GQ157" t="str">
            <v xml:space="preserve"> </v>
          </cell>
          <cell r="GR157">
            <v>0</v>
          </cell>
          <cell r="GS157">
            <v>0</v>
          </cell>
          <cell r="GV157">
            <v>0</v>
          </cell>
          <cell r="GW157">
            <v>0</v>
          </cell>
          <cell r="GX157">
            <v>-5484.1100000000006</v>
          </cell>
          <cell r="GY157">
            <v>-16644.599999999999</v>
          </cell>
          <cell r="GZ157">
            <v>-22128.71</v>
          </cell>
          <cell r="HC157">
            <v>-22128.71</v>
          </cell>
          <cell r="HE157">
            <v>5889.8765277870025</v>
          </cell>
          <cell r="HF157">
            <v>8.6747783999999868</v>
          </cell>
          <cell r="HG157">
            <v>1040.3936186399994</v>
          </cell>
          <cell r="HH157">
            <v>1775.6894141550033</v>
          </cell>
          <cell r="HI157">
            <v>411.51063520000082</v>
          </cell>
          <cell r="HJ157">
            <v>805.85369171999923</v>
          </cell>
          <cell r="HK157">
            <v>434.36032936800063</v>
          </cell>
          <cell r="HL157">
            <v>446.72572443999917</v>
          </cell>
          <cell r="HM157">
            <v>966.66833586400026</v>
          </cell>
        </row>
        <row r="158">
          <cell r="B158" t="str">
            <v>72-400-163</v>
          </cell>
          <cell r="C158" t="str">
            <v>Devon-GTH00086</v>
          </cell>
          <cell r="D158" t="str">
            <v>Sansone-Robertson (SA) A1H</v>
          </cell>
          <cell r="E158">
            <v>11493</v>
          </cell>
          <cell r="F158">
            <v>13929</v>
          </cell>
          <cell r="H158">
            <v>3.1223000000000001</v>
          </cell>
          <cell r="I158">
            <v>3.1223000000000001</v>
          </cell>
          <cell r="J158">
            <v>1.1186</v>
          </cell>
          <cell r="K158">
            <v>0.214</v>
          </cell>
          <cell r="L158">
            <v>0.34820000000000001</v>
          </cell>
          <cell r="M158">
            <v>0.1237</v>
          </cell>
          <cell r="N158">
            <v>0.12659999999999999</v>
          </cell>
          <cell r="O158">
            <v>0.26650000000000001</v>
          </cell>
          <cell r="P158">
            <v>5.3198999999999996</v>
          </cell>
          <cell r="Q158">
            <v>0.49199999999999999</v>
          </cell>
          <cell r="R158">
            <v>1233.5999999999999</v>
          </cell>
          <cell r="T158" t="str">
            <v>PriceTableDevonNGL</v>
          </cell>
          <cell r="Y158">
            <v>41320</v>
          </cell>
          <cell r="Z158">
            <v>14.65</v>
          </cell>
          <cell r="AB158">
            <v>10937.102000000001</v>
          </cell>
          <cell r="AC158">
            <v>13310.347</v>
          </cell>
          <cell r="AE158" t="str">
            <v>Yes</v>
          </cell>
          <cell r="AG158" t="str">
            <v>Yes</v>
          </cell>
          <cell r="AI158">
            <v>0.95</v>
          </cell>
          <cell r="AK158">
            <v>35717.684999999998</v>
          </cell>
          <cell r="AL158">
            <v>35717.684999999998</v>
          </cell>
          <cell r="AM158">
            <v>12796.272999999999</v>
          </cell>
          <cell r="AN158">
            <v>2448.0619999999999</v>
          </cell>
          <cell r="AO158">
            <v>3983.2489999999998</v>
          </cell>
          <cell r="AP158">
            <v>1415.0709999999999</v>
          </cell>
          <cell r="AQ158">
            <v>1448.2460000000001</v>
          </cell>
          <cell r="AR158">
            <v>3048.6379999999999</v>
          </cell>
          <cell r="AS158">
            <v>96574.909</v>
          </cell>
          <cell r="AU158">
            <v>34148.913999999997</v>
          </cell>
          <cell r="AV158">
            <v>34148.913999999997</v>
          </cell>
          <cell r="AW158">
            <v>12234.242</v>
          </cell>
          <cell r="AX158">
            <v>2340.54</v>
          </cell>
          <cell r="AY158">
            <v>3808.299</v>
          </cell>
          <cell r="AZ158">
            <v>1352.92</v>
          </cell>
          <cell r="BA158">
            <v>1384.6369999999999</v>
          </cell>
          <cell r="BB158">
            <v>2914.7379999999998</v>
          </cell>
          <cell r="BC158">
            <v>92333.203999999983</v>
          </cell>
          <cell r="BE158">
            <v>240.91200000000001</v>
          </cell>
          <cell r="BF158">
            <v>28893.716</v>
          </cell>
          <cell r="BG158">
            <v>12543.592000000001</v>
          </cell>
          <cell r="BH158">
            <v>2168.4070000000002</v>
          </cell>
          <cell r="BI158">
            <v>4237.9409999999998</v>
          </cell>
          <cell r="BJ158">
            <v>1384.875</v>
          </cell>
          <cell r="BK158">
            <v>1423.952</v>
          </cell>
          <cell r="BL158">
            <v>3059.9859999999999</v>
          </cell>
          <cell r="BM158">
            <v>53953.380999999994</v>
          </cell>
          <cell r="BO158">
            <v>240.91200000000001</v>
          </cell>
          <cell r="BP158">
            <v>28893.718000000001</v>
          </cell>
          <cell r="BQ158">
            <v>12543.592000000001</v>
          </cell>
          <cell r="BR158">
            <v>2168.4070000000002</v>
          </cell>
          <cell r="BS158">
            <v>4237.9409999999998</v>
          </cell>
          <cell r="BT158">
            <v>1384.876</v>
          </cell>
          <cell r="BU158">
            <v>1423.952</v>
          </cell>
          <cell r="BV158">
            <v>3059.9870000000001</v>
          </cell>
          <cell r="BW158">
            <v>53953.384999999995</v>
          </cell>
          <cell r="BY158">
            <v>0</v>
          </cell>
          <cell r="BZ158">
            <v>0</v>
          </cell>
          <cell r="CA158">
            <v>0</v>
          </cell>
          <cell r="CB158">
            <v>0</v>
          </cell>
          <cell r="CC158">
            <v>0</v>
          </cell>
          <cell r="CD158">
            <v>0</v>
          </cell>
          <cell r="CE158">
            <v>0</v>
          </cell>
          <cell r="CF158">
            <v>0</v>
          </cell>
          <cell r="CG158">
            <v>0</v>
          </cell>
          <cell r="CI158">
            <v>228.86600000000001</v>
          </cell>
          <cell r="CJ158">
            <v>27449.03</v>
          </cell>
          <cell r="CK158">
            <v>11916.412</v>
          </cell>
          <cell r="CL158">
            <v>2059.9870000000001</v>
          </cell>
          <cell r="CM158">
            <v>4026.0439999999999</v>
          </cell>
          <cell r="CN158">
            <v>1315.6310000000001</v>
          </cell>
          <cell r="CO158">
            <v>1352.7539999999999</v>
          </cell>
          <cell r="CP158">
            <v>2906.9870000000001</v>
          </cell>
          <cell r="CQ158">
            <v>51255.71100000001</v>
          </cell>
          <cell r="CS158">
            <v>14.292</v>
          </cell>
          <cell r="CT158">
            <v>1086.569</v>
          </cell>
          <cell r="CU158">
            <v>457.90800000000002</v>
          </cell>
          <cell r="CV158">
            <v>66.641999999999996</v>
          </cell>
          <cell r="CW158">
            <v>135.19499999999999</v>
          </cell>
          <cell r="CX158">
            <v>38.084000000000003</v>
          </cell>
          <cell r="CY158">
            <v>39.508000000000003</v>
          </cell>
          <cell r="CZ158">
            <v>74.837000000000003</v>
          </cell>
          <cell r="DB158">
            <v>14.388999999999999</v>
          </cell>
          <cell r="DC158">
            <v>1916.809</v>
          </cell>
          <cell r="DD158">
            <v>1148.529</v>
          </cell>
          <cell r="DE158">
            <v>216.03800000000001</v>
          </cell>
          <cell r="DF158">
            <v>439.64400000000001</v>
          </cell>
          <cell r="DG158">
            <v>151.893</v>
          </cell>
          <cell r="DH158">
            <v>157.874</v>
          </cell>
          <cell r="DI158">
            <v>360.96499999999997</v>
          </cell>
          <cell r="DJ158">
            <v>4406.1409999999996</v>
          </cell>
          <cell r="DL158">
            <v>0.22062000000000001</v>
          </cell>
          <cell r="DM158">
            <v>0.22062000000000001</v>
          </cell>
          <cell r="DN158">
            <v>0.87283500000000003</v>
          </cell>
          <cell r="DO158">
            <v>1.1972959999999999</v>
          </cell>
          <cell r="DP158">
            <v>1.18468</v>
          </cell>
          <cell r="DQ158">
            <v>1.986728</v>
          </cell>
          <cell r="DS158">
            <v>0</v>
          </cell>
          <cell r="DT158">
            <v>0</v>
          </cell>
          <cell r="DU158">
            <v>0</v>
          </cell>
          <cell r="DV158">
            <v>0</v>
          </cell>
          <cell r="DW158">
            <v>0</v>
          </cell>
          <cell r="DX158">
            <v>0</v>
          </cell>
          <cell r="DY158">
            <v>0</v>
          </cell>
          <cell r="DZ158">
            <v>0</v>
          </cell>
          <cell r="EA158">
            <v>0</v>
          </cell>
          <cell r="EC158">
            <v>0</v>
          </cell>
          <cell r="ED158">
            <v>0</v>
          </cell>
          <cell r="EE158">
            <v>0</v>
          </cell>
          <cell r="EF158">
            <v>0</v>
          </cell>
          <cell r="EG158">
            <v>0</v>
          </cell>
          <cell r="EH158">
            <v>0</v>
          </cell>
          <cell r="EI158">
            <v>0</v>
          </cell>
          <cell r="EJ158">
            <v>0</v>
          </cell>
          <cell r="EK158">
            <v>0</v>
          </cell>
          <cell r="EM158">
            <v>250.73299999999998</v>
          </cell>
          <cell r="EN158">
            <v>253.101</v>
          </cell>
          <cell r="EP158">
            <v>290.37599999999998</v>
          </cell>
          <cell r="EQ158">
            <v>295.27</v>
          </cell>
          <cell r="ES158">
            <v>53.457000000000001</v>
          </cell>
          <cell r="ET158">
            <v>61.878</v>
          </cell>
          <cell r="EX158">
            <v>11439.543</v>
          </cell>
          <cell r="EY158">
            <v>13867.121999999999</v>
          </cell>
          <cell r="FA158">
            <v>2.726</v>
          </cell>
          <cell r="FB158">
            <v>3.3</v>
          </cell>
          <cell r="FC158">
            <v>245.51300000000001</v>
          </cell>
          <cell r="FD158">
            <v>310.61500000000001</v>
          </cell>
          <cell r="FE158">
            <v>113.381</v>
          </cell>
          <cell r="FF158">
            <v>134.88300000000001</v>
          </cell>
          <cell r="FK158">
            <v>8912.6099999999988</v>
          </cell>
          <cell r="FL158">
            <v>9036.2960000000003</v>
          </cell>
          <cell r="FM158">
            <v>8961.3549999999996</v>
          </cell>
          <cell r="FN158">
            <v>199.07900000000001</v>
          </cell>
          <cell r="FO158">
            <v>94.393000000000001</v>
          </cell>
          <cell r="FP158">
            <v>1039.194</v>
          </cell>
          <cell r="FQ158">
            <v>7703.6289999999999</v>
          </cell>
          <cell r="FR158">
            <v>9036.2960000000003</v>
          </cell>
          <cell r="FS158">
            <v>0</v>
          </cell>
          <cell r="FU158">
            <v>0.08</v>
          </cell>
          <cell r="FV158">
            <v>-1064.83</v>
          </cell>
          <cell r="FW158">
            <v>0</v>
          </cell>
          <cell r="FX158">
            <v>0</v>
          </cell>
          <cell r="FY158">
            <v>0</v>
          </cell>
          <cell r="FZ158">
            <v>153.9</v>
          </cell>
          <cell r="GA158">
            <v>0.15</v>
          </cell>
          <cell r="GB158">
            <v>-1723.95</v>
          </cell>
          <cell r="GE158">
            <v>0.25</v>
          </cell>
          <cell r="GF158">
            <v>-3482.25</v>
          </cell>
          <cell r="GO158">
            <v>1.2500000000000001E-2</v>
          </cell>
          <cell r="GP158">
            <v>-640.70000000000005</v>
          </cell>
          <cell r="GQ158" t="str">
            <v>72-99-402-163</v>
          </cell>
          <cell r="GR158">
            <v>0</v>
          </cell>
          <cell r="GS158">
            <v>-200</v>
          </cell>
          <cell r="GV158">
            <v>0</v>
          </cell>
          <cell r="GW158">
            <v>0</v>
          </cell>
          <cell r="GX158">
            <v>-1705.53</v>
          </cell>
          <cell r="GY158">
            <v>-5406.2</v>
          </cell>
          <cell r="GZ158">
            <v>-7111.73</v>
          </cell>
          <cell r="HC158">
            <v>-7111.73</v>
          </cell>
          <cell r="HE158">
            <v>1832.6372904680002</v>
          </cell>
          <cell r="HF158">
            <v>2.6575885199999982</v>
          </cell>
          <cell r="HG158">
            <v>318.72662532000032</v>
          </cell>
          <cell r="HH158">
            <v>547.42465530000027</v>
          </cell>
          <cell r="HI158">
            <v>129.81083232000009</v>
          </cell>
          <cell r="HJ158">
            <v>251.03013795999991</v>
          </cell>
          <cell r="HK158">
            <v>137.56899363199983</v>
          </cell>
          <cell r="HL158">
            <v>141.45106014400019</v>
          </cell>
          <cell r="HM158">
            <v>303.96739727199963</v>
          </cell>
        </row>
        <row r="159">
          <cell r="B159" t="str">
            <v>72-400-164</v>
          </cell>
          <cell r="C159" t="str">
            <v>Devon-GTH00086</v>
          </cell>
          <cell r="D159" t="str">
            <v>Faxel 8H</v>
          </cell>
          <cell r="E159">
            <v>13421</v>
          </cell>
          <cell r="F159">
            <v>16514</v>
          </cell>
          <cell r="H159">
            <v>3.3622000000000001</v>
          </cell>
          <cell r="I159">
            <v>3.3622000000000001</v>
          </cell>
          <cell r="J159">
            <v>1.2652000000000001</v>
          </cell>
          <cell r="K159">
            <v>0.2266</v>
          </cell>
          <cell r="L159">
            <v>0.41980000000000001</v>
          </cell>
          <cell r="M159">
            <v>0.1363</v>
          </cell>
          <cell r="N159">
            <v>0.14940000000000001</v>
          </cell>
          <cell r="O159">
            <v>0.20469999999999999</v>
          </cell>
          <cell r="P159">
            <v>5.7641999999999998</v>
          </cell>
          <cell r="Q159">
            <v>0.56769999999999998</v>
          </cell>
          <cell r="R159">
            <v>1252</v>
          </cell>
          <cell r="T159" t="str">
            <v>PriceTableDevonNGL</v>
          </cell>
          <cell r="Y159">
            <v>41422</v>
          </cell>
          <cell r="Z159">
            <v>14.65</v>
          </cell>
          <cell r="AB159">
            <v>12770.936</v>
          </cell>
          <cell r="AC159">
            <v>15780.534</v>
          </cell>
          <cell r="AE159" t="str">
            <v>Yes</v>
          </cell>
          <cell r="AG159" t="str">
            <v>Yes</v>
          </cell>
          <cell r="AI159">
            <v>0.95</v>
          </cell>
          <cell r="AK159">
            <v>44910.997000000003</v>
          </cell>
          <cell r="AL159">
            <v>44910.997000000003</v>
          </cell>
          <cell r="AM159">
            <v>16900.062999999998</v>
          </cell>
          <cell r="AN159">
            <v>3026.837</v>
          </cell>
          <cell r="AO159">
            <v>5607.53</v>
          </cell>
          <cell r="AP159">
            <v>1820.644</v>
          </cell>
          <cell r="AQ159">
            <v>1995.6289999999999</v>
          </cell>
          <cell r="AR159">
            <v>2734.3049999999998</v>
          </cell>
          <cell r="AS159">
            <v>121907.00199999999</v>
          </cell>
          <cell r="AU159">
            <v>42938.440999999999</v>
          </cell>
          <cell r="AV159">
            <v>42938.440999999999</v>
          </cell>
          <cell r="AW159">
            <v>16157.788</v>
          </cell>
          <cell r="AX159">
            <v>2893.8939999999998</v>
          </cell>
          <cell r="AY159">
            <v>5361.2389999999996</v>
          </cell>
          <cell r="AZ159">
            <v>1740.6790000000001</v>
          </cell>
          <cell r="BA159">
            <v>1907.9780000000001</v>
          </cell>
          <cell r="BB159">
            <v>2614.2109999999998</v>
          </cell>
          <cell r="BC159">
            <v>116552.671</v>
          </cell>
          <cell r="BE159">
            <v>302.92</v>
          </cell>
          <cell r="BF159">
            <v>36330.618999999999</v>
          </cell>
          <cell r="BG159">
            <v>16566.346000000001</v>
          </cell>
          <cell r="BH159">
            <v>2681.0650000000001</v>
          </cell>
          <cell r="BI159">
            <v>5966.0789999999997</v>
          </cell>
          <cell r="BJ159">
            <v>1781.7929999999999</v>
          </cell>
          <cell r="BK159">
            <v>1962.152</v>
          </cell>
          <cell r="BL159">
            <v>2744.4830000000002</v>
          </cell>
          <cell r="BM159">
            <v>68335.456999999995</v>
          </cell>
          <cell r="BO159">
            <v>302.92</v>
          </cell>
          <cell r="BP159">
            <v>36330.618999999999</v>
          </cell>
          <cell r="BQ159">
            <v>16566.347000000002</v>
          </cell>
          <cell r="BR159">
            <v>2681.0650000000001</v>
          </cell>
          <cell r="BS159">
            <v>5966.0789999999997</v>
          </cell>
          <cell r="BT159">
            <v>1781.7940000000001</v>
          </cell>
          <cell r="BU159">
            <v>1962.152</v>
          </cell>
          <cell r="BV159">
            <v>2744.4839999999999</v>
          </cell>
          <cell r="BW159">
            <v>68335.459999999992</v>
          </cell>
          <cell r="BY159">
            <v>0</v>
          </cell>
          <cell r="BZ159">
            <v>0</v>
          </cell>
          <cell r="CA159">
            <v>0</v>
          </cell>
          <cell r="CB159">
            <v>0</v>
          </cell>
          <cell r="CC159">
            <v>0</v>
          </cell>
          <cell r="CD159">
            <v>0</v>
          </cell>
          <cell r="CE159">
            <v>0</v>
          </cell>
          <cell r="CF159">
            <v>0</v>
          </cell>
          <cell r="CG159">
            <v>0</v>
          </cell>
          <cell r="CI159">
            <v>287.774</v>
          </cell>
          <cell r="CJ159">
            <v>34514.088000000003</v>
          </cell>
          <cell r="CK159">
            <v>15738.029</v>
          </cell>
          <cell r="CL159">
            <v>2547.0120000000002</v>
          </cell>
          <cell r="CM159">
            <v>5667.7749999999996</v>
          </cell>
          <cell r="CN159">
            <v>1692.703</v>
          </cell>
          <cell r="CO159">
            <v>1864.0440000000001</v>
          </cell>
          <cell r="CP159">
            <v>2607.259</v>
          </cell>
          <cell r="CQ159">
            <v>64918.684000000008</v>
          </cell>
          <cell r="CS159">
            <v>17.971</v>
          </cell>
          <cell r="CT159">
            <v>1366.239</v>
          </cell>
          <cell r="CU159">
            <v>604.76</v>
          </cell>
          <cell r="CV159">
            <v>82.397999999999996</v>
          </cell>
          <cell r="CW159">
            <v>190.32400000000001</v>
          </cell>
          <cell r="CX159">
            <v>49</v>
          </cell>
          <cell r="CY159">
            <v>54.441000000000003</v>
          </cell>
          <cell r="CZ159">
            <v>67.120999999999995</v>
          </cell>
          <cell r="DB159">
            <v>18.093</v>
          </cell>
          <cell r="DC159">
            <v>2410.1729999999998</v>
          </cell>
          <cell r="DD159">
            <v>1516.864</v>
          </cell>
          <cell r="DE159">
            <v>267.11399999999998</v>
          </cell>
          <cell r="DF159">
            <v>618.92100000000005</v>
          </cell>
          <cell r="DG159">
            <v>195.42699999999999</v>
          </cell>
          <cell r="DH159">
            <v>217.54400000000001</v>
          </cell>
          <cell r="DI159">
            <v>323.74700000000001</v>
          </cell>
          <cell r="DJ159">
            <v>5567.8829999999998</v>
          </cell>
          <cell r="DL159">
            <v>0.22062000000000001</v>
          </cell>
          <cell r="DM159">
            <v>0.22062000000000001</v>
          </cell>
          <cell r="DN159">
            <v>0.87283500000000003</v>
          </cell>
          <cell r="DO159">
            <v>1.1972959999999999</v>
          </cell>
          <cell r="DP159">
            <v>1.18468</v>
          </cell>
          <cell r="DQ159">
            <v>1.986728</v>
          </cell>
          <cell r="DS159">
            <v>0</v>
          </cell>
          <cell r="DT159">
            <v>0</v>
          </cell>
          <cell r="DU159">
            <v>0</v>
          </cell>
          <cell r="DV159">
            <v>0</v>
          </cell>
          <cell r="DW159">
            <v>0</v>
          </cell>
          <cell r="DX159">
            <v>0</v>
          </cell>
          <cell r="DY159">
            <v>0</v>
          </cell>
          <cell r="DZ159">
            <v>0</v>
          </cell>
          <cell r="EA159">
            <v>0</v>
          </cell>
          <cell r="EC159">
            <v>0</v>
          </cell>
          <cell r="ED159">
            <v>0</v>
          </cell>
          <cell r="EE159">
            <v>0</v>
          </cell>
          <cell r="EF159">
            <v>0</v>
          </cell>
          <cell r="EG159">
            <v>0</v>
          </cell>
          <cell r="EH159">
            <v>0</v>
          </cell>
          <cell r="EI159">
            <v>0</v>
          </cell>
          <cell r="EJ159">
            <v>0</v>
          </cell>
          <cell r="EK159">
            <v>0</v>
          </cell>
          <cell r="EM159">
            <v>297.26400000000001</v>
          </cell>
          <cell r="EN159">
            <v>300.072</v>
          </cell>
          <cell r="EP159">
            <v>344.26499999999999</v>
          </cell>
          <cell r="EQ159">
            <v>350.06700000000001</v>
          </cell>
          <cell r="ES159">
            <v>63.378</v>
          </cell>
          <cell r="ET159">
            <v>73.361999999999995</v>
          </cell>
          <cell r="EX159">
            <v>13357.621999999999</v>
          </cell>
          <cell r="EY159">
            <v>16440.637999999999</v>
          </cell>
          <cell r="FA159">
            <v>3.1840000000000002</v>
          </cell>
          <cell r="FB159">
            <v>3.9119999999999999</v>
          </cell>
          <cell r="FC159">
            <v>286.678</v>
          </cell>
          <cell r="FD159">
            <v>368.26</v>
          </cell>
          <cell r="FE159">
            <v>132.392</v>
          </cell>
          <cell r="FF159">
            <v>159.916</v>
          </cell>
          <cell r="FK159">
            <v>10222.615999999998</v>
          </cell>
          <cell r="FL159">
            <v>10364.482</v>
          </cell>
          <cell r="FM159">
            <v>10278.526</v>
          </cell>
          <cell r="FN159">
            <v>228.34100000000001</v>
          </cell>
          <cell r="FO159">
            <v>108.268</v>
          </cell>
          <cell r="FP159">
            <v>1191.9380000000001</v>
          </cell>
          <cell r="FQ159">
            <v>8835.9349999999995</v>
          </cell>
          <cell r="FR159">
            <v>10364.482</v>
          </cell>
          <cell r="FS159">
            <v>0</v>
          </cell>
          <cell r="FU159">
            <v>0.08</v>
          </cell>
          <cell r="FV159">
            <v>-1262.44</v>
          </cell>
          <cell r="FW159">
            <v>0</v>
          </cell>
          <cell r="FX159">
            <v>0</v>
          </cell>
          <cell r="FY159">
            <v>0</v>
          </cell>
          <cell r="FZ159">
            <v>255</v>
          </cell>
          <cell r="GA159">
            <v>0.1</v>
          </cell>
          <cell r="GB159">
            <v>-1342.1</v>
          </cell>
          <cell r="GE159">
            <v>0.25</v>
          </cell>
          <cell r="GF159">
            <v>-4128.5</v>
          </cell>
          <cell r="GO159">
            <v>1.2500000000000001E-2</v>
          </cell>
          <cell r="GP159">
            <v>-811.48</v>
          </cell>
          <cell r="GQ159" t="str">
            <v xml:space="preserve"> </v>
          </cell>
          <cell r="GR159">
            <v>0</v>
          </cell>
          <cell r="GS159">
            <v>0</v>
          </cell>
          <cell r="GV159">
            <v>0</v>
          </cell>
          <cell r="GW159">
            <v>0</v>
          </cell>
          <cell r="GX159">
            <v>-2073.92</v>
          </cell>
          <cell r="GY159">
            <v>-5470.6</v>
          </cell>
          <cell r="GZ159">
            <v>-7544.52</v>
          </cell>
          <cell r="HC159">
            <v>-7544.52</v>
          </cell>
          <cell r="HE159">
            <v>2285.5228230589996</v>
          </cell>
          <cell r="HF159">
            <v>3.3415105200000035</v>
          </cell>
          <cell r="HG159">
            <v>400.76306921999901</v>
          </cell>
          <cell r="HH159">
            <v>722.98406869500081</v>
          </cell>
          <cell r="HI159">
            <v>160.50112068799984</v>
          </cell>
          <cell r="HJ159">
            <v>353.39478272000008</v>
          </cell>
          <cell r="HK159">
            <v>176.99759751999983</v>
          </cell>
          <cell r="HL159">
            <v>194.9139106239999</v>
          </cell>
          <cell r="HM159">
            <v>272.6267630720003</v>
          </cell>
        </row>
        <row r="160">
          <cell r="B160" t="str">
            <v>72-400-165</v>
          </cell>
          <cell r="C160" t="str">
            <v>Devon-GTH00086</v>
          </cell>
          <cell r="D160" t="str">
            <v>Faxel 9H</v>
          </cell>
          <cell r="E160">
            <v>6014</v>
          </cell>
          <cell r="F160">
            <v>7369</v>
          </cell>
          <cell r="H160">
            <v>3.2324999999999999</v>
          </cell>
          <cell r="I160">
            <v>3.2324999999999999</v>
          </cell>
          <cell r="J160">
            <v>1.1957</v>
          </cell>
          <cell r="K160">
            <v>0.2198</v>
          </cell>
          <cell r="L160">
            <v>0.39589999999999997</v>
          </cell>
          <cell r="M160">
            <v>0.1336</v>
          </cell>
          <cell r="N160">
            <v>0.14460000000000001</v>
          </cell>
          <cell r="O160">
            <v>0.26650000000000001</v>
          </cell>
          <cell r="P160">
            <v>5.5885999999999996</v>
          </cell>
          <cell r="Q160">
            <v>0.5081</v>
          </cell>
          <cell r="R160">
            <v>1247.4000000000001</v>
          </cell>
          <cell r="T160" t="str">
            <v>PriceTableDevonNGL</v>
          </cell>
          <cell r="Y160">
            <v>41422</v>
          </cell>
          <cell r="Z160">
            <v>14.65</v>
          </cell>
          <cell r="AB160">
            <v>5722.817</v>
          </cell>
          <cell r="AC160">
            <v>7041.7070000000003</v>
          </cell>
          <cell r="AE160" t="str">
            <v>Yes</v>
          </cell>
          <cell r="AG160" t="str">
            <v>Yes</v>
          </cell>
          <cell r="AI160">
            <v>0.95</v>
          </cell>
          <cell r="AK160">
            <v>19348.837</v>
          </cell>
          <cell r="AL160">
            <v>19348.837</v>
          </cell>
          <cell r="AM160">
            <v>7157.1239999999998</v>
          </cell>
          <cell r="AN160">
            <v>1315.6610000000001</v>
          </cell>
          <cell r="AO160">
            <v>2369.7460000000001</v>
          </cell>
          <cell r="AP160">
            <v>799.69200000000001</v>
          </cell>
          <cell r="AQ160">
            <v>865.53499999999997</v>
          </cell>
          <cell r="AR160">
            <v>1595.194</v>
          </cell>
          <cell r="AS160">
            <v>52800.626000000004</v>
          </cell>
          <cell r="AU160">
            <v>18499.006000000001</v>
          </cell>
          <cell r="AV160">
            <v>18499.006000000001</v>
          </cell>
          <cell r="AW160">
            <v>6842.7719999999999</v>
          </cell>
          <cell r="AX160">
            <v>1257.875</v>
          </cell>
          <cell r="AY160">
            <v>2265.663</v>
          </cell>
          <cell r="AZ160">
            <v>764.56799999999998</v>
          </cell>
          <cell r="BA160">
            <v>827.51900000000001</v>
          </cell>
          <cell r="BB160">
            <v>1525.1310000000001</v>
          </cell>
          <cell r="BC160">
            <v>50481.54</v>
          </cell>
          <cell r="BE160">
            <v>130.506</v>
          </cell>
          <cell r="BF160">
            <v>15652.184999999999</v>
          </cell>
          <cell r="BG160">
            <v>7015.7960000000003</v>
          </cell>
          <cell r="BH160">
            <v>1165.366</v>
          </cell>
          <cell r="BI160">
            <v>2521.2689999999998</v>
          </cell>
          <cell r="BJ160">
            <v>782.62699999999995</v>
          </cell>
          <cell r="BK160">
            <v>851.01599999999996</v>
          </cell>
          <cell r="BL160">
            <v>1601.1320000000001</v>
          </cell>
          <cell r="BM160">
            <v>29719.897000000004</v>
          </cell>
          <cell r="BO160">
            <v>130.506</v>
          </cell>
          <cell r="BP160">
            <v>15652.183000000001</v>
          </cell>
          <cell r="BQ160">
            <v>7015.7950000000001</v>
          </cell>
          <cell r="BR160">
            <v>1165.366</v>
          </cell>
          <cell r="BS160">
            <v>2521.2689999999998</v>
          </cell>
          <cell r="BT160">
            <v>782.62699999999995</v>
          </cell>
          <cell r="BU160">
            <v>851.01499999999999</v>
          </cell>
          <cell r="BV160">
            <v>1601.1320000000001</v>
          </cell>
          <cell r="BW160">
            <v>29719.893</v>
          </cell>
          <cell r="BY160">
            <v>0</v>
          </cell>
          <cell r="BZ160">
            <v>0</v>
          </cell>
          <cell r="CA160">
            <v>0</v>
          </cell>
          <cell r="CB160">
            <v>0</v>
          </cell>
          <cell r="CC160">
            <v>0</v>
          </cell>
          <cell r="CD160">
            <v>0</v>
          </cell>
          <cell r="CE160">
            <v>0</v>
          </cell>
          <cell r="CF160">
            <v>0</v>
          </cell>
          <cell r="CG160">
            <v>0</v>
          </cell>
          <cell r="CI160">
            <v>123.98099999999999</v>
          </cell>
          <cell r="CJ160">
            <v>14869.575999999999</v>
          </cell>
          <cell r="CK160">
            <v>6665.0060000000003</v>
          </cell>
          <cell r="CL160">
            <v>1107.098</v>
          </cell>
          <cell r="CM160">
            <v>2395.2060000000001</v>
          </cell>
          <cell r="CN160">
            <v>743.49599999999998</v>
          </cell>
          <cell r="CO160">
            <v>808.46500000000003</v>
          </cell>
          <cell r="CP160">
            <v>1521.075</v>
          </cell>
          <cell r="CQ160">
            <v>28233.902999999998</v>
          </cell>
          <cell r="CS160">
            <v>7.742</v>
          </cell>
          <cell r="CT160">
            <v>588.61099999999999</v>
          </cell>
          <cell r="CU160">
            <v>256.11399999999998</v>
          </cell>
          <cell r="CV160">
            <v>35.814999999999998</v>
          </cell>
          <cell r="CW160">
            <v>80.430999999999997</v>
          </cell>
          <cell r="CX160">
            <v>21.521999999999998</v>
          </cell>
          <cell r="CY160">
            <v>23.611999999999998</v>
          </cell>
          <cell r="CZ160">
            <v>39.158000000000001</v>
          </cell>
          <cell r="DB160">
            <v>7.7949999999999999</v>
          </cell>
          <cell r="DC160">
            <v>1038.366</v>
          </cell>
          <cell r="DD160">
            <v>642.38699999999994</v>
          </cell>
          <cell r="DE160">
            <v>116.105</v>
          </cell>
          <cell r="DF160">
            <v>261.55599999999998</v>
          </cell>
          <cell r="DG160">
            <v>85.838999999999999</v>
          </cell>
          <cell r="DH160">
            <v>94.352000000000004</v>
          </cell>
          <cell r="DI160">
            <v>188.874</v>
          </cell>
          <cell r="DJ160">
            <v>2435.2739999999994</v>
          </cell>
          <cell r="DL160">
            <v>0.22062000000000001</v>
          </cell>
          <cell r="DM160">
            <v>0.22062000000000001</v>
          </cell>
          <cell r="DN160">
            <v>0.87283500000000003</v>
          </cell>
          <cell r="DO160">
            <v>1.1972959999999999</v>
          </cell>
          <cell r="DP160">
            <v>1.18468</v>
          </cell>
          <cell r="DQ160">
            <v>1.986728</v>
          </cell>
          <cell r="DS160">
            <v>0</v>
          </cell>
          <cell r="DT160">
            <v>0</v>
          </cell>
          <cell r="DU160">
            <v>0</v>
          </cell>
          <cell r="DV160">
            <v>0</v>
          </cell>
          <cell r="DW160">
            <v>0</v>
          </cell>
          <cell r="DX160">
            <v>0</v>
          </cell>
          <cell r="DY160">
            <v>0</v>
          </cell>
          <cell r="DZ160">
            <v>0</v>
          </cell>
          <cell r="EA160">
            <v>0</v>
          </cell>
          <cell r="EC160">
            <v>0</v>
          </cell>
          <cell r="ED160">
            <v>0</v>
          </cell>
          <cell r="EE160">
            <v>0</v>
          </cell>
          <cell r="EF160">
            <v>0</v>
          </cell>
          <cell r="EG160">
            <v>0</v>
          </cell>
          <cell r="EH160">
            <v>0</v>
          </cell>
          <cell r="EI160">
            <v>0</v>
          </cell>
          <cell r="EJ160">
            <v>0</v>
          </cell>
          <cell r="EK160">
            <v>0</v>
          </cell>
          <cell r="EM160">
            <v>132.648</v>
          </cell>
          <cell r="EN160">
            <v>133.9</v>
          </cell>
          <cell r="EP160">
            <v>153.62</v>
          </cell>
          <cell r="EQ160">
            <v>156.209</v>
          </cell>
          <cell r="ES160">
            <v>28.280999999999999</v>
          </cell>
          <cell r="ET160">
            <v>32.735999999999997</v>
          </cell>
          <cell r="EX160">
            <v>5985.7190000000001</v>
          </cell>
          <cell r="EY160">
            <v>7336.2640000000001</v>
          </cell>
          <cell r="FA160">
            <v>1.427</v>
          </cell>
          <cell r="FB160">
            <v>1.746</v>
          </cell>
          <cell r="FC160">
            <v>128.464</v>
          </cell>
          <cell r="FD160">
            <v>164.328</v>
          </cell>
          <cell r="FE160">
            <v>59.326000000000001</v>
          </cell>
          <cell r="FF160">
            <v>71.358999999999995</v>
          </cell>
          <cell r="FK160">
            <v>4610.8810000000012</v>
          </cell>
          <cell r="FL160">
            <v>4674.8689999999997</v>
          </cell>
          <cell r="FM160">
            <v>4636.0990000000002</v>
          </cell>
          <cell r="FN160">
            <v>102.992</v>
          </cell>
          <cell r="FO160">
            <v>48.834000000000003</v>
          </cell>
          <cell r="FP160">
            <v>537.62</v>
          </cell>
          <cell r="FQ160">
            <v>3985.4229999999998</v>
          </cell>
          <cell r="FR160">
            <v>4674.8689999999997</v>
          </cell>
          <cell r="FS160">
            <v>0</v>
          </cell>
          <cell r="FU160">
            <v>0.08</v>
          </cell>
          <cell r="FV160">
            <v>-563.34</v>
          </cell>
          <cell r="FW160">
            <v>0</v>
          </cell>
          <cell r="FX160">
            <v>0</v>
          </cell>
          <cell r="FY160">
            <v>0</v>
          </cell>
          <cell r="FZ160">
            <v>236.6</v>
          </cell>
          <cell r="GA160">
            <v>0.15</v>
          </cell>
          <cell r="GB160">
            <v>-902.1</v>
          </cell>
          <cell r="GE160">
            <v>0.25</v>
          </cell>
          <cell r="GF160">
            <v>-1842.25</v>
          </cell>
          <cell r="GO160">
            <v>1.2500000000000001E-2</v>
          </cell>
          <cell r="GP160">
            <v>-352.92</v>
          </cell>
          <cell r="GQ160" t="str">
            <v>72-402-165</v>
          </cell>
          <cell r="GR160">
            <v>378</v>
          </cell>
          <cell r="GS160">
            <v>-200</v>
          </cell>
          <cell r="GV160">
            <v>0</v>
          </cell>
          <cell r="GW160">
            <v>0</v>
          </cell>
          <cell r="GX160">
            <v>-916.26</v>
          </cell>
          <cell r="GY160">
            <v>-2944.35</v>
          </cell>
          <cell r="GZ160">
            <v>-3860.61</v>
          </cell>
          <cell r="HC160">
            <v>-3860.61</v>
          </cell>
          <cell r="HE160">
            <v>1020.7202908899997</v>
          </cell>
          <cell r="HF160">
            <v>1.4395455000000013</v>
          </cell>
          <cell r="HG160">
            <v>172.6591975800001</v>
          </cell>
          <cell r="HH160">
            <v>306.18178964999998</v>
          </cell>
          <cell r="HI160">
            <v>69.764043328000028</v>
          </cell>
          <cell r="HJ160">
            <v>149.34431483999958</v>
          </cell>
          <cell r="HK160">
            <v>77.742653367999949</v>
          </cell>
          <cell r="HL160">
            <v>84.537263127999864</v>
          </cell>
          <cell r="HM160">
            <v>159.05148349600003</v>
          </cell>
        </row>
        <row r="161">
          <cell r="B161" t="str">
            <v>72-400-167</v>
          </cell>
          <cell r="C161" t="str">
            <v>Devon-GTH00086</v>
          </cell>
          <cell r="D161" t="str">
            <v>JE Carter (SA) 6H</v>
          </cell>
          <cell r="E161">
            <v>25219</v>
          </cell>
          <cell r="F161">
            <v>31488</v>
          </cell>
          <cell r="H161">
            <v>3.4199000000000002</v>
          </cell>
          <cell r="I161">
            <v>3.4199000000000002</v>
          </cell>
          <cell r="J161">
            <v>1.3697999999999999</v>
          </cell>
          <cell r="K161">
            <v>0.2636</v>
          </cell>
          <cell r="L161">
            <v>0.4602</v>
          </cell>
          <cell r="M161">
            <v>0.15429999999999999</v>
          </cell>
          <cell r="N161">
            <v>0.16639999999999999</v>
          </cell>
          <cell r="O161">
            <v>0.23350000000000001</v>
          </cell>
          <cell r="P161">
            <v>6.0677000000000003</v>
          </cell>
          <cell r="Q161">
            <v>0.47139999999999999</v>
          </cell>
          <cell r="R161">
            <v>1270.5999999999999</v>
          </cell>
          <cell r="T161" t="str">
            <v>PriceTableDevonNGL</v>
          </cell>
          <cell r="Y161">
            <v>41404</v>
          </cell>
          <cell r="Z161">
            <v>14.65</v>
          </cell>
          <cell r="AB161">
            <v>23995.807000000001</v>
          </cell>
          <cell r="AC161">
            <v>30089.468000000001</v>
          </cell>
          <cell r="AE161" t="str">
            <v>Yes</v>
          </cell>
          <cell r="AG161" t="str">
            <v>Yes</v>
          </cell>
          <cell r="AI161">
            <v>0.95</v>
          </cell>
          <cell r="AK161">
            <v>85833.18</v>
          </cell>
          <cell r="AL161">
            <v>85833.18</v>
          </cell>
          <cell r="AM161">
            <v>34379.453000000001</v>
          </cell>
          <cell r="AN161">
            <v>6615.8739999999998</v>
          </cell>
          <cell r="AO161">
            <v>11550.171</v>
          </cell>
          <cell r="AP161">
            <v>3872.645</v>
          </cell>
          <cell r="AQ161">
            <v>4176.3329999999996</v>
          </cell>
          <cell r="AR161">
            <v>5860.4189999999999</v>
          </cell>
          <cell r="AS161">
            <v>238121.255</v>
          </cell>
          <cell r="AU161">
            <v>82063.259999999995</v>
          </cell>
          <cell r="AV161">
            <v>82063.259999999995</v>
          </cell>
          <cell r="AW161">
            <v>32869.455999999998</v>
          </cell>
          <cell r="AX161">
            <v>6325.2950000000001</v>
          </cell>
          <cell r="AY161">
            <v>11042.87</v>
          </cell>
          <cell r="AZ161">
            <v>3702.5529999999999</v>
          </cell>
          <cell r="BA161">
            <v>3992.902</v>
          </cell>
          <cell r="BB161">
            <v>5603.0209999999997</v>
          </cell>
          <cell r="BC161">
            <v>227662.61700000003</v>
          </cell>
          <cell r="BE161">
            <v>578.93700000000001</v>
          </cell>
          <cell r="BF161">
            <v>69434.498999999996</v>
          </cell>
          <cell r="BG161">
            <v>33700.58</v>
          </cell>
          <cell r="BH161">
            <v>5860.107</v>
          </cell>
          <cell r="BI161">
            <v>12288.696</v>
          </cell>
          <cell r="BJ161">
            <v>3790.0059999999999</v>
          </cell>
          <cell r="BK161">
            <v>4106.2749999999996</v>
          </cell>
          <cell r="BL161">
            <v>5882.2330000000002</v>
          </cell>
          <cell r="BM161">
            <v>135641.33299999998</v>
          </cell>
          <cell r="BO161">
            <v>578.93700000000001</v>
          </cell>
          <cell r="BP161">
            <v>69434.497000000003</v>
          </cell>
          <cell r="BQ161">
            <v>33700.578000000001</v>
          </cell>
          <cell r="BR161">
            <v>5860.1059999999998</v>
          </cell>
          <cell r="BS161">
            <v>12288.696</v>
          </cell>
          <cell r="BT161">
            <v>3790.0070000000001</v>
          </cell>
          <cell r="BU161">
            <v>4106.2749999999996</v>
          </cell>
          <cell r="BV161">
            <v>5882.2340000000004</v>
          </cell>
          <cell r="BW161">
            <v>135641.33000000002</v>
          </cell>
          <cell r="BY161">
            <v>0</v>
          </cell>
          <cell r="BZ161">
            <v>0</v>
          </cell>
          <cell r="CA161">
            <v>0</v>
          </cell>
          <cell r="CB161">
            <v>0</v>
          </cell>
          <cell r="CC161">
            <v>0</v>
          </cell>
          <cell r="CD161">
            <v>0</v>
          </cell>
          <cell r="CE161">
            <v>0</v>
          </cell>
          <cell r="CF161">
            <v>0</v>
          </cell>
          <cell r="CG161">
            <v>0</v>
          </cell>
          <cell r="CI161">
            <v>549.99</v>
          </cell>
          <cell r="CJ161">
            <v>65962.774000000005</v>
          </cell>
          <cell r="CK161">
            <v>32015.550999999999</v>
          </cell>
          <cell r="CL161">
            <v>5567.1019999999999</v>
          </cell>
          <cell r="CM161">
            <v>11674.261</v>
          </cell>
          <cell r="CN161">
            <v>3600.5059999999999</v>
          </cell>
          <cell r="CO161">
            <v>3900.9609999999998</v>
          </cell>
          <cell r="CP161">
            <v>5588.1210000000001</v>
          </cell>
          <cell r="CQ161">
            <v>128859.26599999999</v>
          </cell>
          <cell r="CS161">
            <v>34.345999999999997</v>
          </cell>
          <cell r="CT161">
            <v>2611.1329999999998</v>
          </cell>
          <cell r="CU161">
            <v>1230.251</v>
          </cell>
          <cell r="CV161">
            <v>180.09899999999999</v>
          </cell>
          <cell r="CW161">
            <v>392.02199999999999</v>
          </cell>
          <cell r="CX161">
            <v>104.226</v>
          </cell>
          <cell r="CY161">
            <v>113.931</v>
          </cell>
          <cell r="CZ161">
            <v>143.86000000000001</v>
          </cell>
          <cell r="DB161">
            <v>34.579000000000001</v>
          </cell>
          <cell r="DC161">
            <v>4606.2849999999999</v>
          </cell>
          <cell r="DD161">
            <v>3085.7260000000001</v>
          </cell>
          <cell r="DE161">
            <v>583.84199999999998</v>
          </cell>
          <cell r="DF161">
            <v>1274.829</v>
          </cell>
          <cell r="DG161">
            <v>415.68799999999999</v>
          </cell>
          <cell r="DH161">
            <v>455.26299999999998</v>
          </cell>
          <cell r="DI161">
            <v>693.88599999999997</v>
          </cell>
          <cell r="DJ161">
            <v>11150.098000000002</v>
          </cell>
          <cell r="DL161">
            <v>0.22062000000000001</v>
          </cell>
          <cell r="DM161">
            <v>0.22062000000000001</v>
          </cell>
          <cell r="DN161">
            <v>0.87283500000000003</v>
          </cell>
          <cell r="DO161">
            <v>1.1972959999999999</v>
          </cell>
          <cell r="DP161">
            <v>1.18468</v>
          </cell>
          <cell r="DQ161">
            <v>1.986728</v>
          </cell>
          <cell r="DS161">
            <v>0</v>
          </cell>
          <cell r="DT161">
            <v>0</v>
          </cell>
          <cell r="DU161">
            <v>0</v>
          </cell>
          <cell r="DV161">
            <v>0</v>
          </cell>
          <cell r="DW161">
            <v>0</v>
          </cell>
          <cell r="DX161">
            <v>0</v>
          </cell>
          <cell r="DY161">
            <v>0</v>
          </cell>
          <cell r="DZ161">
            <v>0</v>
          </cell>
          <cell r="EA161">
            <v>0</v>
          </cell>
          <cell r="EC161">
            <v>0</v>
          </cell>
          <cell r="ED161">
            <v>0</v>
          </cell>
          <cell r="EE161">
            <v>0</v>
          </cell>
          <cell r="EF161">
            <v>0</v>
          </cell>
          <cell r="EG161">
            <v>0</v>
          </cell>
          <cell r="EH161">
            <v>0</v>
          </cell>
          <cell r="EI161">
            <v>0</v>
          </cell>
          <cell r="EJ161">
            <v>0</v>
          </cell>
          <cell r="EK161">
            <v>0</v>
          </cell>
          <cell r="EM161">
            <v>566.80700000000002</v>
          </cell>
          <cell r="EN161">
            <v>572.16100000000006</v>
          </cell>
          <cell r="EP161">
            <v>656.42499999999995</v>
          </cell>
          <cell r="EQ161">
            <v>667.48900000000003</v>
          </cell>
          <cell r="ES161">
            <v>120.845</v>
          </cell>
          <cell r="ET161">
            <v>139.88200000000001</v>
          </cell>
          <cell r="EX161">
            <v>25098.154999999999</v>
          </cell>
          <cell r="EY161">
            <v>31348.117999999999</v>
          </cell>
          <cell r="FA161">
            <v>5.9820000000000002</v>
          </cell>
          <cell r="FB161">
            <v>7.4589999999999996</v>
          </cell>
          <cell r="FC161">
            <v>538.65</v>
          </cell>
          <cell r="FD161">
            <v>702.178</v>
          </cell>
          <cell r="FE161">
            <v>248.756</v>
          </cell>
          <cell r="FF161">
            <v>304.91899999999998</v>
          </cell>
          <cell r="FK161">
            <v>18958.369999999995</v>
          </cell>
          <cell r="FL161">
            <v>19221.467000000001</v>
          </cell>
          <cell r="FM161">
            <v>19062.058000000001</v>
          </cell>
          <cell r="FN161">
            <v>423.47</v>
          </cell>
          <cell r="FO161">
            <v>200.78800000000001</v>
          </cell>
          <cell r="FP161">
            <v>2210.511</v>
          </cell>
          <cell r="FQ161">
            <v>16386.698</v>
          </cell>
          <cell r="FR161">
            <v>19221.467000000001</v>
          </cell>
          <cell r="FS161">
            <v>0</v>
          </cell>
          <cell r="FU161">
            <v>0.08</v>
          </cell>
          <cell r="FV161">
            <v>-2407.16</v>
          </cell>
          <cell r="FW161">
            <v>0</v>
          </cell>
          <cell r="FX161">
            <v>0</v>
          </cell>
          <cell r="FY161">
            <v>0</v>
          </cell>
          <cell r="FZ161">
            <v>155.69999999999999</v>
          </cell>
          <cell r="GA161">
            <v>0.15</v>
          </cell>
          <cell r="GB161">
            <v>-3782.85</v>
          </cell>
          <cell r="GE161">
            <v>0.25</v>
          </cell>
          <cell r="GF161">
            <v>-7872</v>
          </cell>
          <cell r="GO161">
            <v>1.2500000000000001E-2</v>
          </cell>
          <cell r="GP161">
            <v>-1610.74</v>
          </cell>
          <cell r="GQ161" t="str">
            <v>72-99-402-167</v>
          </cell>
          <cell r="GR161">
            <v>0</v>
          </cell>
          <cell r="GS161">
            <v>-200</v>
          </cell>
          <cell r="GV161">
            <v>0</v>
          </cell>
          <cell r="GW161">
            <v>0</v>
          </cell>
          <cell r="GX161">
            <v>-4017.8999999999996</v>
          </cell>
          <cell r="GY161">
            <v>-11854.85</v>
          </cell>
          <cell r="GZ161">
            <v>-15872.75</v>
          </cell>
          <cell r="HC161">
            <v>-15872.75</v>
          </cell>
          <cell r="HE161">
            <v>4690.5016882630007</v>
          </cell>
          <cell r="HF161">
            <v>6.3862871400000012</v>
          </cell>
          <cell r="HG161">
            <v>765.9319694999981</v>
          </cell>
          <cell r="HH161">
            <v>1470.7522872150021</v>
          </cell>
          <cell r="HI161">
            <v>350.8137144800001</v>
          </cell>
          <cell r="HJ161">
            <v>727.9088557999994</v>
          </cell>
          <cell r="HK161">
            <v>376.48495600000001</v>
          </cell>
          <cell r="HL161">
            <v>407.90307259199972</v>
          </cell>
          <cell r="HM161">
            <v>584.32054553600017</v>
          </cell>
        </row>
        <row r="162">
          <cell r="B162" t="str">
            <v>72-400-168</v>
          </cell>
          <cell r="C162" t="str">
            <v>Devon-GTH00086</v>
          </cell>
          <cell r="D162" t="str">
            <v>Gates Edwards 2H</v>
          </cell>
          <cell r="E162">
            <v>14442</v>
          </cell>
          <cell r="F162">
            <v>17660</v>
          </cell>
          <cell r="H162">
            <v>3.3182</v>
          </cell>
          <cell r="I162">
            <v>3.3182</v>
          </cell>
          <cell r="J162">
            <v>1.2672000000000001</v>
          </cell>
          <cell r="K162">
            <v>0.20300000000000001</v>
          </cell>
          <cell r="L162">
            <v>0.40089999999999998</v>
          </cell>
          <cell r="M162">
            <v>0.12</v>
          </cell>
          <cell r="N162">
            <v>0.13370000000000001</v>
          </cell>
          <cell r="O162">
            <v>0.23169999999999999</v>
          </cell>
          <cell r="P162">
            <v>5.6746999999999996</v>
          </cell>
          <cell r="Q162">
            <v>0.44500000000000001</v>
          </cell>
          <cell r="R162">
            <v>1244.5999999999999</v>
          </cell>
          <cell r="T162" t="str">
            <v>PriceTableDevonNGL</v>
          </cell>
          <cell r="Y162">
            <v>41414</v>
          </cell>
          <cell r="Z162">
            <v>14.65</v>
          </cell>
          <cell r="AB162">
            <v>13742.887000000001</v>
          </cell>
          <cell r="AC162">
            <v>16875.634999999998</v>
          </cell>
          <cell r="AE162" t="str">
            <v>Yes</v>
          </cell>
          <cell r="AG162" t="str">
            <v>Yes</v>
          </cell>
          <cell r="AI162">
            <v>0.95</v>
          </cell>
          <cell r="AK162">
            <v>47696.55</v>
          </cell>
          <cell r="AL162">
            <v>47696.55</v>
          </cell>
          <cell r="AM162">
            <v>18215.017</v>
          </cell>
          <cell r="AN162">
            <v>2917.9670000000001</v>
          </cell>
          <cell r="AO162">
            <v>5762.6260000000002</v>
          </cell>
          <cell r="AP162">
            <v>1724.9069999999999</v>
          </cell>
          <cell r="AQ162">
            <v>1921.8340000000001</v>
          </cell>
          <cell r="AR162">
            <v>3330.5079999999998</v>
          </cell>
          <cell r="AS162">
            <v>129265.95900000002</v>
          </cell>
          <cell r="AU162">
            <v>45601.648000000001</v>
          </cell>
          <cell r="AV162">
            <v>45601.648000000001</v>
          </cell>
          <cell r="AW162">
            <v>17414.986000000001</v>
          </cell>
          <cell r="AX162">
            <v>2789.806</v>
          </cell>
          <cell r="AY162">
            <v>5509.5230000000001</v>
          </cell>
          <cell r="AZ162">
            <v>1649.146</v>
          </cell>
          <cell r="BA162">
            <v>1837.424</v>
          </cell>
          <cell r="BB162">
            <v>3184.2269999999999</v>
          </cell>
          <cell r="BC162">
            <v>123588.408</v>
          </cell>
          <cell r="BE162">
            <v>321.709</v>
          </cell>
          <cell r="BF162">
            <v>38583.983999999997</v>
          </cell>
          <cell r="BG162">
            <v>17855.333999999999</v>
          </cell>
          <cell r="BH162">
            <v>2584.6320000000001</v>
          </cell>
          <cell r="BI162">
            <v>6131.0919999999996</v>
          </cell>
          <cell r="BJ162">
            <v>1688.0989999999999</v>
          </cell>
          <cell r="BK162">
            <v>1889.595</v>
          </cell>
          <cell r="BL162">
            <v>3342.9050000000002</v>
          </cell>
          <cell r="BM162">
            <v>72397.349999999991</v>
          </cell>
          <cell r="BO162">
            <v>321.709</v>
          </cell>
          <cell r="BP162">
            <v>38583.983999999997</v>
          </cell>
          <cell r="BQ162">
            <v>17855.332999999999</v>
          </cell>
          <cell r="BR162">
            <v>2584.6320000000001</v>
          </cell>
          <cell r="BS162">
            <v>6131.0919999999996</v>
          </cell>
          <cell r="BT162">
            <v>1688.0989999999999</v>
          </cell>
          <cell r="BU162">
            <v>1889.595</v>
          </cell>
          <cell r="BV162">
            <v>3342.9050000000002</v>
          </cell>
          <cell r="BW162">
            <v>72397.348999999987</v>
          </cell>
          <cell r="BY162">
            <v>0</v>
          </cell>
          <cell r="BZ162">
            <v>0</v>
          </cell>
          <cell r="CA162">
            <v>0</v>
          </cell>
          <cell r="CB162">
            <v>0</v>
          </cell>
          <cell r="CC162">
            <v>0</v>
          </cell>
          <cell r="CD162">
            <v>0</v>
          </cell>
          <cell r="CE162">
            <v>0</v>
          </cell>
          <cell r="CF162">
            <v>0</v>
          </cell>
          <cell r="CG162">
            <v>0</v>
          </cell>
          <cell r="CI162">
            <v>305.62400000000002</v>
          </cell>
          <cell r="CJ162">
            <v>36654.785000000003</v>
          </cell>
          <cell r="CK162">
            <v>16962.566999999999</v>
          </cell>
          <cell r="CL162">
            <v>2455.4</v>
          </cell>
          <cell r="CM162">
            <v>5824.5370000000003</v>
          </cell>
          <cell r="CN162">
            <v>1603.694</v>
          </cell>
          <cell r="CO162">
            <v>1795.115</v>
          </cell>
          <cell r="CP162">
            <v>3175.76</v>
          </cell>
          <cell r="CQ162">
            <v>68777.482000000018</v>
          </cell>
          <cell r="CS162">
            <v>19.085999999999999</v>
          </cell>
          <cell r="CT162">
            <v>1450.9780000000001</v>
          </cell>
          <cell r="CU162">
            <v>651.81500000000005</v>
          </cell>
          <cell r="CV162">
            <v>79.433999999999997</v>
          </cell>
          <cell r="CW162">
            <v>195.58799999999999</v>
          </cell>
          <cell r="CX162">
            <v>46.423000000000002</v>
          </cell>
          <cell r="CY162">
            <v>52.427999999999997</v>
          </cell>
          <cell r="CZ162">
            <v>81.756</v>
          </cell>
          <cell r="DB162">
            <v>19.215</v>
          </cell>
          <cell r="DC162">
            <v>2559.6610000000001</v>
          </cell>
          <cell r="DD162">
            <v>1634.8879999999999</v>
          </cell>
          <cell r="DE162">
            <v>257.50700000000001</v>
          </cell>
          <cell r="DF162">
            <v>636.03899999999999</v>
          </cell>
          <cell r="DG162">
            <v>185.15100000000001</v>
          </cell>
          <cell r="DH162">
            <v>209.499</v>
          </cell>
          <cell r="DI162">
            <v>394.339</v>
          </cell>
          <cell r="DJ162">
            <v>5896.2989999999991</v>
          </cell>
          <cell r="DL162">
            <v>0.22062000000000001</v>
          </cell>
          <cell r="DM162">
            <v>0.22062000000000001</v>
          </cell>
          <cell r="DN162">
            <v>0.87283500000000003</v>
          </cell>
          <cell r="DO162">
            <v>1.1972959999999999</v>
          </cell>
          <cell r="DP162">
            <v>1.18468</v>
          </cell>
          <cell r="DQ162">
            <v>1.986728</v>
          </cell>
          <cell r="DS162">
            <v>0</v>
          </cell>
          <cell r="DT162">
            <v>0</v>
          </cell>
          <cell r="DU162">
            <v>0</v>
          </cell>
          <cell r="DV162">
            <v>0</v>
          </cell>
          <cell r="DW162">
            <v>0</v>
          </cell>
          <cell r="DX162">
            <v>0</v>
          </cell>
          <cell r="DY162">
            <v>0</v>
          </cell>
          <cell r="DZ162">
            <v>0</v>
          </cell>
          <cell r="EA162">
            <v>0</v>
          </cell>
          <cell r="EC162">
            <v>0</v>
          </cell>
          <cell r="ED162">
            <v>0</v>
          </cell>
          <cell r="EE162">
            <v>0</v>
          </cell>
          <cell r="EF162">
            <v>0</v>
          </cell>
          <cell r="EG162">
            <v>0</v>
          </cell>
          <cell r="EH162">
            <v>0</v>
          </cell>
          <cell r="EI162">
            <v>0</v>
          </cell>
          <cell r="EJ162">
            <v>0</v>
          </cell>
          <cell r="EK162">
            <v>0</v>
          </cell>
          <cell r="EM162">
            <v>317.89300000000003</v>
          </cell>
          <cell r="EN162">
            <v>320.89499999999998</v>
          </cell>
          <cell r="EP162">
            <v>368.15499999999997</v>
          </cell>
          <cell r="EQ162">
            <v>374.36</v>
          </cell>
          <cell r="ES162">
            <v>67.775999999999996</v>
          </cell>
          <cell r="ET162">
            <v>78.453000000000003</v>
          </cell>
          <cell r="EX162">
            <v>14374.224</v>
          </cell>
          <cell r="EY162">
            <v>17581.546999999999</v>
          </cell>
          <cell r="FA162">
            <v>3.4260000000000002</v>
          </cell>
          <cell r="FB162">
            <v>4.1840000000000002</v>
          </cell>
          <cell r="FC162">
            <v>308.49599999999998</v>
          </cell>
          <cell r="FD162">
            <v>393.81599999999997</v>
          </cell>
          <cell r="FE162">
            <v>142.46700000000001</v>
          </cell>
          <cell r="FF162">
            <v>171.01300000000001</v>
          </cell>
          <cell r="FK162">
            <v>10989.992999999999</v>
          </cell>
          <cell r="FL162">
            <v>11142.508</v>
          </cell>
          <cell r="FM162">
            <v>11050.1</v>
          </cell>
          <cell r="FN162">
            <v>245.48099999999999</v>
          </cell>
          <cell r="FO162">
            <v>116.395</v>
          </cell>
          <cell r="FP162">
            <v>1281.413</v>
          </cell>
          <cell r="FQ162">
            <v>9499.2189999999991</v>
          </cell>
          <cell r="FR162">
            <v>11142.508</v>
          </cell>
          <cell r="FS162">
            <v>0</v>
          </cell>
          <cell r="FU162">
            <v>0.08</v>
          </cell>
          <cell r="FV162">
            <v>-1350.05</v>
          </cell>
          <cell r="FW162">
            <v>0</v>
          </cell>
          <cell r="FX162">
            <v>0</v>
          </cell>
          <cell r="FY162">
            <v>0</v>
          </cell>
          <cell r="FZ162">
            <v>201.3</v>
          </cell>
          <cell r="GA162">
            <v>0.15</v>
          </cell>
          <cell r="GB162">
            <v>-2166.3000000000002</v>
          </cell>
          <cell r="GE162">
            <v>0.25</v>
          </cell>
          <cell r="GF162">
            <v>-4415</v>
          </cell>
          <cell r="GO162">
            <v>1.2500000000000001E-2</v>
          </cell>
          <cell r="GP162">
            <v>-859.72</v>
          </cell>
          <cell r="GQ162" t="str">
            <v xml:space="preserve"> </v>
          </cell>
          <cell r="GR162">
            <v>0</v>
          </cell>
          <cell r="GS162">
            <v>0</v>
          </cell>
          <cell r="GV162">
            <v>0</v>
          </cell>
          <cell r="GW162">
            <v>0</v>
          </cell>
          <cell r="GX162">
            <v>-2209.77</v>
          </cell>
          <cell r="GY162">
            <v>-6581.3</v>
          </cell>
          <cell r="GZ162">
            <v>-8791.07</v>
          </cell>
          <cell r="HC162">
            <v>-8791.07</v>
          </cell>
          <cell r="HE162">
            <v>2413.7728644369972</v>
          </cell>
          <cell r="HF162">
            <v>3.5486726999999956</v>
          </cell>
          <cell r="HG162">
            <v>425.61988337999856</v>
          </cell>
          <cell r="HH162">
            <v>779.23828444499986</v>
          </cell>
          <cell r="HI162">
            <v>154.72895667199995</v>
          </cell>
          <cell r="HJ162">
            <v>363.16957739999924</v>
          </cell>
          <cell r="HK162">
            <v>167.68977683999995</v>
          </cell>
          <cell r="HL162">
            <v>187.70606144000004</v>
          </cell>
          <cell r="HM162">
            <v>332.07165155999996</v>
          </cell>
        </row>
        <row r="163">
          <cell r="B163" t="str">
            <v>72-400-169</v>
          </cell>
          <cell r="C163" t="str">
            <v>Devon-GTH00086</v>
          </cell>
          <cell r="D163" t="str">
            <v>Landers 3H</v>
          </cell>
          <cell r="E163">
            <v>9288</v>
          </cell>
          <cell r="F163">
            <v>11090</v>
          </cell>
          <cell r="H163">
            <v>2.2096</v>
          </cell>
          <cell r="I163">
            <v>2.2096</v>
          </cell>
          <cell r="J163">
            <v>1.4457</v>
          </cell>
          <cell r="K163">
            <v>0.23469999999999999</v>
          </cell>
          <cell r="L163">
            <v>0.47739999999999999</v>
          </cell>
          <cell r="M163">
            <v>0.15260000000000001</v>
          </cell>
          <cell r="N163">
            <v>0.12790000000000001</v>
          </cell>
          <cell r="O163">
            <v>0.1832</v>
          </cell>
          <cell r="P163">
            <v>4.8311000000000002</v>
          </cell>
          <cell r="Q163">
            <v>0.4229</v>
          </cell>
          <cell r="R163">
            <v>1215.2</v>
          </cell>
          <cell r="T163" t="str">
            <v>PriceTableDevonNGL</v>
          </cell>
          <cell r="Y163">
            <v>41447</v>
          </cell>
          <cell r="Z163">
            <v>14.65</v>
          </cell>
          <cell r="AB163">
            <v>8839.366</v>
          </cell>
          <cell r="AC163">
            <v>10597.44</v>
          </cell>
          <cell r="AE163" t="str">
            <v>Yes</v>
          </cell>
          <cell r="AG163" t="str">
            <v>Yes</v>
          </cell>
          <cell r="AI163">
            <v>0.95</v>
          </cell>
          <cell r="AK163">
            <v>20428.722000000002</v>
          </cell>
          <cell r="AL163">
            <v>20428.722000000002</v>
          </cell>
          <cell r="AM163">
            <v>13366.130999999999</v>
          </cell>
          <cell r="AN163">
            <v>2169.9050000000002</v>
          </cell>
          <cell r="AO163">
            <v>4413.7730000000001</v>
          </cell>
          <cell r="AP163">
            <v>1410.854</v>
          </cell>
          <cell r="AQ163">
            <v>1182.492</v>
          </cell>
          <cell r="AR163">
            <v>1693.7639999999999</v>
          </cell>
          <cell r="AS163">
            <v>65094.363000000005</v>
          </cell>
          <cell r="AU163">
            <v>19531.463</v>
          </cell>
          <cell r="AV163">
            <v>19531.463</v>
          </cell>
          <cell r="AW163">
            <v>12779.071</v>
          </cell>
          <cell r="AX163">
            <v>2074.5990000000002</v>
          </cell>
          <cell r="AY163">
            <v>4219.9129999999996</v>
          </cell>
          <cell r="AZ163">
            <v>1348.8869999999999</v>
          </cell>
          <cell r="BA163">
            <v>1130.5550000000001</v>
          </cell>
          <cell r="BB163">
            <v>1619.3720000000001</v>
          </cell>
          <cell r="BC163">
            <v>62235.323000000011</v>
          </cell>
          <cell r="BE163">
            <v>137.79</v>
          </cell>
          <cell r="BF163">
            <v>16525.755000000001</v>
          </cell>
          <cell r="BG163">
            <v>13102.197</v>
          </cell>
          <cell r="BH163">
            <v>1922.0250000000001</v>
          </cell>
          <cell r="BI163">
            <v>4695.9920000000002</v>
          </cell>
          <cell r="BJ163">
            <v>1380.748</v>
          </cell>
          <cell r="BK163">
            <v>1162.6559999999999</v>
          </cell>
          <cell r="BL163">
            <v>1700.069</v>
          </cell>
          <cell r="BM163">
            <v>40627.232000000011</v>
          </cell>
          <cell r="BO163">
            <v>137.79</v>
          </cell>
          <cell r="BP163">
            <v>16525.755000000001</v>
          </cell>
          <cell r="BQ163">
            <v>13102.197</v>
          </cell>
          <cell r="BR163">
            <v>1922.0239999999999</v>
          </cell>
          <cell r="BS163">
            <v>4695.9920000000002</v>
          </cell>
          <cell r="BT163">
            <v>1380.7470000000001</v>
          </cell>
          <cell r="BU163">
            <v>1162.6559999999999</v>
          </cell>
          <cell r="BV163">
            <v>1700.069</v>
          </cell>
          <cell r="BW163">
            <v>40627.23000000001</v>
          </cell>
          <cell r="BY163">
            <v>0</v>
          </cell>
          <cell r="BZ163">
            <v>0</v>
          </cell>
          <cell r="CA163">
            <v>0</v>
          </cell>
          <cell r="CB163">
            <v>0</v>
          </cell>
          <cell r="CC163">
            <v>0</v>
          </cell>
          <cell r="CD163">
            <v>0</v>
          </cell>
          <cell r="CE163">
            <v>0</v>
          </cell>
          <cell r="CF163">
            <v>0</v>
          </cell>
          <cell r="CG163">
            <v>0</v>
          </cell>
          <cell r="CI163">
            <v>130.90100000000001</v>
          </cell>
          <cell r="CJ163">
            <v>15699.467000000001</v>
          </cell>
          <cell r="CK163">
            <v>12447.087</v>
          </cell>
          <cell r="CL163">
            <v>1825.924</v>
          </cell>
          <cell r="CM163">
            <v>4461.192</v>
          </cell>
          <cell r="CN163">
            <v>1311.711</v>
          </cell>
          <cell r="CO163">
            <v>1104.5229999999999</v>
          </cell>
          <cell r="CP163">
            <v>1615.066</v>
          </cell>
          <cell r="CQ163">
            <v>38595.871000000006</v>
          </cell>
          <cell r="CS163">
            <v>8.1750000000000007</v>
          </cell>
          <cell r="CT163">
            <v>621.46299999999997</v>
          </cell>
          <cell r="CU163">
            <v>478.3</v>
          </cell>
          <cell r="CV163">
            <v>59.07</v>
          </cell>
          <cell r="CW163">
            <v>149.80699999999999</v>
          </cell>
          <cell r="CX163">
            <v>37.970999999999997</v>
          </cell>
          <cell r="CY163">
            <v>32.258000000000003</v>
          </cell>
          <cell r="CZ163">
            <v>41.578000000000003</v>
          </cell>
          <cell r="DB163">
            <v>8.23</v>
          </cell>
          <cell r="DC163">
            <v>1096.319</v>
          </cell>
          <cell r="DD163">
            <v>1199.6759999999999</v>
          </cell>
          <cell r="DE163">
            <v>191.49100000000001</v>
          </cell>
          <cell r="DF163">
            <v>487.16199999999998</v>
          </cell>
          <cell r="DG163">
            <v>151.44</v>
          </cell>
          <cell r="DH163">
            <v>128.904</v>
          </cell>
          <cell r="DI163">
            <v>200.54499999999999</v>
          </cell>
          <cell r="DJ163">
            <v>3463.7669999999998</v>
          </cell>
          <cell r="DL163">
            <v>0.22062000000000001</v>
          </cell>
          <cell r="DM163">
            <v>0.22062000000000001</v>
          </cell>
          <cell r="DN163">
            <v>0.87283500000000003</v>
          </cell>
          <cell r="DO163">
            <v>1.1972959999999999</v>
          </cell>
          <cell r="DP163">
            <v>1.18468</v>
          </cell>
          <cell r="DQ163">
            <v>1.986728</v>
          </cell>
          <cell r="DS163">
            <v>0</v>
          </cell>
          <cell r="DT163">
            <v>0</v>
          </cell>
          <cell r="DU163">
            <v>0</v>
          </cell>
          <cell r="DV163">
            <v>0</v>
          </cell>
          <cell r="DW163">
            <v>0</v>
          </cell>
          <cell r="DX163">
            <v>0</v>
          </cell>
          <cell r="DY163">
            <v>0</v>
          </cell>
          <cell r="DZ163">
            <v>0</v>
          </cell>
          <cell r="EA163">
            <v>0</v>
          </cell>
          <cell r="EC163">
            <v>0</v>
          </cell>
          <cell r="ED163">
            <v>0</v>
          </cell>
          <cell r="EE163">
            <v>0</v>
          </cell>
          <cell r="EF163">
            <v>0</v>
          </cell>
          <cell r="EG163">
            <v>0</v>
          </cell>
          <cell r="EH163">
            <v>0</v>
          </cell>
          <cell r="EI163">
            <v>0</v>
          </cell>
          <cell r="EJ163">
            <v>0</v>
          </cell>
          <cell r="EK163">
            <v>0</v>
          </cell>
          <cell r="EM163">
            <v>199.62799999999999</v>
          </cell>
          <cell r="EN163">
            <v>201.51300000000001</v>
          </cell>
          <cell r="EP163">
            <v>231.191</v>
          </cell>
          <cell r="EQ163">
            <v>235.08799999999999</v>
          </cell>
          <cell r="ES163">
            <v>42.561</v>
          </cell>
          <cell r="ET163">
            <v>49.265999999999998</v>
          </cell>
          <cell r="EX163">
            <v>9245.4390000000003</v>
          </cell>
          <cell r="EY163">
            <v>11040.734</v>
          </cell>
          <cell r="FA163">
            <v>2.2040000000000002</v>
          </cell>
          <cell r="FB163">
            <v>2.6269999999999998</v>
          </cell>
          <cell r="FC163">
            <v>198.423</v>
          </cell>
          <cell r="FD163">
            <v>247.30600000000001</v>
          </cell>
          <cell r="FE163">
            <v>91.634</v>
          </cell>
          <cell r="FF163">
            <v>107.392</v>
          </cell>
          <cell r="FK163">
            <v>7140.3660000000009</v>
          </cell>
          <cell r="FL163">
            <v>7239.4570000000003</v>
          </cell>
          <cell r="FM163">
            <v>7179.4179999999997</v>
          </cell>
          <cell r="FN163">
            <v>159.49299999999999</v>
          </cell>
          <cell r="FO163">
            <v>75.623000000000005</v>
          </cell>
          <cell r="FP163">
            <v>832.55399999999997</v>
          </cell>
          <cell r="FQ163">
            <v>6171.7870000000003</v>
          </cell>
          <cell r="FR163">
            <v>7239.4570000000003</v>
          </cell>
          <cell r="FS163">
            <v>0</v>
          </cell>
          <cell r="FU163">
            <v>0.08</v>
          </cell>
          <cell r="FV163">
            <v>-847.8</v>
          </cell>
          <cell r="FW163">
            <v>0</v>
          </cell>
          <cell r="FX163">
            <v>0</v>
          </cell>
          <cell r="FY163">
            <v>0</v>
          </cell>
          <cell r="FZ163">
            <v>209.5</v>
          </cell>
          <cell r="GA163">
            <v>0.15</v>
          </cell>
          <cell r="GB163">
            <v>-1393.2</v>
          </cell>
          <cell r="GE163">
            <v>0.25</v>
          </cell>
          <cell r="GF163">
            <v>-2772.5</v>
          </cell>
          <cell r="GO163">
            <v>1.2500000000000001E-2</v>
          </cell>
          <cell r="GP163">
            <v>-482.45</v>
          </cell>
          <cell r="GQ163" t="str">
            <v>72-99-402-169</v>
          </cell>
          <cell r="GR163">
            <v>0</v>
          </cell>
          <cell r="GS163">
            <v>-200</v>
          </cell>
          <cell r="GV163">
            <v>0</v>
          </cell>
          <cell r="GW163">
            <v>0</v>
          </cell>
          <cell r="GX163">
            <v>-1330.25</v>
          </cell>
          <cell r="GY163">
            <v>-4365.7</v>
          </cell>
          <cell r="GZ163">
            <v>-5695.95</v>
          </cell>
          <cell r="HC163">
            <v>-5695.95</v>
          </cell>
          <cell r="HE163">
            <v>1570.3726934300007</v>
          </cell>
          <cell r="HF163">
            <v>1.5198511799999961</v>
          </cell>
          <cell r="HG163">
            <v>182.29565856000011</v>
          </cell>
          <cell r="HH163">
            <v>571.80293685000049</v>
          </cell>
          <cell r="HI163">
            <v>115.06134289600013</v>
          </cell>
          <cell r="HJ163">
            <v>278.16286400000018</v>
          </cell>
          <cell r="HK163">
            <v>137.15774093600007</v>
          </cell>
          <cell r="HL163">
            <v>115.49445882400008</v>
          </cell>
          <cell r="HM163">
            <v>168.87784018399987</v>
          </cell>
        </row>
        <row r="164">
          <cell r="B164" t="str">
            <v>72-400-170</v>
          </cell>
          <cell r="C164" t="str">
            <v>Devon-GTH00086</v>
          </cell>
          <cell r="D164" t="str">
            <v>Woody Brothers SA 2H</v>
          </cell>
          <cell r="E164">
            <v>29651</v>
          </cell>
          <cell r="F164">
            <v>33239</v>
          </cell>
          <cell r="H164">
            <v>2.4942000000000002</v>
          </cell>
          <cell r="I164">
            <v>2.4942000000000002</v>
          </cell>
          <cell r="J164">
            <v>0.64649999999999996</v>
          </cell>
          <cell r="K164">
            <v>0.14130000000000001</v>
          </cell>
          <cell r="L164">
            <v>0.16869999999999999</v>
          </cell>
          <cell r="M164">
            <v>6.4500000000000002E-2</v>
          </cell>
          <cell r="N164">
            <v>4.9500000000000002E-2</v>
          </cell>
          <cell r="O164">
            <v>0.11219999999999999</v>
          </cell>
          <cell r="P164">
            <v>3.6768999999999998</v>
          </cell>
          <cell r="Q164">
            <v>0.96740000000000004</v>
          </cell>
          <cell r="R164">
            <v>1140.8</v>
          </cell>
          <cell r="T164" t="str">
            <v>PriceTableDevonNGL</v>
          </cell>
          <cell r="Y164">
            <v>41379</v>
          </cell>
          <cell r="Z164">
            <v>15.65</v>
          </cell>
          <cell r="AB164">
            <v>28226.722000000002</v>
          </cell>
          <cell r="AC164">
            <v>31762.697</v>
          </cell>
          <cell r="AE164" t="str">
            <v>Yes</v>
          </cell>
          <cell r="AG164" t="str">
            <v>Yes</v>
          </cell>
          <cell r="AI164">
            <v>0.95</v>
          </cell>
          <cell r="AK164">
            <v>73637.349000000002</v>
          </cell>
          <cell r="AL164">
            <v>73637.349000000002</v>
          </cell>
          <cell r="AM164">
            <v>19086.900000000001</v>
          </cell>
          <cell r="AN164">
            <v>4171.6610000000001</v>
          </cell>
          <cell r="AO164">
            <v>4980.6030000000001</v>
          </cell>
          <cell r="AP164">
            <v>1904.261</v>
          </cell>
          <cell r="AQ164">
            <v>1461.41</v>
          </cell>
          <cell r="AR164">
            <v>3312.529</v>
          </cell>
          <cell r="AS164">
            <v>182192.06200000001</v>
          </cell>
          <cell r="AU164">
            <v>70403.09</v>
          </cell>
          <cell r="AV164">
            <v>70403.09</v>
          </cell>
          <cell r="AW164">
            <v>18248.576000000001</v>
          </cell>
          <cell r="AX164">
            <v>3988.4360000000001</v>
          </cell>
          <cell r="AY164">
            <v>4761.848</v>
          </cell>
          <cell r="AZ164">
            <v>1820.624</v>
          </cell>
          <cell r="BA164">
            <v>1397.223</v>
          </cell>
          <cell r="BB164">
            <v>3167.038</v>
          </cell>
          <cell r="BC164">
            <v>174189.92499999999</v>
          </cell>
          <cell r="BE164">
            <v>496.67700000000002</v>
          </cell>
          <cell r="BF164">
            <v>59568.716999999997</v>
          </cell>
          <cell r="BG164">
            <v>18710.001</v>
          </cell>
          <cell r="BH164">
            <v>3695.1089999999999</v>
          </cell>
          <cell r="BI164">
            <v>5299.0659999999998</v>
          </cell>
          <cell r="BJ164">
            <v>1863.626</v>
          </cell>
          <cell r="BK164">
            <v>1436.895</v>
          </cell>
          <cell r="BL164">
            <v>3324.8589999999999</v>
          </cell>
          <cell r="BM164">
            <v>94394.950000000012</v>
          </cell>
          <cell r="BO164">
            <v>496.67700000000002</v>
          </cell>
          <cell r="BP164">
            <v>59568.718000000001</v>
          </cell>
          <cell r="BQ164">
            <v>18710.001</v>
          </cell>
          <cell r="BR164">
            <v>3695.11</v>
          </cell>
          <cell r="BS164">
            <v>5299.0659999999998</v>
          </cell>
          <cell r="BT164">
            <v>1863.627</v>
          </cell>
          <cell r="BU164">
            <v>1436.895</v>
          </cell>
          <cell r="BV164">
            <v>3324.8589999999999</v>
          </cell>
          <cell r="BW164">
            <v>94394.953000000009</v>
          </cell>
          <cell r="BY164">
            <v>0</v>
          </cell>
          <cell r="BZ164">
            <v>0</v>
          </cell>
          <cell r="CA164">
            <v>0</v>
          </cell>
          <cell r="CB164">
            <v>0</v>
          </cell>
          <cell r="CC164">
            <v>0</v>
          </cell>
          <cell r="CD164">
            <v>0</v>
          </cell>
          <cell r="CE164">
            <v>0</v>
          </cell>
          <cell r="CF164">
            <v>0</v>
          </cell>
          <cell r="CG164">
            <v>0</v>
          </cell>
          <cell r="CI164">
            <v>471.84300000000002</v>
          </cell>
          <cell r="CJ164">
            <v>56590.281000000003</v>
          </cell>
          <cell r="CK164">
            <v>17774.501</v>
          </cell>
          <cell r="CL164">
            <v>3510.3539999999998</v>
          </cell>
          <cell r="CM164">
            <v>5034.1130000000003</v>
          </cell>
          <cell r="CN164">
            <v>1770.4449999999999</v>
          </cell>
          <cell r="CO164">
            <v>1365.05</v>
          </cell>
          <cell r="CP164">
            <v>3158.616</v>
          </cell>
          <cell r="CQ164">
            <v>89675.203000000009</v>
          </cell>
          <cell r="CS164">
            <v>29.466000000000001</v>
          </cell>
          <cell r="CT164">
            <v>2240.1239999999998</v>
          </cell>
          <cell r="CU164">
            <v>683.01499999999999</v>
          </cell>
          <cell r="CV164">
            <v>113.562</v>
          </cell>
          <cell r="CW164">
            <v>169.04599999999999</v>
          </cell>
          <cell r="CX164">
            <v>51.25</v>
          </cell>
          <cell r="CY164">
            <v>39.866999999999997</v>
          </cell>
          <cell r="CZ164">
            <v>81.314999999999998</v>
          </cell>
          <cell r="DB164">
            <v>29.666</v>
          </cell>
          <cell r="DC164">
            <v>3951.7890000000002</v>
          </cell>
          <cell r="DD164">
            <v>1713.144</v>
          </cell>
          <cell r="DE164">
            <v>368.14400000000001</v>
          </cell>
          <cell r="DF164">
            <v>549.72500000000002</v>
          </cell>
          <cell r="DG164">
            <v>204.40199999999999</v>
          </cell>
          <cell r="DH164">
            <v>159.309</v>
          </cell>
          <cell r="DI164">
            <v>392.21</v>
          </cell>
          <cell r="DJ164">
            <v>7368.389000000001</v>
          </cell>
          <cell r="DL164">
            <v>0.22062000000000001</v>
          </cell>
          <cell r="DM164">
            <v>0.22062000000000001</v>
          </cell>
          <cell r="DN164">
            <v>0.87283500000000003</v>
          </cell>
          <cell r="DO164">
            <v>1.1972959999999999</v>
          </cell>
          <cell r="DP164">
            <v>1.18468</v>
          </cell>
          <cell r="DQ164">
            <v>1.986728</v>
          </cell>
          <cell r="DS164">
            <v>0</v>
          </cell>
          <cell r="DT164">
            <v>0</v>
          </cell>
          <cell r="DU164">
            <v>0</v>
          </cell>
          <cell r="DV164">
            <v>0</v>
          </cell>
          <cell r="DW164">
            <v>0</v>
          </cell>
          <cell r="DX164">
            <v>0</v>
          </cell>
          <cell r="DY164">
            <v>0</v>
          </cell>
          <cell r="DZ164">
            <v>0</v>
          </cell>
          <cell r="EA164">
            <v>0</v>
          </cell>
          <cell r="EC164">
            <v>0</v>
          </cell>
          <cell r="ED164">
            <v>0</v>
          </cell>
          <cell r="EE164">
            <v>0</v>
          </cell>
          <cell r="EF164">
            <v>0</v>
          </cell>
          <cell r="EG164">
            <v>0</v>
          </cell>
          <cell r="EH164">
            <v>0</v>
          </cell>
          <cell r="EI164">
            <v>0</v>
          </cell>
          <cell r="EJ164">
            <v>0</v>
          </cell>
          <cell r="EK164">
            <v>0</v>
          </cell>
          <cell r="EM164">
            <v>598.32600000000002</v>
          </cell>
          <cell r="EN164">
            <v>603.97799999999995</v>
          </cell>
          <cell r="EP164">
            <v>692.928</v>
          </cell>
          <cell r="EQ164">
            <v>704.60699999999997</v>
          </cell>
          <cell r="ES164">
            <v>127.566</v>
          </cell>
          <cell r="ET164">
            <v>147.661</v>
          </cell>
          <cell r="EX164">
            <v>29523.434000000001</v>
          </cell>
          <cell r="EY164">
            <v>33091.339</v>
          </cell>
          <cell r="FA164">
            <v>7.0369999999999999</v>
          </cell>
          <cell r="FB164">
            <v>7.8739999999999997</v>
          </cell>
          <cell r="FC164">
            <v>633.625</v>
          </cell>
          <cell r="FD164">
            <v>741.22500000000002</v>
          </cell>
          <cell r="FE164">
            <v>292.61599999999999</v>
          </cell>
          <cell r="FF164">
            <v>321.875</v>
          </cell>
          <cell r="FK164">
            <v>24414.364999999998</v>
          </cell>
          <cell r="FL164">
            <v>24753.178</v>
          </cell>
          <cell r="FM164">
            <v>24547.893</v>
          </cell>
          <cell r="FN164">
            <v>545.33900000000006</v>
          </cell>
          <cell r="FO164">
            <v>258.572</v>
          </cell>
          <cell r="FP164">
            <v>2846.67</v>
          </cell>
          <cell r="FQ164">
            <v>21102.597000000002</v>
          </cell>
          <cell r="FR164">
            <v>24753.178</v>
          </cell>
          <cell r="FS164">
            <v>0</v>
          </cell>
          <cell r="FU164">
            <v>0.08</v>
          </cell>
          <cell r="FV164">
            <v>-2541.02</v>
          </cell>
          <cell r="FW164">
            <v>0</v>
          </cell>
          <cell r="FX164">
            <v>0</v>
          </cell>
          <cell r="FY164">
            <v>0</v>
          </cell>
          <cell r="FZ164">
            <v>178.4</v>
          </cell>
          <cell r="GA164">
            <v>0.15</v>
          </cell>
          <cell r="GB164">
            <v>-4447.6499999999996</v>
          </cell>
          <cell r="GE164">
            <v>0.25</v>
          </cell>
          <cell r="GF164">
            <v>-8309.75</v>
          </cell>
          <cell r="GO164">
            <v>1.2500000000000001E-2</v>
          </cell>
          <cell r="GP164">
            <v>-1120.94</v>
          </cell>
          <cell r="GQ164" t="str">
            <v>72-99-402-170</v>
          </cell>
          <cell r="GR164">
            <v>0</v>
          </cell>
          <cell r="GS164">
            <v>-200</v>
          </cell>
          <cell r="GV164">
            <v>0</v>
          </cell>
          <cell r="GW164">
            <v>0</v>
          </cell>
          <cell r="GX164">
            <v>-3661.96</v>
          </cell>
          <cell r="GY164">
            <v>-12957.4</v>
          </cell>
          <cell r="GZ164">
            <v>-16619.36</v>
          </cell>
          <cell r="HC164">
            <v>-16619.36</v>
          </cell>
          <cell r="HE164">
            <v>2672.3509102519984</v>
          </cell>
          <cell r="HF164">
            <v>5.4788770800000011</v>
          </cell>
          <cell r="HG164">
            <v>657.10255031999873</v>
          </cell>
          <cell r="HH164">
            <v>816.53714250000007</v>
          </cell>
          <cell r="HI164">
            <v>221.20642248000013</v>
          </cell>
          <cell r="HJ164">
            <v>313.88452003999942</v>
          </cell>
          <cell r="HK164">
            <v>185.12530176800007</v>
          </cell>
          <cell r="HL164">
            <v>142.73647316000006</v>
          </cell>
          <cell r="HM164">
            <v>330.27962290399989</v>
          </cell>
        </row>
        <row r="165">
          <cell r="B165" t="str">
            <v>72-400-171</v>
          </cell>
          <cell r="C165" t="str">
            <v>Devon-GTH00086</v>
          </cell>
          <cell r="D165" t="str">
            <v>Charles Bedinger A 3H</v>
          </cell>
          <cell r="E165">
            <v>31450</v>
          </cell>
          <cell r="F165">
            <v>38491</v>
          </cell>
          <cell r="H165">
            <v>3.24</v>
          </cell>
          <cell r="I165">
            <v>3.24</v>
          </cell>
          <cell r="J165">
            <v>1.1396999999999999</v>
          </cell>
          <cell r="K165">
            <v>0.2195</v>
          </cell>
          <cell r="L165">
            <v>0.36299999999999999</v>
          </cell>
          <cell r="M165">
            <v>0.12870000000000001</v>
          </cell>
          <cell r="N165">
            <v>0.13320000000000001</v>
          </cell>
          <cell r="O165">
            <v>0.30049999999999999</v>
          </cell>
          <cell r="P165">
            <v>5.5246000000000004</v>
          </cell>
          <cell r="Q165">
            <v>0.53410000000000002</v>
          </cell>
          <cell r="R165">
            <v>1245.5</v>
          </cell>
          <cell r="T165" t="str">
            <v>PriceTableDevonNGL</v>
          </cell>
          <cell r="Y165">
            <v>41373</v>
          </cell>
          <cell r="Z165">
            <v>16.649999999999999</v>
          </cell>
          <cell r="AB165">
            <v>29927.436000000002</v>
          </cell>
          <cell r="AC165">
            <v>36781.430999999997</v>
          </cell>
          <cell r="AE165" t="str">
            <v>Yes</v>
          </cell>
          <cell r="AG165" t="str">
            <v>Yes</v>
          </cell>
          <cell r="AI165">
            <v>0.95</v>
          </cell>
          <cell r="AK165">
            <v>101419.38099999999</v>
          </cell>
          <cell r="AL165">
            <v>101419.38099999999</v>
          </cell>
          <cell r="AM165">
            <v>35675.205999999998</v>
          </cell>
          <cell r="AN165">
            <v>6870.85</v>
          </cell>
          <cell r="AO165">
            <v>11362.727000000001</v>
          </cell>
          <cell r="AP165">
            <v>4028.6030000000001</v>
          </cell>
          <cell r="AQ165">
            <v>4169.4629999999997</v>
          </cell>
          <cell r="AR165">
            <v>9406.3349999999991</v>
          </cell>
          <cell r="AS165">
            <v>274351.94600000005</v>
          </cell>
          <cell r="AU165">
            <v>96964.892999999996</v>
          </cell>
          <cell r="AV165">
            <v>96964.892999999996</v>
          </cell>
          <cell r="AW165">
            <v>34108.298999999999</v>
          </cell>
          <cell r="AX165">
            <v>6569.0720000000001</v>
          </cell>
          <cell r="AY165">
            <v>10863.659</v>
          </cell>
          <cell r="AZ165">
            <v>3851.6610000000001</v>
          </cell>
          <cell r="BA165">
            <v>3986.3339999999998</v>
          </cell>
          <cell r="BB165">
            <v>8993.1949999999997</v>
          </cell>
          <cell r="BC165">
            <v>262302.00599999999</v>
          </cell>
          <cell r="BE165">
            <v>684.06399999999996</v>
          </cell>
          <cell r="BF165">
            <v>82042.91</v>
          </cell>
          <cell r="BG165">
            <v>34970.745999999999</v>
          </cell>
          <cell r="BH165">
            <v>6085.9549999999999</v>
          </cell>
          <cell r="BI165">
            <v>12089.267</v>
          </cell>
          <cell r="BJ165">
            <v>3942.636</v>
          </cell>
          <cell r="BK165">
            <v>4099.5200000000004</v>
          </cell>
          <cell r="BL165">
            <v>9441.3490000000002</v>
          </cell>
          <cell r="BM165">
            <v>153356.44699999999</v>
          </cell>
          <cell r="BO165">
            <v>684.06399999999996</v>
          </cell>
          <cell r="BP165">
            <v>82042.909</v>
          </cell>
          <cell r="BQ165">
            <v>34970.745999999999</v>
          </cell>
          <cell r="BR165">
            <v>6085.9549999999999</v>
          </cell>
          <cell r="BS165">
            <v>12089.267</v>
          </cell>
          <cell r="BT165">
            <v>3942.6370000000002</v>
          </cell>
          <cell r="BU165">
            <v>4099.5200000000004</v>
          </cell>
          <cell r="BV165">
            <v>9441.3490000000002</v>
          </cell>
          <cell r="BW165">
            <v>153356.44699999996</v>
          </cell>
          <cell r="BY165">
            <v>0</v>
          </cell>
          <cell r="BZ165">
            <v>0</v>
          </cell>
          <cell r="CA165">
            <v>0</v>
          </cell>
          <cell r="CB165">
            <v>0</v>
          </cell>
          <cell r="CC165">
            <v>0</v>
          </cell>
          <cell r="CD165">
            <v>0</v>
          </cell>
          <cell r="CE165">
            <v>0</v>
          </cell>
          <cell r="CF165">
            <v>0</v>
          </cell>
          <cell r="CG165">
            <v>0</v>
          </cell>
          <cell r="CI165">
            <v>649.86099999999999</v>
          </cell>
          <cell r="CJ165">
            <v>77940.764999999999</v>
          </cell>
          <cell r="CK165">
            <v>33222.209000000003</v>
          </cell>
          <cell r="CL165">
            <v>5781.6570000000002</v>
          </cell>
          <cell r="CM165">
            <v>11484.804</v>
          </cell>
          <cell r="CN165">
            <v>3745.5039999999999</v>
          </cell>
          <cell r="CO165">
            <v>3894.5439999999999</v>
          </cell>
          <cell r="CP165">
            <v>8969.2819999999992</v>
          </cell>
          <cell r="CQ165">
            <v>145688.62600000002</v>
          </cell>
          <cell r="CS165">
            <v>40.582999999999998</v>
          </cell>
          <cell r="CT165">
            <v>3085.2820000000002</v>
          </cell>
          <cell r="CU165">
            <v>1276.6179999999999</v>
          </cell>
          <cell r="CV165">
            <v>187.041</v>
          </cell>
          <cell r="CW165">
            <v>385.66</v>
          </cell>
          <cell r="CX165">
            <v>108.42400000000001</v>
          </cell>
          <cell r="CY165">
            <v>113.74299999999999</v>
          </cell>
          <cell r="CZ165">
            <v>230.904</v>
          </cell>
          <cell r="DB165">
            <v>40.857999999999997</v>
          </cell>
          <cell r="DC165">
            <v>5442.7269999999999</v>
          </cell>
          <cell r="DD165">
            <v>3202.0259999999998</v>
          </cell>
          <cell r="DE165">
            <v>606.34400000000005</v>
          </cell>
          <cell r="DF165">
            <v>1254.1410000000001</v>
          </cell>
          <cell r="DG165">
            <v>432.428</v>
          </cell>
          <cell r="DH165">
            <v>454.51400000000001</v>
          </cell>
          <cell r="DI165">
            <v>1113.73</v>
          </cell>
          <cell r="DJ165">
            <v>12546.768</v>
          </cell>
          <cell r="DL165">
            <v>0.22062000000000001</v>
          </cell>
          <cell r="DM165">
            <v>0.22062000000000001</v>
          </cell>
          <cell r="DN165">
            <v>0.87283500000000003</v>
          </cell>
          <cell r="DO165">
            <v>1.1972959999999999</v>
          </cell>
          <cell r="DP165">
            <v>1.18468</v>
          </cell>
          <cell r="DQ165">
            <v>1.986728</v>
          </cell>
          <cell r="DS165">
            <v>0</v>
          </cell>
          <cell r="DT165">
            <v>0</v>
          </cell>
          <cell r="DU165">
            <v>0</v>
          </cell>
          <cell r="DV165">
            <v>0</v>
          </cell>
          <cell r="DW165">
            <v>0</v>
          </cell>
          <cell r="DX165">
            <v>0</v>
          </cell>
          <cell r="DY165">
            <v>0</v>
          </cell>
          <cell r="DZ165">
            <v>0</v>
          </cell>
          <cell r="EA165">
            <v>0</v>
          </cell>
          <cell r="EC165">
            <v>0</v>
          </cell>
          <cell r="ED165">
            <v>0</v>
          </cell>
          <cell r="EE165">
            <v>0</v>
          </cell>
          <cell r="EF165">
            <v>0</v>
          </cell>
          <cell r="EG165">
            <v>0</v>
          </cell>
          <cell r="EH165">
            <v>0</v>
          </cell>
          <cell r="EI165">
            <v>0</v>
          </cell>
          <cell r="EJ165">
            <v>0</v>
          </cell>
          <cell r="EK165">
            <v>0</v>
          </cell>
          <cell r="EM165">
            <v>692.86500000000001</v>
          </cell>
          <cell r="EN165">
            <v>699.40899999999999</v>
          </cell>
          <cell r="EP165">
            <v>802.41600000000005</v>
          </cell>
          <cell r="EQ165">
            <v>815.94</v>
          </cell>
          <cell r="ES165">
            <v>147.72200000000001</v>
          </cell>
          <cell r="ET165">
            <v>170.99199999999999</v>
          </cell>
          <cell r="EX165">
            <v>31302.277999999998</v>
          </cell>
          <cell r="EY165">
            <v>38320.008000000002</v>
          </cell>
          <cell r="FA165">
            <v>7.4610000000000003</v>
          </cell>
          <cell r="FB165">
            <v>9.1180000000000003</v>
          </cell>
          <cell r="FC165">
            <v>671.80200000000002</v>
          </cell>
          <cell r="FD165">
            <v>858.34400000000005</v>
          </cell>
          <cell r="FE165">
            <v>310.24700000000001</v>
          </cell>
          <cell r="FF165">
            <v>372.733</v>
          </cell>
          <cell r="FK165">
            <v>24257.891000000003</v>
          </cell>
          <cell r="FL165">
            <v>24594.532999999999</v>
          </cell>
          <cell r="FM165">
            <v>24390.562999999998</v>
          </cell>
          <cell r="FN165">
            <v>541.84400000000005</v>
          </cell>
          <cell r="FO165">
            <v>256.91500000000002</v>
          </cell>
          <cell r="FP165">
            <v>2828.4259999999999</v>
          </cell>
          <cell r="FQ165">
            <v>20967.348000000002</v>
          </cell>
          <cell r="FR165">
            <v>24594.532999999999</v>
          </cell>
          <cell r="FS165">
            <v>0</v>
          </cell>
          <cell r="FU165">
            <v>0.08</v>
          </cell>
          <cell r="FV165">
            <v>-2942.51</v>
          </cell>
          <cell r="FW165">
            <v>0</v>
          </cell>
          <cell r="FX165">
            <v>0</v>
          </cell>
          <cell r="FY165">
            <v>0</v>
          </cell>
          <cell r="FZ165">
            <v>162.9</v>
          </cell>
          <cell r="GA165">
            <v>0.15</v>
          </cell>
          <cell r="GB165">
            <v>-4717.5</v>
          </cell>
          <cell r="GE165">
            <v>0.25</v>
          </cell>
          <cell r="GF165">
            <v>-9622.75</v>
          </cell>
          <cell r="GO165">
            <v>1.2500000000000001E-2</v>
          </cell>
          <cell r="GP165">
            <v>-1821.11</v>
          </cell>
          <cell r="GQ165" t="str">
            <v xml:space="preserve"> </v>
          </cell>
          <cell r="GR165">
            <v>0</v>
          </cell>
          <cell r="GS165">
            <v>0</v>
          </cell>
          <cell r="GV165">
            <v>0</v>
          </cell>
          <cell r="GW165">
            <v>0</v>
          </cell>
          <cell r="GX165">
            <v>-4763.62</v>
          </cell>
          <cell r="GY165">
            <v>-14340.25</v>
          </cell>
          <cell r="GZ165">
            <v>-19103.870000000003</v>
          </cell>
          <cell r="HC165">
            <v>-19103.870000000003</v>
          </cell>
          <cell r="HE165">
            <v>5255.9233426029996</v>
          </cell>
          <cell r="HF165">
            <v>7.5458658599999948</v>
          </cell>
          <cell r="HG165">
            <v>905.01522990000092</v>
          </cell>
          <cell r="HH165">
            <v>1526.1842923949971</v>
          </cell>
          <cell r="HI165">
            <v>364.3347782079997</v>
          </cell>
          <cell r="HJ165">
            <v>716.09522683999967</v>
          </cell>
          <cell r="HK165">
            <v>391.64766409600014</v>
          </cell>
          <cell r="HL165">
            <v>407.23155852800113</v>
          </cell>
          <cell r="HM165">
            <v>937.86872677600184</v>
          </cell>
        </row>
        <row r="166">
          <cell r="B166" t="str">
            <v>72-400-172</v>
          </cell>
          <cell r="C166" t="str">
            <v>Devon-GTH00086</v>
          </cell>
          <cell r="D166" t="str">
            <v>Densmore SA 4H</v>
          </cell>
          <cell r="E166">
            <v>20271</v>
          </cell>
          <cell r="F166">
            <v>24568</v>
          </cell>
          <cell r="H166">
            <v>3.2313000000000001</v>
          </cell>
          <cell r="I166">
            <v>3.2313000000000001</v>
          </cell>
          <cell r="J166">
            <v>1.2014</v>
          </cell>
          <cell r="K166">
            <v>0.1847</v>
          </cell>
          <cell r="L166">
            <v>0.37669999999999998</v>
          </cell>
          <cell r="M166">
            <v>0.11169999999999999</v>
          </cell>
          <cell r="N166">
            <v>0.1265</v>
          </cell>
          <cell r="O166">
            <v>0.2334</v>
          </cell>
          <cell r="P166">
            <v>5.4657</v>
          </cell>
          <cell r="Q166">
            <v>0.5131</v>
          </cell>
          <cell r="R166">
            <v>1233.5</v>
          </cell>
          <cell r="T166" t="str">
            <v>PriceTableDevonNGL</v>
          </cell>
          <cell r="Y166">
            <v>41444</v>
          </cell>
          <cell r="Z166">
            <v>17.649999999999999</v>
          </cell>
          <cell r="AB166">
            <v>19290.521000000001</v>
          </cell>
          <cell r="AC166">
            <v>23476.816999999999</v>
          </cell>
          <cell r="AE166" t="str">
            <v>Yes</v>
          </cell>
          <cell r="AG166" t="str">
            <v>Yes</v>
          </cell>
          <cell r="AI166">
            <v>0.95</v>
          </cell>
          <cell r="AK166">
            <v>65197.008999999998</v>
          </cell>
          <cell r="AL166">
            <v>65197.008999999998</v>
          </cell>
          <cell r="AM166">
            <v>24240.302</v>
          </cell>
          <cell r="AN166">
            <v>3726.6390000000001</v>
          </cell>
          <cell r="AO166">
            <v>7600.567</v>
          </cell>
          <cell r="AP166">
            <v>2253.739</v>
          </cell>
          <cell r="AQ166">
            <v>2552.3539999999998</v>
          </cell>
          <cell r="AR166">
            <v>4709.2449999999999</v>
          </cell>
          <cell r="AS166">
            <v>175476.864</v>
          </cell>
          <cell r="AU166">
            <v>62333.461000000003</v>
          </cell>
          <cell r="AV166">
            <v>62333.461000000003</v>
          </cell>
          <cell r="AW166">
            <v>23175.632000000001</v>
          </cell>
          <cell r="AX166">
            <v>3562.9589999999998</v>
          </cell>
          <cell r="AY166">
            <v>7266.7389999999996</v>
          </cell>
          <cell r="AZ166">
            <v>2154.7510000000002</v>
          </cell>
          <cell r="BA166">
            <v>2440.2510000000002</v>
          </cell>
          <cell r="BB166">
            <v>4502.4080000000004</v>
          </cell>
          <cell r="BC166">
            <v>167769.66199999998</v>
          </cell>
          <cell r="BE166">
            <v>439.74799999999999</v>
          </cell>
          <cell r="BF166">
            <v>52740.928999999996</v>
          </cell>
          <cell r="BG166">
            <v>23761.641</v>
          </cell>
          <cell r="BH166">
            <v>3300.9250000000002</v>
          </cell>
          <cell r="BI166">
            <v>8086.5519999999997</v>
          </cell>
          <cell r="BJ166">
            <v>2205.6460000000002</v>
          </cell>
          <cell r="BK166">
            <v>2509.538</v>
          </cell>
          <cell r="BL166">
            <v>4726.7740000000003</v>
          </cell>
          <cell r="BM166">
            <v>97771.752999999997</v>
          </cell>
          <cell r="BO166">
            <v>439.74799999999999</v>
          </cell>
          <cell r="BP166">
            <v>52740.928</v>
          </cell>
          <cell r="BQ166">
            <v>23761.641</v>
          </cell>
          <cell r="BR166">
            <v>3300.924</v>
          </cell>
          <cell r="BS166">
            <v>8086.5519999999997</v>
          </cell>
          <cell r="BT166">
            <v>2205.6460000000002</v>
          </cell>
          <cell r="BU166">
            <v>2509.5390000000002</v>
          </cell>
          <cell r="BV166">
            <v>4726.7740000000003</v>
          </cell>
          <cell r="BW166">
            <v>97771.751999999993</v>
          </cell>
          <cell r="BY166">
            <v>0</v>
          </cell>
          <cell r="BZ166">
            <v>0</v>
          </cell>
          <cell r="CA166">
            <v>0</v>
          </cell>
          <cell r="CB166">
            <v>0</v>
          </cell>
          <cell r="CC166">
            <v>0</v>
          </cell>
          <cell r="CD166">
            <v>0</v>
          </cell>
          <cell r="CE166">
            <v>0</v>
          </cell>
          <cell r="CF166">
            <v>0</v>
          </cell>
          <cell r="CG166">
            <v>0</v>
          </cell>
          <cell r="CI166">
            <v>417.76100000000002</v>
          </cell>
          <cell r="CJ166">
            <v>50103.883000000002</v>
          </cell>
          <cell r="CK166">
            <v>22573.559000000001</v>
          </cell>
          <cell r="CL166">
            <v>3135.8789999999999</v>
          </cell>
          <cell r="CM166">
            <v>7682.2240000000002</v>
          </cell>
          <cell r="CN166">
            <v>2095.364</v>
          </cell>
          <cell r="CO166">
            <v>2384.0610000000001</v>
          </cell>
          <cell r="CP166">
            <v>4490.4350000000004</v>
          </cell>
          <cell r="CQ166">
            <v>92883.166000000012</v>
          </cell>
          <cell r="CS166">
            <v>26.088999999999999</v>
          </cell>
          <cell r="CT166">
            <v>1983.36</v>
          </cell>
          <cell r="CU166">
            <v>867.42600000000004</v>
          </cell>
          <cell r="CV166">
            <v>101.44799999999999</v>
          </cell>
          <cell r="CW166">
            <v>257.97000000000003</v>
          </cell>
          <cell r="CX166">
            <v>60.655999999999999</v>
          </cell>
          <cell r="CY166">
            <v>69.628</v>
          </cell>
          <cell r="CZ166">
            <v>115.601</v>
          </cell>
          <cell r="DB166">
            <v>26.265999999999998</v>
          </cell>
          <cell r="DC166">
            <v>3498.8330000000001</v>
          </cell>
          <cell r="DD166">
            <v>2175.6869999999999</v>
          </cell>
          <cell r="DE166">
            <v>328.87099999999998</v>
          </cell>
          <cell r="DF166">
            <v>838.899</v>
          </cell>
          <cell r="DG166">
            <v>241.91499999999999</v>
          </cell>
          <cell r="DH166">
            <v>278.233</v>
          </cell>
          <cell r="DI166">
            <v>557.58399999999995</v>
          </cell>
          <cell r="DJ166">
            <v>7946.2880000000005</v>
          </cell>
          <cell r="DL166">
            <v>0.22062000000000001</v>
          </cell>
          <cell r="DM166">
            <v>0.22062000000000001</v>
          </cell>
          <cell r="DN166">
            <v>0.87283500000000003</v>
          </cell>
          <cell r="DO166">
            <v>1.1972959999999999</v>
          </cell>
          <cell r="DP166">
            <v>1.18468</v>
          </cell>
          <cell r="DQ166">
            <v>1.986728</v>
          </cell>
          <cell r="DS166">
            <v>0</v>
          </cell>
          <cell r="DT166">
            <v>0</v>
          </cell>
          <cell r="DU166">
            <v>0</v>
          </cell>
          <cell r="DV166">
            <v>0</v>
          </cell>
          <cell r="DW166">
            <v>0</v>
          </cell>
          <cell r="DX166">
            <v>0</v>
          </cell>
          <cell r="DY166">
            <v>0</v>
          </cell>
          <cell r="DZ166">
            <v>0</v>
          </cell>
          <cell r="EA166">
            <v>0</v>
          </cell>
          <cell r="EC166">
            <v>0</v>
          </cell>
          <cell r="ED166">
            <v>0</v>
          </cell>
          <cell r="EE166">
            <v>0</v>
          </cell>
          <cell r="EF166">
            <v>0</v>
          </cell>
          <cell r="EG166">
            <v>0</v>
          </cell>
          <cell r="EH166">
            <v>0</v>
          </cell>
          <cell r="EI166">
            <v>0</v>
          </cell>
          <cell r="EJ166">
            <v>0</v>
          </cell>
          <cell r="EK166">
            <v>0</v>
          </cell>
          <cell r="EM166">
            <v>442.24200000000002</v>
          </cell>
          <cell r="EN166">
            <v>446.41899999999998</v>
          </cell>
          <cell r="EP166">
            <v>512.16499999999996</v>
          </cell>
          <cell r="EQ166">
            <v>520.79700000000003</v>
          </cell>
          <cell r="ES166">
            <v>94.287999999999997</v>
          </cell>
          <cell r="ET166">
            <v>109.14099999999999</v>
          </cell>
          <cell r="EX166">
            <v>20176.712</v>
          </cell>
          <cell r="EY166">
            <v>24458.859</v>
          </cell>
          <cell r="FA166">
            <v>4.8090000000000002</v>
          </cell>
          <cell r="FB166">
            <v>5.82</v>
          </cell>
          <cell r="FC166">
            <v>433.02800000000002</v>
          </cell>
          <cell r="FD166">
            <v>547.86300000000006</v>
          </cell>
          <cell r="FE166">
            <v>199.97800000000001</v>
          </cell>
          <cell r="FF166">
            <v>237.90799999999999</v>
          </cell>
          <cell r="FK166">
            <v>15545.355</v>
          </cell>
          <cell r="FL166">
            <v>15761.087</v>
          </cell>
          <cell r="FM166">
            <v>15630.376</v>
          </cell>
          <cell r="FN166">
            <v>347.23399999999998</v>
          </cell>
          <cell r="FO166">
            <v>164.64099999999999</v>
          </cell>
          <cell r="FP166">
            <v>1812.56</v>
          </cell>
          <cell r="FQ166">
            <v>13436.653</v>
          </cell>
          <cell r="FR166">
            <v>15761.087</v>
          </cell>
          <cell r="FS166">
            <v>0</v>
          </cell>
          <cell r="FU166">
            <v>0.08</v>
          </cell>
          <cell r="FV166">
            <v>-1878.15</v>
          </cell>
          <cell r="FW166">
            <v>0</v>
          </cell>
          <cell r="FX166">
            <v>0</v>
          </cell>
          <cell r="FY166">
            <v>0</v>
          </cell>
          <cell r="FZ166">
            <v>169.3</v>
          </cell>
          <cell r="GA166">
            <v>0.15</v>
          </cell>
          <cell r="GB166">
            <v>-3040.65</v>
          </cell>
          <cell r="GE166">
            <v>0.25</v>
          </cell>
          <cell r="GF166">
            <v>-6142</v>
          </cell>
          <cell r="GO166">
            <v>1.2500000000000001E-2</v>
          </cell>
          <cell r="GP166">
            <v>-1161.04</v>
          </cell>
          <cell r="GQ166" t="str">
            <v>72-99-402-172</v>
          </cell>
          <cell r="GR166">
            <v>0</v>
          </cell>
          <cell r="GS166">
            <v>-200</v>
          </cell>
          <cell r="GV166">
            <v>0</v>
          </cell>
          <cell r="GW166">
            <v>0</v>
          </cell>
          <cell r="GX166">
            <v>-3039.19</v>
          </cell>
          <cell r="GY166">
            <v>-9382.65</v>
          </cell>
          <cell r="GZ166">
            <v>-12421.84</v>
          </cell>
          <cell r="HC166">
            <v>-12421.84</v>
          </cell>
          <cell r="HE166">
            <v>3238.1739389299973</v>
          </cell>
          <cell r="HF166">
            <v>4.8507719399999925</v>
          </cell>
          <cell r="HG166">
            <v>581.78508851999891</v>
          </cell>
          <cell r="HH166">
            <v>1036.9995524699987</v>
          </cell>
          <cell r="HI166">
            <v>197.60891561600033</v>
          </cell>
          <cell r="HJ166">
            <v>478.99929503999942</v>
          </cell>
          <cell r="HK166">
            <v>219.1003372960003</v>
          </cell>
          <cell r="HL166">
            <v>249.28866925599974</v>
          </cell>
          <cell r="HM166">
            <v>469.54130879199988</v>
          </cell>
        </row>
        <row r="167">
          <cell r="B167" t="str">
            <v>72-400-173</v>
          </cell>
          <cell r="C167" t="str">
            <v>Devon-GTH00086</v>
          </cell>
          <cell r="D167" t="str">
            <v>Densmore SA 3H</v>
          </cell>
          <cell r="E167">
            <v>31122</v>
          </cell>
          <cell r="F167">
            <v>37756</v>
          </cell>
          <cell r="H167">
            <v>3.2536999999999998</v>
          </cell>
          <cell r="I167">
            <v>3.2536999999999998</v>
          </cell>
          <cell r="J167">
            <v>1.2096</v>
          </cell>
          <cell r="K167">
            <v>0.18479999999999999</v>
          </cell>
          <cell r="L167">
            <v>0.38109999999999999</v>
          </cell>
          <cell r="M167">
            <v>0.11559999999999999</v>
          </cell>
          <cell r="N167">
            <v>0.13239999999999999</v>
          </cell>
          <cell r="O167">
            <v>0.19889999999999999</v>
          </cell>
          <cell r="P167">
            <v>5.4760999999999997</v>
          </cell>
          <cell r="Q167">
            <v>0.50960000000000005</v>
          </cell>
          <cell r="R167">
            <v>1234.7</v>
          </cell>
          <cell r="T167" t="str">
            <v>PriceTableDevonNGL</v>
          </cell>
          <cell r="Y167">
            <v>41339</v>
          </cell>
          <cell r="Z167">
            <v>18.649999999999999</v>
          </cell>
          <cell r="AB167">
            <v>29616.54</v>
          </cell>
          <cell r="AC167">
            <v>36079.076000000001</v>
          </cell>
          <cell r="AE167" t="str">
            <v>Yes</v>
          </cell>
          <cell r="AG167" t="str">
            <v>Yes</v>
          </cell>
          <cell r="AI167">
            <v>0.95</v>
          </cell>
          <cell r="AK167">
            <v>100790.18700000001</v>
          </cell>
          <cell r="AL167">
            <v>100790.18700000001</v>
          </cell>
          <cell r="AM167">
            <v>37469.898999999998</v>
          </cell>
          <cell r="AN167">
            <v>5724.5680000000002</v>
          </cell>
          <cell r="AO167">
            <v>11805.371999999999</v>
          </cell>
          <cell r="AP167">
            <v>3580.953</v>
          </cell>
          <cell r="AQ167">
            <v>4101.3680000000004</v>
          </cell>
          <cell r="AR167">
            <v>6161.3450000000003</v>
          </cell>
          <cell r="AS167">
            <v>270423.87900000002</v>
          </cell>
          <cell r="AU167">
            <v>96363.335999999996</v>
          </cell>
          <cell r="AV167">
            <v>96363.335999999996</v>
          </cell>
          <cell r="AW167">
            <v>35824.167000000001</v>
          </cell>
          <cell r="AX167">
            <v>5473.1369999999997</v>
          </cell>
          <cell r="AY167">
            <v>11286.862999999999</v>
          </cell>
          <cell r="AZ167">
            <v>3423.672</v>
          </cell>
          <cell r="BA167">
            <v>3921.23</v>
          </cell>
          <cell r="BB167">
            <v>5890.73</v>
          </cell>
          <cell r="BC167">
            <v>258546.47099999999</v>
          </cell>
          <cell r="BE167">
            <v>679.82</v>
          </cell>
          <cell r="BF167">
            <v>81533.925000000003</v>
          </cell>
          <cell r="BG167">
            <v>36730</v>
          </cell>
          <cell r="BH167">
            <v>5070.6189999999997</v>
          </cell>
          <cell r="BI167">
            <v>12560.215</v>
          </cell>
          <cell r="BJ167">
            <v>3504.5390000000002</v>
          </cell>
          <cell r="BK167">
            <v>4032.5680000000002</v>
          </cell>
          <cell r="BL167">
            <v>6184.28</v>
          </cell>
          <cell r="BM167">
            <v>150295.96600000001</v>
          </cell>
          <cell r="BO167">
            <v>679.82</v>
          </cell>
          <cell r="BP167">
            <v>81533.926000000007</v>
          </cell>
          <cell r="BQ167">
            <v>36730.000999999997</v>
          </cell>
          <cell r="BR167">
            <v>5070.62</v>
          </cell>
          <cell r="BS167">
            <v>12560.215</v>
          </cell>
          <cell r="BT167">
            <v>3504.5390000000002</v>
          </cell>
          <cell r="BU167">
            <v>4032.5680000000002</v>
          </cell>
          <cell r="BV167">
            <v>6184.28</v>
          </cell>
          <cell r="BW167">
            <v>150295.96899999998</v>
          </cell>
          <cell r="BY167">
            <v>0</v>
          </cell>
          <cell r="BZ167">
            <v>0</v>
          </cell>
          <cell r="CA167">
            <v>0</v>
          </cell>
          <cell r="CB167">
            <v>0</v>
          </cell>
          <cell r="CC167">
            <v>0</v>
          </cell>
          <cell r="CD167">
            <v>0</v>
          </cell>
          <cell r="CE167">
            <v>0</v>
          </cell>
          <cell r="CF167">
            <v>0</v>
          </cell>
          <cell r="CG167">
            <v>0</v>
          </cell>
          <cell r="CI167">
            <v>645.82899999999995</v>
          </cell>
          <cell r="CJ167">
            <v>77457.229000000007</v>
          </cell>
          <cell r="CK167">
            <v>34893.5</v>
          </cell>
          <cell r="CL167">
            <v>4817.0879999999997</v>
          </cell>
          <cell r="CM167">
            <v>11932.204</v>
          </cell>
          <cell r="CN167">
            <v>3329.3119999999999</v>
          </cell>
          <cell r="CO167">
            <v>3830.94</v>
          </cell>
          <cell r="CP167">
            <v>5875.0659999999998</v>
          </cell>
          <cell r="CQ167">
            <v>142781.16800000001</v>
          </cell>
          <cell r="CS167">
            <v>40.331000000000003</v>
          </cell>
          <cell r="CT167">
            <v>3066.1410000000001</v>
          </cell>
          <cell r="CU167">
            <v>1340.8409999999999</v>
          </cell>
          <cell r="CV167">
            <v>155.83600000000001</v>
          </cell>
          <cell r="CW167">
            <v>400.68400000000003</v>
          </cell>
          <cell r="CX167">
            <v>96.376000000000005</v>
          </cell>
          <cell r="CY167">
            <v>111.886</v>
          </cell>
          <cell r="CZ167">
            <v>151.24700000000001</v>
          </cell>
          <cell r="DB167">
            <v>40.604999999999997</v>
          </cell>
          <cell r="DC167">
            <v>5408.9610000000002</v>
          </cell>
          <cell r="DD167">
            <v>3363.1089999999999</v>
          </cell>
          <cell r="DE167">
            <v>505.18599999999998</v>
          </cell>
          <cell r="DF167">
            <v>1302.9970000000001</v>
          </cell>
          <cell r="DG167">
            <v>384.37799999999999</v>
          </cell>
          <cell r="DH167">
            <v>447.09100000000001</v>
          </cell>
          <cell r="DI167">
            <v>729.51599999999996</v>
          </cell>
          <cell r="DJ167">
            <v>12181.842999999999</v>
          </cell>
          <cell r="DL167">
            <v>0.22062000000000001</v>
          </cell>
          <cell r="DM167">
            <v>0.22062000000000001</v>
          </cell>
          <cell r="DN167">
            <v>0.87283500000000003</v>
          </cell>
          <cell r="DO167">
            <v>1.1972959999999999</v>
          </cell>
          <cell r="DP167">
            <v>1.18468</v>
          </cell>
          <cell r="DQ167">
            <v>1.986728</v>
          </cell>
          <cell r="DS167">
            <v>0</v>
          </cell>
          <cell r="DT167">
            <v>0</v>
          </cell>
          <cell r="DU167">
            <v>0</v>
          </cell>
          <cell r="DV167">
            <v>0</v>
          </cell>
          <cell r="DW167">
            <v>0</v>
          </cell>
          <cell r="DX167">
            <v>0</v>
          </cell>
          <cell r="DY167">
            <v>0</v>
          </cell>
          <cell r="DZ167">
            <v>0</v>
          </cell>
          <cell r="EA167">
            <v>0</v>
          </cell>
          <cell r="EC167">
            <v>0</v>
          </cell>
          <cell r="ED167">
            <v>0</v>
          </cell>
          <cell r="EE167">
            <v>0</v>
          </cell>
          <cell r="EF167">
            <v>0</v>
          </cell>
          <cell r="EG167">
            <v>0</v>
          </cell>
          <cell r="EH167">
            <v>0</v>
          </cell>
          <cell r="EI167">
            <v>0</v>
          </cell>
          <cell r="EJ167">
            <v>0</v>
          </cell>
          <cell r="EK167">
            <v>0</v>
          </cell>
          <cell r="EM167">
            <v>679.63599999999997</v>
          </cell>
          <cell r="EN167">
            <v>686.05499999999995</v>
          </cell>
          <cell r="EP167">
            <v>787.09299999999996</v>
          </cell>
          <cell r="EQ167">
            <v>800.35900000000004</v>
          </cell>
          <cell r="ES167">
            <v>144.90100000000001</v>
          </cell>
          <cell r="ET167">
            <v>167.727</v>
          </cell>
          <cell r="EX167">
            <v>30977.098999999998</v>
          </cell>
          <cell r="EY167">
            <v>37588.273000000001</v>
          </cell>
          <cell r="FA167">
            <v>7.383</v>
          </cell>
          <cell r="FB167">
            <v>8.9440000000000008</v>
          </cell>
          <cell r="FC167">
            <v>664.82299999999998</v>
          </cell>
          <cell r="FD167">
            <v>841.95399999999995</v>
          </cell>
          <cell r="FE167">
            <v>307.024</v>
          </cell>
          <cell r="FF167">
            <v>365.61599999999999</v>
          </cell>
          <cell r="FK167">
            <v>23920.016</v>
          </cell>
          <cell r="FL167">
            <v>24251.969000000001</v>
          </cell>
          <cell r="FM167">
            <v>24050.84</v>
          </cell>
          <cell r="FN167">
            <v>534.29700000000003</v>
          </cell>
          <cell r="FO167">
            <v>253.33600000000001</v>
          </cell>
          <cell r="FP167">
            <v>2789.03</v>
          </cell>
          <cell r="FQ167">
            <v>20675.305</v>
          </cell>
          <cell r="FR167">
            <v>24251.969000000001</v>
          </cell>
          <cell r="FS167">
            <v>0</v>
          </cell>
          <cell r="FU167">
            <v>0.08</v>
          </cell>
          <cell r="FV167">
            <v>-2886.33</v>
          </cell>
          <cell r="FW167">
            <v>0</v>
          </cell>
          <cell r="FX167">
            <v>0</v>
          </cell>
          <cell r="FY167">
            <v>0</v>
          </cell>
          <cell r="FZ167">
            <v>170.2</v>
          </cell>
          <cell r="GA167">
            <v>0.15</v>
          </cell>
          <cell r="GB167">
            <v>-4668.3</v>
          </cell>
          <cell r="GE167">
            <v>0.25</v>
          </cell>
          <cell r="GF167">
            <v>-9439</v>
          </cell>
          <cell r="GO167">
            <v>1.2500000000000001E-2</v>
          </cell>
          <cell r="GP167">
            <v>-1784.76</v>
          </cell>
          <cell r="GQ167" t="str">
            <v>72-99-402-173</v>
          </cell>
          <cell r="GR167">
            <v>0</v>
          </cell>
          <cell r="GS167">
            <v>-200</v>
          </cell>
          <cell r="GV167">
            <v>0</v>
          </cell>
          <cell r="GW167">
            <v>0</v>
          </cell>
          <cell r="GX167">
            <v>-4671.09</v>
          </cell>
          <cell r="GY167">
            <v>-14307.3</v>
          </cell>
          <cell r="GZ167">
            <v>-18978.39</v>
          </cell>
          <cell r="HC167">
            <v>-18978.39</v>
          </cell>
          <cell r="HE167">
            <v>4920.4374593280008</v>
          </cell>
          <cell r="HF167">
            <v>7.4990944200000218</v>
          </cell>
          <cell r="HG167">
            <v>899.40067151999926</v>
          </cell>
          <cell r="HH167">
            <v>1602.9614775</v>
          </cell>
          <cell r="HI167">
            <v>303.55165217599989</v>
          </cell>
          <cell r="HJ167">
            <v>743.9920714800005</v>
          </cell>
          <cell r="HK167">
            <v>348.12838725600062</v>
          </cell>
          <cell r="HL167">
            <v>400.57999318400033</v>
          </cell>
          <cell r="HM167">
            <v>614.32411179199994</v>
          </cell>
        </row>
        <row r="168">
          <cell r="B168" t="str">
            <v>72-400-174</v>
          </cell>
          <cell r="C168" t="str">
            <v>Devon-GTH00086</v>
          </cell>
          <cell r="D168" t="str">
            <v>Densmore SA 2H</v>
          </cell>
          <cell r="E168">
            <v>28711</v>
          </cell>
          <cell r="F168">
            <v>34958</v>
          </cell>
          <cell r="H168">
            <v>3.2783000000000002</v>
          </cell>
          <cell r="I168">
            <v>3.2783000000000002</v>
          </cell>
          <cell r="J168">
            <v>1.2036</v>
          </cell>
          <cell r="K168">
            <v>0.1827</v>
          </cell>
          <cell r="L168">
            <v>0.3836</v>
          </cell>
          <cell r="M168">
            <v>0.1181</v>
          </cell>
          <cell r="N168">
            <v>0.13750000000000001</v>
          </cell>
          <cell r="O168">
            <v>0.2394</v>
          </cell>
          <cell r="P168">
            <v>5.5431999999999997</v>
          </cell>
          <cell r="Q168">
            <v>0.54020000000000001</v>
          </cell>
          <cell r="R168">
            <v>1239.0999999999999</v>
          </cell>
          <cell r="T168" t="str">
            <v>PriceTableDevonNGL</v>
          </cell>
          <cell r="Y168">
            <v>41446</v>
          </cell>
          <cell r="Z168">
            <v>19.649999999999999</v>
          </cell>
          <cell r="AB168">
            <v>27321.701000000001</v>
          </cell>
          <cell r="AC168">
            <v>33405.347000000002</v>
          </cell>
          <cell r="AE168" t="str">
            <v>Yes</v>
          </cell>
          <cell r="AG168" t="str">
            <v>Yes</v>
          </cell>
          <cell r="AI168">
            <v>0.95</v>
          </cell>
          <cell r="AK168">
            <v>93683.445000000007</v>
          </cell>
          <cell r="AL168">
            <v>93683.445000000007</v>
          </cell>
          <cell r="AM168">
            <v>34395.080999999998</v>
          </cell>
          <cell r="AN168">
            <v>5220.9880000000003</v>
          </cell>
          <cell r="AO168">
            <v>10962.075000000001</v>
          </cell>
          <cell r="AP168">
            <v>3374.924</v>
          </cell>
          <cell r="AQ168">
            <v>3929.3150000000001</v>
          </cell>
          <cell r="AR168">
            <v>6841.2950000000001</v>
          </cell>
          <cell r="AS168">
            <v>252090.56800000006</v>
          </cell>
          <cell r="AU168">
            <v>89568.732000000004</v>
          </cell>
          <cell r="AV168">
            <v>89568.732000000004</v>
          </cell>
          <cell r="AW168">
            <v>32884.398999999998</v>
          </cell>
          <cell r="AX168">
            <v>4991.6750000000002</v>
          </cell>
          <cell r="AY168">
            <v>10480.605</v>
          </cell>
          <cell r="AZ168">
            <v>3226.6930000000002</v>
          </cell>
          <cell r="BA168">
            <v>3756.7339999999999</v>
          </cell>
          <cell r="BB168">
            <v>6540.8149999999996</v>
          </cell>
          <cell r="BC168">
            <v>241018.38500000001</v>
          </cell>
          <cell r="BE168">
            <v>631.88599999999997</v>
          </cell>
          <cell r="BF168">
            <v>75784.947</v>
          </cell>
          <cell r="BG168">
            <v>33715.898999999998</v>
          </cell>
          <cell r="BH168">
            <v>4624.5659999999998</v>
          </cell>
          <cell r="BI168">
            <v>11662.996999999999</v>
          </cell>
          <cell r="BJ168">
            <v>3302.9059999999999</v>
          </cell>
          <cell r="BK168">
            <v>3863.4009999999998</v>
          </cell>
          <cell r="BL168">
            <v>6866.7610000000004</v>
          </cell>
          <cell r="BM168">
            <v>140453.36300000001</v>
          </cell>
          <cell r="BO168">
            <v>631.88599999999997</v>
          </cell>
          <cell r="BP168">
            <v>75784.948000000004</v>
          </cell>
          <cell r="BQ168">
            <v>33715.898999999998</v>
          </cell>
          <cell r="BR168">
            <v>4624.5659999999998</v>
          </cell>
          <cell r="BS168">
            <v>11662.996999999999</v>
          </cell>
          <cell r="BT168">
            <v>3302.9070000000002</v>
          </cell>
          <cell r="BU168">
            <v>3863.4009999999998</v>
          </cell>
          <cell r="BV168">
            <v>6866.76</v>
          </cell>
          <cell r="BW168">
            <v>140453.36400000003</v>
          </cell>
          <cell r="BY168">
            <v>0</v>
          </cell>
          <cell r="BZ168">
            <v>0</v>
          </cell>
          <cell r="CA168">
            <v>0</v>
          </cell>
          <cell r="CB168">
            <v>0</v>
          </cell>
          <cell r="CC168">
            <v>0</v>
          </cell>
          <cell r="CD168">
            <v>0</v>
          </cell>
          <cell r="CE168">
            <v>0</v>
          </cell>
          <cell r="CF168">
            <v>0</v>
          </cell>
          <cell r="CG168">
            <v>0</v>
          </cell>
          <cell r="CI168">
            <v>600.29200000000003</v>
          </cell>
          <cell r="CJ168">
            <v>71995.7</v>
          </cell>
          <cell r="CK168">
            <v>32030.103999999999</v>
          </cell>
          <cell r="CL168">
            <v>4393.3379999999997</v>
          </cell>
          <cell r="CM168">
            <v>11079.847</v>
          </cell>
          <cell r="CN168">
            <v>3137.761</v>
          </cell>
          <cell r="CO168">
            <v>3670.2310000000002</v>
          </cell>
          <cell r="CP168">
            <v>6523.4229999999998</v>
          </cell>
          <cell r="CQ168">
            <v>133430.696</v>
          </cell>
          <cell r="CS168">
            <v>37.487000000000002</v>
          </cell>
          <cell r="CT168">
            <v>2849.9470000000001</v>
          </cell>
          <cell r="CU168">
            <v>1230.81</v>
          </cell>
          <cell r="CV168">
            <v>142.12700000000001</v>
          </cell>
          <cell r="CW168">
            <v>372.06200000000001</v>
          </cell>
          <cell r="CX168">
            <v>90.831000000000003</v>
          </cell>
          <cell r="CY168">
            <v>107.19199999999999</v>
          </cell>
          <cell r="CZ168">
            <v>167.93799999999999</v>
          </cell>
          <cell r="DB168">
            <v>37.741999999999997</v>
          </cell>
          <cell r="DC168">
            <v>5027.5730000000003</v>
          </cell>
          <cell r="DD168">
            <v>3087.1289999999999</v>
          </cell>
          <cell r="DE168">
            <v>460.74599999999998</v>
          </cell>
          <cell r="DF168">
            <v>1209.9190000000001</v>
          </cell>
          <cell r="DG168">
            <v>362.26299999999998</v>
          </cell>
          <cell r="DH168">
            <v>428.33499999999998</v>
          </cell>
          <cell r="DI168">
            <v>810.024</v>
          </cell>
          <cell r="DJ168">
            <v>11423.731</v>
          </cell>
          <cell r="DL168">
            <v>0.22062000000000001</v>
          </cell>
          <cell r="DM168">
            <v>0.22062000000000001</v>
          </cell>
          <cell r="DN168">
            <v>0.87283500000000003</v>
          </cell>
          <cell r="DO168">
            <v>1.1972959999999999</v>
          </cell>
          <cell r="DP168">
            <v>1.18468</v>
          </cell>
          <cell r="DQ168">
            <v>1.986728</v>
          </cell>
          <cell r="DS168">
            <v>0</v>
          </cell>
          <cell r="DT168">
            <v>0</v>
          </cell>
          <cell r="DU168">
            <v>0</v>
          </cell>
          <cell r="DV168">
            <v>0</v>
          </cell>
          <cell r="DW168">
            <v>0</v>
          </cell>
          <cell r="DX168">
            <v>0</v>
          </cell>
          <cell r="DY168">
            <v>0</v>
          </cell>
          <cell r="DZ168">
            <v>0</v>
          </cell>
          <cell r="EA168">
            <v>0</v>
          </cell>
          <cell r="EC168">
            <v>0</v>
          </cell>
          <cell r="ED168">
            <v>0</v>
          </cell>
          <cell r="EE168">
            <v>0</v>
          </cell>
          <cell r="EF168">
            <v>0</v>
          </cell>
          <cell r="EG168">
            <v>0</v>
          </cell>
          <cell r="EH168">
            <v>0</v>
          </cell>
          <cell r="EI168">
            <v>0</v>
          </cell>
          <cell r="EJ168">
            <v>0</v>
          </cell>
          <cell r="EK168">
            <v>0</v>
          </cell>
          <cell r="EM168">
            <v>629.26900000000001</v>
          </cell>
          <cell r="EN168">
            <v>635.21299999999997</v>
          </cell>
          <cell r="EP168">
            <v>728.76300000000003</v>
          </cell>
          <cell r="EQ168">
            <v>741.04600000000005</v>
          </cell>
          <cell r="ES168">
            <v>134.16300000000001</v>
          </cell>
          <cell r="ET168">
            <v>155.298</v>
          </cell>
          <cell r="EX168">
            <v>28576.837</v>
          </cell>
          <cell r="EY168">
            <v>34802.701999999997</v>
          </cell>
          <cell r="FA168">
            <v>6.8109999999999999</v>
          </cell>
          <cell r="FB168">
            <v>8.2810000000000006</v>
          </cell>
          <cell r="FC168">
            <v>613.30899999999997</v>
          </cell>
          <cell r="FD168">
            <v>779.55899999999997</v>
          </cell>
          <cell r="FE168">
            <v>283.23399999999998</v>
          </cell>
          <cell r="FF168">
            <v>338.52100000000002</v>
          </cell>
          <cell r="FK168">
            <v>22002.712</v>
          </cell>
          <cell r="FL168">
            <v>22308.057000000001</v>
          </cell>
          <cell r="FM168">
            <v>22123.05</v>
          </cell>
          <cell r="FN168">
            <v>491.47</v>
          </cell>
          <cell r="FO168">
            <v>233.03</v>
          </cell>
          <cell r="FP168">
            <v>2565.4760000000001</v>
          </cell>
          <cell r="FQ168">
            <v>19018.080000000002</v>
          </cell>
          <cell r="FR168">
            <v>22308.057000000001</v>
          </cell>
          <cell r="FS168">
            <v>0</v>
          </cell>
          <cell r="FU168">
            <v>0.08</v>
          </cell>
          <cell r="FV168">
            <v>-2672.43</v>
          </cell>
          <cell r="FW168">
            <v>0</v>
          </cell>
          <cell r="FX168">
            <v>0</v>
          </cell>
          <cell r="FY168">
            <v>0</v>
          </cell>
          <cell r="FZ168">
            <v>170.9</v>
          </cell>
          <cell r="GA168">
            <v>0.15</v>
          </cell>
          <cell r="GB168">
            <v>-4306.6499999999996</v>
          </cell>
          <cell r="GE168">
            <v>0.25</v>
          </cell>
          <cell r="GF168">
            <v>-8739.5</v>
          </cell>
          <cell r="GO168">
            <v>1.2500000000000001E-2</v>
          </cell>
          <cell r="GP168">
            <v>-1667.88</v>
          </cell>
          <cell r="GQ168" t="str">
            <v>72-99-402-174</v>
          </cell>
          <cell r="GR168">
            <v>0</v>
          </cell>
          <cell r="GS168">
            <v>-200</v>
          </cell>
          <cell r="GV168">
            <v>0</v>
          </cell>
          <cell r="GW168">
            <v>0</v>
          </cell>
          <cell r="GX168">
            <v>-4340.3099999999995</v>
          </cell>
          <cell r="GY168">
            <v>-13246.15</v>
          </cell>
          <cell r="GZ168">
            <v>-17586.46</v>
          </cell>
          <cell r="HC168">
            <v>-17586.46</v>
          </cell>
          <cell r="HE168">
            <v>4676.062983116999</v>
          </cell>
          <cell r="HF168">
            <v>6.9702682799999867</v>
          </cell>
          <cell r="HG168">
            <v>835.98367314000075</v>
          </cell>
          <cell r="HH168">
            <v>1471.4208788249985</v>
          </cell>
          <cell r="HI168">
            <v>276.84835948800009</v>
          </cell>
          <cell r="HJ168">
            <v>690.84614199999953</v>
          </cell>
          <cell r="HK168">
            <v>328.09819555999997</v>
          </cell>
          <cell r="HL168">
            <v>383.77624775999925</v>
          </cell>
          <cell r="HM168">
            <v>682.1192180640013</v>
          </cell>
        </row>
        <row r="169">
          <cell r="B169" t="str">
            <v>72-400-175</v>
          </cell>
          <cell r="C169" t="str">
            <v>Devon-GTH00086</v>
          </cell>
          <cell r="D169" t="str">
            <v>Ray Unit A1H</v>
          </cell>
          <cell r="E169">
            <v>1261</v>
          </cell>
          <cell r="F169">
            <v>1521</v>
          </cell>
          <cell r="H169">
            <v>3.0848</v>
          </cell>
          <cell r="I169">
            <v>3.0848</v>
          </cell>
          <cell r="J169">
            <v>1.1003000000000001</v>
          </cell>
          <cell r="K169">
            <v>0.23730000000000001</v>
          </cell>
          <cell r="L169">
            <v>0.34789999999999999</v>
          </cell>
          <cell r="M169">
            <v>0.1341</v>
          </cell>
          <cell r="N169">
            <v>0.11559999999999999</v>
          </cell>
          <cell r="O169">
            <v>0.35099999999999998</v>
          </cell>
          <cell r="P169">
            <v>5.3710000000000004</v>
          </cell>
          <cell r="Q169">
            <v>0.99180000000000001</v>
          </cell>
          <cell r="R169">
            <v>1228.7</v>
          </cell>
          <cell r="T169" t="str">
            <v>PriceTableDevonNGL</v>
          </cell>
          <cell r="Y169">
            <v>41365</v>
          </cell>
          <cell r="Z169">
            <v>14.65</v>
          </cell>
          <cell r="AB169">
            <v>1200.0340000000001</v>
          </cell>
          <cell r="AC169">
            <v>1453.4449999999999</v>
          </cell>
          <cell r="AE169" t="str">
            <v>Yes</v>
          </cell>
          <cell r="AG169" t="str">
            <v>Yes</v>
          </cell>
          <cell r="AI169">
            <v>0.95</v>
          </cell>
          <cell r="AK169">
            <v>3871.9270000000001</v>
          </cell>
          <cell r="AL169">
            <v>3871.9270000000001</v>
          </cell>
          <cell r="AM169">
            <v>1381.056</v>
          </cell>
          <cell r="AN169">
            <v>297.85000000000002</v>
          </cell>
          <cell r="AO169">
            <v>436.67099999999999</v>
          </cell>
          <cell r="AP169">
            <v>168.31700000000001</v>
          </cell>
          <cell r="AQ169">
            <v>145.09700000000001</v>
          </cell>
          <cell r="AR169">
            <v>440.56200000000001</v>
          </cell>
          <cell r="AS169">
            <v>10613.406999999999</v>
          </cell>
          <cell r="AU169">
            <v>3701.8649999999998</v>
          </cell>
          <cell r="AV169">
            <v>3701.8649999999998</v>
          </cell>
          <cell r="AW169">
            <v>1320.3969999999999</v>
          </cell>
          <cell r="AX169">
            <v>284.76799999999997</v>
          </cell>
          <cell r="AY169">
            <v>417.49200000000002</v>
          </cell>
          <cell r="AZ169">
            <v>160.92500000000001</v>
          </cell>
          <cell r="BA169">
            <v>138.72399999999999</v>
          </cell>
          <cell r="BB169">
            <v>421.21199999999999</v>
          </cell>
          <cell r="BC169">
            <v>10147.248</v>
          </cell>
          <cell r="BE169">
            <v>26.116</v>
          </cell>
          <cell r="BF169">
            <v>3132.1840000000002</v>
          </cell>
          <cell r="BG169">
            <v>1353.7850000000001</v>
          </cell>
          <cell r="BH169">
            <v>263.82499999999999</v>
          </cell>
          <cell r="BI169">
            <v>464.59199999999998</v>
          </cell>
          <cell r="BJ169">
            <v>164.72499999999999</v>
          </cell>
          <cell r="BK169">
            <v>142.66300000000001</v>
          </cell>
          <cell r="BL169">
            <v>442.202</v>
          </cell>
          <cell r="BM169">
            <v>5990.0919999999996</v>
          </cell>
          <cell r="BO169">
            <v>26.116</v>
          </cell>
          <cell r="BP169">
            <v>3132.183</v>
          </cell>
          <cell r="BQ169">
            <v>1353.7840000000001</v>
          </cell>
          <cell r="BR169">
            <v>263.82499999999999</v>
          </cell>
          <cell r="BS169">
            <v>464.59199999999998</v>
          </cell>
          <cell r="BT169">
            <v>164.726</v>
          </cell>
          <cell r="BU169">
            <v>142.66300000000001</v>
          </cell>
          <cell r="BV169">
            <v>442.202</v>
          </cell>
          <cell r="BW169">
            <v>5990.0909999999994</v>
          </cell>
          <cell r="BY169">
            <v>0</v>
          </cell>
          <cell r="BZ169">
            <v>0</v>
          </cell>
          <cell r="CA169">
            <v>0</v>
          </cell>
          <cell r="CB169">
            <v>0</v>
          </cell>
          <cell r="CC169">
            <v>0</v>
          </cell>
          <cell r="CD169">
            <v>0</v>
          </cell>
          <cell r="CE169">
            <v>0</v>
          </cell>
          <cell r="CF169">
            <v>0</v>
          </cell>
          <cell r="CG169">
            <v>0</v>
          </cell>
          <cell r="CI169">
            <v>24.81</v>
          </cell>
          <cell r="CJ169">
            <v>2975.5749999999998</v>
          </cell>
          <cell r="CK169">
            <v>1286.096</v>
          </cell>
          <cell r="CL169">
            <v>250.63399999999999</v>
          </cell>
          <cell r="CM169">
            <v>441.36200000000002</v>
          </cell>
          <cell r="CN169">
            <v>156.489</v>
          </cell>
          <cell r="CO169">
            <v>135.53</v>
          </cell>
          <cell r="CP169">
            <v>420.09199999999998</v>
          </cell>
          <cell r="CQ169">
            <v>5690.5879999999988</v>
          </cell>
          <cell r="CS169">
            <v>1.5489999999999999</v>
          </cell>
          <cell r="CT169">
            <v>117.788</v>
          </cell>
          <cell r="CU169">
            <v>49.42</v>
          </cell>
          <cell r="CV169">
            <v>8.1080000000000005</v>
          </cell>
          <cell r="CW169">
            <v>14.821</v>
          </cell>
          <cell r="CX169">
            <v>4.53</v>
          </cell>
          <cell r="CY169">
            <v>3.9580000000000002</v>
          </cell>
          <cell r="CZ169">
            <v>10.815</v>
          </cell>
          <cell r="DB169">
            <v>1.56</v>
          </cell>
          <cell r="DC169">
            <v>207.78899999999999</v>
          </cell>
          <cell r="DD169">
            <v>123.95699999999999</v>
          </cell>
          <cell r="DE169">
            <v>26.285</v>
          </cell>
          <cell r="DF169">
            <v>48.197000000000003</v>
          </cell>
          <cell r="DG169">
            <v>18.067</v>
          </cell>
          <cell r="DH169">
            <v>15.817</v>
          </cell>
          <cell r="DI169">
            <v>52.162999999999997</v>
          </cell>
          <cell r="DJ169">
            <v>493.83500000000004</v>
          </cell>
          <cell r="DL169">
            <v>0.22062000000000001</v>
          </cell>
          <cell r="DM169">
            <v>0.22062000000000001</v>
          </cell>
          <cell r="DN169">
            <v>0.87283500000000003</v>
          </cell>
          <cell r="DO169">
            <v>1.1972959999999999</v>
          </cell>
          <cell r="DP169">
            <v>1.18468</v>
          </cell>
          <cell r="DQ169">
            <v>1.986728</v>
          </cell>
          <cell r="DS169">
            <v>0</v>
          </cell>
          <cell r="DT169">
            <v>0</v>
          </cell>
          <cell r="DU169">
            <v>0</v>
          </cell>
          <cell r="DV169">
            <v>0</v>
          </cell>
          <cell r="DW169">
            <v>0</v>
          </cell>
          <cell r="DX169">
            <v>0</v>
          </cell>
          <cell r="DY169">
            <v>0</v>
          </cell>
          <cell r="DZ169">
            <v>0</v>
          </cell>
          <cell r="EA169">
            <v>0</v>
          </cell>
          <cell r="EC169">
            <v>0</v>
          </cell>
          <cell r="ED169">
            <v>0</v>
          </cell>
          <cell r="EE169">
            <v>0</v>
          </cell>
          <cell r="EF169">
            <v>0</v>
          </cell>
          <cell r="EG169">
            <v>0</v>
          </cell>
          <cell r="EH169">
            <v>0</v>
          </cell>
          <cell r="EI169">
            <v>0</v>
          </cell>
          <cell r="EJ169">
            <v>0</v>
          </cell>
          <cell r="EK169">
            <v>0</v>
          </cell>
          <cell r="EM169">
            <v>27.378999999999998</v>
          </cell>
          <cell r="EN169">
            <v>27.637999999999998</v>
          </cell>
          <cell r="EP169">
            <v>31.707999999999998</v>
          </cell>
          <cell r="EQ169">
            <v>32.241999999999997</v>
          </cell>
          <cell r="ES169">
            <v>5.8369999999999997</v>
          </cell>
          <cell r="ET169">
            <v>6.7569999999999997</v>
          </cell>
          <cell r="EX169">
            <v>1255.163</v>
          </cell>
          <cell r="EY169">
            <v>1514.2429999999999</v>
          </cell>
          <cell r="FA169">
            <v>0.29899999999999999</v>
          </cell>
          <cell r="FB169">
            <v>0.36</v>
          </cell>
          <cell r="FC169">
            <v>26.937999999999999</v>
          </cell>
          <cell r="FD169">
            <v>33.917999999999999</v>
          </cell>
          <cell r="FE169">
            <v>12.44</v>
          </cell>
          <cell r="FF169">
            <v>14.728999999999999</v>
          </cell>
          <cell r="FK169">
            <v>960.52799999999991</v>
          </cell>
          <cell r="FL169">
            <v>973.85799999999995</v>
          </cell>
          <cell r="FM169">
            <v>965.78200000000004</v>
          </cell>
          <cell r="FN169">
            <v>21.454999999999998</v>
          </cell>
          <cell r="FO169">
            <v>10.173</v>
          </cell>
          <cell r="FP169">
            <v>111.996</v>
          </cell>
          <cell r="FQ169">
            <v>830.23400000000004</v>
          </cell>
          <cell r="FR169">
            <v>973.85799999999995</v>
          </cell>
          <cell r="FS169">
            <v>0</v>
          </cell>
          <cell r="FU169">
            <v>0.08</v>
          </cell>
          <cell r="FV169">
            <v>-116.28</v>
          </cell>
          <cell r="FW169">
            <v>0</v>
          </cell>
          <cell r="FX169">
            <v>0</v>
          </cell>
          <cell r="FY169">
            <v>0</v>
          </cell>
          <cell r="FZ169">
            <v>162.30000000000001</v>
          </cell>
          <cell r="GA169">
            <v>0.15</v>
          </cell>
          <cell r="GB169">
            <v>-189.15</v>
          </cell>
          <cell r="GE169">
            <v>0.25</v>
          </cell>
          <cell r="GF169">
            <v>-380.25</v>
          </cell>
          <cell r="GO169">
            <v>1.2500000000000001E-2</v>
          </cell>
          <cell r="GP169">
            <v>-71.13</v>
          </cell>
          <cell r="GQ169" t="str">
            <v xml:space="preserve"> </v>
          </cell>
          <cell r="GR169">
            <v>0</v>
          </cell>
          <cell r="GS169">
            <v>0</v>
          </cell>
          <cell r="GV169">
            <v>0</v>
          </cell>
          <cell r="GW169">
            <v>0</v>
          </cell>
          <cell r="GX169">
            <v>-187.41</v>
          </cell>
          <cell r="GY169">
            <v>-569.4</v>
          </cell>
          <cell r="GZ169">
            <v>-756.81000000000006</v>
          </cell>
          <cell r="HC169">
            <v>-756.81000000000006</v>
          </cell>
          <cell r="HE169">
            <v>211.69476226300014</v>
          </cell>
          <cell r="HF169">
            <v>0.2881297200000002</v>
          </cell>
          <cell r="HG169">
            <v>34.551077580000083</v>
          </cell>
          <cell r="HH169">
            <v>59.081328315000071</v>
          </cell>
          <cell r="HI169">
            <v>15.793531536000001</v>
          </cell>
          <cell r="HJ169">
            <v>27.520116399999953</v>
          </cell>
          <cell r="HK169">
            <v>16.36269180799998</v>
          </cell>
          <cell r="HL169">
            <v>14.17133082400002</v>
          </cell>
          <cell r="HM169">
            <v>43.926556080000026</v>
          </cell>
        </row>
        <row r="170">
          <cell r="B170" t="str">
            <v>72-400-176</v>
          </cell>
          <cell r="C170" t="str">
            <v>Devon-GTH00086</v>
          </cell>
          <cell r="D170" t="str">
            <v>Ray Unit B1H</v>
          </cell>
          <cell r="E170">
            <v>10396</v>
          </cell>
          <cell r="F170">
            <v>12563</v>
          </cell>
          <cell r="H170">
            <v>3.1850999999999998</v>
          </cell>
          <cell r="I170">
            <v>3.1850999999999998</v>
          </cell>
          <cell r="J170">
            <v>1.1668000000000001</v>
          </cell>
          <cell r="K170">
            <v>0.2586</v>
          </cell>
          <cell r="L170">
            <v>0.37759999999999999</v>
          </cell>
          <cell r="M170">
            <v>0.1459</v>
          </cell>
          <cell r="N170">
            <v>0.12770000000000001</v>
          </cell>
          <cell r="O170">
            <v>0.21510000000000001</v>
          </cell>
          <cell r="P170">
            <v>5.4767999999999999</v>
          </cell>
          <cell r="Q170">
            <v>1.339</v>
          </cell>
          <cell r="R170">
            <v>1229.9000000000001</v>
          </cell>
          <cell r="T170" t="str">
            <v>PriceTableDevonNGL</v>
          </cell>
          <cell r="Y170">
            <v>41436</v>
          </cell>
          <cell r="Z170">
            <v>15.65</v>
          </cell>
          <cell r="AB170">
            <v>9893.2950000000001</v>
          </cell>
          <cell r="AC170">
            <v>12005.017</v>
          </cell>
          <cell r="AE170" t="str">
            <v>Yes</v>
          </cell>
          <cell r="AG170" t="str">
            <v>Yes</v>
          </cell>
          <cell r="AI170">
            <v>0.95</v>
          </cell>
          <cell r="AK170">
            <v>32958.730000000003</v>
          </cell>
          <cell r="AL170">
            <v>32958.730000000003</v>
          </cell>
          <cell r="AM170">
            <v>12073.796</v>
          </cell>
          <cell r="AN170">
            <v>2675.9369999999999</v>
          </cell>
          <cell r="AO170">
            <v>3907.3240000000001</v>
          </cell>
          <cell r="AP170">
            <v>1509.742</v>
          </cell>
          <cell r="AQ170">
            <v>1321.412</v>
          </cell>
          <cell r="AR170">
            <v>2225.8090000000002</v>
          </cell>
          <cell r="AS170">
            <v>89631.48</v>
          </cell>
          <cell r="AU170">
            <v>31511.133999999998</v>
          </cell>
          <cell r="AV170">
            <v>31511.133999999998</v>
          </cell>
          <cell r="AW170">
            <v>11543.496999999999</v>
          </cell>
          <cell r="AX170">
            <v>2558.4059999999999</v>
          </cell>
          <cell r="AY170">
            <v>3735.7080000000001</v>
          </cell>
          <cell r="AZ170">
            <v>1443.432</v>
          </cell>
          <cell r="BA170">
            <v>1263.374</v>
          </cell>
          <cell r="BB170">
            <v>2128.0479999999998</v>
          </cell>
          <cell r="BC170">
            <v>85694.732999999993</v>
          </cell>
          <cell r="BE170">
            <v>222.304</v>
          </cell>
          <cell r="BF170">
            <v>26661.867999999999</v>
          </cell>
          <cell r="BG170">
            <v>11835.380999999999</v>
          </cell>
          <cell r="BH170">
            <v>2370.25</v>
          </cell>
          <cell r="BI170">
            <v>4157.1610000000001</v>
          </cell>
          <cell r="BJ170">
            <v>1477.5260000000001</v>
          </cell>
          <cell r="BK170">
            <v>1299.2449999999999</v>
          </cell>
          <cell r="BL170">
            <v>2234.0940000000001</v>
          </cell>
          <cell r="BM170">
            <v>50257.828999999998</v>
          </cell>
          <cell r="BO170">
            <v>222.304</v>
          </cell>
          <cell r="BP170">
            <v>26661.866999999998</v>
          </cell>
          <cell r="BQ170">
            <v>11835.380999999999</v>
          </cell>
          <cell r="BR170">
            <v>2370.25</v>
          </cell>
          <cell r="BS170">
            <v>4157.16</v>
          </cell>
          <cell r="BT170">
            <v>1477.5260000000001</v>
          </cell>
          <cell r="BU170">
            <v>1299.2460000000001</v>
          </cell>
          <cell r="BV170">
            <v>2234.0940000000001</v>
          </cell>
          <cell r="BW170">
            <v>50257.827999999994</v>
          </cell>
          <cell r="BY170">
            <v>0</v>
          </cell>
          <cell r="BZ170">
            <v>0</v>
          </cell>
          <cell r="CA170">
            <v>0</v>
          </cell>
          <cell r="CB170">
            <v>0</v>
          </cell>
          <cell r="CC170">
            <v>0</v>
          </cell>
          <cell r="CD170">
            <v>0</v>
          </cell>
          <cell r="CE170">
            <v>0</v>
          </cell>
          <cell r="CF170">
            <v>0</v>
          </cell>
          <cell r="CG170">
            <v>0</v>
          </cell>
          <cell r="CI170">
            <v>211.18899999999999</v>
          </cell>
          <cell r="CJ170">
            <v>25328.775000000001</v>
          </cell>
          <cell r="CK170">
            <v>11243.611999999999</v>
          </cell>
          <cell r="CL170">
            <v>2251.7379999999998</v>
          </cell>
          <cell r="CM170">
            <v>3949.3029999999999</v>
          </cell>
          <cell r="CN170">
            <v>1403.65</v>
          </cell>
          <cell r="CO170">
            <v>1234.2829999999999</v>
          </cell>
          <cell r="CP170">
            <v>2122.3890000000001</v>
          </cell>
          <cell r="CQ170">
            <v>47744.939000000006</v>
          </cell>
          <cell r="CS170">
            <v>13.188000000000001</v>
          </cell>
          <cell r="CT170">
            <v>1002.638</v>
          </cell>
          <cell r="CU170">
            <v>432.05399999999997</v>
          </cell>
          <cell r="CV170">
            <v>72.844999999999999</v>
          </cell>
          <cell r="CW170">
            <v>132.61799999999999</v>
          </cell>
          <cell r="CX170">
            <v>40.631999999999998</v>
          </cell>
          <cell r="CY170">
            <v>36.048000000000002</v>
          </cell>
          <cell r="CZ170">
            <v>54.639000000000003</v>
          </cell>
          <cell r="DB170">
            <v>13.278</v>
          </cell>
          <cell r="DC170">
            <v>1768.748</v>
          </cell>
          <cell r="DD170">
            <v>1083.683</v>
          </cell>
          <cell r="DE170">
            <v>236.148</v>
          </cell>
          <cell r="DF170">
            <v>431.26400000000001</v>
          </cell>
          <cell r="DG170">
            <v>162.05500000000001</v>
          </cell>
          <cell r="DH170">
            <v>144.047</v>
          </cell>
          <cell r="DI170">
            <v>263.54000000000002</v>
          </cell>
          <cell r="DJ170">
            <v>4102.7629999999999</v>
          </cell>
          <cell r="DL170">
            <v>0.22062000000000001</v>
          </cell>
          <cell r="DM170">
            <v>0.22062000000000001</v>
          </cell>
          <cell r="DN170">
            <v>0.87283500000000003</v>
          </cell>
          <cell r="DO170">
            <v>1.1972959999999999</v>
          </cell>
          <cell r="DP170">
            <v>1.18468</v>
          </cell>
          <cell r="DQ170">
            <v>1.986728</v>
          </cell>
          <cell r="DS170">
            <v>0</v>
          </cell>
          <cell r="DT170">
            <v>0</v>
          </cell>
          <cell r="DU170">
            <v>0</v>
          </cell>
          <cell r="DV170">
            <v>0</v>
          </cell>
          <cell r="DW170">
            <v>0</v>
          </cell>
          <cell r="DX170">
            <v>0</v>
          </cell>
          <cell r="DY170">
            <v>0</v>
          </cell>
          <cell r="DZ170">
            <v>0</v>
          </cell>
          <cell r="EA170">
            <v>0</v>
          </cell>
          <cell r="EC170">
            <v>0</v>
          </cell>
          <cell r="ED170">
            <v>0</v>
          </cell>
          <cell r="EE170">
            <v>0</v>
          </cell>
          <cell r="EF170">
            <v>0</v>
          </cell>
          <cell r="EG170">
            <v>0</v>
          </cell>
          <cell r="EH170">
            <v>0</v>
          </cell>
          <cell r="EI170">
            <v>0</v>
          </cell>
          <cell r="EJ170">
            <v>0</v>
          </cell>
          <cell r="EK170">
            <v>0</v>
          </cell>
          <cell r="EM170">
            <v>226.143</v>
          </cell>
          <cell r="EN170">
            <v>228.279</v>
          </cell>
          <cell r="EP170">
            <v>261.899</v>
          </cell>
          <cell r="EQ170">
            <v>266.31299999999999</v>
          </cell>
          <cell r="ES170">
            <v>48.215000000000003</v>
          </cell>
          <cell r="ET170">
            <v>55.81</v>
          </cell>
          <cell r="EX170">
            <v>10347.785</v>
          </cell>
          <cell r="EY170">
            <v>12507.19</v>
          </cell>
          <cell r="FA170">
            <v>2.4660000000000002</v>
          </cell>
          <cell r="FB170">
            <v>2.976</v>
          </cell>
          <cell r="FC170">
            <v>222.08199999999999</v>
          </cell>
          <cell r="FD170">
            <v>280.15300000000002</v>
          </cell>
          <cell r="FE170">
            <v>102.56</v>
          </cell>
          <cell r="FF170">
            <v>121.65600000000001</v>
          </cell>
          <cell r="FK170">
            <v>7909.8349999999991</v>
          </cell>
          <cell r="FL170">
            <v>8019.6049999999996</v>
          </cell>
          <cell r="FM170">
            <v>7953.0959999999995</v>
          </cell>
          <cell r="FN170">
            <v>176.68</v>
          </cell>
          <cell r="FO170">
            <v>83.772999999999996</v>
          </cell>
          <cell r="FP170">
            <v>922.27200000000005</v>
          </cell>
          <cell r="FQ170">
            <v>6836.8789999999999</v>
          </cell>
          <cell r="FR170">
            <v>8019.6049999999996</v>
          </cell>
          <cell r="FS170">
            <v>0</v>
          </cell>
          <cell r="FU170">
            <v>0.08</v>
          </cell>
          <cell r="FV170">
            <v>-960.4</v>
          </cell>
          <cell r="FW170">
            <v>0</v>
          </cell>
          <cell r="FX170">
            <v>0</v>
          </cell>
          <cell r="FY170">
            <v>0</v>
          </cell>
          <cell r="FZ170">
            <v>154.30000000000001</v>
          </cell>
          <cell r="GA170">
            <v>0.15</v>
          </cell>
          <cell r="GB170">
            <v>-1559.4</v>
          </cell>
          <cell r="GE170">
            <v>0.25</v>
          </cell>
          <cell r="GF170">
            <v>-3140.75</v>
          </cell>
          <cell r="GO170">
            <v>1.2500000000000001E-2</v>
          </cell>
          <cell r="GP170">
            <v>-596.80999999999995</v>
          </cell>
          <cell r="GQ170" t="str">
            <v>72-99-402-176</v>
          </cell>
          <cell r="GR170">
            <v>0</v>
          </cell>
          <cell r="GS170">
            <v>-200</v>
          </cell>
          <cell r="GV170">
            <v>0</v>
          </cell>
          <cell r="GW170">
            <v>0</v>
          </cell>
          <cell r="GX170">
            <v>-1557.21</v>
          </cell>
          <cell r="GY170">
            <v>-4900.1499999999996</v>
          </cell>
          <cell r="GZ170">
            <v>-6457.3600000000006</v>
          </cell>
          <cell r="HC170">
            <v>-6457.3600000000006</v>
          </cell>
          <cell r="HE170">
            <v>1698.9758163709998</v>
          </cell>
          <cell r="HF170">
            <v>2.4521913000000022</v>
          </cell>
          <cell r="HG170">
            <v>294.10697765999936</v>
          </cell>
          <cell r="HH170">
            <v>516.51669511500018</v>
          </cell>
          <cell r="HI170">
            <v>141.8939435520002</v>
          </cell>
          <cell r="HJ170">
            <v>246.24521544000021</v>
          </cell>
          <cell r="HK170">
            <v>146.77151772799996</v>
          </cell>
          <cell r="HL170">
            <v>129.06182433599997</v>
          </cell>
          <cell r="HM170">
            <v>221.92745123999987</v>
          </cell>
        </row>
        <row r="171">
          <cell r="B171" t="str">
            <v>72-400-177</v>
          </cell>
          <cell r="C171" t="str">
            <v>Devon-GTH00086</v>
          </cell>
          <cell r="D171" t="str">
            <v>Ray A SA 2H</v>
          </cell>
          <cell r="E171">
            <v>35689</v>
          </cell>
          <cell r="F171">
            <v>43122</v>
          </cell>
          <cell r="H171">
            <v>3.2282999999999999</v>
          </cell>
          <cell r="I171">
            <v>3.2282999999999999</v>
          </cell>
          <cell r="J171">
            <v>1.1311</v>
          </cell>
          <cell r="K171">
            <v>0.23269999999999999</v>
          </cell>
          <cell r="L171">
            <v>0.36549999999999999</v>
          </cell>
          <cell r="M171">
            <v>0.13539999999999999</v>
          </cell>
          <cell r="N171">
            <v>0.12509999999999999</v>
          </cell>
          <cell r="O171">
            <v>0.1956</v>
          </cell>
          <cell r="P171">
            <v>5.4137000000000004</v>
          </cell>
          <cell r="Q171">
            <v>0.97699999999999998</v>
          </cell>
          <cell r="R171">
            <v>1229.8</v>
          </cell>
          <cell r="T171" t="str">
            <v>PriceTableDevonNGL</v>
          </cell>
          <cell r="Y171">
            <v>41436</v>
          </cell>
          <cell r="Z171">
            <v>16.649999999999999</v>
          </cell>
          <cell r="AB171">
            <v>33963.262000000002</v>
          </cell>
          <cell r="AC171">
            <v>41206.745999999999</v>
          </cell>
          <cell r="AE171" t="str">
            <v>Yes</v>
          </cell>
          <cell r="AG171" t="str">
            <v>Yes</v>
          </cell>
          <cell r="AI171">
            <v>0.95</v>
          </cell>
          <cell r="AK171">
            <v>114680.534</v>
          </cell>
          <cell r="AL171">
            <v>114680.534</v>
          </cell>
          <cell r="AM171">
            <v>40180.637999999999</v>
          </cell>
          <cell r="AN171">
            <v>8266.32</v>
          </cell>
          <cell r="AO171">
            <v>12983.841</v>
          </cell>
          <cell r="AP171">
            <v>4809.8829999999998</v>
          </cell>
          <cell r="AQ171">
            <v>4443.991</v>
          </cell>
          <cell r="AR171">
            <v>6948.3980000000001</v>
          </cell>
          <cell r="AS171">
            <v>306994.13899999997</v>
          </cell>
          <cell r="AU171">
            <v>109643.599</v>
          </cell>
          <cell r="AV171">
            <v>109643.599</v>
          </cell>
          <cell r="AW171">
            <v>38415.845999999998</v>
          </cell>
          <cell r="AX171">
            <v>7903.2510000000002</v>
          </cell>
          <cell r="AY171">
            <v>12413.572</v>
          </cell>
          <cell r="AZ171">
            <v>4598.6260000000002</v>
          </cell>
          <cell r="BA171">
            <v>4248.8040000000001</v>
          </cell>
          <cell r="BB171">
            <v>6643.2139999999999</v>
          </cell>
          <cell r="BC171">
            <v>293510.51099999994</v>
          </cell>
          <cell r="BE171">
            <v>773.50900000000001</v>
          </cell>
          <cell r="BF171">
            <v>92770.481</v>
          </cell>
          <cell r="BG171">
            <v>39387.212</v>
          </cell>
          <cell r="BH171">
            <v>7322.0129999999999</v>
          </cell>
          <cell r="BI171">
            <v>13814.036</v>
          </cell>
          <cell r="BJ171">
            <v>4707.2449999999999</v>
          </cell>
          <cell r="BK171">
            <v>4369.4430000000002</v>
          </cell>
          <cell r="BL171">
            <v>6974.2619999999997</v>
          </cell>
          <cell r="BM171">
            <v>170118.20099999997</v>
          </cell>
          <cell r="BO171">
            <v>773.50900000000001</v>
          </cell>
          <cell r="BP171">
            <v>92770.482000000004</v>
          </cell>
          <cell r="BQ171">
            <v>39387.212</v>
          </cell>
          <cell r="BR171">
            <v>7322.0129999999999</v>
          </cell>
          <cell r="BS171">
            <v>13814.036</v>
          </cell>
          <cell r="BT171">
            <v>4707.2449999999999</v>
          </cell>
          <cell r="BU171">
            <v>4369.4430000000002</v>
          </cell>
          <cell r="BV171">
            <v>6974.2619999999997</v>
          </cell>
          <cell r="BW171">
            <v>170118.20199999999</v>
          </cell>
          <cell r="BY171">
            <v>0</v>
          </cell>
          <cell r="BZ171">
            <v>0</v>
          </cell>
          <cell r="CA171">
            <v>0</v>
          </cell>
          <cell r="CB171">
            <v>0</v>
          </cell>
          <cell r="CC171">
            <v>0</v>
          </cell>
          <cell r="CD171">
            <v>0</v>
          </cell>
          <cell r="CE171">
            <v>0</v>
          </cell>
          <cell r="CF171">
            <v>0</v>
          </cell>
          <cell r="CG171">
            <v>0</v>
          </cell>
          <cell r="CI171">
            <v>734.83399999999995</v>
          </cell>
          <cell r="CJ171">
            <v>88131.956999999995</v>
          </cell>
          <cell r="CK171">
            <v>37417.851000000002</v>
          </cell>
          <cell r="CL171">
            <v>6955.9120000000003</v>
          </cell>
          <cell r="CM171">
            <v>13123.334000000001</v>
          </cell>
          <cell r="CN171">
            <v>4471.8829999999998</v>
          </cell>
          <cell r="CO171">
            <v>4150.9709999999995</v>
          </cell>
          <cell r="CP171">
            <v>6625.549</v>
          </cell>
          <cell r="CQ171">
            <v>161612.291</v>
          </cell>
          <cell r="CS171">
            <v>45.889000000000003</v>
          </cell>
          <cell r="CT171">
            <v>3488.7</v>
          </cell>
          <cell r="CU171">
            <v>1437.8430000000001</v>
          </cell>
          <cell r="CV171">
            <v>225.02799999999999</v>
          </cell>
          <cell r="CW171">
            <v>440.68200000000002</v>
          </cell>
          <cell r="CX171">
            <v>129.45099999999999</v>
          </cell>
          <cell r="CY171">
            <v>121.232</v>
          </cell>
          <cell r="CZ171">
            <v>170.56800000000001</v>
          </cell>
          <cell r="DB171">
            <v>46.201000000000001</v>
          </cell>
          <cell r="DC171">
            <v>6154.3940000000002</v>
          </cell>
          <cell r="DD171">
            <v>3606.4110000000001</v>
          </cell>
          <cell r="DE171">
            <v>729.49199999999996</v>
          </cell>
          <cell r="DF171">
            <v>1433.068</v>
          </cell>
          <cell r="DG171">
            <v>516.29100000000005</v>
          </cell>
          <cell r="DH171">
            <v>484.44</v>
          </cell>
          <cell r="DI171">
            <v>822.70500000000004</v>
          </cell>
          <cell r="DJ171">
            <v>13793.002</v>
          </cell>
          <cell r="DL171">
            <v>0.22062000000000001</v>
          </cell>
          <cell r="DM171">
            <v>0.22062000000000001</v>
          </cell>
          <cell r="DN171">
            <v>0.87283500000000003</v>
          </cell>
          <cell r="DO171">
            <v>1.1972959999999999</v>
          </cell>
          <cell r="DP171">
            <v>1.18468</v>
          </cell>
          <cell r="DQ171">
            <v>1.986728</v>
          </cell>
          <cell r="DS171">
            <v>0</v>
          </cell>
          <cell r="DT171">
            <v>0</v>
          </cell>
          <cell r="DU171">
            <v>0</v>
          </cell>
          <cell r="DV171">
            <v>0</v>
          </cell>
          <cell r="DW171">
            <v>0</v>
          </cell>
          <cell r="DX171">
            <v>0</v>
          </cell>
          <cell r="DY171">
            <v>0</v>
          </cell>
          <cell r="DZ171">
            <v>0</v>
          </cell>
          <cell r="EA171">
            <v>0</v>
          </cell>
          <cell r="EC171">
            <v>0</v>
          </cell>
          <cell r="ED171">
            <v>0</v>
          </cell>
          <cell r="EE171">
            <v>0</v>
          </cell>
          <cell r="EF171">
            <v>0</v>
          </cell>
          <cell r="EG171">
            <v>0</v>
          </cell>
          <cell r="EH171">
            <v>0</v>
          </cell>
          <cell r="EI171">
            <v>0</v>
          </cell>
          <cell r="EJ171">
            <v>0</v>
          </cell>
          <cell r="EK171">
            <v>0</v>
          </cell>
          <cell r="EM171">
            <v>776.22699999999998</v>
          </cell>
          <cell r="EN171">
            <v>783.55799999999999</v>
          </cell>
          <cell r="EP171">
            <v>898.95600000000002</v>
          </cell>
          <cell r="EQ171">
            <v>914.10799999999995</v>
          </cell>
          <cell r="ES171">
            <v>165.494</v>
          </cell>
          <cell r="ET171">
            <v>191.565</v>
          </cell>
          <cell r="EX171">
            <v>35523.506000000001</v>
          </cell>
          <cell r="EY171">
            <v>42930.434999999998</v>
          </cell>
          <cell r="FA171">
            <v>8.4670000000000005</v>
          </cell>
          <cell r="FB171">
            <v>10.215</v>
          </cell>
          <cell r="FC171">
            <v>762.39700000000005</v>
          </cell>
          <cell r="FD171">
            <v>961.61500000000001</v>
          </cell>
          <cell r="FE171">
            <v>352.08499999999998</v>
          </cell>
          <cell r="FF171">
            <v>417.57799999999997</v>
          </cell>
          <cell r="FK171">
            <v>27439.766999999996</v>
          </cell>
          <cell r="FL171">
            <v>27820.565999999999</v>
          </cell>
          <cell r="FM171">
            <v>27589.842000000001</v>
          </cell>
          <cell r="FN171">
            <v>612.91700000000003</v>
          </cell>
          <cell r="FO171">
            <v>290.61399999999998</v>
          </cell>
          <cell r="FP171">
            <v>3199.4270000000001</v>
          </cell>
          <cell r="FQ171">
            <v>23717.608</v>
          </cell>
          <cell r="FR171">
            <v>27820.565999999999</v>
          </cell>
          <cell r="FS171">
            <v>0</v>
          </cell>
          <cell r="FU171">
            <v>0.08</v>
          </cell>
          <cell r="FV171">
            <v>-3296.54</v>
          </cell>
          <cell r="FW171">
            <v>0</v>
          </cell>
          <cell r="FX171">
            <v>0</v>
          </cell>
          <cell r="FY171">
            <v>0</v>
          </cell>
          <cell r="FZ171">
            <v>154.6</v>
          </cell>
          <cell r="GA171">
            <v>0.15</v>
          </cell>
          <cell r="GB171">
            <v>-5353.35</v>
          </cell>
          <cell r="GE171">
            <v>0.25</v>
          </cell>
          <cell r="GF171">
            <v>-10780.5</v>
          </cell>
          <cell r="GO171">
            <v>1.2500000000000001E-2</v>
          </cell>
          <cell r="GP171">
            <v>-2020.15</v>
          </cell>
          <cell r="GQ171" t="str">
            <v>72-99-402-177</v>
          </cell>
          <cell r="GR171">
            <v>0</v>
          </cell>
          <cell r="GS171">
            <v>-200</v>
          </cell>
          <cell r="GV171">
            <v>0</v>
          </cell>
          <cell r="GW171">
            <v>0</v>
          </cell>
          <cell r="GX171">
            <v>-5316.6900000000005</v>
          </cell>
          <cell r="GY171">
            <v>-16333.85</v>
          </cell>
          <cell r="GZ171">
            <v>-21650.54</v>
          </cell>
          <cell r="HC171">
            <v>-21650.54</v>
          </cell>
          <cell r="HE171">
            <v>5601.8455562869976</v>
          </cell>
          <cell r="HF171">
            <v>8.5324785000000158</v>
          </cell>
          <cell r="HG171">
            <v>1023.3511648800011</v>
          </cell>
          <cell r="HH171">
            <v>1718.9272084349975</v>
          </cell>
          <cell r="HI171">
            <v>438.33126289599954</v>
          </cell>
          <cell r="HJ171">
            <v>818.26084535999917</v>
          </cell>
          <cell r="HK171">
            <v>467.6002755360002</v>
          </cell>
          <cell r="HL171">
            <v>434.04443961600134</v>
          </cell>
          <cell r="HM171">
            <v>692.79788106399951</v>
          </cell>
        </row>
        <row r="172">
          <cell r="B172" t="str">
            <v>72-400-178</v>
          </cell>
          <cell r="C172" t="str">
            <v>Devon-GTH00086</v>
          </cell>
          <cell r="D172" t="str">
            <v>Ray A SA 3H</v>
          </cell>
          <cell r="E172">
            <v>34140</v>
          </cell>
          <cell r="F172">
            <v>41477</v>
          </cell>
          <cell r="H172">
            <v>3.2614999999999998</v>
          </cell>
          <cell r="I172">
            <v>3.2614999999999998</v>
          </cell>
          <cell r="J172">
            <v>1.1681999999999999</v>
          </cell>
          <cell r="K172">
            <v>0.24030000000000001</v>
          </cell>
          <cell r="L172">
            <v>0.38419999999999999</v>
          </cell>
          <cell r="M172">
            <v>0.14230000000000001</v>
          </cell>
          <cell r="N172">
            <v>0.1336</v>
          </cell>
          <cell r="O172">
            <v>0.1973</v>
          </cell>
          <cell r="P172">
            <v>5.5274000000000001</v>
          </cell>
          <cell r="Q172">
            <v>0.95309999999999995</v>
          </cell>
          <cell r="R172">
            <v>1236.5</v>
          </cell>
          <cell r="T172" t="str">
            <v>PriceTableDevonNGL</v>
          </cell>
          <cell r="Y172">
            <v>41436</v>
          </cell>
          <cell r="Z172">
            <v>17.649999999999999</v>
          </cell>
          <cell r="AB172">
            <v>32488.330999999998</v>
          </cell>
          <cell r="AC172">
            <v>39634.807000000001</v>
          </cell>
          <cell r="AE172" t="str">
            <v>Yes</v>
          </cell>
          <cell r="AG172" t="str">
            <v>Yes</v>
          </cell>
          <cell r="AI172">
            <v>0.95</v>
          </cell>
          <cell r="AK172">
            <v>110828.43799999999</v>
          </cell>
          <cell r="AL172">
            <v>110828.43799999999</v>
          </cell>
          <cell r="AM172">
            <v>39696.392</v>
          </cell>
          <cell r="AN172">
            <v>8165.5910000000003</v>
          </cell>
          <cell r="AO172">
            <v>13055.43</v>
          </cell>
          <cell r="AP172">
            <v>4835.47</v>
          </cell>
          <cell r="AQ172">
            <v>4539.8370000000004</v>
          </cell>
          <cell r="AR172">
            <v>6704.415</v>
          </cell>
          <cell r="AS172">
            <v>298654.01099999994</v>
          </cell>
          <cell r="AU172">
            <v>105960.692</v>
          </cell>
          <cell r="AV172">
            <v>105960.692</v>
          </cell>
          <cell r="AW172">
            <v>37952.868000000002</v>
          </cell>
          <cell r="AX172">
            <v>7806.9459999999999</v>
          </cell>
          <cell r="AY172">
            <v>12482.017</v>
          </cell>
          <cell r="AZ172">
            <v>4623.09</v>
          </cell>
          <cell r="BA172">
            <v>4340.4409999999998</v>
          </cell>
          <cell r="BB172">
            <v>6409.9480000000003</v>
          </cell>
          <cell r="BC172">
            <v>285536.69399999996</v>
          </cell>
          <cell r="BE172">
            <v>747.52700000000004</v>
          </cell>
          <cell r="BF172">
            <v>89654.339000000007</v>
          </cell>
          <cell r="BG172">
            <v>38912.527999999998</v>
          </cell>
          <cell r="BH172">
            <v>7232.7910000000002</v>
          </cell>
          <cell r="BI172">
            <v>13890.203</v>
          </cell>
          <cell r="BJ172">
            <v>4732.2860000000001</v>
          </cell>
          <cell r="BK172">
            <v>4463.6809999999996</v>
          </cell>
          <cell r="BL172">
            <v>6729.3710000000001</v>
          </cell>
          <cell r="BM172">
            <v>166362.72600000002</v>
          </cell>
          <cell r="BO172">
            <v>747.52700000000004</v>
          </cell>
          <cell r="BP172">
            <v>89654.339000000007</v>
          </cell>
          <cell r="BQ172">
            <v>38912.527000000002</v>
          </cell>
          <cell r="BR172">
            <v>7232.7910000000002</v>
          </cell>
          <cell r="BS172">
            <v>13890.203</v>
          </cell>
          <cell r="BT172">
            <v>4732.2870000000003</v>
          </cell>
          <cell r="BU172">
            <v>4463.6819999999998</v>
          </cell>
          <cell r="BV172">
            <v>6729.3720000000003</v>
          </cell>
          <cell r="BW172">
            <v>166362.72800000003</v>
          </cell>
          <cell r="BY172">
            <v>0</v>
          </cell>
          <cell r="BZ172">
            <v>0</v>
          </cell>
          <cell r="CA172">
            <v>0</v>
          </cell>
          <cell r="CB172">
            <v>0</v>
          </cell>
          <cell r="CC172">
            <v>0</v>
          </cell>
          <cell r="CD172">
            <v>0</v>
          </cell>
          <cell r="CE172">
            <v>0</v>
          </cell>
          <cell r="CF172">
            <v>0</v>
          </cell>
          <cell r="CG172">
            <v>0</v>
          </cell>
          <cell r="CI172">
            <v>710.15099999999995</v>
          </cell>
          <cell r="CJ172">
            <v>85171.622000000003</v>
          </cell>
          <cell r="CK172">
            <v>36966.902000000002</v>
          </cell>
          <cell r="CL172">
            <v>6871.1509999999998</v>
          </cell>
          <cell r="CM172">
            <v>13195.692999999999</v>
          </cell>
          <cell r="CN172">
            <v>4495.6719999999996</v>
          </cell>
          <cell r="CO172">
            <v>4240.4970000000003</v>
          </cell>
          <cell r="CP172">
            <v>6392.902</v>
          </cell>
          <cell r="CQ172">
            <v>158044.59</v>
          </cell>
          <cell r="CS172">
            <v>44.347999999999999</v>
          </cell>
          <cell r="CT172">
            <v>3371.5149999999999</v>
          </cell>
          <cell r="CU172">
            <v>1420.5139999999999</v>
          </cell>
          <cell r="CV172">
            <v>222.286</v>
          </cell>
          <cell r="CW172">
            <v>443.11200000000002</v>
          </cell>
          <cell r="CX172">
            <v>130.13900000000001</v>
          </cell>
          <cell r="CY172">
            <v>123.84699999999999</v>
          </cell>
          <cell r="CZ172">
            <v>164.578</v>
          </cell>
          <cell r="DB172">
            <v>44.649000000000001</v>
          </cell>
          <cell r="DC172">
            <v>5947.6689999999999</v>
          </cell>
          <cell r="DD172">
            <v>3562.9479999999999</v>
          </cell>
          <cell r="DE172">
            <v>720.60299999999995</v>
          </cell>
          <cell r="DF172">
            <v>1440.97</v>
          </cell>
          <cell r="DG172">
            <v>519.03700000000003</v>
          </cell>
          <cell r="DH172">
            <v>494.88799999999998</v>
          </cell>
          <cell r="DI172">
            <v>793.81700000000001</v>
          </cell>
          <cell r="DJ172">
            <v>13524.580999999998</v>
          </cell>
          <cell r="DL172">
            <v>0.22062000000000001</v>
          </cell>
          <cell r="DM172">
            <v>0.22062000000000001</v>
          </cell>
          <cell r="DN172">
            <v>0.87283500000000003</v>
          </cell>
          <cell r="DO172">
            <v>1.1972959999999999</v>
          </cell>
          <cell r="DP172">
            <v>1.18468</v>
          </cell>
          <cell r="DQ172">
            <v>1.986728</v>
          </cell>
          <cell r="DS172">
            <v>0</v>
          </cell>
          <cell r="DT172">
            <v>0</v>
          </cell>
          <cell r="DU172">
            <v>0</v>
          </cell>
          <cell r="DV172">
            <v>0</v>
          </cell>
          <cell r="DW172">
            <v>0</v>
          </cell>
          <cell r="DX172">
            <v>0</v>
          </cell>
          <cell r="DY172">
            <v>0</v>
          </cell>
          <cell r="DZ172">
            <v>0</v>
          </cell>
          <cell r="EA172">
            <v>0</v>
          </cell>
          <cell r="EC172">
            <v>0</v>
          </cell>
          <cell r="ED172">
            <v>0</v>
          </cell>
          <cell r="EE172">
            <v>0</v>
          </cell>
          <cell r="EF172">
            <v>0</v>
          </cell>
          <cell r="EG172">
            <v>0</v>
          </cell>
          <cell r="EH172">
            <v>0</v>
          </cell>
          <cell r="EI172">
            <v>0</v>
          </cell>
          <cell r="EJ172">
            <v>0</v>
          </cell>
          <cell r="EK172">
            <v>0</v>
          </cell>
          <cell r="EM172">
            <v>746.61599999999999</v>
          </cell>
          <cell r="EN172">
            <v>753.66800000000001</v>
          </cell>
          <cell r="EP172">
            <v>864.66300000000001</v>
          </cell>
          <cell r="EQ172">
            <v>879.23699999999997</v>
          </cell>
          <cell r="ES172">
            <v>159.18199999999999</v>
          </cell>
          <cell r="ET172">
            <v>184.25799999999998</v>
          </cell>
          <cell r="EX172">
            <v>33980.817999999999</v>
          </cell>
          <cell r="EY172">
            <v>41292.741999999998</v>
          </cell>
          <cell r="FA172">
            <v>8.0990000000000002</v>
          </cell>
          <cell r="FB172">
            <v>9.8260000000000005</v>
          </cell>
          <cell r="FC172">
            <v>729.28800000000001</v>
          </cell>
          <cell r="FD172">
            <v>924.93200000000002</v>
          </cell>
          <cell r="FE172">
            <v>336.79500000000002</v>
          </cell>
          <cell r="FF172">
            <v>401.64800000000002</v>
          </cell>
          <cell r="FK172">
            <v>26135.255999999998</v>
          </cell>
          <cell r="FL172">
            <v>26497.951000000001</v>
          </cell>
          <cell r="FM172">
            <v>26278.196</v>
          </cell>
          <cell r="FN172">
            <v>583.77800000000002</v>
          </cell>
          <cell r="FO172">
            <v>276.798</v>
          </cell>
          <cell r="FP172">
            <v>3047.3229999999999</v>
          </cell>
          <cell r="FQ172">
            <v>22590.052</v>
          </cell>
          <cell r="FR172">
            <v>26497.951000000001</v>
          </cell>
          <cell r="FS172">
            <v>0</v>
          </cell>
          <cell r="FU172">
            <v>0.08</v>
          </cell>
          <cell r="FV172">
            <v>-3170.78</v>
          </cell>
          <cell r="FW172">
            <v>0</v>
          </cell>
          <cell r="FX172">
            <v>0</v>
          </cell>
          <cell r="FY172">
            <v>0</v>
          </cell>
          <cell r="FZ172">
            <v>155.4</v>
          </cell>
          <cell r="GA172">
            <v>0.15</v>
          </cell>
          <cell r="GB172">
            <v>-5121</v>
          </cell>
          <cell r="GE172">
            <v>0.25</v>
          </cell>
          <cell r="GF172">
            <v>-10369.25</v>
          </cell>
          <cell r="GO172">
            <v>1.2500000000000001E-2</v>
          </cell>
          <cell r="GP172">
            <v>-1975.56</v>
          </cell>
          <cell r="GQ172" t="str">
            <v>72-99-402-178</v>
          </cell>
          <cell r="GR172">
            <v>0</v>
          </cell>
          <cell r="GS172">
            <v>-200</v>
          </cell>
          <cell r="GV172">
            <v>0</v>
          </cell>
          <cell r="GW172">
            <v>0</v>
          </cell>
          <cell r="GX172">
            <v>-5146.34</v>
          </cell>
          <cell r="GY172">
            <v>-15690.25</v>
          </cell>
          <cell r="GZ172">
            <v>-20836.59</v>
          </cell>
          <cell r="HC172">
            <v>-20836.59</v>
          </cell>
          <cell r="HE172">
            <v>5533.1615639859974</v>
          </cell>
          <cell r="HF172">
            <v>8.2458931200000194</v>
          </cell>
          <cell r="HG172">
            <v>988.97702454000103</v>
          </cell>
          <cell r="HH172">
            <v>1698.2104697099971</v>
          </cell>
          <cell r="HI172">
            <v>432.99012544000038</v>
          </cell>
          <cell r="HJ172">
            <v>822.77210680000019</v>
          </cell>
          <cell r="HK172">
            <v>470.08765899200097</v>
          </cell>
          <cell r="HL172">
            <v>443.4059019519986</v>
          </cell>
          <cell r="HM172">
            <v>668.47238343200013</v>
          </cell>
        </row>
        <row r="173">
          <cell r="B173" t="str">
            <v>72-400-179</v>
          </cell>
          <cell r="C173" t="str">
            <v>Devon-GTH00086</v>
          </cell>
          <cell r="D173" t="str">
            <v>Ray A SA 4H</v>
          </cell>
          <cell r="E173">
            <v>25014</v>
          </cell>
          <cell r="F173">
            <v>30038</v>
          </cell>
          <cell r="H173">
            <v>3.1617999999999999</v>
          </cell>
          <cell r="I173">
            <v>3.1617999999999999</v>
          </cell>
          <cell r="J173">
            <v>1.133</v>
          </cell>
          <cell r="K173">
            <v>0.23830000000000001</v>
          </cell>
          <cell r="L173">
            <v>0.36399999999999999</v>
          </cell>
          <cell r="M173">
            <v>0.13569999999999999</v>
          </cell>
          <cell r="N173">
            <v>0.12230000000000001</v>
          </cell>
          <cell r="O173">
            <v>0.19370000000000001</v>
          </cell>
          <cell r="P173">
            <v>5.3487999999999998</v>
          </cell>
          <cell r="Q173">
            <v>1.3573999999999999</v>
          </cell>
          <cell r="R173">
            <v>1222</v>
          </cell>
          <cell r="T173" t="str">
            <v>PriceTableDevonNGL</v>
          </cell>
          <cell r="Y173">
            <v>41436</v>
          </cell>
          <cell r="Z173">
            <v>18.649999999999999</v>
          </cell>
          <cell r="AB173">
            <v>23805.132000000001</v>
          </cell>
          <cell r="AC173">
            <v>28703.868999999999</v>
          </cell>
          <cell r="AE173" t="str">
            <v>Yes</v>
          </cell>
          <cell r="AG173" t="str">
            <v>Yes</v>
          </cell>
          <cell r="AI173">
            <v>0.95</v>
          </cell>
          <cell r="AK173">
            <v>78724.773000000001</v>
          </cell>
          <cell r="AL173">
            <v>78724.773000000001</v>
          </cell>
          <cell r="AM173">
            <v>28210.25</v>
          </cell>
          <cell r="AN173">
            <v>5933.3649999999998</v>
          </cell>
          <cell r="AO173">
            <v>9063.134</v>
          </cell>
          <cell r="AP173">
            <v>3378.7559999999999</v>
          </cell>
          <cell r="AQ173">
            <v>3045.1129999999998</v>
          </cell>
          <cell r="AR173">
            <v>4822.8819999999996</v>
          </cell>
          <cell r="AS173">
            <v>211903.046</v>
          </cell>
          <cell r="AU173">
            <v>75267.066000000006</v>
          </cell>
          <cell r="AV173">
            <v>75267.066000000006</v>
          </cell>
          <cell r="AW173">
            <v>26971.215</v>
          </cell>
          <cell r="AX173">
            <v>5672.7629999999999</v>
          </cell>
          <cell r="AY173">
            <v>8665.0679999999993</v>
          </cell>
          <cell r="AZ173">
            <v>3230.3560000000002</v>
          </cell>
          <cell r="BA173">
            <v>2911.3679999999999</v>
          </cell>
          <cell r="BB173">
            <v>4611.0540000000001</v>
          </cell>
          <cell r="BC173">
            <v>202595.95600000001</v>
          </cell>
          <cell r="BE173">
            <v>530.99099999999999</v>
          </cell>
          <cell r="BF173">
            <v>63684.173999999999</v>
          </cell>
          <cell r="BG173">
            <v>27653.197</v>
          </cell>
          <cell r="BH173">
            <v>5255.5640000000003</v>
          </cell>
          <cell r="BI173">
            <v>9642.6370000000006</v>
          </cell>
          <cell r="BJ173">
            <v>3306.6570000000002</v>
          </cell>
          <cell r="BK173">
            <v>2994.0309999999999</v>
          </cell>
          <cell r="BL173">
            <v>4840.8339999999998</v>
          </cell>
          <cell r="BM173">
            <v>117908.08500000001</v>
          </cell>
          <cell r="BO173">
            <v>530.99099999999999</v>
          </cell>
          <cell r="BP173">
            <v>63684.173000000003</v>
          </cell>
          <cell r="BQ173">
            <v>27653.197</v>
          </cell>
          <cell r="BR173">
            <v>5255.5640000000003</v>
          </cell>
          <cell r="BS173">
            <v>9642.6370000000006</v>
          </cell>
          <cell r="BT173">
            <v>3306.6559999999999</v>
          </cell>
          <cell r="BU173">
            <v>2994.0320000000002</v>
          </cell>
          <cell r="BV173">
            <v>4840.8339999999998</v>
          </cell>
          <cell r="BW173">
            <v>117908.08400000002</v>
          </cell>
          <cell r="BY173">
            <v>0</v>
          </cell>
          <cell r="BZ173">
            <v>0</v>
          </cell>
          <cell r="CA173">
            <v>0</v>
          </cell>
          <cell r="CB173">
            <v>0</v>
          </cell>
          <cell r="CC173">
            <v>0</v>
          </cell>
          <cell r="CD173">
            <v>0</v>
          </cell>
          <cell r="CE173">
            <v>0</v>
          </cell>
          <cell r="CF173">
            <v>0</v>
          </cell>
          <cell r="CG173">
            <v>0</v>
          </cell>
          <cell r="CI173">
            <v>504.44099999999997</v>
          </cell>
          <cell r="CJ173">
            <v>60499.964999999997</v>
          </cell>
          <cell r="CK173">
            <v>26270.537</v>
          </cell>
          <cell r="CL173">
            <v>4992.7860000000001</v>
          </cell>
          <cell r="CM173">
            <v>9160.5049999999992</v>
          </cell>
          <cell r="CN173">
            <v>3141.3240000000001</v>
          </cell>
          <cell r="CO173">
            <v>2844.3290000000002</v>
          </cell>
          <cell r="CP173">
            <v>4598.7920000000004</v>
          </cell>
          <cell r="CQ173">
            <v>112012.67899999999</v>
          </cell>
          <cell r="CS173">
            <v>31.501999999999999</v>
          </cell>
          <cell r="CT173">
            <v>2394.8879999999999</v>
          </cell>
          <cell r="CU173">
            <v>1009.489</v>
          </cell>
          <cell r="CV173">
            <v>161.52000000000001</v>
          </cell>
          <cell r="CW173">
            <v>307.61</v>
          </cell>
          <cell r="CX173">
            <v>90.933999999999997</v>
          </cell>
          <cell r="CY173">
            <v>83.070999999999998</v>
          </cell>
          <cell r="CZ173">
            <v>118.39100000000001</v>
          </cell>
          <cell r="DB173">
            <v>31.716000000000001</v>
          </cell>
          <cell r="DC173">
            <v>4224.808</v>
          </cell>
          <cell r="DD173">
            <v>2532.0100000000002</v>
          </cell>
          <cell r="DE173">
            <v>523.61199999999997</v>
          </cell>
          <cell r="DF173">
            <v>1000.327</v>
          </cell>
          <cell r="DG173">
            <v>362.67399999999998</v>
          </cell>
          <cell r="DH173">
            <v>331.94799999999998</v>
          </cell>
          <cell r="DI173">
            <v>571.03899999999999</v>
          </cell>
          <cell r="DJ173">
            <v>9578.1340000000018</v>
          </cell>
          <cell r="DL173">
            <v>0.22062000000000001</v>
          </cell>
          <cell r="DM173">
            <v>0.22062000000000001</v>
          </cell>
          <cell r="DN173">
            <v>0.87283500000000003</v>
          </cell>
          <cell r="DO173">
            <v>1.1972959999999999</v>
          </cell>
          <cell r="DP173">
            <v>1.18468</v>
          </cell>
          <cell r="DQ173">
            <v>1.986728</v>
          </cell>
          <cell r="DS173">
            <v>0</v>
          </cell>
          <cell r="DT173">
            <v>0</v>
          </cell>
          <cell r="DU173">
            <v>0</v>
          </cell>
          <cell r="DV173">
            <v>0</v>
          </cell>
          <cell r="DW173">
            <v>0</v>
          </cell>
          <cell r="DX173">
            <v>0</v>
          </cell>
          <cell r="DY173">
            <v>0</v>
          </cell>
          <cell r="DZ173">
            <v>0</v>
          </cell>
          <cell r="EA173">
            <v>0</v>
          </cell>
          <cell r="EC173">
            <v>0</v>
          </cell>
          <cell r="ED173">
            <v>0</v>
          </cell>
          <cell r="EE173">
            <v>0</v>
          </cell>
          <cell r="EF173">
            <v>0</v>
          </cell>
          <cell r="EG173">
            <v>0</v>
          </cell>
          <cell r="EH173">
            <v>0</v>
          </cell>
          <cell r="EI173">
            <v>0</v>
          </cell>
          <cell r="EJ173">
            <v>0</v>
          </cell>
          <cell r="EK173">
            <v>0</v>
          </cell>
          <cell r="EM173">
            <v>540.7059999999999</v>
          </cell>
          <cell r="EN173">
            <v>545.81200000000001</v>
          </cell>
          <cell r="EP173">
            <v>626.197</v>
          </cell>
          <cell r="EQ173">
            <v>636.75099999999998</v>
          </cell>
          <cell r="ES173">
            <v>115.28</v>
          </cell>
          <cell r="ET173">
            <v>133.441</v>
          </cell>
          <cell r="EX173">
            <v>24898.720000000001</v>
          </cell>
          <cell r="EY173">
            <v>29904.559000000001</v>
          </cell>
          <cell r="FA173">
            <v>5.9340000000000002</v>
          </cell>
          <cell r="FB173">
            <v>7.1159999999999997</v>
          </cell>
          <cell r="FC173">
            <v>534.37</v>
          </cell>
          <cell r="FD173">
            <v>669.84299999999996</v>
          </cell>
          <cell r="FE173">
            <v>246.779</v>
          </cell>
          <cell r="FF173">
            <v>290.87700000000001</v>
          </cell>
          <cell r="FK173">
            <v>19143.861999999997</v>
          </cell>
          <cell r="FL173">
            <v>19409.532999999999</v>
          </cell>
          <cell r="FM173">
            <v>19248.563999999998</v>
          </cell>
          <cell r="FN173">
            <v>427.613</v>
          </cell>
          <cell r="FO173">
            <v>202.75200000000001</v>
          </cell>
          <cell r="FP173">
            <v>2232.1390000000001</v>
          </cell>
          <cell r="FQ173">
            <v>16547.028999999999</v>
          </cell>
          <cell r="FR173">
            <v>19409.532999999999</v>
          </cell>
          <cell r="FS173">
            <v>0</v>
          </cell>
          <cell r="FU173">
            <v>0.08</v>
          </cell>
          <cell r="FV173">
            <v>-2296.31</v>
          </cell>
          <cell r="FW173">
            <v>0</v>
          </cell>
          <cell r="FX173">
            <v>0</v>
          </cell>
          <cell r="FY173">
            <v>0</v>
          </cell>
          <cell r="FZ173">
            <v>150.80000000000001</v>
          </cell>
          <cell r="GA173">
            <v>0.15</v>
          </cell>
          <cell r="GB173">
            <v>-3752.1</v>
          </cell>
          <cell r="GE173">
            <v>0.25</v>
          </cell>
          <cell r="GF173">
            <v>-7509.5</v>
          </cell>
          <cell r="GO173">
            <v>1.2500000000000001E-2</v>
          </cell>
          <cell r="GP173">
            <v>-1400.16</v>
          </cell>
          <cell r="GQ173" t="str">
            <v>72-99-402-179</v>
          </cell>
          <cell r="GR173">
            <v>0</v>
          </cell>
          <cell r="GS173">
            <v>-200</v>
          </cell>
          <cell r="GV173">
            <v>0</v>
          </cell>
          <cell r="GW173">
            <v>0</v>
          </cell>
          <cell r="GX173">
            <v>-3696.4700000000003</v>
          </cell>
          <cell r="GY173">
            <v>-11461.6</v>
          </cell>
          <cell r="GZ173">
            <v>-15158.07</v>
          </cell>
          <cell r="HC173">
            <v>-15158.07</v>
          </cell>
          <cell r="HE173">
            <v>3907.7473517840012</v>
          </cell>
          <cell r="HF173">
            <v>5.8574610000000025</v>
          </cell>
          <cell r="HG173">
            <v>702.50018958000055</v>
          </cell>
          <cell r="HH173">
            <v>1206.8340410999999</v>
          </cell>
          <cell r="HI173">
            <v>314.62304828800029</v>
          </cell>
          <cell r="HJ173">
            <v>571.17213776000165</v>
          </cell>
          <cell r="HK173">
            <v>328.47170042400018</v>
          </cell>
          <cell r="HL173">
            <v>297.41715505599956</v>
          </cell>
          <cell r="HM173">
            <v>480.87161857599892</v>
          </cell>
        </row>
        <row r="174">
          <cell r="B174" t="str">
            <v>72-400-180</v>
          </cell>
          <cell r="C174" t="str">
            <v>Devon-GTH00086</v>
          </cell>
          <cell r="D174" t="str">
            <v>Ray Unit 1H</v>
          </cell>
          <cell r="E174">
            <v>6602</v>
          </cell>
          <cell r="F174">
            <v>7946</v>
          </cell>
          <cell r="H174">
            <v>3.1505999999999998</v>
          </cell>
          <cell r="I174">
            <v>3.1505999999999998</v>
          </cell>
          <cell r="J174">
            <v>1.1378999999999999</v>
          </cell>
          <cell r="K174">
            <v>0.24199999999999999</v>
          </cell>
          <cell r="L174">
            <v>0.36870000000000003</v>
          </cell>
          <cell r="M174">
            <v>0.13950000000000001</v>
          </cell>
          <cell r="N174">
            <v>0.12640000000000001</v>
          </cell>
          <cell r="O174">
            <v>0.2117</v>
          </cell>
          <cell r="P174">
            <v>5.3768000000000002</v>
          </cell>
          <cell r="Q174">
            <v>1.3257000000000001</v>
          </cell>
          <cell r="R174">
            <v>1225.0999999999999</v>
          </cell>
          <cell r="T174" t="str">
            <v>PriceTableDevonNGL</v>
          </cell>
          <cell r="Y174">
            <v>41436</v>
          </cell>
          <cell r="Z174">
            <v>19.649999999999999</v>
          </cell>
          <cell r="AB174">
            <v>6282.875</v>
          </cell>
          <cell r="AC174">
            <v>7593.08</v>
          </cell>
          <cell r="AE174" t="str">
            <v>Yes</v>
          </cell>
          <cell r="AG174" t="str">
            <v>Yes</v>
          </cell>
          <cell r="AI174">
            <v>0.95</v>
          </cell>
          <cell r="AK174">
            <v>20704.184000000001</v>
          </cell>
          <cell r="AL174">
            <v>20704.184000000001</v>
          </cell>
          <cell r="AM174">
            <v>7477.7160000000003</v>
          </cell>
          <cell r="AN174">
            <v>1590.3040000000001</v>
          </cell>
          <cell r="AO174">
            <v>2422.9140000000002</v>
          </cell>
          <cell r="AP174">
            <v>916.72500000000002</v>
          </cell>
          <cell r="AQ174">
            <v>830.63800000000003</v>
          </cell>
          <cell r="AR174">
            <v>1391.1880000000001</v>
          </cell>
          <cell r="AS174">
            <v>56037.853000000003</v>
          </cell>
          <cell r="AU174">
            <v>19794.826000000001</v>
          </cell>
          <cell r="AV174">
            <v>19794.826000000001</v>
          </cell>
          <cell r="AW174">
            <v>7149.2830000000004</v>
          </cell>
          <cell r="AX174">
            <v>1520.4559999999999</v>
          </cell>
          <cell r="AY174">
            <v>2316.4960000000001</v>
          </cell>
          <cell r="AZ174">
            <v>876.46100000000001</v>
          </cell>
          <cell r="BA174">
            <v>794.15499999999997</v>
          </cell>
          <cell r="BB174">
            <v>1330.085</v>
          </cell>
          <cell r="BC174">
            <v>53576.588000000003</v>
          </cell>
          <cell r="BE174">
            <v>139.648</v>
          </cell>
          <cell r="BF174">
            <v>16748.589</v>
          </cell>
          <cell r="BG174">
            <v>7330.0569999999998</v>
          </cell>
          <cell r="BH174">
            <v>1408.635</v>
          </cell>
          <cell r="BI174">
            <v>2577.837</v>
          </cell>
          <cell r="BJ174">
            <v>897.16300000000001</v>
          </cell>
          <cell r="BK174">
            <v>816.70399999999995</v>
          </cell>
          <cell r="BL174">
            <v>1396.366</v>
          </cell>
          <cell r="BM174">
            <v>31314.999000000003</v>
          </cell>
          <cell r="BO174">
            <v>139.648</v>
          </cell>
          <cell r="BP174">
            <v>16748.589</v>
          </cell>
          <cell r="BQ174">
            <v>7330.0569999999998</v>
          </cell>
          <cell r="BR174">
            <v>1408.635</v>
          </cell>
          <cell r="BS174">
            <v>2577.837</v>
          </cell>
          <cell r="BT174">
            <v>897.16300000000001</v>
          </cell>
          <cell r="BU174">
            <v>816.70399999999995</v>
          </cell>
          <cell r="BV174">
            <v>1396.366</v>
          </cell>
          <cell r="BW174">
            <v>31314.999000000003</v>
          </cell>
          <cell r="BY174">
            <v>0</v>
          </cell>
          <cell r="BZ174">
            <v>0</v>
          </cell>
          <cell r="CA174">
            <v>0</v>
          </cell>
          <cell r="CB174">
            <v>0</v>
          </cell>
          <cell r="CC174">
            <v>0</v>
          </cell>
          <cell r="CD174">
            <v>0</v>
          </cell>
          <cell r="CE174">
            <v>0</v>
          </cell>
          <cell r="CF174">
            <v>0</v>
          </cell>
          <cell r="CG174">
            <v>0</v>
          </cell>
          <cell r="CI174">
            <v>132.666</v>
          </cell>
          <cell r="CJ174">
            <v>15911.16</v>
          </cell>
          <cell r="CK174">
            <v>6963.5540000000001</v>
          </cell>
          <cell r="CL174">
            <v>1338.203</v>
          </cell>
          <cell r="CM174">
            <v>2448.9450000000002</v>
          </cell>
          <cell r="CN174">
            <v>852.30499999999995</v>
          </cell>
          <cell r="CO174">
            <v>775.86900000000003</v>
          </cell>
          <cell r="CP174">
            <v>1326.548</v>
          </cell>
          <cell r="CQ174">
            <v>29749.249999999996</v>
          </cell>
          <cell r="CS174">
            <v>8.2850000000000001</v>
          </cell>
          <cell r="CT174">
            <v>629.84299999999996</v>
          </cell>
          <cell r="CU174">
            <v>267.58600000000001</v>
          </cell>
          <cell r="CV174">
            <v>43.292000000000002</v>
          </cell>
          <cell r="CW174">
            <v>82.236000000000004</v>
          </cell>
          <cell r="CX174">
            <v>24.672000000000001</v>
          </cell>
          <cell r="CY174">
            <v>22.66</v>
          </cell>
          <cell r="CZ174">
            <v>34.151000000000003</v>
          </cell>
          <cell r="DB174">
            <v>8.3409999999999993</v>
          </cell>
          <cell r="DC174">
            <v>1111.1010000000001</v>
          </cell>
          <cell r="DD174">
            <v>671.16200000000003</v>
          </cell>
          <cell r="DE174">
            <v>140.34200000000001</v>
          </cell>
          <cell r="DF174">
            <v>267.42500000000001</v>
          </cell>
          <cell r="DG174">
            <v>98.400999999999996</v>
          </cell>
          <cell r="DH174">
            <v>90.548000000000002</v>
          </cell>
          <cell r="DI174">
            <v>164.72</v>
          </cell>
          <cell r="DJ174">
            <v>2552.0399999999995</v>
          </cell>
          <cell r="DL174">
            <v>0.22062000000000001</v>
          </cell>
          <cell r="DM174">
            <v>0.22062000000000001</v>
          </cell>
          <cell r="DN174">
            <v>0.87283500000000003</v>
          </cell>
          <cell r="DO174">
            <v>1.1972959999999999</v>
          </cell>
          <cell r="DP174">
            <v>1.18468</v>
          </cell>
          <cell r="DQ174">
            <v>1.986728</v>
          </cell>
          <cell r="DS174">
            <v>0</v>
          </cell>
          <cell r="DT174">
            <v>0</v>
          </cell>
          <cell r="DU174">
            <v>0</v>
          </cell>
          <cell r="DV174">
            <v>0</v>
          </cell>
          <cell r="DW174">
            <v>0</v>
          </cell>
          <cell r="DX174">
            <v>0</v>
          </cell>
          <cell r="DY174">
            <v>0</v>
          </cell>
          <cell r="DZ174">
            <v>0</v>
          </cell>
          <cell r="EA174">
            <v>0</v>
          </cell>
          <cell r="EC174">
            <v>0</v>
          </cell>
          <cell r="ED174">
            <v>0</v>
          </cell>
          <cell r="EE174">
            <v>0</v>
          </cell>
          <cell r="EF174">
            <v>0</v>
          </cell>
          <cell r="EG174">
            <v>0</v>
          </cell>
          <cell r="EH174">
            <v>0</v>
          </cell>
          <cell r="EI174">
            <v>0</v>
          </cell>
          <cell r="EJ174">
            <v>0</v>
          </cell>
          <cell r="EK174">
            <v>0</v>
          </cell>
          <cell r="EM174">
            <v>143.03399999999999</v>
          </cell>
          <cell r="EN174">
            <v>144.38399999999999</v>
          </cell>
          <cell r="EP174">
            <v>165.649</v>
          </cell>
          <cell r="EQ174">
            <v>168.441</v>
          </cell>
          <cell r="ES174">
            <v>30.495000000000001</v>
          </cell>
          <cell r="ET174">
            <v>35.298999999999999</v>
          </cell>
          <cell r="EX174">
            <v>6571.5050000000001</v>
          </cell>
          <cell r="EY174">
            <v>7910.701</v>
          </cell>
          <cell r="FA174">
            <v>1.5660000000000001</v>
          </cell>
          <cell r="FB174">
            <v>1.8819999999999999</v>
          </cell>
          <cell r="FC174">
            <v>141.036</v>
          </cell>
          <cell r="FD174">
            <v>177.19499999999999</v>
          </cell>
          <cell r="FE174">
            <v>65.132000000000005</v>
          </cell>
          <cell r="FF174">
            <v>76.945999999999998</v>
          </cell>
          <cell r="FK174">
            <v>5045.8360000000002</v>
          </cell>
          <cell r="FL174">
            <v>5115.8599999999997</v>
          </cell>
          <cell r="FM174">
            <v>5073.433</v>
          </cell>
          <cell r="FN174">
            <v>112.708</v>
          </cell>
          <cell r="FO174">
            <v>53.44</v>
          </cell>
          <cell r="FP174">
            <v>588.33500000000004</v>
          </cell>
          <cell r="FQ174">
            <v>4361.3770000000004</v>
          </cell>
          <cell r="FR174">
            <v>5115.8599999999997</v>
          </cell>
          <cell r="FS174">
            <v>0</v>
          </cell>
          <cell r="FU174">
            <v>0.08</v>
          </cell>
          <cell r="FV174">
            <v>-607.45000000000005</v>
          </cell>
          <cell r="FW174">
            <v>0</v>
          </cell>
          <cell r="FX174">
            <v>0</v>
          </cell>
          <cell r="FY174">
            <v>0</v>
          </cell>
          <cell r="FZ174">
            <v>150.9</v>
          </cell>
          <cell r="GA174">
            <v>0.15</v>
          </cell>
          <cell r="GB174">
            <v>-990.3</v>
          </cell>
          <cell r="GE174">
            <v>0.25</v>
          </cell>
          <cell r="GF174">
            <v>-1986.5</v>
          </cell>
          <cell r="GO174">
            <v>1.2500000000000001E-2</v>
          </cell>
          <cell r="GP174">
            <v>-371.87</v>
          </cell>
          <cell r="GQ174" t="str">
            <v>72-99-402-180</v>
          </cell>
          <cell r="GR174">
            <v>0</v>
          </cell>
          <cell r="GS174">
            <v>-200</v>
          </cell>
          <cell r="GV174">
            <v>0</v>
          </cell>
          <cell r="GW174">
            <v>0</v>
          </cell>
          <cell r="GX174">
            <v>-979.32</v>
          </cell>
          <cell r="GY174">
            <v>-3176.8</v>
          </cell>
          <cell r="GZ174">
            <v>-4156.12</v>
          </cell>
          <cell r="HC174">
            <v>-4156.12</v>
          </cell>
          <cell r="HE174">
            <v>1052.1723852649995</v>
          </cell>
          <cell r="HF174">
            <v>1.54036884</v>
          </cell>
          <cell r="HG174">
            <v>184.75358598000003</v>
          </cell>
          <cell r="HH174">
            <v>319.89664600499975</v>
          </cell>
          <cell r="HI174">
            <v>84.327951872000014</v>
          </cell>
          <cell r="HJ174">
            <v>152.69577455999979</v>
          </cell>
          <cell r="HK174">
            <v>89.120644624000121</v>
          </cell>
          <cell r="HL174">
            <v>81.128037879999852</v>
          </cell>
          <cell r="HM174">
            <v>138.70937550399998</v>
          </cell>
        </row>
        <row r="175">
          <cell r="B175" t="str">
            <v>72-400-181</v>
          </cell>
          <cell r="C175" t="str">
            <v>Devon-GTH00086</v>
          </cell>
          <cell r="D175" t="str">
            <v>Ray BSA 5H</v>
          </cell>
          <cell r="E175">
            <v>45848</v>
          </cell>
          <cell r="F175">
            <v>55324</v>
          </cell>
          <cell r="H175">
            <v>3.1730999999999998</v>
          </cell>
          <cell r="I175">
            <v>3.1730999999999998</v>
          </cell>
          <cell r="J175">
            <v>1.1847000000000001</v>
          </cell>
          <cell r="K175">
            <v>0.26369999999999999</v>
          </cell>
          <cell r="L175">
            <v>0.38550000000000001</v>
          </cell>
          <cell r="M175">
            <v>0.14779999999999999</v>
          </cell>
          <cell r="N175">
            <v>0.12909999999999999</v>
          </cell>
          <cell r="O175">
            <v>0.192</v>
          </cell>
          <cell r="P175">
            <v>5.4759000000000002</v>
          </cell>
          <cell r="Q175">
            <v>1.3037000000000001</v>
          </cell>
          <cell r="R175">
            <v>1228.0999999999999</v>
          </cell>
          <cell r="T175" t="str">
            <v>PriceTableDevonNGL</v>
          </cell>
          <cell r="Y175">
            <v>41447</v>
          </cell>
          <cell r="Z175">
            <v>14.65</v>
          </cell>
          <cell r="AB175">
            <v>43631.290999999997</v>
          </cell>
          <cell r="AC175">
            <v>52866.796999999999</v>
          </cell>
          <cell r="AE175" t="str">
            <v>Yes</v>
          </cell>
          <cell r="AG175" t="str">
            <v>Yes</v>
          </cell>
          <cell r="AI175">
            <v>0.95</v>
          </cell>
          <cell r="AK175">
            <v>144806.56400000001</v>
          </cell>
          <cell r="AL175">
            <v>144806.56400000001</v>
          </cell>
          <cell r="AM175">
            <v>54064.584999999999</v>
          </cell>
          <cell r="AN175">
            <v>12034.128000000001</v>
          </cell>
          <cell r="AO175">
            <v>17592.553</v>
          </cell>
          <cell r="AP175">
            <v>6744.9530000000004</v>
          </cell>
          <cell r="AQ175">
            <v>5891.5659999999998</v>
          </cell>
          <cell r="AR175">
            <v>8762.0499999999993</v>
          </cell>
          <cell r="AS175">
            <v>394702.96300000005</v>
          </cell>
          <cell r="AU175">
            <v>138446.44899999999</v>
          </cell>
          <cell r="AV175">
            <v>138446.44899999999</v>
          </cell>
          <cell r="AW175">
            <v>51689.99</v>
          </cell>
          <cell r="AX175">
            <v>11505.571</v>
          </cell>
          <cell r="AY175">
            <v>16819.863000000001</v>
          </cell>
          <cell r="AZ175">
            <v>6448.7049999999999</v>
          </cell>
          <cell r="BA175">
            <v>5632.8</v>
          </cell>
          <cell r="BB175">
            <v>8377.2080000000005</v>
          </cell>
          <cell r="BC175">
            <v>377367.03499999997</v>
          </cell>
          <cell r="BE175">
            <v>976.70699999999999</v>
          </cell>
          <cell r="BF175">
            <v>117140.844</v>
          </cell>
          <cell r="BG175">
            <v>52996.999000000003</v>
          </cell>
          <cell r="BH175">
            <v>10659.404</v>
          </cell>
          <cell r="BI175">
            <v>18717.432000000001</v>
          </cell>
          <cell r="BJ175">
            <v>6601.0219999999999</v>
          </cell>
          <cell r="BK175">
            <v>5792.7349999999997</v>
          </cell>
          <cell r="BL175">
            <v>8794.6650000000009</v>
          </cell>
          <cell r="BM175">
            <v>221679.80799999999</v>
          </cell>
          <cell r="BO175">
            <v>976.70699999999999</v>
          </cell>
          <cell r="BP175">
            <v>117140.844</v>
          </cell>
          <cell r="BQ175">
            <v>52997</v>
          </cell>
          <cell r="BR175">
            <v>10659.403</v>
          </cell>
          <cell r="BS175">
            <v>18717.433000000001</v>
          </cell>
          <cell r="BT175">
            <v>6601.0219999999999</v>
          </cell>
          <cell r="BU175">
            <v>5792.7349999999997</v>
          </cell>
          <cell r="BV175">
            <v>8794.6650000000009</v>
          </cell>
          <cell r="BW175">
            <v>221679.80899999995</v>
          </cell>
          <cell r="BY175">
            <v>0</v>
          </cell>
          <cell r="BZ175">
            <v>0</v>
          </cell>
          <cell r="CA175">
            <v>0</v>
          </cell>
          <cell r="CB175">
            <v>0</v>
          </cell>
          <cell r="CC175">
            <v>0</v>
          </cell>
          <cell r="CD175">
            <v>0</v>
          </cell>
          <cell r="CE175">
            <v>0</v>
          </cell>
          <cell r="CF175">
            <v>0</v>
          </cell>
          <cell r="CG175">
            <v>0</v>
          </cell>
          <cell r="CI175">
            <v>927.87199999999996</v>
          </cell>
          <cell r="CJ175">
            <v>111283.802</v>
          </cell>
          <cell r="CK175">
            <v>50347.148999999998</v>
          </cell>
          <cell r="CL175">
            <v>10126.433999999999</v>
          </cell>
          <cell r="CM175">
            <v>17781.560000000001</v>
          </cell>
          <cell r="CN175">
            <v>6270.9709999999995</v>
          </cell>
          <cell r="CO175">
            <v>5503.098</v>
          </cell>
          <cell r="CP175">
            <v>8354.9320000000007</v>
          </cell>
          <cell r="CQ175">
            <v>210595.818</v>
          </cell>
          <cell r="CS175">
            <v>57.944000000000003</v>
          </cell>
          <cell r="CT175">
            <v>4405.1639999999998</v>
          </cell>
          <cell r="CU175">
            <v>1934.673</v>
          </cell>
          <cell r="CV175">
            <v>327.59699999999998</v>
          </cell>
          <cell r="CW175">
            <v>597.10599999999999</v>
          </cell>
          <cell r="CX175">
            <v>181.53</v>
          </cell>
          <cell r="CY175">
            <v>160.72200000000001</v>
          </cell>
          <cell r="CZ175">
            <v>215.089</v>
          </cell>
          <cell r="DB175">
            <v>58.338000000000001</v>
          </cell>
          <cell r="DC175">
            <v>7771.1239999999998</v>
          </cell>
          <cell r="DD175">
            <v>4852.5640000000003</v>
          </cell>
          <cell r="DE175">
            <v>1061.9960000000001</v>
          </cell>
          <cell r="DF175">
            <v>1941.7460000000001</v>
          </cell>
          <cell r="DG175">
            <v>724</v>
          </cell>
          <cell r="DH175">
            <v>642.24099999999999</v>
          </cell>
          <cell r="DI175">
            <v>1037.4449999999999</v>
          </cell>
          <cell r="DJ175">
            <v>18089.453999999998</v>
          </cell>
          <cell r="DL175">
            <v>0.22062000000000001</v>
          </cell>
          <cell r="DM175">
            <v>0.22062000000000001</v>
          </cell>
          <cell r="DN175">
            <v>0.87283500000000003</v>
          </cell>
          <cell r="DO175">
            <v>1.1972959999999999</v>
          </cell>
          <cell r="DP175">
            <v>1.18468</v>
          </cell>
          <cell r="DQ175">
            <v>1.986728</v>
          </cell>
          <cell r="DS175">
            <v>0</v>
          </cell>
          <cell r="DT175">
            <v>0</v>
          </cell>
          <cell r="DU175">
            <v>0</v>
          </cell>
          <cell r="DV175">
            <v>0</v>
          </cell>
          <cell r="DW175">
            <v>0</v>
          </cell>
          <cell r="DX175">
            <v>0</v>
          </cell>
          <cell r="DY175">
            <v>0</v>
          </cell>
          <cell r="DZ175">
            <v>0</v>
          </cell>
          <cell r="EA175">
            <v>0</v>
          </cell>
          <cell r="EC175">
            <v>0</v>
          </cell>
          <cell r="ED175">
            <v>0</v>
          </cell>
          <cell r="EE175">
            <v>0</v>
          </cell>
          <cell r="EF175">
            <v>0</v>
          </cell>
          <cell r="EG175">
            <v>0</v>
          </cell>
          <cell r="EH175">
            <v>0</v>
          </cell>
          <cell r="EI175">
            <v>0</v>
          </cell>
          <cell r="EJ175">
            <v>0</v>
          </cell>
          <cell r="EK175">
            <v>0</v>
          </cell>
          <cell r="EM175">
            <v>995.87199999999996</v>
          </cell>
          <cell r="EN175">
            <v>1005.278</v>
          </cell>
          <cell r="EP175">
            <v>1153.33</v>
          </cell>
          <cell r="EQ175">
            <v>1172.769</v>
          </cell>
          <cell r="ES175">
            <v>212.32400000000001</v>
          </cell>
          <cell r="ET175">
            <v>245.77100000000002</v>
          </cell>
          <cell r="EX175">
            <v>45635.675999999999</v>
          </cell>
          <cell r="EY175">
            <v>55078.228999999999</v>
          </cell>
          <cell r="FA175">
            <v>10.877000000000001</v>
          </cell>
          <cell r="FB175">
            <v>13.106</v>
          </cell>
          <cell r="FC175">
            <v>979.42100000000005</v>
          </cell>
          <cell r="FD175">
            <v>1233.7180000000001</v>
          </cell>
          <cell r="FE175">
            <v>452.31</v>
          </cell>
          <cell r="FF175">
            <v>535.73800000000006</v>
          </cell>
          <cell r="FK175">
            <v>34810.728000000003</v>
          </cell>
          <cell r="FL175">
            <v>35293.817999999999</v>
          </cell>
          <cell r="FM175">
            <v>35001.116000000002</v>
          </cell>
          <cell r="FN175">
            <v>777.56100000000004</v>
          </cell>
          <cell r="FO175">
            <v>368.68</v>
          </cell>
          <cell r="FP175">
            <v>4058.8670000000002</v>
          </cell>
          <cell r="FQ175">
            <v>30088.71</v>
          </cell>
          <cell r="FR175">
            <v>35293.817999999999</v>
          </cell>
          <cell r="FS175">
            <v>0</v>
          </cell>
          <cell r="FU175">
            <v>0.08</v>
          </cell>
          <cell r="FV175">
            <v>-4229.34</v>
          </cell>
          <cell r="FW175">
            <v>0</v>
          </cell>
          <cell r="FX175">
            <v>0</v>
          </cell>
          <cell r="FY175">
            <v>0</v>
          </cell>
          <cell r="FZ175">
            <v>150.4</v>
          </cell>
          <cell r="GA175">
            <v>0.15</v>
          </cell>
          <cell r="GB175">
            <v>-6877.2</v>
          </cell>
          <cell r="GE175">
            <v>0.25</v>
          </cell>
          <cell r="GF175">
            <v>-13831</v>
          </cell>
          <cell r="GO175">
            <v>1.2500000000000001E-2</v>
          </cell>
          <cell r="GP175">
            <v>-2632.45</v>
          </cell>
          <cell r="GQ175" t="str">
            <v>72-99-402-181</v>
          </cell>
          <cell r="GR175">
            <v>0</v>
          </cell>
          <cell r="GS175">
            <v>-200</v>
          </cell>
          <cell r="GV175">
            <v>0</v>
          </cell>
          <cell r="GW175">
            <v>0</v>
          </cell>
          <cell r="GX175">
            <v>-6861.79</v>
          </cell>
          <cell r="GY175">
            <v>-20908.2</v>
          </cell>
          <cell r="GZ175">
            <v>-27769.99</v>
          </cell>
          <cell r="HC175">
            <v>-27769.99</v>
          </cell>
          <cell r="HE175">
            <v>7467.4494630580066</v>
          </cell>
          <cell r="HF175">
            <v>10.773977700000009</v>
          </cell>
          <cell r="HG175">
            <v>1292.1806060400004</v>
          </cell>
          <cell r="HH175">
            <v>2312.8818247500053</v>
          </cell>
          <cell r="HI175">
            <v>638.12284912000132</v>
          </cell>
          <cell r="HJ175">
            <v>1108.7088409599992</v>
          </cell>
          <cell r="HK175">
            <v>655.72156312800075</v>
          </cell>
          <cell r="HL175">
            <v>575.42993773599949</v>
          </cell>
          <cell r="HM175">
            <v>873.62986362400034</v>
          </cell>
        </row>
        <row r="176">
          <cell r="B176" t="str">
            <v>72-400-182</v>
          </cell>
          <cell r="C176" t="str">
            <v>Devon-GTH00086</v>
          </cell>
          <cell r="D176" t="str">
            <v>Gates Edwards 3H</v>
          </cell>
          <cell r="E176">
            <v>24059</v>
          </cell>
          <cell r="F176">
            <v>29484</v>
          </cell>
          <cell r="H176">
            <v>3.3559000000000001</v>
          </cell>
          <cell r="I176">
            <v>3.3559000000000001</v>
          </cell>
          <cell r="J176">
            <v>1.3127</v>
          </cell>
          <cell r="K176">
            <v>0.21079999999999999</v>
          </cell>
          <cell r="L176">
            <v>0.41920000000000002</v>
          </cell>
          <cell r="M176">
            <v>0.12509999999999999</v>
          </cell>
          <cell r="N176">
            <v>0.1389</v>
          </cell>
          <cell r="O176">
            <v>0.19209999999999999</v>
          </cell>
          <cell r="P176">
            <v>5.7546999999999997</v>
          </cell>
          <cell r="Q176">
            <v>0.43359999999999999</v>
          </cell>
          <cell r="R176">
            <v>1247.2</v>
          </cell>
          <cell r="T176" t="str">
            <v>PriceTableDevonNGL</v>
          </cell>
          <cell r="Y176">
            <v>41351</v>
          </cell>
          <cell r="Z176">
            <v>15.65</v>
          </cell>
          <cell r="AB176">
            <v>22894.11</v>
          </cell>
          <cell r="AC176">
            <v>28174.474999999999</v>
          </cell>
          <cell r="AE176" t="str">
            <v>Yes</v>
          </cell>
          <cell r="AG176" t="str">
            <v>Yes</v>
          </cell>
          <cell r="AI176">
            <v>0.95</v>
          </cell>
          <cell r="AK176">
            <v>80359.865000000005</v>
          </cell>
          <cell r="AL176">
            <v>80359.865000000005</v>
          </cell>
          <cell r="AM176">
            <v>31433.712</v>
          </cell>
          <cell r="AN176">
            <v>5047.7839999999997</v>
          </cell>
          <cell r="AO176">
            <v>10038.099</v>
          </cell>
          <cell r="AP176">
            <v>2995.625</v>
          </cell>
          <cell r="AQ176">
            <v>3326.078</v>
          </cell>
          <cell r="AR176">
            <v>4599.9970000000003</v>
          </cell>
          <cell r="AS176">
            <v>218161.02500000002</v>
          </cell>
          <cell r="AU176">
            <v>76830.343999999997</v>
          </cell>
          <cell r="AV176">
            <v>76830.343999999997</v>
          </cell>
          <cell r="AW176">
            <v>30053.098000000002</v>
          </cell>
          <cell r="AX176">
            <v>4826.0780000000004</v>
          </cell>
          <cell r="AY176">
            <v>9597.2109999999993</v>
          </cell>
          <cell r="AZ176">
            <v>2864.0529999999999</v>
          </cell>
          <cell r="BA176">
            <v>3179.9920000000002</v>
          </cell>
          <cell r="BB176">
            <v>4397.9589999999998</v>
          </cell>
          <cell r="BC176">
            <v>208579.07900000003</v>
          </cell>
          <cell r="BE176">
            <v>542.02</v>
          </cell>
          <cell r="BF176">
            <v>65006.875999999997</v>
          </cell>
          <cell r="BG176">
            <v>30813.007000000001</v>
          </cell>
          <cell r="BH176">
            <v>4471.1480000000001</v>
          </cell>
          <cell r="BI176">
            <v>10679.941999999999</v>
          </cell>
          <cell r="BJ176">
            <v>2931.701</v>
          </cell>
          <cell r="BK176">
            <v>3270.2829999999999</v>
          </cell>
          <cell r="BL176">
            <v>4617.12</v>
          </cell>
          <cell r="BM176">
            <v>122332.09699999998</v>
          </cell>
          <cell r="BO176">
            <v>542.02</v>
          </cell>
          <cell r="BP176">
            <v>65006.877999999997</v>
          </cell>
          <cell r="BQ176">
            <v>30813.007000000001</v>
          </cell>
          <cell r="BR176">
            <v>4471.1480000000001</v>
          </cell>
          <cell r="BS176">
            <v>10679.941000000001</v>
          </cell>
          <cell r="BT176">
            <v>2931.701</v>
          </cell>
          <cell r="BU176">
            <v>3270.2829999999999</v>
          </cell>
          <cell r="BV176">
            <v>4617.12</v>
          </cell>
          <cell r="BW176">
            <v>122332.098</v>
          </cell>
          <cell r="BY176">
            <v>0</v>
          </cell>
          <cell r="BZ176">
            <v>0</v>
          </cell>
          <cell r="CA176">
            <v>0</v>
          </cell>
          <cell r="CB176">
            <v>0</v>
          </cell>
          <cell r="CC176">
            <v>0</v>
          </cell>
          <cell r="CD176">
            <v>0</v>
          </cell>
          <cell r="CE176">
            <v>0</v>
          </cell>
          <cell r="CF176">
            <v>0</v>
          </cell>
          <cell r="CG176">
            <v>0</v>
          </cell>
          <cell r="CI176">
            <v>514.91899999999998</v>
          </cell>
          <cell r="CJ176">
            <v>61756.531999999999</v>
          </cell>
          <cell r="CK176">
            <v>29272.357</v>
          </cell>
          <cell r="CL176">
            <v>4247.5910000000003</v>
          </cell>
          <cell r="CM176">
            <v>10145.945</v>
          </cell>
          <cell r="CN176">
            <v>2785.116</v>
          </cell>
          <cell r="CO176">
            <v>3106.7689999999998</v>
          </cell>
          <cell r="CP176">
            <v>4386.2640000000001</v>
          </cell>
          <cell r="CQ176">
            <v>116215.493</v>
          </cell>
          <cell r="CS176">
            <v>32.155999999999999</v>
          </cell>
          <cell r="CT176">
            <v>2444.63</v>
          </cell>
          <cell r="CU176">
            <v>1124.8389999999999</v>
          </cell>
          <cell r="CV176">
            <v>137.41200000000001</v>
          </cell>
          <cell r="CW176">
            <v>340.70100000000002</v>
          </cell>
          <cell r="CX176">
            <v>80.623000000000005</v>
          </cell>
          <cell r="CY176">
            <v>90.736000000000004</v>
          </cell>
          <cell r="CZ176">
            <v>112.92</v>
          </cell>
          <cell r="DB176">
            <v>32.374000000000002</v>
          </cell>
          <cell r="DC176">
            <v>4312.5559999999996</v>
          </cell>
          <cell r="DD176">
            <v>2821.3310000000001</v>
          </cell>
          <cell r="DE176">
            <v>445.46</v>
          </cell>
          <cell r="DF176">
            <v>1107.9369999999999</v>
          </cell>
          <cell r="DG176">
            <v>321.54899999999998</v>
          </cell>
          <cell r="DH176">
            <v>362.57600000000002</v>
          </cell>
          <cell r="DI176">
            <v>544.649</v>
          </cell>
          <cell r="DJ176">
            <v>9948.4319999999989</v>
          </cell>
          <cell r="DL176">
            <v>0.22062000000000001</v>
          </cell>
          <cell r="DM176">
            <v>0.22062000000000001</v>
          </cell>
          <cell r="DN176">
            <v>0.87283500000000003</v>
          </cell>
          <cell r="DO176">
            <v>1.1972959999999999</v>
          </cell>
          <cell r="DP176">
            <v>1.18468</v>
          </cell>
          <cell r="DQ176">
            <v>1.986728</v>
          </cell>
          <cell r="DS176">
            <v>0</v>
          </cell>
          <cell r="DT176">
            <v>0</v>
          </cell>
          <cell r="DU176">
            <v>0</v>
          </cell>
          <cell r="DV176">
            <v>0</v>
          </cell>
          <cell r="DW176">
            <v>0</v>
          </cell>
          <cell r="DX176">
            <v>0</v>
          </cell>
          <cell r="DY176">
            <v>0</v>
          </cell>
          <cell r="DZ176">
            <v>0</v>
          </cell>
          <cell r="EA176">
            <v>0</v>
          </cell>
          <cell r="EC176">
            <v>0</v>
          </cell>
          <cell r="ED176">
            <v>0</v>
          </cell>
          <cell r="EE176">
            <v>0</v>
          </cell>
          <cell r="EF176">
            <v>0</v>
          </cell>
          <cell r="EG176">
            <v>0</v>
          </cell>
          <cell r="EH176">
            <v>0</v>
          </cell>
          <cell r="EI176">
            <v>0</v>
          </cell>
          <cell r="EJ176">
            <v>0</v>
          </cell>
          <cell r="EK176">
            <v>0</v>
          </cell>
          <cell r="EM176">
            <v>530.73299999999995</v>
          </cell>
          <cell r="EN176">
            <v>535.74599999999998</v>
          </cell>
          <cell r="EP176">
            <v>614.64800000000002</v>
          </cell>
          <cell r="EQ176">
            <v>625.00800000000004</v>
          </cell>
          <cell r="ES176">
            <v>113.154</v>
          </cell>
          <cell r="ET176">
            <v>130.97900000000001</v>
          </cell>
          <cell r="EX176">
            <v>23945.846000000001</v>
          </cell>
          <cell r="EY176">
            <v>29353.021000000001</v>
          </cell>
          <cell r="FA176">
            <v>5.7069999999999999</v>
          </cell>
          <cell r="FB176">
            <v>6.9850000000000003</v>
          </cell>
          <cell r="FC176">
            <v>513.91999999999996</v>
          </cell>
          <cell r="FD176">
            <v>657.48900000000003</v>
          </cell>
          <cell r="FE176">
            <v>237.33500000000001</v>
          </cell>
          <cell r="FF176">
            <v>285.51299999999998</v>
          </cell>
          <cell r="FK176">
            <v>18243.834999999999</v>
          </cell>
          <cell r="FL176">
            <v>18497.016</v>
          </cell>
          <cell r="FM176">
            <v>18343.615000000002</v>
          </cell>
          <cell r="FN176">
            <v>407.50900000000001</v>
          </cell>
          <cell r="FO176">
            <v>193.22</v>
          </cell>
          <cell r="FP176">
            <v>2127.1979999999999</v>
          </cell>
          <cell r="FQ176">
            <v>15769.089</v>
          </cell>
          <cell r="FR176">
            <v>18497.016</v>
          </cell>
          <cell r="FS176">
            <v>0</v>
          </cell>
          <cell r="FU176">
            <v>0.08</v>
          </cell>
          <cell r="FV176">
            <v>-2253.96</v>
          </cell>
          <cell r="FW176">
            <v>0</v>
          </cell>
          <cell r="FX176">
            <v>0</v>
          </cell>
          <cell r="FY176">
            <v>0</v>
          </cell>
          <cell r="FZ176">
            <v>205.7</v>
          </cell>
          <cell r="GA176">
            <v>0.15</v>
          </cell>
          <cell r="GB176">
            <v>-3608.85</v>
          </cell>
          <cell r="GE176">
            <v>0.25</v>
          </cell>
          <cell r="GF176">
            <v>-7371</v>
          </cell>
          <cell r="GO176">
            <v>1.2500000000000001E-2</v>
          </cell>
          <cell r="GP176">
            <v>-1452.69</v>
          </cell>
          <cell r="GQ176" t="str">
            <v>72-99-402-182</v>
          </cell>
          <cell r="GR176">
            <v>0</v>
          </cell>
          <cell r="GS176">
            <v>-200</v>
          </cell>
          <cell r="GV176">
            <v>0</v>
          </cell>
          <cell r="GW176">
            <v>0</v>
          </cell>
          <cell r="GX176">
            <v>-3706.65</v>
          </cell>
          <cell r="GY176">
            <v>-11179.85</v>
          </cell>
          <cell r="GZ176">
            <v>-14886.5</v>
          </cell>
          <cell r="HC176">
            <v>-14886.5</v>
          </cell>
          <cell r="HE176">
            <v>4042.8130717219997</v>
          </cell>
          <cell r="HF176">
            <v>5.9790226200000003</v>
          </cell>
          <cell r="HG176">
            <v>717.09089327999948</v>
          </cell>
          <cell r="HH176">
            <v>1344.7332427500014</v>
          </cell>
          <cell r="HI176">
            <v>267.66390187199971</v>
          </cell>
          <cell r="HJ176">
            <v>632.61556595999923</v>
          </cell>
          <cell r="HK176">
            <v>291.22452388000011</v>
          </cell>
          <cell r="HL176">
            <v>324.85784219200025</v>
          </cell>
          <cell r="HM176">
            <v>458.64807916799953</v>
          </cell>
        </row>
        <row r="177">
          <cell r="B177" t="str">
            <v>72-400-183</v>
          </cell>
          <cell r="C177" t="str">
            <v>Devon-GTH00086</v>
          </cell>
          <cell r="D177" t="str">
            <v>Grant Family 3H&amp;4H CDP</v>
          </cell>
          <cell r="E177">
            <v>71193</v>
          </cell>
          <cell r="F177">
            <v>87496</v>
          </cell>
          <cell r="H177">
            <v>3.3111000000000002</v>
          </cell>
          <cell r="I177">
            <v>3.3111000000000002</v>
          </cell>
          <cell r="J177">
            <v>1.2455000000000001</v>
          </cell>
          <cell r="K177">
            <v>0.18970000000000001</v>
          </cell>
          <cell r="L177">
            <v>0.40949999999999998</v>
          </cell>
          <cell r="M177">
            <v>0.1206</v>
          </cell>
          <cell r="N177">
            <v>0.13469999999999999</v>
          </cell>
          <cell r="O177">
            <v>0.29859999999999998</v>
          </cell>
          <cell r="P177">
            <v>5.7096999999999998</v>
          </cell>
          <cell r="Q177">
            <v>0.53949999999999998</v>
          </cell>
          <cell r="R177">
            <v>1250.8</v>
          </cell>
          <cell r="T177" t="str">
            <v>PriceTableDevonNGL</v>
          </cell>
          <cell r="Y177">
            <v>41431</v>
          </cell>
          <cell r="Z177">
            <v>15.65</v>
          </cell>
          <cell r="AB177">
            <v>67745.053</v>
          </cell>
          <cell r="AC177">
            <v>83609.883000000002</v>
          </cell>
          <cell r="AE177" t="str">
            <v>Yes</v>
          </cell>
          <cell r="AG177" t="str">
            <v>Yes</v>
          </cell>
          <cell r="AI177">
            <v>0.95</v>
          </cell>
          <cell r="AK177">
            <v>234615.291</v>
          </cell>
          <cell r="AL177">
            <v>234615.291</v>
          </cell>
          <cell r="AM177">
            <v>88252.649000000005</v>
          </cell>
          <cell r="AN177">
            <v>13441.611999999999</v>
          </cell>
          <cell r="AO177">
            <v>29016.025000000001</v>
          </cell>
          <cell r="AP177">
            <v>8545.3790000000008</v>
          </cell>
          <cell r="AQ177">
            <v>9544.4660000000003</v>
          </cell>
          <cell r="AR177">
            <v>21157.960999999999</v>
          </cell>
          <cell r="AS177">
            <v>639188.674</v>
          </cell>
          <cell r="AU177">
            <v>224310.64499999999</v>
          </cell>
          <cell r="AV177">
            <v>224310.64499999999</v>
          </cell>
          <cell r="AW177">
            <v>84376.464000000007</v>
          </cell>
          <cell r="AX177">
            <v>12851.236999999999</v>
          </cell>
          <cell r="AY177">
            <v>27741.598999999998</v>
          </cell>
          <cell r="AZ177">
            <v>8170.0529999999999</v>
          </cell>
          <cell r="BA177">
            <v>9125.259</v>
          </cell>
          <cell r="BB177">
            <v>20228.672999999999</v>
          </cell>
          <cell r="BC177">
            <v>611114.57499999984</v>
          </cell>
          <cell r="BE177">
            <v>1582.4580000000001</v>
          </cell>
          <cell r="BF177">
            <v>189791.35</v>
          </cell>
          <cell r="BG177">
            <v>86509.968999999997</v>
          </cell>
          <cell r="BH177">
            <v>11906.102999999999</v>
          </cell>
          <cell r="BI177">
            <v>30871.328000000001</v>
          </cell>
          <cell r="BJ177">
            <v>8363.0290000000005</v>
          </cell>
          <cell r="BK177">
            <v>9384.3580000000002</v>
          </cell>
          <cell r="BL177">
            <v>21236.718000000001</v>
          </cell>
          <cell r="BM177">
            <v>359645.31299999997</v>
          </cell>
          <cell r="BO177">
            <v>1582.4580000000001</v>
          </cell>
          <cell r="BP177">
            <v>189791.34899999999</v>
          </cell>
          <cell r="BQ177">
            <v>86509.968999999997</v>
          </cell>
          <cell r="BR177">
            <v>11906.102999999999</v>
          </cell>
          <cell r="BS177">
            <v>30871.328000000001</v>
          </cell>
          <cell r="BT177">
            <v>8363.0280000000002</v>
          </cell>
          <cell r="BU177">
            <v>9384.3580000000002</v>
          </cell>
          <cell r="BV177">
            <v>21236.719000000001</v>
          </cell>
          <cell r="BW177">
            <v>359645.31199999998</v>
          </cell>
          <cell r="BY177">
            <v>0</v>
          </cell>
          <cell r="BZ177">
            <v>0</v>
          </cell>
          <cell r="CA177">
            <v>0</v>
          </cell>
          <cell r="CB177">
            <v>0</v>
          </cell>
          <cell r="CC177">
            <v>0</v>
          </cell>
          <cell r="CD177">
            <v>0</v>
          </cell>
          <cell r="CE177">
            <v>0</v>
          </cell>
          <cell r="CF177">
            <v>0</v>
          </cell>
          <cell r="CG177">
            <v>0</v>
          </cell>
          <cell r="CI177">
            <v>1503.335</v>
          </cell>
          <cell r="CJ177">
            <v>180301.783</v>
          </cell>
          <cell r="CK177">
            <v>82184.471000000005</v>
          </cell>
          <cell r="CL177">
            <v>11310.798000000001</v>
          </cell>
          <cell r="CM177">
            <v>29327.761999999999</v>
          </cell>
          <cell r="CN177">
            <v>7944.8779999999997</v>
          </cell>
          <cell r="CO177">
            <v>8915.14</v>
          </cell>
          <cell r="CP177">
            <v>20174.882000000001</v>
          </cell>
          <cell r="CQ177">
            <v>341663.049</v>
          </cell>
          <cell r="CS177">
            <v>93.881</v>
          </cell>
          <cell r="CT177">
            <v>7137.2380000000003</v>
          </cell>
          <cell r="CU177">
            <v>3158.0740000000001</v>
          </cell>
          <cell r="CV177">
            <v>365.91199999999998</v>
          </cell>
          <cell r="CW177">
            <v>984.82799999999997</v>
          </cell>
          <cell r="CX177">
            <v>229.98599999999999</v>
          </cell>
          <cell r="CY177">
            <v>260.37400000000002</v>
          </cell>
          <cell r="CZ177">
            <v>519.38</v>
          </cell>
          <cell r="DB177">
            <v>94.519000000000005</v>
          </cell>
          <cell r="DC177">
            <v>12590.758</v>
          </cell>
          <cell r="DD177">
            <v>7921.1120000000001</v>
          </cell>
          <cell r="DE177">
            <v>1186.2049999999999</v>
          </cell>
          <cell r="DF177">
            <v>3202.5920000000001</v>
          </cell>
          <cell r="DG177">
            <v>917.25699999999995</v>
          </cell>
          <cell r="DH177">
            <v>1040.444</v>
          </cell>
          <cell r="DI177">
            <v>2505.1469999999999</v>
          </cell>
          <cell r="DJ177">
            <v>29458.034</v>
          </cell>
          <cell r="DL177">
            <v>0.22062000000000001</v>
          </cell>
          <cell r="DM177">
            <v>0.22062000000000001</v>
          </cell>
          <cell r="DN177">
            <v>0.87283500000000003</v>
          </cell>
          <cell r="DO177">
            <v>1.1972959999999999</v>
          </cell>
          <cell r="DP177">
            <v>1.18468</v>
          </cell>
          <cell r="DQ177">
            <v>1.986728</v>
          </cell>
          <cell r="DS177">
            <v>0</v>
          </cell>
          <cell r="DT177">
            <v>0</v>
          </cell>
          <cell r="DU177">
            <v>0</v>
          </cell>
          <cell r="DV177">
            <v>0</v>
          </cell>
          <cell r="DW177">
            <v>0</v>
          </cell>
          <cell r="DX177">
            <v>0</v>
          </cell>
          <cell r="DY177">
            <v>0</v>
          </cell>
          <cell r="DZ177">
            <v>0</v>
          </cell>
          <cell r="EA177">
            <v>0</v>
          </cell>
          <cell r="EC177">
            <v>0</v>
          </cell>
          <cell r="ED177">
            <v>0</v>
          </cell>
          <cell r="EE177">
            <v>0</v>
          </cell>
          <cell r="EF177">
            <v>0</v>
          </cell>
          <cell r="EG177">
            <v>0</v>
          </cell>
          <cell r="EH177">
            <v>0</v>
          </cell>
          <cell r="EI177">
            <v>0</v>
          </cell>
          <cell r="EJ177">
            <v>0</v>
          </cell>
          <cell r="EK177">
            <v>0</v>
          </cell>
          <cell r="EM177">
            <v>1574.991</v>
          </cell>
          <cell r="EN177">
            <v>1589.867</v>
          </cell>
          <cell r="EP177">
            <v>1824.0139999999999</v>
          </cell>
          <cell r="EQ177">
            <v>1854.7570000000001</v>
          </cell>
          <cell r="ES177">
            <v>335.79500000000002</v>
          </cell>
          <cell r="ET177">
            <v>388.69299999999998</v>
          </cell>
          <cell r="EX177">
            <v>70857.205000000002</v>
          </cell>
          <cell r="EY177">
            <v>87107.307000000001</v>
          </cell>
          <cell r="FA177">
            <v>16.888000000000002</v>
          </cell>
          <cell r="FB177">
            <v>20.727</v>
          </cell>
          <cell r="FC177">
            <v>1520.72</v>
          </cell>
          <cell r="FD177">
            <v>1951.1489999999999</v>
          </cell>
          <cell r="FE177">
            <v>702.28800000000001</v>
          </cell>
          <cell r="FF177">
            <v>847.28</v>
          </cell>
          <cell r="FK177">
            <v>54204.649000000005</v>
          </cell>
          <cell r="FL177">
            <v>54956.88</v>
          </cell>
          <cell r="FM177">
            <v>54501.107000000004</v>
          </cell>
          <cell r="FN177">
            <v>1210.759</v>
          </cell>
          <cell r="FO177">
            <v>574.08100000000002</v>
          </cell>
          <cell r="FP177">
            <v>6320.1629999999996</v>
          </cell>
          <cell r="FQ177">
            <v>46851.877999999997</v>
          </cell>
          <cell r="FR177">
            <v>54956.88</v>
          </cell>
          <cell r="FS177">
            <v>0</v>
          </cell>
          <cell r="FU177">
            <v>0.08</v>
          </cell>
          <cell r="FV177">
            <v>-6688.79</v>
          </cell>
          <cell r="FW177">
            <v>0</v>
          </cell>
          <cell r="FX177">
            <v>0</v>
          </cell>
          <cell r="FY177">
            <v>0</v>
          </cell>
          <cell r="FZ177">
            <v>208.9</v>
          </cell>
          <cell r="GA177">
            <v>0.15</v>
          </cell>
          <cell r="GB177">
            <v>-10678.95</v>
          </cell>
          <cell r="GE177">
            <v>0.25</v>
          </cell>
          <cell r="GF177">
            <v>-21874</v>
          </cell>
          <cell r="GO177">
            <v>1.2500000000000001E-2</v>
          </cell>
          <cell r="GP177">
            <v>-4270.79</v>
          </cell>
          <cell r="GQ177" t="str">
            <v xml:space="preserve"> </v>
          </cell>
          <cell r="GR177">
            <v>0</v>
          </cell>
          <cell r="GS177">
            <v>0</v>
          </cell>
          <cell r="GV177">
            <v>0</v>
          </cell>
          <cell r="GW177">
            <v>0</v>
          </cell>
          <cell r="GX177">
            <v>-10959.58</v>
          </cell>
          <cell r="GY177">
            <v>-32552.95</v>
          </cell>
          <cell r="GZ177">
            <v>-43512.530000000006</v>
          </cell>
          <cell r="HC177">
            <v>-43512.530000000006</v>
          </cell>
          <cell r="HE177">
            <v>12300.418650029998</v>
          </cell>
          <cell r="HF177">
            <v>17.456116260000012</v>
          </cell>
          <cell r="HG177">
            <v>2093.5882715400021</v>
          </cell>
          <cell r="HH177">
            <v>3775.4460468299935</v>
          </cell>
          <cell r="HI177">
            <v>712.75629527999808</v>
          </cell>
          <cell r="HJ177">
            <v>1828.6317688800029</v>
          </cell>
          <cell r="HK177">
            <v>830.75229992800155</v>
          </cell>
          <cell r="HL177">
            <v>932.20853870400151</v>
          </cell>
          <cell r="HM177">
            <v>2109.5793126079989</v>
          </cell>
        </row>
        <row r="178">
          <cell r="B178" t="str">
            <v>72-400-184</v>
          </cell>
          <cell r="C178" t="str">
            <v>Devon-GTH00086</v>
          </cell>
          <cell r="D178" t="str">
            <v>Bailey Ranch 4H</v>
          </cell>
          <cell r="E178">
            <v>3803</v>
          </cell>
          <cell r="F178">
            <v>4628</v>
          </cell>
          <cell r="H178">
            <v>3.1019000000000001</v>
          </cell>
          <cell r="I178">
            <v>3.1019000000000001</v>
          </cell>
          <cell r="J178">
            <v>1.1164000000000001</v>
          </cell>
          <cell r="K178">
            <v>0.25530000000000003</v>
          </cell>
          <cell r="L178">
            <v>0.36470000000000002</v>
          </cell>
          <cell r="M178">
            <v>0.14249999999999999</v>
          </cell>
          <cell r="N178">
            <v>0.12909999999999999</v>
          </cell>
          <cell r="O178">
            <v>0.27260000000000001</v>
          </cell>
          <cell r="P178">
            <v>5.3825000000000003</v>
          </cell>
          <cell r="Q178">
            <v>0.59560000000000002</v>
          </cell>
          <cell r="R178">
            <v>1239.5999999999999</v>
          </cell>
          <cell r="T178" t="str">
            <v>PriceTableDevonNGL</v>
          </cell>
          <cell r="Y178">
            <v>41422</v>
          </cell>
          <cell r="Z178">
            <v>16.649999999999999</v>
          </cell>
          <cell r="AB178">
            <v>3618.9850000000001</v>
          </cell>
          <cell r="AC178">
            <v>4422.4480000000003</v>
          </cell>
          <cell r="AE178" t="str">
            <v>Yes</v>
          </cell>
          <cell r="AG178" t="str">
            <v>Yes</v>
          </cell>
          <cell r="AI178">
            <v>0.95</v>
          </cell>
          <cell r="AK178">
            <v>11741.43</v>
          </cell>
          <cell r="AL178">
            <v>11741.43</v>
          </cell>
          <cell r="AM178">
            <v>4225.84</v>
          </cell>
          <cell r="AN178">
            <v>966.37099999999998</v>
          </cell>
          <cell r="AO178">
            <v>1380.4760000000001</v>
          </cell>
          <cell r="AP178">
            <v>539.39599999999996</v>
          </cell>
          <cell r="AQ178">
            <v>488.67399999999998</v>
          </cell>
          <cell r="AR178">
            <v>1031.856</v>
          </cell>
          <cell r="AS178">
            <v>32115.472999999998</v>
          </cell>
          <cell r="AU178">
            <v>11225.73</v>
          </cell>
          <cell r="AV178">
            <v>11225.73</v>
          </cell>
          <cell r="AW178">
            <v>4040.2350000000001</v>
          </cell>
          <cell r="AX178">
            <v>923.92700000000002</v>
          </cell>
          <cell r="AY178">
            <v>1319.8440000000001</v>
          </cell>
          <cell r="AZ178">
            <v>515.70500000000004</v>
          </cell>
          <cell r="BA178">
            <v>467.21100000000001</v>
          </cell>
          <cell r="BB178">
            <v>986.53499999999997</v>
          </cell>
          <cell r="BC178">
            <v>30704.917000000001</v>
          </cell>
          <cell r="BE178">
            <v>79.194999999999993</v>
          </cell>
          <cell r="BF178">
            <v>9498.1949999999997</v>
          </cell>
          <cell r="BG178">
            <v>4142.3950000000004</v>
          </cell>
          <cell r="BH178">
            <v>855.97699999999998</v>
          </cell>
          <cell r="BI178">
            <v>1468.7449999999999</v>
          </cell>
          <cell r="BJ178">
            <v>527.88599999999997</v>
          </cell>
          <cell r="BK178">
            <v>480.47699999999998</v>
          </cell>
          <cell r="BL178">
            <v>1035.6969999999999</v>
          </cell>
          <cell r="BM178">
            <v>18088.566999999999</v>
          </cell>
          <cell r="BO178">
            <v>79.194999999999993</v>
          </cell>
          <cell r="BP178">
            <v>9498.1959999999999</v>
          </cell>
          <cell r="BQ178">
            <v>4142.3950000000004</v>
          </cell>
          <cell r="BR178">
            <v>855.97799999999995</v>
          </cell>
          <cell r="BS178">
            <v>1468.7449999999999</v>
          </cell>
          <cell r="BT178">
            <v>527.88599999999997</v>
          </cell>
          <cell r="BU178">
            <v>480.47699999999998</v>
          </cell>
          <cell r="BV178">
            <v>1035.6969999999999</v>
          </cell>
          <cell r="BW178">
            <v>18088.568999999996</v>
          </cell>
          <cell r="BY178">
            <v>0</v>
          </cell>
          <cell r="BZ178">
            <v>0</v>
          </cell>
          <cell r="CA178">
            <v>0</v>
          </cell>
          <cell r="CB178">
            <v>0</v>
          </cell>
          <cell r="CC178">
            <v>0</v>
          </cell>
          <cell r="CD178">
            <v>0</v>
          </cell>
          <cell r="CE178">
            <v>0</v>
          </cell>
          <cell r="CF178">
            <v>0</v>
          </cell>
          <cell r="CG178">
            <v>0</v>
          </cell>
          <cell r="CI178">
            <v>75.234999999999999</v>
          </cell>
          <cell r="CJ178">
            <v>9023.2849999999999</v>
          </cell>
          <cell r="CK178">
            <v>3935.2750000000001</v>
          </cell>
          <cell r="CL178">
            <v>813.178</v>
          </cell>
          <cell r="CM178">
            <v>1395.308</v>
          </cell>
          <cell r="CN178">
            <v>501.49200000000002</v>
          </cell>
          <cell r="CO178">
            <v>456.45299999999997</v>
          </cell>
          <cell r="CP178">
            <v>983.91200000000003</v>
          </cell>
          <cell r="CQ178">
            <v>17184.137999999999</v>
          </cell>
          <cell r="CS178">
            <v>4.6980000000000004</v>
          </cell>
          <cell r="CT178">
            <v>357.18599999999998</v>
          </cell>
          <cell r="CU178">
            <v>151.21899999999999</v>
          </cell>
          <cell r="CV178">
            <v>26.306999999999999</v>
          </cell>
          <cell r="CW178">
            <v>46.853999999999999</v>
          </cell>
          <cell r="CX178">
            <v>14.516999999999999</v>
          </cell>
          <cell r="CY178">
            <v>13.331</v>
          </cell>
          <cell r="CZ178">
            <v>25.33</v>
          </cell>
          <cell r="DB178">
            <v>4.7300000000000004</v>
          </cell>
          <cell r="DC178">
            <v>630.11</v>
          </cell>
          <cell r="DD178">
            <v>379.29</v>
          </cell>
          <cell r="DE178">
            <v>85.281000000000006</v>
          </cell>
          <cell r="DF178">
            <v>152.36799999999999</v>
          </cell>
          <cell r="DG178">
            <v>57.899000000000001</v>
          </cell>
          <cell r="DH178">
            <v>53.27</v>
          </cell>
          <cell r="DI178">
            <v>122.17400000000001</v>
          </cell>
          <cell r="DJ178">
            <v>1485.1219999999998</v>
          </cell>
          <cell r="DL178">
            <v>0.22062000000000001</v>
          </cell>
          <cell r="DM178">
            <v>0.22062000000000001</v>
          </cell>
          <cell r="DN178">
            <v>0.87283500000000003</v>
          </cell>
          <cell r="DO178">
            <v>1.1972959999999999</v>
          </cell>
          <cell r="DP178">
            <v>1.18468</v>
          </cell>
          <cell r="DQ178">
            <v>1.986728</v>
          </cell>
          <cell r="DS178">
            <v>0</v>
          </cell>
          <cell r="DT178">
            <v>0</v>
          </cell>
          <cell r="DU178">
            <v>0</v>
          </cell>
          <cell r="DV178">
            <v>0</v>
          </cell>
          <cell r="DW178">
            <v>0</v>
          </cell>
          <cell r="DX178">
            <v>0</v>
          </cell>
          <cell r="DY178">
            <v>0</v>
          </cell>
          <cell r="DZ178">
            <v>0</v>
          </cell>
          <cell r="EA178">
            <v>0</v>
          </cell>
          <cell r="EC178">
            <v>0</v>
          </cell>
          <cell r="ED178">
            <v>0</v>
          </cell>
          <cell r="EE178">
            <v>0</v>
          </cell>
          <cell r="EF178">
            <v>0</v>
          </cell>
          <cell r="EG178">
            <v>0</v>
          </cell>
          <cell r="EH178">
            <v>0</v>
          </cell>
          <cell r="EI178">
            <v>0</v>
          </cell>
          <cell r="EJ178">
            <v>0</v>
          </cell>
          <cell r="EK178">
            <v>0</v>
          </cell>
          <cell r="EM178">
            <v>83.307999999999993</v>
          </cell>
          <cell r="EN178">
            <v>84.094000000000008</v>
          </cell>
          <cell r="EP178">
            <v>96.478999999999999</v>
          </cell>
          <cell r="EQ178">
            <v>98.105000000000004</v>
          </cell>
          <cell r="ES178">
            <v>17.762</v>
          </cell>
          <cell r="ET178">
            <v>20.560000000000002</v>
          </cell>
          <cell r="EX178">
            <v>3785.2379999999998</v>
          </cell>
          <cell r="EY178">
            <v>4607.4399999999996</v>
          </cell>
          <cell r="FA178">
            <v>0.90200000000000002</v>
          </cell>
          <cell r="FB178">
            <v>1.0960000000000001</v>
          </cell>
          <cell r="FC178">
            <v>81.238</v>
          </cell>
          <cell r="FD178">
            <v>103.20399999999999</v>
          </cell>
          <cell r="FE178">
            <v>37.517000000000003</v>
          </cell>
          <cell r="FF178">
            <v>44.816000000000003</v>
          </cell>
          <cell r="FK178">
            <v>2940.1189999999997</v>
          </cell>
          <cell r="FL178">
            <v>2980.9209999999998</v>
          </cell>
          <cell r="FM178">
            <v>2956.1990000000001</v>
          </cell>
          <cell r="FN178">
            <v>65.673000000000002</v>
          </cell>
          <cell r="FO178">
            <v>31.138999999999999</v>
          </cell>
          <cell r="FP178">
            <v>342.81299999999999</v>
          </cell>
          <cell r="FQ178">
            <v>2541.297</v>
          </cell>
          <cell r="FR178">
            <v>2980.9209999999998</v>
          </cell>
          <cell r="FS178">
            <v>0</v>
          </cell>
          <cell r="FU178">
            <v>0.08</v>
          </cell>
          <cell r="FV178">
            <v>-353.8</v>
          </cell>
          <cell r="FW178">
            <v>0</v>
          </cell>
          <cell r="FX178">
            <v>0</v>
          </cell>
          <cell r="FY178">
            <v>0</v>
          </cell>
          <cell r="FZ178">
            <v>163.80000000000001</v>
          </cell>
          <cell r="GA178">
            <v>0.15</v>
          </cell>
          <cell r="GB178">
            <v>-570.45000000000005</v>
          </cell>
          <cell r="GE178">
            <v>0.25</v>
          </cell>
          <cell r="GF178">
            <v>-1157</v>
          </cell>
          <cell r="GO178">
            <v>1.2500000000000001E-2</v>
          </cell>
          <cell r="GP178">
            <v>-214.8</v>
          </cell>
          <cell r="GQ178" t="str">
            <v>72-402-184</v>
          </cell>
          <cell r="GR178">
            <v>535</v>
          </cell>
          <cell r="GS178">
            <v>-200</v>
          </cell>
          <cell r="GV178">
            <v>0</v>
          </cell>
          <cell r="GW178">
            <v>0</v>
          </cell>
          <cell r="GX178">
            <v>-568.6</v>
          </cell>
          <cell r="GY178">
            <v>-1927.45</v>
          </cell>
          <cell r="GZ178">
            <v>-2496.0500000000002</v>
          </cell>
          <cell r="HC178">
            <v>-2496.0500000000002</v>
          </cell>
          <cell r="HE178">
            <v>627.7218630479997</v>
          </cell>
          <cell r="HF178">
            <v>0.87365519999999863</v>
          </cell>
          <cell r="HG178">
            <v>104.77464419999997</v>
          </cell>
          <cell r="HH178">
            <v>180.78158520000031</v>
          </cell>
          <cell r="HI178">
            <v>51.243071503999971</v>
          </cell>
          <cell r="HJ178">
            <v>86.999345159999876</v>
          </cell>
          <cell r="HK178">
            <v>52.437698831999896</v>
          </cell>
          <cell r="HL178">
            <v>47.729153472</v>
          </cell>
          <cell r="HM178">
            <v>102.88270947999972</v>
          </cell>
        </row>
        <row r="179">
          <cell r="B179" t="str">
            <v>72-400-185</v>
          </cell>
          <cell r="C179" t="str">
            <v>Devon-GTH00086</v>
          </cell>
          <cell r="D179" t="str">
            <v>Bailey Ranch 5H</v>
          </cell>
          <cell r="E179">
            <v>6443</v>
          </cell>
          <cell r="F179">
            <v>7828</v>
          </cell>
          <cell r="H179">
            <v>3.0684</v>
          </cell>
          <cell r="I179">
            <v>3.0684</v>
          </cell>
          <cell r="J179">
            <v>1.0883</v>
          </cell>
          <cell r="K179">
            <v>0.24299999999999999</v>
          </cell>
          <cell r="L179">
            <v>0.3518</v>
          </cell>
          <cell r="M179">
            <v>0.13469999999999999</v>
          </cell>
          <cell r="N179">
            <v>0.1232</v>
          </cell>
          <cell r="O179">
            <v>0.30559999999999998</v>
          </cell>
          <cell r="P179">
            <v>5.3150000000000004</v>
          </cell>
          <cell r="Q179">
            <v>0.57150000000000001</v>
          </cell>
          <cell r="R179">
            <v>1237.4000000000001</v>
          </cell>
          <cell r="T179" t="str">
            <v>PriceTableDevonNGL</v>
          </cell>
          <cell r="Y179">
            <v>41430</v>
          </cell>
          <cell r="Z179">
            <v>17.649999999999999</v>
          </cell>
          <cell r="AB179">
            <v>6131.2920000000004</v>
          </cell>
          <cell r="AC179">
            <v>7480.3209999999999</v>
          </cell>
          <cell r="AE179" t="str">
            <v>Yes</v>
          </cell>
          <cell r="AG179" t="str">
            <v>Yes</v>
          </cell>
          <cell r="AI179">
            <v>0.95</v>
          </cell>
          <cell r="AK179">
            <v>19677.52</v>
          </cell>
          <cell r="AL179">
            <v>19677.52</v>
          </cell>
          <cell r="AM179">
            <v>6979.2219999999998</v>
          </cell>
          <cell r="AN179">
            <v>1558.3489999999999</v>
          </cell>
          <cell r="AO179">
            <v>2256.0790000000002</v>
          </cell>
          <cell r="AP179">
            <v>863.82500000000005</v>
          </cell>
          <cell r="AQ179">
            <v>790.07600000000002</v>
          </cell>
          <cell r="AR179">
            <v>1959.8</v>
          </cell>
          <cell r="AS179">
            <v>53762.391000000003</v>
          </cell>
          <cell r="AU179">
            <v>18813.256000000001</v>
          </cell>
          <cell r="AV179">
            <v>18813.256000000001</v>
          </cell>
          <cell r="AW179">
            <v>6672.6850000000004</v>
          </cell>
          <cell r="AX179">
            <v>1489.904</v>
          </cell>
          <cell r="AY179">
            <v>2156.989</v>
          </cell>
          <cell r="AZ179">
            <v>825.88499999999999</v>
          </cell>
          <cell r="BA179">
            <v>755.375</v>
          </cell>
          <cell r="BB179">
            <v>1873.723</v>
          </cell>
          <cell r="BC179">
            <v>51401.073000000004</v>
          </cell>
          <cell r="BE179">
            <v>132.72300000000001</v>
          </cell>
          <cell r="BF179">
            <v>15918.072</v>
          </cell>
          <cell r="BG179">
            <v>6841.4070000000002</v>
          </cell>
          <cell r="BH179">
            <v>1380.33</v>
          </cell>
          <cell r="BI179">
            <v>2400.3339999999998</v>
          </cell>
          <cell r="BJ179">
            <v>845.39200000000005</v>
          </cell>
          <cell r="BK179">
            <v>776.82299999999998</v>
          </cell>
          <cell r="BL179">
            <v>1967.095</v>
          </cell>
          <cell r="BM179">
            <v>30262.175999999999</v>
          </cell>
          <cell r="BO179">
            <v>132.72300000000001</v>
          </cell>
          <cell r="BP179">
            <v>15918.073</v>
          </cell>
          <cell r="BQ179">
            <v>6841.4080000000004</v>
          </cell>
          <cell r="BR179">
            <v>1380.33</v>
          </cell>
          <cell r="BS179">
            <v>2400.3339999999998</v>
          </cell>
          <cell r="BT179">
            <v>845.39200000000005</v>
          </cell>
          <cell r="BU179">
            <v>776.82299999999998</v>
          </cell>
          <cell r="BV179">
            <v>1967.095</v>
          </cell>
          <cell r="BW179">
            <v>30262.178</v>
          </cell>
          <cell r="BY179">
            <v>0</v>
          </cell>
          <cell r="BZ179">
            <v>0</v>
          </cell>
          <cell r="CA179">
            <v>0</v>
          </cell>
          <cell r="CB179">
            <v>0</v>
          </cell>
          <cell r="CC179">
            <v>0</v>
          </cell>
          <cell r="CD179">
            <v>0</v>
          </cell>
          <cell r="CE179">
            <v>0</v>
          </cell>
          <cell r="CF179">
            <v>0</v>
          </cell>
          <cell r="CG179">
            <v>0</v>
          </cell>
          <cell r="CI179">
            <v>126.087</v>
          </cell>
          <cell r="CJ179">
            <v>15122.168</v>
          </cell>
          <cell r="CK179">
            <v>6499.3370000000004</v>
          </cell>
          <cell r="CL179">
            <v>1311.3140000000001</v>
          </cell>
          <cell r="CM179">
            <v>2280.317</v>
          </cell>
          <cell r="CN179">
            <v>803.12199999999996</v>
          </cell>
          <cell r="CO179">
            <v>737.98199999999997</v>
          </cell>
          <cell r="CP179">
            <v>1868.74</v>
          </cell>
          <cell r="CQ179">
            <v>28749.066999999999</v>
          </cell>
          <cell r="CS179">
            <v>7.8739999999999997</v>
          </cell>
          <cell r="CT179">
            <v>598.61</v>
          </cell>
          <cell r="CU179">
            <v>249.74799999999999</v>
          </cell>
          <cell r="CV179">
            <v>42.421999999999997</v>
          </cell>
          <cell r="CW179">
            <v>76.572999999999993</v>
          </cell>
          <cell r="CX179">
            <v>23.248999999999999</v>
          </cell>
          <cell r="CY179">
            <v>21.553000000000001</v>
          </cell>
          <cell r="CZ179">
            <v>48.109000000000002</v>
          </cell>
          <cell r="DB179">
            <v>7.9269999999999996</v>
          </cell>
          <cell r="DC179">
            <v>1056.0050000000001</v>
          </cell>
          <cell r="DD179">
            <v>626.41999999999996</v>
          </cell>
          <cell r="DE179">
            <v>137.52199999999999</v>
          </cell>
          <cell r="DF179">
            <v>249.011</v>
          </cell>
          <cell r="DG179">
            <v>92.722999999999999</v>
          </cell>
          <cell r="DH179">
            <v>86.126000000000005</v>
          </cell>
          <cell r="DI179">
            <v>232.04400000000001</v>
          </cell>
          <cell r="DJ179">
            <v>2487.7779999999998</v>
          </cell>
          <cell r="DL179">
            <v>0.22062000000000001</v>
          </cell>
          <cell r="DM179">
            <v>0.22062000000000001</v>
          </cell>
          <cell r="DN179">
            <v>0.87283500000000003</v>
          </cell>
          <cell r="DO179">
            <v>1.1972959999999999</v>
          </cell>
          <cell r="DP179">
            <v>1.18468</v>
          </cell>
          <cell r="DQ179">
            <v>1.986728</v>
          </cell>
          <cell r="DS179">
            <v>0</v>
          </cell>
          <cell r="DT179">
            <v>0</v>
          </cell>
          <cell r="DU179">
            <v>0</v>
          </cell>
          <cell r="DV179">
            <v>0</v>
          </cell>
          <cell r="DW179">
            <v>0</v>
          </cell>
          <cell r="DX179">
            <v>0</v>
          </cell>
          <cell r="DY179">
            <v>0</v>
          </cell>
          <cell r="DZ179">
            <v>0</v>
          </cell>
          <cell r="EA179">
            <v>0</v>
          </cell>
          <cell r="EC179">
            <v>0</v>
          </cell>
          <cell r="ED179">
            <v>0</v>
          </cell>
          <cell r="EE179">
            <v>0</v>
          </cell>
          <cell r="EF179">
            <v>0</v>
          </cell>
          <cell r="EG179">
            <v>0</v>
          </cell>
          <cell r="EH179">
            <v>0</v>
          </cell>
          <cell r="EI179">
            <v>0</v>
          </cell>
          <cell r="EJ179">
            <v>0</v>
          </cell>
          <cell r="EK179">
            <v>0</v>
          </cell>
          <cell r="EM179">
            <v>140.91</v>
          </cell>
          <cell r="EN179">
            <v>142.24100000000001</v>
          </cell>
          <cell r="EP179">
            <v>163.18899999999999</v>
          </cell>
          <cell r="EQ179">
            <v>165.93899999999999</v>
          </cell>
          <cell r="ES179">
            <v>30.041999999999998</v>
          </cell>
          <cell r="ET179">
            <v>34.774999999999999</v>
          </cell>
          <cell r="EX179">
            <v>6412.9579999999996</v>
          </cell>
          <cell r="EY179">
            <v>7793.2250000000004</v>
          </cell>
          <cell r="FA179">
            <v>1.528</v>
          </cell>
          <cell r="FB179">
            <v>1.8540000000000001</v>
          </cell>
          <cell r="FC179">
            <v>137.63300000000001</v>
          </cell>
          <cell r="FD179">
            <v>174.56299999999999</v>
          </cell>
          <cell r="FE179">
            <v>63.561</v>
          </cell>
          <cell r="FF179">
            <v>75.804000000000002</v>
          </cell>
          <cell r="FK179">
            <v>4997.2669999999998</v>
          </cell>
          <cell r="FL179">
            <v>5066.6170000000002</v>
          </cell>
          <cell r="FM179">
            <v>5024.598</v>
          </cell>
          <cell r="FN179">
            <v>111.623</v>
          </cell>
          <cell r="FO179">
            <v>52.926000000000002</v>
          </cell>
          <cell r="FP179">
            <v>582.67200000000003</v>
          </cell>
          <cell r="FQ179">
            <v>4319.3959999999997</v>
          </cell>
          <cell r="FR179">
            <v>5066.6170000000002</v>
          </cell>
          <cell r="FS179">
            <v>0</v>
          </cell>
          <cell r="FU179">
            <v>0.08</v>
          </cell>
          <cell r="FV179">
            <v>-598.42999999999995</v>
          </cell>
          <cell r="FW179">
            <v>0</v>
          </cell>
          <cell r="FX179">
            <v>0</v>
          </cell>
          <cell r="FY179">
            <v>0</v>
          </cell>
          <cell r="FZ179">
            <v>160.6</v>
          </cell>
          <cell r="GA179">
            <v>0.15</v>
          </cell>
          <cell r="GB179">
            <v>-966.45</v>
          </cell>
          <cell r="GE179">
            <v>0.25</v>
          </cell>
          <cell r="GF179">
            <v>-1957</v>
          </cell>
          <cell r="GO179">
            <v>1.2500000000000001E-2</v>
          </cell>
          <cell r="GP179">
            <v>-359.36</v>
          </cell>
          <cell r="GQ179" t="str">
            <v xml:space="preserve"> </v>
          </cell>
          <cell r="GR179">
            <v>0</v>
          </cell>
          <cell r="GS179">
            <v>0</v>
          </cell>
          <cell r="GV179">
            <v>0</v>
          </cell>
          <cell r="GW179">
            <v>0</v>
          </cell>
          <cell r="GX179">
            <v>-957.79</v>
          </cell>
          <cell r="GY179">
            <v>-2923.45</v>
          </cell>
          <cell r="GZ179">
            <v>-3881.2400000000002</v>
          </cell>
          <cell r="HC179">
            <v>-3881.2400000000002</v>
          </cell>
          <cell r="HE179">
            <v>1056.9914907939997</v>
          </cell>
          <cell r="HF179">
            <v>1.4640343200000023</v>
          </cell>
          <cell r="HG179">
            <v>175.5923404800001</v>
          </cell>
          <cell r="HH179">
            <v>298.57066844999974</v>
          </cell>
          <cell r="HI179">
            <v>82.632580735999809</v>
          </cell>
          <cell r="HJ179">
            <v>142.18173955999978</v>
          </cell>
          <cell r="HK179">
            <v>83.978992560000194</v>
          </cell>
          <cell r="HL179">
            <v>77.166502248000015</v>
          </cell>
          <cell r="HM179">
            <v>195.40463244000003</v>
          </cell>
        </row>
        <row r="180">
          <cell r="B180" t="str">
            <v>72-400-186</v>
          </cell>
          <cell r="C180" t="str">
            <v>Devon-GTH00086</v>
          </cell>
          <cell r="D180" t="str">
            <v>Bailey Ranch 6H</v>
          </cell>
          <cell r="E180">
            <v>28997</v>
          </cell>
          <cell r="F180">
            <v>35305</v>
          </cell>
          <cell r="H180">
            <v>3.0695000000000001</v>
          </cell>
          <cell r="I180">
            <v>3.0695000000000001</v>
          </cell>
          <cell r="J180">
            <v>1.0835999999999999</v>
          </cell>
          <cell r="K180">
            <v>0.24049999999999999</v>
          </cell>
          <cell r="L180">
            <v>0.35730000000000001</v>
          </cell>
          <cell r="M180">
            <v>0.1371</v>
          </cell>
          <cell r="N180">
            <v>0.1283</v>
          </cell>
          <cell r="O180">
            <v>0.3155</v>
          </cell>
          <cell r="P180">
            <v>5.3318000000000003</v>
          </cell>
          <cell r="Q180">
            <v>0.60570000000000002</v>
          </cell>
          <cell r="R180">
            <v>1239.3</v>
          </cell>
          <cell r="T180" t="str">
            <v>PriceTableDevonNGL</v>
          </cell>
          <cell r="Y180">
            <v>41418</v>
          </cell>
          <cell r="Z180">
            <v>18.649999999999999</v>
          </cell>
          <cell r="AB180">
            <v>27593.866999999998</v>
          </cell>
          <cell r="AC180">
            <v>33736.936000000002</v>
          </cell>
          <cell r="AE180" t="str">
            <v>Yes</v>
          </cell>
          <cell r="AG180" t="str">
            <v>Yes</v>
          </cell>
          <cell r="AI180">
            <v>0.95</v>
          </cell>
          <cell r="AK180">
            <v>88590.392999999996</v>
          </cell>
          <cell r="AL180">
            <v>88590.392999999996</v>
          </cell>
          <cell r="AM180">
            <v>31274.328000000001</v>
          </cell>
          <cell r="AN180">
            <v>6941.192</v>
          </cell>
          <cell r="AO180">
            <v>10312.216</v>
          </cell>
          <cell r="AP180">
            <v>3956.9119999999998</v>
          </cell>
          <cell r="AQ180">
            <v>3702.931</v>
          </cell>
          <cell r="AR180">
            <v>9105.8050000000003</v>
          </cell>
          <cell r="AS180">
            <v>242474.17</v>
          </cell>
          <cell r="AU180">
            <v>84699.375</v>
          </cell>
          <cell r="AV180">
            <v>84699.375</v>
          </cell>
          <cell r="AW180">
            <v>29900.714</v>
          </cell>
          <cell r="AX180">
            <v>6636.3249999999998</v>
          </cell>
          <cell r="AY180">
            <v>9859.2890000000007</v>
          </cell>
          <cell r="AZ180">
            <v>3783.1190000000001</v>
          </cell>
          <cell r="BA180">
            <v>3540.2930000000001</v>
          </cell>
          <cell r="BB180">
            <v>8705.8649999999998</v>
          </cell>
          <cell r="BC180">
            <v>231824.35500000001</v>
          </cell>
          <cell r="BE180">
            <v>597.53399999999999</v>
          </cell>
          <cell r="BF180">
            <v>71664.937999999995</v>
          </cell>
          <cell r="BG180">
            <v>30656.77</v>
          </cell>
          <cell r="BH180">
            <v>6148.2619999999997</v>
          </cell>
          <cell r="BI180">
            <v>10971.585999999999</v>
          </cell>
          <cell r="BJ180">
            <v>3872.4749999999999</v>
          </cell>
          <cell r="BK180">
            <v>3640.8139999999999</v>
          </cell>
          <cell r="BL180">
            <v>9139.7000000000007</v>
          </cell>
          <cell r="BM180">
            <v>136692.079</v>
          </cell>
          <cell r="BO180">
            <v>597.53399999999999</v>
          </cell>
          <cell r="BP180">
            <v>71664.938999999998</v>
          </cell>
          <cell r="BQ180">
            <v>30656.77</v>
          </cell>
          <cell r="BR180">
            <v>6148.2619999999997</v>
          </cell>
          <cell r="BS180">
            <v>10971.585999999999</v>
          </cell>
          <cell r="BT180">
            <v>3872.4760000000001</v>
          </cell>
          <cell r="BU180">
            <v>3640.8150000000001</v>
          </cell>
          <cell r="BV180">
            <v>9139.7000000000007</v>
          </cell>
          <cell r="BW180">
            <v>136692.08199999999</v>
          </cell>
          <cell r="BY180">
            <v>0</v>
          </cell>
          <cell r="BZ180">
            <v>0</v>
          </cell>
          <cell r="CA180">
            <v>0</v>
          </cell>
          <cell r="CB180">
            <v>0</v>
          </cell>
          <cell r="CC180">
            <v>0</v>
          </cell>
          <cell r="CD180">
            <v>0</v>
          </cell>
          <cell r="CE180">
            <v>0</v>
          </cell>
          <cell r="CF180">
            <v>0</v>
          </cell>
          <cell r="CG180">
            <v>0</v>
          </cell>
          <cell r="CI180">
            <v>567.65700000000004</v>
          </cell>
          <cell r="CJ180">
            <v>68081.691000000006</v>
          </cell>
          <cell r="CK180">
            <v>29123.932000000001</v>
          </cell>
          <cell r="CL180">
            <v>5840.8490000000002</v>
          </cell>
          <cell r="CM180">
            <v>10423.007</v>
          </cell>
          <cell r="CN180">
            <v>3678.8510000000001</v>
          </cell>
          <cell r="CO180">
            <v>3458.7730000000001</v>
          </cell>
          <cell r="CP180">
            <v>8682.7150000000001</v>
          </cell>
          <cell r="CQ180">
            <v>129857.47500000001</v>
          </cell>
          <cell r="CS180">
            <v>35.448999999999998</v>
          </cell>
          <cell r="CT180">
            <v>2695.011</v>
          </cell>
          <cell r="CU180">
            <v>1119.135</v>
          </cell>
          <cell r="CV180">
            <v>188.95500000000001</v>
          </cell>
          <cell r="CW180">
            <v>350.005</v>
          </cell>
          <cell r="CX180">
            <v>106.494</v>
          </cell>
          <cell r="CY180">
            <v>101.01600000000001</v>
          </cell>
          <cell r="CZ180">
            <v>223.52699999999999</v>
          </cell>
          <cell r="DB180">
            <v>35.69</v>
          </cell>
          <cell r="DC180">
            <v>4754.2520000000004</v>
          </cell>
          <cell r="DD180">
            <v>2807.0259999999998</v>
          </cell>
          <cell r="DE180">
            <v>612.55100000000004</v>
          </cell>
          <cell r="DF180">
            <v>1138.192</v>
          </cell>
          <cell r="DG180">
            <v>424.733</v>
          </cell>
          <cell r="DH180">
            <v>403.65699999999998</v>
          </cell>
          <cell r="DI180">
            <v>1078.146</v>
          </cell>
          <cell r="DJ180">
            <v>11254.246999999999</v>
          </cell>
          <cell r="DL180">
            <v>0.22062000000000001</v>
          </cell>
          <cell r="DM180">
            <v>0.22062000000000001</v>
          </cell>
          <cell r="DN180">
            <v>0.87283500000000003</v>
          </cell>
          <cell r="DO180">
            <v>1.1972959999999999</v>
          </cell>
          <cell r="DP180">
            <v>1.18468</v>
          </cell>
          <cell r="DQ180">
            <v>1.986728</v>
          </cell>
          <cell r="DS180">
            <v>0</v>
          </cell>
          <cell r="DT180">
            <v>0</v>
          </cell>
          <cell r="DU180">
            <v>0</v>
          </cell>
          <cell r="DV180">
            <v>0</v>
          </cell>
          <cell r="DW180">
            <v>0</v>
          </cell>
          <cell r="DX180">
            <v>0</v>
          </cell>
          <cell r="DY180">
            <v>0</v>
          </cell>
          <cell r="DZ180">
            <v>0</v>
          </cell>
          <cell r="EA180">
            <v>0</v>
          </cell>
          <cell r="EC180">
            <v>0</v>
          </cell>
          <cell r="ED180">
            <v>0</v>
          </cell>
          <cell r="EE180">
            <v>0</v>
          </cell>
          <cell r="EF180">
            <v>0</v>
          </cell>
          <cell r="EG180">
            <v>0</v>
          </cell>
          <cell r="EH180">
            <v>0</v>
          </cell>
          <cell r="EI180">
            <v>0</v>
          </cell>
          <cell r="EJ180">
            <v>0</v>
          </cell>
          <cell r="EK180">
            <v>0</v>
          </cell>
          <cell r="EM180">
            <v>635.51599999999996</v>
          </cell>
          <cell r="EN180">
            <v>641.51800000000003</v>
          </cell>
          <cell r="EP180">
            <v>735.99699999999996</v>
          </cell>
          <cell r="EQ180">
            <v>748.40200000000004</v>
          </cell>
          <cell r="ES180">
            <v>135.494</v>
          </cell>
          <cell r="ET180">
            <v>156.839</v>
          </cell>
          <cell r="EX180">
            <v>28861.506000000001</v>
          </cell>
          <cell r="EY180">
            <v>35148.161</v>
          </cell>
          <cell r="FA180">
            <v>6.8789999999999996</v>
          </cell>
          <cell r="FB180">
            <v>8.3629999999999995</v>
          </cell>
          <cell r="FC180">
            <v>619.41800000000001</v>
          </cell>
          <cell r="FD180">
            <v>787.29700000000003</v>
          </cell>
          <cell r="FE180">
            <v>286.05500000000001</v>
          </cell>
          <cell r="FF180">
            <v>341.88099999999997</v>
          </cell>
          <cell r="FK180">
            <v>22503.994000000002</v>
          </cell>
          <cell r="FL180">
            <v>22816.295999999998</v>
          </cell>
          <cell r="FM180">
            <v>22627.074000000001</v>
          </cell>
          <cell r="FN180">
            <v>502.66699999999997</v>
          </cell>
          <cell r="FO180">
            <v>238.339</v>
          </cell>
          <cell r="FP180">
            <v>2623.9250000000002</v>
          </cell>
          <cell r="FQ180">
            <v>19451.364000000001</v>
          </cell>
          <cell r="FR180">
            <v>22816.295999999998</v>
          </cell>
          <cell r="FS180">
            <v>0</v>
          </cell>
          <cell r="FU180">
            <v>0.08</v>
          </cell>
          <cell r="FV180">
            <v>-2698.95</v>
          </cell>
          <cell r="FW180">
            <v>0</v>
          </cell>
          <cell r="FX180">
            <v>0</v>
          </cell>
          <cell r="FY180">
            <v>0</v>
          </cell>
          <cell r="FZ180">
            <v>162</v>
          </cell>
          <cell r="GA180">
            <v>0.15</v>
          </cell>
          <cell r="GB180">
            <v>-4349.55</v>
          </cell>
          <cell r="GE180">
            <v>0.25</v>
          </cell>
          <cell r="GF180">
            <v>-8826.25</v>
          </cell>
          <cell r="GO180">
            <v>1.2500000000000001E-2</v>
          </cell>
          <cell r="GP180">
            <v>-1623.22</v>
          </cell>
          <cell r="GQ180" t="str">
            <v xml:space="preserve"> </v>
          </cell>
          <cell r="GR180">
            <v>0</v>
          </cell>
          <cell r="GS180">
            <v>0</v>
          </cell>
          <cell r="GV180">
            <v>0</v>
          </cell>
          <cell r="GW180">
            <v>0</v>
          </cell>
          <cell r="GX180">
            <v>-4322.17</v>
          </cell>
          <cell r="GY180">
            <v>-13175.8</v>
          </cell>
          <cell r="GZ180">
            <v>-17497.97</v>
          </cell>
          <cell r="HC180">
            <v>-17497.97</v>
          </cell>
          <cell r="HE180">
            <v>4807.2460667779969</v>
          </cell>
          <cell r="HF180">
            <v>6.5914637399999902</v>
          </cell>
          <cell r="HG180">
            <v>790.53595313999745</v>
          </cell>
          <cell r="HH180">
            <v>1337.9146557299998</v>
          </cell>
          <cell r="HI180">
            <v>368.06435524799946</v>
          </cell>
          <cell r="HJ180">
            <v>649.89056971999969</v>
          </cell>
          <cell r="HK180">
            <v>384.67822227199963</v>
          </cell>
          <cell r="HL180">
            <v>361.66595184799945</v>
          </cell>
          <cell r="HM180">
            <v>907.90489508000121</v>
          </cell>
        </row>
        <row r="181">
          <cell r="B181" t="str">
            <v>81-10-078</v>
          </cell>
          <cell r="C181" t="str">
            <v>Devon-GTH00086WS</v>
          </cell>
          <cell r="D181" t="str">
            <v>McMahon 1H &amp; 6H CDP</v>
          </cell>
          <cell r="E181">
            <v>10224</v>
          </cell>
          <cell r="F181">
            <v>10983</v>
          </cell>
          <cell r="H181">
            <v>2.1353</v>
          </cell>
          <cell r="I181">
            <v>2.1353</v>
          </cell>
          <cell r="J181">
            <v>0.45700000000000002</v>
          </cell>
          <cell r="K181">
            <v>9.4799999999999995E-2</v>
          </cell>
          <cell r="L181">
            <v>9.2200000000000004E-2</v>
          </cell>
          <cell r="M181">
            <v>3.2199999999999999E-2</v>
          </cell>
          <cell r="N181">
            <v>1.9199999999999998E-2</v>
          </cell>
          <cell r="O181">
            <v>5.3600000000000002E-2</v>
          </cell>
          <cell r="P181">
            <v>2.8843000000000001</v>
          </cell>
          <cell r="Q181">
            <v>1.6154999999999999</v>
          </cell>
          <cell r="R181">
            <v>1093.5</v>
          </cell>
          <cell r="T181" t="str">
            <v>PriceTableDevonNGL</v>
          </cell>
          <cell r="Y181">
            <v>41409</v>
          </cell>
          <cell r="Z181">
            <v>14.65</v>
          </cell>
          <cell r="AB181">
            <v>9470.6509999999998</v>
          </cell>
          <cell r="AC181">
            <v>10197.603999999999</v>
          </cell>
          <cell r="AE181" t="str">
            <v>Yes</v>
          </cell>
          <cell r="AG181" t="str">
            <v>Yes</v>
          </cell>
          <cell r="AI181">
            <v>0.95</v>
          </cell>
          <cell r="AK181">
            <v>21151.695</v>
          </cell>
          <cell r="AL181">
            <v>21151.695</v>
          </cell>
          <cell r="AM181">
            <v>4526.9160000000002</v>
          </cell>
          <cell r="AN181">
            <v>939.06299999999999</v>
          </cell>
          <cell r="AO181">
            <v>913.30799999999999</v>
          </cell>
          <cell r="AP181">
            <v>318.964</v>
          </cell>
          <cell r="AQ181">
            <v>190.19</v>
          </cell>
          <cell r="AR181">
            <v>530.947</v>
          </cell>
          <cell r="AS181">
            <v>49722.777999999998</v>
          </cell>
          <cell r="AU181">
            <v>20222.681</v>
          </cell>
          <cell r="AV181">
            <v>20222.681</v>
          </cell>
          <cell r="AW181">
            <v>4328.0879999999997</v>
          </cell>
          <cell r="AX181">
            <v>897.81799999999998</v>
          </cell>
          <cell r="AY181">
            <v>873.19399999999996</v>
          </cell>
          <cell r="AZ181">
            <v>304.95499999999998</v>
          </cell>
          <cell r="BA181">
            <v>181.83600000000001</v>
          </cell>
          <cell r="BB181">
            <v>507.62700000000001</v>
          </cell>
          <cell r="BC181">
            <v>47538.880000000005</v>
          </cell>
          <cell r="BE181">
            <v>142.666</v>
          </cell>
          <cell r="BF181">
            <v>17110.600999999999</v>
          </cell>
          <cell r="BG181">
            <v>4437.5249999999996</v>
          </cell>
          <cell r="BH181">
            <v>831.78899999999999</v>
          </cell>
          <cell r="BI181">
            <v>971.70600000000002</v>
          </cell>
          <cell r="BJ181">
            <v>312.15800000000002</v>
          </cell>
          <cell r="BK181">
            <v>187</v>
          </cell>
          <cell r="BL181">
            <v>532.923</v>
          </cell>
          <cell r="BM181">
            <v>24526.367999999999</v>
          </cell>
          <cell r="BO181">
            <v>142.666</v>
          </cell>
          <cell r="BP181">
            <v>17110.600999999999</v>
          </cell>
          <cell r="BQ181">
            <v>4437.5259999999998</v>
          </cell>
          <cell r="BR181">
            <v>831.78899999999999</v>
          </cell>
          <cell r="BS181">
            <v>971.70500000000004</v>
          </cell>
          <cell r="BT181">
            <v>312.15800000000002</v>
          </cell>
          <cell r="BU181">
            <v>186.999</v>
          </cell>
          <cell r="BV181">
            <v>532.923</v>
          </cell>
          <cell r="BW181">
            <v>24526.366999999998</v>
          </cell>
          <cell r="BY181">
            <v>0</v>
          </cell>
          <cell r="BZ181">
            <v>0</v>
          </cell>
          <cell r="CA181">
            <v>0</v>
          </cell>
          <cell r="CB181">
            <v>0</v>
          </cell>
          <cell r="CC181">
            <v>0</v>
          </cell>
          <cell r="CD181">
            <v>0</v>
          </cell>
          <cell r="CE181">
            <v>0</v>
          </cell>
          <cell r="CF181">
            <v>0</v>
          </cell>
          <cell r="CG181">
            <v>0</v>
          </cell>
          <cell r="CI181">
            <v>135.53299999999999</v>
          </cell>
          <cell r="CJ181">
            <v>16255.071</v>
          </cell>
          <cell r="CK181">
            <v>4215.6490000000003</v>
          </cell>
          <cell r="CL181">
            <v>790.2</v>
          </cell>
          <cell r="CM181">
            <v>923.12099999999998</v>
          </cell>
          <cell r="CN181">
            <v>296.55</v>
          </cell>
          <cell r="CO181">
            <v>177.65</v>
          </cell>
          <cell r="CP181">
            <v>506.27699999999999</v>
          </cell>
          <cell r="CQ181">
            <v>23300.050999999999</v>
          </cell>
          <cell r="CS181">
            <v>8.4640000000000004</v>
          </cell>
          <cell r="CT181">
            <v>643.45600000000002</v>
          </cell>
          <cell r="CU181">
            <v>161.99299999999999</v>
          </cell>
          <cell r="CV181">
            <v>25.562999999999999</v>
          </cell>
          <cell r="CW181">
            <v>30.998000000000001</v>
          </cell>
          <cell r="CX181">
            <v>8.5839999999999996</v>
          </cell>
          <cell r="CY181">
            <v>5.1879999999999997</v>
          </cell>
          <cell r="CZ181">
            <v>13.034000000000001</v>
          </cell>
          <cell r="DB181">
            <v>8.5210000000000008</v>
          </cell>
          <cell r="DC181">
            <v>1135.117</v>
          </cell>
          <cell r="DD181">
            <v>406.31299999999999</v>
          </cell>
          <cell r="DE181">
            <v>82.870999999999995</v>
          </cell>
          <cell r="DF181">
            <v>100.80500000000001</v>
          </cell>
          <cell r="DG181">
            <v>34.237000000000002</v>
          </cell>
          <cell r="DH181">
            <v>20.733000000000001</v>
          </cell>
          <cell r="DI181">
            <v>62.865000000000002</v>
          </cell>
          <cell r="DJ181">
            <v>1851.4620000000002</v>
          </cell>
          <cell r="DL181">
            <v>0.22062000000000001</v>
          </cell>
          <cell r="DM181">
            <v>0.22062000000000001</v>
          </cell>
          <cell r="DN181">
            <v>0.87283500000000003</v>
          </cell>
          <cell r="DO181">
            <v>1.1972959999999999</v>
          </cell>
          <cell r="DP181">
            <v>1.18468</v>
          </cell>
          <cell r="DQ181">
            <v>1.986728</v>
          </cell>
          <cell r="DS181">
            <v>0</v>
          </cell>
          <cell r="DT181">
            <v>0</v>
          </cell>
          <cell r="DU181">
            <v>0</v>
          </cell>
          <cell r="DV181">
            <v>0</v>
          </cell>
          <cell r="DW181">
            <v>0</v>
          </cell>
          <cell r="DX181">
            <v>0</v>
          </cell>
          <cell r="DY181">
            <v>0</v>
          </cell>
          <cell r="DZ181">
            <v>0</v>
          </cell>
          <cell r="EA181">
            <v>0</v>
          </cell>
          <cell r="EC181">
            <v>0</v>
          </cell>
          <cell r="ED181">
            <v>0</v>
          </cell>
          <cell r="EE181">
            <v>0</v>
          </cell>
          <cell r="EF181">
            <v>0</v>
          </cell>
          <cell r="EG181">
            <v>0</v>
          </cell>
          <cell r="EH181">
            <v>0</v>
          </cell>
          <cell r="EI181">
            <v>0</v>
          </cell>
          <cell r="EJ181">
            <v>0</v>
          </cell>
          <cell r="EK181">
            <v>0</v>
          </cell>
          <cell r="EM181">
            <v>192.096</v>
          </cell>
          <cell r="EN181">
            <v>193.91</v>
          </cell>
          <cell r="ES181">
            <v>318.27499999999998</v>
          </cell>
          <cell r="ET181">
            <v>358.82799999999997</v>
          </cell>
          <cell r="EX181">
            <v>9905.7250000000004</v>
          </cell>
          <cell r="EY181">
            <v>10624.172</v>
          </cell>
          <cell r="FA181">
            <v>2.3610000000000002</v>
          </cell>
          <cell r="FB181">
            <v>2.528</v>
          </cell>
          <cell r="FC181">
            <v>212.59399999999999</v>
          </cell>
          <cell r="FD181">
            <v>237.97499999999999</v>
          </cell>
          <cell r="FE181">
            <v>98.179000000000002</v>
          </cell>
          <cell r="FF181">
            <v>103.34</v>
          </cell>
          <cell r="FK181">
            <v>8578.8000000000011</v>
          </cell>
          <cell r="FL181">
            <v>8697.8529999999992</v>
          </cell>
          <cell r="FM181">
            <v>8625.7189999999991</v>
          </cell>
          <cell r="FN181">
            <v>191.62299999999999</v>
          </cell>
          <cell r="FO181">
            <v>90.858000000000004</v>
          </cell>
          <cell r="FP181">
            <v>1000.272</v>
          </cell>
          <cell r="FQ181">
            <v>7415.1</v>
          </cell>
          <cell r="FR181">
            <v>8697.8529999999992</v>
          </cell>
          <cell r="FS181">
            <v>0</v>
          </cell>
          <cell r="FU181">
            <v>0.08</v>
          </cell>
          <cell r="FV181">
            <v>-815.81</v>
          </cell>
          <cell r="FW181">
            <v>0</v>
          </cell>
          <cell r="FX181">
            <v>0</v>
          </cell>
          <cell r="FY181">
            <v>0</v>
          </cell>
          <cell r="FZ181">
            <v>172.3</v>
          </cell>
          <cell r="GA181">
            <v>0.15</v>
          </cell>
          <cell r="GB181">
            <v>-1533.6</v>
          </cell>
          <cell r="GE181">
            <v>0.25</v>
          </cell>
          <cell r="GF181">
            <v>-2745.75</v>
          </cell>
          <cell r="GO181">
            <v>1.2500000000000001E-2</v>
          </cell>
          <cell r="GP181">
            <v>-291.25</v>
          </cell>
          <cell r="GQ181" t="str">
            <v>81-12-078</v>
          </cell>
          <cell r="GR181">
            <v>98</v>
          </cell>
          <cell r="GS181">
            <v>-200</v>
          </cell>
          <cell r="GV181">
            <v>0</v>
          </cell>
          <cell r="GW181">
            <v>0</v>
          </cell>
          <cell r="GX181">
            <v>-1107.06</v>
          </cell>
          <cell r="GY181">
            <v>-4479.3500000000004</v>
          </cell>
          <cell r="GZ181">
            <v>-5586.41</v>
          </cell>
          <cell r="HC181">
            <v>-5586.41</v>
          </cell>
          <cell r="HE181">
            <v>593.85698237599911</v>
          </cell>
          <cell r="HF181">
            <v>1.5736824600000023</v>
          </cell>
          <cell r="HG181">
            <v>188.74702859999977</v>
          </cell>
          <cell r="HH181">
            <v>193.66113845999939</v>
          </cell>
          <cell r="HI181">
            <v>49.794343343999927</v>
          </cell>
          <cell r="HJ181">
            <v>57.557677800000043</v>
          </cell>
          <cell r="HK181">
            <v>31.008850624000008</v>
          </cell>
          <cell r="HL181">
            <v>18.575906799999988</v>
          </cell>
          <cell r="HM181">
            <v>52.938354288000028</v>
          </cell>
        </row>
        <row r="182">
          <cell r="B182" t="str">
            <v>81-10-130</v>
          </cell>
          <cell r="C182" t="str">
            <v>Devon-GTH00086WS</v>
          </cell>
          <cell r="D182" t="str">
            <v>Hyde Hickman West 1H,2H &amp; 3H CDP</v>
          </cell>
          <cell r="E182">
            <v>20153</v>
          </cell>
          <cell r="F182">
            <v>21718</v>
          </cell>
          <cell r="H182">
            <v>2.2071999999999998</v>
          </cell>
          <cell r="I182">
            <v>2.2071999999999998</v>
          </cell>
          <cell r="J182">
            <v>0.48409999999999997</v>
          </cell>
          <cell r="K182">
            <v>9.7900000000000001E-2</v>
          </cell>
          <cell r="L182">
            <v>9.7799999999999998E-2</v>
          </cell>
          <cell r="M182">
            <v>3.4299999999999997E-2</v>
          </cell>
          <cell r="N182">
            <v>1.9199999999999998E-2</v>
          </cell>
          <cell r="O182">
            <v>3.4000000000000002E-2</v>
          </cell>
          <cell r="P182">
            <v>2.9744999999999999</v>
          </cell>
          <cell r="Q182">
            <v>1.5738000000000001</v>
          </cell>
          <cell r="R182">
            <v>1096.8</v>
          </cell>
          <cell r="T182" t="str">
            <v>PriceTableDevonNGL</v>
          </cell>
          <cell r="Y182">
            <v>41326</v>
          </cell>
          <cell r="Z182">
            <v>14.65</v>
          </cell>
          <cell r="AB182">
            <v>18666.13</v>
          </cell>
          <cell r="AC182">
            <v>20164.941999999999</v>
          </cell>
          <cell r="AE182" t="str">
            <v>Yes</v>
          </cell>
          <cell r="AG182" t="str">
            <v>Yes</v>
          </cell>
          <cell r="AI182">
            <v>0.95</v>
          </cell>
          <cell r="AK182">
            <v>43092.572</v>
          </cell>
          <cell r="AL182">
            <v>43092.572</v>
          </cell>
          <cell r="AM182">
            <v>9451.393</v>
          </cell>
          <cell r="AN182">
            <v>1911.364</v>
          </cell>
          <cell r="AO182">
            <v>1909.412</v>
          </cell>
          <cell r="AP182">
            <v>669.66099999999994</v>
          </cell>
          <cell r="AQ182">
            <v>374.85399999999998</v>
          </cell>
          <cell r="AR182">
            <v>663.80399999999997</v>
          </cell>
          <cell r="AS182">
            <v>101165.632</v>
          </cell>
          <cell r="AU182">
            <v>41199.881999999998</v>
          </cell>
          <cell r="AV182">
            <v>41199.881999999998</v>
          </cell>
          <cell r="AW182">
            <v>9036.2739999999994</v>
          </cell>
          <cell r="AX182">
            <v>1827.414</v>
          </cell>
          <cell r="AY182">
            <v>1825.548</v>
          </cell>
          <cell r="AZ182">
            <v>640.24800000000005</v>
          </cell>
          <cell r="BA182">
            <v>358.39</v>
          </cell>
          <cell r="BB182">
            <v>634.64800000000002</v>
          </cell>
          <cell r="BC182">
            <v>96722.286000000007</v>
          </cell>
          <cell r="BE182">
            <v>290.65499999999997</v>
          </cell>
          <cell r="BF182">
            <v>34859.608999999997</v>
          </cell>
          <cell r="BG182">
            <v>9264.7610000000004</v>
          </cell>
          <cell r="BH182">
            <v>1693.018</v>
          </cell>
          <cell r="BI182">
            <v>2031.501</v>
          </cell>
          <cell r="BJ182">
            <v>655.37099999999998</v>
          </cell>
          <cell r="BK182">
            <v>368.56599999999997</v>
          </cell>
          <cell r="BL182">
            <v>666.27499999999998</v>
          </cell>
          <cell r="BM182">
            <v>49829.755999999987</v>
          </cell>
          <cell r="BO182">
            <v>290.65499999999997</v>
          </cell>
          <cell r="BP182">
            <v>34859.608</v>
          </cell>
          <cell r="BQ182">
            <v>9264.7610000000004</v>
          </cell>
          <cell r="BR182">
            <v>1693.018</v>
          </cell>
          <cell r="BS182">
            <v>2031.501</v>
          </cell>
          <cell r="BT182">
            <v>655.37099999999998</v>
          </cell>
          <cell r="BU182">
            <v>368.56599999999997</v>
          </cell>
          <cell r="BV182">
            <v>666.274</v>
          </cell>
          <cell r="BW182">
            <v>49829.753999999994</v>
          </cell>
          <cell r="BY182">
            <v>0</v>
          </cell>
          <cell r="BZ182">
            <v>0</v>
          </cell>
          <cell r="CA182">
            <v>0</v>
          </cell>
          <cell r="CB182">
            <v>0</v>
          </cell>
          <cell r="CC182">
            <v>0</v>
          </cell>
          <cell r="CD182">
            <v>0</v>
          </cell>
          <cell r="CE182">
            <v>0</v>
          </cell>
          <cell r="CF182">
            <v>0</v>
          </cell>
          <cell r="CG182">
            <v>0</v>
          </cell>
          <cell r="CI182">
            <v>276.12200000000001</v>
          </cell>
          <cell r="CJ182">
            <v>33116.629000000001</v>
          </cell>
          <cell r="CK182">
            <v>8801.5229999999992</v>
          </cell>
          <cell r="CL182">
            <v>1608.367</v>
          </cell>
          <cell r="CM182">
            <v>1929.9259999999999</v>
          </cell>
          <cell r="CN182">
            <v>622.60199999999998</v>
          </cell>
          <cell r="CO182">
            <v>350.13799999999998</v>
          </cell>
          <cell r="CP182">
            <v>632.96100000000001</v>
          </cell>
          <cell r="CQ182">
            <v>47338.268000000004</v>
          </cell>
          <cell r="CS182">
            <v>17.242999999999999</v>
          </cell>
          <cell r="CT182">
            <v>1310.92</v>
          </cell>
          <cell r="CU182">
            <v>338.21300000000002</v>
          </cell>
          <cell r="CV182">
            <v>52.031999999999996</v>
          </cell>
          <cell r="CW182">
            <v>64.807000000000002</v>
          </cell>
          <cell r="CX182">
            <v>18.023</v>
          </cell>
          <cell r="CY182">
            <v>10.226000000000001</v>
          </cell>
          <cell r="CZ182">
            <v>16.295000000000002</v>
          </cell>
          <cell r="DB182">
            <v>17.361000000000001</v>
          </cell>
          <cell r="DC182">
            <v>2312.5859999999998</v>
          </cell>
          <cell r="DD182">
            <v>848.30899999999997</v>
          </cell>
          <cell r="DE182">
            <v>168.67500000000001</v>
          </cell>
          <cell r="DF182">
            <v>210.74799999999999</v>
          </cell>
          <cell r="DG182">
            <v>71.881</v>
          </cell>
          <cell r="DH182">
            <v>40.863</v>
          </cell>
          <cell r="DI182">
            <v>78.596000000000004</v>
          </cell>
          <cell r="DJ182">
            <v>3749.0189999999993</v>
          </cell>
          <cell r="DL182">
            <v>0.22062000000000001</v>
          </cell>
          <cell r="DM182">
            <v>0.22062000000000001</v>
          </cell>
          <cell r="DN182">
            <v>0.87283500000000003</v>
          </cell>
          <cell r="DO182">
            <v>1.1972959999999999</v>
          </cell>
          <cell r="DP182">
            <v>1.18468</v>
          </cell>
          <cell r="DQ182">
            <v>1.986728</v>
          </cell>
          <cell r="DS182">
            <v>0</v>
          </cell>
          <cell r="DT182">
            <v>0</v>
          </cell>
          <cell r="DU182">
            <v>0</v>
          </cell>
          <cell r="DV182">
            <v>0</v>
          </cell>
          <cell r="DW182">
            <v>0</v>
          </cell>
          <cell r="DX182">
            <v>0</v>
          </cell>
          <cell r="DY182">
            <v>0</v>
          </cell>
          <cell r="DZ182">
            <v>0</v>
          </cell>
          <cell r="EA182">
            <v>0</v>
          </cell>
          <cell r="EC182">
            <v>0</v>
          </cell>
          <cell r="ED182">
            <v>0</v>
          </cell>
          <cell r="EE182">
            <v>0</v>
          </cell>
          <cell r="EF182">
            <v>0</v>
          </cell>
          <cell r="EG182">
            <v>0</v>
          </cell>
          <cell r="EH182">
            <v>0</v>
          </cell>
          <cell r="EI182">
            <v>0</v>
          </cell>
          <cell r="EJ182">
            <v>0</v>
          </cell>
          <cell r="EK182">
            <v>0</v>
          </cell>
          <cell r="EM182">
            <v>379.85499999999996</v>
          </cell>
          <cell r="EN182">
            <v>383.44200000000001</v>
          </cell>
          <cell r="ES182">
            <v>629.36300000000006</v>
          </cell>
          <cell r="ET182">
            <v>709.553</v>
          </cell>
          <cell r="EX182">
            <v>19523.636999999999</v>
          </cell>
          <cell r="EY182">
            <v>21008.447</v>
          </cell>
          <cell r="FA182">
            <v>4.6529999999999996</v>
          </cell>
          <cell r="FB182">
            <v>4.9989999999999997</v>
          </cell>
          <cell r="FC182">
            <v>419.01100000000002</v>
          </cell>
          <cell r="FD182">
            <v>470.57600000000002</v>
          </cell>
          <cell r="FE182">
            <v>193.505</v>
          </cell>
          <cell r="FF182">
            <v>204.346</v>
          </cell>
          <cell r="FK182">
            <v>16875.986000000001</v>
          </cell>
          <cell r="FL182">
            <v>17110.184000000001</v>
          </cell>
          <cell r="FM182">
            <v>16968.284</v>
          </cell>
          <cell r="FN182">
            <v>376.95600000000002</v>
          </cell>
          <cell r="FO182">
            <v>178.733</v>
          </cell>
          <cell r="FP182">
            <v>1967.7090000000001</v>
          </cell>
          <cell r="FQ182">
            <v>14586.786</v>
          </cell>
          <cell r="FR182">
            <v>17110.184000000001</v>
          </cell>
          <cell r="FS182">
            <v>0</v>
          </cell>
          <cell r="FU182">
            <v>0.08</v>
          </cell>
          <cell r="FV182">
            <v>-1613.2</v>
          </cell>
          <cell r="FW182">
            <v>0</v>
          </cell>
          <cell r="FX182">
            <v>0</v>
          </cell>
          <cell r="FY182">
            <v>0</v>
          </cell>
          <cell r="FZ182">
            <v>172.4</v>
          </cell>
          <cell r="GA182">
            <v>0.15</v>
          </cell>
          <cell r="GB182">
            <v>-3022.95</v>
          </cell>
          <cell r="GE182">
            <v>0.25</v>
          </cell>
          <cell r="GF182">
            <v>-5429.5</v>
          </cell>
          <cell r="GO182">
            <v>1.2500000000000001E-2</v>
          </cell>
          <cell r="GP182">
            <v>-591.73</v>
          </cell>
          <cell r="GQ182" t="str">
            <v xml:space="preserve"> </v>
          </cell>
          <cell r="GR182">
            <v>0</v>
          </cell>
          <cell r="GS182">
            <v>0</v>
          </cell>
          <cell r="GV182">
            <v>0</v>
          </cell>
          <cell r="GW182">
            <v>0</v>
          </cell>
          <cell r="GX182">
            <v>-2204.9300000000003</v>
          </cell>
          <cell r="GY182">
            <v>-8452.4500000000007</v>
          </cell>
          <cell r="GZ182">
            <v>-10657.38</v>
          </cell>
          <cell r="HC182">
            <v>-10657.38</v>
          </cell>
          <cell r="HE182">
            <v>1181.6594024940002</v>
          </cell>
          <cell r="HF182">
            <v>3.2062704599999909</v>
          </cell>
          <cell r="HG182">
            <v>384.53624759999911</v>
          </cell>
          <cell r="HH182">
            <v>404.33033973000107</v>
          </cell>
          <cell r="HI182">
            <v>101.35230369600008</v>
          </cell>
          <cell r="HJ182">
            <v>120.33387100000004</v>
          </cell>
          <cell r="HK182">
            <v>65.103089832000009</v>
          </cell>
          <cell r="HL182">
            <v>36.611423583999994</v>
          </cell>
          <cell r="HM182">
            <v>66.185856591999936</v>
          </cell>
        </row>
        <row r="183">
          <cell r="B183" t="str">
            <v>81-10-156</v>
          </cell>
          <cell r="C183" t="str">
            <v>Devon-GTH00086WS</v>
          </cell>
          <cell r="D183" t="str">
            <v>Hyde Hickman C 1,2,3,4H CDP</v>
          </cell>
          <cell r="E183">
            <v>36920</v>
          </cell>
          <cell r="F183">
            <v>39508</v>
          </cell>
          <cell r="H183">
            <v>2.2162000000000002</v>
          </cell>
          <cell r="I183">
            <v>2.2162000000000002</v>
          </cell>
          <cell r="J183">
            <v>0.43440000000000001</v>
          </cell>
          <cell r="K183">
            <v>8.5800000000000001E-2</v>
          </cell>
          <cell r="L183">
            <v>7.2900000000000006E-2</v>
          </cell>
          <cell r="M183">
            <v>2.5100000000000001E-2</v>
          </cell>
          <cell r="N183">
            <v>1.6199999999999999E-2</v>
          </cell>
          <cell r="O183">
            <v>2.1000000000000001E-2</v>
          </cell>
          <cell r="P183">
            <v>2.8715999999999999</v>
          </cell>
          <cell r="Q183">
            <v>1.6080000000000001</v>
          </cell>
          <cell r="R183">
            <v>1089.0999999999999</v>
          </cell>
          <cell r="T183" t="str">
            <v>PriceTableDevonNGL</v>
          </cell>
          <cell r="Y183">
            <v>41455</v>
          </cell>
          <cell r="Z183">
            <v>14.65</v>
          </cell>
          <cell r="AB183">
            <v>34203.807999999997</v>
          </cell>
          <cell r="AC183">
            <v>36682.775999999998</v>
          </cell>
          <cell r="AE183" t="str">
            <v>Yes</v>
          </cell>
          <cell r="AG183" t="str">
            <v>Yes</v>
          </cell>
          <cell r="AI183">
            <v>0.95</v>
          </cell>
          <cell r="AK183">
            <v>79284.782999999996</v>
          </cell>
          <cell r="AL183">
            <v>79284.782999999996</v>
          </cell>
          <cell r="AM183">
            <v>15540.705</v>
          </cell>
          <cell r="AN183">
            <v>3069.5039999999999</v>
          </cell>
          <cell r="AO183">
            <v>2608.0050000000001</v>
          </cell>
          <cell r="AP183">
            <v>897.95500000000004</v>
          </cell>
          <cell r="AQ183">
            <v>579.55700000000002</v>
          </cell>
          <cell r="AR183">
            <v>751.27700000000004</v>
          </cell>
          <cell r="AS183">
            <v>182016.56899999996</v>
          </cell>
          <cell r="AU183">
            <v>75802.479000000007</v>
          </cell>
          <cell r="AV183">
            <v>75802.479000000007</v>
          </cell>
          <cell r="AW183">
            <v>14858.134</v>
          </cell>
          <cell r="AX183">
            <v>2934.6869999999999</v>
          </cell>
          <cell r="AY183">
            <v>2493.4580000000001</v>
          </cell>
          <cell r="AZ183">
            <v>858.51599999999996</v>
          </cell>
          <cell r="BA183">
            <v>554.10199999999998</v>
          </cell>
          <cell r="BB183">
            <v>718.28</v>
          </cell>
          <cell r="BC183">
            <v>174022.13500000004</v>
          </cell>
          <cell r="BE183">
            <v>534.76800000000003</v>
          </cell>
          <cell r="BF183">
            <v>64137.192000000003</v>
          </cell>
          <cell r="BG183">
            <v>15233.831</v>
          </cell>
          <cell r="BH183">
            <v>2718.8580000000002</v>
          </cell>
          <cell r="BI183">
            <v>2774.7629999999999</v>
          </cell>
          <cell r="BJ183">
            <v>878.79300000000001</v>
          </cell>
          <cell r="BK183">
            <v>569.83500000000004</v>
          </cell>
          <cell r="BL183">
            <v>754.07399999999996</v>
          </cell>
          <cell r="BM183">
            <v>87602.114000000016</v>
          </cell>
          <cell r="BO183">
            <v>534.76800000000003</v>
          </cell>
          <cell r="BP183">
            <v>64137.190999999999</v>
          </cell>
          <cell r="BQ183">
            <v>15233.83</v>
          </cell>
          <cell r="BR183">
            <v>2718.8580000000002</v>
          </cell>
          <cell r="BS183">
            <v>2774.7629999999999</v>
          </cell>
          <cell r="BT183">
            <v>878.79399999999998</v>
          </cell>
          <cell r="BU183">
            <v>569.83500000000004</v>
          </cell>
          <cell r="BV183">
            <v>754.07399999999996</v>
          </cell>
          <cell r="BW183">
            <v>87602.112999999998</v>
          </cell>
          <cell r="BY183">
            <v>0</v>
          </cell>
          <cell r="BZ183">
            <v>0</v>
          </cell>
          <cell r="CA183">
            <v>0</v>
          </cell>
          <cell r="CB183">
            <v>0</v>
          </cell>
          <cell r="CC183">
            <v>0</v>
          </cell>
          <cell r="CD183">
            <v>0</v>
          </cell>
          <cell r="CE183">
            <v>0</v>
          </cell>
          <cell r="CF183">
            <v>0</v>
          </cell>
          <cell r="CG183">
            <v>0</v>
          </cell>
          <cell r="CI183">
            <v>508.03</v>
          </cell>
          <cell r="CJ183">
            <v>60930.332000000002</v>
          </cell>
          <cell r="CK183">
            <v>14472.138999999999</v>
          </cell>
          <cell r="CL183">
            <v>2582.915</v>
          </cell>
          <cell r="CM183">
            <v>2636.0250000000001</v>
          </cell>
          <cell r="CN183">
            <v>834.85299999999995</v>
          </cell>
          <cell r="CO183">
            <v>541.34299999999996</v>
          </cell>
          <cell r="CP183">
            <v>716.37</v>
          </cell>
          <cell r="CQ183">
            <v>83222.006999999983</v>
          </cell>
          <cell r="CS183">
            <v>31.725999999999999</v>
          </cell>
          <cell r="CT183">
            <v>2411.924</v>
          </cell>
          <cell r="CU183">
            <v>556.11599999999999</v>
          </cell>
          <cell r="CV183">
            <v>83.558999999999997</v>
          </cell>
          <cell r="CW183">
            <v>88.518000000000001</v>
          </cell>
          <cell r="CX183">
            <v>24.167000000000002</v>
          </cell>
          <cell r="CY183">
            <v>15.81</v>
          </cell>
          <cell r="CZ183">
            <v>18.442</v>
          </cell>
          <cell r="DB183">
            <v>31.940999999999999</v>
          </cell>
          <cell r="DC183">
            <v>4254.8609999999999</v>
          </cell>
          <cell r="DD183">
            <v>1394.855</v>
          </cell>
          <cell r="DE183">
            <v>270.88</v>
          </cell>
          <cell r="DF183">
            <v>287.85399999999998</v>
          </cell>
          <cell r="DG183">
            <v>96.385999999999996</v>
          </cell>
          <cell r="DH183">
            <v>63.177999999999997</v>
          </cell>
          <cell r="DI183">
            <v>88.953000000000003</v>
          </cell>
          <cell r="DJ183">
            <v>6488.9080000000004</v>
          </cell>
          <cell r="DL183">
            <v>0.22062000000000001</v>
          </cell>
          <cell r="DM183">
            <v>0.22062000000000001</v>
          </cell>
          <cell r="DN183">
            <v>0.87283500000000003</v>
          </cell>
          <cell r="DO183">
            <v>1.1972959999999999</v>
          </cell>
          <cell r="DP183">
            <v>1.18468</v>
          </cell>
          <cell r="DQ183">
            <v>1.986728</v>
          </cell>
          <cell r="DS183">
            <v>0</v>
          </cell>
          <cell r="DT183">
            <v>0</v>
          </cell>
          <cell r="DU183">
            <v>0</v>
          </cell>
          <cell r="DV183">
            <v>0</v>
          </cell>
          <cell r="DW183">
            <v>0</v>
          </cell>
          <cell r="DX183">
            <v>0</v>
          </cell>
          <cell r="DY183">
            <v>0</v>
          </cell>
          <cell r="DZ183">
            <v>0</v>
          </cell>
          <cell r="EA183">
            <v>0</v>
          </cell>
          <cell r="EC183">
            <v>0</v>
          </cell>
          <cell r="ED183">
            <v>0</v>
          </cell>
          <cell r="EE183">
            <v>0</v>
          </cell>
          <cell r="EF183">
            <v>0</v>
          </cell>
          <cell r="EG183">
            <v>0</v>
          </cell>
          <cell r="EH183">
            <v>0</v>
          </cell>
          <cell r="EI183">
            <v>0</v>
          </cell>
          <cell r="EJ183">
            <v>0</v>
          </cell>
          <cell r="EK183">
            <v>0</v>
          </cell>
          <cell r="EM183">
            <v>691.00699999999995</v>
          </cell>
          <cell r="EN183">
            <v>697.53400000000011</v>
          </cell>
          <cell r="ES183">
            <v>1144.8969999999999</v>
          </cell>
          <cell r="ET183">
            <v>1290.7739999999999</v>
          </cell>
          <cell r="EX183">
            <v>35775.103000000003</v>
          </cell>
          <cell r="EY183">
            <v>38217.226000000002</v>
          </cell>
          <cell r="FA183">
            <v>8.5269999999999992</v>
          </cell>
          <cell r="FB183">
            <v>9.0939999999999994</v>
          </cell>
          <cell r="FC183">
            <v>767.79600000000005</v>
          </cell>
          <cell r="FD183">
            <v>856.04200000000003</v>
          </cell>
          <cell r="FE183">
            <v>354.57799999999997</v>
          </cell>
          <cell r="FF183">
            <v>371.733</v>
          </cell>
          <cell r="FK183">
            <v>31030.784000000003</v>
          </cell>
          <cell r="FL183">
            <v>31461.417000000001</v>
          </cell>
          <cell r="FM183">
            <v>31200.498</v>
          </cell>
          <cell r="FN183">
            <v>693.12900000000002</v>
          </cell>
          <cell r="FO183">
            <v>328.64699999999999</v>
          </cell>
          <cell r="FP183">
            <v>3618.1329999999998</v>
          </cell>
          <cell r="FQ183">
            <v>26821.508999999998</v>
          </cell>
          <cell r="FR183">
            <v>31461.417000000001</v>
          </cell>
          <cell r="FS183">
            <v>0</v>
          </cell>
          <cell r="FU183">
            <v>0.08</v>
          </cell>
          <cell r="FV183">
            <v>-2934.62</v>
          </cell>
          <cell r="FW183">
            <v>0</v>
          </cell>
          <cell r="FX183">
            <v>0</v>
          </cell>
          <cell r="FY183">
            <v>0</v>
          </cell>
          <cell r="FZ183">
            <v>191.7</v>
          </cell>
          <cell r="GA183">
            <v>0.15</v>
          </cell>
          <cell r="GB183">
            <v>-5538</v>
          </cell>
          <cell r="GE183">
            <v>0.25</v>
          </cell>
          <cell r="GF183">
            <v>-9877</v>
          </cell>
          <cell r="GO183">
            <v>1.2500000000000001E-2</v>
          </cell>
          <cell r="GP183">
            <v>-1040.28</v>
          </cell>
          <cell r="GQ183" t="str">
            <v>81-99-12-156</v>
          </cell>
          <cell r="GR183">
            <v>0</v>
          </cell>
          <cell r="GS183">
            <v>-200</v>
          </cell>
          <cell r="GV183">
            <v>0</v>
          </cell>
          <cell r="GW183">
            <v>0</v>
          </cell>
          <cell r="GX183">
            <v>-3974.8999999999996</v>
          </cell>
          <cell r="GY183">
            <v>-15615</v>
          </cell>
          <cell r="GZ183">
            <v>-19589.899999999998</v>
          </cell>
          <cell r="HC183">
            <v>-19589.899999999998</v>
          </cell>
          <cell r="HE183">
            <v>1924.162246556001</v>
          </cell>
          <cell r="HF183">
            <v>5.8989375600000127</v>
          </cell>
          <cell r="HG183">
            <v>707.49745320000011</v>
          </cell>
          <cell r="HH183">
            <v>664.83143682000082</v>
          </cell>
          <cell r="HI183">
            <v>162.76401012800025</v>
          </cell>
          <cell r="HJ183">
            <v>164.3601338399998</v>
          </cell>
          <cell r="HK183">
            <v>87.296828320000117</v>
          </cell>
          <cell r="HL183">
            <v>56.60585417600015</v>
          </cell>
          <cell r="HM183">
            <v>74.907592511999908</v>
          </cell>
        </row>
        <row r="184">
          <cell r="B184" t="str">
            <v>81-10-157</v>
          </cell>
          <cell r="C184" t="str">
            <v>Devon-GTH00086WS</v>
          </cell>
          <cell r="D184" t="str">
            <v>Hyde Hickman B 1,2,3,4H</v>
          </cell>
          <cell r="E184">
            <v>41485</v>
          </cell>
          <cell r="F184">
            <v>44374</v>
          </cell>
          <cell r="H184">
            <v>2.1476000000000002</v>
          </cell>
          <cell r="I184">
            <v>2.1476000000000002</v>
          </cell>
          <cell r="J184">
            <v>0.43209999999999998</v>
          </cell>
          <cell r="K184">
            <v>8.4500000000000006E-2</v>
          </cell>
          <cell r="L184">
            <v>8.2699999999999996E-2</v>
          </cell>
          <cell r="M184">
            <v>2.7900000000000001E-2</v>
          </cell>
          <cell r="N184">
            <v>1.5900000000000001E-2</v>
          </cell>
          <cell r="O184">
            <v>2.3099999999999999E-2</v>
          </cell>
          <cell r="P184">
            <v>2.8138000000000001</v>
          </cell>
          <cell r="Q184">
            <v>1.6191</v>
          </cell>
          <cell r="R184">
            <v>1088.5999999999999</v>
          </cell>
          <cell r="T184" t="str">
            <v>PriceTableDevonNGL</v>
          </cell>
          <cell r="Y184">
            <v>41446</v>
          </cell>
          <cell r="Z184">
            <v>14.65</v>
          </cell>
          <cell r="AB184">
            <v>38433.487999999998</v>
          </cell>
          <cell r="AC184">
            <v>41200.807000000001</v>
          </cell>
          <cell r="AE184" t="str">
            <v>Yes</v>
          </cell>
          <cell r="AG184" t="str">
            <v>Yes</v>
          </cell>
          <cell r="AI184">
            <v>0.95</v>
          </cell>
          <cell r="AK184">
            <v>86331.567999999999</v>
          </cell>
          <cell r="AL184">
            <v>86331.567999999999</v>
          </cell>
          <cell r="AM184">
            <v>17370.026999999998</v>
          </cell>
          <cell r="AN184">
            <v>3396.8229999999999</v>
          </cell>
          <cell r="AO184">
            <v>3324.4650000000001</v>
          </cell>
          <cell r="AP184">
            <v>1121.5550000000001</v>
          </cell>
          <cell r="AQ184">
            <v>639.16600000000005</v>
          </cell>
          <cell r="AR184">
            <v>928.59900000000005</v>
          </cell>
          <cell r="AS184">
            <v>199443.77099999998</v>
          </cell>
          <cell r="AU184">
            <v>82539.759000000005</v>
          </cell>
          <cell r="AV184">
            <v>82539.759000000005</v>
          </cell>
          <cell r="AW184">
            <v>16607.11</v>
          </cell>
          <cell r="AX184">
            <v>3247.63</v>
          </cell>
          <cell r="AY184">
            <v>3178.4490000000001</v>
          </cell>
          <cell r="AZ184">
            <v>1072.2940000000001</v>
          </cell>
          <cell r="BA184">
            <v>611.09199999999998</v>
          </cell>
          <cell r="BB184">
            <v>887.81399999999996</v>
          </cell>
          <cell r="BC184">
            <v>190683.90700000004</v>
          </cell>
          <cell r="BE184">
            <v>582.298</v>
          </cell>
          <cell r="BF184">
            <v>69837.668000000005</v>
          </cell>
          <cell r="BG184">
            <v>17027.03</v>
          </cell>
          <cell r="BH184">
            <v>3008.7849999999999</v>
          </cell>
          <cell r="BI184">
            <v>3537.0329999999999</v>
          </cell>
          <cell r="BJ184">
            <v>1097.6220000000001</v>
          </cell>
          <cell r="BK184">
            <v>628.44399999999996</v>
          </cell>
          <cell r="BL184">
            <v>932.05600000000004</v>
          </cell>
          <cell r="BM184">
            <v>96650.936000000002</v>
          </cell>
          <cell r="BO184">
            <v>582.298</v>
          </cell>
          <cell r="BP184">
            <v>69837.667000000001</v>
          </cell>
          <cell r="BQ184">
            <v>17027.03</v>
          </cell>
          <cell r="BR184">
            <v>3008.7860000000001</v>
          </cell>
          <cell r="BS184">
            <v>3537.0329999999999</v>
          </cell>
          <cell r="BT184">
            <v>1097.6210000000001</v>
          </cell>
          <cell r="BU184">
            <v>628.44299999999998</v>
          </cell>
          <cell r="BV184">
            <v>932.05600000000004</v>
          </cell>
          <cell r="BW184">
            <v>96650.933999999979</v>
          </cell>
          <cell r="BY184">
            <v>0</v>
          </cell>
          <cell r="BZ184">
            <v>0</v>
          </cell>
          <cell r="CA184">
            <v>0</v>
          </cell>
          <cell r="CB184">
            <v>0</v>
          </cell>
          <cell r="CC184">
            <v>0</v>
          </cell>
          <cell r="CD184">
            <v>0</v>
          </cell>
          <cell r="CE184">
            <v>0</v>
          </cell>
          <cell r="CF184">
            <v>0</v>
          </cell>
          <cell r="CG184">
            <v>0</v>
          </cell>
          <cell r="CI184">
            <v>553.18299999999999</v>
          </cell>
          <cell r="CJ184">
            <v>66345.785000000003</v>
          </cell>
          <cell r="CK184">
            <v>16175.679</v>
          </cell>
          <cell r="CL184">
            <v>2858.346</v>
          </cell>
          <cell r="CM184">
            <v>3360.181</v>
          </cell>
          <cell r="CN184">
            <v>1042.741</v>
          </cell>
          <cell r="CO184">
            <v>597.02200000000005</v>
          </cell>
          <cell r="CP184">
            <v>885.45299999999997</v>
          </cell>
          <cell r="CQ184">
            <v>91818.39</v>
          </cell>
          <cell r="CS184">
            <v>34.545999999999999</v>
          </cell>
          <cell r="CT184">
            <v>2626.2950000000001</v>
          </cell>
          <cell r="CU184">
            <v>621.577</v>
          </cell>
          <cell r="CV184">
            <v>92.468999999999994</v>
          </cell>
          <cell r="CW184">
            <v>112.83499999999999</v>
          </cell>
          <cell r="CX184">
            <v>30.184999999999999</v>
          </cell>
          <cell r="CY184">
            <v>17.436</v>
          </cell>
          <cell r="CZ184">
            <v>22.795000000000002</v>
          </cell>
          <cell r="DB184">
            <v>34.78</v>
          </cell>
          <cell r="DC184">
            <v>4633.0309999999999</v>
          </cell>
          <cell r="DD184">
            <v>1559.046</v>
          </cell>
          <cell r="DE184">
            <v>299.76499999999999</v>
          </cell>
          <cell r="DF184">
            <v>366.93200000000002</v>
          </cell>
          <cell r="DG184">
            <v>120.387</v>
          </cell>
          <cell r="DH184">
            <v>69.676000000000002</v>
          </cell>
          <cell r="DI184">
            <v>109.94799999999999</v>
          </cell>
          <cell r="DJ184">
            <v>7193.5650000000005</v>
          </cell>
          <cell r="DL184">
            <v>0.22062000000000001</v>
          </cell>
          <cell r="DM184">
            <v>0.22062000000000001</v>
          </cell>
          <cell r="DN184">
            <v>0.87283500000000003</v>
          </cell>
          <cell r="DO184">
            <v>1.1972959999999999</v>
          </cell>
          <cell r="DP184">
            <v>1.18468</v>
          </cell>
          <cell r="DQ184">
            <v>1.986728</v>
          </cell>
          <cell r="DS184">
            <v>0</v>
          </cell>
          <cell r="DT184">
            <v>0</v>
          </cell>
          <cell r="DU184">
            <v>0</v>
          </cell>
          <cell r="DV184">
            <v>0</v>
          </cell>
          <cell r="DW184">
            <v>0</v>
          </cell>
          <cell r="DX184">
            <v>0</v>
          </cell>
          <cell r="DY184">
            <v>0</v>
          </cell>
          <cell r="DZ184">
            <v>0</v>
          </cell>
          <cell r="EA184">
            <v>0</v>
          </cell>
          <cell r="EC184">
            <v>0</v>
          </cell>
          <cell r="ED184">
            <v>0</v>
          </cell>
          <cell r="EE184">
            <v>0</v>
          </cell>
          <cell r="EF184">
            <v>0</v>
          </cell>
          <cell r="EG184">
            <v>0</v>
          </cell>
          <cell r="EH184">
            <v>0</v>
          </cell>
          <cell r="EI184">
            <v>0</v>
          </cell>
          <cell r="EJ184">
            <v>0</v>
          </cell>
          <cell r="EK184">
            <v>0</v>
          </cell>
          <cell r="EM184">
            <v>776.11599999999999</v>
          </cell>
          <cell r="EN184">
            <v>783.44600000000003</v>
          </cell>
          <cell r="ES184">
            <v>1285.9090000000001</v>
          </cell>
          <cell r="ET184">
            <v>1449.752</v>
          </cell>
          <cell r="EX184">
            <v>40199.091</v>
          </cell>
          <cell r="EY184">
            <v>42924.248</v>
          </cell>
          <cell r="FA184">
            <v>9.5809999999999995</v>
          </cell>
          <cell r="FB184">
            <v>10.214</v>
          </cell>
          <cell r="FC184">
            <v>862.74300000000005</v>
          </cell>
          <cell r="FD184">
            <v>961.476</v>
          </cell>
          <cell r="FE184">
            <v>398.42599999999999</v>
          </cell>
          <cell r="FF184">
            <v>417.51799999999997</v>
          </cell>
          <cell r="FK184">
            <v>34947.236999999994</v>
          </cell>
          <cell r="FL184">
            <v>35432.220999999998</v>
          </cell>
          <cell r="FM184">
            <v>35138.370999999999</v>
          </cell>
          <cell r="FN184">
            <v>780.61</v>
          </cell>
          <cell r="FO184">
            <v>370.12599999999998</v>
          </cell>
          <cell r="FP184">
            <v>4074.7840000000001</v>
          </cell>
          <cell r="FQ184">
            <v>30206.702000000001</v>
          </cell>
          <cell r="FR184">
            <v>35432.220999999998</v>
          </cell>
          <cell r="FS184">
            <v>0</v>
          </cell>
          <cell r="FU184">
            <v>0.08</v>
          </cell>
          <cell r="FV184">
            <v>-3296.06</v>
          </cell>
          <cell r="FW184">
            <v>0</v>
          </cell>
          <cell r="FX184">
            <v>0</v>
          </cell>
          <cell r="FY184">
            <v>0</v>
          </cell>
          <cell r="FZ184">
            <v>192.7</v>
          </cell>
          <cell r="GA184">
            <v>0.15</v>
          </cell>
          <cell r="GB184">
            <v>-6222.75</v>
          </cell>
          <cell r="GE184">
            <v>0.25</v>
          </cell>
          <cell r="GF184">
            <v>-11093.5</v>
          </cell>
          <cell r="GO184">
            <v>1.2500000000000001E-2</v>
          </cell>
          <cell r="GP184">
            <v>-1147.73</v>
          </cell>
          <cell r="GQ184" t="str">
            <v>81-99-12-157</v>
          </cell>
          <cell r="GR184">
            <v>1102</v>
          </cell>
          <cell r="GS184">
            <v>-200</v>
          </cell>
          <cell r="GV184">
            <v>0</v>
          </cell>
          <cell r="GW184">
            <v>0</v>
          </cell>
          <cell r="GX184">
            <v>-4443.79</v>
          </cell>
          <cell r="GY184">
            <v>-17516.25</v>
          </cell>
          <cell r="GZ184">
            <v>-21960.039999999997</v>
          </cell>
          <cell r="HC184">
            <v>-21960.039999999997</v>
          </cell>
          <cell r="HE184">
            <v>2173.5726407169991</v>
          </cell>
          <cell r="HF184">
            <v>6.423351300000002</v>
          </cell>
          <cell r="HG184">
            <v>770.37922746000038</v>
          </cell>
          <cell r="HH184">
            <v>743.08895008499894</v>
          </cell>
          <cell r="HI184">
            <v>180.1200129439998</v>
          </cell>
          <cell r="HJ184">
            <v>209.51302735999982</v>
          </cell>
          <cell r="HK184">
            <v>109.03361936800017</v>
          </cell>
          <cell r="HL184">
            <v>62.426967215999824</v>
          </cell>
          <cell r="HM184">
            <v>92.587484984000127</v>
          </cell>
        </row>
        <row r="185">
          <cell r="B185" t="str">
            <v>81-10-174</v>
          </cell>
          <cell r="C185" t="str">
            <v>Devon-GTH00086WS</v>
          </cell>
          <cell r="D185" t="str">
            <v>Donegal Hills CDP</v>
          </cell>
          <cell r="E185">
            <v>9077</v>
          </cell>
          <cell r="F185">
            <v>11210</v>
          </cell>
          <cell r="H185">
            <v>3.1974999999999998</v>
          </cell>
          <cell r="I185">
            <v>3.1974999999999998</v>
          </cell>
          <cell r="J185">
            <v>1.1948000000000001</v>
          </cell>
          <cell r="K185">
            <v>0.40089999999999998</v>
          </cell>
          <cell r="L185">
            <v>0.23669999999999999</v>
          </cell>
          <cell r="M185">
            <v>0.14080000000000001</v>
          </cell>
          <cell r="N185">
            <v>0.13519999999999999</v>
          </cell>
          <cell r="O185">
            <v>0.39660000000000001</v>
          </cell>
          <cell r="P185">
            <v>5.7024999999999997</v>
          </cell>
          <cell r="Q185">
            <v>0.68700000000000006</v>
          </cell>
          <cell r="R185">
            <v>1257.7</v>
          </cell>
          <cell r="T185" t="str">
            <v>PriceTableDevonNGL</v>
          </cell>
          <cell r="Y185">
            <v>41422</v>
          </cell>
          <cell r="Z185">
            <v>14.65</v>
          </cell>
          <cell r="AB185">
            <v>8367.74</v>
          </cell>
          <cell r="AC185">
            <v>10408.370999999999</v>
          </cell>
          <cell r="AE185" t="str">
            <v>Yes</v>
          </cell>
          <cell r="AG185" t="str">
            <v>Yes</v>
          </cell>
          <cell r="AI185">
            <v>0.95</v>
          </cell>
          <cell r="AK185">
            <v>27984.99</v>
          </cell>
          <cell r="AL185">
            <v>27984.99</v>
          </cell>
          <cell r="AM185">
            <v>10457.065000000001</v>
          </cell>
          <cell r="AN185">
            <v>3508.7359999999999</v>
          </cell>
          <cell r="AO185">
            <v>2071.6329999999998</v>
          </cell>
          <cell r="AP185">
            <v>1232.3019999999999</v>
          </cell>
          <cell r="AQ185">
            <v>1183.29</v>
          </cell>
          <cell r="AR185">
            <v>3471.1019999999999</v>
          </cell>
          <cell r="AS185">
            <v>77894.107999999993</v>
          </cell>
          <cell r="AU185">
            <v>26755.848999999998</v>
          </cell>
          <cell r="AV185">
            <v>26755.848999999998</v>
          </cell>
          <cell r="AW185">
            <v>9997.7759999999998</v>
          </cell>
          <cell r="AX185">
            <v>3354.627</v>
          </cell>
          <cell r="AY185">
            <v>1980.644</v>
          </cell>
          <cell r="AZ185">
            <v>1178.1780000000001</v>
          </cell>
          <cell r="BA185">
            <v>1131.318</v>
          </cell>
          <cell r="BB185">
            <v>3318.6460000000002</v>
          </cell>
          <cell r="BC185">
            <v>74472.886999999988</v>
          </cell>
          <cell r="BE185">
            <v>188.756</v>
          </cell>
          <cell r="BF185">
            <v>22638.375</v>
          </cell>
          <cell r="BG185">
            <v>10250.575000000001</v>
          </cell>
          <cell r="BH185">
            <v>3107.9140000000002</v>
          </cell>
          <cell r="BI185">
            <v>2204.0949999999998</v>
          </cell>
          <cell r="BJ185">
            <v>1206.0060000000001</v>
          </cell>
          <cell r="BK185">
            <v>1163.44</v>
          </cell>
          <cell r="BL185">
            <v>3484.0230000000001</v>
          </cell>
          <cell r="BM185">
            <v>44243.184000000008</v>
          </cell>
          <cell r="BO185">
            <v>188.756</v>
          </cell>
          <cell r="BP185">
            <v>22638.376</v>
          </cell>
          <cell r="BQ185">
            <v>10250.575000000001</v>
          </cell>
          <cell r="BR185">
            <v>3107.9140000000002</v>
          </cell>
          <cell r="BS185">
            <v>2204.0949999999998</v>
          </cell>
          <cell r="BT185">
            <v>1206.0060000000001</v>
          </cell>
          <cell r="BU185">
            <v>1163.44</v>
          </cell>
          <cell r="BV185">
            <v>3484.0219999999999</v>
          </cell>
          <cell r="BW185">
            <v>44243.184000000001</v>
          </cell>
          <cell r="BY185">
            <v>0</v>
          </cell>
          <cell r="BZ185">
            <v>0</v>
          </cell>
          <cell r="CA185">
            <v>0</v>
          </cell>
          <cell r="CB185">
            <v>0</v>
          </cell>
          <cell r="CC185">
            <v>0</v>
          </cell>
          <cell r="CD185">
            <v>0</v>
          </cell>
          <cell r="CE185">
            <v>0</v>
          </cell>
          <cell r="CF185">
            <v>0</v>
          </cell>
          <cell r="CG185">
            <v>0</v>
          </cell>
          <cell r="CI185">
            <v>179.31800000000001</v>
          </cell>
          <cell r="CJ185">
            <v>21506.455999999998</v>
          </cell>
          <cell r="CK185">
            <v>9738.0460000000003</v>
          </cell>
          <cell r="CL185">
            <v>2952.518</v>
          </cell>
          <cell r="CM185">
            <v>2093.89</v>
          </cell>
          <cell r="CN185">
            <v>1145.7059999999999</v>
          </cell>
          <cell r="CO185">
            <v>1105.268</v>
          </cell>
          <cell r="CP185">
            <v>3309.8220000000001</v>
          </cell>
          <cell r="CQ185">
            <v>42031.024000000005</v>
          </cell>
          <cell r="CS185">
            <v>11.198</v>
          </cell>
          <cell r="CT185">
            <v>851.33199999999999</v>
          </cell>
          <cell r="CU185">
            <v>374.20100000000002</v>
          </cell>
          <cell r="CV185">
            <v>95.516000000000005</v>
          </cell>
          <cell r="CW185">
            <v>70.313000000000002</v>
          </cell>
          <cell r="CX185">
            <v>33.165999999999997</v>
          </cell>
          <cell r="CY185">
            <v>32.28</v>
          </cell>
          <cell r="CZ185">
            <v>85.207999999999998</v>
          </cell>
          <cell r="DB185">
            <v>11.273999999999999</v>
          </cell>
          <cell r="DC185">
            <v>1501.83</v>
          </cell>
          <cell r="DD185">
            <v>938.57299999999998</v>
          </cell>
          <cell r="DE185">
            <v>309.64100000000002</v>
          </cell>
          <cell r="DF185">
            <v>228.65299999999999</v>
          </cell>
          <cell r="DG185">
            <v>132.27500000000001</v>
          </cell>
          <cell r="DH185">
            <v>128.99100000000001</v>
          </cell>
          <cell r="DI185">
            <v>410.98599999999999</v>
          </cell>
          <cell r="DJ185">
            <v>3662.2229999999995</v>
          </cell>
          <cell r="DL185">
            <v>0.22062000000000001</v>
          </cell>
          <cell r="DM185">
            <v>0.22062000000000001</v>
          </cell>
          <cell r="DN185">
            <v>0.87283500000000003</v>
          </cell>
          <cell r="DO185">
            <v>1.1972959999999999</v>
          </cell>
          <cell r="DP185">
            <v>1.18468</v>
          </cell>
          <cell r="DQ185">
            <v>1.986728</v>
          </cell>
          <cell r="DS185">
            <v>0</v>
          </cell>
          <cell r="DT185">
            <v>0</v>
          </cell>
          <cell r="DU185">
            <v>0</v>
          </cell>
          <cell r="DV185">
            <v>0</v>
          </cell>
          <cell r="DW185">
            <v>0</v>
          </cell>
          <cell r="DX185">
            <v>0</v>
          </cell>
          <cell r="DY185">
            <v>0</v>
          </cell>
          <cell r="DZ185">
            <v>0</v>
          </cell>
          <cell r="EA185">
            <v>0</v>
          </cell>
          <cell r="EC185">
            <v>0</v>
          </cell>
          <cell r="ED185">
            <v>0</v>
          </cell>
          <cell r="EE185">
            <v>0</v>
          </cell>
          <cell r="EF185">
            <v>0</v>
          </cell>
          <cell r="EG185">
            <v>0</v>
          </cell>
          <cell r="EH185">
            <v>0</v>
          </cell>
          <cell r="EI185">
            <v>0</v>
          </cell>
          <cell r="EJ185">
            <v>0</v>
          </cell>
          <cell r="EK185">
            <v>0</v>
          </cell>
          <cell r="EM185">
            <v>196.06700000000001</v>
          </cell>
          <cell r="EN185">
            <v>197.91900000000001</v>
          </cell>
          <cell r="ES185">
            <v>324.85300000000001</v>
          </cell>
          <cell r="ET185">
            <v>366.24400000000003</v>
          </cell>
          <cell r="EX185">
            <v>8752.1470000000008</v>
          </cell>
          <cell r="EY185">
            <v>10843.755999999999</v>
          </cell>
          <cell r="FA185">
            <v>2.0859999999999999</v>
          </cell>
          <cell r="FB185">
            <v>2.58</v>
          </cell>
          <cell r="FC185">
            <v>187.83600000000001</v>
          </cell>
          <cell r="FD185">
            <v>242.893</v>
          </cell>
          <cell r="FE185">
            <v>86.745000000000005</v>
          </cell>
          <cell r="FF185">
            <v>105.476</v>
          </cell>
          <cell r="FK185">
            <v>6983.6139999999996</v>
          </cell>
          <cell r="FL185">
            <v>7080.53</v>
          </cell>
          <cell r="FM185">
            <v>7021.8090000000002</v>
          </cell>
          <cell r="FN185">
            <v>155.99199999999999</v>
          </cell>
          <cell r="FO185">
            <v>73.962999999999994</v>
          </cell>
          <cell r="FP185">
            <v>814.27700000000004</v>
          </cell>
          <cell r="FQ185">
            <v>6036.2979999999998</v>
          </cell>
          <cell r="FR185">
            <v>7080.53</v>
          </cell>
          <cell r="FS185">
            <v>0</v>
          </cell>
          <cell r="FU185">
            <v>0.08</v>
          </cell>
          <cell r="FV185">
            <v>-832.67</v>
          </cell>
          <cell r="FW185">
            <v>0</v>
          </cell>
          <cell r="FX185">
            <v>0</v>
          </cell>
          <cell r="FY185">
            <v>0</v>
          </cell>
          <cell r="FZ185">
            <v>193.3</v>
          </cell>
          <cell r="GA185">
            <v>0.15</v>
          </cell>
          <cell r="GB185">
            <v>-1361.55</v>
          </cell>
          <cell r="GE185">
            <v>0.25</v>
          </cell>
          <cell r="GF185">
            <v>-2802.5</v>
          </cell>
          <cell r="GO185">
            <v>1.2500000000000001E-2</v>
          </cell>
          <cell r="GP185">
            <v>-525.39</v>
          </cell>
          <cell r="GQ185" t="str">
            <v>81-12-174</v>
          </cell>
          <cell r="GR185">
            <v>29441</v>
          </cell>
          <cell r="GS185">
            <v>-200</v>
          </cell>
          <cell r="GV185">
            <v>0</v>
          </cell>
          <cell r="GW185">
            <v>0</v>
          </cell>
          <cell r="GX185">
            <v>-1358.06</v>
          </cell>
          <cell r="GY185">
            <v>-4364.05</v>
          </cell>
          <cell r="GZ185">
            <v>-5722.11</v>
          </cell>
          <cell r="HC185">
            <v>-5722.11</v>
          </cell>
          <cell r="HE185">
            <v>1597.2337436150015</v>
          </cell>
          <cell r="HF185">
            <v>2.0822115599999975</v>
          </cell>
          <cell r="HG185">
            <v>249.72396978000037</v>
          </cell>
          <cell r="HH185">
            <v>447.3532497150004</v>
          </cell>
          <cell r="HI185">
            <v>186.0550092160002</v>
          </cell>
          <cell r="HJ185">
            <v>130.55765939999992</v>
          </cell>
          <cell r="HK185">
            <v>119.79969840000037</v>
          </cell>
          <cell r="HL185">
            <v>115.57194121600006</v>
          </cell>
          <cell r="HM185">
            <v>346.09000432800008</v>
          </cell>
        </row>
        <row r="186">
          <cell r="B186" t="str">
            <v>81-10-182</v>
          </cell>
          <cell r="C186" t="str">
            <v>Devon-GTH00086WS</v>
          </cell>
          <cell r="D186" t="str">
            <v>McMahon 2 &amp; 8 CDP</v>
          </cell>
          <cell r="E186">
            <v>32039</v>
          </cell>
          <cell r="F186">
            <v>34631</v>
          </cell>
          <cell r="H186">
            <v>2.2216999999999998</v>
          </cell>
          <cell r="I186">
            <v>2.2216999999999998</v>
          </cell>
          <cell r="J186">
            <v>0.50629999999999997</v>
          </cell>
          <cell r="K186">
            <v>0.11360000000000001</v>
          </cell>
          <cell r="L186">
            <v>0.1046</v>
          </cell>
          <cell r="M186">
            <v>3.9300000000000002E-2</v>
          </cell>
          <cell r="N186">
            <v>2.4899999999999999E-2</v>
          </cell>
          <cell r="O186">
            <v>3.7999999999999999E-2</v>
          </cell>
          <cell r="P186">
            <v>3.0484</v>
          </cell>
          <cell r="Q186">
            <v>1.6158999999999999</v>
          </cell>
          <cell r="R186">
            <v>1099.9000000000001</v>
          </cell>
          <cell r="T186" t="str">
            <v>PriceTableDevonNGL</v>
          </cell>
          <cell r="Y186">
            <v>41446</v>
          </cell>
          <cell r="Z186">
            <v>14.65</v>
          </cell>
          <cell r="AB186">
            <v>29672.311000000002</v>
          </cell>
          <cell r="AC186">
            <v>32154.53</v>
          </cell>
          <cell r="AE186" t="str">
            <v>Yes</v>
          </cell>
          <cell r="AG186" t="str">
            <v>Yes</v>
          </cell>
          <cell r="AI186">
            <v>0.95</v>
          </cell>
          <cell r="AK186">
            <v>68951.418999999994</v>
          </cell>
          <cell r="AL186">
            <v>68951.418999999994</v>
          </cell>
          <cell r="AM186">
            <v>15713.239</v>
          </cell>
          <cell r="AN186">
            <v>3525.625</v>
          </cell>
          <cell r="AO186">
            <v>3246.306</v>
          </cell>
          <cell r="AP186">
            <v>1219.692</v>
          </cell>
          <cell r="AQ186">
            <v>772.78200000000004</v>
          </cell>
          <cell r="AR186">
            <v>1179.346</v>
          </cell>
          <cell r="AS186">
            <v>163559.82800000001</v>
          </cell>
          <cell r="AU186">
            <v>65922.972999999998</v>
          </cell>
          <cell r="AV186">
            <v>65922.972999999998</v>
          </cell>
          <cell r="AW186">
            <v>15023.091</v>
          </cell>
          <cell r="AX186">
            <v>3370.7750000000001</v>
          </cell>
          <cell r="AY186">
            <v>3103.7240000000002</v>
          </cell>
          <cell r="AZ186">
            <v>1166.1220000000001</v>
          </cell>
          <cell r="BA186">
            <v>738.84100000000001</v>
          </cell>
          <cell r="BB186">
            <v>1127.548</v>
          </cell>
          <cell r="BC186">
            <v>156376.04699999999</v>
          </cell>
          <cell r="BE186">
            <v>465.07100000000003</v>
          </cell>
          <cell r="BF186">
            <v>55778.048000000003</v>
          </cell>
          <cell r="BG186">
            <v>15402.958000000001</v>
          </cell>
          <cell r="BH186">
            <v>3122.8739999999998</v>
          </cell>
          <cell r="BI186">
            <v>3453.877</v>
          </cell>
          <cell r="BJ186">
            <v>1193.665</v>
          </cell>
          <cell r="BK186">
            <v>759.81899999999996</v>
          </cell>
          <cell r="BL186">
            <v>1183.7360000000001</v>
          </cell>
          <cell r="BM186">
            <v>81360.047999999995</v>
          </cell>
          <cell r="BO186">
            <v>465.07100000000003</v>
          </cell>
          <cell r="BP186">
            <v>55778.048000000003</v>
          </cell>
          <cell r="BQ186">
            <v>15402.958000000001</v>
          </cell>
          <cell r="BR186">
            <v>3122.8739999999998</v>
          </cell>
          <cell r="BS186">
            <v>3453.877</v>
          </cell>
          <cell r="BT186">
            <v>1193.6659999999999</v>
          </cell>
          <cell r="BU186">
            <v>759.81899999999996</v>
          </cell>
          <cell r="BV186">
            <v>1183.7370000000001</v>
          </cell>
          <cell r="BW186">
            <v>81360.049999999988</v>
          </cell>
          <cell r="BY186">
            <v>0</v>
          </cell>
          <cell r="BZ186">
            <v>0</v>
          </cell>
          <cell r="CA186">
            <v>0</v>
          </cell>
          <cell r="CB186">
            <v>0</v>
          </cell>
          <cell r="CC186">
            <v>0</v>
          </cell>
          <cell r="CD186">
            <v>0</v>
          </cell>
          <cell r="CE186">
            <v>0</v>
          </cell>
          <cell r="CF186">
            <v>0</v>
          </cell>
          <cell r="CG186">
            <v>0</v>
          </cell>
          <cell r="CI186">
            <v>441.81700000000001</v>
          </cell>
          <cell r="CJ186">
            <v>52989.146000000001</v>
          </cell>
          <cell r="CK186">
            <v>14632.81</v>
          </cell>
          <cell r="CL186">
            <v>2966.73</v>
          </cell>
          <cell r="CM186">
            <v>3281.183</v>
          </cell>
          <cell r="CN186">
            <v>1133.982</v>
          </cell>
          <cell r="CO186">
            <v>721.82799999999997</v>
          </cell>
          <cell r="CP186">
            <v>1124.549</v>
          </cell>
          <cell r="CQ186">
            <v>77292.044999999998</v>
          </cell>
          <cell r="CS186">
            <v>27.591000000000001</v>
          </cell>
          <cell r="CT186">
            <v>2097.5729999999999</v>
          </cell>
          <cell r="CU186">
            <v>562.29</v>
          </cell>
          <cell r="CV186">
            <v>95.975999999999999</v>
          </cell>
          <cell r="CW186">
            <v>110.182</v>
          </cell>
          <cell r="CX186">
            <v>32.826000000000001</v>
          </cell>
          <cell r="CY186">
            <v>21.082000000000001</v>
          </cell>
          <cell r="CZ186">
            <v>28.95</v>
          </cell>
          <cell r="DB186">
            <v>27.777999999999999</v>
          </cell>
          <cell r="DC186">
            <v>3700.3159999999998</v>
          </cell>
          <cell r="DD186">
            <v>1410.3409999999999</v>
          </cell>
          <cell r="DE186">
            <v>311.13200000000001</v>
          </cell>
          <cell r="DF186">
            <v>358.30500000000001</v>
          </cell>
          <cell r="DG186">
            <v>130.92099999999999</v>
          </cell>
          <cell r="DH186">
            <v>84.241</v>
          </cell>
          <cell r="DI186">
            <v>139.637</v>
          </cell>
          <cell r="DJ186">
            <v>6162.6709999999994</v>
          </cell>
          <cell r="DL186">
            <v>0.22062000000000001</v>
          </cell>
          <cell r="DM186">
            <v>0.22062000000000001</v>
          </cell>
          <cell r="DN186">
            <v>0.87283500000000003</v>
          </cell>
          <cell r="DO186">
            <v>1.1972959999999999</v>
          </cell>
          <cell r="DP186">
            <v>1.18468</v>
          </cell>
          <cell r="DQ186">
            <v>1.986728</v>
          </cell>
          <cell r="DS186">
            <v>0</v>
          </cell>
          <cell r="DT186">
            <v>0</v>
          </cell>
          <cell r="DU186">
            <v>0</v>
          </cell>
          <cell r="DV186">
            <v>0</v>
          </cell>
          <cell r="DW186">
            <v>0</v>
          </cell>
          <cell r="DX186">
            <v>0</v>
          </cell>
          <cell r="DY186">
            <v>0</v>
          </cell>
          <cell r="DZ186">
            <v>0</v>
          </cell>
          <cell r="EA186">
            <v>0</v>
          </cell>
          <cell r="EC186">
            <v>0</v>
          </cell>
          <cell r="ED186">
            <v>0</v>
          </cell>
          <cell r="EE186">
            <v>0</v>
          </cell>
          <cell r="EF186">
            <v>0</v>
          </cell>
          <cell r="EG186">
            <v>0</v>
          </cell>
          <cell r="EH186">
            <v>0</v>
          </cell>
          <cell r="EI186">
            <v>0</v>
          </cell>
          <cell r="EJ186">
            <v>0</v>
          </cell>
          <cell r="EK186">
            <v>0</v>
          </cell>
          <cell r="EM186">
            <v>605.70699999999999</v>
          </cell>
          <cell r="EN186">
            <v>611.428</v>
          </cell>
          <cell r="ES186">
            <v>1003.568</v>
          </cell>
          <cell r="ET186">
            <v>1131.4369999999999</v>
          </cell>
          <cell r="EX186">
            <v>31035.432000000001</v>
          </cell>
          <cell r="EY186">
            <v>33499.563000000002</v>
          </cell>
          <cell r="FA186">
            <v>7.3970000000000002</v>
          </cell>
          <cell r="FB186">
            <v>7.9710000000000001</v>
          </cell>
          <cell r="FC186">
            <v>666.07500000000005</v>
          </cell>
          <cell r="FD186">
            <v>750.36900000000003</v>
          </cell>
          <cell r="FE186">
            <v>307.60199999999998</v>
          </cell>
          <cell r="FF186">
            <v>325.84500000000003</v>
          </cell>
          <cell r="FK186">
            <v>26725.464000000004</v>
          </cell>
          <cell r="FL186">
            <v>27096.35</v>
          </cell>
          <cell r="FM186">
            <v>26871.632000000001</v>
          </cell>
          <cell r="FN186">
            <v>596.96199999999999</v>
          </cell>
          <cell r="FO186">
            <v>283.04899999999998</v>
          </cell>
          <cell r="FP186">
            <v>3116.14</v>
          </cell>
          <cell r="FQ186">
            <v>23100.199000000001</v>
          </cell>
          <cell r="FR186">
            <v>27096.35</v>
          </cell>
          <cell r="FS186">
            <v>0</v>
          </cell>
          <cell r="FU186">
            <v>0.08</v>
          </cell>
          <cell r="FV186">
            <v>-2572.36</v>
          </cell>
          <cell r="FW186">
            <v>0</v>
          </cell>
          <cell r="FX186">
            <v>0</v>
          </cell>
          <cell r="FY186">
            <v>0</v>
          </cell>
          <cell r="FZ186">
            <v>163.80000000000001</v>
          </cell>
          <cell r="GA186">
            <v>0.15</v>
          </cell>
          <cell r="GB186">
            <v>-4805.8500000000004</v>
          </cell>
          <cell r="GE186">
            <v>0.25</v>
          </cell>
          <cell r="GF186">
            <v>-8657.75</v>
          </cell>
          <cell r="GO186">
            <v>1.2500000000000001E-2</v>
          </cell>
          <cell r="GP186">
            <v>-966.15</v>
          </cell>
          <cell r="GQ186" t="str">
            <v>81-12-182</v>
          </cell>
          <cell r="GR186">
            <v>398</v>
          </cell>
          <cell r="GS186">
            <v>-200</v>
          </cell>
          <cell r="GV186">
            <v>0</v>
          </cell>
          <cell r="GW186">
            <v>0</v>
          </cell>
          <cell r="GX186">
            <v>-3538.51</v>
          </cell>
          <cell r="GY186">
            <v>-13663.6</v>
          </cell>
          <cell r="GZ186">
            <v>-17202.11</v>
          </cell>
          <cell r="HC186">
            <v>-17202.11</v>
          </cell>
          <cell r="HE186">
            <v>1995.8078416520013</v>
          </cell>
          <cell r="HF186">
            <v>5.1302974800000047</v>
          </cell>
          <cell r="HG186">
            <v>615.28755924000041</v>
          </cell>
          <cell r="HH186">
            <v>672.21212958000092</v>
          </cell>
          <cell r="HI186">
            <v>186.95058662399973</v>
          </cell>
          <cell r="HJ186">
            <v>204.58712791999994</v>
          </cell>
          <cell r="HK186">
            <v>118.57388722399999</v>
          </cell>
          <cell r="HL186">
            <v>75.477783447999968</v>
          </cell>
          <cell r="HM186">
            <v>117.58847013600025</v>
          </cell>
        </row>
        <row r="187">
          <cell r="B187" t="str">
            <v>81-10-184</v>
          </cell>
          <cell r="C187" t="str">
            <v>Devon-GTH00086WS</v>
          </cell>
          <cell r="D187" t="str">
            <v>McMahon 4 &amp; 7 CDP</v>
          </cell>
          <cell r="E187">
            <v>51427</v>
          </cell>
          <cell r="F187">
            <v>55438</v>
          </cell>
          <cell r="H187">
            <v>2.3062999999999998</v>
          </cell>
          <cell r="I187">
            <v>2.3062999999999998</v>
          </cell>
          <cell r="J187">
            <v>0.49099999999999999</v>
          </cell>
          <cell r="K187">
            <v>9.8400000000000001E-2</v>
          </cell>
          <cell r="L187">
            <v>9.3899999999999997E-2</v>
          </cell>
          <cell r="M187">
            <v>3.1300000000000001E-2</v>
          </cell>
          <cell r="N187">
            <v>1.83E-2</v>
          </cell>
          <cell r="O187">
            <v>2.5000000000000001E-2</v>
          </cell>
          <cell r="P187">
            <v>3.0642</v>
          </cell>
          <cell r="Q187">
            <v>1.6361000000000001</v>
          </cell>
          <cell r="R187">
            <v>1097.0999999999999</v>
          </cell>
          <cell r="T187" t="str">
            <v>PriceTableDevonNGL</v>
          </cell>
          <cell r="Y187">
            <v>41445</v>
          </cell>
          <cell r="Z187">
            <v>14.65</v>
          </cell>
          <cell r="AB187">
            <v>47632.28</v>
          </cell>
          <cell r="AC187">
            <v>51473.618000000002</v>
          </cell>
          <cell r="AE187" t="str">
            <v>Yes</v>
          </cell>
          <cell r="AG187" t="str">
            <v>Yes</v>
          </cell>
          <cell r="AI187">
            <v>0.95</v>
          </cell>
          <cell r="AK187">
            <v>114900.94500000001</v>
          </cell>
          <cell r="AL187">
            <v>114900.94500000001</v>
          </cell>
          <cell r="AM187">
            <v>24461.85</v>
          </cell>
          <cell r="AN187">
            <v>4902.3339999999998</v>
          </cell>
          <cell r="AO187">
            <v>4678.1419999999998</v>
          </cell>
          <cell r="AP187">
            <v>1559.3810000000001</v>
          </cell>
          <cell r="AQ187">
            <v>911.71500000000003</v>
          </cell>
          <cell r="AR187">
            <v>1245.5119999999999</v>
          </cell>
          <cell r="AS187">
            <v>267560.82400000002</v>
          </cell>
          <cell r="AU187">
            <v>109854.327</v>
          </cell>
          <cell r="AV187">
            <v>109854.327</v>
          </cell>
          <cell r="AW187">
            <v>23387.449000000001</v>
          </cell>
          <cell r="AX187">
            <v>4687.0159999999996</v>
          </cell>
          <cell r="AY187">
            <v>4472.6710000000003</v>
          </cell>
          <cell r="AZ187">
            <v>1490.89</v>
          </cell>
          <cell r="BA187">
            <v>871.67100000000005</v>
          </cell>
          <cell r="BB187">
            <v>1190.807</v>
          </cell>
          <cell r="BC187">
            <v>255809.15800000002</v>
          </cell>
          <cell r="BE187">
            <v>774.99599999999998</v>
          </cell>
          <cell r="BF187">
            <v>92948.782000000007</v>
          </cell>
          <cell r="BG187">
            <v>23978.813999999998</v>
          </cell>
          <cell r="BH187">
            <v>4342.3140000000003</v>
          </cell>
          <cell r="BI187">
            <v>4977.2650000000003</v>
          </cell>
          <cell r="BJ187">
            <v>1526.105</v>
          </cell>
          <cell r="BK187">
            <v>896.42100000000005</v>
          </cell>
          <cell r="BL187">
            <v>1250.1479999999999</v>
          </cell>
          <cell r="BM187">
            <v>130694.845</v>
          </cell>
          <cell r="BO187">
            <v>774.99599999999998</v>
          </cell>
          <cell r="BP187">
            <v>92948.781000000003</v>
          </cell>
          <cell r="BQ187">
            <v>23978.812999999998</v>
          </cell>
          <cell r="BR187">
            <v>4342.3130000000001</v>
          </cell>
          <cell r="BS187">
            <v>4977.2650000000003</v>
          </cell>
          <cell r="BT187">
            <v>1526.105</v>
          </cell>
          <cell r="BU187">
            <v>896.42100000000005</v>
          </cell>
          <cell r="BV187">
            <v>1250.1479999999999</v>
          </cell>
          <cell r="BW187">
            <v>130694.84199999999</v>
          </cell>
          <cell r="BY187">
            <v>0</v>
          </cell>
          <cell r="BZ187">
            <v>0</v>
          </cell>
          <cell r="CA187">
            <v>0</v>
          </cell>
          <cell r="CB187">
            <v>0</v>
          </cell>
          <cell r="CC187">
            <v>0</v>
          </cell>
          <cell r="CD187">
            <v>0</v>
          </cell>
          <cell r="CE187">
            <v>0</v>
          </cell>
          <cell r="CF187">
            <v>0</v>
          </cell>
          <cell r="CG187">
            <v>0</v>
          </cell>
          <cell r="CI187">
            <v>736.24599999999998</v>
          </cell>
          <cell r="CJ187">
            <v>88301.342999999993</v>
          </cell>
          <cell r="CK187">
            <v>22779.873</v>
          </cell>
          <cell r="CL187">
            <v>4125.1980000000003</v>
          </cell>
          <cell r="CM187">
            <v>4728.402</v>
          </cell>
          <cell r="CN187">
            <v>1449.8</v>
          </cell>
          <cell r="CO187">
            <v>851.6</v>
          </cell>
          <cell r="CP187">
            <v>1187.6410000000001</v>
          </cell>
          <cell r="CQ187">
            <v>124160.10300000002</v>
          </cell>
          <cell r="CS187">
            <v>45.978000000000002</v>
          </cell>
          <cell r="CT187">
            <v>3495.4050000000002</v>
          </cell>
          <cell r="CU187">
            <v>875.35400000000004</v>
          </cell>
          <cell r="CV187">
            <v>133.453</v>
          </cell>
          <cell r="CW187">
            <v>158.78</v>
          </cell>
          <cell r="CX187">
            <v>41.968000000000004</v>
          </cell>
          <cell r="CY187">
            <v>24.872</v>
          </cell>
          <cell r="CZ187">
            <v>30.574999999999999</v>
          </cell>
          <cell r="DB187">
            <v>46.29</v>
          </cell>
          <cell r="DC187">
            <v>6166.2219999999998</v>
          </cell>
          <cell r="DD187">
            <v>2195.5720000000001</v>
          </cell>
          <cell r="DE187">
            <v>432.625</v>
          </cell>
          <cell r="DF187">
            <v>516.34199999999998</v>
          </cell>
          <cell r="DG187">
            <v>167.38300000000001</v>
          </cell>
          <cell r="DH187">
            <v>99.385999999999996</v>
          </cell>
          <cell r="DI187">
            <v>147.471</v>
          </cell>
          <cell r="DJ187">
            <v>9771.2909999999993</v>
          </cell>
          <cell r="DL187">
            <v>0.22062000000000001</v>
          </cell>
          <cell r="DM187">
            <v>0.22062000000000001</v>
          </cell>
          <cell r="DN187">
            <v>0.87283500000000003</v>
          </cell>
          <cell r="DO187">
            <v>1.1972959999999999</v>
          </cell>
          <cell r="DP187">
            <v>1.18468</v>
          </cell>
          <cell r="DQ187">
            <v>1.986728</v>
          </cell>
          <cell r="DS187">
            <v>0</v>
          </cell>
          <cell r="DT187">
            <v>0</v>
          </cell>
          <cell r="DU187">
            <v>0</v>
          </cell>
          <cell r="DV187">
            <v>0</v>
          </cell>
          <cell r="DW187">
            <v>0</v>
          </cell>
          <cell r="DX187">
            <v>0</v>
          </cell>
          <cell r="DY187">
            <v>0</v>
          </cell>
          <cell r="DZ187">
            <v>0</v>
          </cell>
          <cell r="EA187">
            <v>0</v>
          </cell>
          <cell r="EC187">
            <v>0</v>
          </cell>
          <cell r="ED187">
            <v>0</v>
          </cell>
          <cell r="EE187">
            <v>0</v>
          </cell>
          <cell r="EF187">
            <v>0</v>
          </cell>
          <cell r="EG187">
            <v>0</v>
          </cell>
          <cell r="EH187">
            <v>0</v>
          </cell>
          <cell r="EI187">
            <v>0</v>
          </cell>
          <cell r="EJ187">
            <v>0</v>
          </cell>
          <cell r="EK187">
            <v>0</v>
          </cell>
          <cell r="EM187">
            <v>969.62800000000004</v>
          </cell>
          <cell r="EN187">
            <v>978.78600000000006</v>
          </cell>
          <cell r="ES187">
            <v>1606.5319999999999</v>
          </cell>
          <cell r="ET187">
            <v>1811.2270000000001</v>
          </cell>
          <cell r="EX187">
            <v>49820.468000000001</v>
          </cell>
          <cell r="EY187">
            <v>53626.773000000001</v>
          </cell>
          <cell r="FA187">
            <v>11.874000000000001</v>
          </cell>
          <cell r="FB187">
            <v>12.76</v>
          </cell>
          <cell r="FC187">
            <v>1069.2339999999999</v>
          </cell>
          <cell r="FD187">
            <v>1201.2059999999999</v>
          </cell>
          <cell r="FE187">
            <v>493.786</v>
          </cell>
          <cell r="FF187">
            <v>521.62</v>
          </cell>
          <cell r="FK187">
            <v>42876.696000000004</v>
          </cell>
          <cell r="FL187">
            <v>43471.722000000002</v>
          </cell>
          <cell r="FM187">
            <v>43111.197999999997</v>
          </cell>
          <cell r="FN187">
            <v>957.72900000000004</v>
          </cell>
          <cell r="FO187">
            <v>454.10599999999999</v>
          </cell>
          <cell r="FP187">
            <v>4999.3440000000001</v>
          </cell>
          <cell r="FQ187">
            <v>37060.542999999998</v>
          </cell>
          <cell r="FR187">
            <v>43471.722000000002</v>
          </cell>
          <cell r="FS187">
            <v>0</v>
          </cell>
          <cell r="FU187">
            <v>0.08</v>
          </cell>
          <cell r="FV187">
            <v>-4117.8900000000003</v>
          </cell>
          <cell r="FW187">
            <v>0</v>
          </cell>
          <cell r="FX187">
            <v>0</v>
          </cell>
          <cell r="FY187">
            <v>0</v>
          </cell>
          <cell r="FZ187">
            <v>182.7</v>
          </cell>
          <cell r="GA187">
            <v>0.15</v>
          </cell>
          <cell r="GB187">
            <v>-7714.05</v>
          </cell>
          <cell r="GE187">
            <v>0.25</v>
          </cell>
          <cell r="GF187">
            <v>-13859.5</v>
          </cell>
          <cell r="GO187">
            <v>1.2500000000000001E-2</v>
          </cell>
          <cell r="GP187">
            <v>-1552</v>
          </cell>
          <cell r="GQ187" t="str">
            <v>81-12-184</v>
          </cell>
          <cell r="GR187">
            <v>68</v>
          </cell>
          <cell r="GS187">
            <v>-200</v>
          </cell>
          <cell r="GV187">
            <v>0</v>
          </cell>
          <cell r="GW187">
            <v>0</v>
          </cell>
          <cell r="GX187">
            <v>-5669.89</v>
          </cell>
          <cell r="GY187">
            <v>-21773.55</v>
          </cell>
          <cell r="GZ187">
            <v>-27443.440000000002</v>
          </cell>
          <cell r="HC187">
            <v>-27443.440000000002</v>
          </cell>
          <cell r="HE187">
            <v>2999.9486449150022</v>
          </cell>
          <cell r="HF187">
            <v>8.5490250000000003</v>
          </cell>
          <cell r="HG187">
            <v>1025.3179921800029</v>
          </cell>
          <cell r="HH187">
            <v>1046.4776677349992</v>
          </cell>
          <cell r="HI187">
            <v>259.95211833599996</v>
          </cell>
          <cell r="HJ187">
            <v>294.82301884000032</v>
          </cell>
          <cell r="HK187">
            <v>151.59728004000013</v>
          </cell>
          <cell r="HL187">
            <v>89.047135688000054</v>
          </cell>
          <cell r="HM187">
            <v>124.18440709599967</v>
          </cell>
        </row>
        <row r="188">
          <cell r="B188" t="str">
            <v>81-10-200</v>
          </cell>
          <cell r="C188" t="str">
            <v>Devon-GTH00086WS</v>
          </cell>
          <cell r="D188" t="str">
            <v>Hyde Hickman F1, 3-6H CDP</v>
          </cell>
          <cell r="E188">
            <v>45103</v>
          </cell>
          <cell r="F188">
            <v>47907</v>
          </cell>
          <cell r="H188">
            <v>2.1112000000000002</v>
          </cell>
          <cell r="I188">
            <v>2.1112000000000002</v>
          </cell>
          <cell r="J188">
            <v>0.43159999999999998</v>
          </cell>
          <cell r="K188">
            <v>8.6499999999999994E-2</v>
          </cell>
          <cell r="L188">
            <v>8.3400000000000002E-2</v>
          </cell>
          <cell r="M188">
            <v>2.9100000000000001E-2</v>
          </cell>
          <cell r="N188">
            <v>1.6899999999999998E-2</v>
          </cell>
          <cell r="O188">
            <v>2.41E-2</v>
          </cell>
          <cell r="P188">
            <v>2.7827999999999999</v>
          </cell>
          <cell r="Q188">
            <v>1.2950999999999999</v>
          </cell>
          <cell r="R188">
            <v>1081</v>
          </cell>
          <cell r="T188" t="str">
            <v>PriceTableDevonNGL</v>
          </cell>
          <cell r="Y188">
            <v>41455</v>
          </cell>
          <cell r="Z188">
            <v>14.65</v>
          </cell>
          <cell r="AB188">
            <v>41794.694000000003</v>
          </cell>
          <cell r="AC188">
            <v>44481.161</v>
          </cell>
          <cell r="AE188" t="str">
            <v>Yes</v>
          </cell>
          <cell r="AG188" t="str">
            <v>Yes</v>
          </cell>
          <cell r="AI188">
            <v>0.95</v>
          </cell>
          <cell r="AK188">
            <v>92290.491999999998</v>
          </cell>
          <cell r="AL188">
            <v>92290.491999999998</v>
          </cell>
          <cell r="AM188">
            <v>18867.268</v>
          </cell>
          <cell r="AN188">
            <v>3781.3220000000001</v>
          </cell>
          <cell r="AO188">
            <v>3645.8069999999998</v>
          </cell>
          <cell r="AP188">
            <v>1272.098</v>
          </cell>
          <cell r="AQ188">
            <v>738.779</v>
          </cell>
          <cell r="AR188">
            <v>1053.5239999999999</v>
          </cell>
          <cell r="AS188">
            <v>213939.78200000004</v>
          </cell>
          <cell r="AU188">
            <v>88236.957999999999</v>
          </cell>
          <cell r="AV188">
            <v>88236.957999999999</v>
          </cell>
          <cell r="AW188">
            <v>18038.59</v>
          </cell>
          <cell r="AX188">
            <v>3615.241</v>
          </cell>
          <cell r="AY188">
            <v>3485.6770000000001</v>
          </cell>
          <cell r="AZ188">
            <v>1216.2260000000001</v>
          </cell>
          <cell r="BA188">
            <v>706.33</v>
          </cell>
          <cell r="BB188">
            <v>1007.252</v>
          </cell>
          <cell r="BC188">
            <v>204543.23199999999</v>
          </cell>
          <cell r="BE188">
            <v>622.49099999999999</v>
          </cell>
          <cell r="BF188">
            <v>74658.122000000003</v>
          </cell>
          <cell r="BG188">
            <v>18494.705999999998</v>
          </cell>
          <cell r="BH188">
            <v>3349.3609999999999</v>
          </cell>
          <cell r="BI188">
            <v>3878.922</v>
          </cell>
          <cell r="BJ188">
            <v>1244.953</v>
          </cell>
          <cell r="BK188">
            <v>726.38599999999997</v>
          </cell>
          <cell r="BL188">
            <v>1057.4459999999999</v>
          </cell>
          <cell r="BM188">
            <v>104032.38699999999</v>
          </cell>
          <cell r="BO188">
            <v>622.49099999999999</v>
          </cell>
          <cell r="BP188">
            <v>74658.120999999999</v>
          </cell>
          <cell r="BQ188">
            <v>18494.705999999998</v>
          </cell>
          <cell r="BR188">
            <v>3349.3609999999999</v>
          </cell>
          <cell r="BS188">
            <v>3878.9209999999998</v>
          </cell>
          <cell r="BT188">
            <v>1244.953</v>
          </cell>
          <cell r="BU188">
            <v>726.38499999999999</v>
          </cell>
          <cell r="BV188">
            <v>1057.4459999999999</v>
          </cell>
          <cell r="BW188">
            <v>104032.38399999999</v>
          </cell>
          <cell r="BY188">
            <v>0</v>
          </cell>
          <cell r="BZ188">
            <v>0</v>
          </cell>
          <cell r="CA188">
            <v>0</v>
          </cell>
          <cell r="CB188">
            <v>0</v>
          </cell>
          <cell r="CC188">
            <v>0</v>
          </cell>
          <cell r="CD188">
            <v>0</v>
          </cell>
          <cell r="CE188">
            <v>0</v>
          </cell>
          <cell r="CF188">
            <v>0</v>
          </cell>
          <cell r="CG188">
            <v>0</v>
          </cell>
          <cell r="CI188">
            <v>591.36599999999999</v>
          </cell>
          <cell r="CJ188">
            <v>70925.216</v>
          </cell>
          <cell r="CK188">
            <v>17569.971000000001</v>
          </cell>
          <cell r="CL188">
            <v>3181.893</v>
          </cell>
          <cell r="CM188">
            <v>3684.9760000000001</v>
          </cell>
          <cell r="CN188">
            <v>1182.7049999999999</v>
          </cell>
          <cell r="CO188">
            <v>690.06700000000001</v>
          </cell>
          <cell r="CP188">
            <v>1004.574</v>
          </cell>
          <cell r="CQ188">
            <v>98830.767999999982</v>
          </cell>
          <cell r="CS188">
            <v>36.93</v>
          </cell>
          <cell r="CT188">
            <v>2807.5720000000001</v>
          </cell>
          <cell r="CU188">
            <v>675.15499999999997</v>
          </cell>
          <cell r="CV188">
            <v>102.93600000000001</v>
          </cell>
          <cell r="CW188">
            <v>123.742</v>
          </cell>
          <cell r="CX188">
            <v>34.237000000000002</v>
          </cell>
          <cell r="CY188">
            <v>20.154</v>
          </cell>
          <cell r="CZ188">
            <v>25.861999999999998</v>
          </cell>
          <cell r="DB188">
            <v>37.180999999999997</v>
          </cell>
          <cell r="DC188">
            <v>4952.82</v>
          </cell>
          <cell r="DD188">
            <v>1693.431</v>
          </cell>
          <cell r="DE188">
            <v>333.697</v>
          </cell>
          <cell r="DF188">
            <v>402.399</v>
          </cell>
          <cell r="DG188">
            <v>136.54599999999999</v>
          </cell>
          <cell r="DH188">
            <v>80.534000000000006</v>
          </cell>
          <cell r="DI188">
            <v>124.739</v>
          </cell>
          <cell r="DJ188">
            <v>7761.3469999999988</v>
          </cell>
          <cell r="DL188">
            <v>0.22062000000000001</v>
          </cell>
          <cell r="DM188">
            <v>0.22062000000000001</v>
          </cell>
          <cell r="DN188">
            <v>0.87283500000000003</v>
          </cell>
          <cell r="DO188">
            <v>1.1972959999999999</v>
          </cell>
          <cell r="DP188">
            <v>1.18468</v>
          </cell>
          <cell r="DQ188">
            <v>1.986728</v>
          </cell>
          <cell r="DS188">
            <v>0</v>
          </cell>
          <cell r="DT188">
            <v>0</v>
          </cell>
          <cell r="DU188">
            <v>0</v>
          </cell>
          <cell r="DV188">
            <v>0</v>
          </cell>
          <cell r="DW188">
            <v>0</v>
          </cell>
          <cell r="DX188">
            <v>0</v>
          </cell>
          <cell r="DY188">
            <v>0</v>
          </cell>
          <cell r="DZ188">
            <v>0</v>
          </cell>
          <cell r="EA188">
            <v>0</v>
          </cell>
          <cell r="EC188">
            <v>0</v>
          </cell>
          <cell r="ED188">
            <v>0</v>
          </cell>
          <cell r="EE188">
            <v>0</v>
          </cell>
          <cell r="EF188">
            <v>0</v>
          </cell>
          <cell r="EG188">
            <v>0</v>
          </cell>
          <cell r="EH188">
            <v>0</v>
          </cell>
          <cell r="EI188">
            <v>0</v>
          </cell>
          <cell r="EJ188">
            <v>0</v>
          </cell>
          <cell r="EK188">
            <v>0</v>
          </cell>
          <cell r="EM188">
            <v>837.9079999999999</v>
          </cell>
          <cell r="EN188">
            <v>845.822</v>
          </cell>
          <cell r="ES188">
            <v>1388.2919999999999</v>
          </cell>
          <cell r="ET188">
            <v>1565.18</v>
          </cell>
          <cell r="EX188">
            <v>43714.707999999999</v>
          </cell>
          <cell r="EY188">
            <v>46341.82</v>
          </cell>
          <cell r="FA188">
            <v>10.419</v>
          </cell>
          <cell r="FB188">
            <v>11.026999999999999</v>
          </cell>
          <cell r="FC188">
            <v>938.19399999999996</v>
          </cell>
          <cell r="FD188">
            <v>1038.028</v>
          </cell>
          <cell r="FE188">
            <v>433.27</v>
          </cell>
          <cell r="FF188">
            <v>450.76</v>
          </cell>
          <cell r="FK188">
            <v>37734.650999999998</v>
          </cell>
          <cell r="FL188">
            <v>38258.317999999999</v>
          </cell>
          <cell r="FM188">
            <v>37941.031000000003</v>
          </cell>
          <cell r="FN188">
            <v>842.87199999999996</v>
          </cell>
          <cell r="FO188">
            <v>399.64699999999999</v>
          </cell>
          <cell r="FP188">
            <v>4399.7910000000002</v>
          </cell>
          <cell r="FQ188">
            <v>32616.008000000002</v>
          </cell>
          <cell r="FR188">
            <v>38258.317999999999</v>
          </cell>
          <cell r="FS188">
            <v>0</v>
          </cell>
          <cell r="FU188">
            <v>0.08</v>
          </cell>
          <cell r="FV188">
            <v>-3558.49</v>
          </cell>
          <cell r="FW188">
            <v>0</v>
          </cell>
          <cell r="FX188">
            <v>0</v>
          </cell>
          <cell r="FY188">
            <v>0</v>
          </cell>
          <cell r="FZ188">
            <v>195.6</v>
          </cell>
          <cell r="GA188">
            <v>0.15</v>
          </cell>
          <cell r="GB188">
            <v>-6765.45</v>
          </cell>
          <cell r="GE188">
            <v>0.25</v>
          </cell>
          <cell r="GF188">
            <v>-11976.75</v>
          </cell>
          <cell r="GO188">
            <v>1.2500000000000001E-2</v>
          </cell>
          <cell r="GP188">
            <v>-1235.3800000000001</v>
          </cell>
          <cell r="GQ188" t="str">
            <v>81-12-200</v>
          </cell>
          <cell r="GR188">
            <v>47582</v>
          </cell>
          <cell r="GS188">
            <v>-200</v>
          </cell>
          <cell r="GV188">
            <v>0</v>
          </cell>
          <cell r="GW188">
            <v>0</v>
          </cell>
          <cell r="GX188">
            <v>-4793.87</v>
          </cell>
          <cell r="GY188">
            <v>-18942.2</v>
          </cell>
          <cell r="GZ188">
            <v>-23736.07</v>
          </cell>
          <cell r="HC188">
            <v>-23736.07</v>
          </cell>
          <cell r="HE188">
            <v>2368.7024083449978</v>
          </cell>
          <cell r="HF188">
            <v>6.8667975000000006</v>
          </cell>
          <cell r="HG188">
            <v>823.55372172000068</v>
          </cell>
          <cell r="HH188">
            <v>807.14107372499734</v>
          </cell>
          <cell r="HI188">
            <v>200.5087665279998</v>
          </cell>
          <cell r="HJ188">
            <v>229.76394727999988</v>
          </cell>
          <cell r="HK188">
            <v>123.6698445440001</v>
          </cell>
          <cell r="HL188">
            <v>72.15597423199992</v>
          </cell>
          <cell r="HM188">
            <v>105.04228281599991</v>
          </cell>
        </row>
        <row r="189">
          <cell r="B189" t="str">
            <v>81-10-201</v>
          </cell>
          <cell r="C189" t="str">
            <v>Devon-GTH00086WS</v>
          </cell>
          <cell r="D189" t="str">
            <v>Hyde Hickman D 1 3 4 H CDP</v>
          </cell>
          <cell r="E189">
            <v>69803</v>
          </cell>
          <cell r="F189">
            <v>74391</v>
          </cell>
          <cell r="H189">
            <v>2.1528</v>
          </cell>
          <cell r="I189">
            <v>2.1528</v>
          </cell>
          <cell r="J189">
            <v>0.43090000000000001</v>
          </cell>
          <cell r="K189">
            <v>8.2699999999999996E-2</v>
          </cell>
          <cell r="L189">
            <v>8.0600000000000005E-2</v>
          </cell>
          <cell r="M189">
            <v>2.6700000000000002E-2</v>
          </cell>
          <cell r="N189">
            <v>1.5100000000000001E-2</v>
          </cell>
          <cell r="O189">
            <v>2.01E-2</v>
          </cell>
          <cell r="P189">
            <v>2.8089</v>
          </cell>
          <cell r="Q189">
            <v>1.4468000000000001</v>
          </cell>
          <cell r="R189">
            <v>1084.5999999999999</v>
          </cell>
          <cell r="T189" t="str">
            <v>PriceTableDevonNGL</v>
          </cell>
          <cell r="Y189">
            <v>41453</v>
          </cell>
          <cell r="Z189">
            <v>14.65</v>
          </cell>
          <cell r="AB189">
            <v>64676.067000000003</v>
          </cell>
          <cell r="AC189">
            <v>69071.285999999993</v>
          </cell>
          <cell r="AE189" t="str">
            <v>Yes</v>
          </cell>
          <cell r="AG189" t="str">
            <v>Yes</v>
          </cell>
          <cell r="AI189">
            <v>0.95</v>
          </cell>
          <cell r="AK189">
            <v>145630.96100000001</v>
          </cell>
          <cell r="AL189">
            <v>145630.96100000001</v>
          </cell>
          <cell r="AM189">
            <v>29149.191999999999</v>
          </cell>
          <cell r="AN189">
            <v>5594.4260000000004</v>
          </cell>
          <cell r="AO189">
            <v>5452.3670000000002</v>
          </cell>
          <cell r="AP189">
            <v>1806.181</v>
          </cell>
          <cell r="AQ189">
            <v>1021.473</v>
          </cell>
          <cell r="AR189">
            <v>1359.7090000000001</v>
          </cell>
          <cell r="AS189">
            <v>335645.26999999996</v>
          </cell>
          <cell r="AU189">
            <v>139234.63699999999</v>
          </cell>
          <cell r="AV189">
            <v>139234.63699999999</v>
          </cell>
          <cell r="AW189">
            <v>27868.917000000001</v>
          </cell>
          <cell r="AX189">
            <v>5348.7110000000002</v>
          </cell>
          <cell r="AY189">
            <v>5212.8909999999996</v>
          </cell>
          <cell r="AZ189">
            <v>1726.8510000000001</v>
          </cell>
          <cell r="BA189">
            <v>976.60900000000004</v>
          </cell>
          <cell r="BB189">
            <v>1299.989</v>
          </cell>
          <cell r="BC189">
            <v>320903.24200000003</v>
          </cell>
          <cell r="BE189">
            <v>982.26700000000005</v>
          </cell>
          <cell r="BF189">
            <v>117807.738</v>
          </cell>
          <cell r="BG189">
            <v>28573.598000000002</v>
          </cell>
          <cell r="BH189">
            <v>4955.3440000000001</v>
          </cell>
          <cell r="BI189">
            <v>5800.9949999999999</v>
          </cell>
          <cell r="BJ189">
            <v>1767.6389999999999</v>
          </cell>
          <cell r="BK189">
            <v>1004.338</v>
          </cell>
          <cell r="BL189">
            <v>1364.77</v>
          </cell>
          <cell r="BM189">
            <v>162256.68899999998</v>
          </cell>
          <cell r="BO189">
            <v>982.26700000000005</v>
          </cell>
          <cell r="BP189">
            <v>117807.738</v>
          </cell>
          <cell r="BQ189">
            <v>28573.598000000002</v>
          </cell>
          <cell r="BR189">
            <v>4955.3440000000001</v>
          </cell>
          <cell r="BS189">
            <v>5800.9949999999999</v>
          </cell>
          <cell r="BT189">
            <v>1767.6389999999999</v>
          </cell>
          <cell r="BU189">
            <v>1004.338</v>
          </cell>
          <cell r="BV189">
            <v>1364.771</v>
          </cell>
          <cell r="BW189">
            <v>162256.69</v>
          </cell>
          <cell r="BY189">
            <v>0</v>
          </cell>
          <cell r="BZ189">
            <v>0</v>
          </cell>
          <cell r="CA189">
            <v>0</v>
          </cell>
          <cell r="CB189">
            <v>0</v>
          </cell>
          <cell r="CC189">
            <v>0</v>
          </cell>
          <cell r="CD189">
            <v>0</v>
          </cell>
          <cell r="CE189">
            <v>0</v>
          </cell>
          <cell r="CF189">
            <v>0</v>
          </cell>
          <cell r="CG189">
            <v>0</v>
          </cell>
          <cell r="CI189">
            <v>933.154</v>
          </cell>
          <cell r="CJ189">
            <v>111917.351</v>
          </cell>
          <cell r="CK189">
            <v>27144.918000000001</v>
          </cell>
          <cell r="CL189">
            <v>4707.5770000000002</v>
          </cell>
          <cell r="CM189">
            <v>5510.9449999999997</v>
          </cell>
          <cell r="CN189">
            <v>1679.2570000000001</v>
          </cell>
          <cell r="CO189">
            <v>954.12099999999998</v>
          </cell>
          <cell r="CP189">
            <v>1296.5319999999999</v>
          </cell>
          <cell r="CQ189">
            <v>154143.85500000001</v>
          </cell>
          <cell r="CS189">
            <v>58.274000000000001</v>
          </cell>
          <cell r="CT189">
            <v>4430.2430000000004</v>
          </cell>
          <cell r="CU189">
            <v>1043.088</v>
          </cell>
          <cell r="CV189">
            <v>152.29300000000001</v>
          </cell>
          <cell r="CW189">
            <v>185.05799999999999</v>
          </cell>
          <cell r="CX189">
            <v>48.610999999999997</v>
          </cell>
          <cell r="CY189">
            <v>27.866</v>
          </cell>
          <cell r="CZ189">
            <v>33.378</v>
          </cell>
          <cell r="DB189">
            <v>58.67</v>
          </cell>
          <cell r="DC189">
            <v>7815.3649999999998</v>
          </cell>
          <cell r="DD189">
            <v>2616.2840000000001</v>
          </cell>
          <cell r="DE189">
            <v>493.70100000000002</v>
          </cell>
          <cell r="DF189">
            <v>601.79499999999996</v>
          </cell>
          <cell r="DG189">
            <v>193.875</v>
          </cell>
          <cell r="DH189">
            <v>111.351</v>
          </cell>
          <cell r="DI189">
            <v>160.99199999999999</v>
          </cell>
          <cell r="DJ189">
            <v>12052.033000000001</v>
          </cell>
          <cell r="DL189">
            <v>0.22062000000000001</v>
          </cell>
          <cell r="DM189">
            <v>0.22062000000000001</v>
          </cell>
          <cell r="DN189">
            <v>0.87283500000000003</v>
          </cell>
          <cell r="DO189">
            <v>1.1972959999999999</v>
          </cell>
          <cell r="DP189">
            <v>1.18468</v>
          </cell>
          <cell r="DQ189">
            <v>1.986728</v>
          </cell>
          <cell r="DS189">
            <v>0</v>
          </cell>
          <cell r="DT189">
            <v>0</v>
          </cell>
          <cell r="DU189">
            <v>0</v>
          </cell>
          <cell r="DV189">
            <v>0</v>
          </cell>
          <cell r="DW189">
            <v>0</v>
          </cell>
          <cell r="DX189">
            <v>0</v>
          </cell>
          <cell r="DY189">
            <v>0</v>
          </cell>
          <cell r="DZ189">
            <v>0</v>
          </cell>
          <cell r="EA189">
            <v>0</v>
          </cell>
          <cell r="EC189">
            <v>0</v>
          </cell>
          <cell r="ED189">
            <v>0</v>
          </cell>
          <cell r="EE189">
            <v>0</v>
          </cell>
          <cell r="EF189">
            <v>0</v>
          </cell>
          <cell r="EG189">
            <v>0</v>
          </cell>
          <cell r="EH189">
            <v>0</v>
          </cell>
          <cell r="EI189">
            <v>0</v>
          </cell>
          <cell r="EJ189">
            <v>0</v>
          </cell>
          <cell r="EK189">
            <v>0</v>
          </cell>
          <cell r="EM189">
            <v>1301.1220000000001</v>
          </cell>
          <cell r="EN189">
            <v>1313.4110000000001</v>
          </cell>
          <cell r="ES189">
            <v>2155.768</v>
          </cell>
          <cell r="ET189">
            <v>2430.444</v>
          </cell>
          <cell r="EX189">
            <v>67647.232000000004</v>
          </cell>
          <cell r="EY189">
            <v>71960.555999999997</v>
          </cell>
          <cell r="FA189">
            <v>16.123000000000001</v>
          </cell>
          <cell r="FB189">
            <v>17.123000000000001</v>
          </cell>
          <cell r="FC189">
            <v>1451.828</v>
          </cell>
          <cell r="FD189">
            <v>1611.8710000000001</v>
          </cell>
          <cell r="FE189">
            <v>670.47299999999996</v>
          </cell>
          <cell r="FF189">
            <v>699.95</v>
          </cell>
          <cell r="FK189">
            <v>58595.111999999994</v>
          </cell>
          <cell r="FL189">
            <v>59408.273000000001</v>
          </cell>
          <cell r="FM189">
            <v>58915.582999999999</v>
          </cell>
          <cell r="FN189">
            <v>1308.828</v>
          </cell>
          <cell r="FO189">
            <v>620.58000000000004</v>
          </cell>
          <cell r="FP189">
            <v>6832.0829999999996</v>
          </cell>
          <cell r="FQ189">
            <v>50646.781999999999</v>
          </cell>
          <cell r="FR189">
            <v>59408.273000000001</v>
          </cell>
          <cell r="FS189">
            <v>0</v>
          </cell>
          <cell r="FU189">
            <v>0.08</v>
          </cell>
          <cell r="FV189">
            <v>-5525.7</v>
          </cell>
          <cell r="FW189">
            <v>0</v>
          </cell>
          <cell r="FX189">
            <v>0</v>
          </cell>
          <cell r="FY189">
            <v>0</v>
          </cell>
          <cell r="FZ189">
            <v>192.3</v>
          </cell>
          <cell r="GA189">
            <v>0.15</v>
          </cell>
          <cell r="GB189">
            <v>-10470.450000000001</v>
          </cell>
          <cell r="GE189">
            <v>0.25</v>
          </cell>
          <cell r="GF189">
            <v>-18597.75</v>
          </cell>
          <cell r="GO189">
            <v>1.2500000000000001E-2</v>
          </cell>
          <cell r="GP189">
            <v>-1926.8</v>
          </cell>
          <cell r="GQ189" t="str">
            <v xml:space="preserve"> </v>
          </cell>
          <cell r="GR189">
            <v>0</v>
          </cell>
          <cell r="GS189">
            <v>0</v>
          </cell>
          <cell r="GV189">
            <v>0</v>
          </cell>
          <cell r="GW189">
            <v>0</v>
          </cell>
          <cell r="GX189">
            <v>-7452.5</v>
          </cell>
          <cell r="GY189">
            <v>-29068.2</v>
          </cell>
          <cell r="GZ189">
            <v>-36520.700000000004</v>
          </cell>
          <cell r="HC189">
            <v>-36520.700000000004</v>
          </cell>
          <cell r="HE189">
            <v>3608.5701291680007</v>
          </cell>
          <cell r="HF189">
            <v>10.835310060000014</v>
          </cell>
          <cell r="HG189">
            <v>1299.5371799400007</v>
          </cell>
          <cell r="HH189">
            <v>1247.0019078000003</v>
          </cell>
          <cell r="HI189">
            <v>296.65043803199978</v>
          </cell>
          <cell r="HJ189">
            <v>343.6164340000002</v>
          </cell>
          <cell r="HK189">
            <v>175.59099409599966</v>
          </cell>
          <cell r="HL189">
            <v>99.767519975999974</v>
          </cell>
          <cell r="HM189">
            <v>135.57034526400011</v>
          </cell>
        </row>
        <row r="190">
          <cell r="B190" t="str">
            <v>81-10-202</v>
          </cell>
          <cell r="C190" t="str">
            <v>Devon-GTH00086WS</v>
          </cell>
          <cell r="D190" t="str">
            <v>Hyde Hickman E 1 2 3 H CDP</v>
          </cell>
          <cell r="E190">
            <v>5359</v>
          </cell>
          <cell r="F190">
            <v>5741</v>
          </cell>
          <cell r="H190">
            <v>2.1175999999999999</v>
          </cell>
          <cell r="I190">
            <v>2.1175999999999999</v>
          </cell>
          <cell r="J190">
            <v>0.44069999999999998</v>
          </cell>
          <cell r="K190">
            <v>8.6499999999999994E-2</v>
          </cell>
          <cell r="L190">
            <v>9.4500000000000001E-2</v>
          </cell>
          <cell r="M190">
            <v>3.15E-2</v>
          </cell>
          <cell r="N190">
            <v>1.6E-2</v>
          </cell>
          <cell r="O190">
            <v>3.9800000000000002E-2</v>
          </cell>
          <cell r="P190">
            <v>2.8266</v>
          </cell>
          <cell r="Q190">
            <v>1.4806999999999999</v>
          </cell>
          <cell r="R190">
            <v>1089.4000000000001</v>
          </cell>
          <cell r="T190" t="str">
            <v>PriceTableDevonNGL</v>
          </cell>
          <cell r="Y190">
            <v>41381</v>
          </cell>
          <cell r="Z190">
            <v>14.65</v>
          </cell>
          <cell r="AB190">
            <v>4964.5649999999996</v>
          </cell>
          <cell r="AC190">
            <v>5330.46</v>
          </cell>
          <cell r="AE190" t="str">
            <v>Yes</v>
          </cell>
          <cell r="AG190" t="str">
            <v>Yes</v>
          </cell>
          <cell r="AI190">
            <v>0.95</v>
          </cell>
          <cell r="AK190">
            <v>10995.92</v>
          </cell>
          <cell r="AL190">
            <v>10995.92</v>
          </cell>
          <cell r="AM190">
            <v>2288.393</v>
          </cell>
          <cell r="AN190">
            <v>449.16300000000001</v>
          </cell>
          <cell r="AO190">
            <v>490.70400000000001</v>
          </cell>
          <cell r="AP190">
            <v>163.56800000000001</v>
          </cell>
          <cell r="AQ190">
            <v>83.081999999999994</v>
          </cell>
          <cell r="AR190">
            <v>206.667</v>
          </cell>
          <cell r="AS190">
            <v>25673.417000000001</v>
          </cell>
          <cell r="AU190">
            <v>10512.963</v>
          </cell>
          <cell r="AV190">
            <v>10512.963</v>
          </cell>
          <cell r="AW190">
            <v>2187.884</v>
          </cell>
          <cell r="AX190">
            <v>429.435</v>
          </cell>
          <cell r="AY190">
            <v>469.15100000000001</v>
          </cell>
          <cell r="AZ190">
            <v>156.38399999999999</v>
          </cell>
          <cell r="BA190">
            <v>79.433000000000007</v>
          </cell>
          <cell r="BB190">
            <v>197.59</v>
          </cell>
          <cell r="BC190">
            <v>24545.803</v>
          </cell>
          <cell r="BE190">
            <v>74.165999999999997</v>
          </cell>
          <cell r="BF190">
            <v>8895.1170000000002</v>
          </cell>
          <cell r="BG190">
            <v>2243.2049999999999</v>
          </cell>
          <cell r="BH190">
            <v>397.85300000000001</v>
          </cell>
          <cell r="BI190">
            <v>522.08000000000004</v>
          </cell>
          <cell r="BJ190">
            <v>160.078</v>
          </cell>
          <cell r="BK190">
            <v>81.688000000000002</v>
          </cell>
          <cell r="BL190">
            <v>207.43600000000001</v>
          </cell>
          <cell r="BM190">
            <v>12581.622999999998</v>
          </cell>
          <cell r="BO190">
            <v>74.165999999999997</v>
          </cell>
          <cell r="BP190">
            <v>8895.1170000000002</v>
          </cell>
          <cell r="BQ190">
            <v>2243.2060000000001</v>
          </cell>
          <cell r="BR190">
            <v>397.85300000000001</v>
          </cell>
          <cell r="BS190">
            <v>522.07899999999995</v>
          </cell>
          <cell r="BT190">
            <v>160.078</v>
          </cell>
          <cell r="BU190">
            <v>81.688000000000002</v>
          </cell>
          <cell r="BV190">
            <v>207.43600000000001</v>
          </cell>
          <cell r="BW190">
            <v>12581.622999999998</v>
          </cell>
          <cell r="BY190">
            <v>0</v>
          </cell>
          <cell r="BZ190">
            <v>0</v>
          </cell>
          <cell r="CA190">
            <v>0</v>
          </cell>
          <cell r="CB190">
            <v>0</v>
          </cell>
          <cell r="CC190">
            <v>0</v>
          </cell>
          <cell r="CD190">
            <v>0</v>
          </cell>
          <cell r="CE190">
            <v>0</v>
          </cell>
          <cell r="CF190">
            <v>0</v>
          </cell>
          <cell r="CG190">
            <v>0</v>
          </cell>
          <cell r="CI190">
            <v>70.457999999999998</v>
          </cell>
          <cell r="CJ190">
            <v>8450.3610000000008</v>
          </cell>
          <cell r="CK190">
            <v>2131.0450000000001</v>
          </cell>
          <cell r="CL190">
            <v>377.96</v>
          </cell>
          <cell r="CM190">
            <v>495.976</v>
          </cell>
          <cell r="CN190">
            <v>152.07400000000001</v>
          </cell>
          <cell r="CO190">
            <v>77.603999999999999</v>
          </cell>
          <cell r="CP190">
            <v>197.06399999999999</v>
          </cell>
          <cell r="CQ190">
            <v>11952.542000000001</v>
          </cell>
          <cell r="CS190">
            <v>4.4000000000000004</v>
          </cell>
          <cell r="CT190">
            <v>334.50700000000001</v>
          </cell>
          <cell r="CU190">
            <v>81.888999999999996</v>
          </cell>
          <cell r="CV190">
            <v>12.227</v>
          </cell>
          <cell r="CW190">
            <v>16.655000000000001</v>
          </cell>
          <cell r="CX190">
            <v>4.4020000000000001</v>
          </cell>
          <cell r="CY190">
            <v>2.266</v>
          </cell>
          <cell r="CZ190">
            <v>5.0730000000000004</v>
          </cell>
          <cell r="DB190">
            <v>4.43</v>
          </cell>
          <cell r="DC190">
            <v>590.10199999999998</v>
          </cell>
          <cell r="DD190">
            <v>205.39500000000001</v>
          </cell>
          <cell r="DE190">
            <v>39.637999999999998</v>
          </cell>
          <cell r="DF190">
            <v>54.161000000000001</v>
          </cell>
          <cell r="DG190">
            <v>17.556999999999999</v>
          </cell>
          <cell r="DH190">
            <v>9.0570000000000004</v>
          </cell>
          <cell r="DI190">
            <v>24.47</v>
          </cell>
          <cell r="DJ190">
            <v>944.81</v>
          </cell>
          <cell r="DL190">
            <v>0.22062000000000001</v>
          </cell>
          <cell r="DM190">
            <v>0.22062000000000001</v>
          </cell>
          <cell r="DN190">
            <v>0.87283500000000003</v>
          </cell>
          <cell r="DO190">
            <v>1.1972959999999999</v>
          </cell>
          <cell r="DP190">
            <v>1.18468</v>
          </cell>
          <cell r="DQ190">
            <v>1.986728</v>
          </cell>
          <cell r="DS190">
            <v>0</v>
          </cell>
          <cell r="DT190">
            <v>0</v>
          </cell>
          <cell r="DU190">
            <v>0</v>
          </cell>
          <cell r="DV190">
            <v>0</v>
          </cell>
          <cell r="DW190">
            <v>0</v>
          </cell>
          <cell r="DX190">
            <v>0</v>
          </cell>
          <cell r="DY190">
            <v>0</v>
          </cell>
          <cell r="DZ190">
            <v>0</v>
          </cell>
          <cell r="EA190">
            <v>0</v>
          </cell>
          <cell r="EC190">
            <v>0</v>
          </cell>
          <cell r="ED190">
            <v>0</v>
          </cell>
          <cell r="EE190">
            <v>0</v>
          </cell>
          <cell r="EF190">
            <v>0</v>
          </cell>
          <cell r="EG190">
            <v>0</v>
          </cell>
          <cell r="EH190">
            <v>0</v>
          </cell>
          <cell r="EI190">
            <v>0</v>
          </cell>
          <cell r="EJ190">
            <v>0</v>
          </cell>
          <cell r="EK190">
            <v>0</v>
          </cell>
          <cell r="EM190">
            <v>100.41200000000001</v>
          </cell>
          <cell r="EN190">
            <v>101.36</v>
          </cell>
          <cell r="ES190">
            <v>166.36699999999999</v>
          </cell>
          <cell r="ET190">
            <v>187.565</v>
          </cell>
          <cell r="EX190">
            <v>5192.6329999999998</v>
          </cell>
          <cell r="EY190">
            <v>5553.4350000000004</v>
          </cell>
          <cell r="FA190">
            <v>1.238</v>
          </cell>
          <cell r="FB190">
            <v>1.321</v>
          </cell>
          <cell r="FC190">
            <v>111.443</v>
          </cell>
          <cell r="FD190">
            <v>124.393</v>
          </cell>
          <cell r="FE190">
            <v>51.466000000000001</v>
          </cell>
          <cell r="FF190">
            <v>54.017000000000003</v>
          </cell>
          <cell r="FK190">
            <v>4507.2650000000003</v>
          </cell>
          <cell r="FL190">
            <v>4569.8149999999996</v>
          </cell>
          <cell r="FM190">
            <v>4531.9160000000002</v>
          </cell>
          <cell r="FN190">
            <v>100.678</v>
          </cell>
          <cell r="FO190">
            <v>47.735999999999997</v>
          </cell>
          <cell r="FP190">
            <v>525.53899999999999</v>
          </cell>
          <cell r="FQ190">
            <v>3895.8620000000001</v>
          </cell>
          <cell r="FR190">
            <v>4569.8149999999996</v>
          </cell>
          <cell r="FS190">
            <v>0</v>
          </cell>
          <cell r="FU190">
            <v>0.08</v>
          </cell>
          <cell r="FV190">
            <v>-426.44</v>
          </cell>
          <cell r="FW190">
            <v>0</v>
          </cell>
          <cell r="FX190">
            <v>0</v>
          </cell>
          <cell r="FY190">
            <v>0</v>
          </cell>
          <cell r="FZ190">
            <v>186.4</v>
          </cell>
          <cell r="GA190">
            <v>0.15</v>
          </cell>
          <cell r="GB190">
            <v>-803.85</v>
          </cell>
          <cell r="GE190">
            <v>0.25</v>
          </cell>
          <cell r="GF190">
            <v>-1435.25</v>
          </cell>
          <cell r="GO190">
            <v>1.2500000000000001E-2</v>
          </cell>
          <cell r="GP190">
            <v>-149.41</v>
          </cell>
          <cell r="GQ190" t="str">
            <v>81-99-12-202</v>
          </cell>
          <cell r="GR190">
            <v>1211</v>
          </cell>
          <cell r="GS190">
            <v>-200</v>
          </cell>
          <cell r="GV190">
            <v>0</v>
          </cell>
          <cell r="GW190">
            <v>0</v>
          </cell>
          <cell r="GX190">
            <v>-575.85</v>
          </cell>
          <cell r="GY190">
            <v>-2439.1</v>
          </cell>
          <cell r="GZ190">
            <v>-3014.95</v>
          </cell>
          <cell r="HC190">
            <v>-3014.95</v>
          </cell>
          <cell r="HE190">
            <v>296.20190820799985</v>
          </cell>
          <cell r="HF190">
            <v>0.81805895999999967</v>
          </cell>
          <cell r="HG190">
            <v>98.122068719999874</v>
          </cell>
          <cell r="HH190">
            <v>97.897173599999874</v>
          </cell>
          <cell r="HI190">
            <v>23.817809328000035</v>
          </cell>
          <cell r="HJ190">
            <v>30.92488672000005</v>
          </cell>
          <cell r="HK190">
            <v>15.901770911999982</v>
          </cell>
          <cell r="HL190">
            <v>8.1137971520000072</v>
          </cell>
          <cell r="HM190">
            <v>20.60634281600003</v>
          </cell>
        </row>
        <row r="191">
          <cell r="B191" t="str">
            <v>81-10-211</v>
          </cell>
          <cell r="C191" t="str">
            <v>Devon-GTH00086WS</v>
          </cell>
          <cell r="D191" t="str">
            <v>Mark McMahon 1 &amp; 2 CDP</v>
          </cell>
          <cell r="E191">
            <v>8276</v>
          </cell>
          <cell r="F191">
            <v>9197</v>
          </cell>
          <cell r="H191">
            <v>2.3443000000000001</v>
          </cell>
          <cell r="I191">
            <v>2.3443000000000001</v>
          </cell>
          <cell r="J191">
            <v>0.61680000000000001</v>
          </cell>
          <cell r="K191">
            <v>0.15809999999999999</v>
          </cell>
          <cell r="L191">
            <v>0.15160000000000001</v>
          </cell>
          <cell r="M191">
            <v>6.3700000000000007E-2</v>
          </cell>
          <cell r="N191">
            <v>3.9899999999999998E-2</v>
          </cell>
          <cell r="O191">
            <v>0.1351</v>
          </cell>
          <cell r="P191">
            <v>3.5095000000000001</v>
          </cell>
          <cell r="Q191">
            <v>1.3738999999999999</v>
          </cell>
          <cell r="R191">
            <v>1130.8</v>
          </cell>
          <cell r="T191" t="str">
            <v>PriceTableDevonNGL</v>
          </cell>
          <cell r="Y191">
            <v>41409</v>
          </cell>
          <cell r="Z191">
            <v>14.65</v>
          </cell>
          <cell r="AB191">
            <v>7657.6930000000002</v>
          </cell>
          <cell r="AC191">
            <v>8539.3209999999999</v>
          </cell>
          <cell r="AE191" t="str">
            <v>Yes</v>
          </cell>
          <cell r="AG191" t="str">
            <v>Yes</v>
          </cell>
          <cell r="AI191">
            <v>0.95</v>
          </cell>
          <cell r="AK191">
            <v>18776.626</v>
          </cell>
          <cell r="AL191">
            <v>18776.626</v>
          </cell>
          <cell r="AM191">
            <v>4940.2479999999996</v>
          </cell>
          <cell r="AN191">
            <v>1266.299</v>
          </cell>
          <cell r="AO191">
            <v>1214.2370000000001</v>
          </cell>
          <cell r="AP191">
            <v>510.20400000000001</v>
          </cell>
          <cell r="AQ191">
            <v>319.57799999999997</v>
          </cell>
          <cell r="AR191">
            <v>1082.0809999999999</v>
          </cell>
          <cell r="AS191">
            <v>46885.898999999998</v>
          </cell>
          <cell r="AU191">
            <v>17951.93</v>
          </cell>
          <cell r="AV191">
            <v>17951.93</v>
          </cell>
          <cell r="AW191">
            <v>4723.2650000000003</v>
          </cell>
          <cell r="AX191">
            <v>1210.681</v>
          </cell>
          <cell r="AY191">
            <v>1160.9059999999999</v>
          </cell>
          <cell r="AZ191">
            <v>487.79500000000002</v>
          </cell>
          <cell r="BA191">
            <v>305.54199999999997</v>
          </cell>
          <cell r="BB191">
            <v>1034.5540000000001</v>
          </cell>
          <cell r="BC191">
            <v>44826.603000000003</v>
          </cell>
          <cell r="BE191">
            <v>126.64700000000001</v>
          </cell>
          <cell r="BF191">
            <v>15189.296</v>
          </cell>
          <cell r="BG191">
            <v>4842.6949999999997</v>
          </cell>
          <cell r="BH191">
            <v>1121.643</v>
          </cell>
          <cell r="BI191">
            <v>1291.876</v>
          </cell>
          <cell r="BJ191">
            <v>499.31700000000001</v>
          </cell>
          <cell r="BK191">
            <v>314.21699999999998</v>
          </cell>
          <cell r="BL191">
            <v>1086.1089999999999</v>
          </cell>
          <cell r="BM191">
            <v>24471.8</v>
          </cell>
          <cell r="BO191">
            <v>126.64700000000001</v>
          </cell>
          <cell r="BP191">
            <v>15189.297</v>
          </cell>
          <cell r="BQ191">
            <v>4842.6949999999997</v>
          </cell>
          <cell r="BR191">
            <v>1121.6420000000001</v>
          </cell>
          <cell r="BS191">
            <v>1291.876</v>
          </cell>
          <cell r="BT191">
            <v>499.31700000000001</v>
          </cell>
          <cell r="BU191">
            <v>314.21699999999998</v>
          </cell>
          <cell r="BV191">
            <v>1086.1079999999999</v>
          </cell>
          <cell r="BW191">
            <v>24471.799000000003</v>
          </cell>
          <cell r="BY191">
            <v>0</v>
          </cell>
          <cell r="BZ191">
            <v>0</v>
          </cell>
          <cell r="CA191">
            <v>0</v>
          </cell>
          <cell r="CB191">
            <v>0</v>
          </cell>
          <cell r="CC191">
            <v>0</v>
          </cell>
          <cell r="CD191">
            <v>0</v>
          </cell>
          <cell r="CE191">
            <v>0</v>
          </cell>
          <cell r="CF191">
            <v>0</v>
          </cell>
          <cell r="CG191">
            <v>0</v>
          </cell>
          <cell r="CI191">
            <v>120.315</v>
          </cell>
          <cell r="CJ191">
            <v>14429.831</v>
          </cell>
          <cell r="CK191">
            <v>4600.5600000000004</v>
          </cell>
          <cell r="CL191">
            <v>1065.5609999999999</v>
          </cell>
          <cell r="CM191">
            <v>1227.2819999999999</v>
          </cell>
          <cell r="CN191">
            <v>474.351</v>
          </cell>
          <cell r="CO191">
            <v>298.50599999999997</v>
          </cell>
          <cell r="CP191">
            <v>1031.8040000000001</v>
          </cell>
          <cell r="CQ191">
            <v>23248.210000000003</v>
          </cell>
          <cell r="CS191">
            <v>7.5129999999999999</v>
          </cell>
          <cell r="CT191">
            <v>571.20399999999995</v>
          </cell>
          <cell r="CU191">
            <v>176.78399999999999</v>
          </cell>
          <cell r="CV191">
            <v>34.472000000000001</v>
          </cell>
          <cell r="CW191">
            <v>41.212000000000003</v>
          </cell>
          <cell r="CX191">
            <v>13.731</v>
          </cell>
          <cell r="CY191">
            <v>8.718</v>
          </cell>
          <cell r="CZ191">
            <v>26.562999999999999</v>
          </cell>
          <cell r="DB191">
            <v>7.5640000000000001</v>
          </cell>
          <cell r="DC191">
            <v>1007.658</v>
          </cell>
          <cell r="DD191">
            <v>443.41199999999998</v>
          </cell>
          <cell r="DE191">
            <v>111.749</v>
          </cell>
          <cell r="DF191">
            <v>134.01900000000001</v>
          </cell>
          <cell r="DG191">
            <v>54.765000000000001</v>
          </cell>
          <cell r="DH191">
            <v>34.837000000000003</v>
          </cell>
          <cell r="DI191">
            <v>128.12100000000001</v>
          </cell>
          <cell r="DJ191">
            <v>1922.1250000000002</v>
          </cell>
          <cell r="DL191">
            <v>0.22062000000000001</v>
          </cell>
          <cell r="DM191">
            <v>0.22062000000000001</v>
          </cell>
          <cell r="DN191">
            <v>0.87283500000000003</v>
          </cell>
          <cell r="DO191">
            <v>1.1972959999999999</v>
          </cell>
          <cell r="DP191">
            <v>1.18468</v>
          </cell>
          <cell r="DQ191">
            <v>1.986728</v>
          </cell>
          <cell r="DS191">
            <v>0</v>
          </cell>
          <cell r="DT191">
            <v>0</v>
          </cell>
          <cell r="DU191">
            <v>0</v>
          </cell>
          <cell r="DV191">
            <v>0</v>
          </cell>
          <cell r="DW191">
            <v>0</v>
          </cell>
          <cell r="DX191">
            <v>0</v>
          </cell>
          <cell r="DY191">
            <v>0</v>
          </cell>
          <cell r="DZ191">
            <v>0</v>
          </cell>
          <cell r="EA191">
            <v>0</v>
          </cell>
          <cell r="EC191">
            <v>0</v>
          </cell>
          <cell r="ED191">
            <v>0</v>
          </cell>
          <cell r="EE191">
            <v>0</v>
          </cell>
          <cell r="EF191">
            <v>0</v>
          </cell>
          <cell r="EG191">
            <v>0</v>
          </cell>
          <cell r="EH191">
            <v>0</v>
          </cell>
          <cell r="EI191">
            <v>0</v>
          </cell>
          <cell r="EJ191">
            <v>0</v>
          </cell>
          <cell r="EK191">
            <v>0</v>
          </cell>
          <cell r="EM191">
            <v>160.85900000000001</v>
          </cell>
          <cell r="EN191">
            <v>162.37800000000001</v>
          </cell>
          <cell r="ES191">
            <v>266.51900000000001</v>
          </cell>
          <cell r="ET191">
            <v>300.47699999999998</v>
          </cell>
          <cell r="EX191">
            <v>8009.4809999999998</v>
          </cell>
          <cell r="EY191">
            <v>8896.5229999999992</v>
          </cell>
          <cell r="FA191">
            <v>1.909</v>
          </cell>
          <cell r="FB191">
            <v>2.117</v>
          </cell>
          <cell r="FC191">
            <v>171.89699999999999</v>
          </cell>
          <cell r="FD191">
            <v>199.27699999999999</v>
          </cell>
          <cell r="FE191">
            <v>79.384</v>
          </cell>
          <cell r="FF191">
            <v>86.534999999999997</v>
          </cell>
          <cell r="FK191">
            <v>6812.0199999999995</v>
          </cell>
          <cell r="FL191">
            <v>6906.5550000000003</v>
          </cell>
          <cell r="FM191">
            <v>6849.277</v>
          </cell>
          <cell r="FN191">
            <v>152.15899999999999</v>
          </cell>
          <cell r="FO191">
            <v>72.146000000000001</v>
          </cell>
          <cell r="FP191">
            <v>794.26900000000001</v>
          </cell>
          <cell r="FQ191">
            <v>5887.9809999999998</v>
          </cell>
          <cell r="FR191">
            <v>6906.5550000000003</v>
          </cell>
          <cell r="FS191">
            <v>0</v>
          </cell>
          <cell r="FU191">
            <v>0.08</v>
          </cell>
          <cell r="FV191">
            <v>-683.15</v>
          </cell>
          <cell r="FW191">
            <v>0</v>
          </cell>
          <cell r="FX191">
            <v>0</v>
          </cell>
          <cell r="FY191">
            <v>0</v>
          </cell>
          <cell r="FZ191">
            <v>145.6</v>
          </cell>
          <cell r="GA191">
            <v>0.27</v>
          </cell>
          <cell r="GB191">
            <v>-2234.52</v>
          </cell>
          <cell r="GE191">
            <v>0.25</v>
          </cell>
          <cell r="GF191">
            <v>-2299.25</v>
          </cell>
          <cell r="GO191">
            <v>1.2500000000000001E-2</v>
          </cell>
          <cell r="GP191">
            <v>-290.60000000000002</v>
          </cell>
          <cell r="GQ191" t="str">
            <v>81-12-211</v>
          </cell>
          <cell r="GR191">
            <v>898</v>
          </cell>
          <cell r="GS191">
            <v>-200</v>
          </cell>
          <cell r="GV191">
            <v>0</v>
          </cell>
          <cell r="GW191">
            <v>0</v>
          </cell>
          <cell r="GX191">
            <v>-973.75</v>
          </cell>
          <cell r="GY191">
            <v>-4733.7700000000004</v>
          </cell>
          <cell r="GZ191">
            <v>-5707.52</v>
          </cell>
          <cell r="HC191">
            <v>-5707.52</v>
          </cell>
          <cell r="HE191">
            <v>712.66740995299949</v>
          </cell>
          <cell r="HF191">
            <v>1.3969658400000018</v>
          </cell>
          <cell r="HG191">
            <v>167.55316830000004</v>
          </cell>
          <cell r="HH191">
            <v>211.3439027249994</v>
          </cell>
          <cell r="HI191">
            <v>67.146754272000123</v>
          </cell>
          <cell r="HJ191">
            <v>76.523219920000059</v>
          </cell>
          <cell r="HK191">
            <v>49.60065124800002</v>
          </cell>
          <cell r="HL191">
            <v>31.213483608000026</v>
          </cell>
          <cell r="HM191">
            <v>107.88926403999967</v>
          </cell>
        </row>
        <row r="192">
          <cell r="B192" t="str">
            <v>81-10-242</v>
          </cell>
          <cell r="C192" t="str">
            <v>Devon-GTH00086WS</v>
          </cell>
          <cell r="D192" t="str">
            <v>Hyde Hickman A1H &amp; A2H CDP</v>
          </cell>
          <cell r="E192">
            <v>38469</v>
          </cell>
          <cell r="F192">
            <v>41293</v>
          </cell>
          <cell r="H192">
            <v>2.1078000000000001</v>
          </cell>
          <cell r="I192">
            <v>2.1078000000000001</v>
          </cell>
          <cell r="J192">
            <v>0.441</v>
          </cell>
          <cell r="K192">
            <v>9.1999999999999998E-2</v>
          </cell>
          <cell r="L192">
            <v>9.0300000000000005E-2</v>
          </cell>
          <cell r="M192">
            <v>3.2899999999999999E-2</v>
          </cell>
          <cell r="N192">
            <v>1.9800000000000002E-2</v>
          </cell>
          <cell r="O192">
            <v>2.8400000000000002E-2</v>
          </cell>
          <cell r="P192">
            <v>2.8121999999999998</v>
          </cell>
          <cell r="Q192">
            <v>1.4291</v>
          </cell>
          <cell r="R192">
            <v>1092.5</v>
          </cell>
          <cell r="T192" t="str">
            <v>PriceTableDevonNGL</v>
          </cell>
          <cell r="Y192">
            <v>41425</v>
          </cell>
          <cell r="Z192">
            <v>14.65</v>
          </cell>
          <cell r="AB192">
            <v>35635.317999999999</v>
          </cell>
          <cell r="AC192">
            <v>38340.129999999997</v>
          </cell>
          <cell r="AE192" t="str">
            <v>Yes</v>
          </cell>
          <cell r="AG192" t="str">
            <v>Yes</v>
          </cell>
          <cell r="AI192">
            <v>0.95</v>
          </cell>
          <cell r="AK192">
            <v>78562.712</v>
          </cell>
          <cell r="AL192">
            <v>78562.712</v>
          </cell>
          <cell r="AM192">
            <v>16437.116999999998</v>
          </cell>
          <cell r="AN192">
            <v>3429.0590000000002</v>
          </cell>
          <cell r="AO192">
            <v>3365.6950000000002</v>
          </cell>
          <cell r="AP192">
            <v>1226.261</v>
          </cell>
          <cell r="AQ192">
            <v>737.99300000000005</v>
          </cell>
          <cell r="AR192">
            <v>1058.5350000000001</v>
          </cell>
          <cell r="AS192">
            <v>183380.084</v>
          </cell>
          <cell r="AU192">
            <v>75112.123000000007</v>
          </cell>
          <cell r="AV192">
            <v>75112.123000000007</v>
          </cell>
          <cell r="AW192">
            <v>15715.174999999999</v>
          </cell>
          <cell r="AX192">
            <v>3278.4490000000001</v>
          </cell>
          <cell r="AY192">
            <v>3217.8690000000001</v>
          </cell>
          <cell r="AZ192">
            <v>1172.402</v>
          </cell>
          <cell r="BA192">
            <v>705.57899999999995</v>
          </cell>
          <cell r="BB192">
            <v>1012.043</v>
          </cell>
          <cell r="BC192">
            <v>175325.76300000001</v>
          </cell>
          <cell r="BE192">
            <v>529.89800000000002</v>
          </cell>
          <cell r="BF192">
            <v>63553.074999999997</v>
          </cell>
          <cell r="BG192">
            <v>16112.541999999999</v>
          </cell>
          <cell r="BH192">
            <v>3037.3389999999999</v>
          </cell>
          <cell r="BI192">
            <v>3580.9</v>
          </cell>
          <cell r="BJ192">
            <v>1200.0940000000001</v>
          </cell>
          <cell r="BK192">
            <v>725.61300000000006</v>
          </cell>
          <cell r="BL192">
            <v>1062.4749999999999</v>
          </cell>
          <cell r="BM192">
            <v>89801.935999999987</v>
          </cell>
          <cell r="BO192">
            <v>529.89800000000002</v>
          </cell>
          <cell r="BP192">
            <v>63553.074999999997</v>
          </cell>
          <cell r="BQ192">
            <v>16112.541999999999</v>
          </cell>
          <cell r="BR192">
            <v>3037.3380000000002</v>
          </cell>
          <cell r="BS192">
            <v>3580.9</v>
          </cell>
          <cell r="BT192">
            <v>1200.0940000000001</v>
          </cell>
          <cell r="BU192">
            <v>725.61300000000006</v>
          </cell>
          <cell r="BV192">
            <v>1062.4760000000001</v>
          </cell>
          <cell r="BW192">
            <v>89801.935999999987</v>
          </cell>
          <cell r="BY192">
            <v>0</v>
          </cell>
          <cell r="BZ192">
            <v>0</v>
          </cell>
          <cell r="CA192">
            <v>0</v>
          </cell>
          <cell r="CB192">
            <v>0</v>
          </cell>
          <cell r="CC192">
            <v>0</v>
          </cell>
          <cell r="CD192">
            <v>0</v>
          </cell>
          <cell r="CE192">
            <v>0</v>
          </cell>
          <cell r="CF192">
            <v>0</v>
          </cell>
          <cell r="CG192">
            <v>0</v>
          </cell>
          <cell r="CI192">
            <v>503.40300000000002</v>
          </cell>
          <cell r="CJ192">
            <v>60375.421000000002</v>
          </cell>
          <cell r="CK192">
            <v>15306.915000000001</v>
          </cell>
          <cell r="CL192">
            <v>2885.4720000000002</v>
          </cell>
          <cell r="CM192">
            <v>3401.855</v>
          </cell>
          <cell r="CN192">
            <v>1140.0889999999999</v>
          </cell>
          <cell r="CO192">
            <v>689.33199999999999</v>
          </cell>
          <cell r="CP192">
            <v>1009.351</v>
          </cell>
          <cell r="CQ192">
            <v>85311.837999999989</v>
          </cell>
          <cell r="CS192">
            <v>31.437000000000001</v>
          </cell>
          <cell r="CT192">
            <v>2389.9580000000001</v>
          </cell>
          <cell r="CU192">
            <v>588.19399999999996</v>
          </cell>
          <cell r="CV192">
            <v>93.346999999999994</v>
          </cell>
          <cell r="CW192">
            <v>114.23399999999999</v>
          </cell>
          <cell r="CX192">
            <v>33.003</v>
          </cell>
          <cell r="CY192">
            <v>20.132000000000001</v>
          </cell>
          <cell r="CZ192">
            <v>25.984999999999999</v>
          </cell>
          <cell r="DB192">
            <v>31.65</v>
          </cell>
          <cell r="DC192">
            <v>4216.1109999999999</v>
          </cell>
          <cell r="DD192">
            <v>1475.3130000000001</v>
          </cell>
          <cell r="DE192">
            <v>302.61</v>
          </cell>
          <cell r="DF192">
            <v>371.483</v>
          </cell>
          <cell r="DG192">
            <v>131.626</v>
          </cell>
          <cell r="DH192">
            <v>80.448999999999998</v>
          </cell>
          <cell r="DI192">
            <v>125.333</v>
          </cell>
          <cell r="DJ192">
            <v>6734.5749999999989</v>
          </cell>
          <cell r="DL192">
            <v>0.22062000000000001</v>
          </cell>
          <cell r="DM192">
            <v>0.22062000000000001</v>
          </cell>
          <cell r="DN192">
            <v>0.87283500000000003</v>
          </cell>
          <cell r="DO192">
            <v>1.1972959999999999</v>
          </cell>
          <cell r="DP192">
            <v>1.18468</v>
          </cell>
          <cell r="DQ192">
            <v>1.986728</v>
          </cell>
          <cell r="DS192">
            <v>0</v>
          </cell>
          <cell r="DT192">
            <v>0</v>
          </cell>
          <cell r="DU192">
            <v>0</v>
          </cell>
          <cell r="DV192">
            <v>0</v>
          </cell>
          <cell r="DW192">
            <v>0</v>
          </cell>
          <cell r="DX192">
            <v>0</v>
          </cell>
          <cell r="DY192">
            <v>0</v>
          </cell>
          <cell r="DZ192">
            <v>0</v>
          </cell>
          <cell r="EA192">
            <v>0</v>
          </cell>
          <cell r="EC192">
            <v>0</v>
          </cell>
          <cell r="ED192">
            <v>0</v>
          </cell>
          <cell r="EE192">
            <v>0</v>
          </cell>
          <cell r="EF192">
            <v>0</v>
          </cell>
          <cell r="EG192">
            <v>0</v>
          </cell>
          <cell r="EH192">
            <v>0</v>
          </cell>
          <cell r="EI192">
            <v>0</v>
          </cell>
          <cell r="EJ192">
            <v>0</v>
          </cell>
          <cell r="EK192">
            <v>0</v>
          </cell>
          <cell r="EM192">
            <v>722.22799999999995</v>
          </cell>
          <cell r="EN192">
            <v>729.04899999999998</v>
          </cell>
          <cell r="ES192">
            <v>1196.625</v>
          </cell>
          <cell r="ET192">
            <v>1349.0920000000001</v>
          </cell>
          <cell r="EX192">
            <v>37272.375</v>
          </cell>
          <cell r="EY192">
            <v>39943.908000000003</v>
          </cell>
          <cell r="FA192">
            <v>8.8829999999999991</v>
          </cell>
          <cell r="FB192">
            <v>9.5050000000000008</v>
          </cell>
          <cell r="FC192">
            <v>799.93</v>
          </cell>
          <cell r="FD192">
            <v>894.71799999999996</v>
          </cell>
          <cell r="FE192">
            <v>369.41800000000001</v>
          </cell>
          <cell r="FF192">
            <v>388.529</v>
          </cell>
          <cell r="FK192">
            <v>32480.284000000007</v>
          </cell>
          <cell r="FL192">
            <v>32931.033000000003</v>
          </cell>
          <cell r="FM192">
            <v>32657.925999999999</v>
          </cell>
          <cell r="FN192">
            <v>725.50599999999997</v>
          </cell>
          <cell r="FO192">
            <v>343.99799999999999</v>
          </cell>
          <cell r="FP192">
            <v>3787.1419999999998</v>
          </cell>
          <cell r="FQ192">
            <v>28074.386999999999</v>
          </cell>
          <cell r="FR192">
            <v>32931.033000000003</v>
          </cell>
          <cell r="FS192">
            <v>0</v>
          </cell>
          <cell r="FU192">
            <v>0.08</v>
          </cell>
          <cell r="FV192">
            <v>-3067.21</v>
          </cell>
          <cell r="FW192">
            <v>0</v>
          </cell>
          <cell r="FX192">
            <v>0</v>
          </cell>
          <cell r="FY192">
            <v>0</v>
          </cell>
          <cell r="FZ192">
            <v>191.2</v>
          </cell>
          <cell r="GA192">
            <v>0.15</v>
          </cell>
          <cell r="GB192">
            <v>-5770.35</v>
          </cell>
          <cell r="GE192">
            <v>0.25</v>
          </cell>
          <cell r="GF192">
            <v>-10323.25</v>
          </cell>
          <cell r="GO192">
            <v>1.2500000000000001E-2</v>
          </cell>
          <cell r="GP192">
            <v>-1066.4000000000001</v>
          </cell>
          <cell r="GQ192" t="str">
            <v xml:space="preserve"> </v>
          </cell>
          <cell r="GR192">
            <v>0</v>
          </cell>
          <cell r="GS192">
            <v>0</v>
          </cell>
          <cell r="GV192">
            <v>0</v>
          </cell>
          <cell r="GW192">
            <v>0</v>
          </cell>
          <cell r="GX192">
            <v>-4133.6100000000006</v>
          </cell>
          <cell r="GY192">
            <v>-16093.6</v>
          </cell>
          <cell r="GZ192">
            <v>-20227.210000000003</v>
          </cell>
          <cell r="HC192">
            <v>-20227.210000000003</v>
          </cell>
          <cell r="HE192">
            <v>2100.8566076369975</v>
          </cell>
          <cell r="HF192">
            <v>5.8453269000000017</v>
          </cell>
          <cell r="HG192">
            <v>701.05402547999893</v>
          </cell>
          <cell r="HH192">
            <v>703.17944254499878</v>
          </cell>
          <cell r="HI192">
            <v>181.82975163199967</v>
          </cell>
          <cell r="HJ192">
            <v>212.11103060000008</v>
          </cell>
          <cell r="HK192">
            <v>119.21361364000022</v>
          </cell>
          <cell r="HL192">
            <v>72.080478568000132</v>
          </cell>
          <cell r="HM192">
            <v>105.54293827199983</v>
          </cell>
        </row>
        <row r="193">
          <cell r="B193" t="str">
            <v>81-20-258</v>
          </cell>
          <cell r="C193" t="str">
            <v>Devon-GTH00086WS</v>
          </cell>
          <cell r="D193" t="str">
            <v>Donegal Hills 2</v>
          </cell>
          <cell r="E193">
            <v>2798</v>
          </cell>
          <cell r="F193">
            <v>3350</v>
          </cell>
          <cell r="H193">
            <v>3.1389</v>
          </cell>
          <cell r="I193">
            <v>3.1389</v>
          </cell>
          <cell r="J193">
            <v>1.1738</v>
          </cell>
          <cell r="K193">
            <v>0.38300000000000001</v>
          </cell>
          <cell r="L193">
            <v>0.23319999999999999</v>
          </cell>
          <cell r="M193">
            <v>0.1273</v>
          </cell>
          <cell r="N193">
            <v>0.1163</v>
          </cell>
          <cell r="O193">
            <v>0.11849999999999999</v>
          </cell>
          <cell r="P193">
            <v>5.2910000000000004</v>
          </cell>
          <cell r="Q193">
            <v>0.96889999999999998</v>
          </cell>
          <cell r="R193">
            <v>1219.3</v>
          </cell>
          <cell r="T193" t="str">
            <v>PriceTableDevonNGL</v>
          </cell>
          <cell r="Y193">
            <v>41325</v>
          </cell>
          <cell r="Z193">
            <v>14.65</v>
          </cell>
          <cell r="AB193">
            <v>2582.2919999999999</v>
          </cell>
          <cell r="AC193">
            <v>3110.44</v>
          </cell>
          <cell r="AE193" t="str">
            <v>Yes</v>
          </cell>
          <cell r="AG193" t="str">
            <v>Yes</v>
          </cell>
          <cell r="AI193">
            <v>0.95</v>
          </cell>
          <cell r="AK193">
            <v>8477.9179999999997</v>
          </cell>
          <cell r="AL193">
            <v>8477.9179999999997</v>
          </cell>
          <cell r="AM193">
            <v>3170.34</v>
          </cell>
          <cell r="AN193">
            <v>1034.452</v>
          </cell>
          <cell r="AO193">
            <v>629.85500000000002</v>
          </cell>
          <cell r="AP193">
            <v>343.827</v>
          </cell>
          <cell r="AQ193">
            <v>314.11700000000002</v>
          </cell>
          <cell r="AR193">
            <v>320.05900000000003</v>
          </cell>
          <cell r="AS193">
            <v>22768.486000000001</v>
          </cell>
          <cell r="AU193">
            <v>8105.5559999999996</v>
          </cell>
          <cell r="AV193">
            <v>8105.5559999999996</v>
          </cell>
          <cell r="AW193">
            <v>3031.0940000000001</v>
          </cell>
          <cell r="AX193">
            <v>989.01800000000003</v>
          </cell>
          <cell r="AY193">
            <v>602.19000000000005</v>
          </cell>
          <cell r="AZ193">
            <v>328.726</v>
          </cell>
          <cell r="BA193">
            <v>300.32100000000003</v>
          </cell>
          <cell r="BB193">
            <v>306.00200000000001</v>
          </cell>
          <cell r="BC193">
            <v>21768.462999999996</v>
          </cell>
          <cell r="BE193">
            <v>57.183</v>
          </cell>
          <cell r="BF193">
            <v>6858.1869999999999</v>
          </cell>
          <cell r="BG193">
            <v>3107.7370000000001</v>
          </cell>
          <cell r="BH193">
            <v>916.28099999999995</v>
          </cell>
          <cell r="BI193">
            <v>670.12800000000004</v>
          </cell>
          <cell r="BJ193">
            <v>336.49</v>
          </cell>
          <cell r="BK193">
            <v>308.84800000000001</v>
          </cell>
          <cell r="BL193">
            <v>321.25</v>
          </cell>
          <cell r="BM193">
            <v>12576.103999999999</v>
          </cell>
          <cell r="BO193">
            <v>57.183</v>
          </cell>
          <cell r="BP193">
            <v>6858.1869999999999</v>
          </cell>
          <cell r="BQ193">
            <v>3107.7370000000001</v>
          </cell>
          <cell r="BR193">
            <v>916.28099999999995</v>
          </cell>
          <cell r="BS193">
            <v>670.12699999999995</v>
          </cell>
          <cell r="BT193">
            <v>336.49</v>
          </cell>
          <cell r="BU193">
            <v>308.84800000000001</v>
          </cell>
          <cell r="BV193">
            <v>321.25099999999998</v>
          </cell>
          <cell r="BW193">
            <v>12576.103999999999</v>
          </cell>
          <cell r="BY193">
            <v>0</v>
          </cell>
          <cell r="BZ193">
            <v>0</v>
          </cell>
          <cell r="CA193">
            <v>0</v>
          </cell>
          <cell r="CB193">
            <v>0</v>
          </cell>
          <cell r="CC193">
            <v>0</v>
          </cell>
          <cell r="CD193">
            <v>0</v>
          </cell>
          <cell r="CE193">
            <v>0</v>
          </cell>
          <cell r="CF193">
            <v>0</v>
          </cell>
          <cell r="CG193">
            <v>0</v>
          </cell>
          <cell r="CI193">
            <v>54.323999999999998</v>
          </cell>
          <cell r="CJ193">
            <v>6515.2780000000002</v>
          </cell>
          <cell r="CK193">
            <v>2952.35</v>
          </cell>
          <cell r="CL193">
            <v>870.46699999999998</v>
          </cell>
          <cell r="CM193">
            <v>636.62199999999996</v>
          </cell>
          <cell r="CN193">
            <v>319.666</v>
          </cell>
          <cell r="CO193">
            <v>293.40600000000001</v>
          </cell>
          <cell r="CP193">
            <v>305.18799999999999</v>
          </cell>
          <cell r="CQ193">
            <v>11947.300999999999</v>
          </cell>
          <cell r="CS193">
            <v>3.3919999999999999</v>
          </cell>
          <cell r="CT193">
            <v>257.90699999999998</v>
          </cell>
          <cell r="CU193">
            <v>113.449</v>
          </cell>
          <cell r="CV193">
            <v>28.16</v>
          </cell>
          <cell r="CW193">
            <v>21.378</v>
          </cell>
          <cell r="CX193">
            <v>9.2539999999999996</v>
          </cell>
          <cell r="CY193">
            <v>8.5690000000000008</v>
          </cell>
          <cell r="CZ193">
            <v>7.8570000000000002</v>
          </cell>
          <cell r="DB193">
            <v>3.415</v>
          </cell>
          <cell r="DC193">
            <v>454.97199999999998</v>
          </cell>
          <cell r="DD193">
            <v>284.55399999999997</v>
          </cell>
          <cell r="DE193">
            <v>91.289000000000001</v>
          </cell>
          <cell r="DF193">
            <v>69.519000000000005</v>
          </cell>
          <cell r="DG193">
            <v>36.905999999999999</v>
          </cell>
          <cell r="DH193">
            <v>34.241999999999997</v>
          </cell>
          <cell r="DI193">
            <v>37.896000000000001</v>
          </cell>
          <cell r="DJ193">
            <v>1012.7929999999999</v>
          </cell>
          <cell r="DL193">
            <v>0.22062000000000001</v>
          </cell>
          <cell r="DM193">
            <v>0.22062000000000001</v>
          </cell>
          <cell r="DN193">
            <v>0.87283500000000003</v>
          </cell>
          <cell r="DO193">
            <v>1.1972959999999999</v>
          </cell>
          <cell r="DP193">
            <v>1.18468</v>
          </cell>
          <cell r="DQ193">
            <v>1.986728</v>
          </cell>
          <cell r="DS193">
            <v>0</v>
          </cell>
          <cell r="DT193">
            <v>0</v>
          </cell>
          <cell r="DU193">
            <v>0</v>
          </cell>
          <cell r="DV193">
            <v>0</v>
          </cell>
          <cell r="DW193">
            <v>0</v>
          </cell>
          <cell r="DX193">
            <v>0</v>
          </cell>
          <cell r="DY193">
            <v>0</v>
          </cell>
          <cell r="DZ193">
            <v>0</v>
          </cell>
          <cell r="EA193">
            <v>0</v>
          </cell>
          <cell r="EC193">
            <v>0</v>
          </cell>
          <cell r="ED193">
            <v>0</v>
          </cell>
          <cell r="EE193">
            <v>0</v>
          </cell>
          <cell r="EF193">
            <v>0</v>
          </cell>
          <cell r="EG193">
            <v>0</v>
          </cell>
          <cell r="EH193">
            <v>0</v>
          </cell>
          <cell r="EI193">
            <v>0</v>
          </cell>
          <cell r="EJ193">
            <v>0</v>
          </cell>
          <cell r="EK193">
            <v>0</v>
          </cell>
          <cell r="EM193">
            <v>58.593000000000004</v>
          </cell>
          <cell r="EN193">
            <v>59.146000000000001</v>
          </cell>
          <cell r="ES193">
            <v>97.08</v>
          </cell>
          <cell r="ET193">
            <v>109.449</v>
          </cell>
          <cell r="EX193">
            <v>2700.92</v>
          </cell>
          <cell r="EY193">
            <v>3240.5509999999999</v>
          </cell>
          <cell r="FA193">
            <v>0.64400000000000002</v>
          </cell>
          <cell r="FB193">
            <v>0.77100000000000002</v>
          </cell>
          <cell r="FC193">
            <v>57.966000000000001</v>
          </cell>
          <cell r="FD193">
            <v>72.585999999999999</v>
          </cell>
          <cell r="FE193">
            <v>26.77</v>
          </cell>
          <cell r="FF193">
            <v>31.52</v>
          </cell>
          <cell r="FK193">
            <v>2168.6119999999996</v>
          </cell>
          <cell r="FL193">
            <v>2198.7069999999999</v>
          </cell>
          <cell r="FM193">
            <v>2180.4720000000002</v>
          </cell>
          <cell r="FN193">
            <v>48.44</v>
          </cell>
          <cell r="FO193">
            <v>22.968</v>
          </cell>
          <cell r="FP193">
            <v>252.85599999999999</v>
          </cell>
          <cell r="FQ193">
            <v>1874.443</v>
          </cell>
          <cell r="FR193">
            <v>2198.7069999999999</v>
          </cell>
          <cell r="FS193">
            <v>0</v>
          </cell>
          <cell r="FU193">
            <v>0.08</v>
          </cell>
          <cell r="FV193">
            <v>-248.84</v>
          </cell>
          <cell r="FW193">
            <v>0</v>
          </cell>
          <cell r="FX193">
            <v>0</v>
          </cell>
          <cell r="FY193">
            <v>0</v>
          </cell>
          <cell r="FZ193">
            <v>194</v>
          </cell>
          <cell r="GA193">
            <v>0.15</v>
          </cell>
          <cell r="GB193">
            <v>-419.7</v>
          </cell>
          <cell r="GE193">
            <v>0.25</v>
          </cell>
          <cell r="GF193">
            <v>-837.5</v>
          </cell>
          <cell r="GO193">
            <v>1.2500000000000001E-2</v>
          </cell>
          <cell r="GP193">
            <v>-149.34</v>
          </cell>
          <cell r="GQ193" t="str">
            <v>81-21-258</v>
          </cell>
          <cell r="GR193">
            <v>558</v>
          </cell>
          <cell r="GS193">
            <v>-200</v>
          </cell>
          <cell r="GV193">
            <v>0</v>
          </cell>
          <cell r="GW193">
            <v>0</v>
          </cell>
          <cell r="GX193">
            <v>-398.18</v>
          </cell>
          <cell r="GY193">
            <v>-1457.2</v>
          </cell>
          <cell r="GZ193">
            <v>-1855.3799999999999</v>
          </cell>
          <cell r="HC193">
            <v>-1855.3799999999999</v>
          </cell>
          <cell r="HE193">
            <v>402.47194611300017</v>
          </cell>
          <cell r="HF193">
            <v>0.63075258000000045</v>
          </cell>
          <cell r="HG193">
            <v>75.652583579999927</v>
          </cell>
          <cell r="HH193">
            <v>135.62721214500016</v>
          </cell>
          <cell r="HI193">
            <v>54.852918943999953</v>
          </cell>
          <cell r="HJ193">
            <v>39.6938880800001</v>
          </cell>
          <cell r="HK193">
            <v>33.424711872000024</v>
          </cell>
          <cell r="HL193">
            <v>30.679053776000014</v>
          </cell>
          <cell r="HM193">
            <v>31.910825136000025</v>
          </cell>
        </row>
        <row r="194">
          <cell r="B194" t="str">
            <v>81-20-259</v>
          </cell>
          <cell r="C194" t="str">
            <v>Devon-GTH00086WS</v>
          </cell>
          <cell r="D194" t="str">
            <v>Donegal Hills 3</v>
          </cell>
          <cell r="E194">
            <v>4916</v>
          </cell>
          <cell r="F194">
            <v>6059</v>
          </cell>
          <cell r="H194">
            <v>3.0653000000000001</v>
          </cell>
          <cell r="I194">
            <v>3.0653000000000001</v>
          </cell>
          <cell r="J194">
            <v>1.1734</v>
          </cell>
          <cell r="K194">
            <v>0.39839999999999998</v>
          </cell>
          <cell r="L194">
            <v>0.24690000000000001</v>
          </cell>
          <cell r="M194">
            <v>0.1489</v>
          </cell>
          <cell r="N194">
            <v>0.13789999999999999</v>
          </cell>
          <cell r="O194">
            <v>0.43120000000000003</v>
          </cell>
          <cell r="P194">
            <v>5.6020000000000003</v>
          </cell>
          <cell r="Q194">
            <v>1.0008999999999999</v>
          </cell>
          <cell r="R194">
            <v>1253.8</v>
          </cell>
          <cell r="T194" t="str">
            <v>PriceTableDevonNGL</v>
          </cell>
          <cell r="Y194">
            <v>41422</v>
          </cell>
          <cell r="Z194">
            <v>14.65</v>
          </cell>
          <cell r="AB194">
            <v>4532.2110000000002</v>
          </cell>
          <cell r="AC194">
            <v>5625.72</v>
          </cell>
          <cell r="AE194" t="str">
            <v>Yes</v>
          </cell>
          <cell r="AG194" t="str">
            <v>Yes</v>
          </cell>
          <cell r="AI194">
            <v>0.95</v>
          </cell>
          <cell r="AK194">
            <v>14530.8</v>
          </cell>
          <cell r="AL194">
            <v>14530.8</v>
          </cell>
          <cell r="AM194">
            <v>5562.4049999999997</v>
          </cell>
          <cell r="AN194">
            <v>1888.5820000000001</v>
          </cell>
          <cell r="AO194">
            <v>1170.4090000000001</v>
          </cell>
          <cell r="AP194">
            <v>705.84799999999996</v>
          </cell>
          <cell r="AQ194">
            <v>653.70399999999995</v>
          </cell>
          <cell r="AR194">
            <v>2044.068</v>
          </cell>
          <cell r="AS194">
            <v>41086.615999999995</v>
          </cell>
          <cell r="AU194">
            <v>13892.585999999999</v>
          </cell>
          <cell r="AV194">
            <v>13892.585999999999</v>
          </cell>
          <cell r="AW194">
            <v>5318.0959999999995</v>
          </cell>
          <cell r="AX194">
            <v>1805.633</v>
          </cell>
          <cell r="AY194">
            <v>1119.0029999999999</v>
          </cell>
          <cell r="AZ194">
            <v>674.846</v>
          </cell>
          <cell r="BA194">
            <v>624.99199999999996</v>
          </cell>
          <cell r="BB194">
            <v>1954.289</v>
          </cell>
          <cell r="BC194">
            <v>39282.030999999988</v>
          </cell>
          <cell r="BE194">
            <v>98.009</v>
          </cell>
          <cell r="BF194">
            <v>11754.647999999999</v>
          </cell>
          <cell r="BG194">
            <v>5452.567</v>
          </cell>
          <cell r="BH194">
            <v>1672.8389999999999</v>
          </cell>
          <cell r="BI194">
            <v>1245.2460000000001</v>
          </cell>
          <cell r="BJ194">
            <v>690.78599999999994</v>
          </cell>
          <cell r="BK194">
            <v>642.73800000000006</v>
          </cell>
          <cell r="BL194">
            <v>2051.6770000000001</v>
          </cell>
          <cell r="BM194">
            <v>23608.51</v>
          </cell>
          <cell r="BO194">
            <v>98.009</v>
          </cell>
          <cell r="BP194">
            <v>11754.647999999999</v>
          </cell>
          <cell r="BQ194">
            <v>5452.567</v>
          </cell>
          <cell r="BR194">
            <v>1672.8389999999999</v>
          </cell>
          <cell r="BS194">
            <v>1245.2460000000001</v>
          </cell>
          <cell r="BT194">
            <v>690.78599999999994</v>
          </cell>
          <cell r="BU194">
            <v>642.73800000000006</v>
          </cell>
          <cell r="BV194">
            <v>2051.6759999999999</v>
          </cell>
          <cell r="BW194">
            <v>23608.508999999998</v>
          </cell>
          <cell r="BY194">
            <v>0</v>
          </cell>
          <cell r="BZ194">
            <v>0</v>
          </cell>
          <cell r="CA194">
            <v>0</v>
          </cell>
          <cell r="CB194">
            <v>0</v>
          </cell>
          <cell r="CC194">
            <v>0</v>
          </cell>
          <cell r="CD194">
            <v>0</v>
          </cell>
          <cell r="CE194">
            <v>0</v>
          </cell>
          <cell r="CF194">
            <v>0</v>
          </cell>
          <cell r="CG194">
            <v>0</v>
          </cell>
          <cell r="CI194">
            <v>93.108999999999995</v>
          </cell>
          <cell r="CJ194">
            <v>11166.915999999999</v>
          </cell>
          <cell r="CK194">
            <v>5179.9390000000003</v>
          </cell>
          <cell r="CL194">
            <v>1589.1969999999999</v>
          </cell>
          <cell r="CM194">
            <v>1182.9839999999999</v>
          </cell>
          <cell r="CN194">
            <v>656.24699999999996</v>
          </cell>
          <cell r="CO194">
            <v>610.601</v>
          </cell>
          <cell r="CP194">
            <v>1949.0930000000001</v>
          </cell>
          <cell r="CQ194">
            <v>22428.085999999999</v>
          </cell>
          <cell r="CS194">
            <v>5.8140000000000001</v>
          </cell>
          <cell r="CT194">
            <v>442.04199999999997</v>
          </cell>
          <cell r="CU194">
            <v>199.048</v>
          </cell>
          <cell r="CV194">
            <v>51.411999999999999</v>
          </cell>
          <cell r="CW194">
            <v>39.725000000000001</v>
          </cell>
          <cell r="CX194">
            <v>18.997</v>
          </cell>
          <cell r="CY194">
            <v>17.832999999999998</v>
          </cell>
          <cell r="CZ194">
            <v>50.177</v>
          </cell>
          <cell r="DB194">
            <v>5.8540000000000001</v>
          </cell>
          <cell r="DC194">
            <v>779.803</v>
          </cell>
          <cell r="DD194">
            <v>499.25299999999999</v>
          </cell>
          <cell r="DE194">
            <v>166.66499999999999</v>
          </cell>
          <cell r="DF194">
            <v>129.18199999999999</v>
          </cell>
          <cell r="DG194">
            <v>75.765000000000001</v>
          </cell>
          <cell r="DH194">
            <v>71.260000000000005</v>
          </cell>
          <cell r="DI194">
            <v>242.02199999999999</v>
          </cell>
          <cell r="DJ194">
            <v>1969.8040000000001</v>
          </cell>
          <cell r="DL194">
            <v>0.22062000000000001</v>
          </cell>
          <cell r="DM194">
            <v>0.22062000000000001</v>
          </cell>
          <cell r="DN194">
            <v>0.87283500000000003</v>
          </cell>
          <cell r="DO194">
            <v>1.1972959999999999</v>
          </cell>
          <cell r="DP194">
            <v>1.18468</v>
          </cell>
          <cell r="DQ194">
            <v>1.986728</v>
          </cell>
          <cell r="DS194">
            <v>0</v>
          </cell>
          <cell r="DT194">
            <v>0</v>
          </cell>
          <cell r="DU194">
            <v>0</v>
          </cell>
          <cell r="DV194">
            <v>0</v>
          </cell>
          <cell r="DW194">
            <v>0</v>
          </cell>
          <cell r="DX194">
            <v>0</v>
          </cell>
          <cell r="DY194">
            <v>0</v>
          </cell>
          <cell r="DZ194">
            <v>0</v>
          </cell>
          <cell r="EA194">
            <v>0</v>
          </cell>
          <cell r="EC194">
            <v>0</v>
          </cell>
          <cell r="ED194">
            <v>0</v>
          </cell>
          <cell r="EE194">
            <v>0</v>
          </cell>
          <cell r="EF194">
            <v>0</v>
          </cell>
          <cell r="EG194">
            <v>0</v>
          </cell>
          <cell r="EH194">
            <v>0</v>
          </cell>
          <cell r="EI194">
            <v>0</v>
          </cell>
          <cell r="EJ194">
            <v>0</v>
          </cell>
          <cell r="EK194">
            <v>0</v>
          </cell>
          <cell r="EM194">
            <v>105.973</v>
          </cell>
          <cell r="EN194">
            <v>106.974</v>
          </cell>
          <cell r="ES194">
            <v>175.583</v>
          </cell>
          <cell r="ET194">
            <v>197.95500000000001</v>
          </cell>
          <cell r="EX194">
            <v>4740.4170000000004</v>
          </cell>
          <cell r="EY194">
            <v>5861.0450000000001</v>
          </cell>
          <cell r="FA194">
            <v>1.1299999999999999</v>
          </cell>
          <cell r="FB194">
            <v>1.395</v>
          </cell>
          <cell r="FC194">
            <v>101.738</v>
          </cell>
          <cell r="FD194">
            <v>131.28399999999999</v>
          </cell>
          <cell r="FE194">
            <v>46.984000000000002</v>
          </cell>
          <cell r="FF194">
            <v>57.01</v>
          </cell>
          <cell r="FK194">
            <v>3784.2669999999998</v>
          </cell>
          <cell r="FL194">
            <v>3836.7840000000001</v>
          </cell>
          <cell r="FM194">
            <v>3804.9639999999999</v>
          </cell>
          <cell r="FN194">
            <v>84.528000000000006</v>
          </cell>
          <cell r="FO194">
            <v>40.079000000000001</v>
          </cell>
          <cell r="FP194">
            <v>441.23899999999998</v>
          </cell>
          <cell r="FQ194">
            <v>3270.9369999999999</v>
          </cell>
          <cell r="FR194">
            <v>3836.7840000000001</v>
          </cell>
          <cell r="FS194">
            <v>0</v>
          </cell>
          <cell r="FU194">
            <v>0.08</v>
          </cell>
          <cell r="FV194">
            <v>-450.06</v>
          </cell>
          <cell r="FW194">
            <v>0</v>
          </cell>
          <cell r="FX194">
            <v>0</v>
          </cell>
          <cell r="FY194">
            <v>0</v>
          </cell>
          <cell r="FZ194">
            <v>195.8</v>
          </cell>
          <cell r="GA194">
            <v>0.15</v>
          </cell>
          <cell r="GB194">
            <v>-737.4</v>
          </cell>
          <cell r="GE194">
            <v>0.25</v>
          </cell>
          <cell r="GF194">
            <v>-1514.75</v>
          </cell>
          <cell r="GO194">
            <v>1.2500000000000001E-2</v>
          </cell>
          <cell r="GP194">
            <v>-280.35000000000002</v>
          </cell>
          <cell r="GQ194" t="str">
            <v>81-21-259</v>
          </cell>
          <cell r="GR194">
            <v>6</v>
          </cell>
          <cell r="GS194">
            <v>-200</v>
          </cell>
          <cell r="GV194">
            <v>0</v>
          </cell>
          <cell r="GW194">
            <v>0</v>
          </cell>
          <cell r="GX194">
            <v>-730.41000000000008</v>
          </cell>
          <cell r="GY194">
            <v>-2452.15</v>
          </cell>
          <cell r="GZ194">
            <v>-3182.56</v>
          </cell>
          <cell r="HC194">
            <v>-3182.56</v>
          </cell>
          <cell r="HE194">
            <v>878.88409169200008</v>
          </cell>
          <cell r="HF194">
            <v>1.0810380000000013</v>
          </cell>
          <cell r="HG194">
            <v>129.66543383999999</v>
          </cell>
          <cell r="HH194">
            <v>237.95926037999973</v>
          </cell>
          <cell r="HI194">
            <v>100.14423203200006</v>
          </cell>
          <cell r="HJ194">
            <v>73.760546160000203</v>
          </cell>
          <cell r="HK194">
            <v>68.619598391999972</v>
          </cell>
          <cell r="HL194">
            <v>63.847477736000116</v>
          </cell>
          <cell r="HM194">
            <v>203.80650515200011</v>
          </cell>
        </row>
        <row r="195">
          <cell r="B195" t="str">
            <v>81-20-265</v>
          </cell>
          <cell r="C195" t="str">
            <v>Devon-GTH00086WS</v>
          </cell>
          <cell r="D195" t="str">
            <v>McMahon 3H</v>
          </cell>
          <cell r="E195">
            <v>9483</v>
          </cell>
          <cell r="F195">
            <v>10664</v>
          </cell>
          <cell r="H195">
            <v>2.5985999999999998</v>
          </cell>
          <cell r="I195">
            <v>2.5985999999999998</v>
          </cell>
          <cell r="J195">
            <v>0.72330000000000005</v>
          </cell>
          <cell r="K195">
            <v>0.19189999999999999</v>
          </cell>
          <cell r="L195">
            <v>0.1714</v>
          </cell>
          <cell r="M195">
            <v>7.2900000000000006E-2</v>
          </cell>
          <cell r="N195">
            <v>4.87E-2</v>
          </cell>
          <cell r="O195">
            <v>8.3699999999999997E-2</v>
          </cell>
          <cell r="P195">
            <v>3.8904999999999998</v>
          </cell>
          <cell r="Q195">
            <v>1.3814</v>
          </cell>
          <cell r="R195">
            <v>1144.3</v>
          </cell>
          <cell r="T195" t="str">
            <v>PriceTableDevonNGL</v>
          </cell>
          <cell r="Y195">
            <v>41446</v>
          </cell>
          <cell r="Z195">
            <v>14.65</v>
          </cell>
          <cell r="AB195">
            <v>8771.0349999999999</v>
          </cell>
          <cell r="AC195">
            <v>9901.4150000000009</v>
          </cell>
          <cell r="AE195" t="str">
            <v>Yes</v>
          </cell>
          <cell r="AG195" t="str">
            <v>Yes</v>
          </cell>
          <cell r="AI195">
            <v>0.95</v>
          </cell>
          <cell r="AK195">
            <v>23839.475999999999</v>
          </cell>
          <cell r="AL195">
            <v>23839.475999999999</v>
          </cell>
          <cell r="AM195">
            <v>6635.5320000000002</v>
          </cell>
          <cell r="AN195">
            <v>1760.4849999999999</v>
          </cell>
          <cell r="AO195">
            <v>1572.4179999999999</v>
          </cell>
          <cell r="AP195">
            <v>668.78200000000004</v>
          </cell>
          <cell r="AQ195">
            <v>446.77199999999999</v>
          </cell>
          <cell r="AR195">
            <v>767.86099999999999</v>
          </cell>
          <cell r="AS195">
            <v>59530.801999999989</v>
          </cell>
          <cell r="AU195">
            <v>22792.412</v>
          </cell>
          <cell r="AV195">
            <v>22792.412</v>
          </cell>
          <cell r="AW195">
            <v>6344.09</v>
          </cell>
          <cell r="AX195">
            <v>1683.162</v>
          </cell>
          <cell r="AY195">
            <v>1503.355</v>
          </cell>
          <cell r="AZ195">
            <v>639.40800000000002</v>
          </cell>
          <cell r="BA195">
            <v>427.149</v>
          </cell>
          <cell r="BB195">
            <v>734.13599999999997</v>
          </cell>
          <cell r="BC195">
            <v>56916.124000000003</v>
          </cell>
          <cell r="BE195">
            <v>160.79499999999999</v>
          </cell>
          <cell r="BF195">
            <v>19284.874</v>
          </cell>
          <cell r="BG195">
            <v>6504.5039999999999</v>
          </cell>
          <cell r="BH195">
            <v>1559.375</v>
          </cell>
          <cell r="BI195">
            <v>1672.9590000000001</v>
          </cell>
          <cell r="BJ195">
            <v>654.51099999999997</v>
          </cell>
          <cell r="BK195">
            <v>439.27699999999999</v>
          </cell>
          <cell r="BL195">
            <v>770.71900000000005</v>
          </cell>
          <cell r="BM195">
            <v>31047.013999999996</v>
          </cell>
          <cell r="BO195">
            <v>160.79499999999999</v>
          </cell>
          <cell r="BP195">
            <v>19284.874</v>
          </cell>
          <cell r="BQ195">
            <v>6504.5039999999999</v>
          </cell>
          <cell r="BR195">
            <v>1559.375</v>
          </cell>
          <cell r="BS195">
            <v>1672.9590000000001</v>
          </cell>
          <cell r="BT195">
            <v>654.51099999999997</v>
          </cell>
          <cell r="BU195">
            <v>439.27699999999999</v>
          </cell>
          <cell r="BV195">
            <v>770.72</v>
          </cell>
          <cell r="BW195">
            <v>31047.014999999996</v>
          </cell>
          <cell r="BY195">
            <v>0</v>
          </cell>
          <cell r="BZ195">
            <v>0</v>
          </cell>
          <cell r="CA195">
            <v>0</v>
          </cell>
          <cell r="CB195">
            <v>0</v>
          </cell>
          <cell r="CC195">
            <v>0</v>
          </cell>
          <cell r="CD195">
            <v>0</v>
          </cell>
          <cell r="CE195">
            <v>0</v>
          </cell>
          <cell r="CF195">
            <v>0</v>
          </cell>
          <cell r="CG195">
            <v>0</v>
          </cell>
          <cell r="CI195">
            <v>152.755</v>
          </cell>
          <cell r="CJ195">
            <v>18320.63</v>
          </cell>
          <cell r="CK195">
            <v>6179.2790000000005</v>
          </cell>
          <cell r="CL195">
            <v>1481.4059999999999</v>
          </cell>
          <cell r="CM195">
            <v>1589.3109999999999</v>
          </cell>
          <cell r="CN195">
            <v>621.78499999999997</v>
          </cell>
          <cell r="CO195">
            <v>417.31299999999999</v>
          </cell>
          <cell r="CP195">
            <v>732.18299999999999</v>
          </cell>
          <cell r="CQ195">
            <v>29494.662000000004</v>
          </cell>
          <cell r="CS195">
            <v>9.5389999999999997</v>
          </cell>
          <cell r="CT195">
            <v>725.221</v>
          </cell>
          <cell r="CU195">
            <v>237.44900000000001</v>
          </cell>
          <cell r="CV195">
            <v>47.923999999999999</v>
          </cell>
          <cell r="CW195">
            <v>53.369</v>
          </cell>
          <cell r="CX195">
            <v>17.998999999999999</v>
          </cell>
          <cell r="CY195">
            <v>12.188000000000001</v>
          </cell>
          <cell r="CZ195">
            <v>18.849</v>
          </cell>
          <cell r="DB195">
            <v>9.6039999999999992</v>
          </cell>
          <cell r="DC195">
            <v>1279.3589999999999</v>
          </cell>
          <cell r="DD195">
            <v>595.572</v>
          </cell>
          <cell r="DE195">
            <v>155.36099999999999</v>
          </cell>
          <cell r="DF195">
            <v>173.553</v>
          </cell>
          <cell r="DG195">
            <v>71.787000000000006</v>
          </cell>
          <cell r="DH195">
            <v>48.703000000000003</v>
          </cell>
          <cell r="DI195">
            <v>90.915999999999997</v>
          </cell>
          <cell r="DJ195">
            <v>2424.8549999999996</v>
          </cell>
          <cell r="DL195">
            <v>0.22062000000000001</v>
          </cell>
          <cell r="DM195">
            <v>0.22062000000000001</v>
          </cell>
          <cell r="DN195">
            <v>0.87283500000000003</v>
          </cell>
          <cell r="DO195">
            <v>1.1972959999999999</v>
          </cell>
          <cell r="DP195">
            <v>1.18468</v>
          </cell>
          <cell r="DQ195">
            <v>1.986728</v>
          </cell>
          <cell r="DS195">
            <v>0</v>
          </cell>
          <cell r="DT195">
            <v>0</v>
          </cell>
          <cell r="DU195">
            <v>0</v>
          </cell>
          <cell r="DV195">
            <v>0</v>
          </cell>
          <cell r="DW195">
            <v>0</v>
          </cell>
          <cell r="DX195">
            <v>0</v>
          </cell>
          <cell r="DY195">
            <v>0</v>
          </cell>
          <cell r="DZ195">
            <v>0</v>
          </cell>
          <cell r="EA195">
            <v>0</v>
          </cell>
          <cell r="EC195">
            <v>0</v>
          </cell>
          <cell r="ED195">
            <v>0</v>
          </cell>
          <cell r="EE195">
            <v>0</v>
          </cell>
          <cell r="EF195">
            <v>0</v>
          </cell>
          <cell r="EG195">
            <v>0</v>
          </cell>
          <cell r="EH195">
            <v>0</v>
          </cell>
          <cell r="EI195">
            <v>0</v>
          </cell>
          <cell r="EJ195">
            <v>0</v>
          </cell>
          <cell r="EK195">
            <v>0</v>
          </cell>
          <cell r="EM195">
            <v>186.51599999999999</v>
          </cell>
          <cell r="EN195">
            <v>188.27799999999999</v>
          </cell>
          <cell r="ES195">
            <v>309.03100000000001</v>
          </cell>
          <cell r="ET195">
            <v>348.40600000000001</v>
          </cell>
          <cell r="EX195">
            <v>9173.9689999999991</v>
          </cell>
          <cell r="EY195">
            <v>10315.593999999999</v>
          </cell>
          <cell r="FA195">
            <v>2.1869999999999998</v>
          </cell>
          <cell r="FB195">
            <v>2.4550000000000001</v>
          </cell>
          <cell r="FC195">
            <v>196.88900000000001</v>
          </cell>
          <cell r="FD195">
            <v>231.06299999999999</v>
          </cell>
          <cell r="FE195">
            <v>90.926000000000002</v>
          </cell>
          <cell r="FF195">
            <v>100.33799999999999</v>
          </cell>
          <cell r="FK195">
            <v>7702.4609999999993</v>
          </cell>
          <cell r="FL195">
            <v>7809.3530000000001</v>
          </cell>
          <cell r="FM195">
            <v>7744.5879999999997</v>
          </cell>
          <cell r="FN195">
            <v>172.048</v>
          </cell>
          <cell r="FO195">
            <v>81.576999999999998</v>
          </cell>
          <cell r="FP195">
            <v>898.09299999999996</v>
          </cell>
          <cell r="FQ195">
            <v>6657.6350000000002</v>
          </cell>
          <cell r="FR195">
            <v>7809.3530000000001</v>
          </cell>
          <cell r="FS195">
            <v>0</v>
          </cell>
          <cell r="FU195">
            <v>0.08</v>
          </cell>
          <cell r="FV195">
            <v>-792.11</v>
          </cell>
          <cell r="FW195">
            <v>0</v>
          </cell>
          <cell r="FX195">
            <v>0</v>
          </cell>
          <cell r="FY195">
            <v>0</v>
          </cell>
          <cell r="FZ195">
            <v>148.6</v>
          </cell>
          <cell r="GA195">
            <v>0.27</v>
          </cell>
          <cell r="GB195">
            <v>-2560.41</v>
          </cell>
          <cell r="GE195">
            <v>0.25</v>
          </cell>
          <cell r="GF195">
            <v>-2666</v>
          </cell>
          <cell r="GO195">
            <v>1.2500000000000001E-2</v>
          </cell>
          <cell r="GP195">
            <v>-368.68</v>
          </cell>
          <cell r="GQ195" t="str">
            <v xml:space="preserve"> </v>
          </cell>
          <cell r="GR195">
            <v>0</v>
          </cell>
          <cell r="GS195">
            <v>0</v>
          </cell>
          <cell r="GV195">
            <v>0</v>
          </cell>
          <cell r="GW195">
            <v>0</v>
          </cell>
          <cell r="GX195">
            <v>-1160.79</v>
          </cell>
          <cell r="GY195">
            <v>-5226.41</v>
          </cell>
          <cell r="GZ195">
            <v>-6387.2000000000007</v>
          </cell>
          <cell r="HC195">
            <v>-6387.2000000000007</v>
          </cell>
          <cell r="HE195">
            <v>876.03584794699952</v>
          </cell>
          <cell r="HF195">
            <v>1.7737847999999983</v>
          </cell>
          <cell r="HG195">
            <v>212.73151127999975</v>
          </cell>
          <cell r="HH195">
            <v>283.86776287499953</v>
          </cell>
          <cell r="HI195">
            <v>93.35197182400006</v>
          </cell>
          <cell r="HJ195">
            <v>99.096112640000158</v>
          </cell>
          <cell r="HK195">
            <v>65.017660527999993</v>
          </cell>
          <cell r="HL195">
            <v>43.636493791999996</v>
          </cell>
          <cell r="HM195">
            <v>76.560550208000123</v>
          </cell>
        </row>
        <row r="196">
          <cell r="B196" t="str">
            <v>84-10-206</v>
          </cell>
          <cell r="C196" t="str">
            <v>Devon-GTH00086BB</v>
          </cell>
          <cell r="D196" t="str">
            <v>Hencken A and B 1</v>
          </cell>
          <cell r="E196">
            <v>525869</v>
          </cell>
          <cell r="F196">
            <v>595151</v>
          </cell>
          <cell r="H196">
            <v>2.6698</v>
          </cell>
          <cell r="I196">
            <v>2.6698</v>
          </cell>
          <cell r="J196">
            <v>0.7883</v>
          </cell>
          <cell r="K196">
            <v>0.20979999999999999</v>
          </cell>
          <cell r="L196">
            <v>0.15620000000000001</v>
          </cell>
          <cell r="M196">
            <v>7.1499999999999994E-2</v>
          </cell>
          <cell r="N196">
            <v>5.5300000000000002E-2</v>
          </cell>
          <cell r="O196">
            <v>0.17510000000000001</v>
          </cell>
          <cell r="P196">
            <v>4.1260000000000003</v>
          </cell>
          <cell r="Q196">
            <v>1.7693000000000001</v>
          </cell>
          <cell r="R196">
            <v>1154.4000000000001</v>
          </cell>
          <cell r="T196" t="str">
            <v>PriceTableDevonNGL</v>
          </cell>
          <cell r="Y196">
            <v>41386</v>
          </cell>
          <cell r="Z196">
            <v>14.65</v>
          </cell>
          <cell r="AB196">
            <v>486976.49699999997</v>
          </cell>
          <cell r="AC196">
            <v>553168.87699999998</v>
          </cell>
          <cell r="AE196" t="str">
            <v>Yes</v>
          </cell>
          <cell r="AG196" t="str">
            <v>Yes</v>
          </cell>
          <cell r="AI196">
            <v>0.95</v>
          </cell>
          <cell r="AK196">
            <v>1359856.743</v>
          </cell>
          <cell r="AL196">
            <v>1359856.743</v>
          </cell>
          <cell r="AM196">
            <v>401518.86700000003</v>
          </cell>
          <cell r="AN196">
            <v>106861.167</v>
          </cell>
          <cell r="AO196">
            <v>79560.126000000004</v>
          </cell>
          <cell r="AP196">
            <v>36418.366999999998</v>
          </cell>
          <cell r="AQ196">
            <v>28166.933000000001</v>
          </cell>
          <cell r="AR196">
            <v>89186.798999999999</v>
          </cell>
          <cell r="AS196">
            <v>3461425.7450000006</v>
          </cell>
          <cell r="AU196">
            <v>1300129.852</v>
          </cell>
          <cell r="AV196">
            <v>1300129.852</v>
          </cell>
          <cell r="AW196">
            <v>383883.57299999997</v>
          </cell>
          <cell r="AX196">
            <v>102167.66899999999</v>
          </cell>
          <cell r="AY196">
            <v>76065.729000000007</v>
          </cell>
          <cell r="AZ196">
            <v>34818.82</v>
          </cell>
          <cell r="BA196">
            <v>26929.8</v>
          </cell>
          <cell r="BB196">
            <v>85269.585000000006</v>
          </cell>
          <cell r="BC196">
            <v>3309394.879999999</v>
          </cell>
          <cell r="BE196">
            <v>9172.1059999999998</v>
          </cell>
          <cell r="BF196">
            <v>1100052.1129999999</v>
          </cell>
          <cell r="BG196">
            <v>393590.28</v>
          </cell>
          <cell r="BH196">
            <v>94653.831999999995</v>
          </cell>
          <cell r="BI196">
            <v>84647.251999999993</v>
          </cell>
          <cell r="BJ196">
            <v>35641.233999999997</v>
          </cell>
          <cell r="BK196">
            <v>27694.434000000001</v>
          </cell>
          <cell r="BL196">
            <v>89518.782999999996</v>
          </cell>
          <cell r="BM196">
            <v>1834970.0339999998</v>
          </cell>
          <cell r="BO196">
            <v>9172.1059999999998</v>
          </cell>
          <cell r="BP196">
            <v>1100052.1129999999</v>
          </cell>
          <cell r="BQ196">
            <v>393590.28</v>
          </cell>
          <cell r="BR196">
            <v>94653.831999999995</v>
          </cell>
          <cell r="BS196">
            <v>84647.251000000004</v>
          </cell>
          <cell r="BT196">
            <v>35641.233999999997</v>
          </cell>
          <cell r="BU196">
            <v>27694.434000000001</v>
          </cell>
          <cell r="BV196">
            <v>89518.782999999996</v>
          </cell>
          <cell r="BW196">
            <v>1834970.0329999996</v>
          </cell>
          <cell r="BY196">
            <v>0</v>
          </cell>
          <cell r="BZ196">
            <v>0</v>
          </cell>
          <cell r="CA196">
            <v>0</v>
          </cell>
          <cell r="CB196">
            <v>0</v>
          </cell>
          <cell r="CC196">
            <v>0</v>
          </cell>
          <cell r="CD196">
            <v>0</v>
          </cell>
          <cell r="CE196">
            <v>0</v>
          </cell>
          <cell r="CF196">
            <v>0</v>
          </cell>
          <cell r="CG196">
            <v>0</v>
          </cell>
          <cell r="CI196">
            <v>8713.5010000000002</v>
          </cell>
          <cell r="CJ196">
            <v>1045049.507</v>
          </cell>
          <cell r="CK196">
            <v>373910.766</v>
          </cell>
          <cell r="CL196">
            <v>89921.14</v>
          </cell>
          <cell r="CM196">
            <v>80414.888999999996</v>
          </cell>
          <cell r="CN196">
            <v>33859.171999999999</v>
          </cell>
          <cell r="CO196">
            <v>26309.712</v>
          </cell>
          <cell r="CP196">
            <v>85042.843999999997</v>
          </cell>
          <cell r="CQ196">
            <v>1743221.531</v>
          </cell>
          <cell r="CS196">
            <v>544.14599999999996</v>
          </cell>
          <cell r="CT196">
            <v>41368.237999999998</v>
          </cell>
          <cell r="CU196">
            <v>14368.14</v>
          </cell>
          <cell r="CV196">
            <v>2909.009</v>
          </cell>
          <cell r="CW196">
            <v>2700.3359999999998</v>
          </cell>
          <cell r="CX196">
            <v>980.14400000000001</v>
          </cell>
          <cell r="CY196">
            <v>768.39599999999996</v>
          </cell>
          <cell r="CZ196">
            <v>2189.335</v>
          </cell>
          <cell r="DB196">
            <v>547.84100000000001</v>
          </cell>
          <cell r="DC196">
            <v>72977.456999999995</v>
          </cell>
          <cell r="DD196">
            <v>36038.307000000001</v>
          </cell>
          <cell r="DE196">
            <v>9430.3610000000008</v>
          </cell>
          <cell r="DF196">
            <v>8781.3060000000005</v>
          </cell>
          <cell r="DG196">
            <v>3909.13</v>
          </cell>
          <cell r="DH196">
            <v>3070.482</v>
          </cell>
          <cell r="DI196">
            <v>10559.904</v>
          </cell>
          <cell r="DJ196">
            <v>145314.788</v>
          </cell>
          <cell r="DL196">
            <v>0.22062000000000001</v>
          </cell>
          <cell r="DM196">
            <v>0.22062000000000001</v>
          </cell>
          <cell r="DN196">
            <v>0.87283500000000003</v>
          </cell>
          <cell r="DO196">
            <v>1.1972959999999999</v>
          </cell>
          <cell r="DP196">
            <v>1.18468</v>
          </cell>
          <cell r="DQ196">
            <v>1.986728</v>
          </cell>
          <cell r="DS196">
            <v>0</v>
          </cell>
          <cell r="DT196">
            <v>0</v>
          </cell>
          <cell r="DU196">
            <v>0</v>
          </cell>
          <cell r="DV196">
            <v>0</v>
          </cell>
          <cell r="DW196">
            <v>0</v>
          </cell>
          <cell r="DX196">
            <v>0</v>
          </cell>
          <cell r="DY196">
            <v>0</v>
          </cell>
          <cell r="DZ196">
            <v>0</v>
          </cell>
          <cell r="EA196">
            <v>0</v>
          </cell>
          <cell r="EC196">
            <v>0</v>
          </cell>
          <cell r="ED196">
            <v>0</v>
          </cell>
          <cell r="EE196">
            <v>0</v>
          </cell>
          <cell r="EF196">
            <v>0</v>
          </cell>
          <cell r="EG196">
            <v>0</v>
          </cell>
          <cell r="EH196">
            <v>0</v>
          </cell>
          <cell r="EI196">
            <v>0</v>
          </cell>
          <cell r="EJ196">
            <v>0</v>
          </cell>
          <cell r="EK196">
            <v>0</v>
          </cell>
          <cell r="EM196">
            <v>10420.251999999999</v>
          </cell>
          <cell r="EN196">
            <v>10518.671</v>
          </cell>
          <cell r="ES196">
            <v>16521.205000000002</v>
          </cell>
          <cell r="ET196">
            <v>18842.920999999998</v>
          </cell>
          <cell r="EX196">
            <v>509347.79499999998</v>
          </cell>
          <cell r="EY196">
            <v>576308.07900000003</v>
          </cell>
          <cell r="FA196">
            <v>121.398</v>
          </cell>
          <cell r="FB196">
            <v>137.13200000000001</v>
          </cell>
          <cell r="FC196">
            <v>10931.495000000001</v>
          </cell>
          <cell r="FD196">
            <v>12908.939</v>
          </cell>
          <cell r="FE196">
            <v>5048.3059999999996</v>
          </cell>
          <cell r="FF196">
            <v>5605.665</v>
          </cell>
          <cell r="FK196">
            <v>420474.62000000005</v>
          </cell>
          <cell r="FL196">
            <v>426309.80599999998</v>
          </cell>
          <cell r="FM196">
            <v>422774.29399999999</v>
          </cell>
          <cell r="FN196">
            <v>9392.0619999999999</v>
          </cell>
          <cell r="FO196">
            <v>4453.24</v>
          </cell>
          <cell r="FP196">
            <v>49026.572999999997</v>
          </cell>
          <cell r="FQ196">
            <v>363437.93099999998</v>
          </cell>
          <cell r="FR196">
            <v>426309.80599999998</v>
          </cell>
          <cell r="FS196">
            <v>0</v>
          </cell>
          <cell r="FU196">
            <v>0.08</v>
          </cell>
          <cell r="FV196">
            <v>-44253.51</v>
          </cell>
          <cell r="FW196">
            <v>0</v>
          </cell>
          <cell r="FX196">
            <v>0</v>
          </cell>
          <cell r="FY196">
            <v>0</v>
          </cell>
          <cell r="FZ196">
            <v>128.30000000000001</v>
          </cell>
          <cell r="GA196">
            <v>0.27</v>
          </cell>
          <cell r="GB196">
            <v>-141984.63</v>
          </cell>
          <cell r="GE196">
            <v>0.25</v>
          </cell>
          <cell r="GF196">
            <v>-148787.75</v>
          </cell>
          <cell r="GO196">
            <v>1.2500000000000001E-2</v>
          </cell>
          <cell r="GP196">
            <v>-21790.27</v>
          </cell>
          <cell r="GQ196" t="str">
            <v xml:space="preserve"> </v>
          </cell>
          <cell r="GR196">
            <v>0</v>
          </cell>
          <cell r="GS196">
            <v>0</v>
          </cell>
          <cell r="GV196">
            <v>0</v>
          </cell>
          <cell r="GW196">
            <v>0</v>
          </cell>
          <cell r="GX196">
            <v>-66043.78</v>
          </cell>
          <cell r="GY196">
            <v>-290772.38</v>
          </cell>
          <cell r="GZ196">
            <v>-356816.16000000003</v>
          </cell>
          <cell r="HC196">
            <v>-356816.16000000003</v>
          </cell>
          <cell r="HE196">
            <v>55277.261753025989</v>
          </cell>
          <cell r="HF196">
            <v>101.17743509999991</v>
          </cell>
          <cell r="HG196">
            <v>12134.674935719981</v>
          </cell>
          <cell r="HH196">
            <v>17176.968602190023</v>
          </cell>
          <cell r="HI196">
            <v>5666.4332008319943</v>
          </cell>
          <cell r="HJ196">
            <v>5013.9957988399965</v>
          </cell>
          <cell r="HK196">
            <v>3540.4724731359961</v>
          </cell>
          <cell r="HL196">
            <v>2751.0659696160033</v>
          </cell>
          <cell r="HM196">
            <v>8892.4733375919968</v>
          </cell>
        </row>
        <row r="197">
          <cell r="B197" t="str">
            <v>84-10-207</v>
          </cell>
          <cell r="C197" t="str">
            <v>Devon-GTH00086BB</v>
          </cell>
          <cell r="D197" t="str">
            <v>Hencken A and B 2</v>
          </cell>
          <cell r="E197">
            <v>0</v>
          </cell>
          <cell r="F197">
            <v>0</v>
          </cell>
          <cell r="H197">
            <v>2.694</v>
          </cell>
          <cell r="I197">
            <v>2.694</v>
          </cell>
          <cell r="J197">
            <v>0.80740000000000001</v>
          </cell>
          <cell r="K197">
            <v>0.22120000000000001</v>
          </cell>
          <cell r="L197">
            <v>0.16270000000000001</v>
          </cell>
          <cell r="M197">
            <v>7.7100000000000002E-2</v>
          </cell>
          <cell r="N197">
            <v>5.9499999999999997E-2</v>
          </cell>
          <cell r="O197">
            <v>0.1014</v>
          </cell>
          <cell r="P197">
            <v>4.1233000000000004</v>
          </cell>
          <cell r="Q197">
            <v>1.7693000000000001</v>
          </cell>
          <cell r="R197">
            <v>1148</v>
          </cell>
          <cell r="T197" t="str">
            <v>PriceTableDevonNGL</v>
          </cell>
          <cell r="Y197">
            <v>41444</v>
          </cell>
          <cell r="Z197">
            <v>14.65</v>
          </cell>
          <cell r="AB197">
            <v>0</v>
          </cell>
          <cell r="AC197">
            <v>0</v>
          </cell>
          <cell r="AE197" t="str">
            <v>Yes</v>
          </cell>
          <cell r="AG197" t="str">
            <v>Yes</v>
          </cell>
          <cell r="AI197">
            <v>0.95</v>
          </cell>
          <cell r="AK197">
            <v>0</v>
          </cell>
          <cell r="AL197">
            <v>0</v>
          </cell>
          <cell r="AM197">
            <v>0</v>
          </cell>
          <cell r="AN197">
            <v>0</v>
          </cell>
          <cell r="AO197">
            <v>0</v>
          </cell>
          <cell r="AP197">
            <v>0</v>
          </cell>
          <cell r="AQ197">
            <v>0</v>
          </cell>
          <cell r="AR197">
            <v>0</v>
          </cell>
          <cell r="AS197">
            <v>0</v>
          </cell>
          <cell r="AU197">
            <v>0</v>
          </cell>
          <cell r="AV197">
            <v>0</v>
          </cell>
          <cell r="AW197">
            <v>0</v>
          </cell>
          <cell r="AX197">
            <v>0</v>
          </cell>
          <cell r="AY197">
            <v>0</v>
          </cell>
          <cell r="AZ197">
            <v>0</v>
          </cell>
          <cell r="BA197">
            <v>0</v>
          </cell>
          <cell r="BB197">
            <v>0</v>
          </cell>
          <cell r="BC197">
            <v>0</v>
          </cell>
          <cell r="BE197">
            <v>0</v>
          </cell>
          <cell r="BF197">
            <v>0</v>
          </cell>
          <cell r="BG197">
            <v>0</v>
          </cell>
          <cell r="BH197">
            <v>0</v>
          </cell>
          <cell r="BI197">
            <v>0</v>
          </cell>
          <cell r="BJ197">
            <v>0</v>
          </cell>
          <cell r="BK197">
            <v>0</v>
          </cell>
          <cell r="BL197">
            <v>0</v>
          </cell>
          <cell r="BM197">
            <v>0</v>
          </cell>
          <cell r="BO197">
            <v>0</v>
          </cell>
          <cell r="BP197">
            <v>0</v>
          </cell>
          <cell r="BQ197">
            <v>0</v>
          </cell>
          <cell r="BR197">
            <v>0</v>
          </cell>
          <cell r="BS197">
            <v>0</v>
          </cell>
          <cell r="BT197">
            <v>0</v>
          </cell>
          <cell r="BU197">
            <v>0</v>
          </cell>
          <cell r="BV197">
            <v>0</v>
          </cell>
          <cell r="BW197">
            <v>0</v>
          </cell>
          <cell r="BY197">
            <v>0</v>
          </cell>
          <cell r="BZ197">
            <v>0</v>
          </cell>
          <cell r="CA197">
            <v>0</v>
          </cell>
          <cell r="CB197">
            <v>0</v>
          </cell>
          <cell r="CC197">
            <v>0</v>
          </cell>
          <cell r="CD197">
            <v>0</v>
          </cell>
          <cell r="CE197">
            <v>0</v>
          </cell>
          <cell r="CF197">
            <v>0</v>
          </cell>
          <cell r="CG197">
            <v>0</v>
          </cell>
          <cell r="CI197">
            <v>0</v>
          </cell>
          <cell r="CJ197">
            <v>0</v>
          </cell>
          <cell r="CK197">
            <v>0</v>
          </cell>
          <cell r="CL197">
            <v>0</v>
          </cell>
          <cell r="CM197">
            <v>0</v>
          </cell>
          <cell r="CN197">
            <v>0</v>
          </cell>
          <cell r="CO197">
            <v>0</v>
          </cell>
          <cell r="CP197">
            <v>0</v>
          </cell>
          <cell r="CQ197">
            <v>0</v>
          </cell>
          <cell r="CS197">
            <v>0</v>
          </cell>
          <cell r="CT197">
            <v>0</v>
          </cell>
          <cell r="CU197">
            <v>0</v>
          </cell>
          <cell r="CV197">
            <v>0</v>
          </cell>
          <cell r="CW197">
            <v>0</v>
          </cell>
          <cell r="CX197">
            <v>0</v>
          </cell>
          <cell r="CY197">
            <v>0</v>
          </cell>
          <cell r="CZ197">
            <v>0</v>
          </cell>
          <cell r="DB197">
            <v>0</v>
          </cell>
          <cell r="DC197">
            <v>0</v>
          </cell>
          <cell r="DD197">
            <v>0</v>
          </cell>
          <cell r="DE197">
            <v>0</v>
          </cell>
          <cell r="DF197">
            <v>0</v>
          </cell>
          <cell r="DG197">
            <v>0</v>
          </cell>
          <cell r="DH197">
            <v>0</v>
          </cell>
          <cell r="DI197">
            <v>0</v>
          </cell>
          <cell r="DJ197">
            <v>0</v>
          </cell>
          <cell r="DL197">
            <v>0.22062000000000001</v>
          </cell>
          <cell r="DM197">
            <v>0.22062000000000001</v>
          </cell>
          <cell r="DN197">
            <v>0.87283500000000003</v>
          </cell>
          <cell r="DO197">
            <v>1.1972959999999999</v>
          </cell>
          <cell r="DP197">
            <v>1.18468</v>
          </cell>
          <cell r="DQ197">
            <v>1.986728</v>
          </cell>
          <cell r="DS197">
            <v>0</v>
          </cell>
          <cell r="DT197">
            <v>0</v>
          </cell>
          <cell r="DU197">
            <v>0</v>
          </cell>
          <cell r="DV197">
            <v>0</v>
          </cell>
          <cell r="DW197">
            <v>0</v>
          </cell>
          <cell r="DX197">
            <v>0</v>
          </cell>
          <cell r="DY197">
            <v>0</v>
          </cell>
          <cell r="DZ197">
            <v>0</v>
          </cell>
          <cell r="EA197">
            <v>0</v>
          </cell>
          <cell r="EC197">
            <v>0</v>
          </cell>
          <cell r="ED197">
            <v>0</v>
          </cell>
          <cell r="EE197">
            <v>0</v>
          </cell>
          <cell r="EF197">
            <v>0</v>
          </cell>
          <cell r="EG197">
            <v>0</v>
          </cell>
          <cell r="EH197">
            <v>0</v>
          </cell>
          <cell r="EI197">
            <v>0</v>
          </cell>
          <cell r="EJ197">
            <v>0</v>
          </cell>
          <cell r="EK197">
            <v>0</v>
          </cell>
          <cell r="EM197">
            <v>0</v>
          </cell>
          <cell r="EN197">
            <v>0</v>
          </cell>
          <cell r="ES197">
            <v>0</v>
          </cell>
          <cell r="ET197">
            <v>0</v>
          </cell>
          <cell r="EX197">
            <v>0</v>
          </cell>
          <cell r="EY197">
            <v>0</v>
          </cell>
          <cell r="FA197">
            <v>0</v>
          </cell>
          <cell r="FB197">
            <v>0</v>
          </cell>
          <cell r="FC197">
            <v>0</v>
          </cell>
          <cell r="FD197">
            <v>0</v>
          </cell>
          <cell r="FE197">
            <v>0</v>
          </cell>
          <cell r="FF197">
            <v>0</v>
          </cell>
          <cell r="FK197">
            <v>0</v>
          </cell>
          <cell r="FL197">
            <v>0</v>
          </cell>
          <cell r="FM197">
            <v>0</v>
          </cell>
          <cell r="FN197">
            <v>0</v>
          </cell>
          <cell r="FO197">
            <v>0</v>
          </cell>
          <cell r="FP197">
            <v>0</v>
          </cell>
          <cell r="FQ197">
            <v>0</v>
          </cell>
          <cell r="FR197">
            <v>0</v>
          </cell>
          <cell r="FS197">
            <v>0</v>
          </cell>
          <cell r="FU197">
            <v>0.08</v>
          </cell>
          <cell r="FV197">
            <v>0</v>
          </cell>
          <cell r="FW197">
            <v>0</v>
          </cell>
          <cell r="FX197">
            <v>0</v>
          </cell>
          <cell r="FY197">
            <v>-75</v>
          </cell>
          <cell r="FZ197">
            <v>0.5</v>
          </cell>
          <cell r="GA197">
            <v>0.27</v>
          </cell>
          <cell r="GB197">
            <v>0</v>
          </cell>
          <cell r="GE197">
            <v>0.25</v>
          </cell>
          <cell r="GF197">
            <v>0</v>
          </cell>
          <cell r="GO197">
            <v>1.2500000000000001E-2</v>
          </cell>
          <cell r="GP197">
            <v>0</v>
          </cell>
          <cell r="GQ197" t="str">
            <v xml:space="preserve"> </v>
          </cell>
          <cell r="GR197">
            <v>0</v>
          </cell>
          <cell r="GS197">
            <v>0</v>
          </cell>
          <cell r="GV197">
            <v>0</v>
          </cell>
          <cell r="GW197">
            <v>0</v>
          </cell>
          <cell r="GX197">
            <v>0</v>
          </cell>
          <cell r="GY197">
            <v>-75</v>
          </cell>
          <cell r="GZ197">
            <v>-75</v>
          </cell>
          <cell r="HC197">
            <v>-75</v>
          </cell>
          <cell r="HE197">
            <v>0</v>
          </cell>
          <cell r="HF197">
            <v>0</v>
          </cell>
          <cell r="HG197">
            <v>0</v>
          </cell>
          <cell r="HH197">
            <v>0</v>
          </cell>
          <cell r="HI197">
            <v>0</v>
          </cell>
          <cell r="HJ197">
            <v>0</v>
          </cell>
          <cell r="HK197">
            <v>0</v>
          </cell>
          <cell r="HL197">
            <v>0</v>
          </cell>
          <cell r="HM197">
            <v>0</v>
          </cell>
        </row>
        <row r="198">
          <cell r="B198" t="str">
            <v>84-10-223</v>
          </cell>
          <cell r="C198" t="str">
            <v>Devon-GTH00086BB</v>
          </cell>
          <cell r="D198" t="str">
            <v>Perrone South CDP-1</v>
          </cell>
          <cell r="E198">
            <v>179881</v>
          </cell>
          <cell r="F198">
            <v>204233</v>
          </cell>
          <cell r="H198">
            <v>2.6934</v>
          </cell>
          <cell r="I198">
            <v>2.6934</v>
          </cell>
          <cell r="J198">
            <v>0.77129999999999999</v>
          </cell>
          <cell r="K198">
            <v>0.20780000000000001</v>
          </cell>
          <cell r="L198">
            <v>0.14829999999999999</v>
          </cell>
          <cell r="M198">
            <v>7.1099999999999997E-2</v>
          </cell>
          <cell r="N198">
            <v>5.5199999999999999E-2</v>
          </cell>
          <cell r="O198">
            <v>0.1784</v>
          </cell>
          <cell r="P198">
            <v>4.1254999999999997</v>
          </cell>
          <cell r="Q198">
            <v>1.4145000000000001</v>
          </cell>
          <cell r="R198">
            <v>1158.8</v>
          </cell>
          <cell r="T198" t="str">
            <v>PriceTableDevonNGL</v>
          </cell>
          <cell r="Y198">
            <v>41386</v>
          </cell>
          <cell r="Z198">
            <v>14.65</v>
          </cell>
          <cell r="AB198">
            <v>166559.93</v>
          </cell>
          <cell r="AC198">
            <v>189826.345</v>
          </cell>
          <cell r="AE198" t="str">
            <v>Yes</v>
          </cell>
          <cell r="AG198" t="str">
            <v>Yes</v>
          </cell>
          <cell r="AI198">
            <v>0.95</v>
          </cell>
          <cell r="AK198">
            <v>469221.40500000003</v>
          </cell>
          <cell r="AL198">
            <v>469221.40500000003</v>
          </cell>
          <cell r="AM198">
            <v>134369.37299999999</v>
          </cell>
          <cell r="AN198">
            <v>36201.161</v>
          </cell>
          <cell r="AO198">
            <v>25835.574000000001</v>
          </cell>
          <cell r="AP198">
            <v>12386.441999999999</v>
          </cell>
          <cell r="AQ198">
            <v>9616.4779999999992</v>
          </cell>
          <cell r="AR198">
            <v>31079.342000000001</v>
          </cell>
          <cell r="AS198">
            <v>1187931.18</v>
          </cell>
          <cell r="AU198">
            <v>448612.51500000001</v>
          </cell>
          <cell r="AV198">
            <v>448612.51500000001</v>
          </cell>
          <cell r="AW198">
            <v>128467.674</v>
          </cell>
          <cell r="AX198">
            <v>34611.152999999998</v>
          </cell>
          <cell r="AY198">
            <v>24700.838</v>
          </cell>
          <cell r="AZ198">
            <v>11842.411</v>
          </cell>
          <cell r="BA198">
            <v>9194.1080000000002</v>
          </cell>
          <cell r="BB198">
            <v>29714.292000000001</v>
          </cell>
          <cell r="BC198">
            <v>1135755.5060000001</v>
          </cell>
          <cell r="BE198">
            <v>3164.8539999999998</v>
          </cell>
          <cell r="BF198">
            <v>379575.27600000001</v>
          </cell>
          <cell r="BG198">
            <v>131716.04999999999</v>
          </cell>
          <cell r="BH198">
            <v>32065.705000000002</v>
          </cell>
          <cell r="BI198">
            <v>27487.517</v>
          </cell>
          <cell r="BJ198">
            <v>12122.127</v>
          </cell>
          <cell r="BK198">
            <v>9455.1620000000003</v>
          </cell>
          <cell r="BL198">
            <v>31195.03</v>
          </cell>
          <cell r="BM198">
            <v>626781.72100000002</v>
          </cell>
          <cell r="BO198">
            <v>3164.8539999999998</v>
          </cell>
          <cell r="BP198">
            <v>379575.27399999998</v>
          </cell>
          <cell r="BQ198">
            <v>131716.04999999999</v>
          </cell>
          <cell r="BR198">
            <v>32065.704000000002</v>
          </cell>
          <cell r="BS198">
            <v>27487.517</v>
          </cell>
          <cell r="BT198">
            <v>12122.127</v>
          </cell>
          <cell r="BU198">
            <v>9455.1620000000003</v>
          </cell>
          <cell r="BV198">
            <v>31195.03</v>
          </cell>
          <cell r="BW198">
            <v>626781.71799999999</v>
          </cell>
          <cell r="BY198">
            <v>0</v>
          </cell>
          <cell r="BZ198">
            <v>0</v>
          </cell>
          <cell r="CA198">
            <v>0</v>
          </cell>
          <cell r="CB198">
            <v>0</v>
          </cell>
          <cell r="CC198">
            <v>0</v>
          </cell>
          <cell r="CD198">
            <v>0</v>
          </cell>
          <cell r="CE198">
            <v>0</v>
          </cell>
          <cell r="CF198">
            <v>0</v>
          </cell>
          <cell r="CG198">
            <v>0</v>
          </cell>
          <cell r="CI198">
            <v>3006.6109999999999</v>
          </cell>
          <cell r="CJ198">
            <v>360596.51199999999</v>
          </cell>
          <cell r="CK198">
            <v>125130.24800000001</v>
          </cell>
          <cell r="CL198">
            <v>30462.42</v>
          </cell>
          <cell r="CM198">
            <v>26113.141</v>
          </cell>
          <cell r="CN198">
            <v>11516.021000000001</v>
          </cell>
          <cell r="CO198">
            <v>8982.4040000000005</v>
          </cell>
          <cell r="CP198">
            <v>29635.278999999999</v>
          </cell>
          <cell r="CQ198">
            <v>595442.63599999982</v>
          </cell>
          <cell r="CS198">
            <v>187.75899999999999</v>
          </cell>
          <cell r="CT198">
            <v>14274.197</v>
          </cell>
          <cell r="CU198">
            <v>4808.3370000000004</v>
          </cell>
          <cell r="CV198">
            <v>985.48</v>
          </cell>
          <cell r="CW198">
            <v>876.88099999999997</v>
          </cell>
          <cell r="CX198">
            <v>333.36200000000002</v>
          </cell>
          <cell r="CY198">
            <v>262.33800000000002</v>
          </cell>
          <cell r="CZ198">
            <v>762.928</v>
          </cell>
          <cell r="DB198">
            <v>189.03399999999999</v>
          </cell>
          <cell r="DC198">
            <v>25181.024000000001</v>
          </cell>
          <cell r="DD198">
            <v>12060.316999999999</v>
          </cell>
          <cell r="DE198">
            <v>3194.7060000000001</v>
          </cell>
          <cell r="DF198">
            <v>2851.5549999999998</v>
          </cell>
          <cell r="DG198">
            <v>1329.5550000000001</v>
          </cell>
          <cell r="DH198">
            <v>1048.2940000000001</v>
          </cell>
          <cell r="DI198">
            <v>3679.8589999999999</v>
          </cell>
          <cell r="DJ198">
            <v>49534.343999999997</v>
          </cell>
          <cell r="DL198">
            <v>0.22062000000000001</v>
          </cell>
          <cell r="DM198">
            <v>0.22062000000000001</v>
          </cell>
          <cell r="DN198">
            <v>0.87283500000000003</v>
          </cell>
          <cell r="DO198">
            <v>1.1972959999999999</v>
          </cell>
          <cell r="DP198">
            <v>1.18468</v>
          </cell>
          <cell r="DQ198">
            <v>1.986728</v>
          </cell>
          <cell r="DS198">
            <v>0</v>
          </cell>
          <cell r="DT198">
            <v>0</v>
          </cell>
          <cell r="DU198">
            <v>0</v>
          </cell>
          <cell r="DV198">
            <v>0</v>
          </cell>
          <cell r="DW198">
            <v>0</v>
          </cell>
          <cell r="DX198">
            <v>0</v>
          </cell>
          <cell r="DY198">
            <v>0</v>
          </cell>
          <cell r="DZ198">
            <v>0</v>
          </cell>
          <cell r="EA198">
            <v>0</v>
          </cell>
          <cell r="EC198">
            <v>0</v>
          </cell>
          <cell r="ED198">
            <v>0</v>
          </cell>
          <cell r="EE198">
            <v>0</v>
          </cell>
          <cell r="EF198">
            <v>0</v>
          </cell>
          <cell r="EG198">
            <v>0</v>
          </cell>
          <cell r="EH198">
            <v>0</v>
          </cell>
          <cell r="EI198">
            <v>0</v>
          </cell>
          <cell r="EJ198">
            <v>0</v>
          </cell>
          <cell r="EK198">
            <v>0</v>
          </cell>
          <cell r="EM198">
            <v>3575.8310000000001</v>
          </cell>
          <cell r="EN198">
            <v>3609.6040000000003</v>
          </cell>
          <cell r="ES198">
            <v>5669.4440000000004</v>
          </cell>
          <cell r="ET198">
            <v>6466.1679999999997</v>
          </cell>
          <cell r="EX198">
            <v>174211.55600000001</v>
          </cell>
          <cell r="EY198">
            <v>197766.83199999999</v>
          </cell>
          <cell r="FA198">
            <v>41.521999999999998</v>
          </cell>
          <cell r="FB198">
            <v>47.058</v>
          </cell>
          <cell r="FC198">
            <v>3738.8850000000002</v>
          </cell>
          <cell r="FD198">
            <v>4429.8530000000001</v>
          </cell>
          <cell r="FE198">
            <v>1726.6659999999999</v>
          </cell>
          <cell r="FF198">
            <v>1923.6489999999999</v>
          </cell>
          <cell r="FK198">
            <v>144622.88400000002</v>
          </cell>
          <cell r="FL198">
            <v>146629.905</v>
          </cell>
          <cell r="FM198">
            <v>145413.85999999999</v>
          </cell>
          <cell r="FN198">
            <v>3230.4140000000002</v>
          </cell>
          <cell r="FO198">
            <v>1531.6990000000001</v>
          </cell>
          <cell r="FP198">
            <v>16862.763999999999</v>
          </cell>
          <cell r="FQ198">
            <v>125005.02800000001</v>
          </cell>
          <cell r="FR198">
            <v>146629.905</v>
          </cell>
          <cell r="FS198">
            <v>0</v>
          </cell>
          <cell r="FU198">
            <v>0.08</v>
          </cell>
          <cell r="FV198">
            <v>-15186.11</v>
          </cell>
          <cell r="FW198">
            <v>0</v>
          </cell>
          <cell r="FX198">
            <v>0</v>
          </cell>
          <cell r="FY198">
            <v>0</v>
          </cell>
          <cell r="FZ198">
            <v>132.9</v>
          </cell>
          <cell r="GA198">
            <v>0.27</v>
          </cell>
          <cell r="GB198">
            <v>-48567.87</v>
          </cell>
          <cell r="GE198">
            <v>0.25</v>
          </cell>
          <cell r="GF198">
            <v>-51058.25</v>
          </cell>
          <cell r="GO198">
            <v>1.2500000000000001E-2</v>
          </cell>
          <cell r="GP198">
            <v>-7443.03</v>
          </cell>
          <cell r="GQ198" t="str">
            <v xml:space="preserve"> </v>
          </cell>
          <cell r="GR198">
            <v>0</v>
          </cell>
          <cell r="GS198">
            <v>0</v>
          </cell>
          <cell r="GV198">
            <v>0</v>
          </cell>
          <cell r="GW198">
            <v>0</v>
          </cell>
          <cell r="GX198">
            <v>-22629.14</v>
          </cell>
          <cell r="GY198">
            <v>-99626.12</v>
          </cell>
          <cell r="GZ198">
            <v>-122255.26000000001</v>
          </cell>
          <cell r="HC198">
            <v>-122255.26000000001</v>
          </cell>
          <cell r="HE198">
            <v>18760.337751769992</v>
          </cell>
          <cell r="HF198">
            <v>34.911570659999988</v>
          </cell>
          <cell r="HG198">
            <v>4187.0949136800054</v>
          </cell>
          <cell r="HH198">
            <v>5748.3184886699837</v>
          </cell>
          <cell r="HI198">
            <v>1919.606717360004</v>
          </cell>
          <cell r="HJ198">
            <v>1628.1957596800003</v>
          </cell>
          <cell r="HK198">
            <v>1204.1677611679995</v>
          </cell>
          <cell r="HL198">
            <v>939.24155582399965</v>
          </cell>
          <cell r="HM198">
            <v>3098.8009847280005</v>
          </cell>
        </row>
        <row r="199">
          <cell r="B199" t="str">
            <v>84-10-224</v>
          </cell>
          <cell r="C199" t="str">
            <v>Devon-GTH00086BB</v>
          </cell>
          <cell r="D199" t="str">
            <v>Perrone North CDP-1</v>
          </cell>
          <cell r="E199">
            <v>235254</v>
          </cell>
          <cell r="F199">
            <v>267674</v>
          </cell>
          <cell r="H199">
            <v>2.6732</v>
          </cell>
          <cell r="I199">
            <v>2.6732</v>
          </cell>
          <cell r="J199">
            <v>0.7681</v>
          </cell>
          <cell r="K199">
            <v>0.2087</v>
          </cell>
          <cell r="L199">
            <v>0.15340000000000001</v>
          </cell>
          <cell r="M199">
            <v>7.3899999999999993E-2</v>
          </cell>
          <cell r="N199">
            <v>5.6899999999999999E-2</v>
          </cell>
          <cell r="O199">
            <v>0.1928</v>
          </cell>
          <cell r="P199">
            <v>4.1269999999999998</v>
          </cell>
          <cell r="Q199">
            <v>1.3366</v>
          </cell>
          <cell r="R199">
            <v>1160.5</v>
          </cell>
          <cell r="T199" t="str">
            <v>PriceTableDevonNGL</v>
          </cell>
          <cell r="Y199">
            <v>41387</v>
          </cell>
          <cell r="Z199">
            <v>14.65</v>
          </cell>
          <cell r="AB199">
            <v>217817.11600000001</v>
          </cell>
          <cell r="AC199">
            <v>248792.19899999999</v>
          </cell>
          <cell r="AE199" t="str">
            <v>Yes</v>
          </cell>
          <cell r="AG199" t="str">
            <v>Yes</v>
          </cell>
          <cell r="AI199">
            <v>0.95</v>
          </cell>
          <cell r="AK199">
            <v>609017.65700000001</v>
          </cell>
          <cell r="AL199">
            <v>609017.65700000001</v>
          </cell>
          <cell r="AM199">
            <v>174991.19500000001</v>
          </cell>
          <cell r="AN199">
            <v>47546.754999999997</v>
          </cell>
          <cell r="AO199">
            <v>34948.118000000002</v>
          </cell>
          <cell r="AP199">
            <v>16836.152999999998</v>
          </cell>
          <cell r="AQ199">
            <v>12963.155000000001</v>
          </cell>
          <cell r="AR199">
            <v>43924.362000000001</v>
          </cell>
          <cell r="AS199">
            <v>1549245.0519999999</v>
          </cell>
          <cell r="AU199">
            <v>582268.71400000004</v>
          </cell>
          <cell r="AV199">
            <v>582268.71400000004</v>
          </cell>
          <cell r="AW199">
            <v>167305.32699999999</v>
          </cell>
          <cell r="AX199">
            <v>45458.432000000001</v>
          </cell>
          <cell r="AY199">
            <v>33413.146000000001</v>
          </cell>
          <cell r="AZ199">
            <v>16096.684999999999</v>
          </cell>
          <cell r="BA199">
            <v>12393.794</v>
          </cell>
          <cell r="BB199">
            <v>41995.14</v>
          </cell>
          <cell r="BC199">
            <v>1481199.952</v>
          </cell>
          <cell r="BE199">
            <v>4107.7669999999998</v>
          </cell>
          <cell r="BF199">
            <v>492663.04300000001</v>
          </cell>
          <cell r="BG199">
            <v>171535.734</v>
          </cell>
          <cell r="BH199">
            <v>42115.23</v>
          </cell>
          <cell r="BI199">
            <v>37182.722999999998</v>
          </cell>
          <cell r="BJ199">
            <v>16476.885999999999</v>
          </cell>
          <cell r="BK199">
            <v>12745.699000000001</v>
          </cell>
          <cell r="BL199">
            <v>44087.864000000001</v>
          </cell>
          <cell r="BM199">
            <v>820914.946</v>
          </cell>
          <cell r="BO199">
            <v>4107.7669999999998</v>
          </cell>
          <cell r="BP199">
            <v>492663.04300000001</v>
          </cell>
          <cell r="BQ199">
            <v>171535.734</v>
          </cell>
          <cell r="BR199">
            <v>42115.228999999999</v>
          </cell>
          <cell r="BS199">
            <v>37182.722999999998</v>
          </cell>
          <cell r="BT199">
            <v>16476.885999999999</v>
          </cell>
          <cell r="BU199">
            <v>12745.698</v>
          </cell>
          <cell r="BV199">
            <v>44087.862999999998</v>
          </cell>
          <cell r="BW199">
            <v>820914.94299999997</v>
          </cell>
          <cell r="BY199">
            <v>0</v>
          </cell>
          <cell r="BZ199">
            <v>0</v>
          </cell>
          <cell r="CA199">
            <v>0</v>
          </cell>
          <cell r="CB199">
            <v>0</v>
          </cell>
          <cell r="CC199">
            <v>0</v>
          </cell>
          <cell r="CD199">
            <v>0</v>
          </cell>
          <cell r="CE199">
            <v>0</v>
          </cell>
          <cell r="CF199">
            <v>0</v>
          </cell>
          <cell r="CG199">
            <v>0</v>
          </cell>
          <cell r="CI199">
            <v>3902.3789999999999</v>
          </cell>
          <cell r="CJ199">
            <v>468029.891</v>
          </cell>
          <cell r="CK199">
            <v>162958.94699999999</v>
          </cell>
          <cell r="CL199">
            <v>40009.468999999997</v>
          </cell>
          <cell r="CM199">
            <v>35323.587</v>
          </cell>
          <cell r="CN199">
            <v>15653.041999999999</v>
          </cell>
          <cell r="CO199">
            <v>12108.414000000001</v>
          </cell>
          <cell r="CP199">
            <v>41883.470999999998</v>
          </cell>
          <cell r="CQ199">
            <v>779869.20000000007</v>
          </cell>
          <cell r="CS199">
            <v>243.69800000000001</v>
          </cell>
          <cell r="CT199">
            <v>18526.941999999999</v>
          </cell>
          <cell r="CU199">
            <v>6261.9669999999996</v>
          </cell>
          <cell r="CV199">
            <v>1294.3330000000001</v>
          </cell>
          <cell r="CW199">
            <v>1186.1679999999999</v>
          </cell>
          <cell r="CX199">
            <v>453.11900000000003</v>
          </cell>
          <cell r="CY199">
            <v>353.63600000000002</v>
          </cell>
          <cell r="CZ199">
            <v>1078.2439999999999</v>
          </cell>
          <cell r="DB199">
            <v>245.35300000000001</v>
          </cell>
          <cell r="DC199">
            <v>32683.266</v>
          </cell>
          <cell r="DD199">
            <v>15706.325999999999</v>
          </cell>
          <cell r="DE199">
            <v>4195.9399999999996</v>
          </cell>
          <cell r="DF199">
            <v>3857.3359999999998</v>
          </cell>
          <cell r="DG199">
            <v>1807.1849999999999</v>
          </cell>
          <cell r="DH199">
            <v>1413.116</v>
          </cell>
          <cell r="DI199">
            <v>5200.7370000000001</v>
          </cell>
          <cell r="DJ199">
            <v>65109.259000000005</v>
          </cell>
          <cell r="DL199">
            <v>0.22062000000000001</v>
          </cell>
          <cell r="DM199">
            <v>0.22062000000000001</v>
          </cell>
          <cell r="DN199">
            <v>0.87283500000000003</v>
          </cell>
          <cell r="DO199">
            <v>1.1972959999999999</v>
          </cell>
          <cell r="DP199">
            <v>1.18468</v>
          </cell>
          <cell r="DQ199">
            <v>1.986728</v>
          </cell>
          <cell r="DS199">
            <v>0</v>
          </cell>
          <cell r="DT199">
            <v>0</v>
          </cell>
          <cell r="DU199">
            <v>0</v>
          </cell>
          <cell r="DV199">
            <v>0</v>
          </cell>
          <cell r="DW199">
            <v>0</v>
          </cell>
          <cell r="DX199">
            <v>0</v>
          </cell>
          <cell r="DY199">
            <v>0</v>
          </cell>
          <cell r="DZ199">
            <v>0</v>
          </cell>
          <cell r="EA199">
            <v>0</v>
          </cell>
          <cell r="EC199">
            <v>0</v>
          </cell>
          <cell r="ED199">
            <v>0</v>
          </cell>
          <cell r="EE199">
            <v>0</v>
          </cell>
          <cell r="EF199">
            <v>0</v>
          </cell>
          <cell r="EG199">
            <v>0</v>
          </cell>
          <cell r="EH199">
            <v>0</v>
          </cell>
          <cell r="EI199">
            <v>0</v>
          </cell>
          <cell r="EJ199">
            <v>0</v>
          </cell>
          <cell r="EK199">
            <v>0</v>
          </cell>
          <cell r="EM199">
            <v>4686.5930000000008</v>
          </cell>
          <cell r="EN199">
            <v>4730.857</v>
          </cell>
          <cell r="ES199">
            <v>7430.5460000000003</v>
          </cell>
          <cell r="ET199">
            <v>8474.7569999999996</v>
          </cell>
          <cell r="EX199">
            <v>227823.454</v>
          </cell>
          <cell r="EY199">
            <v>259199.24299999999</v>
          </cell>
          <cell r="FA199">
            <v>54.298999999999999</v>
          </cell>
          <cell r="FB199">
            <v>61.676000000000002</v>
          </cell>
          <cell r="FC199">
            <v>4889.49</v>
          </cell>
          <cell r="FD199">
            <v>5805.9</v>
          </cell>
          <cell r="FE199">
            <v>2258.0300000000002</v>
          </cell>
          <cell r="FF199">
            <v>2521.1930000000002</v>
          </cell>
          <cell r="FK199">
            <v>189359.12700000001</v>
          </cell>
          <cell r="FL199">
            <v>191986.98</v>
          </cell>
          <cell r="FM199">
            <v>190394.77600000001</v>
          </cell>
          <cell r="FN199">
            <v>4229.6790000000001</v>
          </cell>
          <cell r="FO199">
            <v>2005.499</v>
          </cell>
          <cell r="FP199">
            <v>22078.929</v>
          </cell>
          <cell r="FQ199">
            <v>163672.87400000001</v>
          </cell>
          <cell r="FR199">
            <v>191986.98</v>
          </cell>
          <cell r="FS199">
            <v>0</v>
          </cell>
          <cell r="FU199">
            <v>0.08</v>
          </cell>
          <cell r="FV199">
            <v>-19903.38</v>
          </cell>
          <cell r="FW199">
            <v>0</v>
          </cell>
          <cell r="FX199">
            <v>0</v>
          </cell>
          <cell r="FY199">
            <v>0</v>
          </cell>
          <cell r="FZ199">
            <v>134.19999999999999</v>
          </cell>
          <cell r="GA199">
            <v>0.27</v>
          </cell>
          <cell r="GB199">
            <v>-63518.58</v>
          </cell>
          <cell r="GE199">
            <v>0.25</v>
          </cell>
          <cell r="GF199">
            <v>-66918.5</v>
          </cell>
          <cell r="GO199">
            <v>1.2500000000000001E-2</v>
          </cell>
          <cell r="GP199">
            <v>-9748.3700000000008</v>
          </cell>
          <cell r="GQ199" t="str">
            <v xml:space="preserve"> </v>
          </cell>
          <cell r="GR199">
            <v>0</v>
          </cell>
          <cell r="GS199">
            <v>0</v>
          </cell>
          <cell r="GV199">
            <v>0</v>
          </cell>
          <cell r="GW199">
            <v>0</v>
          </cell>
          <cell r="GX199">
            <v>-29651.75</v>
          </cell>
          <cell r="GY199">
            <v>-130437.08</v>
          </cell>
          <cell r="GZ199">
            <v>-160088.83000000002</v>
          </cell>
          <cell r="HC199">
            <v>-160088.83000000002</v>
          </cell>
          <cell r="HE199">
            <v>24972.09422669702</v>
          </cell>
          <cell r="HF199">
            <v>45.312700559999982</v>
          </cell>
          <cell r="HG199">
            <v>5434.5659942400007</v>
          </cell>
          <cell r="HH199">
            <v>7486.1198811450104</v>
          </cell>
          <cell r="HI199">
            <v>2521.219222256007</v>
          </cell>
          <cell r="HJ199">
            <v>2202.4812364799982</v>
          </cell>
          <cell r="HK199">
            <v>1636.7539424319984</v>
          </cell>
          <cell r="HL199">
            <v>1266.1119534799998</v>
          </cell>
          <cell r="HM199">
            <v>4379.5292961040077</v>
          </cell>
        </row>
        <row r="200">
          <cell r="B200" t="str">
            <v>84-10-225</v>
          </cell>
          <cell r="C200" t="str">
            <v>Devon-GTH00086BB</v>
          </cell>
          <cell r="D200" t="str">
            <v>Perrone South CDP-2</v>
          </cell>
          <cell r="E200">
            <v>175788</v>
          </cell>
          <cell r="F200">
            <v>199584</v>
          </cell>
          <cell r="H200">
            <v>2.6934</v>
          </cell>
          <cell r="I200">
            <v>2.6934</v>
          </cell>
          <cell r="J200">
            <v>0.77129999999999999</v>
          </cell>
          <cell r="K200">
            <v>0.20780000000000001</v>
          </cell>
          <cell r="L200">
            <v>0.14829999999999999</v>
          </cell>
          <cell r="M200">
            <v>7.1099999999999997E-2</v>
          </cell>
          <cell r="N200">
            <v>5.5199999999999999E-2</v>
          </cell>
          <cell r="O200">
            <v>0.1784</v>
          </cell>
          <cell r="P200">
            <v>4.1254999999999997</v>
          </cell>
          <cell r="Q200">
            <v>1.4145000000000001</v>
          </cell>
          <cell r="R200">
            <v>1158.8</v>
          </cell>
          <cell r="T200" t="str">
            <v>PriceTableDevonNGL</v>
          </cell>
          <cell r="Y200">
            <v>41386</v>
          </cell>
          <cell r="Z200">
            <v>14.65</v>
          </cell>
          <cell r="AB200">
            <v>162770.08799999999</v>
          </cell>
          <cell r="AC200">
            <v>185505.28700000001</v>
          </cell>
          <cell r="AE200" t="str">
            <v>Yes</v>
          </cell>
          <cell r="AG200" t="str">
            <v>Yes</v>
          </cell>
          <cell r="AI200">
            <v>0.95</v>
          </cell>
          <cell r="AK200">
            <v>458544.91499999998</v>
          </cell>
          <cell r="AL200">
            <v>458544.91499999998</v>
          </cell>
          <cell r="AM200">
            <v>131311.98199999999</v>
          </cell>
          <cell r="AN200">
            <v>35377.453999999998</v>
          </cell>
          <cell r="AO200">
            <v>25247.721000000001</v>
          </cell>
          <cell r="AP200">
            <v>12104.605</v>
          </cell>
          <cell r="AQ200">
            <v>9397.6679999999997</v>
          </cell>
          <cell r="AR200">
            <v>30372.173999999999</v>
          </cell>
          <cell r="AS200">
            <v>1160901.4339999999</v>
          </cell>
          <cell r="AU200">
            <v>438404.95500000002</v>
          </cell>
          <cell r="AV200">
            <v>438404.95500000002</v>
          </cell>
          <cell r="AW200">
            <v>125544.569</v>
          </cell>
          <cell r="AX200">
            <v>33823.624000000003</v>
          </cell>
          <cell r="AY200">
            <v>24138.804</v>
          </cell>
          <cell r="AZ200">
            <v>11572.953</v>
          </cell>
          <cell r="BA200">
            <v>8984.9089999999997</v>
          </cell>
          <cell r="BB200">
            <v>29038.184000000001</v>
          </cell>
          <cell r="BC200">
            <v>1109912.9529999997</v>
          </cell>
          <cell r="BE200">
            <v>3092.8420000000001</v>
          </cell>
          <cell r="BF200">
            <v>370938.56</v>
          </cell>
          <cell r="BG200">
            <v>128719.03200000001</v>
          </cell>
          <cell r="BH200">
            <v>31336.094000000001</v>
          </cell>
          <cell r="BI200">
            <v>26862.077000000001</v>
          </cell>
          <cell r="BJ200">
            <v>11846.304</v>
          </cell>
          <cell r="BK200">
            <v>9240.0220000000008</v>
          </cell>
          <cell r="BL200">
            <v>30485.23</v>
          </cell>
          <cell r="BM200">
            <v>612520.16100000008</v>
          </cell>
          <cell r="BO200">
            <v>3092.8429999999998</v>
          </cell>
          <cell r="BP200">
            <v>370938.56099999999</v>
          </cell>
          <cell r="BQ200">
            <v>128719.03200000001</v>
          </cell>
          <cell r="BR200">
            <v>31336.094000000001</v>
          </cell>
          <cell r="BS200">
            <v>26862.076000000001</v>
          </cell>
          <cell r="BT200">
            <v>11846.304</v>
          </cell>
          <cell r="BU200">
            <v>9240.0229999999992</v>
          </cell>
          <cell r="BV200">
            <v>30485.23</v>
          </cell>
          <cell r="BW200">
            <v>612520.16300000006</v>
          </cell>
          <cell r="BY200">
            <v>0</v>
          </cell>
          <cell r="BZ200">
            <v>0</v>
          </cell>
          <cell r="CA200">
            <v>0</v>
          </cell>
          <cell r="CB200">
            <v>0</v>
          </cell>
          <cell r="CC200">
            <v>0</v>
          </cell>
          <cell r="CD200">
            <v>0</v>
          </cell>
          <cell r="CE200">
            <v>0</v>
          </cell>
          <cell r="CF200">
            <v>0</v>
          </cell>
          <cell r="CG200">
            <v>0</v>
          </cell>
          <cell r="CI200">
            <v>2938.2</v>
          </cell>
          <cell r="CJ200">
            <v>352391.63199999998</v>
          </cell>
          <cell r="CK200">
            <v>122283.08</v>
          </cell>
          <cell r="CL200">
            <v>29769.289000000001</v>
          </cell>
          <cell r="CM200">
            <v>25518.973000000002</v>
          </cell>
          <cell r="CN200">
            <v>11253.989</v>
          </cell>
          <cell r="CO200">
            <v>8778.0210000000006</v>
          </cell>
          <cell r="CP200">
            <v>28960.969000000001</v>
          </cell>
          <cell r="CQ200">
            <v>581894.15299999993</v>
          </cell>
          <cell r="CS200">
            <v>183.48599999999999</v>
          </cell>
          <cell r="CT200">
            <v>13949.406999999999</v>
          </cell>
          <cell r="CU200">
            <v>4698.93</v>
          </cell>
          <cell r="CV200">
            <v>963.05700000000002</v>
          </cell>
          <cell r="CW200">
            <v>856.928</v>
          </cell>
          <cell r="CX200">
            <v>325.77699999999999</v>
          </cell>
          <cell r="CY200">
            <v>256.36900000000003</v>
          </cell>
          <cell r="CZ200">
            <v>745.56899999999996</v>
          </cell>
          <cell r="DB200">
            <v>184.732</v>
          </cell>
          <cell r="DC200">
            <v>24608.063999999998</v>
          </cell>
          <cell r="DD200">
            <v>11785.901</v>
          </cell>
          <cell r="DE200">
            <v>3122.0149999999999</v>
          </cell>
          <cell r="DF200">
            <v>2786.672</v>
          </cell>
          <cell r="DG200">
            <v>1299.3030000000001</v>
          </cell>
          <cell r="DH200">
            <v>1024.441</v>
          </cell>
          <cell r="DI200">
            <v>3596.1289999999999</v>
          </cell>
          <cell r="DJ200">
            <v>48407.256999999998</v>
          </cell>
          <cell r="DL200">
            <v>0.22062000000000001</v>
          </cell>
          <cell r="DM200">
            <v>0.22062000000000001</v>
          </cell>
          <cell r="DN200">
            <v>0.87283500000000003</v>
          </cell>
          <cell r="DO200">
            <v>1.1972959999999999</v>
          </cell>
          <cell r="DP200">
            <v>1.18468</v>
          </cell>
          <cell r="DQ200">
            <v>1.986728</v>
          </cell>
          <cell r="DS200">
            <v>0</v>
          </cell>
          <cell r="DT200">
            <v>0</v>
          </cell>
          <cell r="DU200">
            <v>0</v>
          </cell>
          <cell r="DV200">
            <v>0</v>
          </cell>
          <cell r="DW200">
            <v>0</v>
          </cell>
          <cell r="DX200">
            <v>0</v>
          </cell>
          <cell r="DY200">
            <v>0</v>
          </cell>
          <cell r="DZ200">
            <v>0</v>
          </cell>
          <cell r="EA200">
            <v>0</v>
          </cell>
          <cell r="EC200">
            <v>0</v>
          </cell>
          <cell r="ED200">
            <v>0</v>
          </cell>
          <cell r="EE200">
            <v>0</v>
          </cell>
          <cell r="EF200">
            <v>0</v>
          </cell>
          <cell r="EG200">
            <v>0</v>
          </cell>
          <cell r="EH200">
            <v>0</v>
          </cell>
          <cell r="EI200">
            <v>0</v>
          </cell>
          <cell r="EJ200">
            <v>0</v>
          </cell>
          <cell r="EK200">
            <v>0</v>
          </cell>
          <cell r="EM200">
            <v>3494.4340000000002</v>
          </cell>
          <cell r="EN200">
            <v>3527.4380000000001</v>
          </cell>
          <cell r="ES200">
            <v>5540.3890000000001</v>
          </cell>
          <cell r="ET200">
            <v>6318.9769999999999</v>
          </cell>
          <cell r="EX200">
            <v>170247.611</v>
          </cell>
          <cell r="EY200">
            <v>193265.02299999999</v>
          </cell>
          <cell r="FA200">
            <v>40.576999999999998</v>
          </cell>
          <cell r="FB200">
            <v>45.987000000000002</v>
          </cell>
          <cell r="FC200">
            <v>3653.8119999999999</v>
          </cell>
          <cell r="FD200">
            <v>4329.0150000000003</v>
          </cell>
          <cell r="FE200">
            <v>1687.3779999999999</v>
          </cell>
          <cell r="FF200">
            <v>1879.8610000000001</v>
          </cell>
          <cell r="FK200">
            <v>141330.32800000001</v>
          </cell>
          <cell r="FL200">
            <v>143291.65599999999</v>
          </cell>
          <cell r="FM200">
            <v>142103.296</v>
          </cell>
          <cell r="FN200">
            <v>3156.8690000000001</v>
          </cell>
          <cell r="FO200">
            <v>1496.827</v>
          </cell>
          <cell r="FP200">
            <v>16478.858</v>
          </cell>
          <cell r="FQ200">
            <v>122159.102</v>
          </cell>
          <cell r="FR200">
            <v>143291.65599999999</v>
          </cell>
          <cell r="FS200">
            <v>0</v>
          </cell>
          <cell r="FU200">
            <v>0.08</v>
          </cell>
          <cell r="FV200">
            <v>-14840.42</v>
          </cell>
          <cell r="FW200">
            <v>0</v>
          </cell>
          <cell r="FX200">
            <v>0</v>
          </cell>
          <cell r="FY200">
            <v>0</v>
          </cell>
          <cell r="FZ200">
            <v>133.69999999999999</v>
          </cell>
          <cell r="GA200">
            <v>0.27</v>
          </cell>
          <cell r="GB200">
            <v>-47462.76</v>
          </cell>
          <cell r="GE200">
            <v>0.25</v>
          </cell>
          <cell r="GF200">
            <v>-49896</v>
          </cell>
          <cell r="GO200">
            <v>1.2500000000000001E-2</v>
          </cell>
          <cell r="GP200">
            <v>-7273.68</v>
          </cell>
          <cell r="GQ200" t="str">
            <v xml:space="preserve"> </v>
          </cell>
          <cell r="GR200">
            <v>0</v>
          </cell>
          <cell r="GS200">
            <v>0</v>
          </cell>
          <cell r="GV200">
            <v>0</v>
          </cell>
          <cell r="GW200">
            <v>0</v>
          </cell>
          <cell r="GX200">
            <v>-22114.1</v>
          </cell>
          <cell r="GY200">
            <v>-97358.760000000009</v>
          </cell>
          <cell r="GZ200">
            <v>-119472.85999999999</v>
          </cell>
          <cell r="HC200">
            <v>-119472.85999999999</v>
          </cell>
          <cell r="HE200">
            <v>18333.473469376007</v>
          </cell>
          <cell r="HF200">
            <v>34.117118040000065</v>
          </cell>
          <cell r="HG200">
            <v>4091.8232553600033</v>
          </cell>
          <cell r="HH200">
            <v>5617.524163920004</v>
          </cell>
          <cell r="HI200">
            <v>1875.9293592800002</v>
          </cell>
          <cell r="HJ200">
            <v>1591.1484467199991</v>
          </cell>
          <cell r="HK200">
            <v>1176.7687953200011</v>
          </cell>
          <cell r="HL200">
            <v>917.87032272800047</v>
          </cell>
          <cell r="HM200">
            <v>3028.2920080079971</v>
          </cell>
        </row>
        <row r="201">
          <cell r="B201" t="str">
            <v>84-10-226</v>
          </cell>
          <cell r="C201" t="str">
            <v>Devon-GTH00086BB</v>
          </cell>
          <cell r="D201" t="str">
            <v>Perrone North CDP-2</v>
          </cell>
          <cell r="E201">
            <v>234190</v>
          </cell>
          <cell r="F201">
            <v>266460</v>
          </cell>
          <cell r="H201">
            <v>2.6732</v>
          </cell>
          <cell r="I201">
            <v>2.6732</v>
          </cell>
          <cell r="J201">
            <v>0.7681</v>
          </cell>
          <cell r="K201">
            <v>0.2087</v>
          </cell>
          <cell r="L201">
            <v>0.15340000000000001</v>
          </cell>
          <cell r="M201">
            <v>7.3899999999999993E-2</v>
          </cell>
          <cell r="N201">
            <v>5.6899999999999999E-2</v>
          </cell>
          <cell r="O201">
            <v>0.1928</v>
          </cell>
          <cell r="P201">
            <v>4.1269999999999998</v>
          </cell>
          <cell r="Q201">
            <v>1.3366</v>
          </cell>
          <cell r="R201">
            <v>1160.5</v>
          </cell>
          <cell r="T201" t="str">
            <v>PriceTableDevonNGL</v>
          </cell>
          <cell r="Y201">
            <v>41387</v>
          </cell>
          <cell r="Z201">
            <v>14.65</v>
          </cell>
          <cell r="AB201">
            <v>216832.068</v>
          </cell>
          <cell r="AC201">
            <v>247663.83499999999</v>
          </cell>
          <cell r="AE201" t="str">
            <v>Yes</v>
          </cell>
          <cell r="AG201" t="str">
            <v>Yes</v>
          </cell>
          <cell r="AI201">
            <v>0.95</v>
          </cell>
          <cell r="AK201">
            <v>606263.45900000003</v>
          </cell>
          <cell r="AL201">
            <v>606263.45900000003</v>
          </cell>
          <cell r="AM201">
            <v>174199.82199999999</v>
          </cell>
          <cell r="AN201">
            <v>47331.731</v>
          </cell>
          <cell r="AO201">
            <v>34790.07</v>
          </cell>
          <cell r="AP201">
            <v>16760.013999999999</v>
          </cell>
          <cell r="AQ201">
            <v>12904.53</v>
          </cell>
          <cell r="AR201">
            <v>43725.72</v>
          </cell>
          <cell r="AS201">
            <v>1542238.8049999999</v>
          </cell>
          <cell r="AU201">
            <v>579635.48400000005</v>
          </cell>
          <cell r="AV201">
            <v>579635.48400000005</v>
          </cell>
          <cell r="AW201">
            <v>166548.71100000001</v>
          </cell>
          <cell r="AX201">
            <v>45252.853000000003</v>
          </cell>
          <cell r="AY201">
            <v>33262.038999999997</v>
          </cell>
          <cell r="AZ201">
            <v>16023.89</v>
          </cell>
          <cell r="BA201">
            <v>12337.745000000001</v>
          </cell>
          <cell r="BB201">
            <v>41805.222999999998</v>
          </cell>
          <cell r="BC201">
            <v>1474501.4290000002</v>
          </cell>
          <cell r="BE201">
            <v>4089.19</v>
          </cell>
          <cell r="BF201">
            <v>490435.04200000002</v>
          </cell>
          <cell r="BG201">
            <v>170759.98699999999</v>
          </cell>
          <cell r="BH201">
            <v>41924.769</v>
          </cell>
          <cell r="BI201">
            <v>37014.569000000003</v>
          </cell>
          <cell r="BJ201">
            <v>16402.370999999999</v>
          </cell>
          <cell r="BK201">
            <v>12688.057000000001</v>
          </cell>
          <cell r="BL201">
            <v>43888.482000000004</v>
          </cell>
          <cell r="BM201">
            <v>817202.46700000006</v>
          </cell>
          <cell r="BO201">
            <v>4089.19</v>
          </cell>
          <cell r="BP201">
            <v>490435.04200000002</v>
          </cell>
          <cell r="BQ201">
            <v>170759.98699999999</v>
          </cell>
          <cell r="BR201">
            <v>41924.769</v>
          </cell>
          <cell r="BS201">
            <v>37014.569000000003</v>
          </cell>
          <cell r="BT201">
            <v>16402.370999999999</v>
          </cell>
          <cell r="BU201">
            <v>12688.058000000001</v>
          </cell>
          <cell r="BV201">
            <v>43888.482000000004</v>
          </cell>
          <cell r="BW201">
            <v>817202.46799999999</v>
          </cell>
          <cell r="BY201">
            <v>0</v>
          </cell>
          <cell r="BZ201">
            <v>0</v>
          </cell>
          <cell r="CA201">
            <v>0</v>
          </cell>
          <cell r="CB201">
            <v>0</v>
          </cell>
          <cell r="CC201">
            <v>0</v>
          </cell>
          <cell r="CD201">
            <v>0</v>
          </cell>
          <cell r="CE201">
            <v>0</v>
          </cell>
          <cell r="CF201">
            <v>0</v>
          </cell>
          <cell r="CG201">
            <v>0</v>
          </cell>
          <cell r="CI201">
            <v>3884.7310000000002</v>
          </cell>
          <cell r="CJ201">
            <v>465913.29</v>
          </cell>
          <cell r="CK201">
            <v>162221.98800000001</v>
          </cell>
          <cell r="CL201">
            <v>39828.531000000003</v>
          </cell>
          <cell r="CM201">
            <v>35163.841</v>
          </cell>
          <cell r="CN201">
            <v>15582.252</v>
          </cell>
          <cell r="CO201">
            <v>12053.654</v>
          </cell>
          <cell r="CP201">
            <v>41694.057999999997</v>
          </cell>
          <cell r="CQ201">
            <v>776342.34499999997</v>
          </cell>
          <cell r="CS201">
            <v>242.596</v>
          </cell>
          <cell r="CT201">
            <v>18443.156999999999</v>
          </cell>
          <cell r="CU201">
            <v>6233.6490000000003</v>
          </cell>
          <cell r="CV201">
            <v>1288.48</v>
          </cell>
          <cell r="CW201">
            <v>1180.8040000000001</v>
          </cell>
          <cell r="CX201">
            <v>451.07</v>
          </cell>
          <cell r="CY201">
            <v>352.036</v>
          </cell>
          <cell r="CZ201">
            <v>1073.3679999999999</v>
          </cell>
          <cell r="DB201">
            <v>244.24299999999999</v>
          </cell>
          <cell r="DC201">
            <v>32535.460999999999</v>
          </cell>
          <cell r="DD201">
            <v>15635.297</v>
          </cell>
          <cell r="DE201">
            <v>4176.9650000000001</v>
          </cell>
          <cell r="DF201">
            <v>3839.8910000000001</v>
          </cell>
          <cell r="DG201">
            <v>1799.0119999999999</v>
          </cell>
          <cell r="DH201">
            <v>1406.7249999999999</v>
          </cell>
          <cell r="DI201">
            <v>5177.2169999999996</v>
          </cell>
          <cell r="DJ201">
            <v>64814.811000000002</v>
          </cell>
          <cell r="DL201">
            <v>0.22062000000000001</v>
          </cell>
          <cell r="DM201">
            <v>0.22062000000000001</v>
          </cell>
          <cell r="DN201">
            <v>0.87283500000000003</v>
          </cell>
          <cell r="DO201">
            <v>1.1972959999999999</v>
          </cell>
          <cell r="DP201">
            <v>1.18468</v>
          </cell>
          <cell r="DQ201">
            <v>1.986728</v>
          </cell>
          <cell r="DS201">
            <v>0</v>
          </cell>
          <cell r="DT201">
            <v>0</v>
          </cell>
          <cell r="DU201">
            <v>0</v>
          </cell>
          <cell r="DV201">
            <v>0</v>
          </cell>
          <cell r="DW201">
            <v>0</v>
          </cell>
          <cell r="DX201">
            <v>0</v>
          </cell>
          <cell r="DY201">
            <v>0</v>
          </cell>
          <cell r="DZ201">
            <v>0</v>
          </cell>
          <cell r="EA201">
            <v>0</v>
          </cell>
          <cell r="EC201">
            <v>0</v>
          </cell>
          <cell r="ED201">
            <v>0</v>
          </cell>
          <cell r="EE201">
            <v>0</v>
          </cell>
          <cell r="EF201">
            <v>0</v>
          </cell>
          <cell r="EG201">
            <v>0</v>
          </cell>
          <cell r="EH201">
            <v>0</v>
          </cell>
          <cell r="EI201">
            <v>0</v>
          </cell>
          <cell r="EJ201">
            <v>0</v>
          </cell>
          <cell r="EK201">
            <v>0</v>
          </cell>
          <cell r="EM201">
            <v>4665.3369999999995</v>
          </cell>
          <cell r="EN201">
            <v>4709.4009999999998</v>
          </cell>
          <cell r="ES201">
            <v>7396.8459999999995</v>
          </cell>
          <cell r="ET201">
            <v>8436.3209999999999</v>
          </cell>
          <cell r="EX201">
            <v>226793.15400000001</v>
          </cell>
          <cell r="EY201">
            <v>258023.679</v>
          </cell>
          <cell r="FA201">
            <v>54.054000000000002</v>
          </cell>
          <cell r="FB201">
            <v>61.396999999999998</v>
          </cell>
          <cell r="FC201">
            <v>4867.3779999999997</v>
          </cell>
          <cell r="FD201">
            <v>5779.5680000000002</v>
          </cell>
          <cell r="FE201">
            <v>2247.8180000000002</v>
          </cell>
          <cell r="FF201">
            <v>2509.759</v>
          </cell>
          <cell r="FK201">
            <v>188499.467</v>
          </cell>
          <cell r="FL201">
            <v>191115.39</v>
          </cell>
          <cell r="FM201">
            <v>189530.41399999999</v>
          </cell>
          <cell r="FN201">
            <v>4210.4769999999999</v>
          </cell>
          <cell r="FO201">
            <v>1996.395</v>
          </cell>
          <cell r="FP201">
            <v>21978.694</v>
          </cell>
          <cell r="FQ201">
            <v>162929.82500000001</v>
          </cell>
          <cell r="FR201">
            <v>191115.39</v>
          </cell>
          <cell r="FS201">
            <v>0</v>
          </cell>
          <cell r="FU201">
            <v>0.08</v>
          </cell>
          <cell r="FV201">
            <v>-19813.11</v>
          </cell>
          <cell r="FW201">
            <v>0</v>
          </cell>
          <cell r="FX201">
            <v>0</v>
          </cell>
          <cell r="FY201">
            <v>0</v>
          </cell>
          <cell r="FZ201">
            <v>133</v>
          </cell>
          <cell r="GA201">
            <v>0.27</v>
          </cell>
          <cell r="GB201">
            <v>-63231.3</v>
          </cell>
          <cell r="GE201">
            <v>0.25</v>
          </cell>
          <cell r="GF201">
            <v>-66615</v>
          </cell>
          <cell r="GO201">
            <v>1.2500000000000001E-2</v>
          </cell>
          <cell r="GP201">
            <v>-9704.2800000000007</v>
          </cell>
          <cell r="GQ201" t="str">
            <v xml:space="preserve"> </v>
          </cell>
          <cell r="GR201">
            <v>0</v>
          </cell>
          <cell r="GS201">
            <v>0</v>
          </cell>
          <cell r="GV201">
            <v>0</v>
          </cell>
          <cell r="GW201">
            <v>0</v>
          </cell>
          <cell r="GX201">
            <v>-29517.39</v>
          </cell>
          <cell r="GY201">
            <v>-129846.3</v>
          </cell>
          <cell r="GZ201">
            <v>-159363.69</v>
          </cell>
          <cell r="HC201">
            <v>-159363.69</v>
          </cell>
          <cell r="HE201">
            <v>24859.162036161004</v>
          </cell>
          <cell r="HF201">
            <v>45.107744579999967</v>
          </cell>
          <cell r="HG201">
            <v>5409.9889262400084</v>
          </cell>
          <cell r="HH201">
            <v>7452.2643571649842</v>
          </cell>
          <cell r="HI201">
            <v>2509.8173724479971</v>
          </cell>
          <cell r="HJ201">
            <v>2192.5204470400031</v>
          </cell>
          <cell r="HK201">
            <v>1629.3533806319977</v>
          </cell>
          <cell r="HL201">
            <v>1260.3862033840005</v>
          </cell>
          <cell r="HM201">
            <v>4359.7236046720127</v>
          </cell>
        </row>
        <row r="202">
          <cell r="B202" t="str">
            <v>84-20-337</v>
          </cell>
          <cell r="C202" t="str">
            <v>Devon-GTH00086BB</v>
          </cell>
          <cell r="D202" t="str">
            <v>Hencken 1H</v>
          </cell>
          <cell r="E202">
            <v>8817</v>
          </cell>
          <cell r="F202">
            <v>10071</v>
          </cell>
          <cell r="H202">
            <v>2.7864</v>
          </cell>
          <cell r="I202">
            <v>2.7864</v>
          </cell>
          <cell r="J202">
            <v>0.87250000000000005</v>
          </cell>
          <cell r="K202">
            <v>0.24909999999999999</v>
          </cell>
          <cell r="L202">
            <v>0.18279999999999999</v>
          </cell>
          <cell r="M202">
            <v>8.8200000000000001E-2</v>
          </cell>
          <cell r="N202">
            <v>6.9599999999999995E-2</v>
          </cell>
          <cell r="O202">
            <v>0.124</v>
          </cell>
          <cell r="P202">
            <v>4.3726000000000003</v>
          </cell>
          <cell r="Q202">
            <v>1.7309000000000001</v>
          </cell>
          <cell r="R202">
            <v>1162.5</v>
          </cell>
          <cell r="T202" t="str">
            <v>PriceTableDevonNGL</v>
          </cell>
          <cell r="Y202">
            <v>41453</v>
          </cell>
          <cell r="Z202">
            <v>14.65</v>
          </cell>
          <cell r="AB202">
            <v>8162.4560000000001</v>
          </cell>
          <cell r="AC202">
            <v>9360.5889999999999</v>
          </cell>
          <cell r="AE202" t="str">
            <v>Yes</v>
          </cell>
          <cell r="AG202" t="str">
            <v>Yes</v>
          </cell>
          <cell r="AI202">
            <v>0.95</v>
          </cell>
          <cell r="AK202">
            <v>23788.701000000001</v>
          </cell>
          <cell r="AL202">
            <v>23788.701000000001</v>
          </cell>
          <cell r="AM202">
            <v>7448.9089999999997</v>
          </cell>
          <cell r="AN202">
            <v>2126.674</v>
          </cell>
          <cell r="AO202">
            <v>1560.643</v>
          </cell>
          <cell r="AP202">
            <v>753.00199999999995</v>
          </cell>
          <cell r="AQ202">
            <v>594.20500000000004</v>
          </cell>
          <cell r="AR202">
            <v>1058.6420000000001</v>
          </cell>
          <cell r="AS202">
            <v>61119.476999999999</v>
          </cell>
          <cell r="AU202">
            <v>22743.866999999998</v>
          </cell>
          <cell r="AV202">
            <v>22743.866999999998</v>
          </cell>
          <cell r="AW202">
            <v>7121.7430000000004</v>
          </cell>
          <cell r="AX202">
            <v>2033.268</v>
          </cell>
          <cell r="AY202">
            <v>1492.097</v>
          </cell>
          <cell r="AZ202">
            <v>719.92899999999997</v>
          </cell>
          <cell r="BA202">
            <v>568.10699999999997</v>
          </cell>
          <cell r="BB202">
            <v>1012.145</v>
          </cell>
          <cell r="BC202">
            <v>58435.022999999994</v>
          </cell>
          <cell r="BE202">
            <v>160.453</v>
          </cell>
          <cell r="BF202">
            <v>19243.8</v>
          </cell>
          <cell r="BG202">
            <v>7301.8190000000004</v>
          </cell>
          <cell r="BH202">
            <v>1883.732</v>
          </cell>
          <cell r="BI202">
            <v>1660.432</v>
          </cell>
          <cell r="BJ202">
            <v>736.93399999999997</v>
          </cell>
          <cell r="BK202">
            <v>584.23699999999997</v>
          </cell>
          <cell r="BL202">
            <v>1062.5830000000001</v>
          </cell>
          <cell r="BM202">
            <v>32633.99</v>
          </cell>
          <cell r="BO202">
            <v>160.453</v>
          </cell>
          <cell r="BP202">
            <v>19243.8</v>
          </cell>
          <cell r="BQ202">
            <v>7301.82</v>
          </cell>
          <cell r="BR202">
            <v>1883.7329999999999</v>
          </cell>
          <cell r="BS202">
            <v>1660.431</v>
          </cell>
          <cell r="BT202">
            <v>736.93399999999997</v>
          </cell>
          <cell r="BU202">
            <v>584.23800000000006</v>
          </cell>
          <cell r="BV202">
            <v>1062.5830000000001</v>
          </cell>
          <cell r="BW202">
            <v>32633.992000000002</v>
          </cell>
          <cell r="BY202">
            <v>0</v>
          </cell>
          <cell r="BZ202">
            <v>0</v>
          </cell>
          <cell r="CA202">
            <v>0</v>
          </cell>
          <cell r="CB202">
            <v>0</v>
          </cell>
          <cell r="CC202">
            <v>0</v>
          </cell>
          <cell r="CD202">
            <v>0</v>
          </cell>
          <cell r="CE202">
            <v>0</v>
          </cell>
          <cell r="CF202">
            <v>0</v>
          </cell>
          <cell r="CG202">
            <v>0</v>
          </cell>
          <cell r="CI202">
            <v>152.43</v>
          </cell>
          <cell r="CJ202">
            <v>18281.61</v>
          </cell>
          <cell r="CK202">
            <v>6936.7280000000001</v>
          </cell>
          <cell r="CL202">
            <v>1789.5450000000001</v>
          </cell>
          <cell r="CM202">
            <v>1577.41</v>
          </cell>
          <cell r="CN202">
            <v>700.08699999999999</v>
          </cell>
          <cell r="CO202">
            <v>555.02499999999998</v>
          </cell>
          <cell r="CP202">
            <v>1009.454</v>
          </cell>
          <cell r="CQ202">
            <v>31002.289000000004</v>
          </cell>
          <cell r="CS202">
            <v>9.5190000000000001</v>
          </cell>
          <cell r="CT202">
            <v>723.67700000000002</v>
          </cell>
          <cell r="CU202">
            <v>266.55500000000001</v>
          </cell>
          <cell r="CV202">
            <v>57.893000000000001</v>
          </cell>
          <cell r="CW202">
            <v>52.97</v>
          </cell>
          <cell r="CX202">
            <v>20.265999999999998</v>
          </cell>
          <cell r="CY202">
            <v>16.21</v>
          </cell>
          <cell r="CZ202">
            <v>25.986999999999998</v>
          </cell>
          <cell r="DB202">
            <v>9.5839999999999996</v>
          </cell>
          <cell r="DC202">
            <v>1276.634</v>
          </cell>
          <cell r="DD202">
            <v>668.57600000000002</v>
          </cell>
          <cell r="DE202">
            <v>187.67599999999999</v>
          </cell>
          <cell r="DF202">
            <v>172.25299999999999</v>
          </cell>
          <cell r="DG202">
            <v>80.826999999999998</v>
          </cell>
          <cell r="DH202">
            <v>64.774000000000001</v>
          </cell>
          <cell r="DI202">
            <v>125.345</v>
          </cell>
          <cell r="DJ202">
            <v>2585.6689999999999</v>
          </cell>
          <cell r="DL202">
            <v>0.22062000000000001</v>
          </cell>
          <cell r="DM202">
            <v>0.22062000000000001</v>
          </cell>
          <cell r="DN202">
            <v>0.87283500000000003</v>
          </cell>
          <cell r="DO202">
            <v>1.1972959999999999</v>
          </cell>
          <cell r="DP202">
            <v>1.18468</v>
          </cell>
          <cell r="DQ202">
            <v>1.986728</v>
          </cell>
          <cell r="DS202">
            <v>0</v>
          </cell>
          <cell r="DT202">
            <v>0</v>
          </cell>
          <cell r="DU202">
            <v>0</v>
          </cell>
          <cell r="DV202">
            <v>0</v>
          </cell>
          <cell r="DW202">
            <v>0</v>
          </cell>
          <cell r="DX202">
            <v>0</v>
          </cell>
          <cell r="DY202">
            <v>0</v>
          </cell>
          <cell r="DZ202">
            <v>0</v>
          </cell>
          <cell r="EA202">
            <v>0</v>
          </cell>
          <cell r="EC202">
            <v>0</v>
          </cell>
          <cell r="ED202">
            <v>0</v>
          </cell>
          <cell r="EE202">
            <v>0</v>
          </cell>
          <cell r="EF202">
            <v>0</v>
          </cell>
          <cell r="EG202">
            <v>0</v>
          </cell>
          <cell r="EH202">
            <v>0</v>
          </cell>
          <cell r="EI202">
            <v>0</v>
          </cell>
          <cell r="EJ202">
            <v>0</v>
          </cell>
          <cell r="EK202">
            <v>0</v>
          </cell>
          <cell r="EM202">
            <v>176.32900000000001</v>
          </cell>
          <cell r="EN202">
            <v>177.995</v>
          </cell>
          <cell r="ES202">
            <v>279.56799999999998</v>
          </cell>
          <cell r="ET202">
            <v>318.85500000000002</v>
          </cell>
          <cell r="EX202">
            <v>8537.4320000000007</v>
          </cell>
          <cell r="EY202">
            <v>9752.1450000000004</v>
          </cell>
          <cell r="FA202">
            <v>2.0350000000000001</v>
          </cell>
          <cell r="FB202">
            <v>2.3210000000000002</v>
          </cell>
          <cell r="FC202">
            <v>183.22800000000001</v>
          </cell>
          <cell r="FD202">
            <v>218.44200000000001</v>
          </cell>
          <cell r="FE202">
            <v>84.617000000000004</v>
          </cell>
          <cell r="FF202">
            <v>94.858000000000004</v>
          </cell>
          <cell r="FK202">
            <v>6988.4810000000007</v>
          </cell>
          <cell r="FL202">
            <v>7085.4639999999999</v>
          </cell>
          <cell r="FM202">
            <v>7026.7020000000002</v>
          </cell>
          <cell r="FN202">
            <v>156.1</v>
          </cell>
          <cell r="FO202">
            <v>74.015000000000001</v>
          </cell>
          <cell r="FP202">
            <v>814.84400000000005</v>
          </cell>
          <cell r="FQ202">
            <v>6040.5050000000001</v>
          </cell>
          <cell r="FR202">
            <v>7085.4639999999999</v>
          </cell>
          <cell r="FS202">
            <v>0</v>
          </cell>
          <cell r="FU202">
            <v>0.08</v>
          </cell>
          <cell r="FV202">
            <v>-748.85</v>
          </cell>
          <cell r="FW202">
            <v>0</v>
          </cell>
          <cell r="FX202">
            <v>0</v>
          </cell>
          <cell r="FY202">
            <v>0</v>
          </cell>
          <cell r="FZ202">
            <v>126.6</v>
          </cell>
          <cell r="GA202">
            <v>0.27</v>
          </cell>
          <cell r="GB202">
            <v>-2380.59</v>
          </cell>
          <cell r="GE202">
            <v>0.25</v>
          </cell>
          <cell r="GF202">
            <v>-2517.75</v>
          </cell>
          <cell r="GO202">
            <v>1.2500000000000001E-2</v>
          </cell>
          <cell r="GP202">
            <v>-387.53</v>
          </cell>
          <cell r="GQ202" t="str">
            <v xml:space="preserve"> </v>
          </cell>
          <cell r="GR202">
            <v>0</v>
          </cell>
          <cell r="GS202">
            <v>0</v>
          </cell>
          <cell r="GV202">
            <v>0</v>
          </cell>
          <cell r="GW202">
            <v>0</v>
          </cell>
          <cell r="GX202">
            <v>-1136.3800000000001</v>
          </cell>
          <cell r="GY202">
            <v>-4898.34</v>
          </cell>
          <cell r="GZ202">
            <v>-6034.72</v>
          </cell>
          <cell r="HC202">
            <v>-6034.72</v>
          </cell>
          <cell r="HE202">
            <v>980.63095322099991</v>
          </cell>
          <cell r="HF202">
            <v>1.7700342599999992</v>
          </cell>
          <cell r="HG202">
            <v>212.27835779999972</v>
          </cell>
          <cell r="HH202">
            <v>318.66420298500032</v>
          </cell>
          <cell r="HI202">
            <v>112.76971835199987</v>
          </cell>
          <cell r="HJ202">
            <v>98.35450295999992</v>
          </cell>
          <cell r="HK202">
            <v>73.204966615999965</v>
          </cell>
          <cell r="HL202">
            <v>58.03629833599998</v>
          </cell>
          <cell r="HM202">
            <v>105.55287191200027</v>
          </cell>
        </row>
        <row r="204">
          <cell r="B204" t="str">
            <v>EnerVest</v>
          </cell>
        </row>
        <row r="205">
          <cell r="B205" t="str">
            <v>72-40-076</v>
          </cell>
          <cell r="C205" t="str">
            <v>EnerVest-GTH00096</v>
          </cell>
          <cell r="D205" t="str">
            <v>Winston McFarland MM1</v>
          </cell>
          <cell r="E205">
            <v>328462</v>
          </cell>
          <cell r="F205">
            <v>394420</v>
          </cell>
          <cell r="H205">
            <v>3.1949000000000001</v>
          </cell>
          <cell r="I205">
            <v>3.1949000000000001</v>
          </cell>
          <cell r="J205">
            <v>1.1276999999999999</v>
          </cell>
          <cell r="K205">
            <v>0.22869999999999999</v>
          </cell>
          <cell r="L205">
            <v>0.35730000000000001</v>
          </cell>
          <cell r="M205">
            <v>0.12759999999999999</v>
          </cell>
          <cell r="N205">
            <v>0.1159</v>
          </cell>
          <cell r="O205">
            <v>0.1759</v>
          </cell>
          <cell r="P205">
            <v>5.3280000000000003</v>
          </cell>
          <cell r="Q205">
            <v>1.0148999999999999</v>
          </cell>
          <cell r="R205">
            <v>1222.0999999999999</v>
          </cell>
          <cell r="T205" t="str">
            <v>PriceTableRealization</v>
          </cell>
          <cell r="Y205">
            <v>41446</v>
          </cell>
          <cell r="Z205">
            <v>14.65</v>
          </cell>
          <cell r="AB205">
            <v>312588.239</v>
          </cell>
          <cell r="AC205">
            <v>376901.92</v>
          </cell>
          <cell r="AE205" t="str">
            <v>Yes</v>
          </cell>
          <cell r="AG205" t="str">
            <v>Yes</v>
          </cell>
          <cell r="AI205">
            <v>1</v>
          </cell>
          <cell r="AK205">
            <v>1044567.073</v>
          </cell>
          <cell r="AL205">
            <v>1044567.073</v>
          </cell>
          <cell r="AM205">
            <v>368699.58</v>
          </cell>
          <cell r="AN205">
            <v>74773.073000000004</v>
          </cell>
          <cell r="AO205">
            <v>116818.622</v>
          </cell>
          <cell r="AP205">
            <v>41718.601000000002</v>
          </cell>
          <cell r="AQ205">
            <v>37893.305999999997</v>
          </cell>
          <cell r="AR205">
            <v>57510.203000000001</v>
          </cell>
          <cell r="AS205">
            <v>2786547.5309999995</v>
          </cell>
          <cell r="AU205">
            <v>998688.16500000004</v>
          </cell>
          <cell r="AV205">
            <v>998688.16500000004</v>
          </cell>
          <cell r="AW205">
            <v>352505.75699999998</v>
          </cell>
          <cell r="AX205">
            <v>71488.929999999993</v>
          </cell>
          <cell r="AY205">
            <v>111687.77800000001</v>
          </cell>
          <cell r="AZ205">
            <v>39886.258999999998</v>
          </cell>
          <cell r="BA205">
            <v>36228.976999999999</v>
          </cell>
          <cell r="BB205">
            <v>54984.271000000001</v>
          </cell>
          <cell r="BC205">
            <v>2664158.3020000006</v>
          </cell>
          <cell r="BE205">
            <v>7045.5069999999996</v>
          </cell>
          <cell r="BF205">
            <v>844999.46200000006</v>
          </cell>
          <cell r="BG205">
            <v>361419.05900000001</v>
          </cell>
          <cell r="BH205">
            <v>66231.337</v>
          </cell>
          <cell r="BI205">
            <v>124288.08</v>
          </cell>
          <cell r="BJ205">
            <v>40828.366000000002</v>
          </cell>
          <cell r="BK205">
            <v>37257.646999999997</v>
          </cell>
          <cell r="BL205">
            <v>57724.275999999998</v>
          </cell>
          <cell r="BM205">
            <v>1539793.7340000002</v>
          </cell>
          <cell r="BO205">
            <v>7045.5069999999996</v>
          </cell>
          <cell r="BP205">
            <v>844999.46200000006</v>
          </cell>
          <cell r="BQ205">
            <v>361419.05800000002</v>
          </cell>
          <cell r="BR205">
            <v>66231.335999999996</v>
          </cell>
          <cell r="BS205">
            <v>124288.08</v>
          </cell>
          <cell r="BT205">
            <v>40828.364999999998</v>
          </cell>
          <cell r="BU205">
            <v>37257.648000000001</v>
          </cell>
          <cell r="BV205">
            <v>57724.275000000001</v>
          </cell>
          <cell r="BW205">
            <v>1539793.7309999999</v>
          </cell>
          <cell r="BY205">
            <v>4497.3090000000002</v>
          </cell>
          <cell r="BZ205">
            <v>707865.65</v>
          </cell>
          <cell r="CA205">
            <v>383172.91899999999</v>
          </cell>
          <cell r="CB205">
            <v>66173.820999999996</v>
          </cell>
          <cell r="CC205">
            <v>142219.75899999999</v>
          </cell>
          <cell r="CD205">
            <v>44100.141000000003</v>
          </cell>
          <cell r="CE205">
            <v>42247.985999999997</v>
          </cell>
          <cell r="CF205">
            <v>64401.091999999997</v>
          </cell>
          <cell r="CG205">
            <v>1454678.6770000001</v>
          </cell>
          <cell r="CI205">
            <v>7045.5069999999996</v>
          </cell>
          <cell r="CJ205">
            <v>844999.46200000006</v>
          </cell>
          <cell r="CK205">
            <v>361419.05900000001</v>
          </cell>
          <cell r="CL205">
            <v>66231.337</v>
          </cell>
          <cell r="CM205">
            <v>124288.08</v>
          </cell>
          <cell r="CN205">
            <v>40828.366000000002</v>
          </cell>
          <cell r="CO205">
            <v>37257.646999999997</v>
          </cell>
          <cell r="CP205">
            <v>57724.275999999998</v>
          </cell>
          <cell r="CQ205">
            <v>1539793.7340000002</v>
          </cell>
          <cell r="CS205">
            <v>417.983</v>
          </cell>
          <cell r="CT205">
            <v>31776.803</v>
          </cell>
          <cell r="CU205">
            <v>13193.718999999999</v>
          </cell>
          <cell r="CV205">
            <v>2035.4970000000001</v>
          </cell>
          <cell r="CW205">
            <v>3964.92</v>
          </cell>
          <cell r="CX205">
            <v>1122.7919999999999</v>
          </cell>
          <cell r="CY205">
            <v>1033.732</v>
          </cell>
          <cell r="CZ205">
            <v>1411.7460000000001</v>
          </cell>
          <cell r="DB205">
            <v>420.82100000000003</v>
          </cell>
          <cell r="DC205">
            <v>56057.264000000003</v>
          </cell>
          <cell r="DD205">
            <v>33092.612999999998</v>
          </cell>
          <cell r="DE205">
            <v>6598.6279999999997</v>
          </cell>
          <cell r="DF205">
            <v>12893.645</v>
          </cell>
          <cell r="DG205">
            <v>4478.0550000000003</v>
          </cell>
          <cell r="DH205">
            <v>4130.7550000000001</v>
          </cell>
          <cell r="DI205">
            <v>6693.13</v>
          </cell>
          <cell r="DJ205">
            <v>124364.91100000002</v>
          </cell>
          <cell r="DL205">
            <v>0.20929699999999998</v>
          </cell>
          <cell r="DM205">
            <v>0.20929699999999998</v>
          </cell>
          <cell r="DN205">
            <v>0.82364100000000007</v>
          </cell>
          <cell r="DO205">
            <v>1.16161</v>
          </cell>
          <cell r="DP205">
            <v>1.1279539999999999</v>
          </cell>
          <cell r="DQ205">
            <v>1.9769849999999998</v>
          </cell>
          <cell r="DS205">
            <v>533.33000000000004</v>
          </cell>
          <cell r="DT205">
            <v>28701.7</v>
          </cell>
          <cell r="DU205">
            <v>-17917.37</v>
          </cell>
          <cell r="DV205">
            <v>66.81</v>
          </cell>
          <cell r="DW205">
            <v>-20226.11</v>
          </cell>
          <cell r="DX205">
            <v>-6468.25</v>
          </cell>
          <cell r="DY205">
            <v>-9865.82</v>
          </cell>
          <cell r="DZ205">
            <v>-13199.97</v>
          </cell>
          <cell r="EA205">
            <v>-38375.68</v>
          </cell>
          <cell r="EC205">
            <v>533.33000000000004</v>
          </cell>
          <cell r="ED205">
            <v>28701.7</v>
          </cell>
          <cell r="EE205">
            <v>-17917.37</v>
          </cell>
          <cell r="EF205">
            <v>66.81</v>
          </cell>
          <cell r="EG205">
            <v>-20226.11</v>
          </cell>
          <cell r="EH205">
            <v>-6468.25</v>
          </cell>
          <cell r="EI205">
            <v>-9865.82</v>
          </cell>
          <cell r="EJ205">
            <v>-13199.97</v>
          </cell>
          <cell r="EK205">
            <v>-38375.68</v>
          </cell>
          <cell r="EM205">
            <v>7255.0079999999998</v>
          </cell>
          <cell r="EN205">
            <v>7323.384</v>
          </cell>
          <cell r="EP205">
            <v>8222.4060000000009</v>
          </cell>
          <cell r="EQ205">
            <v>8360.991</v>
          </cell>
          <cell r="ES205">
            <v>1513.7159999999999</v>
          </cell>
          <cell r="ET205">
            <v>1752.172</v>
          </cell>
          <cell r="EX205">
            <v>326948.28399999999</v>
          </cell>
          <cell r="EY205">
            <v>392667.82799999998</v>
          </cell>
          <cell r="FA205">
            <v>77.924999999999997</v>
          </cell>
          <cell r="FB205">
            <v>93.435000000000002</v>
          </cell>
          <cell r="FC205">
            <v>7016.8819999999996</v>
          </cell>
          <cell r="FD205">
            <v>8795.5130000000008</v>
          </cell>
          <cell r="FE205">
            <v>3240.4870000000001</v>
          </cell>
          <cell r="FF205">
            <v>3819.4229999999998</v>
          </cell>
          <cell r="FK205">
            <v>252618.54199999996</v>
          </cell>
          <cell r="FL205">
            <v>256124.285</v>
          </cell>
          <cell r="FM205">
            <v>254000.171</v>
          </cell>
          <cell r="FN205">
            <v>5642.6930000000002</v>
          </cell>
          <cell r="FO205">
            <v>2675.4789999999998</v>
          </cell>
          <cell r="FP205">
            <v>29454.861000000001</v>
          </cell>
          <cell r="FQ205">
            <v>218351.253</v>
          </cell>
          <cell r="FS205">
            <v>256124.285</v>
          </cell>
          <cell r="FU205">
            <v>0.13</v>
          </cell>
          <cell r="FV205">
            <v>-49867.44</v>
          </cell>
          <cell r="FZ205">
            <v>165.6</v>
          </cell>
          <cell r="GA205">
            <v>0.15</v>
          </cell>
          <cell r="GB205">
            <v>-49269.3</v>
          </cell>
          <cell r="GC205">
            <v>1.4999999999999999E-2</v>
          </cell>
          <cell r="GD205">
            <v>-4926.93</v>
          </cell>
          <cell r="GE205">
            <v>0.06</v>
          </cell>
          <cell r="GF205">
            <v>-24085.5</v>
          </cell>
          <cell r="GO205">
            <v>1.2500000000000001E-2</v>
          </cell>
          <cell r="GP205">
            <v>-19247.419999999998</v>
          </cell>
          <cell r="GQ205" t="str">
            <v xml:space="preserve"> </v>
          </cell>
          <cell r="GR205">
            <v>0</v>
          </cell>
          <cell r="GS205">
            <v>0</v>
          </cell>
          <cell r="GV205">
            <v>0</v>
          </cell>
          <cell r="GW205">
            <v>0</v>
          </cell>
          <cell r="GX205">
            <v>-69114.86</v>
          </cell>
          <cell r="GY205">
            <v>-78281.73000000001</v>
          </cell>
          <cell r="GZ205">
            <v>-147396.59000000003</v>
          </cell>
          <cell r="HB205">
            <v>960659.03036368429</v>
          </cell>
          <cell r="HC205">
            <v>774886.76036368427</v>
          </cell>
          <cell r="HE205">
            <v>0</v>
          </cell>
        </row>
        <row r="206">
          <cell r="B206" t="str">
            <v>72-10-211</v>
          </cell>
          <cell r="C206" t="str">
            <v>EnerVest-GTH00096</v>
          </cell>
          <cell r="D206" t="str">
            <v>Winston 1E CDP</v>
          </cell>
          <cell r="E206">
            <v>167192</v>
          </cell>
          <cell r="F206">
            <v>198922</v>
          </cell>
          <cell r="H206">
            <v>3.1698</v>
          </cell>
          <cell r="I206">
            <v>3.1698</v>
          </cell>
          <cell r="J206">
            <v>1.1103000000000001</v>
          </cell>
          <cell r="K206">
            <v>0.23680000000000001</v>
          </cell>
          <cell r="L206">
            <v>0.3417</v>
          </cell>
          <cell r="M206">
            <v>0.12479999999999999</v>
          </cell>
          <cell r="N206">
            <v>0.10589999999999999</v>
          </cell>
          <cell r="O206">
            <v>0.16309999999999999</v>
          </cell>
          <cell r="P206">
            <v>5.2523999999999997</v>
          </cell>
          <cell r="Q206">
            <v>1.423</v>
          </cell>
          <cell r="R206">
            <v>1210.9000000000001</v>
          </cell>
          <cell r="T206" t="str">
            <v>PriceTableRealization</v>
          </cell>
          <cell r="Y206">
            <v>41446</v>
          </cell>
          <cell r="Z206">
            <v>14.65</v>
          </cell>
          <cell r="AB206">
            <v>159118.785</v>
          </cell>
          <cell r="AC206">
            <v>190086.921</v>
          </cell>
          <cell r="AE206" t="str">
            <v>Yes</v>
          </cell>
          <cell r="AG206" t="str">
            <v>Yes</v>
          </cell>
          <cell r="AI206">
            <v>1</v>
          </cell>
          <cell r="AK206">
            <v>527545.28399999999</v>
          </cell>
          <cell r="AL206">
            <v>527545.28399999999</v>
          </cell>
          <cell r="AM206">
            <v>184785.64199999999</v>
          </cell>
          <cell r="AN206">
            <v>39410.286</v>
          </cell>
          <cell r="AO206">
            <v>56868.642999999996</v>
          </cell>
          <cell r="AP206">
            <v>20770.286</v>
          </cell>
          <cell r="AQ206">
            <v>17624.786</v>
          </cell>
          <cell r="AR206">
            <v>27144.5</v>
          </cell>
          <cell r="AS206">
            <v>1401694.7110000001</v>
          </cell>
          <cell r="AU206">
            <v>504374.72499999998</v>
          </cell>
          <cell r="AV206">
            <v>504374.72499999998</v>
          </cell>
          <cell r="AW206">
            <v>176669.587</v>
          </cell>
          <cell r="AX206">
            <v>37679.328000000001</v>
          </cell>
          <cell r="AY206">
            <v>54370.889000000003</v>
          </cell>
          <cell r="AZ206">
            <v>19858.024000000001</v>
          </cell>
          <cell r="BA206">
            <v>16850.679</v>
          </cell>
          <cell r="BB206">
            <v>25952.274000000001</v>
          </cell>
          <cell r="BC206">
            <v>1340130.2309999999</v>
          </cell>
          <cell r="BE206">
            <v>3558.2440000000001</v>
          </cell>
          <cell r="BF206">
            <v>426756.20600000001</v>
          </cell>
          <cell r="BG206">
            <v>181136.77499999999</v>
          </cell>
          <cell r="BH206">
            <v>34908.233999999997</v>
          </cell>
          <cell r="BI206">
            <v>60504.860999999997</v>
          </cell>
          <cell r="BJ206">
            <v>20327.067999999999</v>
          </cell>
          <cell r="BK206">
            <v>17329.131000000001</v>
          </cell>
          <cell r="BL206">
            <v>27245.541000000001</v>
          </cell>
          <cell r="BM206">
            <v>771766.06</v>
          </cell>
          <cell r="BO206">
            <v>3558.2440000000001</v>
          </cell>
          <cell r="BP206">
            <v>426756.20500000002</v>
          </cell>
          <cell r="BQ206">
            <v>181136.774</v>
          </cell>
          <cell r="BR206">
            <v>34908.233</v>
          </cell>
          <cell r="BS206">
            <v>60504.86</v>
          </cell>
          <cell r="BT206">
            <v>20327.066999999999</v>
          </cell>
          <cell r="BU206">
            <v>17329.13</v>
          </cell>
          <cell r="BV206">
            <v>27245.541000000001</v>
          </cell>
          <cell r="BW206">
            <v>771766.054</v>
          </cell>
          <cell r="BY206">
            <v>2271.3090000000002</v>
          </cell>
          <cell r="BZ206">
            <v>357498.522</v>
          </cell>
          <cell r="CA206">
            <v>192039.421</v>
          </cell>
          <cell r="CB206">
            <v>34877.919000000002</v>
          </cell>
          <cell r="CC206">
            <v>69234.206999999995</v>
          </cell>
          <cell r="CD206">
            <v>21955.973999999998</v>
          </cell>
          <cell r="CE206">
            <v>19650.217000000001</v>
          </cell>
          <cell r="CF206">
            <v>30396.962</v>
          </cell>
          <cell r="CG206">
            <v>727924.53099999996</v>
          </cell>
          <cell r="CI206">
            <v>3558.2440000000001</v>
          </cell>
          <cell r="CJ206">
            <v>426756.20600000001</v>
          </cell>
          <cell r="CK206">
            <v>181136.77499999999</v>
          </cell>
          <cell r="CL206">
            <v>34908.233999999997</v>
          </cell>
          <cell r="CM206">
            <v>60504.860999999997</v>
          </cell>
          <cell r="CN206">
            <v>20327.067999999999</v>
          </cell>
          <cell r="CO206">
            <v>17329.131000000001</v>
          </cell>
          <cell r="CP206">
            <v>27245.541000000001</v>
          </cell>
          <cell r="CQ206">
            <v>771766.06</v>
          </cell>
          <cell r="CS206">
            <v>211.09700000000001</v>
          </cell>
          <cell r="CT206">
            <v>16048.468999999999</v>
          </cell>
          <cell r="CU206">
            <v>6612.4560000000001</v>
          </cell>
          <cell r="CV206">
            <v>1072.8399999999999</v>
          </cell>
          <cell r="CW206">
            <v>1930.1690000000001</v>
          </cell>
          <cell r="CX206">
            <v>559</v>
          </cell>
          <cell r="CY206">
            <v>480.80500000000001</v>
          </cell>
          <cell r="CZ206">
            <v>666.33600000000001</v>
          </cell>
          <cell r="DB206">
            <v>212.53</v>
          </cell>
          <cell r="DC206">
            <v>28311.007000000001</v>
          </cell>
          <cell r="DD206">
            <v>16585.427</v>
          </cell>
          <cell r="DE206">
            <v>3477.9070000000002</v>
          </cell>
          <cell r="DF206">
            <v>6276.7740000000003</v>
          </cell>
          <cell r="DG206">
            <v>2229.473</v>
          </cell>
          <cell r="DH206">
            <v>1921.2809999999999</v>
          </cell>
          <cell r="DI206">
            <v>3159.12</v>
          </cell>
          <cell r="DJ206">
            <v>62173.519</v>
          </cell>
          <cell r="DL206">
            <v>0.20929699999999998</v>
          </cell>
          <cell r="DM206">
            <v>0.20929699999999998</v>
          </cell>
          <cell r="DN206">
            <v>0.82364100000000007</v>
          </cell>
          <cell r="DO206">
            <v>1.16161</v>
          </cell>
          <cell r="DP206">
            <v>1.1279539999999999</v>
          </cell>
          <cell r="DQ206">
            <v>1.9769849999999998</v>
          </cell>
          <cell r="DS206">
            <v>269.35000000000002</v>
          </cell>
          <cell r="DT206">
            <v>14495.43</v>
          </cell>
          <cell r="DU206">
            <v>-8979.8700000000008</v>
          </cell>
          <cell r="DV206">
            <v>35.21</v>
          </cell>
          <cell r="DW206">
            <v>-9846.2999999999993</v>
          </cell>
          <cell r="DX206">
            <v>-3220.32</v>
          </cell>
          <cell r="DY206">
            <v>-4588.75</v>
          </cell>
          <cell r="DZ206">
            <v>-6230.31</v>
          </cell>
          <cell r="EA206">
            <v>-18065.560000000001</v>
          </cell>
          <cell r="EC206">
            <v>269.35000000000002</v>
          </cell>
          <cell r="ED206">
            <v>14495.43</v>
          </cell>
          <cell r="EE206">
            <v>-8979.8700000000008</v>
          </cell>
          <cell r="EF206">
            <v>35.21</v>
          </cell>
          <cell r="EG206">
            <v>-9846.2999999999993</v>
          </cell>
          <cell r="EH206">
            <v>-3220.32</v>
          </cell>
          <cell r="EI206">
            <v>-4588.75</v>
          </cell>
          <cell r="EJ206">
            <v>-6230.31</v>
          </cell>
          <cell r="EK206">
            <v>-18065.560000000001</v>
          </cell>
          <cell r="EM206">
            <v>3658.9940000000001</v>
          </cell>
          <cell r="EN206">
            <v>3693.4789999999998</v>
          </cell>
          <cell r="EP206">
            <v>4146.893</v>
          </cell>
          <cell r="EQ206">
            <v>4216.7870000000003</v>
          </cell>
          <cell r="ES206">
            <v>763.42900000000009</v>
          </cell>
          <cell r="ET206">
            <v>883.69200000000001</v>
          </cell>
          <cell r="EX206">
            <v>166428.571</v>
          </cell>
          <cell r="EY206">
            <v>198038.30799999999</v>
          </cell>
          <cell r="FA206">
            <v>39.667000000000002</v>
          </cell>
          <cell r="FB206">
            <v>47.122999999999998</v>
          </cell>
          <cell r="FC206">
            <v>3571.848</v>
          </cell>
          <cell r="FD206">
            <v>4435.9340000000002</v>
          </cell>
          <cell r="FE206">
            <v>1649.5260000000001</v>
          </cell>
          <cell r="FF206">
            <v>1926.29</v>
          </cell>
          <cell r="FK206">
            <v>127954.52299999997</v>
          </cell>
          <cell r="FL206">
            <v>129730.227</v>
          </cell>
          <cell r="FM206">
            <v>128654.336</v>
          </cell>
          <cell r="FN206">
            <v>2858.096</v>
          </cell>
          <cell r="FO206">
            <v>1355.164</v>
          </cell>
          <cell r="FP206">
            <v>14919.263999999999</v>
          </cell>
          <cell r="FQ206">
            <v>110597.70299999999</v>
          </cell>
          <cell r="FS206">
            <v>129730.227</v>
          </cell>
          <cell r="FU206">
            <v>0.13</v>
          </cell>
          <cell r="FV206">
            <v>-25150.17</v>
          </cell>
          <cell r="FZ206">
            <v>241.6</v>
          </cell>
          <cell r="GA206">
            <v>0.15</v>
          </cell>
          <cell r="GB206">
            <v>-25078.799999999999</v>
          </cell>
          <cell r="GC206">
            <v>1.4999999999999999E-2</v>
          </cell>
          <cell r="GD206">
            <v>-2507.88</v>
          </cell>
          <cell r="GE206">
            <v>0.06</v>
          </cell>
          <cell r="GF206">
            <v>-12147.3</v>
          </cell>
          <cell r="GO206">
            <v>1.2500000000000001E-2</v>
          </cell>
          <cell r="GP206">
            <v>-9647.08</v>
          </cell>
          <cell r="GQ206" t="str">
            <v xml:space="preserve"> </v>
          </cell>
          <cell r="GR206">
            <v>0</v>
          </cell>
          <cell r="GS206">
            <v>0</v>
          </cell>
          <cell r="GV206">
            <v>0</v>
          </cell>
          <cell r="GW206">
            <v>0</v>
          </cell>
          <cell r="GX206">
            <v>-34797.25</v>
          </cell>
          <cell r="GY206">
            <v>-39733.979999999996</v>
          </cell>
          <cell r="GZ206">
            <v>-74531.23</v>
          </cell>
          <cell r="HB206">
            <v>486585.47447070235</v>
          </cell>
          <cell r="HC206">
            <v>393988.68447070237</v>
          </cell>
          <cell r="HE206">
            <v>0</v>
          </cell>
        </row>
        <row r="207">
          <cell r="B207" t="str">
            <v>72-40-117</v>
          </cell>
          <cell r="C207" t="str">
            <v>EnerVest-GTH00096</v>
          </cell>
          <cell r="D207" t="str">
            <v>Dean A 1H</v>
          </cell>
          <cell r="E207">
            <v>0</v>
          </cell>
          <cell r="F207">
            <v>0</v>
          </cell>
          <cell r="H207">
            <v>2.2810999999999999</v>
          </cell>
          <cell r="I207">
            <v>2.2810999999999999</v>
          </cell>
          <cell r="J207">
            <v>0.58530000000000004</v>
          </cell>
          <cell r="K207">
            <v>0.123</v>
          </cell>
          <cell r="L207">
            <v>0.14219999999999999</v>
          </cell>
          <cell r="M207">
            <v>5.4100000000000002E-2</v>
          </cell>
          <cell r="N207">
            <v>3.9399999999999998E-2</v>
          </cell>
          <cell r="O207">
            <v>0.1023</v>
          </cell>
          <cell r="P207">
            <v>3.3273999999999999</v>
          </cell>
          <cell r="Q207">
            <v>0.71750000000000003</v>
          </cell>
          <cell r="R207">
            <v>1116.0999999999999</v>
          </cell>
          <cell r="T207" t="str">
            <v>PriceTableRealization</v>
          </cell>
          <cell r="Y207">
            <v>41310</v>
          </cell>
          <cell r="Z207">
            <v>14.65</v>
          </cell>
          <cell r="AB207">
            <v>0</v>
          </cell>
          <cell r="AC207">
            <v>0</v>
          </cell>
          <cell r="AE207" t="str">
            <v>Yes</v>
          </cell>
          <cell r="AG207" t="str">
            <v>Yes</v>
          </cell>
          <cell r="AI207">
            <v>1</v>
          </cell>
          <cell r="AK207">
            <v>0</v>
          </cell>
          <cell r="AL207">
            <v>0</v>
          </cell>
          <cell r="AM207">
            <v>0</v>
          </cell>
          <cell r="AN207">
            <v>0</v>
          </cell>
          <cell r="AO207">
            <v>0</v>
          </cell>
          <cell r="AP207">
            <v>0</v>
          </cell>
          <cell r="AQ207">
            <v>0</v>
          </cell>
          <cell r="AR207">
            <v>0</v>
          </cell>
          <cell r="AS207">
            <v>0</v>
          </cell>
          <cell r="AU207">
            <v>0</v>
          </cell>
          <cell r="AV207">
            <v>0</v>
          </cell>
          <cell r="AW207">
            <v>0</v>
          </cell>
          <cell r="AX207">
            <v>0</v>
          </cell>
          <cell r="AY207">
            <v>0</v>
          </cell>
          <cell r="AZ207">
            <v>0</v>
          </cell>
          <cell r="BA207">
            <v>0</v>
          </cell>
          <cell r="BB207">
            <v>0</v>
          </cell>
          <cell r="BC207">
            <v>0</v>
          </cell>
          <cell r="BE207">
            <v>0</v>
          </cell>
          <cell r="BF207">
            <v>0</v>
          </cell>
          <cell r="BG207">
            <v>0</v>
          </cell>
          <cell r="BH207">
            <v>0</v>
          </cell>
          <cell r="BI207">
            <v>0</v>
          </cell>
          <cell r="BJ207">
            <v>0</v>
          </cell>
          <cell r="BK207">
            <v>0</v>
          </cell>
          <cell r="BL207">
            <v>0</v>
          </cell>
          <cell r="BM207">
            <v>0</v>
          </cell>
          <cell r="BO207">
            <v>0</v>
          </cell>
          <cell r="BP207">
            <v>0</v>
          </cell>
          <cell r="BQ207">
            <v>0</v>
          </cell>
          <cell r="BR207">
            <v>0</v>
          </cell>
          <cell r="BS207">
            <v>0</v>
          </cell>
          <cell r="BT207">
            <v>0</v>
          </cell>
          <cell r="BU207">
            <v>0</v>
          </cell>
          <cell r="BV207">
            <v>0</v>
          </cell>
          <cell r="BW207">
            <v>0</v>
          </cell>
          <cell r="BY207">
            <v>0</v>
          </cell>
          <cell r="BZ207">
            <v>0</v>
          </cell>
          <cell r="CA207">
            <v>0</v>
          </cell>
          <cell r="CB207">
            <v>0</v>
          </cell>
          <cell r="CC207">
            <v>0</v>
          </cell>
          <cell r="CD207">
            <v>0</v>
          </cell>
          <cell r="CE207">
            <v>0</v>
          </cell>
          <cell r="CF207">
            <v>0</v>
          </cell>
          <cell r="CG207">
            <v>0</v>
          </cell>
          <cell r="CI207">
            <v>0</v>
          </cell>
          <cell r="CJ207">
            <v>0</v>
          </cell>
          <cell r="CK207">
            <v>0</v>
          </cell>
          <cell r="CL207">
            <v>0</v>
          </cell>
          <cell r="CM207">
            <v>0</v>
          </cell>
          <cell r="CN207">
            <v>0</v>
          </cell>
          <cell r="CO207">
            <v>0</v>
          </cell>
          <cell r="CP207">
            <v>0</v>
          </cell>
          <cell r="CQ207">
            <v>0</v>
          </cell>
          <cell r="CS207">
            <v>0</v>
          </cell>
          <cell r="CT207">
            <v>0</v>
          </cell>
          <cell r="CU207">
            <v>0</v>
          </cell>
          <cell r="CV207">
            <v>0</v>
          </cell>
          <cell r="CW207">
            <v>0</v>
          </cell>
          <cell r="CX207">
            <v>0</v>
          </cell>
          <cell r="CY207">
            <v>0</v>
          </cell>
          <cell r="CZ207">
            <v>0</v>
          </cell>
          <cell r="DB207">
            <v>0</v>
          </cell>
          <cell r="DC207">
            <v>0</v>
          </cell>
          <cell r="DD207">
            <v>0</v>
          </cell>
          <cell r="DE207">
            <v>0</v>
          </cell>
          <cell r="DF207">
            <v>0</v>
          </cell>
          <cell r="DG207">
            <v>0</v>
          </cell>
          <cell r="DH207">
            <v>0</v>
          </cell>
          <cell r="DI207">
            <v>0</v>
          </cell>
          <cell r="DJ207">
            <v>0</v>
          </cell>
          <cell r="DL207">
            <v>0.20929699999999998</v>
          </cell>
          <cell r="DM207">
            <v>0.20929699999999998</v>
          </cell>
          <cell r="DN207">
            <v>0.82364100000000007</v>
          </cell>
          <cell r="DO207">
            <v>1.16161</v>
          </cell>
          <cell r="DP207">
            <v>1.1279539999999999</v>
          </cell>
          <cell r="DQ207">
            <v>1.9769849999999998</v>
          </cell>
          <cell r="DS207">
            <v>0</v>
          </cell>
          <cell r="DT207">
            <v>0</v>
          </cell>
          <cell r="DU207">
            <v>0</v>
          </cell>
          <cell r="DV207">
            <v>0</v>
          </cell>
          <cell r="DW207">
            <v>0</v>
          </cell>
          <cell r="DX207">
            <v>0</v>
          </cell>
          <cell r="DY207">
            <v>0</v>
          </cell>
          <cell r="DZ207">
            <v>0</v>
          </cell>
          <cell r="EA207">
            <v>0</v>
          </cell>
          <cell r="EC207">
            <v>0</v>
          </cell>
          <cell r="ED207">
            <v>0</v>
          </cell>
          <cell r="EE207">
            <v>0</v>
          </cell>
          <cell r="EF207">
            <v>0</v>
          </cell>
          <cell r="EG207">
            <v>0</v>
          </cell>
          <cell r="EH207">
            <v>0</v>
          </cell>
          <cell r="EI207">
            <v>0</v>
          </cell>
          <cell r="EJ207">
            <v>0</v>
          </cell>
          <cell r="EK207">
            <v>0</v>
          </cell>
          <cell r="EM207">
            <v>0</v>
          </cell>
          <cell r="EN207">
            <v>0</v>
          </cell>
          <cell r="EP207">
            <v>0</v>
          </cell>
          <cell r="EQ207">
            <v>0</v>
          </cell>
          <cell r="ES207">
            <v>0</v>
          </cell>
          <cell r="ET207">
            <v>0</v>
          </cell>
          <cell r="EX207">
            <v>0</v>
          </cell>
          <cell r="EY207">
            <v>0</v>
          </cell>
          <cell r="FA207">
            <v>0</v>
          </cell>
          <cell r="FB207">
            <v>0</v>
          </cell>
          <cell r="FC207">
            <v>0</v>
          </cell>
          <cell r="FD207">
            <v>0</v>
          </cell>
          <cell r="FE207">
            <v>0</v>
          </cell>
          <cell r="FF207">
            <v>0</v>
          </cell>
          <cell r="FK207">
            <v>0</v>
          </cell>
          <cell r="FL207">
            <v>0</v>
          </cell>
          <cell r="FM207">
            <v>0</v>
          </cell>
          <cell r="FN207">
            <v>0</v>
          </cell>
          <cell r="FO207">
            <v>0</v>
          </cell>
          <cell r="FP207">
            <v>0</v>
          </cell>
          <cell r="FQ207">
            <v>0</v>
          </cell>
          <cell r="FS207">
            <v>0</v>
          </cell>
          <cell r="FU207">
            <v>0.13</v>
          </cell>
          <cell r="FV207">
            <v>0</v>
          </cell>
          <cell r="FW207">
            <v>0</v>
          </cell>
          <cell r="FX207">
            <v>0</v>
          </cell>
          <cell r="FZ207">
            <v>152.6</v>
          </cell>
          <cell r="GA207">
            <v>0.15</v>
          </cell>
          <cell r="GB207">
            <v>0</v>
          </cell>
          <cell r="GC207">
            <v>5.0000000000000001E-3</v>
          </cell>
          <cell r="GD207">
            <v>0</v>
          </cell>
          <cell r="GE207">
            <v>0.06</v>
          </cell>
          <cell r="GF207">
            <v>0</v>
          </cell>
          <cell r="GO207">
            <v>1.2500000000000001E-2</v>
          </cell>
          <cell r="GP207">
            <v>0</v>
          </cell>
          <cell r="GQ207" t="str">
            <v>72-41-117</v>
          </cell>
          <cell r="GR207">
            <v>0</v>
          </cell>
          <cell r="GS207">
            <v>-200</v>
          </cell>
          <cell r="GV207">
            <v>0</v>
          </cell>
          <cell r="GW207">
            <v>0</v>
          </cell>
          <cell r="GX207">
            <v>0</v>
          </cell>
          <cell r="GY207">
            <v>-200</v>
          </cell>
          <cell r="GZ207">
            <v>-200</v>
          </cell>
          <cell r="HB207">
            <v>0</v>
          </cell>
          <cell r="HC207">
            <v>-200</v>
          </cell>
          <cell r="HE207">
            <v>0</v>
          </cell>
        </row>
        <row r="208">
          <cell r="B208" t="str">
            <v>72-10-252</v>
          </cell>
          <cell r="C208" t="str">
            <v>EnerVest-GTH00096</v>
          </cell>
          <cell r="D208" t="str">
            <v>McFarland CDP</v>
          </cell>
          <cell r="E208">
            <v>183481</v>
          </cell>
          <cell r="F208">
            <v>223434</v>
          </cell>
          <cell r="H208">
            <v>3.1991999999999998</v>
          </cell>
          <cell r="I208">
            <v>3.1991999999999998</v>
          </cell>
          <cell r="J208">
            <v>1.1753</v>
          </cell>
          <cell r="K208">
            <v>0.23960000000000001</v>
          </cell>
          <cell r="L208">
            <v>0.38279999999999997</v>
          </cell>
          <cell r="M208">
            <v>0.13669999999999999</v>
          </cell>
          <cell r="N208">
            <v>0.13439999999999999</v>
          </cell>
          <cell r="O208">
            <v>0.2359</v>
          </cell>
          <cell r="P208">
            <v>5.5038999999999998</v>
          </cell>
          <cell r="Q208">
            <v>0.66900000000000004</v>
          </cell>
          <cell r="R208">
            <v>1239.4000000000001</v>
          </cell>
          <cell r="T208" t="str">
            <v>PriceTableRealization</v>
          </cell>
          <cell r="Y208">
            <v>41394</v>
          </cell>
          <cell r="Z208">
            <v>15.65</v>
          </cell>
          <cell r="AB208">
            <v>174602.40900000001</v>
          </cell>
          <cell r="AC208">
            <v>213510.22700000001</v>
          </cell>
          <cell r="AE208" t="str">
            <v>Yes</v>
          </cell>
          <cell r="AG208" t="str">
            <v>Yes</v>
          </cell>
          <cell r="AI208">
            <v>1</v>
          </cell>
          <cell r="AK208">
            <v>584249.098</v>
          </cell>
          <cell r="AL208">
            <v>584249.098</v>
          </cell>
          <cell r="AM208">
            <v>214637.39799999999</v>
          </cell>
          <cell r="AN208">
            <v>43756.59</v>
          </cell>
          <cell r="AO208">
            <v>69908.274999999994</v>
          </cell>
          <cell r="AP208">
            <v>24964.632000000001</v>
          </cell>
          <cell r="AQ208">
            <v>24544.598000000002</v>
          </cell>
          <cell r="AR208">
            <v>43080.883000000002</v>
          </cell>
          <cell r="AS208">
            <v>1589390.5719999999</v>
          </cell>
          <cell r="AU208">
            <v>558588.027</v>
          </cell>
          <cell r="AV208">
            <v>558588.027</v>
          </cell>
          <cell r="AW208">
            <v>205210.21100000001</v>
          </cell>
          <cell r="AX208">
            <v>41834.737000000001</v>
          </cell>
          <cell r="AY208">
            <v>66837.801999999996</v>
          </cell>
          <cell r="AZ208">
            <v>23868.149000000001</v>
          </cell>
          <cell r="BA208">
            <v>23466.563999999998</v>
          </cell>
          <cell r="BB208">
            <v>41188.707999999999</v>
          </cell>
          <cell r="BC208">
            <v>1519582.2250000001</v>
          </cell>
          <cell r="BE208">
            <v>3940.7049999999999</v>
          </cell>
          <cell r="BF208">
            <v>472626.59</v>
          </cell>
          <cell r="BG208">
            <v>210399.06299999999</v>
          </cell>
          <cell r="BH208">
            <v>38758.036</v>
          </cell>
          <cell r="BI208">
            <v>74378.255000000005</v>
          </cell>
          <cell r="BJ208">
            <v>24431.911</v>
          </cell>
          <cell r="BK208">
            <v>24132.863000000001</v>
          </cell>
          <cell r="BL208">
            <v>43241.245000000003</v>
          </cell>
          <cell r="BM208">
            <v>891908.66799999995</v>
          </cell>
          <cell r="BO208">
            <v>3940.7049999999999</v>
          </cell>
          <cell r="BP208">
            <v>472626.59100000001</v>
          </cell>
          <cell r="BQ208">
            <v>210399.06400000001</v>
          </cell>
          <cell r="BR208">
            <v>38758.036</v>
          </cell>
          <cell r="BS208">
            <v>74378.255000000005</v>
          </cell>
          <cell r="BT208">
            <v>24431.91</v>
          </cell>
          <cell r="BU208">
            <v>24132.864000000001</v>
          </cell>
          <cell r="BV208">
            <v>43241.245000000003</v>
          </cell>
          <cell r="BW208">
            <v>891908.67</v>
          </cell>
          <cell r="BY208">
            <v>2515.4430000000002</v>
          </cell>
          <cell r="BZ208">
            <v>395924.66499999998</v>
          </cell>
          <cell r="CA208">
            <v>223063.011</v>
          </cell>
          <cell r="CB208">
            <v>38724.379000000001</v>
          </cell>
          <cell r="CC208">
            <v>85109.187999999995</v>
          </cell>
          <cell r="CD208">
            <v>26389.758999999998</v>
          </cell>
          <cell r="CE208">
            <v>27365.251</v>
          </cell>
          <cell r="CF208">
            <v>48242.847000000002</v>
          </cell>
          <cell r="CG208">
            <v>847334.54299999983</v>
          </cell>
          <cell r="CI208">
            <v>3940.7049999999999</v>
          </cell>
          <cell r="CJ208">
            <v>472626.59</v>
          </cell>
          <cell r="CK208">
            <v>210399.06299999999</v>
          </cell>
          <cell r="CL208">
            <v>38758.036</v>
          </cell>
          <cell r="CM208">
            <v>74378.255000000005</v>
          </cell>
          <cell r="CN208">
            <v>24431.911</v>
          </cell>
          <cell r="CO208">
            <v>24132.863000000001</v>
          </cell>
          <cell r="CP208">
            <v>43241.245000000003</v>
          </cell>
          <cell r="CQ208">
            <v>891908.66799999995</v>
          </cell>
          <cell r="CS208">
            <v>233.78700000000001</v>
          </cell>
          <cell r="CT208">
            <v>17773.456999999999</v>
          </cell>
          <cell r="CU208">
            <v>7680.6859999999997</v>
          </cell>
          <cell r="CV208">
            <v>1191.1559999999999</v>
          </cell>
          <cell r="CW208">
            <v>2372.7440000000001</v>
          </cell>
          <cell r="CX208">
            <v>671.88499999999999</v>
          </cell>
          <cell r="CY208">
            <v>669.57799999999997</v>
          </cell>
          <cell r="CZ208">
            <v>1057.539</v>
          </cell>
          <cell r="DB208">
            <v>235.374</v>
          </cell>
          <cell r="DC208">
            <v>31354.047999999999</v>
          </cell>
          <cell r="DD208">
            <v>19264.769</v>
          </cell>
          <cell r="DE208">
            <v>3861.4630000000002</v>
          </cell>
          <cell r="DF208">
            <v>7716</v>
          </cell>
          <cell r="DG208">
            <v>2679.692</v>
          </cell>
          <cell r="DH208">
            <v>2675.6109999999999</v>
          </cell>
          <cell r="DI208">
            <v>5013.8220000000001</v>
          </cell>
          <cell r="DJ208">
            <v>72800.77900000001</v>
          </cell>
          <cell r="DL208">
            <v>0.20929699999999998</v>
          </cell>
          <cell r="DM208">
            <v>0.20929699999999998</v>
          </cell>
          <cell r="DN208">
            <v>0.82364100000000007</v>
          </cell>
          <cell r="DO208">
            <v>1.16161</v>
          </cell>
          <cell r="DP208">
            <v>1.1279539999999999</v>
          </cell>
          <cell r="DQ208">
            <v>1.9769849999999998</v>
          </cell>
          <cell r="DS208">
            <v>298.3</v>
          </cell>
          <cell r="DT208">
            <v>16053.48</v>
          </cell>
          <cell r="DU208">
            <v>-10430.549999999999</v>
          </cell>
          <cell r="DV208">
            <v>39.1</v>
          </cell>
          <cell r="DW208">
            <v>-12104</v>
          </cell>
          <cell r="DX208">
            <v>-3870.64</v>
          </cell>
          <cell r="DY208">
            <v>-6390.38</v>
          </cell>
          <cell r="DZ208">
            <v>-9888.09</v>
          </cell>
          <cell r="EA208">
            <v>-26292.78</v>
          </cell>
          <cell r="EC208">
            <v>298.3</v>
          </cell>
          <cell r="ED208">
            <v>16053.48</v>
          </cell>
          <cell r="EE208">
            <v>-10430.549999999999</v>
          </cell>
          <cell r="EF208">
            <v>39.1</v>
          </cell>
          <cell r="EG208">
            <v>-12104</v>
          </cell>
          <cell r="EH208">
            <v>-3870.64</v>
          </cell>
          <cell r="EI208">
            <v>-6390.38</v>
          </cell>
          <cell r="EJ208">
            <v>-9888.09</v>
          </cell>
          <cell r="EK208">
            <v>-26292.78</v>
          </cell>
          <cell r="EM208">
            <v>4109.8710000000001</v>
          </cell>
          <cell r="EN208">
            <v>4148.6050000000005</v>
          </cell>
          <cell r="EP208">
            <v>4657.8900000000003</v>
          </cell>
          <cell r="EQ208">
            <v>4736.3969999999999</v>
          </cell>
          <cell r="ES208">
            <v>857.50099999999998</v>
          </cell>
          <cell r="ET208">
            <v>992.58300000000008</v>
          </cell>
          <cell r="EX208">
            <v>182623.49900000001</v>
          </cell>
          <cell r="EY208">
            <v>222441.41699999999</v>
          </cell>
          <cell r="FA208">
            <v>43.526000000000003</v>
          </cell>
          <cell r="FB208">
            <v>52.93</v>
          </cell>
          <cell r="FC208">
            <v>3919.42</v>
          </cell>
          <cell r="FD208">
            <v>4982.5479999999998</v>
          </cell>
          <cell r="FE208">
            <v>1810.039</v>
          </cell>
          <cell r="FF208">
            <v>2163.6550000000002</v>
          </cell>
          <cell r="FK208">
            <v>140755.63599999997</v>
          </cell>
          <cell r="FL208">
            <v>142708.989</v>
          </cell>
          <cell r="FM208">
            <v>141525.462</v>
          </cell>
          <cell r="FN208">
            <v>3144.0320000000002</v>
          </cell>
          <cell r="FO208">
            <v>1490.741</v>
          </cell>
          <cell r="FP208">
            <v>16411.849999999999</v>
          </cell>
          <cell r="FQ208">
            <v>121662.36599999999</v>
          </cell>
          <cell r="FS208">
            <v>142708.989</v>
          </cell>
          <cell r="FU208">
            <v>0.13</v>
          </cell>
          <cell r="FV208">
            <v>-28249.279999999999</v>
          </cell>
          <cell r="FW208">
            <v>0</v>
          </cell>
          <cell r="FX208">
            <v>0</v>
          </cell>
          <cell r="FZ208">
            <v>168.5</v>
          </cell>
          <cell r="GA208">
            <v>0.15</v>
          </cell>
          <cell r="GB208">
            <v>-27522.15</v>
          </cell>
          <cell r="GC208">
            <v>0.01</v>
          </cell>
          <cell r="GD208">
            <v>-1834.81</v>
          </cell>
          <cell r="GE208">
            <v>0.06</v>
          </cell>
          <cell r="GF208">
            <v>-13644.12</v>
          </cell>
          <cell r="GO208">
            <v>1.2500000000000001E-2</v>
          </cell>
          <cell r="GP208">
            <v>-11148.86</v>
          </cell>
          <cell r="GQ208" t="str">
            <v xml:space="preserve"> </v>
          </cell>
          <cell r="GR208">
            <v>0</v>
          </cell>
          <cell r="GS208">
            <v>0</v>
          </cell>
          <cell r="GV208">
            <v>0</v>
          </cell>
          <cell r="GW208">
            <v>0</v>
          </cell>
          <cell r="GX208">
            <v>-39398.14</v>
          </cell>
          <cell r="GY208">
            <v>-43001.08</v>
          </cell>
          <cell r="GZ208">
            <v>-82399.22</v>
          </cell>
          <cell r="HB208">
            <v>535265.29458306858</v>
          </cell>
          <cell r="HC208">
            <v>426573.29458306858</v>
          </cell>
          <cell r="HE208">
            <v>0</v>
          </cell>
        </row>
        <row r="209">
          <cell r="B209" t="str">
            <v>78-0006-24</v>
          </cell>
          <cell r="C209" t="str">
            <v>EnerVest-GTH00096</v>
          </cell>
          <cell r="D209" t="str">
            <v>Dean Receipt</v>
          </cell>
          <cell r="E209">
            <v>342097</v>
          </cell>
          <cell r="F209">
            <v>396416</v>
          </cell>
          <cell r="H209">
            <v>2.9491000000000001</v>
          </cell>
          <cell r="I209">
            <v>2.9491000000000001</v>
          </cell>
          <cell r="J209">
            <v>0.87580000000000002</v>
          </cell>
          <cell r="K209">
            <v>0.25040000000000001</v>
          </cell>
          <cell r="L209">
            <v>0.17169999999999999</v>
          </cell>
          <cell r="M209">
            <v>8.6499999999999994E-2</v>
          </cell>
          <cell r="N209">
            <v>7.1800000000000003E-2</v>
          </cell>
          <cell r="O209">
            <v>0.12620000000000001</v>
          </cell>
          <cell r="P209">
            <v>4.5315000000000003</v>
          </cell>
          <cell r="Q209">
            <v>0.91010000000000002</v>
          </cell>
          <cell r="R209">
            <v>1179.4000000000001</v>
          </cell>
          <cell r="T209" t="str">
            <v>PriceTableRealization</v>
          </cell>
          <cell r="Y209">
            <v>41449</v>
          </cell>
          <cell r="Z209">
            <v>14.65</v>
          </cell>
          <cell r="AB209">
            <v>327071.60100000002</v>
          </cell>
          <cell r="AC209">
            <v>380499.6</v>
          </cell>
          <cell r="AE209" t="str">
            <v>Yes</v>
          </cell>
          <cell r="AG209" t="str">
            <v>No</v>
          </cell>
          <cell r="AI209">
            <v>1</v>
          </cell>
          <cell r="AK209">
            <v>1008878.263</v>
          </cell>
          <cell r="AL209">
            <v>1008878.263</v>
          </cell>
          <cell r="AM209">
            <v>299608.55300000001</v>
          </cell>
          <cell r="AN209">
            <v>85661.089000000007</v>
          </cell>
          <cell r="AO209">
            <v>58738.055</v>
          </cell>
          <cell r="AP209">
            <v>29591.391</v>
          </cell>
          <cell r="AQ209">
            <v>24562.564999999999</v>
          </cell>
          <cell r="AR209">
            <v>43172.641000000003</v>
          </cell>
          <cell r="AS209">
            <v>2559090.8199999998</v>
          </cell>
          <cell r="AU209">
            <v>964566.85900000005</v>
          </cell>
          <cell r="AV209">
            <v>964566.85900000005</v>
          </cell>
          <cell r="AW209">
            <v>286449.30800000002</v>
          </cell>
          <cell r="AX209">
            <v>81898.729000000007</v>
          </cell>
          <cell r="AY209">
            <v>56158.194000000003</v>
          </cell>
          <cell r="AZ209">
            <v>28291.692999999999</v>
          </cell>
          <cell r="BA209">
            <v>23483.741000000002</v>
          </cell>
          <cell r="BB209">
            <v>41276.436000000002</v>
          </cell>
          <cell r="BC209">
            <v>2446691.8190000001</v>
          </cell>
          <cell r="BE209">
            <v>6804.7889999999998</v>
          </cell>
          <cell r="BF209">
            <v>816129.10400000005</v>
          </cell>
          <cell r="BG209">
            <v>293692.337</v>
          </cell>
          <cell r="BH209">
            <v>75875.554999999993</v>
          </cell>
          <cell r="BI209">
            <v>62493.803999999996</v>
          </cell>
          <cell r="BJ209">
            <v>28959.938999999998</v>
          </cell>
          <cell r="BK209">
            <v>24150.528999999999</v>
          </cell>
          <cell r="BL209">
            <v>43333.343999999997</v>
          </cell>
          <cell r="BM209">
            <v>1351439.4010000001</v>
          </cell>
          <cell r="BO209">
            <v>6804.7889999999998</v>
          </cell>
          <cell r="BP209">
            <v>816129.10400000005</v>
          </cell>
          <cell r="BQ209">
            <v>293692.33600000001</v>
          </cell>
          <cell r="BR209">
            <v>75875.554999999993</v>
          </cell>
          <cell r="BS209">
            <v>62493.803999999996</v>
          </cell>
          <cell r="BT209">
            <v>28959.937999999998</v>
          </cell>
          <cell r="BU209">
            <v>24150.528999999999</v>
          </cell>
          <cell r="BV209">
            <v>43333.345000000001</v>
          </cell>
          <cell r="BW209">
            <v>1351439.4000000001</v>
          </cell>
          <cell r="BY209">
            <v>4343.6530000000002</v>
          </cell>
          <cell r="BZ209">
            <v>683680.62300000002</v>
          </cell>
          <cell r="CA209">
            <v>311369.71600000001</v>
          </cell>
          <cell r="CB209">
            <v>75809.664999999994</v>
          </cell>
          <cell r="CC209">
            <v>71510.106</v>
          </cell>
          <cell r="CD209">
            <v>31280.638999999999</v>
          </cell>
          <cell r="CE209">
            <v>27385.281999999999</v>
          </cell>
          <cell r="CF209">
            <v>48345.599999999999</v>
          </cell>
          <cell r="CG209">
            <v>1253725.284</v>
          </cell>
          <cell r="CI209">
            <v>6804.7889999999998</v>
          </cell>
          <cell r="CJ209">
            <v>816129.10400000005</v>
          </cell>
          <cell r="CK209">
            <v>293692.337</v>
          </cell>
          <cell r="CL209">
            <v>75875.554999999993</v>
          </cell>
          <cell r="CM209">
            <v>62493.803999999996</v>
          </cell>
          <cell r="CN209">
            <v>28959.938999999998</v>
          </cell>
          <cell r="CO209">
            <v>24150.528999999999</v>
          </cell>
          <cell r="CP209">
            <v>43333.343999999997</v>
          </cell>
          <cell r="CQ209">
            <v>1351439.4010000001</v>
          </cell>
          <cell r="CS209">
            <v>403.702</v>
          </cell>
          <cell r="CT209">
            <v>30691.112000000001</v>
          </cell>
          <cell r="CU209">
            <v>10721.334000000001</v>
          </cell>
          <cell r="CV209">
            <v>2331.8939999999998</v>
          </cell>
          <cell r="CW209">
            <v>1993.6179999999999</v>
          </cell>
          <cell r="CX209">
            <v>796.40700000000004</v>
          </cell>
          <cell r="CY209">
            <v>670.06799999999998</v>
          </cell>
          <cell r="CZ209">
            <v>1059.7909999999999</v>
          </cell>
          <cell r="DB209">
            <v>406.44299999999998</v>
          </cell>
          <cell r="DC209">
            <v>54142.004999999997</v>
          </cell>
          <cell r="DD209">
            <v>26891.350999999999</v>
          </cell>
          <cell r="DE209">
            <v>7559.482</v>
          </cell>
          <cell r="DF209">
            <v>6483.107</v>
          </cell>
          <cell r="DG209">
            <v>3176.326</v>
          </cell>
          <cell r="DH209">
            <v>2677.569</v>
          </cell>
          <cell r="DI209">
            <v>5024.5010000000002</v>
          </cell>
          <cell r="DJ209">
            <v>106360.78400000001</v>
          </cell>
          <cell r="DL209">
            <v>0.20929699999999998</v>
          </cell>
          <cell r="DM209">
            <v>0.20929699999999998</v>
          </cell>
          <cell r="DN209">
            <v>0.82364100000000007</v>
          </cell>
          <cell r="DO209">
            <v>1.16161</v>
          </cell>
          <cell r="DP209">
            <v>1.1279539999999999</v>
          </cell>
          <cell r="DQ209">
            <v>1.9769849999999998</v>
          </cell>
          <cell r="DS209">
            <v>515.11</v>
          </cell>
          <cell r="DT209">
            <v>27721.07</v>
          </cell>
          <cell r="DU209">
            <v>-14559.81</v>
          </cell>
          <cell r="DV209">
            <v>76.540000000000006</v>
          </cell>
          <cell r="DW209">
            <v>-10169.969999999999</v>
          </cell>
          <cell r="DX209">
            <v>-4587.99</v>
          </cell>
          <cell r="DY209">
            <v>-6395.06</v>
          </cell>
          <cell r="DZ209">
            <v>-9909.15</v>
          </cell>
          <cell r="EA209">
            <v>-17309.259999999998</v>
          </cell>
          <cell r="EC209">
            <v>515.11</v>
          </cell>
          <cell r="ED209">
            <v>27721.07</v>
          </cell>
          <cell r="EE209">
            <v>-14559.81</v>
          </cell>
          <cell r="EF209">
            <v>76.540000000000006</v>
          </cell>
          <cell r="EG209">
            <v>-10169.969999999999</v>
          </cell>
          <cell r="EH209">
            <v>-4587.99</v>
          </cell>
          <cell r="EI209">
            <v>-6395.06</v>
          </cell>
          <cell r="EJ209">
            <v>-9909.15</v>
          </cell>
          <cell r="EK209">
            <v>-17309.259999999998</v>
          </cell>
          <cell r="EM209">
            <v>7324.259</v>
          </cell>
          <cell r="EN209">
            <v>7393.2880000000005</v>
          </cell>
          <cell r="EX209">
            <v>342097</v>
          </cell>
          <cell r="EY209">
            <v>396416</v>
          </cell>
          <cell r="FA209">
            <v>81.534999999999997</v>
          </cell>
          <cell r="FB209">
            <v>94.326999999999998</v>
          </cell>
          <cell r="FC209">
            <v>7342</v>
          </cell>
          <cell r="FD209">
            <v>8879.4699999999993</v>
          </cell>
          <cell r="FE209">
            <v>3390.6309999999999</v>
          </cell>
          <cell r="FF209">
            <v>3855.8809999999999</v>
          </cell>
          <cell r="FK209">
            <v>282661.92800000001</v>
          </cell>
          <cell r="FL209">
            <v>286584.60200000001</v>
          </cell>
          <cell r="FM209">
            <v>284207.87199999997</v>
          </cell>
          <cell r="FN209">
            <v>6313.7659999999996</v>
          </cell>
          <cell r="FO209">
            <v>2993.6680000000001</v>
          </cell>
          <cell r="FP209">
            <v>32957.864999999998</v>
          </cell>
          <cell r="FQ209">
            <v>244319.30300000001</v>
          </cell>
          <cell r="FS209">
            <v>286584.60200000001</v>
          </cell>
          <cell r="FU209">
            <v>0.13</v>
          </cell>
          <cell r="FV209">
            <v>-50343.45</v>
          </cell>
          <cell r="FZ209">
            <v>970.9</v>
          </cell>
          <cell r="GE209">
            <v>0.06</v>
          </cell>
          <cell r="GF209">
            <v>-24207.360000000001</v>
          </cell>
          <cell r="GO209">
            <v>1.2500000000000001E-2</v>
          </cell>
          <cell r="GP209">
            <v>-16892.990000000002</v>
          </cell>
          <cell r="GQ209" t="str">
            <v xml:space="preserve"> </v>
          </cell>
          <cell r="GR209">
            <v>0</v>
          </cell>
          <cell r="GS209">
            <v>0</v>
          </cell>
          <cell r="GV209">
            <v>0</v>
          </cell>
          <cell r="GW209">
            <v>0</v>
          </cell>
          <cell r="GX209">
            <v>-67236.44</v>
          </cell>
          <cell r="GY209">
            <v>-24207.360000000001</v>
          </cell>
          <cell r="GZ209">
            <v>-91443.8</v>
          </cell>
          <cell r="HB209">
            <v>1074909.4495260236</v>
          </cell>
          <cell r="HC209">
            <v>966156.38952602353</v>
          </cell>
          <cell r="HE209">
            <v>0</v>
          </cell>
        </row>
        <row r="210">
          <cell r="B210" t="str">
            <v>81-10-190</v>
          </cell>
          <cell r="C210" t="str">
            <v>EnerVest-GTH00096WS</v>
          </cell>
          <cell r="D210" t="str">
            <v>3325 CDP</v>
          </cell>
          <cell r="E210">
            <v>457123</v>
          </cell>
          <cell r="F210">
            <v>512645</v>
          </cell>
          <cell r="H210">
            <v>2.6172</v>
          </cell>
          <cell r="I210">
            <v>2.6172</v>
          </cell>
          <cell r="J210">
            <v>0.70489999999999997</v>
          </cell>
          <cell r="K210">
            <v>0.1852</v>
          </cell>
          <cell r="L210">
            <v>0.14219999999999999</v>
          </cell>
          <cell r="M210">
            <v>6.3600000000000004E-2</v>
          </cell>
          <cell r="N210">
            <v>4.8000000000000001E-2</v>
          </cell>
          <cell r="O210">
            <v>8.2199999999999995E-2</v>
          </cell>
          <cell r="P210">
            <v>3.8433000000000002</v>
          </cell>
          <cell r="Q210">
            <v>1.1592</v>
          </cell>
          <cell r="R210">
            <v>1141.4000000000001</v>
          </cell>
          <cell r="T210" t="str">
            <v>PriceTableRealization</v>
          </cell>
          <cell r="Y210">
            <v>41449</v>
          </cell>
          <cell r="Z210">
            <v>14.65</v>
          </cell>
          <cell r="AB210">
            <v>422842.10499999998</v>
          </cell>
          <cell r="AC210">
            <v>475985.66100000002</v>
          </cell>
          <cell r="AE210" t="str">
            <v>Yes</v>
          </cell>
          <cell r="AG210" t="str">
            <v>Yes</v>
          </cell>
          <cell r="AI210">
            <v>1</v>
          </cell>
          <cell r="AK210">
            <v>1157501.5120000001</v>
          </cell>
          <cell r="AL210">
            <v>1157501.5120000001</v>
          </cell>
          <cell r="AM210">
            <v>311754.09399999998</v>
          </cell>
          <cell r="AN210">
            <v>81907.870999999999</v>
          </cell>
          <cell r="AO210">
            <v>62890.385000000002</v>
          </cell>
          <cell r="AP210">
            <v>28128.188999999998</v>
          </cell>
          <cell r="AQ210">
            <v>21228.822</v>
          </cell>
          <cell r="AR210">
            <v>36354.357000000004</v>
          </cell>
          <cell r="AS210">
            <v>2857266.7419999996</v>
          </cell>
          <cell r="AU210">
            <v>1106662.3570000001</v>
          </cell>
          <cell r="AV210">
            <v>1106662.3570000001</v>
          </cell>
          <cell r="AW210">
            <v>298061.40000000002</v>
          </cell>
          <cell r="AX210">
            <v>78310.357999999993</v>
          </cell>
          <cell r="AY210">
            <v>60128.146999999997</v>
          </cell>
          <cell r="AZ210">
            <v>26892.758000000002</v>
          </cell>
          <cell r="BA210">
            <v>20296.420999999998</v>
          </cell>
          <cell r="BB210">
            <v>34757.620999999999</v>
          </cell>
          <cell r="BC210">
            <v>2731771.4189999998</v>
          </cell>
          <cell r="BE210">
            <v>7807.2389999999996</v>
          </cell>
          <cell r="BF210">
            <v>936357.44400000002</v>
          </cell>
          <cell r="BG210">
            <v>305598.04599999997</v>
          </cell>
          <cell r="BH210">
            <v>72551.088000000003</v>
          </cell>
          <cell r="BI210">
            <v>66911.637000000002</v>
          </cell>
          <cell r="BJ210">
            <v>27527.96</v>
          </cell>
          <cell r="BK210">
            <v>20872.708999999999</v>
          </cell>
          <cell r="BL210">
            <v>36489.68</v>
          </cell>
          <cell r="BM210">
            <v>1474115.8029999998</v>
          </cell>
          <cell r="BO210">
            <v>7807.2389999999996</v>
          </cell>
          <cell r="BP210">
            <v>936357.44299999997</v>
          </cell>
          <cell r="BQ210">
            <v>305598.04599999997</v>
          </cell>
          <cell r="BR210">
            <v>72551.088000000003</v>
          </cell>
          <cell r="BS210">
            <v>66911.635999999999</v>
          </cell>
          <cell r="BT210">
            <v>27527.96</v>
          </cell>
          <cell r="BU210">
            <v>20872.708999999999</v>
          </cell>
          <cell r="BV210">
            <v>36489.680999999997</v>
          </cell>
          <cell r="BW210">
            <v>1474115.8019999999</v>
          </cell>
          <cell r="BY210">
            <v>4983.54</v>
          </cell>
          <cell r="BZ210">
            <v>784397.26899999997</v>
          </cell>
          <cell r="CA210">
            <v>323992.03200000001</v>
          </cell>
          <cell r="CB210">
            <v>72488.085000000006</v>
          </cell>
          <cell r="CC210">
            <v>76565.320999999996</v>
          </cell>
          <cell r="CD210">
            <v>29733.91</v>
          </cell>
          <cell r="CE210">
            <v>23668.427</v>
          </cell>
          <cell r="CF210">
            <v>40710.347000000002</v>
          </cell>
          <cell r="CG210">
            <v>1356538.9309999999</v>
          </cell>
          <cell r="CI210">
            <v>7807.2389999999996</v>
          </cell>
          <cell r="CJ210">
            <v>936357.44400000002</v>
          </cell>
          <cell r="CK210">
            <v>305598.04599999997</v>
          </cell>
          <cell r="CL210">
            <v>72551.088000000003</v>
          </cell>
          <cell r="CM210">
            <v>66911.637000000002</v>
          </cell>
          <cell r="CN210">
            <v>27527.96</v>
          </cell>
          <cell r="CO210">
            <v>20872.708999999999</v>
          </cell>
          <cell r="CP210">
            <v>36489.68</v>
          </cell>
          <cell r="CQ210">
            <v>1474115.8029999998</v>
          </cell>
          <cell r="CS210">
            <v>463.17399999999998</v>
          </cell>
          <cell r="CT210">
            <v>35212.383999999998</v>
          </cell>
          <cell r="CU210">
            <v>11155.955</v>
          </cell>
          <cell r="CV210">
            <v>2229.723</v>
          </cell>
          <cell r="CW210">
            <v>2134.5520000000001</v>
          </cell>
          <cell r="CX210">
            <v>757.02700000000004</v>
          </cell>
          <cell r="CY210">
            <v>579.12400000000002</v>
          </cell>
          <cell r="CZ210">
            <v>892.41800000000001</v>
          </cell>
          <cell r="DB210">
            <v>466.31900000000002</v>
          </cell>
          <cell r="DC210">
            <v>62117.953000000001</v>
          </cell>
          <cell r="DD210">
            <v>27981.473999999998</v>
          </cell>
          <cell r="DE210">
            <v>7228.2650000000003</v>
          </cell>
          <cell r="DF210">
            <v>6941.4129999999996</v>
          </cell>
          <cell r="DG210">
            <v>3019.2669999999998</v>
          </cell>
          <cell r="DH210">
            <v>2314.1570000000002</v>
          </cell>
          <cell r="DI210">
            <v>4230.9780000000001</v>
          </cell>
          <cell r="DJ210">
            <v>114299.826</v>
          </cell>
          <cell r="DL210">
            <v>0.20929699999999998</v>
          </cell>
          <cell r="DM210">
            <v>0.20929699999999998</v>
          </cell>
          <cell r="DN210">
            <v>0.82364100000000007</v>
          </cell>
          <cell r="DO210">
            <v>1.16161</v>
          </cell>
          <cell r="DP210">
            <v>1.1279539999999999</v>
          </cell>
          <cell r="DQ210">
            <v>1.9769849999999998</v>
          </cell>
          <cell r="DS210">
            <v>590.99</v>
          </cell>
          <cell r="DT210">
            <v>31804.81</v>
          </cell>
          <cell r="DU210">
            <v>-15150.04</v>
          </cell>
          <cell r="DV210">
            <v>73.180000000000007</v>
          </cell>
          <cell r="DW210">
            <v>-10888.91</v>
          </cell>
          <cell r="DX210">
            <v>-4361.13</v>
          </cell>
          <cell r="DY210">
            <v>-5527.09</v>
          </cell>
          <cell r="DZ210">
            <v>-8344.19</v>
          </cell>
          <cell r="EA210">
            <v>-11802.379999999997</v>
          </cell>
          <cell r="EC210">
            <v>590.99</v>
          </cell>
          <cell r="ED210">
            <v>31804.81</v>
          </cell>
          <cell r="EE210">
            <v>-15150.04</v>
          </cell>
          <cell r="EF210">
            <v>73.180000000000007</v>
          </cell>
          <cell r="EG210">
            <v>-10888.91</v>
          </cell>
          <cell r="EH210">
            <v>-4361.13</v>
          </cell>
          <cell r="EI210">
            <v>-5527.09</v>
          </cell>
          <cell r="EJ210">
            <v>-8344.19</v>
          </cell>
          <cell r="EK210">
            <v>-11802.379999999997</v>
          </cell>
          <cell r="EM210">
            <v>9162.2749999999996</v>
          </cell>
          <cell r="EN210">
            <v>9248.6280000000006</v>
          </cell>
          <cell r="ES210">
            <v>14855.878000000001</v>
          </cell>
          <cell r="ET210">
            <v>16748.732</v>
          </cell>
          <cell r="EX210">
            <v>442267.12199999997</v>
          </cell>
          <cell r="EY210">
            <v>495896.26799999998</v>
          </cell>
          <cell r="FA210">
            <v>105.41</v>
          </cell>
          <cell r="FB210">
            <v>117.998</v>
          </cell>
          <cell r="FC210">
            <v>9491.8259999999991</v>
          </cell>
          <cell r="FD210">
            <v>11107.764999999999</v>
          </cell>
          <cell r="FE210">
            <v>4383.4489999999996</v>
          </cell>
          <cell r="FF210">
            <v>4823.5110000000004</v>
          </cell>
          <cell r="FK210">
            <v>372347.81399999995</v>
          </cell>
          <cell r="FL210">
            <v>377515.114</v>
          </cell>
          <cell r="FM210">
            <v>374384.27100000001</v>
          </cell>
          <cell r="FN210">
            <v>8317.0630000000001</v>
          </cell>
          <cell r="FO210">
            <v>3943.53</v>
          </cell>
          <cell r="FP210">
            <v>43415.074999999997</v>
          </cell>
          <cell r="FQ210">
            <v>321839.44699999999</v>
          </cell>
          <cell r="FS210">
            <v>377515.114</v>
          </cell>
          <cell r="FU210">
            <v>0.13</v>
          </cell>
          <cell r="FV210">
            <v>-62977.09</v>
          </cell>
          <cell r="FZ210">
            <v>109.7</v>
          </cell>
          <cell r="GA210">
            <v>0.2</v>
          </cell>
          <cell r="GB210">
            <v>-91424.6</v>
          </cell>
          <cell r="GC210">
            <v>0.01</v>
          </cell>
          <cell r="GD210">
            <v>-4571.2299999999996</v>
          </cell>
          <cell r="GE210">
            <v>0.06</v>
          </cell>
          <cell r="GF210">
            <v>-31305</v>
          </cell>
          <cell r="GO210">
            <v>1.2500000000000001E-2</v>
          </cell>
          <cell r="GP210">
            <v>-18426.45</v>
          </cell>
          <cell r="GQ210" t="str">
            <v xml:space="preserve"> </v>
          </cell>
          <cell r="GR210">
            <v>0</v>
          </cell>
          <cell r="GS210">
            <v>0</v>
          </cell>
          <cell r="GV210">
            <v>0</v>
          </cell>
          <cell r="GW210">
            <v>0</v>
          </cell>
          <cell r="GX210">
            <v>-81403.539999999994</v>
          </cell>
          <cell r="GY210">
            <v>-127300.83</v>
          </cell>
          <cell r="GZ210">
            <v>-208704.37000000002</v>
          </cell>
          <cell r="HB210">
            <v>1415984.0663407326</v>
          </cell>
          <cell r="HC210">
            <v>1195477.3163407326</v>
          </cell>
          <cell r="HE210">
            <v>0</v>
          </cell>
        </row>
        <row r="211">
          <cell r="B211" t="str">
            <v>81-10-217</v>
          </cell>
          <cell r="C211" t="str">
            <v>EnerVest-GTH00096WS</v>
          </cell>
          <cell r="D211" t="str">
            <v>Brown CDP</v>
          </cell>
          <cell r="E211">
            <v>235688</v>
          </cell>
          <cell r="F211">
            <v>264593</v>
          </cell>
          <cell r="H211">
            <v>2.6667999999999998</v>
          </cell>
          <cell r="I211">
            <v>2.6667999999999998</v>
          </cell>
          <cell r="J211">
            <v>0.74909999999999999</v>
          </cell>
          <cell r="K211">
            <v>0.20219999999999999</v>
          </cell>
          <cell r="L211">
            <v>0.16400000000000001</v>
          </cell>
          <cell r="M211">
            <v>7.2099999999999997E-2</v>
          </cell>
          <cell r="N211">
            <v>5.2400000000000002E-2</v>
          </cell>
          <cell r="O211">
            <v>9.1300000000000006E-2</v>
          </cell>
          <cell r="P211">
            <v>3.9979</v>
          </cell>
          <cell r="Q211">
            <v>1.0421</v>
          </cell>
          <cell r="R211">
            <v>1142.5999999999999</v>
          </cell>
          <cell r="T211" t="str">
            <v>PriceTableRealization</v>
          </cell>
          <cell r="Y211">
            <v>41452</v>
          </cell>
          <cell r="Z211">
            <v>14.65</v>
          </cell>
          <cell r="AB211">
            <v>218005.40299999999</v>
          </cell>
          <cell r="AC211">
            <v>245671.90599999999</v>
          </cell>
          <cell r="AE211" t="str">
            <v>Yes</v>
          </cell>
          <cell r="AG211" t="str">
            <v>Yes</v>
          </cell>
          <cell r="AI211">
            <v>1</v>
          </cell>
          <cell r="AK211">
            <v>608084.77899999998</v>
          </cell>
          <cell r="AL211">
            <v>608084.77899999998</v>
          </cell>
          <cell r="AM211">
            <v>170810.07500000001</v>
          </cell>
          <cell r="AN211">
            <v>46105.722999999998</v>
          </cell>
          <cell r="AO211">
            <v>37395.343999999997</v>
          </cell>
          <cell r="AP211">
            <v>16440.27</v>
          </cell>
          <cell r="AQ211">
            <v>11948.268</v>
          </cell>
          <cell r="AR211">
            <v>20818.261999999999</v>
          </cell>
          <cell r="AS211">
            <v>1519687.5</v>
          </cell>
          <cell r="AU211">
            <v>581376.80900000001</v>
          </cell>
          <cell r="AV211">
            <v>581376.80900000001</v>
          </cell>
          <cell r="AW211">
            <v>163307.84700000001</v>
          </cell>
          <cell r="AX211">
            <v>44080.692000000003</v>
          </cell>
          <cell r="AY211">
            <v>35752.885999999999</v>
          </cell>
          <cell r="AZ211">
            <v>15718.19</v>
          </cell>
          <cell r="BA211">
            <v>11423.483</v>
          </cell>
          <cell r="BB211">
            <v>19903.893</v>
          </cell>
          <cell r="BC211">
            <v>1452940.6089999999</v>
          </cell>
          <cell r="BE211">
            <v>4101.4750000000004</v>
          </cell>
          <cell r="BF211">
            <v>491908.39399999997</v>
          </cell>
          <cell r="BG211">
            <v>167437.17600000001</v>
          </cell>
          <cell r="BH211">
            <v>40838.813999999998</v>
          </cell>
          <cell r="BI211">
            <v>39786.425999999999</v>
          </cell>
          <cell r="BJ211">
            <v>16089.45</v>
          </cell>
          <cell r="BK211">
            <v>11747.835999999999</v>
          </cell>
          <cell r="BL211">
            <v>20895.755000000001</v>
          </cell>
          <cell r="BM211">
            <v>792805.32599999988</v>
          </cell>
          <cell r="BO211">
            <v>4101.4750000000004</v>
          </cell>
          <cell r="BP211">
            <v>491908.39399999997</v>
          </cell>
          <cell r="BQ211">
            <v>167437.17600000001</v>
          </cell>
          <cell r="BR211">
            <v>40838.813999999998</v>
          </cell>
          <cell r="BS211">
            <v>39786.425999999999</v>
          </cell>
          <cell r="BT211">
            <v>16089.450999999999</v>
          </cell>
          <cell r="BU211">
            <v>11747.837</v>
          </cell>
          <cell r="BV211">
            <v>20895.754000000001</v>
          </cell>
          <cell r="BW211">
            <v>792805.32699999982</v>
          </cell>
          <cell r="BY211">
            <v>2618.0659999999998</v>
          </cell>
          <cell r="BZ211">
            <v>412077.25</v>
          </cell>
          <cell r="CA211">
            <v>177515.24100000001</v>
          </cell>
          <cell r="CB211">
            <v>40803.35</v>
          </cell>
          <cell r="CC211">
            <v>45526.618000000002</v>
          </cell>
          <cell r="CD211">
            <v>17378.776999999998</v>
          </cell>
          <cell r="CE211">
            <v>13321.357</v>
          </cell>
          <cell r="CF211">
            <v>23312.712</v>
          </cell>
          <cell r="CG211">
            <v>732553.37100000004</v>
          </cell>
          <cell r="CI211">
            <v>4101.4750000000004</v>
          </cell>
          <cell r="CJ211">
            <v>491908.39399999997</v>
          </cell>
          <cell r="CK211">
            <v>167437.17600000001</v>
          </cell>
          <cell r="CL211">
            <v>40838.813999999998</v>
          </cell>
          <cell r="CM211">
            <v>39786.425999999999</v>
          </cell>
          <cell r="CN211">
            <v>16089.45</v>
          </cell>
          <cell r="CO211">
            <v>11747.835999999999</v>
          </cell>
          <cell r="CP211">
            <v>20895.755000000001</v>
          </cell>
          <cell r="CQ211">
            <v>792805.32599999988</v>
          </cell>
          <cell r="CS211">
            <v>243.32499999999999</v>
          </cell>
          <cell r="CT211">
            <v>18498.562999999998</v>
          </cell>
          <cell r="CU211">
            <v>6112.348</v>
          </cell>
          <cell r="CV211">
            <v>1255.105</v>
          </cell>
          <cell r="CW211">
            <v>1269.229</v>
          </cell>
          <cell r="CX211">
            <v>442.464</v>
          </cell>
          <cell r="CY211">
            <v>325.94900000000001</v>
          </cell>
          <cell r="CZ211">
            <v>511.041</v>
          </cell>
          <cell r="DB211">
            <v>244.977</v>
          </cell>
          <cell r="DC211">
            <v>32633.203000000001</v>
          </cell>
          <cell r="DD211">
            <v>15331.05</v>
          </cell>
          <cell r="DE211">
            <v>4068.7710000000002</v>
          </cell>
          <cell r="DF211">
            <v>4127.4440000000004</v>
          </cell>
          <cell r="DG211">
            <v>1764.691</v>
          </cell>
          <cell r="DH211">
            <v>1302.4829999999999</v>
          </cell>
          <cell r="DI211">
            <v>2422.8629999999998</v>
          </cell>
          <cell r="DJ211">
            <v>61895.481999999996</v>
          </cell>
          <cell r="DL211">
            <v>0.20929699999999998</v>
          </cell>
          <cell r="DM211">
            <v>0.20929699999999998</v>
          </cell>
          <cell r="DN211">
            <v>0.82364100000000007</v>
          </cell>
          <cell r="DO211">
            <v>1.16161</v>
          </cell>
          <cell r="DP211">
            <v>1.1279539999999999</v>
          </cell>
          <cell r="DQ211">
            <v>1.9769849999999998</v>
          </cell>
          <cell r="DS211">
            <v>310.47000000000003</v>
          </cell>
          <cell r="DT211">
            <v>16708.419999999998</v>
          </cell>
          <cell r="DU211">
            <v>-8300.7099999999991</v>
          </cell>
          <cell r="DV211">
            <v>41.2</v>
          </cell>
          <cell r="DW211">
            <v>-6474.67</v>
          </cell>
          <cell r="DX211">
            <v>-2548.98</v>
          </cell>
          <cell r="DY211">
            <v>-3110.83</v>
          </cell>
          <cell r="DZ211">
            <v>-4778.29</v>
          </cell>
          <cell r="EA211">
            <v>-8153.3899999999994</v>
          </cell>
          <cell r="EC211">
            <v>310.47000000000003</v>
          </cell>
          <cell r="ED211">
            <v>16708.419999999998</v>
          </cell>
          <cell r="EE211">
            <v>-8300.7099999999991</v>
          </cell>
          <cell r="EF211">
            <v>41.2</v>
          </cell>
          <cell r="EG211">
            <v>-6474.67</v>
          </cell>
          <cell r="EH211">
            <v>-2548.98</v>
          </cell>
          <cell r="EI211">
            <v>-3110.83</v>
          </cell>
          <cell r="EJ211">
            <v>-4778.29</v>
          </cell>
          <cell r="EK211">
            <v>-8153.3899999999994</v>
          </cell>
          <cell r="EM211">
            <v>4728.9530000000004</v>
          </cell>
          <cell r="EN211">
            <v>4773.5219999999999</v>
          </cell>
          <cell r="ES211">
            <v>7667.6090000000004</v>
          </cell>
          <cell r="ET211">
            <v>8644.5730000000003</v>
          </cell>
          <cell r="EX211">
            <v>228020.391</v>
          </cell>
          <cell r="EY211">
            <v>255948.427</v>
          </cell>
          <cell r="FA211">
            <v>54.345999999999997</v>
          </cell>
          <cell r="FB211">
            <v>60.902999999999999</v>
          </cell>
          <cell r="FC211">
            <v>4893.7169999999996</v>
          </cell>
          <cell r="FD211">
            <v>5733.0839999999998</v>
          </cell>
          <cell r="FE211">
            <v>2259.982</v>
          </cell>
          <cell r="FF211">
            <v>2489.5729999999999</v>
          </cell>
          <cell r="FK211">
            <v>189279.42300000001</v>
          </cell>
          <cell r="FL211">
            <v>191906.17</v>
          </cell>
          <cell r="FM211">
            <v>190314.636</v>
          </cell>
          <cell r="FN211">
            <v>4227.8990000000003</v>
          </cell>
          <cell r="FO211">
            <v>2004.655</v>
          </cell>
          <cell r="FP211">
            <v>22069.634999999998</v>
          </cell>
          <cell r="FQ211">
            <v>163603.981</v>
          </cell>
          <cell r="FS211">
            <v>191906.17</v>
          </cell>
          <cell r="FU211">
            <v>0.13</v>
          </cell>
          <cell r="FV211">
            <v>-32504.560000000001</v>
          </cell>
          <cell r="FZ211">
            <v>125.6</v>
          </cell>
          <cell r="GA211">
            <v>0.2</v>
          </cell>
          <cell r="GB211">
            <v>-47137.599999999999</v>
          </cell>
          <cell r="GC211">
            <v>0.01</v>
          </cell>
          <cell r="GD211">
            <v>-2356.88</v>
          </cell>
          <cell r="GE211">
            <v>0.08</v>
          </cell>
          <cell r="GF211">
            <v>-21543.360000000001</v>
          </cell>
          <cell r="GO211">
            <v>1.2500000000000001E-2</v>
          </cell>
          <cell r="GP211">
            <v>-9910.07</v>
          </cell>
          <cell r="GQ211" t="str">
            <v xml:space="preserve"> </v>
          </cell>
          <cell r="GR211">
            <v>0</v>
          </cell>
          <cell r="GS211">
            <v>0</v>
          </cell>
          <cell r="GV211">
            <v>0</v>
          </cell>
          <cell r="GW211">
            <v>0</v>
          </cell>
          <cell r="GX211">
            <v>-42414.630000000005</v>
          </cell>
          <cell r="GY211">
            <v>-71037.84</v>
          </cell>
          <cell r="GZ211">
            <v>-113452.47</v>
          </cell>
          <cell r="HB211">
            <v>719792.00627262145</v>
          </cell>
          <cell r="HC211">
            <v>598186.14627262147</v>
          </cell>
          <cell r="HE211">
            <v>0</v>
          </cell>
        </row>
        <row r="213">
          <cell r="B213" t="str">
            <v>Crosstex</v>
          </cell>
        </row>
        <row r="214">
          <cell r="B214" t="str">
            <v>81-10-177</v>
          </cell>
          <cell r="C214" t="str">
            <v>Beacon-GTH00121WS</v>
          </cell>
          <cell r="D214" t="str">
            <v>DRS 2&amp;4 CDP</v>
          </cell>
          <cell r="E214">
            <v>0</v>
          </cell>
          <cell r="F214">
            <v>0</v>
          </cell>
          <cell r="H214">
            <v>2.6133000000000002</v>
          </cell>
          <cell r="I214">
            <v>2.6133000000000002</v>
          </cell>
          <cell r="J214">
            <v>0.69330000000000003</v>
          </cell>
          <cell r="K214">
            <v>0.1452</v>
          </cell>
          <cell r="L214">
            <v>0.17499999999999999</v>
          </cell>
          <cell r="M214">
            <v>6.0199999999999997E-2</v>
          </cell>
          <cell r="N214">
            <v>4.58E-2</v>
          </cell>
          <cell r="O214">
            <v>8.4599999999999995E-2</v>
          </cell>
          <cell r="P214">
            <v>3.8174000000000001</v>
          </cell>
          <cell r="Q214">
            <v>0</v>
          </cell>
          <cell r="R214">
            <v>1146.4000000000001</v>
          </cell>
          <cell r="T214" t="str">
            <v>PriceTableXTXNGL</v>
          </cell>
          <cell r="Y214">
            <v>40962</v>
          </cell>
          <cell r="Z214">
            <v>14.65</v>
          </cell>
          <cell r="AB214">
            <v>0</v>
          </cell>
          <cell r="AC214">
            <v>0</v>
          </cell>
          <cell r="AE214" t="str">
            <v>Yes</v>
          </cell>
          <cell r="AG214" t="str">
            <v>Yes</v>
          </cell>
          <cell r="AI214">
            <v>1</v>
          </cell>
          <cell r="AK214">
            <v>0</v>
          </cell>
          <cell r="AL214">
            <v>0</v>
          </cell>
          <cell r="AM214">
            <v>0</v>
          </cell>
          <cell r="AN214">
            <v>0</v>
          </cell>
          <cell r="AO214">
            <v>0</v>
          </cell>
          <cell r="AP214">
            <v>0</v>
          </cell>
          <cell r="AQ214">
            <v>0</v>
          </cell>
          <cell r="AR214">
            <v>0</v>
          </cell>
          <cell r="AS214">
            <v>0</v>
          </cell>
          <cell r="AU214">
            <v>0</v>
          </cell>
          <cell r="AV214">
            <v>0</v>
          </cell>
          <cell r="AW214">
            <v>0</v>
          </cell>
          <cell r="AX214">
            <v>0</v>
          </cell>
          <cell r="AY214">
            <v>0</v>
          </cell>
          <cell r="AZ214">
            <v>0</v>
          </cell>
          <cell r="BA214">
            <v>0</v>
          </cell>
          <cell r="BB214">
            <v>0</v>
          </cell>
          <cell r="BC214">
            <v>0</v>
          </cell>
          <cell r="BE214">
            <v>0</v>
          </cell>
          <cell r="BF214">
            <v>0</v>
          </cell>
          <cell r="BG214">
            <v>0</v>
          </cell>
          <cell r="BH214">
            <v>0</v>
          </cell>
          <cell r="BI214">
            <v>0</v>
          </cell>
          <cell r="BJ214">
            <v>0</v>
          </cell>
          <cell r="BK214">
            <v>0</v>
          </cell>
          <cell r="BL214">
            <v>0</v>
          </cell>
          <cell r="BM214">
            <v>0</v>
          </cell>
          <cell r="BO214">
            <v>0</v>
          </cell>
          <cell r="BP214">
            <v>0</v>
          </cell>
          <cell r="BQ214">
            <v>0</v>
          </cell>
          <cell r="BR214">
            <v>0</v>
          </cell>
          <cell r="BS214">
            <v>0</v>
          </cell>
          <cell r="BT214">
            <v>0</v>
          </cell>
          <cell r="BU214">
            <v>0</v>
          </cell>
          <cell r="BV214">
            <v>0</v>
          </cell>
          <cell r="BW214">
            <v>0</v>
          </cell>
          <cell r="CI214">
            <v>0</v>
          </cell>
          <cell r="CJ214">
            <v>0</v>
          </cell>
          <cell r="CK214">
            <v>0</v>
          </cell>
          <cell r="CL214">
            <v>0</v>
          </cell>
          <cell r="CM214">
            <v>0</v>
          </cell>
          <cell r="CN214">
            <v>0</v>
          </cell>
          <cell r="CO214">
            <v>0</v>
          </cell>
          <cell r="CP214">
            <v>0</v>
          </cell>
          <cell r="CQ214">
            <v>0</v>
          </cell>
          <cell r="CS214">
            <v>0</v>
          </cell>
          <cell r="CT214">
            <v>0</v>
          </cell>
          <cell r="CU214">
            <v>0</v>
          </cell>
          <cell r="CV214">
            <v>0</v>
          </cell>
          <cell r="CW214">
            <v>0</v>
          </cell>
          <cell r="CX214">
            <v>0</v>
          </cell>
          <cell r="CY214">
            <v>0</v>
          </cell>
          <cell r="CZ214">
            <v>0</v>
          </cell>
          <cell r="DB214">
            <v>0</v>
          </cell>
          <cell r="DC214">
            <v>0</v>
          </cell>
          <cell r="DD214">
            <v>0</v>
          </cell>
          <cell r="DE214">
            <v>0</v>
          </cell>
          <cell r="DF214">
            <v>0</v>
          </cell>
          <cell r="DG214">
            <v>0</v>
          </cell>
          <cell r="DH214">
            <v>0</v>
          </cell>
          <cell r="DI214">
            <v>0</v>
          </cell>
          <cell r="DJ214">
            <v>0</v>
          </cell>
          <cell r="DL214">
            <v>0.173902</v>
          </cell>
          <cell r="DM214">
            <v>0.173902</v>
          </cell>
          <cell r="DN214">
            <v>0.788246</v>
          </cell>
          <cell r="DO214">
            <v>1.126215</v>
          </cell>
          <cell r="DP214">
            <v>1.0925590000000001</v>
          </cell>
          <cell r="DQ214">
            <v>1.9415899999999999</v>
          </cell>
          <cell r="DS214">
            <v>0</v>
          </cell>
          <cell r="DT214">
            <v>0</v>
          </cell>
          <cell r="DU214">
            <v>0</v>
          </cell>
          <cell r="DV214">
            <v>0</v>
          </cell>
          <cell r="DW214">
            <v>0</v>
          </cell>
          <cell r="DX214">
            <v>0</v>
          </cell>
          <cell r="DY214">
            <v>0</v>
          </cell>
          <cell r="DZ214">
            <v>0</v>
          </cell>
          <cell r="EA214">
            <v>0</v>
          </cell>
          <cell r="EC214">
            <v>0</v>
          </cell>
          <cell r="ED214">
            <v>0</v>
          </cell>
          <cell r="EE214">
            <v>0</v>
          </cell>
          <cell r="EF214">
            <v>0</v>
          </cell>
          <cell r="EG214">
            <v>0</v>
          </cell>
          <cell r="EH214">
            <v>0</v>
          </cell>
          <cell r="EI214">
            <v>0</v>
          </cell>
          <cell r="EJ214">
            <v>0</v>
          </cell>
          <cell r="EK214">
            <v>0</v>
          </cell>
          <cell r="EM214">
            <v>0</v>
          </cell>
          <cell r="EN214">
            <v>0</v>
          </cell>
          <cell r="ES214">
            <v>0</v>
          </cell>
          <cell r="ET214">
            <v>0</v>
          </cell>
          <cell r="EX214">
            <v>0</v>
          </cell>
          <cell r="EY214">
            <v>0</v>
          </cell>
          <cell r="FA214">
            <v>0</v>
          </cell>
          <cell r="FB214">
            <v>0</v>
          </cell>
          <cell r="FC214">
            <v>0</v>
          </cell>
          <cell r="FD214">
            <v>0</v>
          </cell>
          <cell r="FE214">
            <v>0</v>
          </cell>
          <cell r="FF214">
            <v>0</v>
          </cell>
          <cell r="FK214">
            <v>0</v>
          </cell>
          <cell r="FL214">
            <v>0</v>
          </cell>
          <cell r="FM214">
            <v>0</v>
          </cell>
          <cell r="FN214">
            <v>0</v>
          </cell>
          <cell r="FO214">
            <v>0</v>
          </cell>
          <cell r="FP214">
            <v>0</v>
          </cell>
          <cell r="FQ214">
            <v>0</v>
          </cell>
          <cell r="FR214">
            <v>0</v>
          </cell>
          <cell r="FS214">
            <v>0</v>
          </cell>
          <cell r="FU214">
            <v>9.5312999999999995E-2</v>
          </cell>
          <cell r="FV214">
            <v>0</v>
          </cell>
          <cell r="FW214">
            <v>0</v>
          </cell>
          <cell r="FX214">
            <v>0</v>
          </cell>
          <cell r="FZ214">
            <v>0</v>
          </cell>
          <cell r="GA214">
            <v>0.17871200000000001</v>
          </cell>
          <cell r="GB214">
            <v>0</v>
          </cell>
          <cell r="GC214">
            <v>5.9569999999999996E-3</v>
          </cell>
          <cell r="GD214">
            <v>0</v>
          </cell>
          <cell r="GE214">
            <v>0.416995</v>
          </cell>
          <cell r="GF214">
            <v>0</v>
          </cell>
          <cell r="GG214">
            <v>7.0000000000000007E-2</v>
          </cell>
          <cell r="GH214">
            <v>0</v>
          </cell>
          <cell r="GK214">
            <v>0.09</v>
          </cell>
          <cell r="GL214">
            <v>0</v>
          </cell>
          <cell r="GM214">
            <v>0.23444000000000001</v>
          </cell>
          <cell r="GN214">
            <v>0</v>
          </cell>
          <cell r="GO214">
            <v>1.4999999999999999E-2</v>
          </cell>
          <cell r="GP214">
            <v>0</v>
          </cell>
          <cell r="GQ214" t="str">
            <v>81-12-177</v>
          </cell>
          <cell r="GR214">
            <v>0</v>
          </cell>
          <cell r="GV214">
            <v>0</v>
          </cell>
          <cell r="GW214">
            <v>0</v>
          </cell>
          <cell r="GX214">
            <v>0</v>
          </cell>
          <cell r="GY214">
            <v>0</v>
          </cell>
          <cell r="GZ214">
            <v>0</v>
          </cell>
          <cell r="HC214">
            <v>0</v>
          </cell>
          <cell r="HE214">
            <v>0</v>
          </cell>
        </row>
        <row r="215">
          <cell r="B215" t="str">
            <v>81-10-178</v>
          </cell>
          <cell r="C215" t="str">
            <v>Beacon-GTH00121WS</v>
          </cell>
          <cell r="D215" t="str">
            <v>DRS 1&amp;3 CDP</v>
          </cell>
          <cell r="E215">
            <v>13949</v>
          </cell>
          <cell r="F215">
            <v>15762</v>
          </cell>
          <cell r="H215">
            <v>2.6789999999999998</v>
          </cell>
          <cell r="I215">
            <v>2.6789999999999998</v>
          </cell>
          <cell r="J215">
            <v>0.73619999999999997</v>
          </cell>
          <cell r="K215">
            <v>0.19869999999999999</v>
          </cell>
          <cell r="L215">
            <v>0.15029999999999999</v>
          </cell>
          <cell r="M215">
            <v>6.8500000000000005E-2</v>
          </cell>
          <cell r="N215">
            <v>5.2600000000000001E-2</v>
          </cell>
          <cell r="O215">
            <v>8.4699999999999998E-2</v>
          </cell>
          <cell r="P215">
            <v>3.97</v>
          </cell>
          <cell r="Q215">
            <v>1.1606000000000001</v>
          </cell>
          <cell r="R215">
            <v>1150</v>
          </cell>
          <cell r="T215" t="str">
            <v>PriceTableXTXNGL</v>
          </cell>
          <cell r="Y215">
            <v>41455</v>
          </cell>
          <cell r="Z215">
            <v>14.65</v>
          </cell>
          <cell r="AB215">
            <v>12899.636</v>
          </cell>
          <cell r="AC215">
            <v>14634.856</v>
          </cell>
          <cell r="AE215" t="str">
            <v>Yes</v>
          </cell>
          <cell r="AG215" t="str">
            <v>Yes</v>
          </cell>
          <cell r="AI215">
            <v>1</v>
          </cell>
          <cell r="AK215">
            <v>36145.697999999997</v>
          </cell>
          <cell r="AL215">
            <v>36145.697999999997</v>
          </cell>
          <cell r="AM215">
            <v>9932.9830000000002</v>
          </cell>
          <cell r="AN215">
            <v>2680.9070000000002</v>
          </cell>
          <cell r="AO215">
            <v>2027.883</v>
          </cell>
          <cell r="AP215">
            <v>924.21799999999996</v>
          </cell>
          <cell r="AQ215">
            <v>709.69200000000001</v>
          </cell>
          <cell r="AR215">
            <v>1142.7919999999999</v>
          </cell>
          <cell r="AS215">
            <v>89709.870999999985</v>
          </cell>
          <cell r="AU215">
            <v>34558.125</v>
          </cell>
          <cell r="AV215">
            <v>34558.125</v>
          </cell>
          <cell r="AW215">
            <v>9496.7119999999995</v>
          </cell>
          <cell r="AX215">
            <v>2563.1579999999999</v>
          </cell>
          <cell r="AY215">
            <v>1938.8150000000001</v>
          </cell>
          <cell r="AZ215">
            <v>883.625</v>
          </cell>
          <cell r="BA215">
            <v>678.52099999999996</v>
          </cell>
          <cell r="BB215">
            <v>1092.5989999999999</v>
          </cell>
          <cell r="BC215">
            <v>85769.68</v>
          </cell>
          <cell r="BE215">
            <v>243.79900000000001</v>
          </cell>
          <cell r="BF215">
            <v>29239.955999999998</v>
          </cell>
          <cell r="BG215">
            <v>9736.8410000000003</v>
          </cell>
          <cell r="BH215">
            <v>2374.652</v>
          </cell>
          <cell r="BI215">
            <v>2157.547</v>
          </cell>
          <cell r="BJ215">
            <v>904.49599999999998</v>
          </cell>
          <cell r="BK215">
            <v>697.78700000000003</v>
          </cell>
          <cell r="BL215">
            <v>1147.046</v>
          </cell>
          <cell r="BM215">
            <v>46502.123999999996</v>
          </cell>
          <cell r="BO215">
            <v>243.79900000000001</v>
          </cell>
          <cell r="BP215">
            <v>29239.955000000002</v>
          </cell>
          <cell r="BQ215">
            <v>9736.8420000000006</v>
          </cell>
          <cell r="BR215">
            <v>2374.6529999999998</v>
          </cell>
          <cell r="BS215">
            <v>2157.547</v>
          </cell>
          <cell r="BT215">
            <v>904.49599999999998</v>
          </cell>
          <cell r="BU215">
            <v>697.78700000000003</v>
          </cell>
          <cell r="BV215">
            <v>1147.046</v>
          </cell>
          <cell r="BW215">
            <v>46502.125</v>
          </cell>
          <cell r="CI215">
            <v>243.79900000000001</v>
          </cell>
          <cell r="CJ215">
            <v>29239.955999999998</v>
          </cell>
          <cell r="CK215">
            <v>9736.8410000000003</v>
          </cell>
          <cell r="CL215">
            <v>2374.652</v>
          </cell>
          <cell r="CM215">
            <v>2157.547</v>
          </cell>
          <cell r="CN215">
            <v>904.49599999999998</v>
          </cell>
          <cell r="CO215">
            <v>697.78700000000003</v>
          </cell>
          <cell r="CP215">
            <v>1147.046</v>
          </cell>
          <cell r="CQ215">
            <v>46502.123999999996</v>
          </cell>
          <cell r="CS215">
            <v>14.464</v>
          </cell>
          <cell r="CT215">
            <v>1099.5889999999999</v>
          </cell>
          <cell r="CU215">
            <v>355.447</v>
          </cell>
          <cell r="CV215">
            <v>72.980999999999995</v>
          </cell>
          <cell r="CW215">
            <v>68.828000000000003</v>
          </cell>
          <cell r="CX215">
            <v>24.873999999999999</v>
          </cell>
          <cell r="CY215">
            <v>19.36</v>
          </cell>
          <cell r="CZ215">
            <v>28.053000000000001</v>
          </cell>
          <cell r="DB215">
            <v>14.561999999999999</v>
          </cell>
          <cell r="DC215">
            <v>1939.779</v>
          </cell>
          <cell r="DD215">
            <v>891.53399999999999</v>
          </cell>
          <cell r="DE215">
            <v>236.58699999999999</v>
          </cell>
          <cell r="DF215">
            <v>223.82400000000001</v>
          </cell>
          <cell r="DG215">
            <v>99.204999999999998</v>
          </cell>
          <cell r="DH215">
            <v>77.364000000000004</v>
          </cell>
          <cell r="DI215">
            <v>133</v>
          </cell>
          <cell r="DJ215">
            <v>3615.855</v>
          </cell>
          <cell r="DL215">
            <v>0.173902</v>
          </cell>
          <cell r="DM215">
            <v>0.173902</v>
          </cell>
          <cell r="DN215">
            <v>0.788246</v>
          </cell>
          <cell r="DO215">
            <v>1.126215</v>
          </cell>
          <cell r="DP215">
            <v>1.0925590000000001</v>
          </cell>
          <cell r="DQ215">
            <v>1.9415899999999999</v>
          </cell>
          <cell r="DS215">
            <v>42.4</v>
          </cell>
          <cell r="DT215">
            <v>5084.8900000000003</v>
          </cell>
          <cell r="DU215">
            <v>7675.03</v>
          </cell>
          <cell r="DV215">
            <v>2674.37</v>
          </cell>
          <cell r="DW215">
            <v>2357.25</v>
          </cell>
          <cell r="DX215">
            <v>1756.16</v>
          </cell>
          <cell r="DY215">
            <v>1354.82</v>
          </cell>
          <cell r="DZ215">
            <v>2227.09</v>
          </cell>
          <cell r="EA215">
            <v>23172.01</v>
          </cell>
          <cell r="EC215">
            <v>42.4</v>
          </cell>
          <cell r="ED215">
            <v>5084.8900000000003</v>
          </cell>
          <cell r="EE215">
            <v>7675.03</v>
          </cell>
          <cell r="EF215">
            <v>2674.37</v>
          </cell>
          <cell r="EG215">
            <v>2357.25</v>
          </cell>
          <cell r="EH215">
            <v>1756.16</v>
          </cell>
          <cell r="EI215">
            <v>1354.82</v>
          </cell>
          <cell r="EJ215">
            <v>2227.09</v>
          </cell>
          <cell r="EK215">
            <v>23172.01</v>
          </cell>
          <cell r="EM215">
            <v>281.70699999999999</v>
          </cell>
          <cell r="EN215">
            <v>284.36200000000002</v>
          </cell>
          <cell r="ES215">
            <v>456.76499999999999</v>
          </cell>
          <cell r="ET215">
            <v>514.96400000000006</v>
          </cell>
          <cell r="EX215">
            <v>13492.235000000001</v>
          </cell>
          <cell r="EY215">
            <v>15247.036</v>
          </cell>
          <cell r="FA215">
            <v>3.2160000000000002</v>
          </cell>
          <cell r="FB215">
            <v>3.6280000000000001</v>
          </cell>
          <cell r="FC215">
            <v>289.56700000000001</v>
          </cell>
          <cell r="FD215">
            <v>341.524</v>
          </cell>
          <cell r="FE215">
            <v>133.726</v>
          </cell>
          <cell r="FF215">
            <v>148.30600000000001</v>
          </cell>
          <cell r="FK215">
            <v>11346.819000000001</v>
          </cell>
          <cell r="FL215">
            <v>11504.286</v>
          </cell>
          <cell r="FM215">
            <v>11408.878000000001</v>
          </cell>
          <cell r="FN215">
            <v>253.452</v>
          </cell>
          <cell r="FO215">
            <v>120.17400000000001</v>
          </cell>
          <cell r="FP215">
            <v>1323.018</v>
          </cell>
          <cell r="FQ215">
            <v>9807.6419999999998</v>
          </cell>
          <cell r="FR215">
            <v>11504.286</v>
          </cell>
          <cell r="FS215">
            <v>0</v>
          </cell>
          <cell r="FU215">
            <v>9.5312999999999995E-2</v>
          </cell>
          <cell r="FV215">
            <v>-1502.32</v>
          </cell>
          <cell r="FW215">
            <v>0</v>
          </cell>
          <cell r="FX215">
            <v>0</v>
          </cell>
          <cell r="FY215">
            <v>0</v>
          </cell>
          <cell r="FZ215">
            <v>122.3</v>
          </cell>
          <cell r="GA215">
            <v>0.17871200000000001</v>
          </cell>
          <cell r="GB215">
            <v>-2492.85</v>
          </cell>
          <cell r="GC215">
            <v>5.9569999999999996E-3</v>
          </cell>
          <cell r="GD215">
            <v>-83.09</v>
          </cell>
          <cell r="GE215">
            <v>0.416995</v>
          </cell>
          <cell r="GF215">
            <v>-6572.68</v>
          </cell>
          <cell r="GG215">
            <v>7.0000000000000007E-2</v>
          </cell>
          <cell r="GH215">
            <v>0</v>
          </cell>
          <cell r="GK215">
            <v>0.09</v>
          </cell>
          <cell r="GL215">
            <v>-1035.3900000000001</v>
          </cell>
          <cell r="GM215">
            <v>0.23444000000000001</v>
          </cell>
          <cell r="GN215">
            <v>-2434.89</v>
          </cell>
          <cell r="GO215">
            <v>1.4999999999999999E-2</v>
          </cell>
          <cell r="GP215">
            <v>-697.53</v>
          </cell>
          <cell r="GQ215" t="str">
            <v xml:space="preserve"> </v>
          </cell>
          <cell r="GR215">
            <v>0</v>
          </cell>
          <cell r="GS215">
            <v>0</v>
          </cell>
          <cell r="GV215">
            <v>0</v>
          </cell>
          <cell r="GW215">
            <v>0</v>
          </cell>
          <cell r="GX215">
            <v>-2199.85</v>
          </cell>
          <cell r="GY215">
            <v>-12618.9</v>
          </cell>
          <cell r="GZ215">
            <v>-14818.75</v>
          </cell>
          <cell r="HC215">
            <v>8353.2599999999984</v>
          </cell>
          <cell r="HE215">
            <v>0</v>
          </cell>
        </row>
        <row r="216">
          <cell r="B216" t="str">
            <v>72-10-193</v>
          </cell>
          <cell r="C216" t="str">
            <v>Beacon-GTH00121</v>
          </cell>
          <cell r="D216" t="str">
            <v>Mitchell CDP</v>
          </cell>
          <cell r="E216">
            <v>10470</v>
          </cell>
          <cell r="F216">
            <v>12735</v>
          </cell>
          <cell r="H216">
            <v>3.1694</v>
          </cell>
          <cell r="I216">
            <v>3.1694</v>
          </cell>
          <cell r="J216">
            <v>1.1436999999999999</v>
          </cell>
          <cell r="K216">
            <v>0.2581</v>
          </cell>
          <cell r="L216">
            <v>0.36959999999999998</v>
          </cell>
          <cell r="M216">
            <v>0.1421</v>
          </cell>
          <cell r="N216">
            <v>0.12720000000000001</v>
          </cell>
          <cell r="O216">
            <v>0.23180000000000001</v>
          </cell>
          <cell r="P216">
            <v>5.4419000000000004</v>
          </cell>
          <cell r="Q216">
            <v>0.63470000000000004</v>
          </cell>
          <cell r="R216">
            <v>1238.3</v>
          </cell>
          <cell r="T216" t="str">
            <v>PriceTableXTXNGL</v>
          </cell>
          <cell r="Y216">
            <v>41429</v>
          </cell>
          <cell r="Z216">
            <v>14.65</v>
          </cell>
          <cell r="AB216">
            <v>9963.4140000000007</v>
          </cell>
          <cell r="AC216">
            <v>12169.378000000001</v>
          </cell>
          <cell r="AE216" t="str">
            <v>Yes</v>
          </cell>
          <cell r="AG216" t="str">
            <v>Yes</v>
          </cell>
          <cell r="AI216">
            <v>0.9</v>
          </cell>
          <cell r="AK216">
            <v>33028.714</v>
          </cell>
          <cell r="AL216">
            <v>33028.714</v>
          </cell>
          <cell r="AM216">
            <v>11918.641</v>
          </cell>
          <cell r="AN216">
            <v>2689.692</v>
          </cell>
          <cell r="AO216">
            <v>3851.6480000000001</v>
          </cell>
          <cell r="AP216">
            <v>1480.8420000000001</v>
          </cell>
          <cell r="AQ216">
            <v>1325.567</v>
          </cell>
          <cell r="AR216">
            <v>2415.6170000000002</v>
          </cell>
          <cell r="AS216">
            <v>89739.434999999998</v>
          </cell>
          <cell r="AU216">
            <v>31578.044000000002</v>
          </cell>
          <cell r="AV216">
            <v>31578.044000000002</v>
          </cell>
          <cell r="AW216">
            <v>11395.156999999999</v>
          </cell>
          <cell r="AX216">
            <v>2571.5569999999998</v>
          </cell>
          <cell r="AY216">
            <v>3682.4780000000001</v>
          </cell>
          <cell r="AZ216">
            <v>1415.8009999999999</v>
          </cell>
          <cell r="BA216">
            <v>1267.346</v>
          </cell>
          <cell r="BB216">
            <v>2309.5189999999998</v>
          </cell>
          <cell r="BC216">
            <v>85797.946000000011</v>
          </cell>
          <cell r="BE216">
            <v>222.77600000000001</v>
          </cell>
          <cell r="BF216">
            <v>26718.481</v>
          </cell>
          <cell r="BG216">
            <v>11683.29</v>
          </cell>
          <cell r="BH216">
            <v>2382.4340000000002</v>
          </cell>
          <cell r="BI216">
            <v>4097.9250000000002</v>
          </cell>
          <cell r="BJ216">
            <v>1449.242</v>
          </cell>
          <cell r="BK216">
            <v>1303.3309999999999</v>
          </cell>
          <cell r="BL216">
            <v>2424.6089999999999</v>
          </cell>
          <cell r="BM216">
            <v>50282.088000000003</v>
          </cell>
          <cell r="BO216">
            <v>222.77600000000001</v>
          </cell>
          <cell r="BP216">
            <v>26718.48</v>
          </cell>
          <cell r="BQ216">
            <v>11683.29</v>
          </cell>
          <cell r="BR216">
            <v>2382.4340000000002</v>
          </cell>
          <cell r="BS216">
            <v>4097.9250000000002</v>
          </cell>
          <cell r="BT216">
            <v>1449.242</v>
          </cell>
          <cell r="BU216">
            <v>1303.3309999999999</v>
          </cell>
          <cell r="BV216">
            <v>2424.6080000000002</v>
          </cell>
          <cell r="BW216">
            <v>50282.086000000003</v>
          </cell>
          <cell r="CI216">
            <v>200.49799999999999</v>
          </cell>
          <cell r="CJ216">
            <v>24046.633000000002</v>
          </cell>
          <cell r="CK216">
            <v>10514.960999999999</v>
          </cell>
          <cell r="CL216">
            <v>2144.1909999999998</v>
          </cell>
          <cell r="CM216">
            <v>3688.1329999999998</v>
          </cell>
          <cell r="CN216">
            <v>1304.318</v>
          </cell>
          <cell r="CO216">
            <v>1172.998</v>
          </cell>
          <cell r="CP216">
            <v>2182.1480000000001</v>
          </cell>
          <cell r="CQ216">
            <v>45253.880000000005</v>
          </cell>
          <cell r="CS216">
            <v>13.215999999999999</v>
          </cell>
          <cell r="CT216">
            <v>1004.7670000000001</v>
          </cell>
          <cell r="CU216">
            <v>426.50200000000001</v>
          </cell>
          <cell r="CV216">
            <v>73.22</v>
          </cell>
          <cell r="CW216">
            <v>130.72800000000001</v>
          </cell>
          <cell r="CX216">
            <v>39.854999999999997</v>
          </cell>
          <cell r="CY216">
            <v>36.161999999999999</v>
          </cell>
          <cell r="CZ216">
            <v>59.298000000000002</v>
          </cell>
          <cell r="DB216">
            <v>13.305999999999999</v>
          </cell>
          <cell r="DC216">
            <v>1772.5039999999999</v>
          </cell>
          <cell r="DD216">
            <v>1069.7570000000001</v>
          </cell>
          <cell r="DE216">
            <v>237.36199999999999</v>
          </cell>
          <cell r="DF216">
            <v>425.11900000000003</v>
          </cell>
          <cell r="DG216">
            <v>158.953</v>
          </cell>
          <cell r="DH216">
            <v>144.5</v>
          </cell>
          <cell r="DI216">
            <v>281.13299999999998</v>
          </cell>
          <cell r="DJ216">
            <v>4102.634</v>
          </cell>
          <cell r="DL216">
            <v>0.173902</v>
          </cell>
          <cell r="DM216">
            <v>0.173902</v>
          </cell>
          <cell r="DN216">
            <v>0.788246</v>
          </cell>
          <cell r="DO216">
            <v>1.126215</v>
          </cell>
          <cell r="DP216">
            <v>1.0925590000000001</v>
          </cell>
          <cell r="DQ216">
            <v>1.9415899999999999</v>
          </cell>
          <cell r="DS216">
            <v>38.74</v>
          </cell>
          <cell r="DT216">
            <v>4646.3999999999996</v>
          </cell>
          <cell r="DU216">
            <v>9209.31</v>
          </cell>
          <cell r="DV216">
            <v>2683.13</v>
          </cell>
          <cell r="DW216">
            <v>4477.22</v>
          </cell>
          <cell r="DX216">
            <v>2813.83</v>
          </cell>
          <cell r="DY216">
            <v>2530.5300000000002</v>
          </cell>
          <cell r="DZ216">
            <v>4707.59</v>
          </cell>
          <cell r="EA216">
            <v>31106.749999999996</v>
          </cell>
          <cell r="EC216">
            <v>34.869999999999997</v>
          </cell>
          <cell r="ED216">
            <v>4181.76</v>
          </cell>
          <cell r="EE216">
            <v>8288.3799999999992</v>
          </cell>
          <cell r="EF216">
            <v>2414.8200000000002</v>
          </cell>
          <cell r="EG216">
            <v>4029.5</v>
          </cell>
          <cell r="EH216">
            <v>2532.4499999999998</v>
          </cell>
          <cell r="EI216">
            <v>2277.48</v>
          </cell>
          <cell r="EJ216">
            <v>4236.83</v>
          </cell>
          <cell r="EK216">
            <v>27996.089999999997</v>
          </cell>
          <cell r="EM216">
            <v>234.249</v>
          </cell>
          <cell r="EN216">
            <v>236.45699999999999</v>
          </cell>
          <cell r="EP216">
            <v>265.48399999999998</v>
          </cell>
          <cell r="EQ216">
            <v>269.959</v>
          </cell>
          <cell r="ES216">
            <v>48.875</v>
          </cell>
          <cell r="ET216">
            <v>56.573999999999998</v>
          </cell>
          <cell r="EX216">
            <v>10421.125</v>
          </cell>
          <cell r="EY216">
            <v>12678.425999999999</v>
          </cell>
          <cell r="FA216">
            <v>2.484</v>
          </cell>
          <cell r="FB216">
            <v>3.0169999999999999</v>
          </cell>
          <cell r="FC216">
            <v>223.65600000000001</v>
          </cell>
          <cell r="FD216">
            <v>283.98899999999998</v>
          </cell>
          <cell r="FE216">
            <v>103.28700000000001</v>
          </cell>
          <cell r="FF216">
            <v>123.321</v>
          </cell>
          <cell r="FK216">
            <v>8069.3759999999984</v>
          </cell>
          <cell r="FL216">
            <v>8181.36</v>
          </cell>
          <cell r="FM216">
            <v>8113.51</v>
          </cell>
          <cell r="FN216">
            <v>180.244</v>
          </cell>
          <cell r="FO216">
            <v>85.462999999999994</v>
          </cell>
          <cell r="FP216">
            <v>940.875</v>
          </cell>
          <cell r="FQ216">
            <v>6974.7780000000002</v>
          </cell>
          <cell r="FR216">
            <v>8181.36</v>
          </cell>
          <cell r="FS216">
            <v>0</v>
          </cell>
          <cell r="FU216">
            <v>9.5312999999999995E-2</v>
          </cell>
          <cell r="FV216">
            <v>-1213.81</v>
          </cell>
          <cell r="FW216">
            <v>0</v>
          </cell>
          <cell r="FX216">
            <v>0</v>
          </cell>
          <cell r="FY216">
            <v>0</v>
          </cell>
          <cell r="FZ216">
            <v>160.69999999999999</v>
          </cell>
          <cell r="GA216">
            <v>0.17871200000000001</v>
          </cell>
          <cell r="GB216">
            <v>-1871.11</v>
          </cell>
          <cell r="GC216">
            <v>5.9569999999999996E-3</v>
          </cell>
          <cell r="GD216">
            <v>-62.37</v>
          </cell>
          <cell r="GE216">
            <v>0.416995</v>
          </cell>
          <cell r="GF216">
            <v>-5310.43</v>
          </cell>
          <cell r="GG216">
            <v>7.0000000000000007E-2</v>
          </cell>
          <cell r="GH216">
            <v>0</v>
          </cell>
          <cell r="GK216">
            <v>0.09</v>
          </cell>
          <cell r="GL216">
            <v>-736.32</v>
          </cell>
          <cell r="GM216">
            <v>0.23444000000000001</v>
          </cell>
          <cell r="GN216">
            <v>-1731.57</v>
          </cell>
          <cell r="GO216">
            <v>0.03</v>
          </cell>
          <cell r="GP216">
            <v>-1357.62</v>
          </cell>
          <cell r="GQ216" t="str">
            <v xml:space="preserve"> </v>
          </cell>
          <cell r="GR216">
            <v>0</v>
          </cell>
          <cell r="GS216">
            <v>0</v>
          </cell>
          <cell r="GV216">
            <v>0</v>
          </cell>
          <cell r="GW216">
            <v>0</v>
          </cell>
          <cell r="GX216">
            <v>-2571.4299999999998</v>
          </cell>
          <cell r="GY216">
            <v>-9711.7999999999993</v>
          </cell>
          <cell r="GZ216">
            <v>-12283.23</v>
          </cell>
          <cell r="HC216">
            <v>15712.859999999997</v>
          </cell>
          <cell r="HE216">
            <v>3110.66</v>
          </cell>
        </row>
        <row r="219">
          <cell r="B219" t="str">
            <v>72-40-055</v>
          </cell>
          <cell r="C219" t="str">
            <v>BSGA-GTH00117</v>
          </cell>
          <cell r="D219" t="str">
            <v>Deerfield</v>
          </cell>
          <cell r="E219">
            <v>5800</v>
          </cell>
          <cell r="F219">
            <v>7052</v>
          </cell>
          <cell r="H219">
            <v>3.2890000000000001</v>
          </cell>
          <cell r="I219">
            <v>3.2890000000000001</v>
          </cell>
          <cell r="J219">
            <v>1.1778999999999999</v>
          </cell>
          <cell r="K219">
            <v>0.1996</v>
          </cell>
          <cell r="L219">
            <v>0.38400000000000001</v>
          </cell>
          <cell r="M219">
            <v>0.1285</v>
          </cell>
          <cell r="N219">
            <v>0.13819999999999999</v>
          </cell>
          <cell r="O219">
            <v>0.20599999999999999</v>
          </cell>
          <cell r="P219">
            <v>5.5232000000000001</v>
          </cell>
          <cell r="Q219">
            <v>0.60750000000000004</v>
          </cell>
          <cell r="R219">
            <v>1237.2</v>
          </cell>
          <cell r="T219" t="str">
            <v>PriceTableXTXNGL</v>
          </cell>
          <cell r="Y219">
            <v>41247</v>
          </cell>
          <cell r="Z219">
            <v>14.65</v>
          </cell>
          <cell r="AB219">
            <v>5519.38</v>
          </cell>
          <cell r="AC219">
            <v>6738.7870000000003</v>
          </cell>
          <cell r="AE219" t="str">
            <v>Yes</v>
          </cell>
          <cell r="AG219" t="str">
            <v>Yes</v>
          </cell>
          <cell r="AI219">
            <v>0.95</v>
          </cell>
          <cell r="AK219">
            <v>18987.187000000002</v>
          </cell>
          <cell r="AL219">
            <v>18987.187000000002</v>
          </cell>
          <cell r="AM219">
            <v>6799.9409999999998</v>
          </cell>
          <cell r="AN219">
            <v>1152.278</v>
          </cell>
          <cell r="AO219">
            <v>2216.8069999999998</v>
          </cell>
          <cell r="AP219">
            <v>741.822</v>
          </cell>
          <cell r="AQ219">
            <v>797.82</v>
          </cell>
          <cell r="AR219">
            <v>1189.2249999999999</v>
          </cell>
          <cell r="AS219">
            <v>50872.267</v>
          </cell>
          <cell r="AU219">
            <v>18153.241000000002</v>
          </cell>
          <cell r="AV219">
            <v>18153.241000000002</v>
          </cell>
          <cell r="AW219">
            <v>6501.2780000000002</v>
          </cell>
          <cell r="AX219">
            <v>1101.6679999999999</v>
          </cell>
          <cell r="AY219">
            <v>2119.442</v>
          </cell>
          <cell r="AZ219">
            <v>709.24</v>
          </cell>
          <cell r="BA219">
            <v>762.77800000000002</v>
          </cell>
          <cell r="BB219">
            <v>1136.992</v>
          </cell>
          <cell r="BC219">
            <v>48637.88</v>
          </cell>
          <cell r="BE219">
            <v>128.06700000000001</v>
          </cell>
          <cell r="BF219">
            <v>15359.629000000001</v>
          </cell>
          <cell r="BG219">
            <v>6665.6660000000002</v>
          </cell>
          <cell r="BH219">
            <v>1020.647</v>
          </cell>
          <cell r="BI219">
            <v>2358.5509999999999</v>
          </cell>
          <cell r="BJ219">
            <v>725.99199999999996</v>
          </cell>
          <cell r="BK219">
            <v>784.43700000000001</v>
          </cell>
          <cell r="BL219">
            <v>1193.652</v>
          </cell>
          <cell r="BM219">
            <v>28236.641000000003</v>
          </cell>
          <cell r="BO219">
            <v>128.06700000000001</v>
          </cell>
          <cell r="BP219">
            <v>15359.628000000001</v>
          </cell>
          <cell r="BQ219">
            <v>6665.6660000000002</v>
          </cell>
          <cell r="BR219">
            <v>1020.647</v>
          </cell>
          <cell r="BS219">
            <v>2358.5520000000001</v>
          </cell>
          <cell r="BT219">
            <v>725.99199999999996</v>
          </cell>
          <cell r="BU219">
            <v>784.43600000000004</v>
          </cell>
          <cell r="BV219">
            <v>1193.6510000000001</v>
          </cell>
          <cell r="BW219">
            <v>28236.639000000003</v>
          </cell>
          <cell r="CI219">
            <v>121.664</v>
          </cell>
          <cell r="CJ219">
            <v>14591.647999999999</v>
          </cell>
          <cell r="CK219">
            <v>6332.3829999999998</v>
          </cell>
          <cell r="CL219">
            <v>969.61500000000001</v>
          </cell>
          <cell r="CM219">
            <v>2240.623</v>
          </cell>
          <cell r="CN219">
            <v>689.69200000000001</v>
          </cell>
          <cell r="CO219">
            <v>745.21500000000003</v>
          </cell>
          <cell r="CP219">
            <v>1133.9690000000001</v>
          </cell>
          <cell r="CQ219">
            <v>26824.809000000001</v>
          </cell>
          <cell r="CS219">
            <v>7.5979999999999999</v>
          </cell>
          <cell r="CT219">
            <v>577.61</v>
          </cell>
          <cell r="CU219">
            <v>243.33199999999999</v>
          </cell>
          <cell r="CV219">
            <v>31.367999999999999</v>
          </cell>
          <cell r="CW219">
            <v>75.239999999999995</v>
          </cell>
          <cell r="CX219">
            <v>19.965</v>
          </cell>
          <cell r="CY219">
            <v>21.765000000000001</v>
          </cell>
          <cell r="CZ219">
            <v>29.193000000000001</v>
          </cell>
          <cell r="DB219">
            <v>7.649</v>
          </cell>
          <cell r="DC219">
            <v>1018.958</v>
          </cell>
          <cell r="DD219">
            <v>610.32799999999997</v>
          </cell>
          <cell r="DE219">
            <v>101.687</v>
          </cell>
          <cell r="DF219">
            <v>244.67599999999999</v>
          </cell>
          <cell r="DG219">
            <v>79.626999999999995</v>
          </cell>
          <cell r="DH219">
            <v>86.97</v>
          </cell>
          <cell r="DI219">
            <v>138.404</v>
          </cell>
          <cell r="DJ219">
            <v>2288.2989999999995</v>
          </cell>
          <cell r="DL219">
            <v>0.173902</v>
          </cell>
          <cell r="DM219">
            <v>0.173902</v>
          </cell>
          <cell r="DN219">
            <v>0.788246</v>
          </cell>
          <cell r="DO219">
            <v>1.126215</v>
          </cell>
          <cell r="DP219">
            <v>1.0925590000000001</v>
          </cell>
          <cell r="DQ219">
            <v>1.9415899999999999</v>
          </cell>
          <cell r="DS219">
            <v>22.27</v>
          </cell>
          <cell r="DT219">
            <v>2671.07</v>
          </cell>
          <cell r="DU219">
            <v>5254.18</v>
          </cell>
          <cell r="DV219">
            <v>1149.47</v>
          </cell>
          <cell r="DW219">
            <v>2576.86</v>
          </cell>
          <cell r="DX219">
            <v>1409.58</v>
          </cell>
          <cell r="DY219">
            <v>1523.06</v>
          </cell>
          <cell r="DZ219">
            <v>2317.58</v>
          </cell>
          <cell r="EA219">
            <v>16924.07</v>
          </cell>
          <cell r="EC219">
            <v>21.16</v>
          </cell>
          <cell r="ED219">
            <v>2537.52</v>
          </cell>
          <cell r="EE219">
            <v>4991.47</v>
          </cell>
          <cell r="EF219">
            <v>1092</v>
          </cell>
          <cell r="EG219">
            <v>2448.02</v>
          </cell>
          <cell r="EH219">
            <v>1339.1</v>
          </cell>
          <cell r="EI219">
            <v>1446.91</v>
          </cell>
          <cell r="EJ219">
            <v>2201.6999999999998</v>
          </cell>
          <cell r="EK219">
            <v>16077.880000000001</v>
          </cell>
          <cell r="EM219">
            <v>129.715</v>
          </cell>
          <cell r="EN219">
            <v>130.93799999999999</v>
          </cell>
          <cell r="EP219">
            <v>147.012</v>
          </cell>
          <cell r="EQ219">
            <v>149.49</v>
          </cell>
          <cell r="ES219">
            <v>27.064</v>
          </cell>
          <cell r="ET219">
            <v>31.327999999999999</v>
          </cell>
          <cell r="EX219">
            <v>5772.9359999999997</v>
          </cell>
          <cell r="EY219">
            <v>7020.6719999999996</v>
          </cell>
          <cell r="FA219">
            <v>1.3759999999999999</v>
          </cell>
          <cell r="FB219">
            <v>1.671</v>
          </cell>
          <cell r="FC219">
            <v>123.89700000000001</v>
          </cell>
          <cell r="FD219">
            <v>157.25899999999999</v>
          </cell>
          <cell r="FE219">
            <v>57.216999999999999</v>
          </cell>
          <cell r="FF219">
            <v>68.289000000000001</v>
          </cell>
          <cell r="FK219">
            <v>4451.9449999999997</v>
          </cell>
          <cell r="FL219">
            <v>4513.7269999999999</v>
          </cell>
          <cell r="FM219">
            <v>4476.2929999999997</v>
          </cell>
          <cell r="FN219">
            <v>99.441999999999993</v>
          </cell>
          <cell r="FO219">
            <v>47.15</v>
          </cell>
          <cell r="FP219">
            <v>519.08900000000006</v>
          </cell>
          <cell r="FQ219">
            <v>3848.0459999999998</v>
          </cell>
          <cell r="FR219">
            <v>4513.7269999999999</v>
          </cell>
          <cell r="FS219">
            <v>0</v>
          </cell>
          <cell r="FU219">
            <v>9.9984000000000003E-2</v>
          </cell>
          <cell r="FV219">
            <v>-705.09</v>
          </cell>
          <cell r="FY219">
            <v>0</v>
          </cell>
          <cell r="FZ219">
            <v>184.6</v>
          </cell>
          <cell r="GA219">
            <v>0.187468</v>
          </cell>
          <cell r="GB219">
            <v>-1087.31</v>
          </cell>
          <cell r="GE219">
            <v>0.31244899999999998</v>
          </cell>
          <cell r="GF219">
            <v>-2203.39</v>
          </cell>
          <cell r="GO219">
            <v>1.2500000000000001E-2</v>
          </cell>
          <cell r="GP219">
            <v>-335.31</v>
          </cell>
          <cell r="GQ219" t="str">
            <v xml:space="preserve"> </v>
          </cell>
          <cell r="GR219">
            <v>0</v>
          </cell>
          <cell r="GS219">
            <v>0</v>
          </cell>
          <cell r="GV219">
            <v>0</v>
          </cell>
          <cell r="GW219">
            <v>0</v>
          </cell>
          <cell r="GX219">
            <v>-1040.4000000000001</v>
          </cell>
          <cell r="GY219">
            <v>-3290.7</v>
          </cell>
          <cell r="GZ219">
            <v>-4331.1000000000004</v>
          </cell>
          <cell r="HC219">
            <v>11746.78</v>
          </cell>
          <cell r="HE219">
            <v>846.18999999999869</v>
          </cell>
        </row>
        <row r="222">
          <cell r="B222" t="str">
            <v>72-40-192</v>
          </cell>
          <cell r="C222" t="str">
            <v>CBMoncrief-PUR01363</v>
          </cell>
          <cell r="D222" t="str">
            <v>Martin Ranch 1H</v>
          </cell>
          <cell r="E222">
            <v>2753</v>
          </cell>
          <cell r="F222">
            <v>3358</v>
          </cell>
          <cell r="H222">
            <v>3.3481000000000001</v>
          </cell>
          <cell r="I222">
            <v>3.3481000000000001</v>
          </cell>
          <cell r="J222">
            <v>1.2356</v>
          </cell>
          <cell r="K222">
            <v>0.4173</v>
          </cell>
          <cell r="L222">
            <v>0.20530000000000001</v>
          </cell>
          <cell r="M222">
            <v>0.12709999999999999</v>
          </cell>
          <cell r="N222">
            <v>0.13969999999999999</v>
          </cell>
          <cell r="O222">
            <v>0.1734</v>
          </cell>
          <cell r="P222">
            <v>5.6464999999999996</v>
          </cell>
          <cell r="Q222">
            <v>0.48820000000000002</v>
          </cell>
          <cell r="R222">
            <v>1240.7</v>
          </cell>
          <cell r="T222" t="str">
            <v>PriceTableXTXNGL</v>
          </cell>
          <cell r="Y222">
            <v>41347</v>
          </cell>
          <cell r="Z222">
            <v>14.65</v>
          </cell>
          <cell r="AB222">
            <v>2619.7629999999999</v>
          </cell>
          <cell r="AC222">
            <v>3208.8560000000002</v>
          </cell>
          <cell r="AE222" t="str">
            <v>Yes</v>
          </cell>
          <cell r="AG222" t="str">
            <v>Yes</v>
          </cell>
          <cell r="AI222">
            <v>0.9</v>
          </cell>
          <cell r="AK222">
            <v>9174.1720000000005</v>
          </cell>
          <cell r="AL222">
            <v>9174.1720000000005</v>
          </cell>
          <cell r="AM222">
            <v>3385.6840000000002</v>
          </cell>
          <cell r="AN222">
            <v>1143.4490000000001</v>
          </cell>
          <cell r="AO222">
            <v>562.54499999999996</v>
          </cell>
          <cell r="AP222">
            <v>348.26799999999997</v>
          </cell>
          <cell r="AQ222">
            <v>382.79399999999998</v>
          </cell>
          <cell r="AR222">
            <v>475.13600000000002</v>
          </cell>
          <cell r="AS222">
            <v>24646.22</v>
          </cell>
          <cell r="AU222">
            <v>8771.2289999999994</v>
          </cell>
          <cell r="AV222">
            <v>8771.2289999999994</v>
          </cell>
          <cell r="AW222">
            <v>3236.9789999999998</v>
          </cell>
          <cell r="AX222">
            <v>1093.2270000000001</v>
          </cell>
          <cell r="AY222">
            <v>537.83699999999999</v>
          </cell>
          <cell r="AZ222">
            <v>332.97199999999998</v>
          </cell>
          <cell r="BA222">
            <v>365.98099999999999</v>
          </cell>
          <cell r="BB222">
            <v>454.267</v>
          </cell>
          <cell r="BC222">
            <v>23563.720999999998</v>
          </cell>
          <cell r="BE222">
            <v>61.878999999999998</v>
          </cell>
          <cell r="BF222">
            <v>7421.4189999999999</v>
          </cell>
          <cell r="BG222">
            <v>3318.8290000000002</v>
          </cell>
          <cell r="BH222">
            <v>1012.827</v>
          </cell>
          <cell r="BI222">
            <v>598.51400000000001</v>
          </cell>
          <cell r="BJ222">
            <v>340.83600000000001</v>
          </cell>
          <cell r="BK222">
            <v>376.37299999999999</v>
          </cell>
          <cell r="BL222">
            <v>476.90499999999997</v>
          </cell>
          <cell r="BM222">
            <v>13607.581999999999</v>
          </cell>
          <cell r="BO222">
            <v>61.878999999999998</v>
          </cell>
          <cell r="BP222">
            <v>7421.4189999999999</v>
          </cell>
          <cell r="BQ222">
            <v>3318.828</v>
          </cell>
          <cell r="BR222">
            <v>1012.827</v>
          </cell>
          <cell r="BS222">
            <v>598.51400000000001</v>
          </cell>
          <cell r="BT222">
            <v>340.83699999999999</v>
          </cell>
          <cell r="BU222">
            <v>376.37299999999999</v>
          </cell>
          <cell r="BV222">
            <v>476.904</v>
          </cell>
          <cell r="BW222">
            <v>13607.580999999998</v>
          </cell>
          <cell r="CI222">
            <v>55.691000000000003</v>
          </cell>
          <cell r="CJ222">
            <v>6679.277</v>
          </cell>
          <cell r="CK222">
            <v>2986.9459999999999</v>
          </cell>
          <cell r="CL222">
            <v>911.54399999999998</v>
          </cell>
          <cell r="CM222">
            <v>538.66300000000001</v>
          </cell>
          <cell r="CN222">
            <v>306.75200000000001</v>
          </cell>
          <cell r="CO222">
            <v>338.73599999999999</v>
          </cell>
          <cell r="CP222">
            <v>429.21499999999997</v>
          </cell>
          <cell r="CQ222">
            <v>12246.824000000002</v>
          </cell>
          <cell r="CS222">
            <v>3.6709999999999998</v>
          </cell>
          <cell r="CT222">
            <v>279.08800000000002</v>
          </cell>
          <cell r="CU222">
            <v>121.155</v>
          </cell>
          <cell r="CV222">
            <v>31.126999999999999</v>
          </cell>
          <cell r="CW222">
            <v>19.093</v>
          </cell>
          <cell r="CX222">
            <v>9.3729999999999993</v>
          </cell>
          <cell r="CY222">
            <v>10.443</v>
          </cell>
          <cell r="CZ222">
            <v>11.664</v>
          </cell>
          <cell r="DB222">
            <v>3.6960000000000002</v>
          </cell>
          <cell r="DC222">
            <v>492.33699999999999</v>
          </cell>
          <cell r="DD222">
            <v>303.88200000000001</v>
          </cell>
          <cell r="DE222">
            <v>100.908</v>
          </cell>
          <cell r="DF222">
            <v>62.09</v>
          </cell>
          <cell r="DG222">
            <v>37.383000000000003</v>
          </cell>
          <cell r="DH222">
            <v>41.728000000000002</v>
          </cell>
          <cell r="DI222">
            <v>55.296999999999997</v>
          </cell>
          <cell r="DJ222">
            <v>1097.3210000000001</v>
          </cell>
          <cell r="DL222">
            <v>0.173902</v>
          </cell>
          <cell r="DM222">
            <v>0.173902</v>
          </cell>
          <cell r="DN222">
            <v>0.788246</v>
          </cell>
          <cell r="DO222">
            <v>1.126215</v>
          </cell>
          <cell r="DP222">
            <v>1.0925590000000001</v>
          </cell>
          <cell r="DQ222">
            <v>1.9415899999999999</v>
          </cell>
          <cell r="DS222">
            <v>10.76</v>
          </cell>
          <cell r="DT222">
            <v>1290.5999999999999</v>
          </cell>
          <cell r="DU222">
            <v>2616.0500000000002</v>
          </cell>
          <cell r="DV222">
            <v>1140.6600000000001</v>
          </cell>
          <cell r="DW222">
            <v>653.91</v>
          </cell>
          <cell r="DX222">
            <v>661.76</v>
          </cell>
          <cell r="DY222">
            <v>730.76</v>
          </cell>
          <cell r="DZ222">
            <v>925.95</v>
          </cell>
          <cell r="EA222">
            <v>8030.45</v>
          </cell>
          <cell r="EC222">
            <v>9.68</v>
          </cell>
          <cell r="ED222">
            <v>1161.54</v>
          </cell>
          <cell r="EE222">
            <v>2354.4499999999998</v>
          </cell>
          <cell r="EF222">
            <v>1026.5899999999999</v>
          </cell>
          <cell r="EG222">
            <v>588.52</v>
          </cell>
          <cell r="EH222">
            <v>595.58000000000004</v>
          </cell>
          <cell r="EI222">
            <v>657.68</v>
          </cell>
          <cell r="EJ222">
            <v>833.36</v>
          </cell>
          <cell r="EK222">
            <v>7227.4000000000005</v>
          </cell>
          <cell r="EM222">
            <v>61.768000000000001</v>
          </cell>
          <cell r="EN222">
            <v>62.349999999999994</v>
          </cell>
          <cell r="EP222">
            <v>70.004000000000005</v>
          </cell>
          <cell r="EQ222">
            <v>71.183999999999997</v>
          </cell>
          <cell r="ES222">
            <v>12.887</v>
          </cell>
          <cell r="ET222">
            <v>14.916999999999998</v>
          </cell>
          <cell r="EX222">
            <v>2740.1129999999998</v>
          </cell>
          <cell r="EY222">
            <v>3343.0830000000001</v>
          </cell>
          <cell r="FA222">
            <v>0.65300000000000002</v>
          </cell>
          <cell r="FB222">
            <v>0.79500000000000004</v>
          </cell>
          <cell r="FC222">
            <v>58.808</v>
          </cell>
          <cell r="FD222">
            <v>74.882999999999996</v>
          </cell>
          <cell r="FE222">
            <v>27.158000000000001</v>
          </cell>
          <cell r="FF222">
            <v>32.518000000000001</v>
          </cell>
          <cell r="FK222">
            <v>2112.2279999999996</v>
          </cell>
          <cell r="FL222">
            <v>2141.5410000000002</v>
          </cell>
          <cell r="FM222">
            <v>2123.7809999999999</v>
          </cell>
          <cell r="FN222">
            <v>47.18</v>
          </cell>
          <cell r="FO222">
            <v>22.370999999999999</v>
          </cell>
          <cell r="FP222">
            <v>246.28200000000001</v>
          </cell>
          <cell r="FQ222">
            <v>1825.7080000000001</v>
          </cell>
          <cell r="FS222">
            <v>2141.5410000000002</v>
          </cell>
          <cell r="FU222">
            <v>0.109199</v>
          </cell>
          <cell r="FV222">
            <v>-366.69</v>
          </cell>
          <cell r="FW222">
            <v>0</v>
          </cell>
          <cell r="FX222">
            <v>0</v>
          </cell>
          <cell r="FY222">
            <v>0</v>
          </cell>
          <cell r="FZ222">
            <v>184.5</v>
          </cell>
          <cell r="GA222">
            <v>0.21839800000000001</v>
          </cell>
          <cell r="GB222">
            <v>-601.25</v>
          </cell>
          <cell r="GC222">
            <v>1.6379999999999999E-2</v>
          </cell>
          <cell r="GD222">
            <v>-45.09</v>
          </cell>
          <cell r="GE222">
            <v>0.32759700000000003</v>
          </cell>
          <cell r="GF222">
            <v>-1100.07</v>
          </cell>
          <cell r="GL222">
            <v>-211.09</v>
          </cell>
          <cell r="GN222">
            <v>-524.79</v>
          </cell>
          <cell r="GO222">
            <v>1.4999999999999999E-2</v>
          </cell>
          <cell r="GP222">
            <v>-183.7</v>
          </cell>
          <cell r="GQ222" t="str">
            <v>72-41-192</v>
          </cell>
          <cell r="GR222">
            <v>48</v>
          </cell>
          <cell r="GS222">
            <v>-200</v>
          </cell>
          <cell r="GV222">
            <v>0</v>
          </cell>
          <cell r="GW222">
            <v>0</v>
          </cell>
          <cell r="GX222">
            <v>-3032.68</v>
          </cell>
          <cell r="GY222">
            <v>-200</v>
          </cell>
          <cell r="GZ222">
            <v>-3232.68</v>
          </cell>
          <cell r="HB222">
            <v>7143.4800000000005</v>
          </cell>
          <cell r="HC222">
            <v>11138.2</v>
          </cell>
          <cell r="HE222">
            <v>803.04999999999927</v>
          </cell>
          <cell r="HO222">
            <v>2142</v>
          </cell>
          <cell r="HP222">
            <v>2142</v>
          </cell>
          <cell r="HQ222">
            <v>0</v>
          </cell>
          <cell r="HR222">
            <v>7143.4800000000005</v>
          </cell>
          <cell r="HS222">
            <v>-524.79</v>
          </cell>
          <cell r="HT222">
            <v>-211.09</v>
          </cell>
          <cell r="HU222">
            <v>6407.6</v>
          </cell>
          <cell r="HV222">
            <v>0</v>
          </cell>
          <cell r="HW222">
            <v>6407.6</v>
          </cell>
          <cell r="HY222">
            <v>2.9914098972922503</v>
          </cell>
          <cell r="HZ222" t="e">
            <v>#DIV/0!</v>
          </cell>
          <cell r="IA222">
            <v>2.9914098972922503</v>
          </cell>
        </row>
        <row r="225">
          <cell r="B225" t="str">
            <v>72-40-086</v>
          </cell>
          <cell r="C225" t="str">
            <v>CalTex-PUR01179</v>
          </cell>
          <cell r="D225" t="str">
            <v>Cal-Tex Bird 1H</v>
          </cell>
          <cell r="E225">
            <v>54</v>
          </cell>
          <cell r="F225">
            <v>61</v>
          </cell>
          <cell r="H225">
            <v>1.4155</v>
          </cell>
          <cell r="I225">
            <v>1.4155</v>
          </cell>
          <cell r="J225">
            <v>0.98760000000000003</v>
          </cell>
          <cell r="K225">
            <v>0.14810000000000001</v>
          </cell>
          <cell r="L225">
            <v>0.3201</v>
          </cell>
          <cell r="M225">
            <v>0.10199999999999999</v>
          </cell>
          <cell r="N225">
            <v>8.7300000000000003E-2</v>
          </cell>
          <cell r="O225">
            <v>0.2359</v>
          </cell>
          <cell r="P225">
            <v>3.2965</v>
          </cell>
          <cell r="Q225">
            <v>0.19539999999999999</v>
          </cell>
          <cell r="R225">
            <v>1139.5999999999999</v>
          </cell>
          <cell r="T225" t="str">
            <v>PriceTableXTXNGL</v>
          </cell>
          <cell r="Y225">
            <v>41436</v>
          </cell>
          <cell r="Z225">
            <v>14.65</v>
          </cell>
          <cell r="AB225">
            <v>51.405000000000001</v>
          </cell>
          <cell r="AC225">
            <v>58.290999999999997</v>
          </cell>
          <cell r="AE225" t="str">
            <v>Yes</v>
          </cell>
          <cell r="AG225" t="str">
            <v>Yes</v>
          </cell>
          <cell r="AI225">
            <v>0.9</v>
          </cell>
          <cell r="AK225">
            <v>76.105999999999995</v>
          </cell>
          <cell r="AL225">
            <v>76.105999999999995</v>
          </cell>
          <cell r="AM225">
            <v>53.098999999999997</v>
          </cell>
          <cell r="AN225">
            <v>7.9630000000000001</v>
          </cell>
          <cell r="AO225">
            <v>17.21</v>
          </cell>
          <cell r="AP225">
            <v>5.484</v>
          </cell>
          <cell r="AQ225">
            <v>4.694</v>
          </cell>
          <cell r="AR225">
            <v>12.683</v>
          </cell>
          <cell r="AS225">
            <v>253.34499999999997</v>
          </cell>
          <cell r="AU225">
            <v>72.763999999999996</v>
          </cell>
          <cell r="AV225">
            <v>72.763999999999996</v>
          </cell>
          <cell r="AW225">
            <v>50.768000000000001</v>
          </cell>
          <cell r="AX225">
            <v>7.6130000000000004</v>
          </cell>
          <cell r="AY225">
            <v>16.454999999999998</v>
          </cell>
          <cell r="AZ225">
            <v>5.2430000000000003</v>
          </cell>
          <cell r="BA225">
            <v>4.4880000000000004</v>
          </cell>
          <cell r="BB225">
            <v>12.125999999999999</v>
          </cell>
          <cell r="BC225">
            <v>242.22099999999998</v>
          </cell>
          <cell r="BE225">
            <v>0.51300000000000001</v>
          </cell>
          <cell r="BF225">
            <v>61.566000000000003</v>
          </cell>
          <cell r="BG225">
            <v>52.05</v>
          </cell>
          <cell r="BH225">
            <v>7.0529999999999999</v>
          </cell>
          <cell r="BI225">
            <v>18.309999999999999</v>
          </cell>
          <cell r="BJ225">
            <v>5.367</v>
          </cell>
          <cell r="BK225">
            <v>4.6150000000000002</v>
          </cell>
          <cell r="BL225">
            <v>12.73</v>
          </cell>
          <cell r="BM225">
            <v>162.20399999999998</v>
          </cell>
          <cell r="BO225">
            <v>0.51300000000000001</v>
          </cell>
          <cell r="BP225">
            <v>61.566000000000003</v>
          </cell>
          <cell r="BQ225">
            <v>52.052</v>
          </cell>
          <cell r="BR225">
            <v>7.0529999999999999</v>
          </cell>
          <cell r="BS225">
            <v>18.311</v>
          </cell>
          <cell r="BT225">
            <v>5.367</v>
          </cell>
          <cell r="BU225">
            <v>4.6150000000000002</v>
          </cell>
          <cell r="BV225">
            <v>12.73</v>
          </cell>
          <cell r="BW225">
            <v>162.20699999999999</v>
          </cell>
          <cell r="CI225">
            <v>0.46200000000000002</v>
          </cell>
          <cell r="CJ225">
            <v>55.408999999999999</v>
          </cell>
          <cell r="CK225">
            <v>46.844999999999999</v>
          </cell>
          <cell r="CL225">
            <v>6.3479999999999999</v>
          </cell>
          <cell r="CM225">
            <v>16.478999999999999</v>
          </cell>
          <cell r="CN225">
            <v>4.83</v>
          </cell>
          <cell r="CO225">
            <v>4.1539999999999999</v>
          </cell>
          <cell r="CP225">
            <v>11.457000000000001</v>
          </cell>
          <cell r="CQ225">
            <v>145.98400000000001</v>
          </cell>
          <cell r="CS225">
            <v>0.03</v>
          </cell>
          <cell r="CT225">
            <v>2.3149999999999999</v>
          </cell>
          <cell r="CU225">
            <v>1.9</v>
          </cell>
          <cell r="CV225">
            <v>0.217</v>
          </cell>
          <cell r="CW225">
            <v>0.58399999999999996</v>
          </cell>
          <cell r="CX225">
            <v>0.14799999999999999</v>
          </cell>
          <cell r="CY225">
            <v>0.128</v>
          </cell>
          <cell r="CZ225">
            <v>0.311</v>
          </cell>
          <cell r="DB225">
            <v>3.1E-2</v>
          </cell>
          <cell r="DC225">
            <v>4.0839999999999996</v>
          </cell>
          <cell r="DD225">
            <v>4.766</v>
          </cell>
          <cell r="DE225">
            <v>0.70299999999999996</v>
          </cell>
          <cell r="DF225">
            <v>1.9</v>
          </cell>
          <cell r="DG225">
            <v>0.58899999999999997</v>
          </cell>
          <cell r="DH225">
            <v>0.51200000000000001</v>
          </cell>
          <cell r="DI225">
            <v>1.476</v>
          </cell>
          <cell r="DJ225">
            <v>14.061</v>
          </cell>
          <cell r="DL225">
            <v>0.173902</v>
          </cell>
          <cell r="DM225">
            <v>0.173902</v>
          </cell>
          <cell r="DN225">
            <v>0.788246</v>
          </cell>
          <cell r="DO225">
            <v>1.126215</v>
          </cell>
          <cell r="DP225">
            <v>1.0925590000000001</v>
          </cell>
          <cell r="DQ225">
            <v>1.9415899999999999</v>
          </cell>
          <cell r="DS225">
            <v>0.09</v>
          </cell>
          <cell r="DT225">
            <v>10.71</v>
          </cell>
          <cell r="DU225">
            <v>41.03</v>
          </cell>
          <cell r="DV225">
            <v>7.94</v>
          </cell>
          <cell r="DW225">
            <v>20</v>
          </cell>
          <cell r="DX225">
            <v>10.42</v>
          </cell>
          <cell r="DY225">
            <v>8.9600000000000009</v>
          </cell>
          <cell r="DZ225">
            <v>24.72</v>
          </cell>
          <cell r="EA225">
            <v>123.87</v>
          </cell>
          <cell r="EC225">
            <v>0.08</v>
          </cell>
          <cell r="ED225">
            <v>9.64</v>
          </cell>
          <cell r="EE225">
            <v>36.93</v>
          </cell>
          <cell r="EF225">
            <v>7.15</v>
          </cell>
          <cell r="EG225">
            <v>18</v>
          </cell>
          <cell r="EH225">
            <v>9.3800000000000008</v>
          </cell>
          <cell r="EI225">
            <v>8.06</v>
          </cell>
          <cell r="EJ225">
            <v>22.25</v>
          </cell>
          <cell r="EK225">
            <v>111.49</v>
          </cell>
          <cell r="EM225">
            <v>1.1219999999999999</v>
          </cell>
          <cell r="EN225">
            <v>1.1320000000000001</v>
          </cell>
          <cell r="EP225">
            <v>1.272</v>
          </cell>
          <cell r="EQ225">
            <v>1.2929999999999999</v>
          </cell>
          <cell r="ES225">
            <v>0.23399999999999999</v>
          </cell>
          <cell r="ET225">
            <v>0.27100000000000002</v>
          </cell>
          <cell r="EX225">
            <v>53.765999999999998</v>
          </cell>
          <cell r="EY225">
            <v>60.728999999999999</v>
          </cell>
          <cell r="FA225">
            <v>1.2999999999999999E-2</v>
          </cell>
          <cell r="FB225">
            <v>1.4E-2</v>
          </cell>
          <cell r="FC225">
            <v>1.1539999999999999</v>
          </cell>
          <cell r="FD225">
            <v>1.36</v>
          </cell>
          <cell r="FE225">
            <v>0.53300000000000003</v>
          </cell>
          <cell r="FF225">
            <v>0.59099999999999997</v>
          </cell>
          <cell r="FK225">
            <v>44.243000000000002</v>
          </cell>
          <cell r="FL225">
            <v>44.856999999999999</v>
          </cell>
          <cell r="FM225">
            <v>44.484999999999999</v>
          </cell>
          <cell r="FN225">
            <v>0.98799999999999999</v>
          </cell>
          <cell r="FO225">
            <v>0.46899999999999997</v>
          </cell>
          <cell r="FP225">
            <v>5.1589999999999998</v>
          </cell>
          <cell r="FQ225">
            <v>38.241999999999997</v>
          </cell>
          <cell r="FS225">
            <v>44.856999999999999</v>
          </cell>
          <cell r="FU225">
            <v>0.1</v>
          </cell>
          <cell r="FV225">
            <v>-6.1</v>
          </cell>
          <cell r="FW225">
            <v>0</v>
          </cell>
          <cell r="FX225">
            <v>0</v>
          </cell>
          <cell r="FY225">
            <v>-75</v>
          </cell>
          <cell r="FZ225">
            <v>198.5</v>
          </cell>
          <cell r="GA225">
            <v>0.15</v>
          </cell>
          <cell r="GB225">
            <v>-8.1</v>
          </cell>
          <cell r="GC225">
            <v>5.0000000000000001E-3</v>
          </cell>
          <cell r="GD225">
            <v>-0.27</v>
          </cell>
          <cell r="GE225">
            <v>0.45</v>
          </cell>
          <cell r="GF225">
            <v>-27.45</v>
          </cell>
          <cell r="GL225">
            <v>-4.43</v>
          </cell>
          <cell r="GN225">
            <v>-11.03</v>
          </cell>
          <cell r="GO225">
            <v>1.2500000000000001E-2</v>
          </cell>
          <cell r="GP225">
            <v>-1.82</v>
          </cell>
          <cell r="GQ225" t="str">
            <v xml:space="preserve"> </v>
          </cell>
          <cell r="GR225">
            <v>0</v>
          </cell>
          <cell r="GS225">
            <v>0</v>
          </cell>
          <cell r="GV225">
            <v>0</v>
          </cell>
          <cell r="GW225">
            <v>0</v>
          </cell>
          <cell r="GX225">
            <v>-134.19999999999999</v>
          </cell>
          <cell r="GY225">
            <v>0</v>
          </cell>
          <cell r="GZ225">
            <v>-134.19999999999999</v>
          </cell>
          <cell r="HB225">
            <v>150.07000000000002</v>
          </cell>
          <cell r="HC225">
            <v>127.36000000000003</v>
          </cell>
          <cell r="HE225">
            <v>12.38000000000001</v>
          </cell>
          <cell r="HO225">
            <v>45</v>
          </cell>
          <cell r="HP225">
            <v>45</v>
          </cell>
          <cell r="HQ225">
            <v>0</v>
          </cell>
          <cell r="HR225">
            <v>150.07000000000002</v>
          </cell>
          <cell r="HS225">
            <v>-11.03</v>
          </cell>
          <cell r="HT225">
            <v>-4.43</v>
          </cell>
          <cell r="HU225">
            <v>134.61000000000001</v>
          </cell>
          <cell r="HV225">
            <v>0</v>
          </cell>
          <cell r="HW225">
            <v>134.61000000000001</v>
          </cell>
          <cell r="HY225">
            <v>2.9913333333333338</v>
          </cell>
          <cell r="HZ225" t="e">
            <v>#DIV/0!</v>
          </cell>
          <cell r="IA225">
            <v>2.9913333333333338</v>
          </cell>
        </row>
        <row r="228">
          <cell r="B228" t="str">
            <v>72-40-042</v>
          </cell>
          <cell r="C228" t="str">
            <v>ARP-PUR01134</v>
          </cell>
          <cell r="D228" t="str">
            <v>Robinson MM1</v>
          </cell>
          <cell r="E228">
            <v>3496</v>
          </cell>
          <cell r="F228">
            <v>4359</v>
          </cell>
          <cell r="H228">
            <v>3.5116000000000001</v>
          </cell>
          <cell r="I228">
            <v>3.5116000000000001</v>
          </cell>
          <cell r="J228">
            <v>1.3587</v>
          </cell>
          <cell r="K228">
            <v>0.22470000000000001</v>
          </cell>
          <cell r="L228">
            <v>0.43880000000000002</v>
          </cell>
          <cell r="M228">
            <v>0.13800000000000001</v>
          </cell>
          <cell r="N228">
            <v>0.15509999999999999</v>
          </cell>
          <cell r="O228">
            <v>0.26750000000000002</v>
          </cell>
          <cell r="P228">
            <v>6.0944000000000003</v>
          </cell>
          <cell r="Q228">
            <v>0.30499999999999999</v>
          </cell>
          <cell r="R228">
            <v>1267.7</v>
          </cell>
          <cell r="T228" t="str">
            <v>PriceTableXTXNGL</v>
          </cell>
          <cell r="Y228">
            <v>41137</v>
          </cell>
          <cell r="Z228">
            <v>14.65</v>
          </cell>
          <cell r="AB228">
            <v>3326.4560000000001</v>
          </cell>
          <cell r="AC228">
            <v>4165.3950000000004</v>
          </cell>
          <cell r="AE228" t="str">
            <v>Yes</v>
          </cell>
          <cell r="AG228" t="str">
            <v>Yes</v>
          </cell>
          <cell r="AI228">
            <v>0.95</v>
          </cell>
          <cell r="AK228">
            <v>12217.808000000001</v>
          </cell>
          <cell r="AL228">
            <v>12217.808000000001</v>
          </cell>
          <cell r="AM228">
            <v>4727.2860000000001</v>
          </cell>
          <cell r="AN228">
            <v>781.79200000000003</v>
          </cell>
          <cell r="AO228">
            <v>1526.704</v>
          </cell>
          <cell r="AP228">
            <v>480.13900000000001</v>
          </cell>
          <cell r="AQ228">
            <v>539.63499999999999</v>
          </cell>
          <cell r="AR228">
            <v>930.70500000000004</v>
          </cell>
          <cell r="AS228">
            <v>33421.877</v>
          </cell>
          <cell r="AU228">
            <v>11681.183000000001</v>
          </cell>
          <cell r="AV228">
            <v>11681.183000000001</v>
          </cell>
          <cell r="AW228">
            <v>4519.6559999999999</v>
          </cell>
          <cell r="AX228">
            <v>747.45500000000004</v>
          </cell>
          <cell r="AY228">
            <v>1459.6489999999999</v>
          </cell>
          <cell r="AZ228">
            <v>459.05099999999999</v>
          </cell>
          <cell r="BA228">
            <v>515.93299999999999</v>
          </cell>
          <cell r="BB228">
            <v>889.827</v>
          </cell>
          <cell r="BC228">
            <v>31953.937000000005</v>
          </cell>
          <cell r="BE228">
            <v>82.408000000000001</v>
          </cell>
          <cell r="BF228">
            <v>9883.56</v>
          </cell>
          <cell r="BG228">
            <v>4633.9390000000003</v>
          </cell>
          <cell r="BH228">
            <v>692.48400000000004</v>
          </cell>
          <cell r="BI228">
            <v>1624.3219999999999</v>
          </cell>
          <cell r="BJ228">
            <v>469.89299999999997</v>
          </cell>
          <cell r="BK228">
            <v>530.58299999999997</v>
          </cell>
          <cell r="BL228">
            <v>934.16899999999998</v>
          </cell>
          <cell r="BM228">
            <v>18851.358</v>
          </cell>
          <cell r="BO228">
            <v>82.408000000000001</v>
          </cell>
          <cell r="BP228">
            <v>9883.5589999999993</v>
          </cell>
          <cell r="BQ228">
            <v>4633.9380000000001</v>
          </cell>
          <cell r="BR228">
            <v>692.48400000000004</v>
          </cell>
          <cell r="BS228">
            <v>1624.3230000000001</v>
          </cell>
          <cell r="BT228">
            <v>469.89400000000001</v>
          </cell>
          <cell r="BU228">
            <v>530.58199999999999</v>
          </cell>
          <cell r="BV228">
            <v>934.16899999999998</v>
          </cell>
          <cell r="BW228">
            <v>18851.357</v>
          </cell>
          <cell r="CI228">
            <v>78.287999999999997</v>
          </cell>
          <cell r="CJ228">
            <v>9389.3819999999996</v>
          </cell>
          <cell r="CK228">
            <v>4402.2420000000002</v>
          </cell>
          <cell r="CL228">
            <v>657.86</v>
          </cell>
          <cell r="CM228">
            <v>1543.106</v>
          </cell>
          <cell r="CN228">
            <v>446.39800000000002</v>
          </cell>
          <cell r="CO228">
            <v>504.05399999999997</v>
          </cell>
          <cell r="CP228">
            <v>887.46100000000001</v>
          </cell>
          <cell r="CQ228">
            <v>17908.791000000001</v>
          </cell>
          <cell r="CS228">
            <v>4.8890000000000002</v>
          </cell>
          <cell r="CT228">
            <v>371.678</v>
          </cell>
          <cell r="CU228">
            <v>169.16300000000001</v>
          </cell>
          <cell r="CV228">
            <v>21.282</v>
          </cell>
          <cell r="CW228">
            <v>51.817999999999998</v>
          </cell>
          <cell r="CX228">
            <v>12.922000000000001</v>
          </cell>
          <cell r="CY228">
            <v>14.721</v>
          </cell>
          <cell r="CZ228">
            <v>22.847000000000001</v>
          </cell>
          <cell r="DB228">
            <v>4.9219999999999997</v>
          </cell>
          <cell r="DC228">
            <v>655.67499999999995</v>
          </cell>
          <cell r="DD228">
            <v>424.29700000000003</v>
          </cell>
          <cell r="DE228">
            <v>68.992000000000004</v>
          </cell>
          <cell r="DF228">
            <v>168.50700000000001</v>
          </cell>
          <cell r="DG228">
            <v>51.537999999999997</v>
          </cell>
          <cell r="DH228">
            <v>58.826000000000001</v>
          </cell>
          <cell r="DI228">
            <v>108.31699999999999</v>
          </cell>
          <cell r="DJ228">
            <v>1541.0740000000001</v>
          </cell>
          <cell r="DL228">
            <v>0.173902</v>
          </cell>
          <cell r="DM228">
            <v>0.173902</v>
          </cell>
          <cell r="DN228">
            <v>0.788246</v>
          </cell>
          <cell r="DO228">
            <v>1.126215</v>
          </cell>
          <cell r="DP228">
            <v>1.0925590000000001</v>
          </cell>
          <cell r="DQ228">
            <v>1.9415899999999999</v>
          </cell>
          <cell r="DS228">
            <v>14.33</v>
          </cell>
          <cell r="DT228">
            <v>1718.77</v>
          </cell>
          <cell r="DU228">
            <v>3652.68</v>
          </cell>
          <cell r="DV228">
            <v>779.89</v>
          </cell>
          <cell r="DW228">
            <v>1774.67</v>
          </cell>
          <cell r="DX228">
            <v>912.34</v>
          </cell>
          <cell r="DY228">
            <v>1030.17</v>
          </cell>
          <cell r="DZ228">
            <v>1813.77</v>
          </cell>
          <cell r="EA228">
            <v>11696.62</v>
          </cell>
          <cell r="EC228">
            <v>13.61</v>
          </cell>
          <cell r="ED228">
            <v>1632.83</v>
          </cell>
          <cell r="EE228">
            <v>3470.05</v>
          </cell>
          <cell r="EF228">
            <v>740.9</v>
          </cell>
          <cell r="EG228">
            <v>1685.94</v>
          </cell>
          <cell r="EH228">
            <v>866.72</v>
          </cell>
          <cell r="EI228">
            <v>978.66</v>
          </cell>
          <cell r="EJ228">
            <v>1723.08</v>
          </cell>
          <cell r="EK228">
            <v>11111.789999999999</v>
          </cell>
          <cell r="EM228">
            <v>80.179999999999993</v>
          </cell>
          <cell r="EN228">
            <v>80.935999999999993</v>
          </cell>
          <cell r="EP228">
            <v>90.870999999999995</v>
          </cell>
          <cell r="EQ228">
            <v>92.403000000000006</v>
          </cell>
          <cell r="ES228">
            <v>16.728999999999999</v>
          </cell>
          <cell r="ET228">
            <v>19.365000000000002</v>
          </cell>
          <cell r="EX228">
            <v>3479.2710000000002</v>
          </cell>
          <cell r="EY228">
            <v>4339.6350000000002</v>
          </cell>
          <cell r="FA228">
            <v>0.82899999999999996</v>
          </cell>
          <cell r="FB228">
            <v>1.0329999999999999</v>
          </cell>
          <cell r="FC228">
            <v>74.671000000000006</v>
          </cell>
          <cell r="FD228">
            <v>97.204999999999998</v>
          </cell>
          <cell r="FE228">
            <v>34.484000000000002</v>
          </cell>
          <cell r="FF228">
            <v>42.210999999999999</v>
          </cell>
          <cell r="FK228">
            <v>2625.2220000000002</v>
          </cell>
          <cell r="FL228">
            <v>2661.654</v>
          </cell>
          <cell r="FM228">
            <v>2639.58</v>
          </cell>
          <cell r="FN228">
            <v>58.639000000000003</v>
          </cell>
          <cell r="FO228">
            <v>27.803999999999998</v>
          </cell>
          <cell r="FP228">
            <v>306.096</v>
          </cell>
          <cell r="FQ228">
            <v>2269.1149999999998</v>
          </cell>
          <cell r="FS228">
            <v>2661.654</v>
          </cell>
          <cell r="FU228">
            <v>9.9959000000000006E-2</v>
          </cell>
          <cell r="FV228">
            <v>-435.72</v>
          </cell>
          <cell r="FY228">
            <v>0</v>
          </cell>
          <cell r="FZ228">
            <v>239.8</v>
          </cell>
          <cell r="GA228">
            <v>0.187528</v>
          </cell>
          <cell r="GB228">
            <v>-655.6</v>
          </cell>
          <cell r="GE228">
            <v>0.31250800000000001</v>
          </cell>
          <cell r="GF228">
            <v>-1362.22</v>
          </cell>
          <cell r="GL228">
            <v>-262.33</v>
          </cell>
          <cell r="GN228">
            <v>-652.19000000000005</v>
          </cell>
          <cell r="GO228">
            <v>1.2500000000000001E-2</v>
          </cell>
          <cell r="GP228">
            <v>-223.86</v>
          </cell>
          <cell r="GQ228" t="str">
            <v>72-41-042</v>
          </cell>
          <cell r="GR228">
            <v>344</v>
          </cell>
          <cell r="GS228">
            <v>-200</v>
          </cell>
          <cell r="GV228">
            <v>0</v>
          </cell>
          <cell r="GW228">
            <v>0</v>
          </cell>
          <cell r="GX228">
            <v>-3591.92</v>
          </cell>
          <cell r="GY228">
            <v>-200</v>
          </cell>
          <cell r="GZ228">
            <v>-3791.92</v>
          </cell>
          <cell r="HB228">
            <v>8877.66</v>
          </cell>
          <cell r="HC228">
            <v>16197.529999999999</v>
          </cell>
          <cell r="HE228">
            <v>584.83000000000175</v>
          </cell>
          <cell r="HO228">
            <v>2662</v>
          </cell>
          <cell r="HP228">
            <v>2662</v>
          </cell>
          <cell r="HQ228">
            <v>0</v>
          </cell>
          <cell r="HR228">
            <v>8877.66</v>
          </cell>
          <cell r="HS228">
            <v>-652.19000000000005</v>
          </cell>
          <cell r="HT228">
            <v>-262.33</v>
          </cell>
          <cell r="HU228">
            <v>7963.14</v>
          </cell>
          <cell r="HV228">
            <v>0</v>
          </cell>
          <cell r="HW228">
            <v>7963.14</v>
          </cell>
          <cell r="HY228">
            <v>2.9914124718256949</v>
          </cell>
          <cell r="HZ228" t="e">
            <v>#DIV/0!</v>
          </cell>
          <cell r="IA228">
            <v>2.9914124718256949</v>
          </cell>
        </row>
        <row r="231">
          <cell r="B231" t="str">
            <v>72-10-148</v>
          </cell>
          <cell r="C231" t="str">
            <v>CEMI-GTH00165</v>
          </cell>
          <cell r="D231" t="str">
            <v>Blue Drake Woody N 3-5-7H CDP</v>
          </cell>
          <cell r="E231">
            <v>6388</v>
          </cell>
          <cell r="F231">
            <v>7096</v>
          </cell>
          <cell r="H231">
            <v>2.4005000000000001</v>
          </cell>
          <cell r="I231">
            <v>2.4005000000000001</v>
          </cell>
          <cell r="J231">
            <v>0.61629999999999996</v>
          </cell>
          <cell r="K231">
            <v>0.14119999999999999</v>
          </cell>
          <cell r="L231">
            <v>0.1535</v>
          </cell>
          <cell r="M231">
            <v>6.2300000000000001E-2</v>
          </cell>
          <cell r="N231">
            <v>4.2700000000000002E-2</v>
          </cell>
          <cell r="O231">
            <v>8.72E-2</v>
          </cell>
          <cell r="P231">
            <v>3.5036999999999998</v>
          </cell>
          <cell r="Q231">
            <v>1.0037</v>
          </cell>
          <cell r="R231">
            <v>1130.7</v>
          </cell>
          <cell r="T231" t="str">
            <v>PriceTableXTXNGL</v>
          </cell>
          <cell r="Y231">
            <v>41382</v>
          </cell>
          <cell r="Z231">
            <v>14.65</v>
          </cell>
          <cell r="AB231">
            <v>6081.393</v>
          </cell>
          <cell r="AC231">
            <v>6780.8329999999996</v>
          </cell>
          <cell r="AE231" t="str">
            <v>Yes</v>
          </cell>
          <cell r="AG231" t="str">
            <v>Yes</v>
          </cell>
          <cell r="AI231">
            <v>1</v>
          </cell>
          <cell r="AK231">
            <v>15269.021000000001</v>
          </cell>
          <cell r="AL231">
            <v>15269.021000000001</v>
          </cell>
          <cell r="AM231">
            <v>3920.1410000000001</v>
          </cell>
          <cell r="AN231">
            <v>898.14</v>
          </cell>
          <cell r="AO231">
            <v>976.37800000000004</v>
          </cell>
          <cell r="AP231">
            <v>396.27600000000001</v>
          </cell>
          <cell r="AQ231">
            <v>271.60500000000002</v>
          </cell>
          <cell r="AR231">
            <v>554.65899999999999</v>
          </cell>
          <cell r="AS231">
            <v>37555.241000000002</v>
          </cell>
          <cell r="AU231">
            <v>14598.384</v>
          </cell>
          <cell r="AV231">
            <v>14598.384</v>
          </cell>
          <cell r="AW231">
            <v>3747.9630000000002</v>
          </cell>
          <cell r="AX231">
            <v>858.69299999999998</v>
          </cell>
          <cell r="AY231">
            <v>933.49400000000003</v>
          </cell>
          <cell r="AZ231">
            <v>378.87099999999998</v>
          </cell>
          <cell r="BA231">
            <v>259.67500000000001</v>
          </cell>
          <cell r="BB231">
            <v>530.29700000000003</v>
          </cell>
          <cell r="BC231">
            <v>35905.760999999999</v>
          </cell>
          <cell r="BE231">
            <v>102.988</v>
          </cell>
          <cell r="BF231">
            <v>12351.83</v>
          </cell>
          <cell r="BG231">
            <v>3842.732</v>
          </cell>
          <cell r="BH231">
            <v>795.54100000000005</v>
          </cell>
          <cell r="BI231">
            <v>1038.808</v>
          </cell>
          <cell r="BJ231">
            <v>387.82</v>
          </cell>
          <cell r="BK231">
            <v>267.04899999999998</v>
          </cell>
          <cell r="BL231">
            <v>556.72400000000005</v>
          </cell>
          <cell r="BM231">
            <v>19343.491999999998</v>
          </cell>
          <cell r="BO231">
            <v>102.988</v>
          </cell>
          <cell r="BP231">
            <v>12351.83</v>
          </cell>
          <cell r="BQ231">
            <v>3842.732</v>
          </cell>
          <cell r="BR231">
            <v>795.54100000000005</v>
          </cell>
          <cell r="BS231">
            <v>1038.808</v>
          </cell>
          <cell r="BT231">
            <v>387.82</v>
          </cell>
          <cell r="BU231">
            <v>267.048</v>
          </cell>
          <cell r="BV231">
            <v>556.72299999999996</v>
          </cell>
          <cell r="BW231">
            <v>19343.489999999998</v>
          </cell>
          <cell r="CI231">
            <v>102.988</v>
          </cell>
          <cell r="CJ231">
            <v>12351.83</v>
          </cell>
          <cell r="CK231">
            <v>3842.732</v>
          </cell>
          <cell r="CL231">
            <v>795.54100000000005</v>
          </cell>
          <cell r="CM231">
            <v>1038.808</v>
          </cell>
          <cell r="CN231">
            <v>387.82</v>
          </cell>
          <cell r="CO231">
            <v>267.04899999999998</v>
          </cell>
          <cell r="CP231">
            <v>556.72400000000005</v>
          </cell>
          <cell r="CQ231">
            <v>19343.491999999998</v>
          </cell>
          <cell r="CS231">
            <v>6.11</v>
          </cell>
          <cell r="CT231">
            <v>464.49900000000002</v>
          </cell>
          <cell r="CU231">
            <v>140.28</v>
          </cell>
          <cell r="CV231">
            <v>24.449000000000002</v>
          </cell>
          <cell r="CW231">
            <v>33.139000000000003</v>
          </cell>
          <cell r="CX231">
            <v>10.664999999999999</v>
          </cell>
          <cell r="CY231">
            <v>7.4089999999999998</v>
          </cell>
          <cell r="CZ231">
            <v>13.616</v>
          </cell>
          <cell r="DB231">
            <v>6.1509999999999998</v>
          </cell>
          <cell r="DC231">
            <v>819.42</v>
          </cell>
          <cell r="DD231">
            <v>351.85199999999998</v>
          </cell>
          <cell r="DE231">
            <v>79.260000000000005</v>
          </cell>
          <cell r="DF231">
            <v>107.76600000000001</v>
          </cell>
          <cell r="DG231">
            <v>42.536000000000001</v>
          </cell>
          <cell r="DH231">
            <v>29.608000000000001</v>
          </cell>
          <cell r="DI231">
            <v>64.552000000000007</v>
          </cell>
          <cell r="DJ231">
            <v>1501.1449999999998</v>
          </cell>
          <cell r="DL231">
            <v>0.173902</v>
          </cell>
          <cell r="DM231">
            <v>0.173902</v>
          </cell>
          <cell r="DN231">
            <v>0.788246</v>
          </cell>
          <cell r="DO231">
            <v>1.126215</v>
          </cell>
          <cell r="DP231">
            <v>1.0925590000000001</v>
          </cell>
          <cell r="DQ231">
            <v>1.9415899999999999</v>
          </cell>
          <cell r="DS231">
            <v>17.91</v>
          </cell>
          <cell r="DT231">
            <v>2148.0100000000002</v>
          </cell>
          <cell r="DU231">
            <v>3029.02</v>
          </cell>
          <cell r="DV231">
            <v>895.95</v>
          </cell>
          <cell r="DW231">
            <v>1134.96</v>
          </cell>
          <cell r="DX231">
            <v>752.99</v>
          </cell>
          <cell r="DY231">
            <v>518.5</v>
          </cell>
          <cell r="DZ231">
            <v>1080.93</v>
          </cell>
          <cell r="EA231">
            <v>9578.27</v>
          </cell>
          <cell r="EC231">
            <v>17.91</v>
          </cell>
          <cell r="ED231">
            <v>2148.0100000000002</v>
          </cell>
          <cell r="EE231">
            <v>3029.02</v>
          </cell>
          <cell r="EF231">
            <v>895.95</v>
          </cell>
          <cell r="EG231">
            <v>1134.96</v>
          </cell>
          <cell r="EH231">
            <v>752.99</v>
          </cell>
          <cell r="EI231">
            <v>518.5</v>
          </cell>
          <cell r="EJ231">
            <v>1080.93</v>
          </cell>
          <cell r="EK231">
            <v>9578.27</v>
          </cell>
          <cell r="EM231">
            <v>130.524</v>
          </cell>
          <cell r="EN231">
            <v>131.75399999999999</v>
          </cell>
          <cell r="EP231">
            <v>147.929</v>
          </cell>
          <cell r="EQ231">
            <v>150.422</v>
          </cell>
          <cell r="ES231">
            <v>27.233000000000001</v>
          </cell>
          <cell r="ET231">
            <v>31.523</v>
          </cell>
          <cell r="EX231">
            <v>6360.7669999999998</v>
          </cell>
          <cell r="EY231">
            <v>7064.4769999999999</v>
          </cell>
          <cell r="FA231">
            <v>1.516</v>
          </cell>
          <cell r="FB231">
            <v>1.681</v>
          </cell>
          <cell r="FC231">
            <v>136.51300000000001</v>
          </cell>
          <cell r="FD231">
            <v>158.24</v>
          </cell>
          <cell r="FE231">
            <v>63.043999999999997</v>
          </cell>
          <cell r="FF231">
            <v>68.715000000000003</v>
          </cell>
          <cell r="FK231">
            <v>5281.1560000000009</v>
          </cell>
          <cell r="FL231">
            <v>5354.4459999999999</v>
          </cell>
          <cell r="FM231">
            <v>5310.04</v>
          </cell>
          <cell r="FN231">
            <v>117.964</v>
          </cell>
          <cell r="FO231">
            <v>55.933</v>
          </cell>
          <cell r="FP231">
            <v>615.77300000000002</v>
          </cell>
          <cell r="FQ231">
            <v>4564.7759999999998</v>
          </cell>
          <cell r="FR231">
            <v>5354.4459999999999</v>
          </cell>
          <cell r="FS231">
            <v>0</v>
          </cell>
          <cell r="FU231">
            <v>0.2</v>
          </cell>
          <cell r="FV231">
            <v>-1419.2</v>
          </cell>
          <cell r="FW231">
            <v>0</v>
          </cell>
          <cell r="FX231">
            <v>0</v>
          </cell>
          <cell r="FY231">
            <v>0</v>
          </cell>
          <cell r="FZ231">
            <v>192</v>
          </cell>
          <cell r="GA231">
            <v>0.15</v>
          </cell>
          <cell r="GB231">
            <v>-958.2</v>
          </cell>
          <cell r="GE231">
            <v>0.2</v>
          </cell>
          <cell r="GF231">
            <v>-1419.2</v>
          </cell>
          <cell r="GO231">
            <v>1.4999999999999999E-2</v>
          </cell>
          <cell r="GP231">
            <v>-290.14999999999998</v>
          </cell>
          <cell r="GQ231" t="str">
            <v>72-12-148</v>
          </cell>
          <cell r="GR231">
            <v>125</v>
          </cell>
          <cell r="GS231">
            <v>-200</v>
          </cell>
          <cell r="GT231">
            <v>0.2</v>
          </cell>
          <cell r="GU231">
            <v>-25.4</v>
          </cell>
          <cell r="GV231">
            <v>0</v>
          </cell>
          <cell r="GW231">
            <v>0</v>
          </cell>
          <cell r="GX231">
            <v>-1709.35</v>
          </cell>
          <cell r="GY231">
            <v>-2602.8000000000002</v>
          </cell>
          <cell r="GZ231">
            <v>-4312.1499999999996</v>
          </cell>
          <cell r="HC231">
            <v>5266.1200000000008</v>
          </cell>
          <cell r="HE231">
            <v>0</v>
          </cell>
        </row>
        <row r="232">
          <cell r="B232" t="str">
            <v>72-40-195</v>
          </cell>
          <cell r="C232" t="str">
            <v>CEMI-GTH00165</v>
          </cell>
          <cell r="D232" t="str">
            <v>Blue Drake Woody South</v>
          </cell>
          <cell r="E232">
            <v>16384</v>
          </cell>
          <cell r="F232">
            <v>18154</v>
          </cell>
          <cell r="H232">
            <v>2.4382999999999999</v>
          </cell>
          <cell r="I232">
            <v>2.4382999999999999</v>
          </cell>
          <cell r="J232">
            <v>0.60360000000000003</v>
          </cell>
          <cell r="K232">
            <v>0.13089999999999999</v>
          </cell>
          <cell r="L232">
            <v>0.14660000000000001</v>
          </cell>
          <cell r="M232">
            <v>5.45E-2</v>
          </cell>
          <cell r="N232">
            <v>3.8600000000000002E-2</v>
          </cell>
          <cell r="O232">
            <v>6.8500000000000005E-2</v>
          </cell>
          <cell r="P232">
            <v>3.4809999999999999</v>
          </cell>
          <cell r="Q232">
            <v>0.94169999999999998</v>
          </cell>
          <cell r="R232">
            <v>1127.7</v>
          </cell>
          <cell r="T232" t="str">
            <v>PriceTableXTXNGL</v>
          </cell>
          <cell r="Y232">
            <v>41382</v>
          </cell>
          <cell r="Z232">
            <v>14.65</v>
          </cell>
          <cell r="AB232">
            <v>15597.779</v>
          </cell>
          <cell r="AC232">
            <v>17347.694</v>
          </cell>
          <cell r="AE232" t="str">
            <v>Yes</v>
          </cell>
          <cell r="AG232" t="str">
            <v>Yes</v>
          </cell>
          <cell r="AI232">
            <v>1</v>
          </cell>
          <cell r="AK232">
            <v>39779.226000000002</v>
          </cell>
          <cell r="AL232">
            <v>39779.226000000002</v>
          </cell>
          <cell r="AM232">
            <v>9847.3279999999995</v>
          </cell>
          <cell r="AN232">
            <v>2135.5459999999998</v>
          </cell>
          <cell r="AO232">
            <v>2391.6799999999998</v>
          </cell>
          <cell r="AP232">
            <v>889.13099999999997</v>
          </cell>
          <cell r="AQ232">
            <v>629.73299999999995</v>
          </cell>
          <cell r="AR232">
            <v>1117.5309999999999</v>
          </cell>
          <cell r="AS232">
            <v>96569.400999999983</v>
          </cell>
          <cell r="AU232">
            <v>38032.065000000002</v>
          </cell>
          <cell r="AV232">
            <v>38032.065000000002</v>
          </cell>
          <cell r="AW232">
            <v>9414.8189999999995</v>
          </cell>
          <cell r="AX232">
            <v>2041.749</v>
          </cell>
          <cell r="AY232">
            <v>2286.634</v>
          </cell>
          <cell r="AZ232">
            <v>850.07899999999995</v>
          </cell>
          <cell r="BA232">
            <v>602.07399999999996</v>
          </cell>
          <cell r="BB232">
            <v>1068.4480000000001</v>
          </cell>
          <cell r="BC232">
            <v>92327.933000000005</v>
          </cell>
          <cell r="BE232">
            <v>268.30700000000002</v>
          </cell>
          <cell r="BF232">
            <v>32179.288</v>
          </cell>
          <cell r="BG232">
            <v>9652.8780000000006</v>
          </cell>
          <cell r="BH232">
            <v>1891.5909999999999</v>
          </cell>
          <cell r="BI232">
            <v>2544.6060000000002</v>
          </cell>
          <cell r="BJ232">
            <v>870.15800000000002</v>
          </cell>
          <cell r="BK232">
            <v>619.16899999999998</v>
          </cell>
          <cell r="BL232">
            <v>1121.691</v>
          </cell>
          <cell r="BM232">
            <v>49147.688000000002</v>
          </cell>
          <cell r="BO232">
            <v>268.30700000000002</v>
          </cell>
          <cell r="BP232">
            <v>32179.288</v>
          </cell>
          <cell r="BQ232">
            <v>9652.8780000000006</v>
          </cell>
          <cell r="BR232">
            <v>1891.59</v>
          </cell>
          <cell r="BS232">
            <v>2544.6060000000002</v>
          </cell>
          <cell r="BT232">
            <v>870.15800000000002</v>
          </cell>
          <cell r="BU232">
            <v>619.16899999999998</v>
          </cell>
          <cell r="BV232">
            <v>1121.691</v>
          </cell>
          <cell r="BW232">
            <v>49147.686999999998</v>
          </cell>
          <cell r="CI232">
            <v>268.30700000000002</v>
          </cell>
          <cell r="CJ232">
            <v>32179.288</v>
          </cell>
          <cell r="CK232">
            <v>9652.8780000000006</v>
          </cell>
          <cell r="CL232">
            <v>1891.5909999999999</v>
          </cell>
          <cell r="CM232">
            <v>2544.6060000000002</v>
          </cell>
          <cell r="CN232">
            <v>870.15800000000002</v>
          </cell>
          <cell r="CO232">
            <v>619.16899999999998</v>
          </cell>
          <cell r="CP232">
            <v>1121.691</v>
          </cell>
          <cell r="CQ232">
            <v>49147.688000000002</v>
          </cell>
          <cell r="CS232">
            <v>15.917999999999999</v>
          </cell>
          <cell r="CT232">
            <v>1210.125</v>
          </cell>
          <cell r="CU232">
            <v>352.38099999999997</v>
          </cell>
          <cell r="CV232">
            <v>58.134999999999998</v>
          </cell>
          <cell r="CW232">
            <v>81.176000000000002</v>
          </cell>
          <cell r="CX232">
            <v>23.93</v>
          </cell>
          <cell r="CY232">
            <v>17.178999999999998</v>
          </cell>
          <cell r="CZ232">
            <v>27.433</v>
          </cell>
          <cell r="DB232">
            <v>16.026</v>
          </cell>
          <cell r="DC232">
            <v>2134.7739999999999</v>
          </cell>
          <cell r="DD232">
            <v>883.846</v>
          </cell>
          <cell r="DE232">
            <v>188.459</v>
          </cell>
          <cell r="DF232">
            <v>263.97699999999998</v>
          </cell>
          <cell r="DG232">
            <v>95.438999999999993</v>
          </cell>
          <cell r="DH232">
            <v>68.647000000000006</v>
          </cell>
          <cell r="DI232">
            <v>130.06</v>
          </cell>
          <cell r="DJ232">
            <v>3781.2279999999992</v>
          </cell>
          <cell r="DL232">
            <v>0.173902</v>
          </cell>
          <cell r="DM232">
            <v>0.173902</v>
          </cell>
          <cell r="DN232">
            <v>0.788246</v>
          </cell>
          <cell r="DO232">
            <v>1.126215</v>
          </cell>
          <cell r="DP232">
            <v>1.0925590000000001</v>
          </cell>
          <cell r="DQ232">
            <v>1.9415899999999999</v>
          </cell>
          <cell r="DS232">
            <v>46.66</v>
          </cell>
          <cell r="DT232">
            <v>5596.04</v>
          </cell>
          <cell r="DU232">
            <v>7608.84</v>
          </cell>
          <cell r="DV232">
            <v>2130.34</v>
          </cell>
          <cell r="DW232">
            <v>2780.13</v>
          </cell>
          <cell r="DX232">
            <v>1689.49</v>
          </cell>
          <cell r="DY232">
            <v>1202.17</v>
          </cell>
          <cell r="DZ232">
            <v>2177.86</v>
          </cell>
          <cell r="EA232">
            <v>23231.530000000006</v>
          </cell>
          <cell r="EC232">
            <v>46.66</v>
          </cell>
          <cell r="ED232">
            <v>5596.04</v>
          </cell>
          <cell r="EE232">
            <v>7608.84</v>
          </cell>
          <cell r="EF232">
            <v>2130.34</v>
          </cell>
          <cell r="EG232">
            <v>2780.13</v>
          </cell>
          <cell r="EH232">
            <v>1689.49</v>
          </cell>
          <cell r="EI232">
            <v>1202.17</v>
          </cell>
          <cell r="EJ232">
            <v>2177.86</v>
          </cell>
          <cell r="EK232">
            <v>23231.530000000006</v>
          </cell>
          <cell r="EM232">
            <v>333.92700000000002</v>
          </cell>
          <cell r="EN232">
            <v>337.07399999999996</v>
          </cell>
          <cell r="EP232">
            <v>378.45299999999997</v>
          </cell>
          <cell r="EQ232">
            <v>384.83199999999999</v>
          </cell>
          <cell r="ES232">
            <v>69.671999999999997</v>
          </cell>
          <cell r="ET232">
            <v>80.647000000000006</v>
          </cell>
          <cell r="EX232">
            <v>16314.328</v>
          </cell>
          <cell r="EY232">
            <v>18073.352999999999</v>
          </cell>
          <cell r="FA232">
            <v>3.8879999999999999</v>
          </cell>
          <cell r="FB232">
            <v>4.3010000000000002</v>
          </cell>
          <cell r="FC232">
            <v>350.13400000000001</v>
          </cell>
          <cell r="FD232">
            <v>404.83199999999999</v>
          </cell>
          <cell r="FE232">
            <v>161.696</v>
          </cell>
          <cell r="FF232">
            <v>175.797</v>
          </cell>
          <cell r="FK232">
            <v>13570.218999999999</v>
          </cell>
          <cell r="FL232">
            <v>13758.540999999999</v>
          </cell>
          <cell r="FM232">
            <v>13644.437</v>
          </cell>
          <cell r="FN232">
            <v>303.11500000000001</v>
          </cell>
          <cell r="FO232">
            <v>143.72200000000001</v>
          </cell>
          <cell r="FP232">
            <v>1582.2629999999999</v>
          </cell>
          <cell r="FQ232">
            <v>11729.441000000001</v>
          </cell>
          <cell r="FR232">
            <v>13758.540999999999</v>
          </cell>
          <cell r="FS232">
            <v>0</v>
          </cell>
          <cell r="FU232">
            <v>0.2</v>
          </cell>
          <cell r="FV232">
            <v>-3630.8</v>
          </cell>
          <cell r="FW232">
            <v>0</v>
          </cell>
          <cell r="FX232">
            <v>0</v>
          </cell>
          <cell r="FY232">
            <v>0</v>
          </cell>
          <cell r="FZ232">
            <v>177.1</v>
          </cell>
          <cell r="GA232">
            <v>0.15</v>
          </cell>
          <cell r="GB232">
            <v>-2457.6</v>
          </cell>
          <cell r="GE232">
            <v>0.2</v>
          </cell>
          <cell r="GF232">
            <v>-3630.8</v>
          </cell>
          <cell r="GO232">
            <v>1.4999999999999999E-2</v>
          </cell>
          <cell r="GP232">
            <v>-737.22</v>
          </cell>
          <cell r="GQ232" t="str">
            <v>72-41-195</v>
          </cell>
          <cell r="GR232">
            <v>133</v>
          </cell>
          <cell r="GS232">
            <v>-200</v>
          </cell>
          <cell r="GT232">
            <v>0.2</v>
          </cell>
          <cell r="GU232">
            <v>-27</v>
          </cell>
          <cell r="GV232">
            <v>0</v>
          </cell>
          <cell r="GW232">
            <v>0</v>
          </cell>
          <cell r="GX232">
            <v>-4368.0200000000004</v>
          </cell>
          <cell r="GY232">
            <v>-6315.4</v>
          </cell>
          <cell r="GZ232">
            <v>-10683.42</v>
          </cell>
          <cell r="HC232">
            <v>12548.110000000006</v>
          </cell>
          <cell r="HE232">
            <v>0</v>
          </cell>
        </row>
        <row r="234">
          <cell r="B234" t="str">
            <v>72-40-231</v>
          </cell>
          <cell r="C234" t="str">
            <v>CEMI-GTH00174</v>
          </cell>
          <cell r="D234" t="str">
            <v>Winscott NW</v>
          </cell>
          <cell r="E234">
            <v>24018</v>
          </cell>
          <cell r="F234">
            <v>26501</v>
          </cell>
          <cell r="H234">
            <v>2.2543000000000002</v>
          </cell>
          <cell r="I234">
            <v>2.2543000000000002</v>
          </cell>
          <cell r="J234">
            <v>0.63800000000000001</v>
          </cell>
          <cell r="K234">
            <v>0.14130000000000001</v>
          </cell>
          <cell r="L234">
            <v>0.16889999999999999</v>
          </cell>
          <cell r="M234">
            <v>6.4299999999999996E-2</v>
          </cell>
          <cell r="N234">
            <v>4.5499999999999999E-2</v>
          </cell>
          <cell r="O234">
            <v>0.12839999999999999</v>
          </cell>
          <cell r="P234">
            <v>3.4407000000000001</v>
          </cell>
          <cell r="Q234">
            <v>1.2982</v>
          </cell>
          <cell r="R234">
            <v>1122.9000000000001</v>
          </cell>
          <cell r="T234" t="str">
            <v>PriceTableXTXNGL</v>
          </cell>
          <cell r="Y234">
            <v>41389</v>
          </cell>
          <cell r="Z234">
            <v>14.65</v>
          </cell>
          <cell r="AB234">
            <v>22865.855</v>
          </cell>
          <cell r="AC234">
            <v>25323.964</v>
          </cell>
          <cell r="AE234" t="str">
            <v>Yes</v>
          </cell>
          <cell r="AG234" t="str">
            <v>Yes</v>
          </cell>
          <cell r="AI234">
            <v>1</v>
          </cell>
          <cell r="AK234">
            <v>53914.502</v>
          </cell>
          <cell r="AL234">
            <v>53914.502</v>
          </cell>
          <cell r="AM234">
            <v>15258.596</v>
          </cell>
          <cell r="AN234">
            <v>3379.3719999999998</v>
          </cell>
          <cell r="AO234">
            <v>4039.462</v>
          </cell>
          <cell r="AP234">
            <v>1537.818</v>
          </cell>
          <cell r="AQ234">
            <v>1088.191</v>
          </cell>
          <cell r="AR234">
            <v>3070.8519999999999</v>
          </cell>
          <cell r="AS234">
            <v>136203.29500000001</v>
          </cell>
          <cell r="AU234">
            <v>51546.497000000003</v>
          </cell>
          <cell r="AV234">
            <v>51546.497000000003</v>
          </cell>
          <cell r="AW234">
            <v>14588.415000000001</v>
          </cell>
          <cell r="AX234">
            <v>3230.9450000000002</v>
          </cell>
          <cell r="AY234">
            <v>3862.0430000000001</v>
          </cell>
          <cell r="AZ234">
            <v>1470.2739999999999</v>
          </cell>
          <cell r="BA234">
            <v>1040.396</v>
          </cell>
          <cell r="BB234">
            <v>2935.9760000000001</v>
          </cell>
          <cell r="BC234">
            <v>130221.04300000002</v>
          </cell>
          <cell r="BE234">
            <v>363.64800000000002</v>
          </cell>
          <cell r="BF234">
            <v>43613.978000000003</v>
          </cell>
          <cell r="BG234">
            <v>14957.291999999999</v>
          </cell>
          <cell r="BH234">
            <v>2993.328</v>
          </cell>
          <cell r="BI234">
            <v>4297.7479999999996</v>
          </cell>
          <cell r="BJ234">
            <v>1505.002</v>
          </cell>
          <cell r="BK234">
            <v>1069.9369999999999</v>
          </cell>
          <cell r="BL234">
            <v>3082.2829999999999</v>
          </cell>
          <cell r="BM234">
            <v>71883.216</v>
          </cell>
          <cell r="BO234">
            <v>363.64800000000002</v>
          </cell>
          <cell r="BP234">
            <v>43613.976999999999</v>
          </cell>
          <cell r="BQ234">
            <v>14957.290999999999</v>
          </cell>
          <cell r="BR234">
            <v>2993.328</v>
          </cell>
          <cell r="BS234">
            <v>4297.7479999999996</v>
          </cell>
          <cell r="BT234">
            <v>1505.002</v>
          </cell>
          <cell r="BU234">
            <v>1069.9369999999999</v>
          </cell>
          <cell r="BV234">
            <v>3082.2829999999999</v>
          </cell>
          <cell r="BW234">
            <v>71883.213999999993</v>
          </cell>
          <cell r="CI234">
            <v>363.64800000000002</v>
          </cell>
          <cell r="CJ234">
            <v>43613.978000000003</v>
          </cell>
          <cell r="CK234">
            <v>14957.291999999999</v>
          </cell>
          <cell r="CL234">
            <v>2993.328</v>
          </cell>
          <cell r="CM234">
            <v>4297.7479999999996</v>
          </cell>
          <cell r="CN234">
            <v>1505.002</v>
          </cell>
          <cell r="CO234">
            <v>1069.9369999999999</v>
          </cell>
          <cell r="CP234">
            <v>3082.2829999999999</v>
          </cell>
          <cell r="CQ234">
            <v>71883.216</v>
          </cell>
          <cell r="CS234">
            <v>21.574000000000002</v>
          </cell>
          <cell r="CT234">
            <v>1640.134</v>
          </cell>
          <cell r="CU234">
            <v>546.02099999999996</v>
          </cell>
          <cell r="CV234">
            <v>91.994</v>
          </cell>
          <cell r="CW234">
            <v>137.10300000000001</v>
          </cell>
          <cell r="CX234">
            <v>41.387999999999998</v>
          </cell>
          <cell r="CY234">
            <v>29.686</v>
          </cell>
          <cell r="CZ234">
            <v>75.382999999999996</v>
          </cell>
          <cell r="DB234">
            <v>21.72</v>
          </cell>
          <cell r="DC234">
            <v>2893.3510000000001</v>
          </cell>
          <cell r="DD234">
            <v>1369.5350000000001</v>
          </cell>
          <cell r="DE234">
            <v>298.22500000000002</v>
          </cell>
          <cell r="DF234">
            <v>445.84800000000001</v>
          </cell>
          <cell r="DG234">
            <v>165.06899999999999</v>
          </cell>
          <cell r="DH234">
            <v>118.624</v>
          </cell>
          <cell r="DI234">
            <v>357.39100000000002</v>
          </cell>
          <cell r="DJ234">
            <v>5669.7629999999999</v>
          </cell>
          <cell r="DL234">
            <v>0.173902</v>
          </cell>
          <cell r="DM234">
            <v>0.173902</v>
          </cell>
          <cell r="DN234">
            <v>0.788246</v>
          </cell>
          <cell r="DO234">
            <v>1.126215</v>
          </cell>
          <cell r="DP234">
            <v>1.0925590000000001</v>
          </cell>
          <cell r="DQ234">
            <v>1.9415899999999999</v>
          </cell>
          <cell r="DS234">
            <v>63.24</v>
          </cell>
          <cell r="DT234">
            <v>7584.56</v>
          </cell>
          <cell r="DU234">
            <v>11790.02</v>
          </cell>
          <cell r="DV234">
            <v>3371.13</v>
          </cell>
          <cell r="DW234">
            <v>4695.54</v>
          </cell>
          <cell r="DX234">
            <v>2922.1</v>
          </cell>
          <cell r="DY234">
            <v>2077.38</v>
          </cell>
          <cell r="DZ234">
            <v>5984.53</v>
          </cell>
          <cell r="EA234">
            <v>38488.5</v>
          </cell>
          <cell r="EC234">
            <v>63.24</v>
          </cell>
          <cell r="ED234">
            <v>7584.56</v>
          </cell>
          <cell r="EE234">
            <v>11790.02</v>
          </cell>
          <cell r="EF234">
            <v>3371.13</v>
          </cell>
          <cell r="EG234">
            <v>4695.54</v>
          </cell>
          <cell r="EH234">
            <v>2922.1</v>
          </cell>
          <cell r="EI234">
            <v>2077.38</v>
          </cell>
          <cell r="EJ234">
            <v>5984.53</v>
          </cell>
          <cell r="EK234">
            <v>38488.5</v>
          </cell>
          <cell r="EM234">
            <v>508.95299999999997</v>
          </cell>
          <cell r="EN234">
            <v>513.72900000000004</v>
          </cell>
          <cell r="EP234">
            <v>552.46199999999999</v>
          </cell>
          <cell r="EQ234">
            <v>561.77300000000002</v>
          </cell>
          <cell r="ES234">
            <v>101.706</v>
          </cell>
          <cell r="ET234">
            <v>117.72800000000001</v>
          </cell>
          <cell r="EX234">
            <v>23916.294000000002</v>
          </cell>
          <cell r="EY234">
            <v>26383.272000000001</v>
          </cell>
          <cell r="FA234">
            <v>5.7</v>
          </cell>
          <cell r="FB234">
            <v>6.2779999999999996</v>
          </cell>
          <cell r="FC234">
            <v>513.28599999999994</v>
          </cell>
          <cell r="FD234">
            <v>590.96900000000005</v>
          </cell>
          <cell r="FE234">
            <v>237.042</v>
          </cell>
          <cell r="FF234">
            <v>256.62599999999998</v>
          </cell>
          <cell r="FK234">
            <v>19638.007000000001</v>
          </cell>
          <cell r="FL234">
            <v>19910.536</v>
          </cell>
          <cell r="FM234">
            <v>19745.412</v>
          </cell>
          <cell r="FN234">
            <v>438.65</v>
          </cell>
          <cell r="FO234">
            <v>207.98599999999999</v>
          </cell>
          <cell r="FP234">
            <v>2289.7559999999999</v>
          </cell>
          <cell r="FQ234">
            <v>16974.144</v>
          </cell>
          <cell r="FR234">
            <v>19910.536</v>
          </cell>
          <cell r="FS234">
            <v>0</v>
          </cell>
          <cell r="FU234">
            <v>0.2</v>
          </cell>
          <cell r="FV234">
            <v>-5394.33</v>
          </cell>
          <cell r="FZ234">
            <v>142.69999999999999</v>
          </cell>
          <cell r="GA234">
            <v>0.15</v>
          </cell>
          <cell r="GB234">
            <v>-3602.7</v>
          </cell>
          <cell r="GE234">
            <v>0.12</v>
          </cell>
          <cell r="GF234">
            <v>-3236.6</v>
          </cell>
          <cell r="GK234">
            <v>0.05</v>
          </cell>
          <cell r="GL234">
            <v>-995.53</v>
          </cell>
          <cell r="GO234">
            <v>1.4999999999999999E-2</v>
          </cell>
          <cell r="GP234">
            <v>-1078.25</v>
          </cell>
          <cell r="GQ234" t="str">
            <v>72-41-231</v>
          </cell>
          <cell r="GR234">
            <v>4179</v>
          </cell>
          <cell r="GS234">
            <v>-200</v>
          </cell>
          <cell r="GT234">
            <v>0.15</v>
          </cell>
          <cell r="GU234">
            <v>-637.95000000000005</v>
          </cell>
          <cell r="GV234">
            <v>0</v>
          </cell>
          <cell r="GW234">
            <v>0</v>
          </cell>
          <cell r="GX234">
            <v>-6472.58</v>
          </cell>
          <cell r="GY234">
            <v>-8672.7799999999988</v>
          </cell>
          <cell r="GZ234">
            <v>-15145.36</v>
          </cell>
          <cell r="HC234">
            <v>23343.14</v>
          </cell>
          <cell r="HE234">
            <v>0</v>
          </cell>
        </row>
        <row r="235">
          <cell r="B235" t="str">
            <v>81-10-176</v>
          </cell>
          <cell r="C235" t="str">
            <v>CEMI-GTH00174WS</v>
          </cell>
          <cell r="D235" t="str">
            <v>Hodges Wilkinson CDP</v>
          </cell>
          <cell r="E235">
            <v>347719</v>
          </cell>
          <cell r="F235">
            <v>362130</v>
          </cell>
          <cell r="H235">
            <v>1.7082999999999999</v>
          </cell>
          <cell r="I235">
            <v>1.7082999999999999</v>
          </cell>
          <cell r="J235">
            <v>0.28639999999999999</v>
          </cell>
          <cell r="K235">
            <v>5.1900000000000002E-2</v>
          </cell>
          <cell r="L235">
            <v>5.67E-2</v>
          </cell>
          <cell r="M235">
            <v>1.7500000000000002E-2</v>
          </cell>
          <cell r="N235">
            <v>9.1000000000000004E-3</v>
          </cell>
          <cell r="O235">
            <v>1.4E-2</v>
          </cell>
          <cell r="P235">
            <v>2.1438999999999999</v>
          </cell>
          <cell r="Q235">
            <v>1.4715</v>
          </cell>
          <cell r="R235">
            <v>1060</v>
          </cell>
          <cell r="T235" t="str">
            <v>PriceTableXTXNGL</v>
          </cell>
          <cell r="Y235">
            <v>41435</v>
          </cell>
          <cell r="Z235">
            <v>14.65</v>
          </cell>
          <cell r="AB235">
            <v>322413.46999999997</v>
          </cell>
          <cell r="AC235">
            <v>336234.016</v>
          </cell>
          <cell r="AE235" t="str">
            <v>Yes</v>
          </cell>
          <cell r="AG235" t="str">
            <v>Yes</v>
          </cell>
          <cell r="AI235">
            <v>1</v>
          </cell>
          <cell r="AK235">
            <v>576081.25899999996</v>
          </cell>
          <cell r="AL235">
            <v>576081.25899999996</v>
          </cell>
          <cell r="AM235">
            <v>96581.205000000002</v>
          </cell>
          <cell r="AN235">
            <v>17501.971000000001</v>
          </cell>
          <cell r="AO235">
            <v>19120.651000000002</v>
          </cell>
          <cell r="AP235">
            <v>5901.4350000000004</v>
          </cell>
          <cell r="AQ235">
            <v>3068.7460000000001</v>
          </cell>
          <cell r="AR235">
            <v>4721.1480000000001</v>
          </cell>
          <cell r="AS235">
            <v>1299057.6740000001</v>
          </cell>
          <cell r="AU235">
            <v>550778.93099999998</v>
          </cell>
          <cell r="AV235">
            <v>550778.93099999998</v>
          </cell>
          <cell r="AW235">
            <v>92339.217999999993</v>
          </cell>
          <cell r="AX235">
            <v>16733.258999999998</v>
          </cell>
          <cell r="AY235">
            <v>18280.844000000001</v>
          </cell>
          <cell r="AZ235">
            <v>5642.2359999999999</v>
          </cell>
          <cell r="BA235">
            <v>2933.9630000000002</v>
          </cell>
          <cell r="BB235">
            <v>4513.7889999999998</v>
          </cell>
          <cell r="BC235">
            <v>1242001.1710000003</v>
          </cell>
          <cell r="BE235">
            <v>3885.614</v>
          </cell>
          <cell r="BF235">
            <v>466019.24</v>
          </cell>
          <cell r="BG235">
            <v>94674.065000000002</v>
          </cell>
          <cell r="BH235">
            <v>15502.625</v>
          </cell>
          <cell r="BI235">
            <v>20343.238000000001</v>
          </cell>
          <cell r="BJ235">
            <v>5775.5039999999999</v>
          </cell>
          <cell r="BK235">
            <v>3017.268</v>
          </cell>
          <cell r="BL235">
            <v>4738.7219999999998</v>
          </cell>
          <cell r="BM235">
            <v>613956.27599999995</v>
          </cell>
          <cell r="BO235">
            <v>3885.614</v>
          </cell>
          <cell r="BP235">
            <v>466019.24099999998</v>
          </cell>
          <cell r="BQ235">
            <v>94674.066000000006</v>
          </cell>
          <cell r="BR235">
            <v>15502.625</v>
          </cell>
          <cell r="BS235">
            <v>20343.238000000001</v>
          </cell>
          <cell r="BT235">
            <v>5775.5050000000001</v>
          </cell>
          <cell r="BU235">
            <v>3017.2689999999998</v>
          </cell>
          <cell r="BV235">
            <v>4738.7219999999998</v>
          </cell>
          <cell r="BW235">
            <v>613956.27999999991</v>
          </cell>
          <cell r="CI235">
            <v>3885.614</v>
          </cell>
          <cell r="CJ235">
            <v>466019.24</v>
          </cell>
          <cell r="CK235">
            <v>94674.065000000002</v>
          </cell>
          <cell r="CL235">
            <v>15502.625</v>
          </cell>
          <cell r="CM235">
            <v>20343.238000000001</v>
          </cell>
          <cell r="CN235">
            <v>5775.5039999999999</v>
          </cell>
          <cell r="CO235">
            <v>3017.268</v>
          </cell>
          <cell r="CP235">
            <v>4738.7219999999998</v>
          </cell>
          <cell r="CQ235">
            <v>613956.27599999995</v>
          </cell>
          <cell r="CS235">
            <v>230.51900000000001</v>
          </cell>
          <cell r="CT235">
            <v>17524.983</v>
          </cell>
          <cell r="CU235">
            <v>3456.107</v>
          </cell>
          <cell r="CV235">
            <v>476.44400000000002</v>
          </cell>
          <cell r="CW235">
            <v>648.971</v>
          </cell>
          <cell r="CX235">
            <v>158.828</v>
          </cell>
          <cell r="CY235">
            <v>83.715999999999994</v>
          </cell>
          <cell r="CZ235">
            <v>115.89400000000001</v>
          </cell>
          <cell r="DB235">
            <v>232.084</v>
          </cell>
          <cell r="DC235">
            <v>30915.716</v>
          </cell>
          <cell r="DD235">
            <v>8668.6409999999996</v>
          </cell>
          <cell r="DE235">
            <v>1544.527</v>
          </cell>
          <cell r="DF235">
            <v>2110.4070000000002</v>
          </cell>
          <cell r="DG235">
            <v>633.45699999999999</v>
          </cell>
          <cell r="DH235">
            <v>334.524</v>
          </cell>
          <cell r="DI235">
            <v>549.45500000000004</v>
          </cell>
          <cell r="DJ235">
            <v>44988.811000000002</v>
          </cell>
          <cell r="DL235">
            <v>0.173902</v>
          </cell>
          <cell r="DM235">
            <v>0.173902</v>
          </cell>
          <cell r="DN235">
            <v>0.788246</v>
          </cell>
          <cell r="DO235">
            <v>1.126215</v>
          </cell>
          <cell r="DP235">
            <v>1.0925590000000001</v>
          </cell>
          <cell r="DQ235">
            <v>1.9415899999999999</v>
          </cell>
          <cell r="DS235">
            <v>675.72</v>
          </cell>
          <cell r="DT235">
            <v>81041.679999999993</v>
          </cell>
          <cell r="DU235">
            <v>74626.45</v>
          </cell>
          <cell r="DV235">
            <v>17459.29</v>
          </cell>
          <cell r="DW235">
            <v>22226.19</v>
          </cell>
          <cell r="DX235">
            <v>11213.66</v>
          </cell>
          <cell r="DY235">
            <v>5858.3</v>
          </cell>
          <cell r="DZ235">
            <v>9200.66</v>
          </cell>
          <cell r="EA235">
            <v>222301.94999999998</v>
          </cell>
          <cell r="EC235">
            <v>675.72</v>
          </cell>
          <cell r="ED235">
            <v>81041.679999999993</v>
          </cell>
          <cell r="EE235">
            <v>74626.45</v>
          </cell>
          <cell r="EF235">
            <v>17459.29</v>
          </cell>
          <cell r="EG235">
            <v>22226.19</v>
          </cell>
          <cell r="EH235">
            <v>11213.66</v>
          </cell>
          <cell r="EI235">
            <v>5858.3</v>
          </cell>
          <cell r="EJ235">
            <v>9200.66</v>
          </cell>
          <cell r="EK235">
            <v>222301.94999999998</v>
          </cell>
          <cell r="EM235">
            <v>7158.2150000000001</v>
          </cell>
          <cell r="EN235">
            <v>7225.0439999999999</v>
          </cell>
          <cell r="ES235">
            <v>10494.121999999999</v>
          </cell>
          <cell r="ET235">
            <v>11831.225</v>
          </cell>
          <cell r="EX235">
            <v>337224.87800000003</v>
          </cell>
          <cell r="EY235">
            <v>350298.77500000002</v>
          </cell>
          <cell r="FA235">
            <v>80.373999999999995</v>
          </cell>
          <cell r="FB235">
            <v>83.352999999999994</v>
          </cell>
          <cell r="FC235">
            <v>7237.4359999999997</v>
          </cell>
          <cell r="FD235">
            <v>7846.473</v>
          </cell>
          <cell r="FE235">
            <v>3342.3420000000001</v>
          </cell>
          <cell r="FF235">
            <v>3407.3049999999998</v>
          </cell>
          <cell r="FK235">
            <v>298084.92000000004</v>
          </cell>
          <cell r="FL235">
            <v>302221.62800000003</v>
          </cell>
          <cell r="FM235">
            <v>299715.21600000001</v>
          </cell>
          <cell r="FN235">
            <v>6658.2659999999996</v>
          </cell>
          <cell r="FO235">
            <v>3157.0129999999999</v>
          </cell>
          <cell r="FP235">
            <v>34756.156999999999</v>
          </cell>
          <cell r="FQ235">
            <v>257650.19200000001</v>
          </cell>
          <cell r="FR235">
            <v>302221.62800000003</v>
          </cell>
          <cell r="FS235">
            <v>0</v>
          </cell>
          <cell r="FU235">
            <v>0.2</v>
          </cell>
          <cell r="FV235">
            <v>-73712.289999999994</v>
          </cell>
          <cell r="FZ235">
            <v>164.7</v>
          </cell>
          <cell r="GA235">
            <v>0.1</v>
          </cell>
          <cell r="GB235">
            <v>-34771.9</v>
          </cell>
          <cell r="GE235">
            <v>0.12</v>
          </cell>
          <cell r="GF235">
            <v>-44227.37</v>
          </cell>
          <cell r="GK235">
            <v>0.05</v>
          </cell>
          <cell r="GL235">
            <v>-15111.08</v>
          </cell>
          <cell r="GO235">
            <v>1.4999999999999999E-2</v>
          </cell>
          <cell r="GP235">
            <v>-9209.34</v>
          </cell>
          <cell r="GQ235" t="str">
            <v>81-12-176</v>
          </cell>
          <cell r="GR235">
            <v>0</v>
          </cell>
          <cell r="GS235">
            <v>-200</v>
          </cell>
          <cell r="GT235">
            <v>0.15</v>
          </cell>
          <cell r="GU235">
            <v>0</v>
          </cell>
          <cell r="GV235">
            <v>0</v>
          </cell>
          <cell r="GW235">
            <v>0</v>
          </cell>
          <cell r="GX235">
            <v>-82921.62999999999</v>
          </cell>
          <cell r="GY235">
            <v>-94310.35</v>
          </cell>
          <cell r="GZ235">
            <v>-177231.97999999998</v>
          </cell>
          <cell r="HC235">
            <v>45069.97</v>
          </cell>
          <cell r="HE235">
            <v>0</v>
          </cell>
        </row>
        <row r="236">
          <cell r="B236" t="str">
            <v>81-10-183</v>
          </cell>
          <cell r="C236" t="str">
            <v>CEMI-GTH00174WS</v>
          </cell>
          <cell r="D236" t="str">
            <v>Four 7s CDP</v>
          </cell>
          <cell r="E236">
            <v>311227</v>
          </cell>
          <cell r="F236">
            <v>354552</v>
          </cell>
          <cell r="H236">
            <v>2.6238000000000001</v>
          </cell>
          <cell r="I236">
            <v>2.6238000000000001</v>
          </cell>
          <cell r="J236">
            <v>0.76929999999999998</v>
          </cell>
          <cell r="K236">
            <v>0.22109999999999999</v>
          </cell>
          <cell r="L236">
            <v>0.15809999999999999</v>
          </cell>
          <cell r="M236">
            <v>8.2199999999999995E-2</v>
          </cell>
          <cell r="N236">
            <v>6.5299999999999997E-2</v>
          </cell>
          <cell r="O236">
            <v>0.1225</v>
          </cell>
          <cell r="P236">
            <v>4.0423</v>
          </cell>
          <cell r="Q236">
            <v>0.86929999999999996</v>
          </cell>
          <cell r="R236">
            <v>1159.4000000000001</v>
          </cell>
          <cell r="T236" t="str">
            <v>PriceTableXTXNGL</v>
          </cell>
          <cell r="Y236">
            <v>41435</v>
          </cell>
          <cell r="Z236">
            <v>14.65</v>
          </cell>
          <cell r="AB236">
            <v>287734.20799999998</v>
          </cell>
          <cell r="AC236">
            <v>329197.92</v>
          </cell>
          <cell r="AE236" t="str">
            <v>Yes</v>
          </cell>
          <cell r="AG236" t="str">
            <v>Yes</v>
          </cell>
          <cell r="AI236">
            <v>1</v>
          </cell>
          <cell r="AK236">
            <v>789639.11699999997</v>
          </cell>
          <cell r="AL236">
            <v>789639.11699999997</v>
          </cell>
          <cell r="AM236">
            <v>231522.74299999999</v>
          </cell>
          <cell r="AN236">
            <v>66540.592999999993</v>
          </cell>
          <cell r="AO236">
            <v>47580.587</v>
          </cell>
          <cell r="AP236">
            <v>24738.294000000002</v>
          </cell>
          <cell r="AQ236">
            <v>19652.197</v>
          </cell>
          <cell r="AR236">
            <v>36866.678999999996</v>
          </cell>
          <cell r="AS236">
            <v>2006179.3269999998</v>
          </cell>
          <cell r="AU236">
            <v>754957.01500000001</v>
          </cell>
          <cell r="AV236">
            <v>754957.01500000001</v>
          </cell>
          <cell r="AW236">
            <v>221353.92600000001</v>
          </cell>
          <cell r="AX236">
            <v>63618.033000000003</v>
          </cell>
          <cell r="AY236">
            <v>45490.777999999998</v>
          </cell>
          <cell r="AZ236">
            <v>23651.752</v>
          </cell>
          <cell r="BA236">
            <v>18789.044000000002</v>
          </cell>
          <cell r="BB236">
            <v>35247.440000000002</v>
          </cell>
          <cell r="BC236">
            <v>1918065.003</v>
          </cell>
          <cell r="BE236">
            <v>5326.0420000000004</v>
          </cell>
          <cell r="BF236">
            <v>638776.24100000004</v>
          </cell>
          <cell r="BG236">
            <v>226950.98199999999</v>
          </cell>
          <cell r="BH236">
            <v>58939.298000000003</v>
          </cell>
          <cell r="BI236">
            <v>50622.92</v>
          </cell>
          <cell r="BJ236">
            <v>24210.401999999998</v>
          </cell>
          <cell r="BK236">
            <v>19322.531999999999</v>
          </cell>
          <cell r="BL236">
            <v>37003.909</v>
          </cell>
          <cell r="BM236">
            <v>1061152.3260000001</v>
          </cell>
          <cell r="BO236">
            <v>5326.0420000000004</v>
          </cell>
          <cell r="BP236">
            <v>638776.24100000004</v>
          </cell>
          <cell r="BQ236">
            <v>226950.981</v>
          </cell>
          <cell r="BR236">
            <v>58939.296999999999</v>
          </cell>
          <cell r="BS236">
            <v>50622.92</v>
          </cell>
          <cell r="BT236">
            <v>24210.401999999998</v>
          </cell>
          <cell r="BU236">
            <v>19322.532999999999</v>
          </cell>
          <cell r="BV236">
            <v>37003.909</v>
          </cell>
          <cell r="BW236">
            <v>1061152.3250000002</v>
          </cell>
          <cell r="CI236">
            <v>5326.0420000000004</v>
          </cell>
          <cell r="CJ236">
            <v>638776.24100000004</v>
          </cell>
          <cell r="CK236">
            <v>226950.98199999999</v>
          </cell>
          <cell r="CL236">
            <v>58939.298000000003</v>
          </cell>
          <cell r="CM236">
            <v>50622.92</v>
          </cell>
          <cell r="CN236">
            <v>24210.401999999998</v>
          </cell>
          <cell r="CO236">
            <v>19322.531999999999</v>
          </cell>
          <cell r="CP236">
            <v>37003.909</v>
          </cell>
          <cell r="CQ236">
            <v>1061152.3260000001</v>
          </cell>
          <cell r="CS236">
            <v>315.97399999999999</v>
          </cell>
          <cell r="CT236">
            <v>24021.633000000002</v>
          </cell>
          <cell r="CU236">
            <v>8284.9189999999999</v>
          </cell>
          <cell r="CV236">
            <v>1811.39</v>
          </cell>
          <cell r="CW236">
            <v>1614.924</v>
          </cell>
          <cell r="CX236">
            <v>665.79300000000001</v>
          </cell>
          <cell r="CY236">
            <v>536.11300000000006</v>
          </cell>
          <cell r="CZ236">
            <v>904.99400000000003</v>
          </cell>
          <cell r="DB236">
            <v>318.11900000000003</v>
          </cell>
          <cell r="DC236">
            <v>42376.415999999997</v>
          </cell>
          <cell r="DD236">
            <v>20780.312999999998</v>
          </cell>
          <cell r="DE236">
            <v>5872.1220000000003</v>
          </cell>
          <cell r="DF236">
            <v>5251.6220000000003</v>
          </cell>
          <cell r="DG236">
            <v>2655.3969999999999</v>
          </cell>
          <cell r="DH236">
            <v>2142.2890000000002</v>
          </cell>
          <cell r="DI236">
            <v>4290.6030000000001</v>
          </cell>
          <cell r="DJ236">
            <v>83686.881000000008</v>
          </cell>
          <cell r="DL236">
            <v>0.173902</v>
          </cell>
          <cell r="DM236">
            <v>0.173902</v>
          </cell>
          <cell r="DN236">
            <v>0.788246</v>
          </cell>
          <cell r="DO236">
            <v>1.126215</v>
          </cell>
          <cell r="DP236">
            <v>1.0925590000000001</v>
          </cell>
          <cell r="DQ236">
            <v>1.9415899999999999</v>
          </cell>
          <cell r="DS236">
            <v>926.21</v>
          </cell>
          <cell r="DT236">
            <v>111084.47</v>
          </cell>
          <cell r="DU236">
            <v>178893.2</v>
          </cell>
          <cell r="DV236">
            <v>66378.320000000007</v>
          </cell>
          <cell r="DW236">
            <v>55308.53</v>
          </cell>
          <cell r="DX236">
            <v>47006.67</v>
          </cell>
          <cell r="DY236">
            <v>37516.44</v>
          </cell>
          <cell r="DZ236">
            <v>71846.42</v>
          </cell>
          <cell r="EA236">
            <v>568960.26</v>
          </cell>
          <cell r="EC236">
            <v>926.21</v>
          </cell>
          <cell r="ED236">
            <v>111084.47</v>
          </cell>
          <cell r="EE236">
            <v>178893.2</v>
          </cell>
          <cell r="EF236">
            <v>66378.320000000007</v>
          </cell>
          <cell r="EG236">
            <v>55308.53</v>
          </cell>
          <cell r="EH236">
            <v>47006.67</v>
          </cell>
          <cell r="EI236">
            <v>37516.44</v>
          </cell>
          <cell r="EJ236">
            <v>71846.42</v>
          </cell>
          <cell r="EK236">
            <v>568960.26</v>
          </cell>
          <cell r="EM236">
            <v>6413.6100000000006</v>
          </cell>
          <cell r="EN236">
            <v>6473.9849999999997</v>
          </cell>
          <cell r="ES236">
            <v>10274.52</v>
          </cell>
          <cell r="ET236">
            <v>11583.643</v>
          </cell>
          <cell r="EX236">
            <v>300952.48</v>
          </cell>
          <cell r="EY236">
            <v>342968.35700000002</v>
          </cell>
          <cell r="FA236">
            <v>71.728999999999999</v>
          </cell>
          <cell r="FB236">
            <v>81.608999999999995</v>
          </cell>
          <cell r="FC236">
            <v>6458.9669999999996</v>
          </cell>
          <cell r="FD236">
            <v>7682.2759999999998</v>
          </cell>
          <cell r="FE236">
            <v>2982.835</v>
          </cell>
          <cell r="FF236">
            <v>3336.0030000000002</v>
          </cell>
          <cell r="FK236">
            <v>252807.49100000004</v>
          </cell>
          <cell r="FL236">
            <v>256315.85699999999</v>
          </cell>
          <cell r="FM236">
            <v>254190.155</v>
          </cell>
          <cell r="FN236">
            <v>5646.9129999999996</v>
          </cell>
          <cell r="FO236">
            <v>2677.48</v>
          </cell>
          <cell r="FP236">
            <v>29476.892</v>
          </cell>
          <cell r="FQ236">
            <v>218514.57199999999</v>
          </cell>
          <cell r="FR236">
            <v>256315.85699999999</v>
          </cell>
          <cell r="FS236">
            <v>0</v>
          </cell>
          <cell r="FU236">
            <v>0.2</v>
          </cell>
          <cell r="FV236">
            <v>-72169.77</v>
          </cell>
          <cell r="FZ236">
            <v>195.9</v>
          </cell>
          <cell r="GA236">
            <v>0.1</v>
          </cell>
          <cell r="GB236">
            <v>-31122.7</v>
          </cell>
          <cell r="GE236">
            <v>0.12</v>
          </cell>
          <cell r="GF236">
            <v>-43301.86</v>
          </cell>
          <cell r="GK236">
            <v>0.05</v>
          </cell>
          <cell r="GL236">
            <v>-12815.79</v>
          </cell>
          <cell r="GO236">
            <v>1.4999999999999999E-2</v>
          </cell>
          <cell r="GP236">
            <v>-15917.28</v>
          </cell>
          <cell r="GQ236" t="str">
            <v xml:space="preserve"> </v>
          </cell>
          <cell r="GR236">
            <v>0</v>
          </cell>
          <cell r="GS236">
            <v>0</v>
          </cell>
          <cell r="GV236">
            <v>0</v>
          </cell>
          <cell r="GW236">
            <v>0</v>
          </cell>
          <cell r="GX236">
            <v>-88087.05</v>
          </cell>
          <cell r="GY236">
            <v>-87240.35</v>
          </cell>
          <cell r="GZ236">
            <v>-175327.40000000002</v>
          </cell>
          <cell r="HC236">
            <v>393632.86</v>
          </cell>
          <cell r="HE236">
            <v>0</v>
          </cell>
        </row>
        <row r="237">
          <cell r="B237" t="str">
            <v>81-10-214</v>
          </cell>
          <cell r="C237" t="str">
            <v>CEMI-GTH00174WS</v>
          </cell>
          <cell r="D237" t="str">
            <v>Four 7's #2 CDP</v>
          </cell>
          <cell r="E237">
            <v>320114</v>
          </cell>
          <cell r="F237">
            <v>364677</v>
          </cell>
          <cell r="H237">
            <v>2.6238000000000001</v>
          </cell>
          <cell r="I237">
            <v>2.6238000000000001</v>
          </cell>
          <cell r="J237">
            <v>0.76929999999999998</v>
          </cell>
          <cell r="K237">
            <v>0.22109999999999999</v>
          </cell>
          <cell r="L237">
            <v>0.15809999999999999</v>
          </cell>
          <cell r="M237">
            <v>8.2199999999999995E-2</v>
          </cell>
          <cell r="N237">
            <v>6.5299999999999997E-2</v>
          </cell>
          <cell r="O237">
            <v>0.1225</v>
          </cell>
          <cell r="P237">
            <v>4.0423</v>
          </cell>
          <cell r="Q237">
            <v>0.86929999999999996</v>
          </cell>
          <cell r="R237">
            <v>1159.4000000000001</v>
          </cell>
          <cell r="T237" t="str">
            <v>PriceTableXTXNGL</v>
          </cell>
          <cell r="Y237">
            <v>41435</v>
          </cell>
          <cell r="Z237">
            <v>14.65</v>
          </cell>
          <cell r="AB237">
            <v>295950.353</v>
          </cell>
          <cell r="AC237">
            <v>338598.88</v>
          </cell>
          <cell r="AE237" t="str">
            <v>Yes</v>
          </cell>
          <cell r="AG237" t="str">
            <v>Yes</v>
          </cell>
          <cell r="AI237">
            <v>1</v>
          </cell>
          <cell r="AK237">
            <v>812186.973</v>
          </cell>
          <cell r="AL237">
            <v>812186.973</v>
          </cell>
          <cell r="AM237">
            <v>238133.79</v>
          </cell>
          <cell r="AN237">
            <v>68440.635999999999</v>
          </cell>
          <cell r="AO237">
            <v>48939.233</v>
          </cell>
          <cell r="AP237">
            <v>25444.687000000002</v>
          </cell>
          <cell r="AQ237">
            <v>20213.358</v>
          </cell>
          <cell r="AR237">
            <v>37919.392999999996</v>
          </cell>
          <cell r="AS237">
            <v>2063465.0429999998</v>
          </cell>
          <cell r="AU237">
            <v>776514.53599999996</v>
          </cell>
          <cell r="AV237">
            <v>776514.53599999996</v>
          </cell>
          <cell r="AW237">
            <v>227674.60699999999</v>
          </cell>
          <cell r="AX237">
            <v>65434.623</v>
          </cell>
          <cell r="AY237">
            <v>46789.750999999997</v>
          </cell>
          <cell r="AZ237">
            <v>24327.118999999999</v>
          </cell>
          <cell r="BA237">
            <v>19325.558000000001</v>
          </cell>
          <cell r="BB237">
            <v>36253.917999999998</v>
          </cell>
          <cell r="BC237">
            <v>1972834.6479999998</v>
          </cell>
          <cell r="BE237">
            <v>5478.125</v>
          </cell>
          <cell r="BF237">
            <v>657016.26300000004</v>
          </cell>
          <cell r="BG237">
            <v>233431.484</v>
          </cell>
          <cell r="BH237">
            <v>60622.288</v>
          </cell>
          <cell r="BI237">
            <v>52068.438999999998</v>
          </cell>
          <cell r="BJ237">
            <v>24901.722000000002</v>
          </cell>
          <cell r="BK237">
            <v>19874.28</v>
          </cell>
          <cell r="BL237">
            <v>38060.542000000001</v>
          </cell>
          <cell r="BM237">
            <v>1091453.1429999997</v>
          </cell>
          <cell r="BO237">
            <v>5478.125</v>
          </cell>
          <cell r="BP237">
            <v>657016.26199999999</v>
          </cell>
          <cell r="BQ237">
            <v>233431.484</v>
          </cell>
          <cell r="BR237">
            <v>60622.288</v>
          </cell>
          <cell r="BS237">
            <v>52068.44</v>
          </cell>
          <cell r="BT237">
            <v>24901.721000000001</v>
          </cell>
          <cell r="BU237">
            <v>19874.28</v>
          </cell>
          <cell r="BV237">
            <v>38060.542000000001</v>
          </cell>
          <cell r="BW237">
            <v>1091453.1419999998</v>
          </cell>
          <cell r="CI237">
            <v>5478.125</v>
          </cell>
          <cell r="CJ237">
            <v>657016.26300000004</v>
          </cell>
          <cell r="CK237">
            <v>233431.484</v>
          </cell>
          <cell r="CL237">
            <v>60622.288</v>
          </cell>
          <cell r="CM237">
            <v>52068.438999999998</v>
          </cell>
          <cell r="CN237">
            <v>24901.722000000002</v>
          </cell>
          <cell r="CO237">
            <v>19874.28</v>
          </cell>
          <cell r="CP237">
            <v>38060.542000000001</v>
          </cell>
          <cell r="CQ237">
            <v>1091453.1429999997</v>
          </cell>
          <cell r="CS237">
            <v>324.99599999999998</v>
          </cell>
          <cell r="CT237">
            <v>24707.561000000002</v>
          </cell>
          <cell r="CU237">
            <v>8521.4920000000002</v>
          </cell>
          <cell r="CV237">
            <v>1863.1130000000001</v>
          </cell>
          <cell r="CW237">
            <v>1661.038</v>
          </cell>
          <cell r="CX237">
            <v>684.80399999999997</v>
          </cell>
          <cell r="CY237">
            <v>551.42200000000003</v>
          </cell>
          <cell r="CZ237">
            <v>930.83600000000001</v>
          </cell>
          <cell r="DB237">
            <v>327.20299999999997</v>
          </cell>
          <cell r="DC237">
            <v>43586.459000000003</v>
          </cell>
          <cell r="DD237">
            <v>21373.687000000002</v>
          </cell>
          <cell r="DE237">
            <v>6039.799</v>
          </cell>
          <cell r="DF237">
            <v>5401.58</v>
          </cell>
          <cell r="DG237">
            <v>2731.221</v>
          </cell>
          <cell r="DH237">
            <v>2203.4609999999998</v>
          </cell>
          <cell r="DI237">
            <v>4413.12</v>
          </cell>
          <cell r="DJ237">
            <v>86076.53</v>
          </cell>
          <cell r="DL237">
            <v>0.173902</v>
          </cell>
          <cell r="DM237">
            <v>0.173902</v>
          </cell>
          <cell r="DN237">
            <v>0.788246</v>
          </cell>
          <cell r="DO237">
            <v>1.126215</v>
          </cell>
          <cell r="DP237">
            <v>1.0925590000000001</v>
          </cell>
          <cell r="DQ237">
            <v>1.9415899999999999</v>
          </cell>
          <cell r="DS237">
            <v>952.66</v>
          </cell>
          <cell r="DT237">
            <v>114256.44</v>
          </cell>
          <cell r="DU237">
            <v>184001.43</v>
          </cell>
          <cell r="DV237">
            <v>68273.73</v>
          </cell>
          <cell r="DW237">
            <v>56887.839999999997</v>
          </cell>
          <cell r="DX237">
            <v>48348.93</v>
          </cell>
          <cell r="DY237">
            <v>38587.699999999997</v>
          </cell>
          <cell r="DZ237">
            <v>73897.97</v>
          </cell>
          <cell r="EA237">
            <v>585206.69999999995</v>
          </cell>
          <cell r="EC237">
            <v>952.66</v>
          </cell>
          <cell r="ED237">
            <v>114256.44</v>
          </cell>
          <cell r="EE237">
            <v>184001.43</v>
          </cell>
          <cell r="EF237">
            <v>68273.73</v>
          </cell>
          <cell r="EG237">
            <v>56887.839999999997</v>
          </cell>
          <cell r="EH237">
            <v>48348.93</v>
          </cell>
          <cell r="EI237">
            <v>38587.699999999997</v>
          </cell>
          <cell r="EJ237">
            <v>73897.97</v>
          </cell>
          <cell r="EK237">
            <v>585206.69999999995</v>
          </cell>
          <cell r="EM237">
            <v>6596.7489999999998</v>
          </cell>
          <cell r="EN237">
            <v>6658.8490000000002</v>
          </cell>
          <cell r="ES237">
            <v>10567.932000000001</v>
          </cell>
          <cell r="ET237">
            <v>11914.439</v>
          </cell>
          <cell r="EX237">
            <v>309546.06799999997</v>
          </cell>
          <cell r="EY237">
            <v>352762.56099999999</v>
          </cell>
          <cell r="FA237">
            <v>73.777000000000001</v>
          </cell>
          <cell r="FB237">
            <v>83.94</v>
          </cell>
          <cell r="FC237">
            <v>6643.4</v>
          </cell>
          <cell r="FD237">
            <v>7901.66</v>
          </cell>
          <cell r="FE237">
            <v>3068.009</v>
          </cell>
          <cell r="FF237">
            <v>3431.27</v>
          </cell>
          <cell r="FK237">
            <v>260027.18199999997</v>
          </cell>
          <cell r="FL237">
            <v>263635.74</v>
          </cell>
          <cell r="FM237">
            <v>261449.33199999999</v>
          </cell>
          <cell r="FN237">
            <v>5808.1779999999999</v>
          </cell>
          <cell r="FO237">
            <v>2753.944</v>
          </cell>
          <cell r="FP237">
            <v>30318.695</v>
          </cell>
          <cell r="FQ237">
            <v>224754.92300000001</v>
          </cell>
          <cell r="FR237">
            <v>263635.74</v>
          </cell>
          <cell r="FS237">
            <v>0</v>
          </cell>
          <cell r="FU237">
            <v>0.2</v>
          </cell>
          <cell r="FV237">
            <v>-74230.73</v>
          </cell>
          <cell r="FZ237">
            <v>196.6</v>
          </cell>
          <cell r="GA237">
            <v>0.1</v>
          </cell>
          <cell r="GB237">
            <v>-32011.4</v>
          </cell>
          <cell r="GE237">
            <v>0.12</v>
          </cell>
          <cell r="GF237">
            <v>-44538.44</v>
          </cell>
          <cell r="GK237">
            <v>0.05</v>
          </cell>
          <cell r="GL237">
            <v>-13181.79</v>
          </cell>
          <cell r="GO237">
            <v>1.4999999999999999E-2</v>
          </cell>
          <cell r="GP237">
            <v>-16371.8</v>
          </cell>
          <cell r="GQ237" t="str">
            <v xml:space="preserve"> </v>
          </cell>
          <cell r="GR237">
            <v>0</v>
          </cell>
          <cell r="GS237">
            <v>0</v>
          </cell>
          <cell r="GV237">
            <v>0</v>
          </cell>
          <cell r="GW237">
            <v>0</v>
          </cell>
          <cell r="GX237">
            <v>-90602.53</v>
          </cell>
          <cell r="GY237">
            <v>-89731.63</v>
          </cell>
          <cell r="GZ237">
            <v>-180334.16</v>
          </cell>
          <cell r="HC237">
            <v>404872.53999999992</v>
          </cell>
          <cell r="HE237">
            <v>0</v>
          </cell>
        </row>
        <row r="238">
          <cell r="B238" t="str">
            <v>81-10-349</v>
          </cell>
          <cell r="C238" t="str">
            <v>CEMI-GTH00174WS</v>
          </cell>
          <cell r="D238" t="str">
            <v>Campfire Marys Creek B CDP</v>
          </cell>
          <cell r="E238">
            <v>19824</v>
          </cell>
          <cell r="F238">
            <v>22686</v>
          </cell>
          <cell r="H238">
            <v>2.6941999999999999</v>
          </cell>
          <cell r="I238">
            <v>2.6941999999999999</v>
          </cell>
          <cell r="J238">
            <v>0.78649999999999998</v>
          </cell>
          <cell r="K238">
            <v>0.2137</v>
          </cell>
          <cell r="L238">
            <v>0.16600000000000001</v>
          </cell>
          <cell r="M238">
            <v>7.5700000000000003E-2</v>
          </cell>
          <cell r="N238">
            <v>5.57E-2</v>
          </cell>
          <cell r="O238">
            <v>0.21920000000000001</v>
          </cell>
          <cell r="P238">
            <v>4.2110000000000003</v>
          </cell>
          <cell r="Q238">
            <v>1.0359</v>
          </cell>
          <cell r="R238">
            <v>1164.5999999999999</v>
          </cell>
          <cell r="T238" t="str">
            <v>PriceTableXTXNGL</v>
          </cell>
          <cell r="Y238">
            <v>41376</v>
          </cell>
          <cell r="Z238">
            <v>14.65</v>
          </cell>
          <cell r="AB238">
            <v>18324.760999999999</v>
          </cell>
          <cell r="AC238">
            <v>21063.72</v>
          </cell>
          <cell r="AE238" t="str">
            <v>Yes</v>
          </cell>
          <cell r="AG238" t="str">
            <v>Yes</v>
          </cell>
          <cell r="AI238">
            <v>1</v>
          </cell>
          <cell r="AK238">
            <v>51638.612999999998</v>
          </cell>
          <cell r="AL238">
            <v>51638.612999999998</v>
          </cell>
          <cell r="AM238">
            <v>15074.519</v>
          </cell>
          <cell r="AN238">
            <v>4095.8989999999999</v>
          </cell>
          <cell r="AO238">
            <v>3181.6529999999998</v>
          </cell>
          <cell r="AP238">
            <v>1450.91</v>
          </cell>
          <cell r="AQ238">
            <v>1067.579</v>
          </cell>
          <cell r="AR238">
            <v>4201.3149999999996</v>
          </cell>
          <cell r="AS238">
            <v>132349.101</v>
          </cell>
          <cell r="AU238">
            <v>49370.571000000004</v>
          </cell>
          <cell r="AV238">
            <v>49370.571000000004</v>
          </cell>
          <cell r="AW238">
            <v>14412.424999999999</v>
          </cell>
          <cell r="AX238">
            <v>3916.0010000000002</v>
          </cell>
          <cell r="AY238">
            <v>3041.91</v>
          </cell>
          <cell r="AZ238">
            <v>1387.184</v>
          </cell>
          <cell r="BA238">
            <v>1020.689</v>
          </cell>
          <cell r="BB238">
            <v>4016.788</v>
          </cell>
          <cell r="BC238">
            <v>126536.13900000001</v>
          </cell>
          <cell r="BE238">
            <v>348.298</v>
          </cell>
          <cell r="BF238">
            <v>41772.904000000002</v>
          </cell>
          <cell r="BG238">
            <v>14776.85</v>
          </cell>
          <cell r="BH238">
            <v>3628.002</v>
          </cell>
          <cell r="BI238">
            <v>3385.09</v>
          </cell>
          <cell r="BJ238">
            <v>1419.9490000000001</v>
          </cell>
          <cell r="BK238">
            <v>1049.67</v>
          </cell>
          <cell r="BL238">
            <v>4216.9539999999997</v>
          </cell>
          <cell r="BM238">
            <v>70597.717000000004</v>
          </cell>
          <cell r="BO238">
            <v>348.298</v>
          </cell>
          <cell r="BP238">
            <v>41772.904999999999</v>
          </cell>
          <cell r="BQ238">
            <v>14776.851000000001</v>
          </cell>
          <cell r="BR238">
            <v>3628.002</v>
          </cell>
          <cell r="BS238">
            <v>3385.09</v>
          </cell>
          <cell r="BT238">
            <v>1419.9490000000001</v>
          </cell>
          <cell r="BU238">
            <v>1049.67</v>
          </cell>
          <cell r="BV238">
            <v>4216.9549999999999</v>
          </cell>
          <cell r="BW238">
            <v>70597.720000000016</v>
          </cell>
          <cell r="CI238">
            <v>348.298</v>
          </cell>
          <cell r="CJ238">
            <v>41772.904000000002</v>
          </cell>
          <cell r="CK238">
            <v>14776.85</v>
          </cell>
          <cell r="CL238">
            <v>3628.002</v>
          </cell>
          <cell r="CM238">
            <v>3385.09</v>
          </cell>
          <cell r="CN238">
            <v>1419.9490000000001</v>
          </cell>
          <cell r="CO238">
            <v>1049.67</v>
          </cell>
          <cell r="CP238">
            <v>4216.9539999999997</v>
          </cell>
          <cell r="CQ238">
            <v>70597.717000000004</v>
          </cell>
          <cell r="CS238">
            <v>20.663</v>
          </cell>
          <cell r="CT238">
            <v>1570.9</v>
          </cell>
          <cell r="CU238">
            <v>539.43399999999997</v>
          </cell>
          <cell r="CV238">
            <v>111.5</v>
          </cell>
          <cell r="CW238">
            <v>107.988</v>
          </cell>
          <cell r="CX238">
            <v>39.048999999999999</v>
          </cell>
          <cell r="CY238">
            <v>29.123999999999999</v>
          </cell>
          <cell r="CZ238">
            <v>103.133</v>
          </cell>
          <cell r="DB238">
            <v>20.803000000000001</v>
          </cell>
          <cell r="DC238">
            <v>2771.2139999999999</v>
          </cell>
          <cell r="DD238">
            <v>1353.0129999999999</v>
          </cell>
          <cell r="DE238">
            <v>361.45800000000003</v>
          </cell>
          <cell r="DF238">
            <v>351.16899999999998</v>
          </cell>
          <cell r="DG238">
            <v>155.74</v>
          </cell>
          <cell r="DH238">
            <v>116.377</v>
          </cell>
          <cell r="DI238">
            <v>488.95600000000002</v>
          </cell>
          <cell r="DJ238">
            <v>5618.73</v>
          </cell>
          <cell r="DL238">
            <v>0.173902</v>
          </cell>
          <cell r="DM238">
            <v>0.173902</v>
          </cell>
          <cell r="DN238">
            <v>0.788246</v>
          </cell>
          <cell r="DO238">
            <v>1.126215</v>
          </cell>
          <cell r="DP238">
            <v>1.0925590000000001</v>
          </cell>
          <cell r="DQ238">
            <v>1.9415899999999999</v>
          </cell>
          <cell r="DS238">
            <v>60.57</v>
          </cell>
          <cell r="DT238">
            <v>7264.39</v>
          </cell>
          <cell r="DU238">
            <v>11647.79</v>
          </cell>
          <cell r="DV238">
            <v>4085.91</v>
          </cell>
          <cell r="DW238">
            <v>3698.41</v>
          </cell>
          <cell r="DX238">
            <v>2756.96</v>
          </cell>
          <cell r="DY238">
            <v>2038.03</v>
          </cell>
          <cell r="DZ238">
            <v>8187.6</v>
          </cell>
          <cell r="EA238">
            <v>39739.659999999996</v>
          </cell>
          <cell r="EC238">
            <v>60.57</v>
          </cell>
          <cell r="ED238">
            <v>7264.39</v>
          </cell>
          <cell r="EE238">
            <v>11647.79</v>
          </cell>
          <cell r="EF238">
            <v>4085.91</v>
          </cell>
          <cell r="EG238">
            <v>3698.41</v>
          </cell>
          <cell r="EH238">
            <v>2756.96</v>
          </cell>
          <cell r="EI238">
            <v>2038.03</v>
          </cell>
          <cell r="EJ238">
            <v>8187.6</v>
          </cell>
          <cell r="EK238">
            <v>39739.659999999996</v>
          </cell>
          <cell r="EM238">
            <v>408.54600000000005</v>
          </cell>
          <cell r="EN238">
            <v>412.39300000000003</v>
          </cell>
          <cell r="ES238">
            <v>657.41499999999996</v>
          </cell>
          <cell r="ET238">
            <v>741.17899999999997</v>
          </cell>
          <cell r="EX238">
            <v>19166.584999999999</v>
          </cell>
          <cell r="EY238">
            <v>21944.821</v>
          </cell>
          <cell r="FA238">
            <v>4.5679999999999996</v>
          </cell>
          <cell r="FB238">
            <v>5.2220000000000004</v>
          </cell>
          <cell r="FC238">
            <v>411.34800000000001</v>
          </cell>
          <cell r="FD238">
            <v>491.55</v>
          </cell>
          <cell r="FE238">
            <v>189.96600000000001</v>
          </cell>
          <cell r="FF238">
            <v>213.45400000000001</v>
          </cell>
          <cell r="FK238">
            <v>15913.698</v>
          </cell>
          <cell r="FL238">
            <v>16134.541999999999</v>
          </cell>
          <cell r="FM238">
            <v>16000.734</v>
          </cell>
          <cell r="FN238">
            <v>355.46100000000001</v>
          </cell>
          <cell r="FO238">
            <v>168.542</v>
          </cell>
          <cell r="FP238">
            <v>1855.508</v>
          </cell>
          <cell r="FQ238">
            <v>13755.031000000001</v>
          </cell>
          <cell r="FR238">
            <v>16134.541999999999</v>
          </cell>
          <cell r="FS238">
            <v>0</v>
          </cell>
          <cell r="FU238">
            <v>0.2</v>
          </cell>
          <cell r="FV238">
            <v>-4617.78</v>
          </cell>
          <cell r="FZ238">
            <v>164</v>
          </cell>
          <cell r="GA238">
            <v>0.1</v>
          </cell>
          <cell r="GB238">
            <v>-1982.4</v>
          </cell>
          <cell r="GE238">
            <v>0.12</v>
          </cell>
          <cell r="GF238">
            <v>-2770.67</v>
          </cell>
          <cell r="GK238">
            <v>0.05</v>
          </cell>
          <cell r="GL238">
            <v>-806.73</v>
          </cell>
          <cell r="GO238">
            <v>1.4999999999999999E-2</v>
          </cell>
          <cell r="GP238">
            <v>-1058.97</v>
          </cell>
          <cell r="GQ238" t="str">
            <v>81-12-349</v>
          </cell>
          <cell r="GR238">
            <v>927</v>
          </cell>
          <cell r="GS238">
            <v>-200</v>
          </cell>
          <cell r="GV238">
            <v>0</v>
          </cell>
          <cell r="GW238">
            <v>0</v>
          </cell>
          <cell r="GX238">
            <v>-5676.75</v>
          </cell>
          <cell r="GY238">
            <v>-5759.7999999999993</v>
          </cell>
          <cell r="GZ238">
            <v>-11436.55</v>
          </cell>
          <cell r="HC238">
            <v>28303.109999999997</v>
          </cell>
          <cell r="HE238">
            <v>0</v>
          </cell>
        </row>
        <row r="239">
          <cell r="B239" t="str">
            <v>81-40-080</v>
          </cell>
          <cell r="C239" t="str">
            <v>CEMI-GTH00174WS</v>
          </cell>
          <cell r="D239" t="str">
            <v>Mary's Creek 1H</v>
          </cell>
          <cell r="E239">
            <v>5946</v>
          </cell>
          <cell r="F239">
            <v>6738</v>
          </cell>
          <cell r="H239">
            <v>2.6183999999999998</v>
          </cell>
          <cell r="I239">
            <v>2.6183999999999998</v>
          </cell>
          <cell r="J239">
            <v>0.74250000000000005</v>
          </cell>
          <cell r="K239">
            <v>0.19869999999999999</v>
          </cell>
          <cell r="L239">
            <v>0.15490000000000001</v>
          </cell>
          <cell r="M239">
            <v>7.1099999999999997E-2</v>
          </cell>
          <cell r="N239">
            <v>5.3800000000000001E-2</v>
          </cell>
          <cell r="O239">
            <v>0.18840000000000001</v>
          </cell>
          <cell r="P239">
            <v>4.0278</v>
          </cell>
          <cell r="Q239">
            <v>1.1087</v>
          </cell>
          <cell r="R239">
            <v>1153</v>
          </cell>
          <cell r="T239" t="str">
            <v>PriceTableXTXNGL</v>
          </cell>
          <cell r="Y239">
            <v>41379</v>
          </cell>
          <cell r="Z239">
            <v>14.65</v>
          </cell>
          <cell r="AB239">
            <v>5498.1589999999997</v>
          </cell>
          <cell r="AC239">
            <v>6256.1639999999998</v>
          </cell>
          <cell r="AE239" t="str">
            <v>Yes</v>
          </cell>
          <cell r="AG239" t="str">
            <v>Yes</v>
          </cell>
          <cell r="AI239">
            <v>1</v>
          </cell>
          <cell r="AK239">
            <v>15057.737999999999</v>
          </cell>
          <cell r="AL239">
            <v>15057.737999999999</v>
          </cell>
          <cell r="AM239">
            <v>4269.924</v>
          </cell>
          <cell r="AN239">
            <v>1142.672</v>
          </cell>
          <cell r="AO239">
            <v>890.79</v>
          </cell>
          <cell r="AP239">
            <v>408.87799999999999</v>
          </cell>
          <cell r="AQ239">
            <v>309.39</v>
          </cell>
          <cell r="AR239">
            <v>1083.4390000000001</v>
          </cell>
          <cell r="AS239">
            <v>38220.568999999996</v>
          </cell>
          <cell r="AU239">
            <v>14396.38</v>
          </cell>
          <cell r="AV239">
            <v>14396.38</v>
          </cell>
          <cell r="AW239">
            <v>4082.3829999999998</v>
          </cell>
          <cell r="AX239">
            <v>1092.4839999999999</v>
          </cell>
          <cell r="AY239">
            <v>851.66499999999996</v>
          </cell>
          <cell r="AZ239">
            <v>390.91899999999998</v>
          </cell>
          <cell r="BA239">
            <v>295.80099999999999</v>
          </cell>
          <cell r="BB239">
            <v>1035.8530000000001</v>
          </cell>
          <cell r="BC239">
            <v>36541.864999999998</v>
          </cell>
          <cell r="BE239">
            <v>101.563</v>
          </cell>
          <cell r="BF239">
            <v>12180.913</v>
          </cell>
          <cell r="BG239">
            <v>4185.6080000000002</v>
          </cell>
          <cell r="BH239">
            <v>1012.138</v>
          </cell>
          <cell r="BI239">
            <v>947.74800000000005</v>
          </cell>
          <cell r="BJ239">
            <v>400.15300000000002</v>
          </cell>
          <cell r="BK239">
            <v>304.2</v>
          </cell>
          <cell r="BL239">
            <v>1087.472</v>
          </cell>
          <cell r="BM239">
            <v>20219.795000000002</v>
          </cell>
          <cell r="BO239">
            <v>101.563</v>
          </cell>
          <cell r="BP239">
            <v>12180.913</v>
          </cell>
          <cell r="BQ239">
            <v>4185.6080000000002</v>
          </cell>
          <cell r="BR239">
            <v>1012.138</v>
          </cell>
          <cell r="BS239">
            <v>947.74699999999996</v>
          </cell>
          <cell r="BT239">
            <v>400.15199999999999</v>
          </cell>
          <cell r="BU239">
            <v>304.2</v>
          </cell>
          <cell r="BV239">
            <v>1087.472</v>
          </cell>
          <cell r="BW239">
            <v>20219.793000000001</v>
          </cell>
          <cell r="CI239">
            <v>101.563</v>
          </cell>
          <cell r="CJ239">
            <v>12180.913</v>
          </cell>
          <cell r="CK239">
            <v>4185.6080000000002</v>
          </cell>
          <cell r="CL239">
            <v>1012.138</v>
          </cell>
          <cell r="CM239">
            <v>947.74800000000005</v>
          </cell>
          <cell r="CN239">
            <v>400.15300000000002</v>
          </cell>
          <cell r="CO239">
            <v>304.2</v>
          </cell>
          <cell r="CP239">
            <v>1087.472</v>
          </cell>
          <cell r="CQ239">
            <v>20219.795000000002</v>
          </cell>
          <cell r="CS239">
            <v>6.0250000000000004</v>
          </cell>
          <cell r="CT239">
            <v>458.072</v>
          </cell>
          <cell r="CU239">
            <v>152.797</v>
          </cell>
          <cell r="CV239">
            <v>31.106000000000002</v>
          </cell>
          <cell r="CW239">
            <v>30.234000000000002</v>
          </cell>
          <cell r="CX239">
            <v>11.004</v>
          </cell>
          <cell r="CY239">
            <v>8.44</v>
          </cell>
          <cell r="CZ239">
            <v>26.596</v>
          </cell>
          <cell r="DB239">
            <v>6.0659999999999998</v>
          </cell>
          <cell r="DC239">
            <v>808.08199999999999</v>
          </cell>
          <cell r="DD239">
            <v>383.24700000000001</v>
          </cell>
          <cell r="DE239">
            <v>100.839</v>
          </cell>
          <cell r="DF239">
            <v>98.319000000000003</v>
          </cell>
          <cell r="DG239">
            <v>43.889000000000003</v>
          </cell>
          <cell r="DH239">
            <v>33.726999999999997</v>
          </cell>
          <cell r="DI239">
            <v>126.092</v>
          </cell>
          <cell r="DJ239">
            <v>1600.261</v>
          </cell>
          <cell r="DL239">
            <v>0.173902</v>
          </cell>
          <cell r="DM239">
            <v>0.173902</v>
          </cell>
          <cell r="DN239">
            <v>0.788246</v>
          </cell>
          <cell r="DO239">
            <v>1.126215</v>
          </cell>
          <cell r="DP239">
            <v>1.0925590000000001</v>
          </cell>
          <cell r="DQ239">
            <v>1.9415899999999999</v>
          </cell>
          <cell r="DS239">
            <v>17.66</v>
          </cell>
          <cell r="DT239">
            <v>2118.29</v>
          </cell>
          <cell r="DU239">
            <v>3299.29</v>
          </cell>
          <cell r="DV239">
            <v>1139.8800000000001</v>
          </cell>
          <cell r="DW239">
            <v>1035.47</v>
          </cell>
          <cell r="DX239">
            <v>776.93</v>
          </cell>
          <cell r="DY239">
            <v>590.63</v>
          </cell>
          <cell r="DZ239">
            <v>2111.42</v>
          </cell>
          <cell r="EA239">
            <v>11089.57</v>
          </cell>
          <cell r="EC239">
            <v>17.66</v>
          </cell>
          <cell r="ED239">
            <v>2118.29</v>
          </cell>
          <cell r="EE239">
            <v>3299.29</v>
          </cell>
          <cell r="EF239">
            <v>1139.8800000000001</v>
          </cell>
          <cell r="EG239">
            <v>1035.47</v>
          </cell>
          <cell r="EH239">
            <v>776.93</v>
          </cell>
          <cell r="EI239">
            <v>590.63</v>
          </cell>
          <cell r="EJ239">
            <v>2111.42</v>
          </cell>
          <cell r="EK239">
            <v>11089.57</v>
          </cell>
          <cell r="EM239">
            <v>122.524</v>
          </cell>
          <cell r="EN239">
            <v>123.678</v>
          </cell>
          <cell r="ES239">
            <v>195.26</v>
          </cell>
          <cell r="ET239">
            <v>220.13900000000001</v>
          </cell>
          <cell r="EX239">
            <v>5750.74</v>
          </cell>
          <cell r="EY239">
            <v>6517.8609999999999</v>
          </cell>
          <cell r="FA239">
            <v>1.371</v>
          </cell>
          <cell r="FB239">
            <v>1.5509999999999999</v>
          </cell>
          <cell r="FC239">
            <v>123.42100000000001</v>
          </cell>
          <cell r="FD239">
            <v>145.99600000000001</v>
          </cell>
          <cell r="FE239">
            <v>56.997</v>
          </cell>
          <cell r="FF239">
            <v>63.398000000000003</v>
          </cell>
          <cell r="FK239">
            <v>4793.9220000000005</v>
          </cell>
          <cell r="FL239">
            <v>4860.45</v>
          </cell>
          <cell r="FM239">
            <v>4820.1409999999996</v>
          </cell>
          <cell r="FN239">
            <v>107.081</v>
          </cell>
          <cell r="FO239">
            <v>50.771999999999998</v>
          </cell>
          <cell r="FP239">
            <v>558.96299999999997</v>
          </cell>
          <cell r="FQ239">
            <v>4143.634</v>
          </cell>
          <cell r="FR239">
            <v>4860.45</v>
          </cell>
          <cell r="FS239">
            <v>0</v>
          </cell>
          <cell r="FU239">
            <v>0.2</v>
          </cell>
          <cell r="FV239">
            <v>-1371.53</v>
          </cell>
          <cell r="FZ239">
            <v>164.5</v>
          </cell>
          <cell r="GA239">
            <v>0.1</v>
          </cell>
          <cell r="GB239">
            <v>-594.6</v>
          </cell>
          <cell r="GE239">
            <v>0.12</v>
          </cell>
          <cell r="GF239">
            <v>-822.92</v>
          </cell>
          <cell r="GK239">
            <v>0.05</v>
          </cell>
          <cell r="GL239">
            <v>-243.02</v>
          </cell>
          <cell r="GO239">
            <v>1.4999999999999999E-2</v>
          </cell>
          <cell r="GP239">
            <v>-303.3</v>
          </cell>
          <cell r="GQ239" t="str">
            <v>81-41-080</v>
          </cell>
          <cell r="GR239">
            <v>0</v>
          </cell>
          <cell r="GS239">
            <v>-200</v>
          </cell>
          <cell r="GV239">
            <v>0</v>
          </cell>
          <cell r="GW239">
            <v>0</v>
          </cell>
          <cell r="GX239">
            <v>-1674.83</v>
          </cell>
          <cell r="GY239">
            <v>-1860.54</v>
          </cell>
          <cell r="GZ239">
            <v>-3535.3700000000003</v>
          </cell>
          <cell r="HC239">
            <v>7554.1999999999989</v>
          </cell>
          <cell r="HE239">
            <v>0</v>
          </cell>
        </row>
        <row r="240">
          <cell r="B240" t="str">
            <v>81-40-085</v>
          </cell>
          <cell r="C240" t="str">
            <v>CEMI-GTH00174WS</v>
          </cell>
          <cell r="D240" t="str">
            <v>Mary's Creek 3H</v>
          </cell>
          <cell r="E240">
            <v>3066</v>
          </cell>
          <cell r="F240">
            <v>3426</v>
          </cell>
          <cell r="H240">
            <v>2.5127000000000002</v>
          </cell>
          <cell r="I240">
            <v>2.5127000000000002</v>
          </cell>
          <cell r="J240">
            <v>0.64880000000000004</v>
          </cell>
          <cell r="K240">
            <v>0.15390000000000001</v>
          </cell>
          <cell r="L240">
            <v>0.126</v>
          </cell>
          <cell r="M240">
            <v>0.05</v>
          </cell>
          <cell r="N240">
            <v>3.49E-2</v>
          </cell>
          <cell r="O240">
            <v>0.15290000000000001</v>
          </cell>
          <cell r="P240">
            <v>3.6791999999999998</v>
          </cell>
          <cell r="Q240">
            <v>0.93700000000000006</v>
          </cell>
          <cell r="R240">
            <v>1137.0999999999999</v>
          </cell>
          <cell r="T240" t="str">
            <v>PriceTableXTXNGL</v>
          </cell>
          <cell r="Y240">
            <v>41368</v>
          </cell>
          <cell r="Z240">
            <v>14.65</v>
          </cell>
          <cell r="AB240">
            <v>2836.415</v>
          </cell>
          <cell r="AC240">
            <v>3181.0059999999999</v>
          </cell>
          <cell r="AE240" t="str">
            <v>Yes</v>
          </cell>
          <cell r="AG240" t="str">
            <v>Yes</v>
          </cell>
          <cell r="AI240">
            <v>1</v>
          </cell>
          <cell r="AK240">
            <v>7454.4719999999998</v>
          </cell>
          <cell r="AL240">
            <v>7454.4719999999998</v>
          </cell>
          <cell r="AM240">
            <v>1924.807</v>
          </cell>
          <cell r="AN240">
            <v>456.57799999999997</v>
          </cell>
          <cell r="AO240">
            <v>373.80599999999998</v>
          </cell>
          <cell r="AP240">
            <v>148.33600000000001</v>
          </cell>
          <cell r="AQ240">
            <v>103.538</v>
          </cell>
          <cell r="AR240">
            <v>453.61099999999999</v>
          </cell>
          <cell r="AS240">
            <v>18369.620000000003</v>
          </cell>
          <cell r="AU240">
            <v>7127.06</v>
          </cell>
          <cell r="AV240">
            <v>7127.06</v>
          </cell>
          <cell r="AW240">
            <v>1840.2660000000001</v>
          </cell>
          <cell r="AX240">
            <v>436.524</v>
          </cell>
          <cell r="AY240">
            <v>357.38799999999998</v>
          </cell>
          <cell r="AZ240">
            <v>141.821</v>
          </cell>
          <cell r="BA240">
            <v>98.991</v>
          </cell>
          <cell r="BB240">
            <v>433.68799999999999</v>
          </cell>
          <cell r="BC240">
            <v>17562.797999999999</v>
          </cell>
          <cell r="BE240">
            <v>50.28</v>
          </cell>
          <cell r="BF240">
            <v>6030.2730000000001</v>
          </cell>
          <cell r="BG240">
            <v>1886.799</v>
          </cell>
          <cell r="BH240">
            <v>404.42099999999999</v>
          </cell>
          <cell r="BI240">
            <v>397.70699999999999</v>
          </cell>
          <cell r="BJ240">
            <v>145.17099999999999</v>
          </cell>
          <cell r="BK240">
            <v>101.801</v>
          </cell>
          <cell r="BL240">
            <v>455.29899999999998</v>
          </cell>
          <cell r="BM240">
            <v>9471.7510000000002</v>
          </cell>
          <cell r="BO240">
            <v>50.28</v>
          </cell>
          <cell r="BP240">
            <v>6030.2730000000001</v>
          </cell>
          <cell r="BQ240">
            <v>1886.798</v>
          </cell>
          <cell r="BR240">
            <v>404.42</v>
          </cell>
          <cell r="BS240">
            <v>397.70800000000003</v>
          </cell>
          <cell r="BT240">
            <v>145.17099999999999</v>
          </cell>
          <cell r="BU240">
            <v>101.80200000000001</v>
          </cell>
          <cell r="BV240">
            <v>455.3</v>
          </cell>
          <cell r="BW240">
            <v>9471.7519999999986</v>
          </cell>
          <cell r="CI240">
            <v>50.28</v>
          </cell>
          <cell r="CJ240">
            <v>6030.2730000000001</v>
          </cell>
          <cell r="CK240">
            <v>1886.799</v>
          </cell>
          <cell r="CL240">
            <v>404.42099999999999</v>
          </cell>
          <cell r="CM240">
            <v>397.70699999999999</v>
          </cell>
          <cell r="CN240">
            <v>145.17099999999999</v>
          </cell>
          <cell r="CO240">
            <v>101.801</v>
          </cell>
          <cell r="CP240">
            <v>455.29899999999998</v>
          </cell>
          <cell r="CQ240">
            <v>9471.7510000000002</v>
          </cell>
          <cell r="CS240">
            <v>2.9830000000000001</v>
          </cell>
          <cell r="CT240">
            <v>226.773</v>
          </cell>
          <cell r="CU240">
            <v>68.878</v>
          </cell>
          <cell r="CV240">
            <v>12.429</v>
          </cell>
          <cell r="CW240">
            <v>12.686999999999999</v>
          </cell>
          <cell r="CX240">
            <v>3.992</v>
          </cell>
          <cell r="CY240">
            <v>2.8250000000000002</v>
          </cell>
          <cell r="CZ240">
            <v>11.135</v>
          </cell>
          <cell r="DB240">
            <v>3.0030000000000001</v>
          </cell>
          <cell r="DC240">
            <v>400.048</v>
          </cell>
          <cell r="DD240">
            <v>172.761</v>
          </cell>
          <cell r="DE240">
            <v>40.292000000000002</v>
          </cell>
          <cell r="DF240">
            <v>41.258000000000003</v>
          </cell>
          <cell r="DG240">
            <v>15.922000000000001</v>
          </cell>
          <cell r="DH240">
            <v>11.287000000000001</v>
          </cell>
          <cell r="DI240">
            <v>52.792000000000002</v>
          </cell>
          <cell r="DJ240">
            <v>737.36300000000017</v>
          </cell>
          <cell r="DL240">
            <v>0.173902</v>
          </cell>
          <cell r="DM240">
            <v>0.173902</v>
          </cell>
          <cell r="DN240">
            <v>0.788246</v>
          </cell>
          <cell r="DO240">
            <v>1.126215</v>
          </cell>
          <cell r="DP240">
            <v>1.0925590000000001</v>
          </cell>
          <cell r="DQ240">
            <v>1.9415899999999999</v>
          </cell>
          <cell r="DS240">
            <v>8.74</v>
          </cell>
          <cell r="DT240">
            <v>1048.68</v>
          </cell>
          <cell r="DU240">
            <v>1487.26</v>
          </cell>
          <cell r="DV240">
            <v>455.46</v>
          </cell>
          <cell r="DW240">
            <v>434.52</v>
          </cell>
          <cell r="DX240">
            <v>281.86</v>
          </cell>
          <cell r="DY240">
            <v>197.66</v>
          </cell>
          <cell r="DZ240">
            <v>884.01</v>
          </cell>
          <cell r="EA240">
            <v>4798.1900000000005</v>
          </cell>
          <cell r="EC240">
            <v>8.74</v>
          </cell>
          <cell r="ED240">
            <v>1048.68</v>
          </cell>
          <cell r="EE240">
            <v>1487.26</v>
          </cell>
          <cell r="EF240">
            <v>455.46</v>
          </cell>
          <cell r="EG240">
            <v>434.52</v>
          </cell>
          <cell r="EH240">
            <v>281.86</v>
          </cell>
          <cell r="EI240">
            <v>197.66</v>
          </cell>
          <cell r="EJ240">
            <v>884.01</v>
          </cell>
          <cell r="EK240">
            <v>4798.1900000000005</v>
          </cell>
          <cell r="EM240">
            <v>63.169000000000004</v>
          </cell>
          <cell r="EN240">
            <v>63.762</v>
          </cell>
          <cell r="ES240">
            <v>99.281999999999996</v>
          </cell>
          <cell r="ET240">
            <v>111.932</v>
          </cell>
          <cell r="EX240">
            <v>2966.7179999999998</v>
          </cell>
          <cell r="EY240">
            <v>3314.0680000000002</v>
          </cell>
          <cell r="FA240">
            <v>0.70699999999999996</v>
          </cell>
          <cell r="FB240">
            <v>0.78900000000000003</v>
          </cell>
          <cell r="FC240">
            <v>63.670999999999999</v>
          </cell>
          <cell r="FD240">
            <v>74.233000000000004</v>
          </cell>
          <cell r="FE240">
            <v>29.404</v>
          </cell>
          <cell r="FF240">
            <v>32.234999999999999</v>
          </cell>
          <cell r="FK240">
            <v>2512.9429999999998</v>
          </cell>
          <cell r="FL240">
            <v>2547.817</v>
          </cell>
          <cell r="FM240">
            <v>2526.6869999999999</v>
          </cell>
          <cell r="FN240">
            <v>56.131</v>
          </cell>
          <cell r="FO240">
            <v>26.614999999999998</v>
          </cell>
          <cell r="FP240">
            <v>293.005</v>
          </cell>
          <cell r="FQ240">
            <v>2172.0659999999998</v>
          </cell>
          <cell r="FR240">
            <v>2547.817</v>
          </cell>
          <cell r="FS240">
            <v>0</v>
          </cell>
          <cell r="FU240">
            <v>0.2</v>
          </cell>
          <cell r="FV240">
            <v>-697.37</v>
          </cell>
          <cell r="FZ240">
            <v>188</v>
          </cell>
          <cell r="GA240">
            <v>0.1</v>
          </cell>
          <cell r="GB240">
            <v>-306.60000000000002</v>
          </cell>
          <cell r="GE240">
            <v>0.12</v>
          </cell>
          <cell r="GF240">
            <v>-418.42</v>
          </cell>
          <cell r="GK240">
            <v>0.05</v>
          </cell>
          <cell r="GL240">
            <v>-127.39</v>
          </cell>
          <cell r="GO240">
            <v>1.4999999999999999E-2</v>
          </cell>
          <cell r="GP240">
            <v>-142.08000000000001</v>
          </cell>
          <cell r="GQ240" t="str">
            <v>81-41-085</v>
          </cell>
          <cell r="GR240">
            <v>0</v>
          </cell>
          <cell r="GS240">
            <v>-200</v>
          </cell>
          <cell r="GV240">
            <v>0</v>
          </cell>
          <cell r="GW240">
            <v>0</v>
          </cell>
          <cell r="GX240">
            <v>-839.45</v>
          </cell>
          <cell r="GY240">
            <v>-1052.4099999999999</v>
          </cell>
          <cell r="GZ240">
            <v>-1891.8600000000001</v>
          </cell>
          <cell r="HC240">
            <v>2906.3300000000004</v>
          </cell>
          <cell r="HE240">
            <v>0</v>
          </cell>
        </row>
        <row r="241">
          <cell r="B241" t="str">
            <v>81-40-139</v>
          </cell>
          <cell r="C241" t="str">
            <v>CEMI-GTH00174WS</v>
          </cell>
          <cell r="D241" t="str">
            <v>Mary's  Creek 5H</v>
          </cell>
          <cell r="E241">
            <v>2089</v>
          </cell>
          <cell r="F241">
            <v>2384</v>
          </cell>
          <cell r="H241">
            <v>2.6368</v>
          </cell>
          <cell r="I241">
            <v>2.6368</v>
          </cell>
          <cell r="J241">
            <v>0.73919999999999997</v>
          </cell>
          <cell r="K241">
            <v>0.20169999999999999</v>
          </cell>
          <cell r="L241">
            <v>0.14549999999999999</v>
          </cell>
          <cell r="M241">
            <v>7.2599999999999998E-2</v>
          </cell>
          <cell r="N241">
            <v>5.7700000000000001E-2</v>
          </cell>
          <cell r="O241">
            <v>0.20569999999999999</v>
          </cell>
          <cell r="P241">
            <v>4.0591999999999997</v>
          </cell>
          <cell r="Q241">
            <v>0.83579999999999999</v>
          </cell>
          <cell r="R241">
            <v>1161.4000000000001</v>
          </cell>
          <cell r="T241" t="str">
            <v>PriceTableXTXNGL</v>
          </cell>
          <cell r="Y241">
            <v>41402</v>
          </cell>
          <cell r="Z241">
            <v>14.65</v>
          </cell>
          <cell r="AB241">
            <v>1931.1959999999999</v>
          </cell>
          <cell r="AC241">
            <v>2213.52</v>
          </cell>
          <cell r="AE241" t="str">
            <v>Yes</v>
          </cell>
          <cell r="AG241" t="str">
            <v>Yes</v>
          </cell>
          <cell r="AI241">
            <v>1</v>
          </cell>
          <cell r="AK241">
            <v>5326.1090000000004</v>
          </cell>
          <cell r="AL241">
            <v>5326.1090000000004</v>
          </cell>
          <cell r="AM241">
            <v>1493.12</v>
          </cell>
          <cell r="AN241">
            <v>407.41699999999997</v>
          </cell>
          <cell r="AO241">
            <v>293.89699999999999</v>
          </cell>
          <cell r="AP241">
            <v>146.64599999999999</v>
          </cell>
          <cell r="AQ241">
            <v>116.54900000000001</v>
          </cell>
          <cell r="AR241">
            <v>415.49599999999998</v>
          </cell>
          <cell r="AS241">
            <v>13525.343000000001</v>
          </cell>
          <cell r="AU241">
            <v>5092.1779999999999</v>
          </cell>
          <cell r="AV241">
            <v>5092.1779999999999</v>
          </cell>
          <cell r="AW241">
            <v>1427.54</v>
          </cell>
          <cell r="AX241">
            <v>389.52199999999999</v>
          </cell>
          <cell r="AY241">
            <v>280.98899999999998</v>
          </cell>
          <cell r="AZ241">
            <v>140.20500000000001</v>
          </cell>
          <cell r="BA241">
            <v>111.43</v>
          </cell>
          <cell r="BB241">
            <v>397.24700000000001</v>
          </cell>
          <cell r="BC241">
            <v>12931.289000000001</v>
          </cell>
          <cell r="BE241">
            <v>35.923999999999999</v>
          </cell>
          <cell r="BF241">
            <v>4308.54</v>
          </cell>
          <cell r="BG241">
            <v>1463.636</v>
          </cell>
          <cell r="BH241">
            <v>360.87599999999998</v>
          </cell>
          <cell r="BI241">
            <v>312.68900000000002</v>
          </cell>
          <cell r="BJ241">
            <v>143.517</v>
          </cell>
          <cell r="BK241">
            <v>114.59399999999999</v>
          </cell>
          <cell r="BL241">
            <v>417.04300000000001</v>
          </cell>
          <cell r="BM241">
            <v>7156.8190000000004</v>
          </cell>
          <cell r="BO241">
            <v>35.923999999999999</v>
          </cell>
          <cell r="BP241">
            <v>4308.54</v>
          </cell>
          <cell r="BQ241">
            <v>1463.636</v>
          </cell>
          <cell r="BR241">
            <v>360.875</v>
          </cell>
          <cell r="BS241">
            <v>312.68900000000002</v>
          </cell>
          <cell r="BT241">
            <v>143.517</v>
          </cell>
          <cell r="BU241">
            <v>114.59399999999999</v>
          </cell>
          <cell r="BV241">
            <v>417.04300000000001</v>
          </cell>
          <cell r="BW241">
            <v>7156.8180000000002</v>
          </cell>
          <cell r="CI241">
            <v>35.923999999999999</v>
          </cell>
          <cell r="CJ241">
            <v>4308.54</v>
          </cell>
          <cell r="CK241">
            <v>1463.636</v>
          </cell>
          <cell r="CL241">
            <v>360.87599999999998</v>
          </cell>
          <cell r="CM241">
            <v>312.68900000000002</v>
          </cell>
          <cell r="CN241">
            <v>143.517</v>
          </cell>
          <cell r="CO241">
            <v>114.59399999999999</v>
          </cell>
          <cell r="CP241">
            <v>417.04300000000001</v>
          </cell>
          <cell r="CQ241">
            <v>7156.8190000000004</v>
          </cell>
          <cell r="CS241">
            <v>2.1309999999999998</v>
          </cell>
          <cell r="CT241">
            <v>162.02600000000001</v>
          </cell>
          <cell r="CU241">
            <v>53.430999999999997</v>
          </cell>
          <cell r="CV241">
            <v>11.090999999999999</v>
          </cell>
          <cell r="CW241">
            <v>9.9749999999999996</v>
          </cell>
          <cell r="CX241">
            <v>3.9470000000000001</v>
          </cell>
          <cell r="CY241">
            <v>3.1789999999999998</v>
          </cell>
          <cell r="CZ241">
            <v>10.199</v>
          </cell>
          <cell r="DB241">
            <v>2.1459999999999999</v>
          </cell>
          <cell r="DC241">
            <v>285.82900000000001</v>
          </cell>
          <cell r="DD241">
            <v>134.01499999999999</v>
          </cell>
          <cell r="DE241">
            <v>35.954000000000001</v>
          </cell>
          <cell r="DF241">
            <v>32.438000000000002</v>
          </cell>
          <cell r="DG241">
            <v>15.741</v>
          </cell>
          <cell r="DH241">
            <v>12.705</v>
          </cell>
          <cell r="DI241">
            <v>48.356000000000002</v>
          </cell>
          <cell r="DJ241">
            <v>567.18399999999997</v>
          </cell>
          <cell r="DL241">
            <v>0.173902</v>
          </cell>
          <cell r="DM241">
            <v>0.173902</v>
          </cell>
          <cell r="DN241">
            <v>0.788246</v>
          </cell>
          <cell r="DO241">
            <v>1.126215</v>
          </cell>
          <cell r="DP241">
            <v>1.0925590000000001</v>
          </cell>
          <cell r="DQ241">
            <v>1.9415899999999999</v>
          </cell>
          <cell r="DS241">
            <v>6.25</v>
          </cell>
          <cell r="DT241">
            <v>749.26</v>
          </cell>
          <cell r="DU241">
            <v>1153.71</v>
          </cell>
          <cell r="DV241">
            <v>406.42</v>
          </cell>
          <cell r="DW241">
            <v>341.63</v>
          </cell>
          <cell r="DX241">
            <v>278.64999999999998</v>
          </cell>
          <cell r="DY241">
            <v>222.49</v>
          </cell>
          <cell r="DZ241">
            <v>809.73</v>
          </cell>
          <cell r="EA241">
            <v>3968.14</v>
          </cell>
          <cell r="EC241">
            <v>6.25</v>
          </cell>
          <cell r="ED241">
            <v>749.26</v>
          </cell>
          <cell r="EE241">
            <v>1153.71</v>
          </cell>
          <cell r="EF241">
            <v>406.42</v>
          </cell>
          <cell r="EG241">
            <v>341.63</v>
          </cell>
          <cell r="EH241">
            <v>278.64999999999998</v>
          </cell>
          <cell r="EI241">
            <v>222.49</v>
          </cell>
          <cell r="EJ241">
            <v>809.73</v>
          </cell>
          <cell r="EK241">
            <v>3968.14</v>
          </cell>
          <cell r="EM241">
            <v>43.050000000000004</v>
          </cell>
          <cell r="EN241">
            <v>43.455999999999996</v>
          </cell>
          <cell r="ES241">
            <v>69.085999999999999</v>
          </cell>
          <cell r="ET241">
            <v>77.888000000000005</v>
          </cell>
          <cell r="EX241">
            <v>2019.914</v>
          </cell>
          <cell r="EY241">
            <v>2306.1120000000001</v>
          </cell>
          <cell r="FA241">
            <v>0.48099999999999998</v>
          </cell>
          <cell r="FB241">
            <v>0.54900000000000004</v>
          </cell>
          <cell r="FC241">
            <v>43.350999999999999</v>
          </cell>
          <cell r="FD241">
            <v>51.655000000000001</v>
          </cell>
          <cell r="FE241">
            <v>20.02</v>
          </cell>
          <cell r="FF241">
            <v>22.431000000000001</v>
          </cell>
          <cell r="FK241">
            <v>1695.4720000000002</v>
          </cell>
          <cell r="FL241">
            <v>1719.001</v>
          </cell>
          <cell r="FM241">
            <v>1704.7449999999999</v>
          </cell>
          <cell r="FN241">
            <v>37.871000000000002</v>
          </cell>
          <cell r="FO241">
            <v>17.957000000000001</v>
          </cell>
          <cell r="FP241">
            <v>197.68899999999999</v>
          </cell>
          <cell r="FQ241">
            <v>1465.4839999999999</v>
          </cell>
          <cell r="FR241">
            <v>1719.001</v>
          </cell>
          <cell r="FS241">
            <v>0</v>
          </cell>
          <cell r="FU241">
            <v>0.2</v>
          </cell>
          <cell r="FV241">
            <v>-485.27</v>
          </cell>
          <cell r="FZ241">
            <v>192.7</v>
          </cell>
          <cell r="GA241">
            <v>0.1</v>
          </cell>
          <cell r="GB241">
            <v>-208.9</v>
          </cell>
          <cell r="GE241">
            <v>0.12</v>
          </cell>
          <cell r="GF241">
            <v>-291.16000000000003</v>
          </cell>
          <cell r="GK241">
            <v>0.05</v>
          </cell>
          <cell r="GL241">
            <v>-85.95</v>
          </cell>
          <cell r="GO241">
            <v>1.4999999999999999E-2</v>
          </cell>
          <cell r="GP241">
            <v>-107.35</v>
          </cell>
          <cell r="GQ241" t="str">
            <v>81-41-337-5</v>
          </cell>
          <cell r="GR241">
            <v>14248</v>
          </cell>
          <cell r="GS241">
            <v>-200</v>
          </cell>
          <cell r="GV241">
            <v>0</v>
          </cell>
          <cell r="GW241">
            <v>0</v>
          </cell>
          <cell r="GX241">
            <v>-592.62</v>
          </cell>
          <cell r="GY241">
            <v>-786.0100000000001</v>
          </cell>
          <cell r="GZ241">
            <v>-1378.6299999999999</v>
          </cell>
          <cell r="HC241">
            <v>2589.5100000000002</v>
          </cell>
          <cell r="HE241">
            <v>0</v>
          </cell>
        </row>
        <row r="242">
          <cell r="B242" t="str">
            <v>81-40-140</v>
          </cell>
          <cell r="C242" t="str">
            <v>CEMI-GTH00174WS</v>
          </cell>
          <cell r="D242" t="str">
            <v>Mary's  Creek 7H</v>
          </cell>
          <cell r="E242">
            <v>0</v>
          </cell>
          <cell r="F242">
            <v>0</v>
          </cell>
          <cell r="H242">
            <v>2.6735000000000002</v>
          </cell>
          <cell r="I242">
            <v>2.6735000000000002</v>
          </cell>
          <cell r="J242">
            <v>0.75590000000000002</v>
          </cell>
          <cell r="K242">
            <v>0.20419999999999999</v>
          </cell>
          <cell r="L242">
            <v>0.1507</v>
          </cell>
          <cell r="M242">
            <v>7.0300000000000001E-2</v>
          </cell>
          <cell r="N242">
            <v>5.5300000000000002E-2</v>
          </cell>
          <cell r="O242">
            <v>9.0700000000000003E-2</v>
          </cell>
          <cell r="P242">
            <v>4.0006000000000004</v>
          </cell>
          <cell r="Q242">
            <v>0.91779999999999995</v>
          </cell>
          <cell r="R242">
            <v>1151.5</v>
          </cell>
          <cell r="T242" t="str">
            <v>PriceTableXTXNGL</v>
          </cell>
          <cell r="Y242">
            <v>41325</v>
          </cell>
          <cell r="Z242">
            <v>14.65</v>
          </cell>
          <cell r="AB242">
            <v>0</v>
          </cell>
          <cell r="AC242">
            <v>0</v>
          </cell>
          <cell r="AE242" t="str">
            <v>Yes</v>
          </cell>
          <cell r="AG242" t="str">
            <v>Yes</v>
          </cell>
          <cell r="AI242">
            <v>1</v>
          </cell>
          <cell r="AK242">
            <v>0</v>
          </cell>
          <cell r="AL242">
            <v>0</v>
          </cell>
          <cell r="AM242">
            <v>0</v>
          </cell>
          <cell r="AN242">
            <v>0</v>
          </cell>
          <cell r="AO242">
            <v>0</v>
          </cell>
          <cell r="AP242">
            <v>0</v>
          </cell>
          <cell r="AQ242">
            <v>0</v>
          </cell>
          <cell r="AR242">
            <v>0</v>
          </cell>
          <cell r="AS242">
            <v>0</v>
          </cell>
          <cell r="AU242">
            <v>0</v>
          </cell>
          <cell r="AV242">
            <v>0</v>
          </cell>
          <cell r="AW242">
            <v>0</v>
          </cell>
          <cell r="AX242">
            <v>0</v>
          </cell>
          <cell r="AY242">
            <v>0</v>
          </cell>
          <cell r="AZ242">
            <v>0</v>
          </cell>
          <cell r="BA242">
            <v>0</v>
          </cell>
          <cell r="BB242">
            <v>0</v>
          </cell>
          <cell r="BC242">
            <v>0</v>
          </cell>
          <cell r="BE242">
            <v>0</v>
          </cell>
          <cell r="BF242">
            <v>0</v>
          </cell>
          <cell r="BG242">
            <v>0</v>
          </cell>
          <cell r="BH242">
            <v>0</v>
          </cell>
          <cell r="BI242">
            <v>0</v>
          </cell>
          <cell r="BJ242">
            <v>0</v>
          </cell>
          <cell r="BK242">
            <v>0</v>
          </cell>
          <cell r="BL242">
            <v>0</v>
          </cell>
          <cell r="BM242">
            <v>0</v>
          </cell>
          <cell r="BO242">
            <v>0</v>
          </cell>
          <cell r="BP242">
            <v>0</v>
          </cell>
          <cell r="BQ242">
            <v>0</v>
          </cell>
          <cell r="BR242">
            <v>0</v>
          </cell>
          <cell r="BS242">
            <v>0</v>
          </cell>
          <cell r="BT242">
            <v>0</v>
          </cell>
          <cell r="BU242">
            <v>0</v>
          </cell>
          <cell r="BV242">
            <v>0</v>
          </cell>
          <cell r="BW242">
            <v>0</v>
          </cell>
          <cell r="CI242">
            <v>0</v>
          </cell>
          <cell r="CJ242">
            <v>0</v>
          </cell>
          <cell r="CK242">
            <v>0</v>
          </cell>
          <cell r="CL242">
            <v>0</v>
          </cell>
          <cell r="CM242">
            <v>0</v>
          </cell>
          <cell r="CN242">
            <v>0</v>
          </cell>
          <cell r="CO242">
            <v>0</v>
          </cell>
          <cell r="CP242">
            <v>0</v>
          </cell>
          <cell r="CQ242">
            <v>0</v>
          </cell>
          <cell r="CS242">
            <v>0</v>
          </cell>
          <cell r="CT242">
            <v>0</v>
          </cell>
          <cell r="CU242">
            <v>0</v>
          </cell>
          <cell r="CV242">
            <v>0</v>
          </cell>
          <cell r="CW242">
            <v>0</v>
          </cell>
          <cell r="CX242">
            <v>0</v>
          </cell>
          <cell r="CY242">
            <v>0</v>
          </cell>
          <cell r="CZ242">
            <v>0</v>
          </cell>
          <cell r="DB242">
            <v>0</v>
          </cell>
          <cell r="DC242">
            <v>0</v>
          </cell>
          <cell r="DD242">
            <v>0</v>
          </cell>
          <cell r="DE242">
            <v>0</v>
          </cell>
          <cell r="DF242">
            <v>0</v>
          </cell>
          <cell r="DG242">
            <v>0</v>
          </cell>
          <cell r="DH242">
            <v>0</v>
          </cell>
          <cell r="DI242">
            <v>0</v>
          </cell>
          <cell r="DJ242">
            <v>0</v>
          </cell>
          <cell r="DL242">
            <v>0.173902</v>
          </cell>
          <cell r="DM242">
            <v>0.173902</v>
          </cell>
          <cell r="DN242">
            <v>0.788246</v>
          </cell>
          <cell r="DO242">
            <v>1.126215</v>
          </cell>
          <cell r="DP242">
            <v>1.0925590000000001</v>
          </cell>
          <cell r="DQ242">
            <v>1.9415899999999999</v>
          </cell>
          <cell r="DS242">
            <v>0</v>
          </cell>
          <cell r="DT242">
            <v>0</v>
          </cell>
          <cell r="DU242">
            <v>0</v>
          </cell>
          <cell r="DV242">
            <v>0</v>
          </cell>
          <cell r="DW242">
            <v>0</v>
          </cell>
          <cell r="DX242">
            <v>0</v>
          </cell>
          <cell r="DY242">
            <v>0</v>
          </cell>
          <cell r="DZ242">
            <v>0</v>
          </cell>
          <cell r="EA242">
            <v>0</v>
          </cell>
          <cell r="EC242">
            <v>0</v>
          </cell>
          <cell r="ED242">
            <v>0</v>
          </cell>
          <cell r="EE242">
            <v>0</v>
          </cell>
          <cell r="EF242">
            <v>0</v>
          </cell>
          <cell r="EG242">
            <v>0</v>
          </cell>
          <cell r="EH242">
            <v>0</v>
          </cell>
          <cell r="EI242">
            <v>0</v>
          </cell>
          <cell r="EJ242">
            <v>0</v>
          </cell>
          <cell r="EK242">
            <v>0</v>
          </cell>
          <cell r="EM242">
            <v>0</v>
          </cell>
          <cell r="EN242">
            <v>0</v>
          </cell>
          <cell r="ES242">
            <v>0</v>
          </cell>
          <cell r="ET242">
            <v>0</v>
          </cell>
          <cell r="EX242">
            <v>0</v>
          </cell>
          <cell r="EY242">
            <v>0</v>
          </cell>
          <cell r="FA242">
            <v>0</v>
          </cell>
          <cell r="FB242">
            <v>0</v>
          </cell>
          <cell r="FC242">
            <v>0</v>
          </cell>
          <cell r="FD242">
            <v>0</v>
          </cell>
          <cell r="FE242">
            <v>0</v>
          </cell>
          <cell r="FF242">
            <v>0</v>
          </cell>
          <cell r="FK242">
            <v>0</v>
          </cell>
          <cell r="FL242">
            <v>0</v>
          </cell>
          <cell r="FM242">
            <v>0</v>
          </cell>
          <cell r="FN242">
            <v>0</v>
          </cell>
          <cell r="FO242">
            <v>0</v>
          </cell>
          <cell r="FP242">
            <v>0</v>
          </cell>
          <cell r="FQ242">
            <v>0</v>
          </cell>
          <cell r="FR242">
            <v>0</v>
          </cell>
          <cell r="FS242">
            <v>0</v>
          </cell>
          <cell r="FU242">
            <v>0.2</v>
          </cell>
          <cell r="FV242">
            <v>0</v>
          </cell>
          <cell r="FZ242">
            <v>3.8</v>
          </cell>
          <cell r="GA242">
            <v>0.15</v>
          </cell>
          <cell r="GB242">
            <v>0</v>
          </cell>
          <cell r="GE242">
            <v>0.12</v>
          </cell>
          <cell r="GF242">
            <v>0</v>
          </cell>
          <cell r="GK242">
            <v>0.05</v>
          </cell>
          <cell r="GL242">
            <v>0</v>
          </cell>
          <cell r="GO242">
            <v>1.4999999999999999E-2</v>
          </cell>
          <cell r="GP242">
            <v>0</v>
          </cell>
          <cell r="GQ242" t="str">
            <v>81-41-337-7</v>
          </cell>
          <cell r="GR242">
            <v>0</v>
          </cell>
          <cell r="GV242">
            <v>0</v>
          </cell>
          <cell r="GW242">
            <v>0</v>
          </cell>
          <cell r="GX242">
            <v>0</v>
          </cell>
          <cell r="GY242">
            <v>0</v>
          </cell>
          <cell r="GZ242">
            <v>0</v>
          </cell>
          <cell r="HC242">
            <v>0</v>
          </cell>
          <cell r="HE242">
            <v>0</v>
          </cell>
        </row>
        <row r="243">
          <cell r="B243" t="str">
            <v>81-40-141</v>
          </cell>
          <cell r="C243" t="str">
            <v>CEMI-GTH00174WS</v>
          </cell>
          <cell r="D243" t="str">
            <v>Mary's Creek 8H</v>
          </cell>
          <cell r="E243">
            <v>1776</v>
          </cell>
          <cell r="F243">
            <v>2029</v>
          </cell>
          <cell r="H243">
            <v>2.6438000000000001</v>
          </cell>
          <cell r="I243">
            <v>2.6438000000000001</v>
          </cell>
          <cell r="J243">
            <v>0.74370000000000003</v>
          </cell>
          <cell r="K243">
            <v>0.20380000000000001</v>
          </cell>
          <cell r="L243">
            <v>0.14649999999999999</v>
          </cell>
          <cell r="M243">
            <v>7.3700000000000002E-2</v>
          </cell>
          <cell r="N243">
            <v>5.8599999999999999E-2</v>
          </cell>
          <cell r="O243">
            <v>0.21429999999999999</v>
          </cell>
          <cell r="P243">
            <v>4.0843999999999996</v>
          </cell>
          <cell r="Q243">
            <v>0.83540000000000003</v>
          </cell>
          <cell r="R243">
            <v>1163.0999999999999</v>
          </cell>
          <cell r="T243" t="str">
            <v>PriceTableXTXNGL</v>
          </cell>
          <cell r="Y243">
            <v>41402</v>
          </cell>
          <cell r="Z243">
            <v>14.65</v>
          </cell>
          <cell r="AB243">
            <v>1641.78</v>
          </cell>
          <cell r="AC243">
            <v>1883.9059999999999</v>
          </cell>
          <cell r="AE243" t="str">
            <v>Yes</v>
          </cell>
          <cell r="AG243" t="str">
            <v>Yes</v>
          </cell>
          <cell r="AI243">
            <v>1</v>
          </cell>
          <cell r="AK243">
            <v>4539.9390000000003</v>
          </cell>
          <cell r="AL243">
            <v>4539.9390000000003</v>
          </cell>
          <cell r="AM243">
            <v>1277.0830000000001</v>
          </cell>
          <cell r="AN243">
            <v>349.96600000000001</v>
          </cell>
          <cell r="AO243">
            <v>251.57</v>
          </cell>
          <cell r="AP243">
            <v>126.55800000000001</v>
          </cell>
          <cell r="AQ243">
            <v>100.628</v>
          </cell>
          <cell r="AR243">
            <v>367.99599999999998</v>
          </cell>
          <cell r="AS243">
            <v>11553.679000000002</v>
          </cell>
          <cell r="AU243">
            <v>4340.5379999999996</v>
          </cell>
          <cell r="AV243">
            <v>4340.5379999999996</v>
          </cell>
          <cell r="AW243">
            <v>1220.992</v>
          </cell>
          <cell r="AX243">
            <v>334.59500000000003</v>
          </cell>
          <cell r="AY243">
            <v>240.52099999999999</v>
          </cell>
          <cell r="AZ243">
            <v>120.999</v>
          </cell>
          <cell r="BA243">
            <v>96.207999999999998</v>
          </cell>
          <cell r="BB243">
            <v>351.83300000000003</v>
          </cell>
          <cell r="BC243">
            <v>11046.224</v>
          </cell>
          <cell r="BE243">
            <v>30.620999999999999</v>
          </cell>
          <cell r="BF243">
            <v>3672.57</v>
          </cell>
          <cell r="BG243">
            <v>1251.865</v>
          </cell>
          <cell r="BH243">
            <v>309.98700000000002</v>
          </cell>
          <cell r="BI243">
            <v>267.65600000000001</v>
          </cell>
          <cell r="BJ243">
            <v>123.857</v>
          </cell>
          <cell r="BK243">
            <v>98.94</v>
          </cell>
          <cell r="BL243">
            <v>369.36599999999999</v>
          </cell>
          <cell r="BM243">
            <v>6124.8620000000001</v>
          </cell>
          <cell r="BO243">
            <v>30.620999999999999</v>
          </cell>
          <cell r="BP243">
            <v>3672.57</v>
          </cell>
          <cell r="BQ243">
            <v>1251.865</v>
          </cell>
          <cell r="BR243">
            <v>309.98700000000002</v>
          </cell>
          <cell r="BS243">
            <v>267.65600000000001</v>
          </cell>
          <cell r="BT243">
            <v>123.857</v>
          </cell>
          <cell r="BU243">
            <v>98.94</v>
          </cell>
          <cell r="BV243">
            <v>369.36599999999999</v>
          </cell>
          <cell r="BW243">
            <v>6124.8620000000001</v>
          </cell>
          <cell r="CI243">
            <v>30.620999999999999</v>
          </cell>
          <cell r="CJ243">
            <v>3672.57</v>
          </cell>
          <cell r="CK243">
            <v>1251.865</v>
          </cell>
          <cell r="CL243">
            <v>309.98700000000002</v>
          </cell>
          <cell r="CM243">
            <v>267.65600000000001</v>
          </cell>
          <cell r="CN243">
            <v>123.857</v>
          </cell>
          <cell r="CO243">
            <v>98.94</v>
          </cell>
          <cell r="CP243">
            <v>369.36599999999999</v>
          </cell>
          <cell r="CQ243">
            <v>6124.8620000000001</v>
          </cell>
          <cell r="CS243">
            <v>1.8169999999999999</v>
          </cell>
          <cell r="CT243">
            <v>138.11000000000001</v>
          </cell>
          <cell r="CU243">
            <v>45.7</v>
          </cell>
          <cell r="CV243">
            <v>9.5269999999999992</v>
          </cell>
          <cell r="CW243">
            <v>8.5380000000000003</v>
          </cell>
          <cell r="CX243">
            <v>3.4060000000000001</v>
          </cell>
          <cell r="CY243">
            <v>2.7450000000000001</v>
          </cell>
          <cell r="CZ243">
            <v>9.0329999999999995</v>
          </cell>
          <cell r="DB243">
            <v>1.829</v>
          </cell>
          <cell r="DC243">
            <v>243.63800000000001</v>
          </cell>
          <cell r="DD243">
            <v>114.625</v>
          </cell>
          <cell r="DE243">
            <v>30.884</v>
          </cell>
          <cell r="DF243">
            <v>27.766999999999999</v>
          </cell>
          <cell r="DG243">
            <v>13.585000000000001</v>
          </cell>
          <cell r="DH243">
            <v>10.968999999999999</v>
          </cell>
          <cell r="DI243">
            <v>42.828000000000003</v>
          </cell>
          <cell r="DJ243">
            <v>486.125</v>
          </cell>
          <cell r="DL243">
            <v>0.173902</v>
          </cell>
          <cell r="DM243">
            <v>0.173902</v>
          </cell>
          <cell r="DN243">
            <v>0.788246</v>
          </cell>
          <cell r="DO243">
            <v>1.126215</v>
          </cell>
          <cell r="DP243">
            <v>1.0925590000000001</v>
          </cell>
          <cell r="DQ243">
            <v>1.9415899999999999</v>
          </cell>
          <cell r="DS243">
            <v>5.33</v>
          </cell>
          <cell r="DT243">
            <v>638.66999999999996</v>
          </cell>
          <cell r="DU243">
            <v>986.78</v>
          </cell>
          <cell r="DV243">
            <v>349.11</v>
          </cell>
          <cell r="DW243">
            <v>292.43</v>
          </cell>
          <cell r="DX243">
            <v>240.48</v>
          </cell>
          <cell r="DY243">
            <v>192.1</v>
          </cell>
          <cell r="DZ243">
            <v>717.16</v>
          </cell>
          <cell r="EA243">
            <v>3422.0599999999995</v>
          </cell>
          <cell r="EC243">
            <v>5.33</v>
          </cell>
          <cell r="ED243">
            <v>638.66999999999996</v>
          </cell>
          <cell r="EE243">
            <v>986.78</v>
          </cell>
          <cell r="EF243">
            <v>349.11</v>
          </cell>
          <cell r="EG243">
            <v>292.43</v>
          </cell>
          <cell r="EH243">
            <v>240.48</v>
          </cell>
          <cell r="EI243">
            <v>192.1</v>
          </cell>
          <cell r="EJ243">
            <v>717.16</v>
          </cell>
          <cell r="EK243">
            <v>3422.0599999999995</v>
          </cell>
          <cell r="EM243">
            <v>36.6</v>
          </cell>
          <cell r="EN243">
            <v>36.944000000000003</v>
          </cell>
          <cell r="ES243">
            <v>58.798000000000002</v>
          </cell>
          <cell r="ET243">
            <v>66.290000000000006</v>
          </cell>
          <cell r="EX243">
            <v>1717.202</v>
          </cell>
          <cell r="EY243">
            <v>1962.71</v>
          </cell>
          <cell r="FA243">
            <v>0.40899999999999997</v>
          </cell>
          <cell r="FB243">
            <v>0.46700000000000003</v>
          </cell>
          <cell r="FC243">
            <v>36.853999999999999</v>
          </cell>
          <cell r="FD243">
            <v>43.963000000000001</v>
          </cell>
          <cell r="FE243">
            <v>17.02</v>
          </cell>
          <cell r="FF243">
            <v>19.091000000000001</v>
          </cell>
          <cell r="FK243">
            <v>1439.6410000000001</v>
          </cell>
          <cell r="FL243">
            <v>1459.62</v>
          </cell>
          <cell r="FM243">
            <v>1447.5150000000001</v>
          </cell>
          <cell r="FN243">
            <v>32.156999999999996</v>
          </cell>
          <cell r="FO243">
            <v>15.247</v>
          </cell>
          <cell r="FP243">
            <v>167.86</v>
          </cell>
          <cell r="FQ243">
            <v>1244.356</v>
          </cell>
          <cell r="FR243">
            <v>1459.62</v>
          </cell>
          <cell r="FS243">
            <v>0</v>
          </cell>
          <cell r="FU243">
            <v>0.2</v>
          </cell>
          <cell r="FV243">
            <v>-413.01</v>
          </cell>
          <cell r="FZ243">
            <v>190</v>
          </cell>
          <cell r="GA243">
            <v>0.1</v>
          </cell>
          <cell r="GB243">
            <v>-177.6</v>
          </cell>
          <cell r="GE243">
            <v>0.12</v>
          </cell>
          <cell r="GF243">
            <v>-247.8</v>
          </cell>
          <cell r="GK243">
            <v>0.05</v>
          </cell>
          <cell r="GL243">
            <v>-72.98</v>
          </cell>
          <cell r="GO243">
            <v>1.4999999999999999E-2</v>
          </cell>
          <cell r="GP243">
            <v>-91.87</v>
          </cell>
          <cell r="GQ243" t="str">
            <v>81-41-337-8</v>
          </cell>
          <cell r="GR243">
            <v>12126</v>
          </cell>
          <cell r="GV243">
            <v>0</v>
          </cell>
          <cell r="GW243">
            <v>0</v>
          </cell>
          <cell r="GX243">
            <v>-504.88</v>
          </cell>
          <cell r="GY243">
            <v>-498.38</v>
          </cell>
          <cell r="GZ243">
            <v>-1003.2600000000001</v>
          </cell>
          <cell r="HC243">
            <v>2418.7999999999993</v>
          </cell>
          <cell r="HE243">
            <v>0</v>
          </cell>
        </row>
        <row r="244">
          <cell r="B244" t="str">
            <v>81-40-144</v>
          </cell>
          <cell r="C244" t="str">
            <v>CEMI-GTH00174WS</v>
          </cell>
          <cell r="D244" t="str">
            <v>Mary's Creek 6H</v>
          </cell>
          <cell r="E244">
            <v>7713</v>
          </cell>
          <cell r="F244">
            <v>8764</v>
          </cell>
          <cell r="H244">
            <v>2.6698</v>
          </cell>
          <cell r="I244">
            <v>2.6698</v>
          </cell>
          <cell r="J244">
            <v>0.73929999999999996</v>
          </cell>
          <cell r="K244">
            <v>0.1923</v>
          </cell>
          <cell r="L244">
            <v>0.1457</v>
          </cell>
          <cell r="M244">
            <v>6.54E-2</v>
          </cell>
          <cell r="N244">
            <v>4.9500000000000002E-2</v>
          </cell>
          <cell r="O244">
            <v>0.1948</v>
          </cell>
          <cell r="P244">
            <v>4.0568</v>
          </cell>
          <cell r="Q244">
            <v>1.0152000000000001</v>
          </cell>
          <cell r="R244">
            <v>1156.4000000000001</v>
          </cell>
          <cell r="T244" t="str">
            <v>PriceTableXTXNGL</v>
          </cell>
          <cell r="Y244">
            <v>41368</v>
          </cell>
          <cell r="Z244">
            <v>14.65</v>
          </cell>
          <cell r="AB244">
            <v>7131.4189999999999</v>
          </cell>
          <cell r="AC244">
            <v>8137.2849999999999</v>
          </cell>
          <cell r="AE244" t="str">
            <v>Yes</v>
          </cell>
          <cell r="AG244" t="str">
            <v>Yes</v>
          </cell>
          <cell r="AI244">
            <v>1</v>
          </cell>
          <cell r="AK244">
            <v>19914.117999999999</v>
          </cell>
          <cell r="AL244">
            <v>19914.117999999999</v>
          </cell>
          <cell r="AM244">
            <v>5514.4610000000002</v>
          </cell>
          <cell r="AN244">
            <v>1434.3710000000001</v>
          </cell>
          <cell r="AO244">
            <v>1086.7809999999999</v>
          </cell>
          <cell r="AP244">
            <v>487.82100000000003</v>
          </cell>
          <cell r="AQ244">
            <v>369.22199999999998</v>
          </cell>
          <cell r="AR244">
            <v>1453.019</v>
          </cell>
          <cell r="AS244">
            <v>50173.911000000007</v>
          </cell>
          <cell r="AU244">
            <v>19039.462</v>
          </cell>
          <cell r="AV244">
            <v>19039.462</v>
          </cell>
          <cell r="AW244">
            <v>5272.2579999999998</v>
          </cell>
          <cell r="AX244">
            <v>1371.3720000000001</v>
          </cell>
          <cell r="AY244">
            <v>1039.048</v>
          </cell>
          <cell r="AZ244">
            <v>466.39499999999998</v>
          </cell>
          <cell r="BA244">
            <v>353.005</v>
          </cell>
          <cell r="BB244">
            <v>1389.2</v>
          </cell>
          <cell r="BC244">
            <v>47970.201999999997</v>
          </cell>
          <cell r="BE244">
            <v>134.31899999999999</v>
          </cell>
          <cell r="BF244">
            <v>16109.467000000001</v>
          </cell>
          <cell r="BG244">
            <v>5405.57</v>
          </cell>
          <cell r="BH244">
            <v>1270.5150000000001</v>
          </cell>
          <cell r="BI244">
            <v>1156.27</v>
          </cell>
          <cell r="BJ244">
            <v>477.411</v>
          </cell>
          <cell r="BK244">
            <v>363.02800000000002</v>
          </cell>
          <cell r="BL244">
            <v>1458.4280000000001</v>
          </cell>
          <cell r="BM244">
            <v>26375.007999999998</v>
          </cell>
          <cell r="BO244">
            <v>134.31899999999999</v>
          </cell>
          <cell r="BP244">
            <v>16109.468000000001</v>
          </cell>
          <cell r="BQ244">
            <v>5405.57</v>
          </cell>
          <cell r="BR244">
            <v>1270.5160000000001</v>
          </cell>
          <cell r="BS244">
            <v>1156.27</v>
          </cell>
          <cell r="BT244">
            <v>477.411</v>
          </cell>
          <cell r="BU244">
            <v>363.02800000000002</v>
          </cell>
          <cell r="BV244">
            <v>1458.4269999999999</v>
          </cell>
          <cell r="BW244">
            <v>26375.008999999998</v>
          </cell>
          <cell r="CI244">
            <v>134.31899999999999</v>
          </cell>
          <cell r="CJ244">
            <v>16109.467000000001</v>
          </cell>
          <cell r="CK244">
            <v>5405.57</v>
          </cell>
          <cell r="CL244">
            <v>1270.5150000000001</v>
          </cell>
          <cell r="CM244">
            <v>1156.27</v>
          </cell>
          <cell r="CN244">
            <v>477.411</v>
          </cell>
          <cell r="CO244">
            <v>363.02800000000002</v>
          </cell>
          <cell r="CP244">
            <v>1458.4280000000001</v>
          </cell>
          <cell r="CQ244">
            <v>26375.007999999998</v>
          </cell>
          <cell r="CS244">
            <v>7.9690000000000003</v>
          </cell>
          <cell r="CT244">
            <v>605.80799999999999</v>
          </cell>
          <cell r="CU244">
            <v>197.33199999999999</v>
          </cell>
          <cell r="CV244">
            <v>39.046999999999997</v>
          </cell>
          <cell r="CW244">
            <v>36.886000000000003</v>
          </cell>
          <cell r="CX244">
            <v>13.129</v>
          </cell>
          <cell r="CY244">
            <v>10.071999999999999</v>
          </cell>
          <cell r="CZ244">
            <v>35.667999999999999</v>
          </cell>
          <cell r="DB244">
            <v>8.0229999999999997</v>
          </cell>
          <cell r="DC244">
            <v>1068.702</v>
          </cell>
          <cell r="DD244">
            <v>494.95</v>
          </cell>
          <cell r="DE244">
            <v>126.581</v>
          </cell>
          <cell r="DF244">
            <v>119.95099999999999</v>
          </cell>
          <cell r="DG244">
            <v>52.362000000000002</v>
          </cell>
          <cell r="DH244">
            <v>40.249000000000002</v>
          </cell>
          <cell r="DI244">
            <v>169.10499999999999</v>
          </cell>
          <cell r="DJ244">
            <v>2079.9229999999998</v>
          </cell>
          <cell r="DL244">
            <v>0.173902</v>
          </cell>
          <cell r="DM244">
            <v>0.173902</v>
          </cell>
          <cell r="DN244">
            <v>0.788246</v>
          </cell>
          <cell r="DO244">
            <v>1.126215</v>
          </cell>
          <cell r="DP244">
            <v>1.0925590000000001</v>
          </cell>
          <cell r="DQ244">
            <v>1.9415899999999999</v>
          </cell>
          <cell r="DS244">
            <v>23.36</v>
          </cell>
          <cell r="DT244">
            <v>2801.47</v>
          </cell>
          <cell r="DU244">
            <v>4260.92</v>
          </cell>
          <cell r="DV244">
            <v>1430.87</v>
          </cell>
          <cell r="DW244">
            <v>1263.29</v>
          </cell>
          <cell r="DX244">
            <v>926.94</v>
          </cell>
          <cell r="DY244">
            <v>704.85</v>
          </cell>
          <cell r="DZ244">
            <v>2831.67</v>
          </cell>
          <cell r="EA244">
            <v>14243.37</v>
          </cell>
          <cell r="EC244">
            <v>23.36</v>
          </cell>
          <cell r="ED244">
            <v>2801.47</v>
          </cell>
          <cell r="EE244">
            <v>4260.92</v>
          </cell>
          <cell r="EF244">
            <v>1430.87</v>
          </cell>
          <cell r="EG244">
            <v>1263.29</v>
          </cell>
          <cell r="EH244">
            <v>926.94</v>
          </cell>
          <cell r="EI244">
            <v>704.85</v>
          </cell>
          <cell r="EJ244">
            <v>2831.67</v>
          </cell>
          <cell r="EK244">
            <v>14243.37</v>
          </cell>
          <cell r="EM244">
            <v>158.941</v>
          </cell>
          <cell r="EN244">
            <v>160.43699999999998</v>
          </cell>
          <cell r="ES244">
            <v>253.97</v>
          </cell>
          <cell r="ET244">
            <v>286.33</v>
          </cell>
          <cell r="EX244">
            <v>7459.03</v>
          </cell>
          <cell r="EY244">
            <v>8477.67</v>
          </cell>
          <cell r="FA244">
            <v>1.778</v>
          </cell>
          <cell r="FB244">
            <v>2.0169999999999999</v>
          </cell>
          <cell r="FC244">
            <v>160.084</v>
          </cell>
          <cell r="FD244">
            <v>189.89400000000001</v>
          </cell>
          <cell r="FE244">
            <v>73.929000000000002</v>
          </cell>
          <cell r="FF244">
            <v>82.460999999999999</v>
          </cell>
          <cell r="FK244">
            <v>6237.31</v>
          </cell>
          <cell r="FL244">
            <v>6323.8689999999997</v>
          </cell>
          <cell r="FM244">
            <v>6271.4229999999998</v>
          </cell>
          <cell r="FN244">
            <v>139.322</v>
          </cell>
          <cell r="FO244">
            <v>66.058999999999997</v>
          </cell>
          <cell r="FP244">
            <v>727.25900000000001</v>
          </cell>
          <cell r="FQ244">
            <v>5391.2290000000003</v>
          </cell>
          <cell r="FR244">
            <v>6323.8689999999997</v>
          </cell>
          <cell r="FS244">
            <v>0</v>
          </cell>
          <cell r="FU244">
            <v>0.2</v>
          </cell>
          <cell r="FV244">
            <v>-1783.93</v>
          </cell>
          <cell r="FZ244">
            <v>184.7</v>
          </cell>
          <cell r="GA244">
            <v>0.1</v>
          </cell>
          <cell r="GB244">
            <v>-771.3</v>
          </cell>
          <cell r="GE244">
            <v>0.12</v>
          </cell>
          <cell r="GF244">
            <v>-1070.3599999999999</v>
          </cell>
          <cell r="GK244">
            <v>0.05</v>
          </cell>
          <cell r="GL244">
            <v>-316.19</v>
          </cell>
          <cell r="GO244">
            <v>1.4999999999999999E-2</v>
          </cell>
          <cell r="GP244">
            <v>-395.63</v>
          </cell>
          <cell r="GQ244" t="str">
            <v>81-41-144</v>
          </cell>
          <cell r="GR244">
            <v>0</v>
          </cell>
          <cell r="GS244">
            <v>-200</v>
          </cell>
          <cell r="GV244">
            <v>0</v>
          </cell>
          <cell r="GW244">
            <v>0</v>
          </cell>
          <cell r="GX244">
            <v>-2179.56</v>
          </cell>
          <cell r="GY244">
            <v>-2357.85</v>
          </cell>
          <cell r="GZ244">
            <v>-4537.41</v>
          </cell>
          <cell r="HC244">
            <v>9705.9600000000009</v>
          </cell>
          <cell r="HE244">
            <v>0</v>
          </cell>
        </row>
        <row r="245">
          <cell r="B245" t="str">
            <v>81-40-179</v>
          </cell>
          <cell r="C245" t="str">
            <v>CEMI-GTH00174WS</v>
          </cell>
          <cell r="D245" t="str">
            <v>Chesapeake Ward</v>
          </cell>
          <cell r="E245">
            <v>47050</v>
          </cell>
          <cell r="F245">
            <v>52122</v>
          </cell>
          <cell r="H245">
            <v>2.4958999999999998</v>
          </cell>
          <cell r="I245">
            <v>2.4958999999999998</v>
          </cell>
          <cell r="J245">
            <v>0.6552</v>
          </cell>
          <cell r="K245">
            <v>0.16589999999999999</v>
          </cell>
          <cell r="L245">
            <v>0.14449999999999999</v>
          </cell>
          <cell r="M245">
            <v>5.9799999999999999E-2</v>
          </cell>
          <cell r="N245">
            <v>4.0500000000000001E-2</v>
          </cell>
          <cell r="O245">
            <v>6.7100000000000007E-2</v>
          </cell>
          <cell r="P245">
            <v>3.6288999999999998</v>
          </cell>
          <cell r="Q245">
            <v>1.4819</v>
          </cell>
          <cell r="R245">
            <v>1127.5999999999999</v>
          </cell>
          <cell r="T245" t="str">
            <v>PriceTableXTXNGL</v>
          </cell>
          <cell r="Y245">
            <v>41435</v>
          </cell>
          <cell r="Z245">
            <v>14.65</v>
          </cell>
          <cell r="AB245">
            <v>43539.398999999998</v>
          </cell>
          <cell r="AC245">
            <v>48394.745999999999</v>
          </cell>
          <cell r="AE245" t="str">
            <v>Yes</v>
          </cell>
          <cell r="AG245" t="str">
            <v>Yes</v>
          </cell>
          <cell r="AI245">
            <v>1</v>
          </cell>
          <cell r="AK245">
            <v>113662.19500000001</v>
          </cell>
          <cell r="AL245">
            <v>113662.19500000001</v>
          </cell>
          <cell r="AM245">
            <v>29837.522000000001</v>
          </cell>
          <cell r="AN245">
            <v>7555.0140000000001</v>
          </cell>
          <cell r="AO245">
            <v>6580.4669999999996</v>
          </cell>
          <cell r="AP245">
            <v>2723.2660000000001</v>
          </cell>
          <cell r="AQ245">
            <v>1844.3520000000001</v>
          </cell>
          <cell r="AR245">
            <v>3055.7049999999999</v>
          </cell>
          <cell r="AS245">
            <v>278920.71600000007</v>
          </cell>
          <cell r="AU245">
            <v>108669.986</v>
          </cell>
          <cell r="AV245">
            <v>108669.986</v>
          </cell>
          <cell r="AW245">
            <v>28527.013999999999</v>
          </cell>
          <cell r="AX245">
            <v>7223.1859999999997</v>
          </cell>
          <cell r="AY245">
            <v>6291.4430000000002</v>
          </cell>
          <cell r="AZ245">
            <v>2603.6559999999999</v>
          </cell>
          <cell r="BA245">
            <v>1763.346</v>
          </cell>
          <cell r="BB245">
            <v>2921.4940000000001</v>
          </cell>
          <cell r="BC245">
            <v>266670.11099999998</v>
          </cell>
          <cell r="BE245">
            <v>766.64099999999996</v>
          </cell>
          <cell r="BF245">
            <v>91946.698000000004</v>
          </cell>
          <cell r="BG245">
            <v>29248.335999999999</v>
          </cell>
          <cell r="BH245">
            <v>6691.9629999999997</v>
          </cell>
          <cell r="BI245">
            <v>7001.2259999999997</v>
          </cell>
          <cell r="BJ245">
            <v>2665.154</v>
          </cell>
          <cell r="BK245">
            <v>1813.413</v>
          </cell>
          <cell r="BL245">
            <v>3067.0790000000002</v>
          </cell>
          <cell r="BM245">
            <v>143200.51</v>
          </cell>
          <cell r="BO245">
            <v>766.64099999999996</v>
          </cell>
          <cell r="BP245">
            <v>91946.698999999993</v>
          </cell>
          <cell r="BQ245">
            <v>29248.334999999999</v>
          </cell>
          <cell r="BR245">
            <v>6691.9629999999997</v>
          </cell>
          <cell r="BS245">
            <v>7001.2259999999997</v>
          </cell>
          <cell r="BT245">
            <v>2665.154</v>
          </cell>
          <cell r="BU245">
            <v>1813.414</v>
          </cell>
          <cell r="BV245">
            <v>3067.0790000000002</v>
          </cell>
          <cell r="BW245">
            <v>143200.511</v>
          </cell>
          <cell r="CI245">
            <v>766.64099999999996</v>
          </cell>
          <cell r="CJ245">
            <v>91946.698000000004</v>
          </cell>
          <cell r="CK245">
            <v>29248.335999999999</v>
          </cell>
          <cell r="CL245">
            <v>6691.9629999999997</v>
          </cell>
          <cell r="CM245">
            <v>7001.2259999999997</v>
          </cell>
          <cell r="CN245">
            <v>2665.154</v>
          </cell>
          <cell r="CO245">
            <v>1813.413</v>
          </cell>
          <cell r="CP245">
            <v>3067.0790000000002</v>
          </cell>
          <cell r="CQ245">
            <v>143200.51</v>
          </cell>
          <cell r="CS245">
            <v>45.481999999999999</v>
          </cell>
          <cell r="CT245">
            <v>3457.721</v>
          </cell>
          <cell r="CU245">
            <v>1067.72</v>
          </cell>
          <cell r="CV245">
            <v>205.66499999999999</v>
          </cell>
          <cell r="CW245">
            <v>223.346</v>
          </cell>
          <cell r="CX245">
            <v>73.293000000000006</v>
          </cell>
          <cell r="CY245">
            <v>50.314</v>
          </cell>
          <cell r="CZ245">
            <v>75.010999999999996</v>
          </cell>
          <cell r="DB245">
            <v>45.790999999999997</v>
          </cell>
          <cell r="DC245">
            <v>6099.7439999999997</v>
          </cell>
          <cell r="DD245">
            <v>2678.0650000000001</v>
          </cell>
          <cell r="DE245">
            <v>666.72</v>
          </cell>
          <cell r="DF245">
            <v>726.30700000000002</v>
          </cell>
          <cell r="DG245">
            <v>292.31400000000002</v>
          </cell>
          <cell r="DH245">
            <v>201.053</v>
          </cell>
          <cell r="DI245">
            <v>355.62799999999999</v>
          </cell>
          <cell r="DJ245">
            <v>11065.622000000001</v>
          </cell>
          <cell r="DL245">
            <v>0.173902</v>
          </cell>
          <cell r="DM245">
            <v>0.173902</v>
          </cell>
          <cell r="DN245">
            <v>0.788246</v>
          </cell>
          <cell r="DO245">
            <v>1.126215</v>
          </cell>
          <cell r="DP245">
            <v>1.0925590000000001</v>
          </cell>
          <cell r="DQ245">
            <v>1.9415899999999999</v>
          </cell>
          <cell r="DS245">
            <v>133.32</v>
          </cell>
          <cell r="DT245">
            <v>15989.71</v>
          </cell>
          <cell r="DU245">
            <v>23054.880000000001</v>
          </cell>
          <cell r="DV245">
            <v>7536.59</v>
          </cell>
          <cell r="DW245">
            <v>7649.25</v>
          </cell>
          <cell r="DX245">
            <v>5174.6400000000003</v>
          </cell>
          <cell r="DY245">
            <v>3520.91</v>
          </cell>
          <cell r="DZ245">
            <v>5955.01</v>
          </cell>
          <cell r="EA245">
            <v>69014.31</v>
          </cell>
          <cell r="EC245">
            <v>133.32</v>
          </cell>
          <cell r="ED245">
            <v>15989.71</v>
          </cell>
          <cell r="EE245">
            <v>23054.880000000001</v>
          </cell>
          <cell r="EF245">
            <v>7536.59</v>
          </cell>
          <cell r="EG245">
            <v>7649.25</v>
          </cell>
          <cell r="EH245">
            <v>5174.6400000000003</v>
          </cell>
          <cell r="EI245">
            <v>3520.91</v>
          </cell>
          <cell r="EJ245">
            <v>5955.01</v>
          </cell>
          <cell r="EK245">
            <v>69014.31</v>
          </cell>
          <cell r="EM245">
            <v>969.26100000000008</v>
          </cell>
          <cell r="EN245">
            <v>978.36099999999999</v>
          </cell>
          <cell r="ES245">
            <v>1510.4369999999999</v>
          </cell>
          <cell r="ET245">
            <v>1702.8889999999999</v>
          </cell>
          <cell r="EX245">
            <v>45539.563000000002</v>
          </cell>
          <cell r="EY245">
            <v>50419.110999999997</v>
          </cell>
          <cell r="FA245">
            <v>10.853999999999999</v>
          </cell>
          <cell r="FB245">
            <v>11.997</v>
          </cell>
          <cell r="FC245">
            <v>977.35900000000004</v>
          </cell>
          <cell r="FD245">
            <v>1129.356</v>
          </cell>
          <cell r="FE245">
            <v>451.35700000000003</v>
          </cell>
          <cell r="FF245">
            <v>490.41899999999998</v>
          </cell>
          <cell r="FK245">
            <v>38375.127999999997</v>
          </cell>
          <cell r="FL245">
            <v>38907.682999999997</v>
          </cell>
          <cell r="FM245">
            <v>38585.01</v>
          </cell>
          <cell r="FN245">
            <v>857.178</v>
          </cell>
          <cell r="FO245">
            <v>406.43</v>
          </cell>
          <cell r="FP245">
            <v>4474.47</v>
          </cell>
          <cell r="FQ245">
            <v>33169.605000000003</v>
          </cell>
          <cell r="FR245">
            <v>38907.682999999997</v>
          </cell>
          <cell r="FS245">
            <v>0</v>
          </cell>
          <cell r="FU245">
            <v>0.2</v>
          </cell>
          <cell r="FV245">
            <v>-10609.54</v>
          </cell>
          <cell r="FZ245">
            <v>131.4</v>
          </cell>
          <cell r="GA245">
            <v>0.15</v>
          </cell>
          <cell r="GB245">
            <v>-7057.5</v>
          </cell>
          <cell r="GE245">
            <v>0.12</v>
          </cell>
          <cell r="GF245">
            <v>-6365.72</v>
          </cell>
          <cell r="GK245">
            <v>0.05</v>
          </cell>
          <cell r="GL245">
            <v>-1945.38</v>
          </cell>
          <cell r="GO245">
            <v>1.4999999999999999E-2</v>
          </cell>
          <cell r="GP245">
            <v>-2148.0100000000002</v>
          </cell>
          <cell r="GQ245" t="str">
            <v>81-41-179</v>
          </cell>
          <cell r="GR245">
            <v>554</v>
          </cell>
          <cell r="GS245">
            <v>-200</v>
          </cell>
          <cell r="GT245">
            <v>0.15</v>
          </cell>
          <cell r="GU245">
            <v>-84.6</v>
          </cell>
          <cell r="GV245">
            <v>0</v>
          </cell>
          <cell r="GW245">
            <v>0</v>
          </cell>
          <cell r="GX245">
            <v>-12757.550000000001</v>
          </cell>
          <cell r="GY245">
            <v>-15653.200000000003</v>
          </cell>
          <cell r="GZ245">
            <v>-28410.75</v>
          </cell>
          <cell r="HC245">
            <v>40603.56</v>
          </cell>
          <cell r="HE245">
            <v>0</v>
          </cell>
        </row>
        <row r="246">
          <cell r="B246" t="str">
            <v>81-40-226</v>
          </cell>
          <cell r="C246" t="str">
            <v>CEMI-GTH00174WS</v>
          </cell>
          <cell r="D246" t="str">
            <v>Bosler</v>
          </cell>
          <cell r="E246">
            <v>9266</v>
          </cell>
          <cell r="F246">
            <v>11146</v>
          </cell>
          <cell r="H246">
            <v>3.121</v>
          </cell>
          <cell r="I246">
            <v>3.121</v>
          </cell>
          <cell r="J246">
            <v>1.0507</v>
          </cell>
          <cell r="K246">
            <v>0.32579999999999998</v>
          </cell>
          <cell r="L246">
            <v>0.20330000000000001</v>
          </cell>
          <cell r="M246">
            <v>0.11409999999999999</v>
          </cell>
          <cell r="N246">
            <v>0.1055</v>
          </cell>
          <cell r="O246">
            <v>0.2984</v>
          </cell>
          <cell r="P246">
            <v>5.2187999999999999</v>
          </cell>
          <cell r="Q246">
            <v>0.54159999999999997</v>
          </cell>
          <cell r="R246">
            <v>1224.2</v>
          </cell>
          <cell r="T246" t="str">
            <v>PriceTableXTXNGL</v>
          </cell>
          <cell r="Y246">
            <v>41379</v>
          </cell>
          <cell r="Z246">
            <v>14.65</v>
          </cell>
          <cell r="AB246">
            <v>8550.2119999999995</v>
          </cell>
          <cell r="AC246">
            <v>10348.948</v>
          </cell>
          <cell r="AE246" t="str">
            <v>Yes</v>
          </cell>
          <cell r="AG246" t="str">
            <v>Yes</v>
          </cell>
          <cell r="AI246">
            <v>1</v>
          </cell>
          <cell r="AK246">
            <v>27911.109</v>
          </cell>
          <cell r="AL246">
            <v>27911.109</v>
          </cell>
          <cell r="AM246">
            <v>9396.4120000000003</v>
          </cell>
          <cell r="AN246">
            <v>2913.63</v>
          </cell>
          <cell r="AO246">
            <v>1818.1120000000001</v>
          </cell>
          <cell r="AP246">
            <v>1020.397</v>
          </cell>
          <cell r="AQ246">
            <v>943.48699999999997</v>
          </cell>
          <cell r="AR246">
            <v>2668.5920000000001</v>
          </cell>
          <cell r="AS246">
            <v>74582.847999999998</v>
          </cell>
          <cell r="AU246">
            <v>26685.212</v>
          </cell>
          <cell r="AV246">
            <v>26685.212</v>
          </cell>
          <cell r="AW246">
            <v>8983.7080000000005</v>
          </cell>
          <cell r="AX246">
            <v>2785.6590000000001</v>
          </cell>
          <cell r="AY246">
            <v>1738.258</v>
          </cell>
          <cell r="AZ246">
            <v>975.57899999999995</v>
          </cell>
          <cell r="BA246">
            <v>902.04700000000003</v>
          </cell>
          <cell r="BB246">
            <v>2551.3829999999998</v>
          </cell>
          <cell r="BC246">
            <v>71307.058000000005</v>
          </cell>
          <cell r="BE246">
            <v>188.25800000000001</v>
          </cell>
          <cell r="BF246">
            <v>22578.61</v>
          </cell>
          <cell r="BG246">
            <v>9210.866</v>
          </cell>
          <cell r="BH246">
            <v>2580.79</v>
          </cell>
          <cell r="BI246">
            <v>1934.3630000000001</v>
          </cell>
          <cell r="BJ246">
            <v>998.62300000000005</v>
          </cell>
          <cell r="BK246">
            <v>927.66</v>
          </cell>
          <cell r="BL246">
            <v>2678.5250000000001</v>
          </cell>
          <cell r="BM246">
            <v>41097.695000000007</v>
          </cell>
          <cell r="BO246">
            <v>188.25800000000001</v>
          </cell>
          <cell r="BP246">
            <v>22578.609</v>
          </cell>
          <cell r="BQ246">
            <v>9210.866</v>
          </cell>
          <cell r="BR246">
            <v>2580.79</v>
          </cell>
          <cell r="BS246">
            <v>1934.3630000000001</v>
          </cell>
          <cell r="BT246">
            <v>998.62199999999996</v>
          </cell>
          <cell r="BU246">
            <v>927.65899999999999</v>
          </cell>
          <cell r="BV246">
            <v>2678.5250000000001</v>
          </cell>
          <cell r="BW246">
            <v>41097.692000000003</v>
          </cell>
          <cell r="CI246">
            <v>188.25800000000001</v>
          </cell>
          <cell r="CJ246">
            <v>22578.61</v>
          </cell>
          <cell r="CK246">
            <v>9210.866</v>
          </cell>
          <cell r="CL246">
            <v>2580.79</v>
          </cell>
          <cell r="CM246">
            <v>1934.3630000000001</v>
          </cell>
          <cell r="CN246">
            <v>998.62300000000005</v>
          </cell>
          <cell r="CO246">
            <v>927.66</v>
          </cell>
          <cell r="CP246">
            <v>2678.5250000000001</v>
          </cell>
          <cell r="CQ246">
            <v>41097.695000000007</v>
          </cell>
          <cell r="CS246">
            <v>11.169</v>
          </cell>
          <cell r="CT246">
            <v>849.08500000000004</v>
          </cell>
          <cell r="CU246">
            <v>336.24599999999998</v>
          </cell>
          <cell r="CV246">
            <v>79.316000000000003</v>
          </cell>
          <cell r="CW246">
            <v>61.707999999999998</v>
          </cell>
          <cell r="CX246">
            <v>27.462</v>
          </cell>
          <cell r="CY246">
            <v>25.738</v>
          </cell>
          <cell r="CZ246">
            <v>65.507999999999996</v>
          </cell>
          <cell r="DB246">
            <v>11.244</v>
          </cell>
          <cell r="DC246">
            <v>1497.865</v>
          </cell>
          <cell r="DD246">
            <v>843.375</v>
          </cell>
          <cell r="DE246">
            <v>257.12400000000002</v>
          </cell>
          <cell r="DF246">
            <v>200.67099999999999</v>
          </cell>
          <cell r="DG246">
            <v>109.529</v>
          </cell>
          <cell r="DH246">
            <v>102.85</v>
          </cell>
          <cell r="DI246">
            <v>310.57499999999999</v>
          </cell>
          <cell r="DJ246">
            <v>3333.2329999999997</v>
          </cell>
          <cell r="DL246">
            <v>0.173902</v>
          </cell>
          <cell r="DM246">
            <v>0.173902</v>
          </cell>
          <cell r="DN246">
            <v>0.788246</v>
          </cell>
          <cell r="DO246">
            <v>1.126215</v>
          </cell>
          <cell r="DP246">
            <v>1.0925590000000001</v>
          </cell>
          <cell r="DQ246">
            <v>1.9415899999999999</v>
          </cell>
          <cell r="DS246">
            <v>32.74</v>
          </cell>
          <cell r="DT246">
            <v>3926.47</v>
          </cell>
          <cell r="DU246">
            <v>7260.43</v>
          </cell>
          <cell r="DV246">
            <v>2906.52</v>
          </cell>
          <cell r="DW246">
            <v>2113.41</v>
          </cell>
          <cell r="DX246">
            <v>1938.91</v>
          </cell>
          <cell r="DY246">
            <v>1801.13</v>
          </cell>
          <cell r="DZ246">
            <v>5200.6000000000004</v>
          </cell>
          <cell r="EA246">
            <v>25180.21</v>
          </cell>
          <cell r="EC246">
            <v>32.74</v>
          </cell>
          <cell r="ED246">
            <v>3926.47</v>
          </cell>
          <cell r="EE246">
            <v>7260.43</v>
          </cell>
          <cell r="EF246">
            <v>2906.52</v>
          </cell>
          <cell r="EG246">
            <v>2113.41</v>
          </cell>
          <cell r="EH246">
            <v>1938.91</v>
          </cell>
          <cell r="EI246">
            <v>1801.13</v>
          </cell>
          <cell r="EJ246">
            <v>5200.6000000000004</v>
          </cell>
          <cell r="EK246">
            <v>25180.21</v>
          </cell>
          <cell r="EM246">
            <v>191.078</v>
          </cell>
          <cell r="EN246">
            <v>192.88600000000002</v>
          </cell>
          <cell r="ES246">
            <v>322.99799999999999</v>
          </cell>
          <cell r="ET246">
            <v>364.15300000000002</v>
          </cell>
          <cell r="EX246">
            <v>8943.0020000000004</v>
          </cell>
          <cell r="EY246">
            <v>10781.847</v>
          </cell>
          <cell r="FA246">
            <v>2.1309999999999998</v>
          </cell>
          <cell r="FB246">
            <v>2.5659999999999998</v>
          </cell>
          <cell r="FC246">
            <v>191.93199999999999</v>
          </cell>
          <cell r="FD246">
            <v>241.50700000000001</v>
          </cell>
          <cell r="FE246">
            <v>88.637</v>
          </cell>
          <cell r="FF246">
            <v>104.873</v>
          </cell>
          <cell r="FK246">
            <v>7255.7279999999992</v>
          </cell>
          <cell r="FL246">
            <v>7356.42</v>
          </cell>
          <cell r="FM246">
            <v>7295.4110000000001</v>
          </cell>
          <cell r="FN246">
            <v>162.07</v>
          </cell>
          <cell r="FO246">
            <v>76.844999999999999</v>
          </cell>
          <cell r="FP246">
            <v>846.005</v>
          </cell>
          <cell r="FQ246">
            <v>6271.5</v>
          </cell>
          <cell r="FR246">
            <v>7356.42</v>
          </cell>
          <cell r="FS246">
            <v>0</v>
          </cell>
          <cell r="FU246">
            <v>0.2</v>
          </cell>
          <cell r="FV246">
            <v>-2268.79</v>
          </cell>
          <cell r="FZ246">
            <v>190.6</v>
          </cell>
          <cell r="GA246">
            <v>0.1</v>
          </cell>
          <cell r="GB246">
            <v>-926.6</v>
          </cell>
          <cell r="GE246">
            <v>0.12</v>
          </cell>
          <cell r="GF246">
            <v>-1361.27</v>
          </cell>
          <cell r="GK246">
            <v>0.05</v>
          </cell>
          <cell r="GL246">
            <v>-367.82</v>
          </cell>
          <cell r="GO246">
            <v>1.4999999999999999E-2</v>
          </cell>
          <cell r="GP246">
            <v>-616.47</v>
          </cell>
          <cell r="GQ246" t="str">
            <v>81-41-226</v>
          </cell>
          <cell r="GR246">
            <v>205</v>
          </cell>
          <cell r="GS246">
            <v>-200</v>
          </cell>
          <cell r="GT246">
            <v>0.15</v>
          </cell>
          <cell r="GU246">
            <v>-31.35</v>
          </cell>
          <cell r="GV246">
            <v>0</v>
          </cell>
          <cell r="GW246">
            <v>0</v>
          </cell>
          <cell r="GX246">
            <v>-2885.26</v>
          </cell>
          <cell r="GY246">
            <v>-2887.04</v>
          </cell>
          <cell r="GZ246">
            <v>-5772.3</v>
          </cell>
          <cell r="HC246">
            <v>19407.91</v>
          </cell>
          <cell r="HE246">
            <v>0</v>
          </cell>
        </row>
        <row r="247">
          <cell r="B247" t="str">
            <v>81-40-335</v>
          </cell>
          <cell r="C247" t="str">
            <v>CEMI-GTH00174WS</v>
          </cell>
          <cell r="D247" t="str">
            <v>Benbrook #1</v>
          </cell>
          <cell r="E247">
            <v>5435</v>
          </cell>
          <cell r="F247">
            <v>6238</v>
          </cell>
          <cell r="H247">
            <v>2.5819000000000001</v>
          </cell>
          <cell r="I247">
            <v>2.5819000000000001</v>
          </cell>
          <cell r="J247">
            <v>0.83099999999999996</v>
          </cell>
          <cell r="K247">
            <v>0.24990000000000001</v>
          </cell>
          <cell r="L247">
            <v>0.17949999999999999</v>
          </cell>
          <cell r="M247">
            <v>9.5299999999999996E-2</v>
          </cell>
          <cell r="N247">
            <v>7.6999999999999999E-2</v>
          </cell>
          <cell r="O247">
            <v>0.2356</v>
          </cell>
          <cell r="P247">
            <v>4.2502000000000004</v>
          </cell>
          <cell r="Q247">
            <v>1.0385</v>
          </cell>
          <cell r="R247">
            <v>1167.5</v>
          </cell>
          <cell r="T247" t="str">
            <v>PriceTableXTXNGL</v>
          </cell>
          <cell r="Y247">
            <v>41400</v>
          </cell>
          <cell r="Z247">
            <v>14.65</v>
          </cell>
          <cell r="AB247">
            <v>5023.4570000000003</v>
          </cell>
          <cell r="AC247">
            <v>5791.9189999999999</v>
          </cell>
          <cell r="AE247" t="str">
            <v>Yes</v>
          </cell>
          <cell r="AG247" t="str">
            <v>Yes</v>
          </cell>
          <cell r="AI247">
            <v>1</v>
          </cell>
          <cell r="AK247">
            <v>13565.896000000001</v>
          </cell>
          <cell r="AL247">
            <v>13565.896000000001</v>
          </cell>
          <cell r="AM247">
            <v>4366.2650000000003</v>
          </cell>
          <cell r="AN247">
            <v>1313.0319999999999</v>
          </cell>
          <cell r="AO247">
            <v>943.13400000000001</v>
          </cell>
          <cell r="AP247">
            <v>500.72800000000001</v>
          </cell>
          <cell r="AQ247">
            <v>404.57600000000002</v>
          </cell>
          <cell r="AR247">
            <v>1237.8969999999999</v>
          </cell>
          <cell r="AS247">
            <v>35897.423999999999</v>
          </cell>
          <cell r="AU247">
            <v>12970.064</v>
          </cell>
          <cell r="AV247">
            <v>12970.064</v>
          </cell>
          <cell r="AW247">
            <v>4174.4930000000004</v>
          </cell>
          <cell r="AX247">
            <v>1255.3620000000001</v>
          </cell>
          <cell r="AY247">
            <v>901.71100000000001</v>
          </cell>
          <cell r="AZ247">
            <v>478.73500000000001</v>
          </cell>
          <cell r="BA247">
            <v>386.80599999999998</v>
          </cell>
          <cell r="BB247">
            <v>1183.5260000000001</v>
          </cell>
          <cell r="BC247">
            <v>34320.760999999999</v>
          </cell>
          <cell r="BE247">
            <v>91.501000000000005</v>
          </cell>
          <cell r="BF247">
            <v>10974.092000000001</v>
          </cell>
          <cell r="BG247">
            <v>4280.0469999999996</v>
          </cell>
          <cell r="BH247">
            <v>1163.037</v>
          </cell>
          <cell r="BI247">
            <v>1003.439</v>
          </cell>
          <cell r="BJ247">
            <v>490.04300000000001</v>
          </cell>
          <cell r="BK247">
            <v>397.78899999999999</v>
          </cell>
          <cell r="BL247">
            <v>1242.5050000000001</v>
          </cell>
          <cell r="BM247">
            <v>19642.453000000001</v>
          </cell>
          <cell r="BO247">
            <v>91.501000000000005</v>
          </cell>
          <cell r="BP247">
            <v>10974.093000000001</v>
          </cell>
          <cell r="BQ247">
            <v>4280.0469999999996</v>
          </cell>
          <cell r="BR247">
            <v>1163.037</v>
          </cell>
          <cell r="BS247">
            <v>1003.44</v>
          </cell>
          <cell r="BT247">
            <v>490.04300000000001</v>
          </cell>
          <cell r="BU247">
            <v>397.78899999999999</v>
          </cell>
          <cell r="BV247">
            <v>1242.5039999999999</v>
          </cell>
          <cell r="BW247">
            <v>19642.454000000002</v>
          </cell>
          <cell r="CI247">
            <v>91.501000000000005</v>
          </cell>
          <cell r="CJ247">
            <v>10974.092000000001</v>
          </cell>
          <cell r="CK247">
            <v>4280.0469999999996</v>
          </cell>
          <cell r="CL247">
            <v>1163.037</v>
          </cell>
          <cell r="CM247">
            <v>1003.439</v>
          </cell>
          <cell r="CN247">
            <v>490.04300000000001</v>
          </cell>
          <cell r="CO247">
            <v>397.78899999999999</v>
          </cell>
          <cell r="CP247">
            <v>1242.5050000000001</v>
          </cell>
          <cell r="CQ247">
            <v>19642.453000000001</v>
          </cell>
          <cell r="CS247">
            <v>5.4279999999999999</v>
          </cell>
          <cell r="CT247">
            <v>412.68799999999999</v>
          </cell>
          <cell r="CU247">
            <v>156.244</v>
          </cell>
          <cell r="CV247">
            <v>35.744</v>
          </cell>
          <cell r="CW247">
            <v>32.011000000000003</v>
          </cell>
          <cell r="CX247">
            <v>13.476000000000001</v>
          </cell>
          <cell r="CY247">
            <v>11.037000000000001</v>
          </cell>
          <cell r="CZ247">
            <v>30.388000000000002</v>
          </cell>
          <cell r="DB247">
            <v>5.4649999999999999</v>
          </cell>
          <cell r="DC247">
            <v>728.02099999999996</v>
          </cell>
          <cell r="DD247">
            <v>391.89400000000001</v>
          </cell>
          <cell r="DE247">
            <v>115.873</v>
          </cell>
          <cell r="DF247">
            <v>104.09699999999999</v>
          </cell>
          <cell r="DG247">
            <v>53.747999999999998</v>
          </cell>
          <cell r="DH247">
            <v>44.103000000000002</v>
          </cell>
          <cell r="DI247">
            <v>144.06800000000001</v>
          </cell>
          <cell r="DJ247">
            <v>1587.2690000000002</v>
          </cell>
          <cell r="DL247">
            <v>0.173902</v>
          </cell>
          <cell r="DM247">
            <v>0.173902</v>
          </cell>
          <cell r="DN247">
            <v>0.788246</v>
          </cell>
          <cell r="DO247">
            <v>1.126215</v>
          </cell>
          <cell r="DP247">
            <v>1.0925590000000001</v>
          </cell>
          <cell r="DQ247">
            <v>1.9415899999999999</v>
          </cell>
          <cell r="DS247">
            <v>15.91</v>
          </cell>
          <cell r="DT247">
            <v>1908.42</v>
          </cell>
          <cell r="DU247">
            <v>3373.73</v>
          </cell>
          <cell r="DV247">
            <v>1309.83</v>
          </cell>
          <cell r="DW247">
            <v>1096.32</v>
          </cell>
          <cell r="DX247">
            <v>951.46</v>
          </cell>
          <cell r="DY247">
            <v>772.34</v>
          </cell>
          <cell r="DZ247">
            <v>2412.4299999999998</v>
          </cell>
          <cell r="EA247">
            <v>11840.44</v>
          </cell>
          <cell r="EC247">
            <v>15.91</v>
          </cell>
          <cell r="ED247">
            <v>1908.42</v>
          </cell>
          <cell r="EE247">
            <v>3373.73</v>
          </cell>
          <cell r="EF247">
            <v>1309.83</v>
          </cell>
          <cell r="EG247">
            <v>1096.32</v>
          </cell>
          <cell r="EH247">
            <v>951.46</v>
          </cell>
          <cell r="EI247">
            <v>772.34</v>
          </cell>
          <cell r="EJ247">
            <v>2412.4299999999998</v>
          </cell>
          <cell r="EK247">
            <v>11840.44</v>
          </cell>
          <cell r="EM247">
            <v>112.012</v>
          </cell>
          <cell r="EN247">
            <v>113.06700000000001</v>
          </cell>
          <cell r="ES247">
            <v>180.77</v>
          </cell>
          <cell r="ET247">
            <v>203.803</v>
          </cell>
          <cell r="EX247">
            <v>5254.23</v>
          </cell>
          <cell r="EY247">
            <v>6034.1970000000001</v>
          </cell>
          <cell r="FA247">
            <v>1.252</v>
          </cell>
          <cell r="FB247">
            <v>1.4359999999999999</v>
          </cell>
          <cell r="FC247">
            <v>112.765</v>
          </cell>
          <cell r="FD247">
            <v>135.16200000000001</v>
          </cell>
          <cell r="FE247">
            <v>52.076000000000001</v>
          </cell>
          <cell r="FF247">
            <v>58.694000000000003</v>
          </cell>
          <cell r="FK247">
            <v>4333.8609999999999</v>
          </cell>
          <cell r="FL247">
            <v>4394.0050000000001</v>
          </cell>
          <cell r="FM247">
            <v>4357.5640000000003</v>
          </cell>
          <cell r="FN247">
            <v>96.805000000000007</v>
          </cell>
          <cell r="FO247">
            <v>45.9</v>
          </cell>
          <cell r="FP247">
            <v>505.32</v>
          </cell>
          <cell r="FQ247">
            <v>3745.98</v>
          </cell>
          <cell r="FR247">
            <v>4394.0050000000001</v>
          </cell>
          <cell r="FS247">
            <v>0</v>
          </cell>
          <cell r="FU247">
            <v>0.2</v>
          </cell>
          <cell r="FV247">
            <v>-1269.76</v>
          </cell>
          <cell r="FZ247">
            <v>206.2</v>
          </cell>
          <cell r="GA247">
            <v>0.1</v>
          </cell>
          <cell r="GB247">
            <v>-543.5</v>
          </cell>
          <cell r="GE247">
            <v>0.12</v>
          </cell>
          <cell r="GF247">
            <v>-761.85</v>
          </cell>
          <cell r="GK247">
            <v>0.05</v>
          </cell>
          <cell r="GL247">
            <v>-219.7</v>
          </cell>
          <cell r="GO247">
            <v>1.4999999999999999E-2</v>
          </cell>
          <cell r="GP247">
            <v>-294.64</v>
          </cell>
          <cell r="GQ247" t="str">
            <v>81-41-335</v>
          </cell>
          <cell r="GR247">
            <v>141</v>
          </cell>
          <cell r="GS247">
            <v>-200</v>
          </cell>
          <cell r="GT247">
            <v>0.15</v>
          </cell>
          <cell r="GU247">
            <v>-21.6</v>
          </cell>
          <cell r="GV247">
            <v>0</v>
          </cell>
          <cell r="GW247">
            <v>0</v>
          </cell>
          <cell r="GX247">
            <v>-1564.4</v>
          </cell>
          <cell r="GY247">
            <v>-1746.6499999999999</v>
          </cell>
          <cell r="GZ247">
            <v>-3311.0499999999997</v>
          </cell>
          <cell r="HC247">
            <v>8529.3900000000012</v>
          </cell>
          <cell r="HE247">
            <v>0</v>
          </cell>
        </row>
        <row r="250">
          <cell r="B250" t="str">
            <v>72-40-096</v>
          </cell>
          <cell r="C250" t="str">
            <v>Chief-PUR01184</v>
          </cell>
          <cell r="D250" t="str">
            <v>Red Oak CDP</v>
          </cell>
          <cell r="E250">
            <v>6048</v>
          </cell>
          <cell r="F250">
            <v>7434</v>
          </cell>
          <cell r="H250">
            <v>3.3452000000000002</v>
          </cell>
          <cell r="I250">
            <v>3.3452000000000002</v>
          </cell>
          <cell r="J250">
            <v>1.2741</v>
          </cell>
          <cell r="K250">
            <v>0.22470000000000001</v>
          </cell>
          <cell r="L250">
            <v>0.40860000000000002</v>
          </cell>
          <cell r="M250">
            <v>0.127</v>
          </cell>
          <cell r="N250">
            <v>0.13789999999999999</v>
          </cell>
          <cell r="O250">
            <v>0.1893</v>
          </cell>
          <cell r="P250">
            <v>5.7068000000000003</v>
          </cell>
          <cell r="Q250">
            <v>0.53500000000000003</v>
          </cell>
          <cell r="R250">
            <v>1249.4000000000001</v>
          </cell>
          <cell r="T250" t="str">
            <v>PriceTableXTXNGL</v>
          </cell>
          <cell r="Y250">
            <v>41221</v>
          </cell>
          <cell r="Z250">
            <v>14.65</v>
          </cell>
          <cell r="AB250">
            <v>5755.0860000000002</v>
          </cell>
          <cell r="AC250">
            <v>7103.82</v>
          </cell>
          <cell r="AE250" t="str">
            <v>Yes</v>
          </cell>
          <cell r="AG250" t="str">
            <v>Yes</v>
          </cell>
          <cell r="AI250">
            <v>0.95</v>
          </cell>
          <cell r="AK250">
            <v>20136.330999999998</v>
          </cell>
          <cell r="AL250">
            <v>20136.330999999998</v>
          </cell>
          <cell r="AM250">
            <v>7669.4070000000002</v>
          </cell>
          <cell r="AN250">
            <v>1352.575</v>
          </cell>
          <cell r="AO250">
            <v>2459.5549999999998</v>
          </cell>
          <cell r="AP250">
            <v>764.47299999999996</v>
          </cell>
          <cell r="AQ250">
            <v>830.08500000000004</v>
          </cell>
          <cell r="AR250">
            <v>1139.4860000000001</v>
          </cell>
          <cell r="AS250">
            <v>54488.242999999988</v>
          </cell>
          <cell r="AU250">
            <v>19251.914000000001</v>
          </cell>
          <cell r="AV250">
            <v>19251.914000000001</v>
          </cell>
          <cell r="AW250">
            <v>7332.5550000000003</v>
          </cell>
          <cell r="AX250">
            <v>1293.1679999999999</v>
          </cell>
          <cell r="AY250">
            <v>2351.5279999999998</v>
          </cell>
          <cell r="AZ250">
            <v>730.89599999999996</v>
          </cell>
          <cell r="BA250">
            <v>793.62599999999998</v>
          </cell>
          <cell r="BB250">
            <v>1089.4380000000001</v>
          </cell>
          <cell r="BC250">
            <v>52095.038999999997</v>
          </cell>
          <cell r="BE250">
            <v>135.81800000000001</v>
          </cell>
          <cell r="BF250">
            <v>16289.226000000001</v>
          </cell>
          <cell r="BG250">
            <v>7517.9629999999997</v>
          </cell>
          <cell r="BH250">
            <v>1198.0630000000001</v>
          </cell>
          <cell r="BI250">
            <v>2616.8209999999999</v>
          </cell>
          <cell r="BJ250">
            <v>748.16</v>
          </cell>
          <cell r="BK250">
            <v>816.16</v>
          </cell>
          <cell r="BL250">
            <v>1143.7280000000001</v>
          </cell>
          <cell r="BM250">
            <v>30465.938999999998</v>
          </cell>
          <cell r="BO250">
            <v>135.81800000000001</v>
          </cell>
          <cell r="BP250">
            <v>16289.226000000001</v>
          </cell>
          <cell r="BQ250">
            <v>7517.9629999999997</v>
          </cell>
          <cell r="BR250">
            <v>1198.0630000000001</v>
          </cell>
          <cell r="BS250">
            <v>2616.8209999999999</v>
          </cell>
          <cell r="BT250">
            <v>748.16</v>
          </cell>
          <cell r="BU250">
            <v>816.16</v>
          </cell>
          <cell r="BV250">
            <v>1143.7270000000001</v>
          </cell>
          <cell r="BW250">
            <v>30465.937999999998</v>
          </cell>
          <cell r="CI250">
            <v>129.02699999999999</v>
          </cell>
          <cell r="CJ250">
            <v>15474.764999999999</v>
          </cell>
          <cell r="CK250">
            <v>7142.0649999999996</v>
          </cell>
          <cell r="CL250">
            <v>1138.1600000000001</v>
          </cell>
          <cell r="CM250">
            <v>2485.98</v>
          </cell>
          <cell r="CN250">
            <v>710.75199999999995</v>
          </cell>
          <cell r="CO250">
            <v>775.35199999999998</v>
          </cell>
          <cell r="CP250">
            <v>1086.5419999999999</v>
          </cell>
          <cell r="CQ250">
            <v>28942.643</v>
          </cell>
          <cell r="CS250">
            <v>8.0579999999999998</v>
          </cell>
          <cell r="CT250">
            <v>612.56799999999998</v>
          </cell>
          <cell r="CU250">
            <v>274.44600000000003</v>
          </cell>
          <cell r="CV250">
            <v>36.82</v>
          </cell>
          <cell r="CW250">
            <v>83.478999999999999</v>
          </cell>
          <cell r="CX250">
            <v>20.574999999999999</v>
          </cell>
          <cell r="CY250">
            <v>22.645</v>
          </cell>
          <cell r="CZ250">
            <v>27.972000000000001</v>
          </cell>
          <cell r="DB250">
            <v>8.1120000000000001</v>
          </cell>
          <cell r="DC250">
            <v>1080.627</v>
          </cell>
          <cell r="DD250">
            <v>688.36699999999996</v>
          </cell>
          <cell r="DE250">
            <v>119.363</v>
          </cell>
          <cell r="DF250">
            <v>271.46899999999999</v>
          </cell>
          <cell r="DG250">
            <v>82.058000000000007</v>
          </cell>
          <cell r="DH250">
            <v>90.488</v>
          </cell>
          <cell r="DI250">
            <v>132.61500000000001</v>
          </cell>
          <cell r="DJ250">
            <v>2473.0990000000002</v>
          </cell>
          <cell r="DL250">
            <v>0.173902</v>
          </cell>
          <cell r="DM250">
            <v>0.173902</v>
          </cell>
          <cell r="DN250">
            <v>0.788246</v>
          </cell>
          <cell r="DO250">
            <v>1.126215</v>
          </cell>
          <cell r="DP250">
            <v>1.0925590000000001</v>
          </cell>
          <cell r="DQ250">
            <v>1.9415899999999999</v>
          </cell>
          <cell r="DS250">
            <v>23.62</v>
          </cell>
          <cell r="DT250">
            <v>2832.73</v>
          </cell>
          <cell r="DU250">
            <v>5926</v>
          </cell>
          <cell r="DV250">
            <v>1349.28</v>
          </cell>
          <cell r="DW250">
            <v>2859.03</v>
          </cell>
          <cell r="DX250">
            <v>1452.62</v>
          </cell>
          <cell r="DY250">
            <v>1584.65</v>
          </cell>
          <cell r="DZ250">
            <v>2220.65</v>
          </cell>
          <cell r="EA250">
            <v>18248.580000000002</v>
          </cell>
          <cell r="EC250">
            <v>22.44</v>
          </cell>
          <cell r="ED250">
            <v>2691.09</v>
          </cell>
          <cell r="EE250">
            <v>5629.7</v>
          </cell>
          <cell r="EF250">
            <v>1281.82</v>
          </cell>
          <cell r="EG250">
            <v>2716.08</v>
          </cell>
          <cell r="EH250">
            <v>1379.99</v>
          </cell>
          <cell r="EI250">
            <v>1505.42</v>
          </cell>
          <cell r="EJ250">
            <v>2109.62</v>
          </cell>
          <cell r="EK250">
            <v>17336.16</v>
          </cell>
          <cell r="EM250">
            <v>136.74100000000001</v>
          </cell>
          <cell r="EN250">
            <v>138.03</v>
          </cell>
          <cell r="EP250">
            <v>154.97499999999999</v>
          </cell>
          <cell r="EQ250">
            <v>157.58699999999999</v>
          </cell>
          <cell r="ES250">
            <v>28.53</v>
          </cell>
          <cell r="ET250">
            <v>33.024999999999999</v>
          </cell>
          <cell r="EX250">
            <v>6019.47</v>
          </cell>
          <cell r="EY250">
            <v>7400.9750000000004</v>
          </cell>
          <cell r="FA250">
            <v>1.4350000000000001</v>
          </cell>
          <cell r="FB250">
            <v>1.7609999999999999</v>
          </cell>
          <cell r="FC250">
            <v>129.18799999999999</v>
          </cell>
          <cell r="FD250">
            <v>165.77699999999999</v>
          </cell>
          <cell r="FE250">
            <v>59.661000000000001</v>
          </cell>
          <cell r="FF250">
            <v>71.988</v>
          </cell>
          <cell r="FK250">
            <v>4632.2590000000009</v>
          </cell>
          <cell r="FL250">
            <v>4696.5439999999999</v>
          </cell>
          <cell r="FM250">
            <v>4657.5940000000001</v>
          </cell>
          <cell r="FN250">
            <v>103.47</v>
          </cell>
          <cell r="FO250">
            <v>49.06</v>
          </cell>
          <cell r="FP250">
            <v>540.11300000000006</v>
          </cell>
          <cell r="FQ250">
            <v>4003.9009999999998</v>
          </cell>
          <cell r="FS250">
            <v>4696.5439999999999</v>
          </cell>
          <cell r="FU250">
            <v>0.08</v>
          </cell>
          <cell r="FV250">
            <v>-568.30999999999995</v>
          </cell>
          <cell r="FY250">
            <v>0</v>
          </cell>
          <cell r="FZ250">
            <v>259.60000000000002</v>
          </cell>
          <cell r="GA250">
            <v>0.1</v>
          </cell>
          <cell r="GB250">
            <v>-604.79999999999995</v>
          </cell>
          <cell r="GE250">
            <v>0.25</v>
          </cell>
          <cell r="GF250">
            <v>-1858.5</v>
          </cell>
          <cell r="GM250">
            <v>0.245</v>
          </cell>
          <cell r="GN250">
            <v>-1821.33</v>
          </cell>
          <cell r="GO250">
            <v>1.2500000000000001E-2</v>
          </cell>
          <cell r="GP250">
            <v>-361.78</v>
          </cell>
          <cell r="GQ250" t="str">
            <v xml:space="preserve"> </v>
          </cell>
          <cell r="GR250">
            <v>0</v>
          </cell>
          <cell r="GS250">
            <v>0</v>
          </cell>
          <cell r="GV250">
            <v>0</v>
          </cell>
          <cell r="GW250">
            <v>0</v>
          </cell>
          <cell r="GX250">
            <v>-5214.7199999999993</v>
          </cell>
          <cell r="GY250">
            <v>0</v>
          </cell>
          <cell r="GZ250">
            <v>-5214.7199999999993</v>
          </cell>
          <cell r="HB250">
            <v>14102.00272636</v>
          </cell>
          <cell r="HC250">
            <v>26223.442726360001</v>
          </cell>
          <cell r="HE250">
            <v>912.42000000000189</v>
          </cell>
          <cell r="HO250">
            <v>4697</v>
          </cell>
          <cell r="HP250">
            <v>4697</v>
          </cell>
          <cell r="HQ250">
            <v>0</v>
          </cell>
          <cell r="HR250">
            <v>14214.49</v>
          </cell>
          <cell r="HS250">
            <v>-112.48727364000001</v>
          </cell>
          <cell r="HU250">
            <v>14102.00272636</v>
          </cell>
          <cell r="HW250">
            <v>14102.00272636</v>
          </cell>
          <cell r="HY250">
            <v>3.0023425008218014</v>
          </cell>
          <cell r="HZ250" t="e">
            <v>#DIV/0!</v>
          </cell>
          <cell r="IA250">
            <v>3.0023425008218014</v>
          </cell>
        </row>
        <row r="255">
          <cell r="B255" t="str">
            <v>72-40-016</v>
          </cell>
          <cell r="C255" t="str">
            <v>EnerVest-PUR01124</v>
          </cell>
          <cell r="D255" t="str">
            <v>Mills MM</v>
          </cell>
          <cell r="E255">
            <v>17735</v>
          </cell>
          <cell r="F255">
            <v>22047</v>
          </cell>
          <cell r="H255">
            <v>3.6168</v>
          </cell>
          <cell r="I255">
            <v>3.6168</v>
          </cell>
          <cell r="J255">
            <v>1.3829</v>
          </cell>
          <cell r="K255">
            <v>0.20799999999999999</v>
          </cell>
          <cell r="L255">
            <v>0.46479999999999999</v>
          </cell>
          <cell r="M255">
            <v>0.1353</v>
          </cell>
          <cell r="N255">
            <v>0.1618</v>
          </cell>
          <cell r="O255">
            <v>0.19500000000000001</v>
          </cell>
          <cell r="P255">
            <v>6.1646000000000001</v>
          </cell>
          <cell r="Q255">
            <v>0.47149999999999997</v>
          </cell>
          <cell r="R255">
            <v>1265.5</v>
          </cell>
          <cell r="T255" t="str">
            <v>PriceTableXTXNGL</v>
          </cell>
          <cell r="Y255">
            <v>41410</v>
          </cell>
          <cell r="Z255">
            <v>14.65</v>
          </cell>
          <cell r="AB255">
            <v>16875.155999999999</v>
          </cell>
          <cell r="AC255">
            <v>21067.787</v>
          </cell>
          <cell r="AE255" t="str">
            <v>Yes</v>
          </cell>
          <cell r="AG255" t="str">
            <v>Yes</v>
          </cell>
          <cell r="AI255">
            <v>0.95</v>
          </cell>
          <cell r="AK255">
            <v>63837.919999999998</v>
          </cell>
          <cell r="AL255">
            <v>63837.919999999998</v>
          </cell>
          <cell r="AM255">
            <v>24408.720000000001</v>
          </cell>
          <cell r="AN255">
            <v>3671.28</v>
          </cell>
          <cell r="AO255">
            <v>8203.9</v>
          </cell>
          <cell r="AP255">
            <v>2388.0970000000002</v>
          </cell>
          <cell r="AQ255">
            <v>2855.8330000000001</v>
          </cell>
          <cell r="AR255">
            <v>3441.8249999999998</v>
          </cell>
          <cell r="AS255">
            <v>172645.49500000002</v>
          </cell>
          <cell r="AU255">
            <v>61034.063999999998</v>
          </cell>
          <cell r="AV255">
            <v>61034.063999999998</v>
          </cell>
          <cell r="AW255">
            <v>23336.652999999998</v>
          </cell>
          <cell r="AX255">
            <v>3510.0320000000002</v>
          </cell>
          <cell r="AY255">
            <v>7843.5730000000003</v>
          </cell>
          <cell r="AZ255">
            <v>2283.2089999999998</v>
          </cell>
          <cell r="BA255">
            <v>2730.4</v>
          </cell>
          <cell r="BB255">
            <v>3290.6550000000002</v>
          </cell>
          <cell r="BC255">
            <v>165062.65</v>
          </cell>
          <cell r="BE255">
            <v>430.58100000000002</v>
          </cell>
          <cell r="BF255">
            <v>51641.498</v>
          </cell>
          <cell r="BG255">
            <v>23926.734</v>
          </cell>
          <cell r="BH255">
            <v>3251.89</v>
          </cell>
          <cell r="BI255">
            <v>8728.4629999999997</v>
          </cell>
          <cell r="BJ255">
            <v>2337.1370000000002</v>
          </cell>
          <cell r="BK255">
            <v>2807.9270000000001</v>
          </cell>
          <cell r="BL255">
            <v>3454.6370000000002</v>
          </cell>
          <cell r="BM255">
            <v>96578.866999999998</v>
          </cell>
          <cell r="BO255">
            <v>430.58100000000002</v>
          </cell>
          <cell r="BP255">
            <v>51641.495999999999</v>
          </cell>
          <cell r="BQ255">
            <v>23926.733</v>
          </cell>
          <cell r="BR255">
            <v>3251.89</v>
          </cell>
          <cell r="BS255">
            <v>8728.4629999999997</v>
          </cell>
          <cell r="BT255">
            <v>2337.1379999999999</v>
          </cell>
          <cell r="BU255">
            <v>2807.9259999999999</v>
          </cell>
          <cell r="BV255">
            <v>3454.6370000000002</v>
          </cell>
          <cell r="BW255">
            <v>96578.864000000016</v>
          </cell>
          <cell r="CI255">
            <v>409.05200000000002</v>
          </cell>
          <cell r="CJ255">
            <v>49059.423000000003</v>
          </cell>
          <cell r="CK255">
            <v>22730.397000000001</v>
          </cell>
          <cell r="CL255">
            <v>3089.2959999999998</v>
          </cell>
          <cell r="CM255">
            <v>8292.0400000000009</v>
          </cell>
          <cell r="CN255">
            <v>2220.2800000000002</v>
          </cell>
          <cell r="CO255">
            <v>2667.5309999999999</v>
          </cell>
          <cell r="CP255">
            <v>3281.9050000000002</v>
          </cell>
          <cell r="CQ255">
            <v>91749.924000000014</v>
          </cell>
          <cell r="CS255">
            <v>25.545000000000002</v>
          </cell>
          <cell r="CT255">
            <v>1942.0150000000001</v>
          </cell>
          <cell r="CU255">
            <v>873.45299999999997</v>
          </cell>
          <cell r="CV255">
            <v>99.941000000000003</v>
          </cell>
          <cell r="CW255">
            <v>278.447</v>
          </cell>
          <cell r="CX255">
            <v>64.272000000000006</v>
          </cell>
          <cell r="CY255">
            <v>77.906999999999996</v>
          </cell>
          <cell r="CZ255">
            <v>84.489000000000004</v>
          </cell>
          <cell r="DB255">
            <v>25.718</v>
          </cell>
          <cell r="DC255">
            <v>3425.8969999999999</v>
          </cell>
          <cell r="DD255">
            <v>2190.8040000000001</v>
          </cell>
          <cell r="DE255">
            <v>323.98599999999999</v>
          </cell>
          <cell r="DF255">
            <v>905.49099999999999</v>
          </cell>
          <cell r="DG255">
            <v>256.33699999999999</v>
          </cell>
          <cell r="DH255">
            <v>311.315</v>
          </cell>
          <cell r="DI255">
            <v>400.565</v>
          </cell>
          <cell r="DJ255">
            <v>7840.1129999999994</v>
          </cell>
          <cell r="DL255">
            <v>0.173902</v>
          </cell>
          <cell r="DM255">
            <v>0.173902</v>
          </cell>
          <cell r="DN255">
            <v>0.788246</v>
          </cell>
          <cell r="DO255">
            <v>1.126215</v>
          </cell>
          <cell r="DP255">
            <v>1.0925590000000001</v>
          </cell>
          <cell r="DQ255">
            <v>1.9415899999999999</v>
          </cell>
          <cell r="DS255">
            <v>74.88</v>
          </cell>
          <cell r="DT255">
            <v>8980.56</v>
          </cell>
          <cell r="DU255">
            <v>18860.150000000001</v>
          </cell>
          <cell r="DV255">
            <v>3662.33</v>
          </cell>
          <cell r="DW255">
            <v>9536.36</v>
          </cell>
          <cell r="DX255">
            <v>4537.76</v>
          </cell>
          <cell r="DY255">
            <v>5451.84</v>
          </cell>
          <cell r="DZ255">
            <v>6707.49</v>
          </cell>
          <cell r="EA255">
            <v>57811.37</v>
          </cell>
          <cell r="EC255">
            <v>71.14</v>
          </cell>
          <cell r="ED255">
            <v>8531.5300000000007</v>
          </cell>
          <cell r="EE255">
            <v>17917.14</v>
          </cell>
          <cell r="EF255">
            <v>3479.21</v>
          </cell>
          <cell r="EG255">
            <v>9059.5400000000009</v>
          </cell>
          <cell r="EH255">
            <v>4310.87</v>
          </cell>
          <cell r="EI255">
            <v>5179.25</v>
          </cell>
          <cell r="EJ255">
            <v>6372.12</v>
          </cell>
          <cell r="EK255">
            <v>54920.800000000003</v>
          </cell>
          <cell r="EM255">
            <v>405.53500000000003</v>
          </cell>
          <cell r="EN255">
            <v>409.35700000000003</v>
          </cell>
          <cell r="EP255">
            <v>459.61</v>
          </cell>
          <cell r="EQ255">
            <v>467.35700000000003</v>
          </cell>
          <cell r="ES255">
            <v>84.613</v>
          </cell>
          <cell r="ET255">
            <v>97.942000000000007</v>
          </cell>
          <cell r="EX255">
            <v>17650.386999999999</v>
          </cell>
          <cell r="EY255">
            <v>21949.058000000001</v>
          </cell>
          <cell r="FA255">
            <v>4.2069999999999999</v>
          </cell>
          <cell r="FB255">
            <v>5.2229999999999999</v>
          </cell>
          <cell r="FC255">
            <v>378.80799999999999</v>
          </cell>
          <cell r="FD255">
            <v>491.64499999999998</v>
          </cell>
          <cell r="FE255">
            <v>174.93899999999999</v>
          </cell>
          <cell r="FF255">
            <v>213.495</v>
          </cell>
          <cell r="FK255">
            <v>13232.231000000002</v>
          </cell>
          <cell r="FL255">
            <v>13415.862999999999</v>
          </cell>
          <cell r="FM255">
            <v>13304.601000000001</v>
          </cell>
          <cell r="FN255">
            <v>295.56599999999997</v>
          </cell>
          <cell r="FO255">
            <v>140.142</v>
          </cell>
          <cell r="FP255">
            <v>1542.854</v>
          </cell>
          <cell r="FQ255">
            <v>11437.300999999999</v>
          </cell>
          <cell r="FS255">
            <v>13415.862999999999</v>
          </cell>
          <cell r="FU255">
            <v>0.104382</v>
          </cell>
          <cell r="FV255">
            <v>-2301.31</v>
          </cell>
          <cell r="FY255">
            <v>0</v>
          </cell>
          <cell r="FZ255">
            <v>248.1</v>
          </cell>
          <cell r="GA255">
            <v>0.195716</v>
          </cell>
          <cell r="GB255">
            <v>-3471.02</v>
          </cell>
          <cell r="GE255">
            <v>0.32619599999999999</v>
          </cell>
          <cell r="GF255">
            <v>-7191.64</v>
          </cell>
          <cell r="GL255">
            <v>-1322.12</v>
          </cell>
          <cell r="GN255">
            <v>-3286.92</v>
          </cell>
          <cell r="GO255">
            <v>1.2500000000000001E-2</v>
          </cell>
          <cell r="GP255">
            <v>-1146.8699999999999</v>
          </cell>
          <cell r="GQ255" t="str">
            <v xml:space="preserve"> </v>
          </cell>
          <cell r="GR255">
            <v>0</v>
          </cell>
          <cell r="GS255">
            <v>0</v>
          </cell>
          <cell r="GV255">
            <v>0</v>
          </cell>
          <cell r="GW255">
            <v>0</v>
          </cell>
          <cell r="GX255">
            <v>-18719.88</v>
          </cell>
          <cell r="GY255">
            <v>0</v>
          </cell>
          <cell r="GZ255">
            <v>-18719.88</v>
          </cell>
          <cell r="HB255">
            <v>44741.81</v>
          </cell>
          <cell r="HC255">
            <v>80942.73</v>
          </cell>
          <cell r="HE255">
            <v>2890.5699999999997</v>
          </cell>
          <cell r="HO255">
            <v>13416</v>
          </cell>
          <cell r="HP255">
            <v>13416</v>
          </cell>
          <cell r="HQ255">
            <v>0</v>
          </cell>
          <cell r="HR255">
            <v>44741.81</v>
          </cell>
          <cell r="HS255">
            <v>-3286.92</v>
          </cell>
          <cell r="HT255">
            <v>-1322.12</v>
          </cell>
          <cell r="HU255">
            <v>40132.769999999997</v>
          </cell>
          <cell r="HV255">
            <v>0</v>
          </cell>
          <cell r="HW255">
            <v>40132.769999999997</v>
          </cell>
          <cell r="HY255">
            <v>2.9914110017889084</v>
          </cell>
          <cell r="HZ255" t="e">
            <v>#DIV/0!</v>
          </cell>
          <cell r="IA255">
            <v>2.9914110017889084</v>
          </cell>
        </row>
        <row r="256">
          <cell r="B256" t="str">
            <v>72-40-112</v>
          </cell>
          <cell r="C256" t="str">
            <v>EnerVest-GTH00100</v>
          </cell>
          <cell r="D256" t="str">
            <v>Cleveland 1H</v>
          </cell>
          <cell r="E256">
            <v>0</v>
          </cell>
          <cell r="F256">
            <v>0</v>
          </cell>
          <cell r="H256">
            <v>2.8559000000000001</v>
          </cell>
          <cell r="I256">
            <v>2.8559000000000001</v>
          </cell>
          <cell r="J256">
            <v>1.0065999999999999</v>
          </cell>
          <cell r="K256">
            <v>0.2114</v>
          </cell>
          <cell r="L256">
            <v>0.30420000000000003</v>
          </cell>
          <cell r="M256">
            <v>0.1104</v>
          </cell>
          <cell r="N256">
            <v>9.9500000000000005E-2</v>
          </cell>
          <cell r="O256">
            <v>0.21829999999999999</v>
          </cell>
          <cell r="P256">
            <v>4.8063000000000002</v>
          </cell>
          <cell r="Q256">
            <v>0</v>
          </cell>
          <cell r="R256">
            <v>1203.9000000000001</v>
          </cell>
          <cell r="T256" t="str">
            <v>PriceTableXTXNGL</v>
          </cell>
          <cell r="Y256">
            <v>40127</v>
          </cell>
          <cell r="Z256">
            <v>14.65</v>
          </cell>
          <cell r="AB256">
            <v>0</v>
          </cell>
          <cell r="AC256">
            <v>0</v>
          </cell>
          <cell r="AE256" t="str">
            <v>Yes</v>
          </cell>
          <cell r="AG256" t="str">
            <v>Yes</v>
          </cell>
          <cell r="AI256">
            <v>1</v>
          </cell>
          <cell r="AK256">
            <v>0</v>
          </cell>
          <cell r="AL256">
            <v>0</v>
          </cell>
          <cell r="AM256">
            <v>0</v>
          </cell>
          <cell r="AN256">
            <v>0</v>
          </cell>
          <cell r="AO256">
            <v>0</v>
          </cell>
          <cell r="AP256">
            <v>0</v>
          </cell>
          <cell r="AQ256">
            <v>0</v>
          </cell>
          <cell r="AR256">
            <v>0</v>
          </cell>
          <cell r="AS256">
            <v>0</v>
          </cell>
          <cell r="AU256">
            <v>0</v>
          </cell>
          <cell r="AV256">
            <v>0</v>
          </cell>
          <cell r="AW256">
            <v>0</v>
          </cell>
          <cell r="AX256">
            <v>0</v>
          </cell>
          <cell r="AY256">
            <v>0</v>
          </cell>
          <cell r="AZ256">
            <v>0</v>
          </cell>
          <cell r="BA256">
            <v>0</v>
          </cell>
          <cell r="BB256">
            <v>0</v>
          </cell>
          <cell r="BC256">
            <v>0</v>
          </cell>
          <cell r="BE256">
            <v>0</v>
          </cell>
          <cell r="BF256">
            <v>0</v>
          </cell>
          <cell r="BG256">
            <v>0</v>
          </cell>
          <cell r="BH256">
            <v>0</v>
          </cell>
          <cell r="BI256">
            <v>0</v>
          </cell>
          <cell r="BJ256">
            <v>0</v>
          </cell>
          <cell r="BK256">
            <v>0</v>
          </cell>
          <cell r="BL256">
            <v>0</v>
          </cell>
          <cell r="BM256">
            <v>0</v>
          </cell>
          <cell r="BO256">
            <v>0</v>
          </cell>
          <cell r="BP256">
            <v>0</v>
          </cell>
          <cell r="BQ256">
            <v>0</v>
          </cell>
          <cell r="BR256">
            <v>0</v>
          </cell>
          <cell r="BS256">
            <v>0</v>
          </cell>
          <cell r="BT256">
            <v>0</v>
          </cell>
          <cell r="BU256">
            <v>0</v>
          </cell>
          <cell r="BV256">
            <v>0</v>
          </cell>
          <cell r="BW256">
            <v>0</v>
          </cell>
          <cell r="CI256">
            <v>0</v>
          </cell>
          <cell r="CJ256">
            <v>0</v>
          </cell>
          <cell r="CK256">
            <v>0</v>
          </cell>
          <cell r="CL256">
            <v>0</v>
          </cell>
          <cell r="CM256">
            <v>0</v>
          </cell>
          <cell r="CN256">
            <v>0</v>
          </cell>
          <cell r="CO256">
            <v>0</v>
          </cell>
          <cell r="CP256">
            <v>0</v>
          </cell>
          <cell r="CQ256">
            <v>0</v>
          </cell>
          <cell r="CS256">
            <v>0</v>
          </cell>
          <cell r="CT256">
            <v>0</v>
          </cell>
          <cell r="CU256">
            <v>0</v>
          </cell>
          <cell r="CV256">
            <v>0</v>
          </cell>
          <cell r="CW256">
            <v>0</v>
          </cell>
          <cell r="CX256">
            <v>0</v>
          </cell>
          <cell r="CY256">
            <v>0</v>
          </cell>
          <cell r="CZ256">
            <v>0</v>
          </cell>
          <cell r="DB256">
            <v>0</v>
          </cell>
          <cell r="DC256">
            <v>0</v>
          </cell>
          <cell r="DD256">
            <v>0</v>
          </cell>
          <cell r="DE256">
            <v>0</v>
          </cell>
          <cell r="DF256">
            <v>0</v>
          </cell>
          <cell r="DG256">
            <v>0</v>
          </cell>
          <cell r="DH256">
            <v>0</v>
          </cell>
          <cell r="DI256">
            <v>0</v>
          </cell>
          <cell r="DJ256">
            <v>0</v>
          </cell>
          <cell r="DL256">
            <v>0.173902</v>
          </cell>
          <cell r="DM256">
            <v>0.173902</v>
          </cell>
          <cell r="DN256">
            <v>0.788246</v>
          </cell>
          <cell r="DO256">
            <v>1.126215</v>
          </cell>
          <cell r="DP256">
            <v>1.0925590000000001</v>
          </cell>
          <cell r="DQ256">
            <v>1.9415899999999999</v>
          </cell>
          <cell r="DS256">
            <v>0</v>
          </cell>
          <cell r="DT256">
            <v>0</v>
          </cell>
          <cell r="DU256">
            <v>0</v>
          </cell>
          <cell r="DV256">
            <v>0</v>
          </cell>
          <cell r="DW256">
            <v>0</v>
          </cell>
          <cell r="DX256">
            <v>0</v>
          </cell>
          <cell r="DY256">
            <v>0</v>
          </cell>
          <cell r="DZ256">
            <v>0</v>
          </cell>
          <cell r="EA256">
            <v>0</v>
          </cell>
          <cell r="EC256">
            <v>0</v>
          </cell>
          <cell r="ED256">
            <v>0</v>
          </cell>
          <cell r="EE256">
            <v>0</v>
          </cell>
          <cell r="EF256">
            <v>0</v>
          </cell>
          <cell r="EG256">
            <v>0</v>
          </cell>
          <cell r="EH256">
            <v>0</v>
          </cell>
          <cell r="EI256">
            <v>0</v>
          </cell>
          <cell r="EJ256">
            <v>0</v>
          </cell>
          <cell r="EK256">
            <v>0</v>
          </cell>
          <cell r="EM256">
            <v>0</v>
          </cell>
          <cell r="EN256">
            <v>0</v>
          </cell>
          <cell r="EP256">
            <v>0</v>
          </cell>
          <cell r="EQ256">
            <v>0</v>
          </cell>
          <cell r="ES256">
            <v>0</v>
          </cell>
          <cell r="ET256">
            <v>0</v>
          </cell>
          <cell r="EX256">
            <v>0</v>
          </cell>
          <cell r="EY256">
            <v>0</v>
          </cell>
          <cell r="FA256">
            <v>0</v>
          </cell>
          <cell r="FB256">
            <v>0</v>
          </cell>
          <cell r="FC256">
            <v>0</v>
          </cell>
          <cell r="FD256">
            <v>0</v>
          </cell>
          <cell r="FE256">
            <v>0</v>
          </cell>
          <cell r="FF256">
            <v>0</v>
          </cell>
          <cell r="FK256">
            <v>0</v>
          </cell>
          <cell r="FL256">
            <v>0</v>
          </cell>
          <cell r="FM256">
            <v>0</v>
          </cell>
          <cell r="FN256">
            <v>0</v>
          </cell>
          <cell r="FO256">
            <v>0</v>
          </cell>
          <cell r="FP256">
            <v>0</v>
          </cell>
          <cell r="FQ256">
            <v>0</v>
          </cell>
          <cell r="FR256">
            <v>0</v>
          </cell>
          <cell r="FS256">
            <v>0</v>
          </cell>
          <cell r="FU256">
            <v>0.3</v>
          </cell>
          <cell r="FV256">
            <v>0</v>
          </cell>
          <cell r="FW256">
            <v>0</v>
          </cell>
          <cell r="FX256">
            <v>0</v>
          </cell>
          <cell r="FY256">
            <v>0</v>
          </cell>
          <cell r="FZ256">
            <v>0</v>
          </cell>
          <cell r="GA256">
            <v>0.15</v>
          </cell>
          <cell r="GB256">
            <v>0</v>
          </cell>
          <cell r="GC256">
            <v>5.0000000000000001E-3</v>
          </cell>
          <cell r="GD256">
            <v>0</v>
          </cell>
          <cell r="GE256">
            <v>0.3</v>
          </cell>
          <cell r="GF256">
            <v>0</v>
          </cell>
          <cell r="GO256">
            <v>1.2500000000000001E-2</v>
          </cell>
          <cell r="GP256">
            <v>0</v>
          </cell>
          <cell r="GQ256" t="str">
            <v>72-41-112</v>
          </cell>
          <cell r="GR256">
            <v>0</v>
          </cell>
          <cell r="GS256">
            <v>-200</v>
          </cell>
          <cell r="GT256">
            <v>0.3</v>
          </cell>
          <cell r="GU256">
            <v>0</v>
          </cell>
          <cell r="GV256">
            <v>0</v>
          </cell>
          <cell r="GW256">
            <v>0</v>
          </cell>
          <cell r="GX256">
            <v>0</v>
          </cell>
          <cell r="GY256">
            <v>-200</v>
          </cell>
          <cell r="GZ256">
            <v>-200</v>
          </cell>
          <cell r="HC256">
            <v>-200</v>
          </cell>
          <cell r="HE256">
            <v>0</v>
          </cell>
        </row>
        <row r="257">
          <cell r="B257" t="str">
            <v>72-10-204</v>
          </cell>
          <cell r="C257" t="str">
            <v>EnerVest-GTH00215</v>
          </cell>
          <cell r="D257" t="str">
            <v>Alexander Ranch CDP</v>
          </cell>
          <cell r="E257">
            <v>73</v>
          </cell>
          <cell r="F257">
            <v>86</v>
          </cell>
          <cell r="H257">
            <v>3.1273</v>
          </cell>
          <cell r="I257">
            <v>3.1273</v>
          </cell>
          <cell r="J257">
            <v>1.071</v>
          </cell>
          <cell r="K257">
            <v>0.2248</v>
          </cell>
          <cell r="L257">
            <v>0.32700000000000001</v>
          </cell>
          <cell r="M257">
            <v>0.1167</v>
          </cell>
          <cell r="N257">
            <v>0.10199999999999999</v>
          </cell>
          <cell r="O257">
            <v>0.17499999999999999</v>
          </cell>
          <cell r="P257">
            <v>5.1437999999999997</v>
          </cell>
          <cell r="Q257">
            <v>0.86699999999999999</v>
          </cell>
          <cell r="R257">
            <v>1212.9000000000001</v>
          </cell>
          <cell r="T257" t="str">
            <v>PriceTableXTXNGL</v>
          </cell>
          <cell r="Y257">
            <v>40959</v>
          </cell>
          <cell r="Z257">
            <v>14.65</v>
          </cell>
          <cell r="AB257">
            <v>69.477999999999994</v>
          </cell>
          <cell r="AC257">
            <v>82.18</v>
          </cell>
          <cell r="AE257" t="str">
            <v>Yes</v>
          </cell>
          <cell r="AG257" t="str">
            <v>Yes</v>
          </cell>
          <cell r="AI257">
            <v>1</v>
          </cell>
          <cell r="AK257">
            <v>227.261</v>
          </cell>
          <cell r="AL257">
            <v>227.261</v>
          </cell>
          <cell r="AM257">
            <v>77.83</v>
          </cell>
          <cell r="AN257">
            <v>16.335999999999999</v>
          </cell>
          <cell r="AO257">
            <v>23.763000000000002</v>
          </cell>
          <cell r="AP257">
            <v>8.4809999999999999</v>
          </cell>
          <cell r="AQ257">
            <v>7.4119999999999999</v>
          </cell>
          <cell r="AR257">
            <v>12.717000000000001</v>
          </cell>
          <cell r="AS257">
            <v>601.06100000000004</v>
          </cell>
          <cell r="AU257">
            <v>217.279</v>
          </cell>
          <cell r="AV257">
            <v>217.279</v>
          </cell>
          <cell r="AW257">
            <v>74.411000000000001</v>
          </cell>
          <cell r="AX257">
            <v>15.619</v>
          </cell>
          <cell r="AY257">
            <v>22.719000000000001</v>
          </cell>
          <cell r="AZ257">
            <v>8.1080000000000005</v>
          </cell>
          <cell r="BA257">
            <v>7.0869999999999997</v>
          </cell>
          <cell r="BB257">
            <v>12.159000000000001</v>
          </cell>
          <cell r="BC257">
            <v>574.66099999999994</v>
          </cell>
          <cell r="BE257">
            <v>1.5329999999999999</v>
          </cell>
          <cell r="BF257">
            <v>183.84200000000001</v>
          </cell>
          <cell r="BG257">
            <v>76.293000000000006</v>
          </cell>
          <cell r="BH257">
            <v>14.47</v>
          </cell>
          <cell r="BI257">
            <v>25.282</v>
          </cell>
          <cell r="BJ257">
            <v>8.3000000000000007</v>
          </cell>
          <cell r="BK257">
            <v>7.2880000000000003</v>
          </cell>
          <cell r="BL257">
            <v>12.763999999999999</v>
          </cell>
          <cell r="BM257">
            <v>329.77200000000005</v>
          </cell>
          <cell r="BO257">
            <v>1.5329999999999999</v>
          </cell>
          <cell r="BP257">
            <v>183.84200000000001</v>
          </cell>
          <cell r="BQ257">
            <v>76.293000000000006</v>
          </cell>
          <cell r="BR257">
            <v>14.47</v>
          </cell>
          <cell r="BS257">
            <v>25.282</v>
          </cell>
          <cell r="BT257">
            <v>8.3000000000000007</v>
          </cell>
          <cell r="BU257">
            <v>7.2880000000000003</v>
          </cell>
          <cell r="BV257">
            <v>12.765000000000001</v>
          </cell>
          <cell r="BW257">
            <v>329.77300000000002</v>
          </cell>
          <cell r="CI257">
            <v>1.5329999999999999</v>
          </cell>
          <cell r="CJ257">
            <v>183.84200000000001</v>
          </cell>
          <cell r="CK257">
            <v>76.293000000000006</v>
          </cell>
          <cell r="CL257">
            <v>14.47</v>
          </cell>
          <cell r="CM257">
            <v>25.282</v>
          </cell>
          <cell r="CN257">
            <v>8.3000000000000007</v>
          </cell>
          <cell r="CO257">
            <v>7.2880000000000003</v>
          </cell>
          <cell r="CP257">
            <v>12.763999999999999</v>
          </cell>
          <cell r="CQ257">
            <v>329.77200000000005</v>
          </cell>
          <cell r="CS257">
            <v>9.0999999999999998E-2</v>
          </cell>
          <cell r="CT257">
            <v>6.9139999999999997</v>
          </cell>
          <cell r="CU257">
            <v>2.7850000000000001</v>
          </cell>
          <cell r="CV257">
            <v>0.44500000000000001</v>
          </cell>
          <cell r="CW257">
            <v>0.80700000000000005</v>
          </cell>
          <cell r="CX257">
            <v>0.22800000000000001</v>
          </cell>
          <cell r="CY257">
            <v>0.20200000000000001</v>
          </cell>
          <cell r="CZ257">
            <v>0.312</v>
          </cell>
          <cell r="DB257">
            <v>9.1999999999999998E-2</v>
          </cell>
          <cell r="DC257">
            <v>12.196</v>
          </cell>
          <cell r="DD257">
            <v>6.9859999999999998</v>
          </cell>
          <cell r="DE257">
            <v>1.4419999999999999</v>
          </cell>
          <cell r="DF257">
            <v>2.6230000000000002</v>
          </cell>
          <cell r="DG257">
            <v>0.91</v>
          </cell>
          <cell r="DH257">
            <v>0.80800000000000005</v>
          </cell>
          <cell r="DI257">
            <v>1.48</v>
          </cell>
          <cell r="DJ257">
            <v>26.537000000000003</v>
          </cell>
          <cell r="DL257">
            <v>0.173902</v>
          </cell>
          <cell r="DM257">
            <v>0.173902</v>
          </cell>
          <cell r="DN257">
            <v>0.788246</v>
          </cell>
          <cell r="DO257">
            <v>1.126215</v>
          </cell>
          <cell r="DP257">
            <v>1.0925590000000001</v>
          </cell>
          <cell r="DQ257">
            <v>1.9415899999999999</v>
          </cell>
          <cell r="DS257">
            <v>0.27</v>
          </cell>
          <cell r="DT257">
            <v>31.97</v>
          </cell>
          <cell r="DU257">
            <v>60.14</v>
          </cell>
          <cell r="DV257">
            <v>16.3</v>
          </cell>
          <cell r="DW257">
            <v>27.62</v>
          </cell>
          <cell r="DX257">
            <v>16.12</v>
          </cell>
          <cell r="DY257">
            <v>14.15</v>
          </cell>
          <cell r="DZ257">
            <v>24.78</v>
          </cell>
          <cell r="EA257">
            <v>191.35</v>
          </cell>
          <cell r="EC257">
            <v>0.27</v>
          </cell>
          <cell r="ED257">
            <v>31.97</v>
          </cell>
          <cell r="EE257">
            <v>60.14</v>
          </cell>
          <cell r="EF257">
            <v>16.3</v>
          </cell>
          <cell r="EG257">
            <v>27.62</v>
          </cell>
          <cell r="EH257">
            <v>16.12</v>
          </cell>
          <cell r="EI257">
            <v>14.15</v>
          </cell>
          <cell r="EJ257">
            <v>24.78</v>
          </cell>
          <cell r="EK257">
            <v>191.35</v>
          </cell>
          <cell r="EM257">
            <v>1.5820000000000001</v>
          </cell>
          <cell r="EN257">
            <v>1.597</v>
          </cell>
          <cell r="EP257">
            <v>1.7929999999999999</v>
          </cell>
          <cell r="EQ257">
            <v>1.823</v>
          </cell>
          <cell r="ES257">
            <v>0.33</v>
          </cell>
          <cell r="ET257">
            <v>0.38200000000000001</v>
          </cell>
          <cell r="EX257">
            <v>72.67</v>
          </cell>
          <cell r="EY257">
            <v>85.617999999999995</v>
          </cell>
          <cell r="FA257">
            <v>1.7000000000000001E-2</v>
          </cell>
          <cell r="FB257">
            <v>0.02</v>
          </cell>
          <cell r="FC257">
            <v>1.56</v>
          </cell>
          <cell r="FD257">
            <v>1.9179999999999999</v>
          </cell>
          <cell r="FE257">
            <v>0.72</v>
          </cell>
          <cell r="FF257">
            <v>0.83299999999999996</v>
          </cell>
          <cell r="FK257">
            <v>55.660999999999987</v>
          </cell>
          <cell r="FL257">
            <v>56.433</v>
          </cell>
          <cell r="FM257">
            <v>55.965000000000003</v>
          </cell>
          <cell r="FN257">
            <v>1.2430000000000001</v>
          </cell>
          <cell r="FO257">
            <v>0.59</v>
          </cell>
          <cell r="FP257">
            <v>6.49</v>
          </cell>
          <cell r="FQ257">
            <v>48.110999999999997</v>
          </cell>
          <cell r="FR257">
            <v>56.433</v>
          </cell>
          <cell r="FS257">
            <v>0</v>
          </cell>
          <cell r="FU257">
            <v>0.37114599999999998</v>
          </cell>
          <cell r="FV257">
            <v>-31.52</v>
          </cell>
          <cell r="FW257">
            <v>0</v>
          </cell>
          <cell r="FX257">
            <v>0</v>
          </cell>
          <cell r="FY257">
            <v>0</v>
          </cell>
          <cell r="FZ257">
            <v>215.8</v>
          </cell>
          <cell r="GA257">
            <v>0.21208299999999999</v>
          </cell>
          <cell r="GB257">
            <v>-15.48</v>
          </cell>
          <cell r="GC257">
            <v>1.0604000000000001E-2</v>
          </cell>
          <cell r="GD257">
            <v>-0.77</v>
          </cell>
          <cell r="GE257">
            <v>0.26510400000000001</v>
          </cell>
          <cell r="GF257">
            <v>-22.8</v>
          </cell>
          <cell r="GG257">
            <v>3.1812E-2</v>
          </cell>
          <cell r="GH257">
            <v>-10.49</v>
          </cell>
          <cell r="GK257">
            <v>0.106042</v>
          </cell>
          <cell r="GL257">
            <v>-9.1199999999999992</v>
          </cell>
          <cell r="GO257">
            <v>1.2500000000000001E-2</v>
          </cell>
          <cell r="GP257">
            <v>-4.12</v>
          </cell>
          <cell r="GQ257" t="str">
            <v xml:space="preserve"> </v>
          </cell>
          <cell r="GR257">
            <v>0</v>
          </cell>
          <cell r="GS257">
            <v>0</v>
          </cell>
          <cell r="GT257">
            <v>0</v>
          </cell>
          <cell r="GU257">
            <v>0</v>
          </cell>
          <cell r="GV257">
            <v>0</v>
          </cell>
          <cell r="GW257">
            <v>0</v>
          </cell>
          <cell r="GX257">
            <v>-46.129999999999995</v>
          </cell>
          <cell r="GY257">
            <v>-48.169999999999995</v>
          </cell>
          <cell r="GZ257">
            <v>-94.300000000000011</v>
          </cell>
          <cell r="HC257">
            <v>97.049999999999983</v>
          </cell>
          <cell r="HE257">
            <v>0</v>
          </cell>
        </row>
        <row r="260">
          <cell r="B260" t="str">
            <v>72-40-095</v>
          </cell>
          <cell r="C260" t="str">
            <v>Legend-GTH00230</v>
          </cell>
          <cell r="D260" t="str">
            <v>Crockett's Bounty CDP</v>
          </cell>
          <cell r="E260">
            <v>0</v>
          </cell>
          <cell r="F260">
            <v>0</v>
          </cell>
          <cell r="H260">
            <v>3.1589999999999998</v>
          </cell>
          <cell r="I260">
            <v>3.1589999999999998</v>
          </cell>
          <cell r="J260">
            <v>1.1282000000000001</v>
          </cell>
          <cell r="K260">
            <v>0.20580000000000001</v>
          </cell>
          <cell r="L260">
            <v>0.34429999999999999</v>
          </cell>
          <cell r="M260">
            <v>0.112</v>
          </cell>
          <cell r="N260">
            <v>0.1125</v>
          </cell>
          <cell r="O260">
            <v>0.14929999999999999</v>
          </cell>
          <cell r="P260">
            <v>5.2111000000000001</v>
          </cell>
          <cell r="Q260">
            <v>0.48680000000000001</v>
          </cell>
          <cell r="R260">
            <v>1215.8</v>
          </cell>
          <cell r="T260" t="str">
            <v>PriceTableXTXNGL</v>
          </cell>
          <cell r="Y260">
            <v>41361</v>
          </cell>
          <cell r="Z260">
            <v>14.65</v>
          </cell>
          <cell r="AB260">
            <v>0</v>
          </cell>
          <cell r="AC260">
            <v>0</v>
          </cell>
          <cell r="AE260" t="str">
            <v>Yes</v>
          </cell>
          <cell r="AG260" t="str">
            <v>Yes</v>
          </cell>
          <cell r="AI260">
            <v>1</v>
          </cell>
          <cell r="AK260">
            <v>0</v>
          </cell>
          <cell r="AL260">
            <v>0</v>
          </cell>
          <cell r="AM260">
            <v>0</v>
          </cell>
          <cell r="AN260">
            <v>0</v>
          </cell>
          <cell r="AO260">
            <v>0</v>
          </cell>
          <cell r="AP260">
            <v>0</v>
          </cell>
          <cell r="AQ260">
            <v>0</v>
          </cell>
          <cell r="AR260">
            <v>0</v>
          </cell>
          <cell r="AS260">
            <v>0</v>
          </cell>
          <cell r="AU260">
            <v>0</v>
          </cell>
          <cell r="AV260">
            <v>0</v>
          </cell>
          <cell r="AW260">
            <v>0</v>
          </cell>
          <cell r="AX260">
            <v>0</v>
          </cell>
          <cell r="AY260">
            <v>0</v>
          </cell>
          <cell r="AZ260">
            <v>0</v>
          </cell>
          <cell r="BA260">
            <v>0</v>
          </cell>
          <cell r="BB260">
            <v>0</v>
          </cell>
          <cell r="BC260">
            <v>0</v>
          </cell>
          <cell r="BE260">
            <v>0</v>
          </cell>
          <cell r="BF260">
            <v>0</v>
          </cell>
          <cell r="BG260">
            <v>0</v>
          </cell>
          <cell r="BH260">
            <v>0</v>
          </cell>
          <cell r="BI260">
            <v>0</v>
          </cell>
          <cell r="BJ260">
            <v>0</v>
          </cell>
          <cell r="BK260">
            <v>0</v>
          </cell>
          <cell r="BL260">
            <v>0</v>
          </cell>
          <cell r="BM260">
            <v>0</v>
          </cell>
          <cell r="BO260">
            <v>0</v>
          </cell>
          <cell r="BP260">
            <v>0</v>
          </cell>
          <cell r="BQ260">
            <v>0</v>
          </cell>
          <cell r="BR260">
            <v>0</v>
          </cell>
          <cell r="BS260">
            <v>0</v>
          </cell>
          <cell r="BT260">
            <v>0</v>
          </cell>
          <cell r="BU260">
            <v>0</v>
          </cell>
          <cell r="BV260">
            <v>0</v>
          </cell>
          <cell r="BW260">
            <v>0</v>
          </cell>
          <cell r="CI260">
            <v>0</v>
          </cell>
          <cell r="CJ260">
            <v>0</v>
          </cell>
          <cell r="CK260">
            <v>0</v>
          </cell>
          <cell r="CL260">
            <v>0</v>
          </cell>
          <cell r="CM260">
            <v>0</v>
          </cell>
          <cell r="CN260">
            <v>0</v>
          </cell>
          <cell r="CO260">
            <v>0</v>
          </cell>
          <cell r="CP260">
            <v>0</v>
          </cell>
          <cell r="CQ260">
            <v>0</v>
          </cell>
          <cell r="CS260">
            <v>0</v>
          </cell>
          <cell r="CT260">
            <v>0</v>
          </cell>
          <cell r="CU260">
            <v>0</v>
          </cell>
          <cell r="CV260">
            <v>0</v>
          </cell>
          <cell r="CW260">
            <v>0</v>
          </cell>
          <cell r="CX260">
            <v>0</v>
          </cell>
          <cell r="CY260">
            <v>0</v>
          </cell>
          <cell r="CZ260">
            <v>0</v>
          </cell>
          <cell r="DB260">
            <v>0</v>
          </cell>
          <cell r="DC260">
            <v>0</v>
          </cell>
          <cell r="DD260">
            <v>0</v>
          </cell>
          <cell r="DE260">
            <v>0</v>
          </cell>
          <cell r="DF260">
            <v>0</v>
          </cell>
          <cell r="DG260">
            <v>0</v>
          </cell>
          <cell r="DH260">
            <v>0</v>
          </cell>
          <cell r="DI260">
            <v>0</v>
          </cell>
          <cell r="DJ260">
            <v>0</v>
          </cell>
          <cell r="DL260">
            <v>0.173902</v>
          </cell>
          <cell r="DM260">
            <v>0.173902</v>
          </cell>
          <cell r="DN260">
            <v>0.788246</v>
          </cell>
          <cell r="DO260">
            <v>1.126215</v>
          </cell>
          <cell r="DP260">
            <v>1.0925590000000001</v>
          </cell>
          <cell r="DQ260">
            <v>1.9415899999999999</v>
          </cell>
          <cell r="DS260">
            <v>0</v>
          </cell>
          <cell r="DT260">
            <v>0</v>
          </cell>
          <cell r="DU260">
            <v>0</v>
          </cell>
          <cell r="DV260">
            <v>0</v>
          </cell>
          <cell r="DW260">
            <v>0</v>
          </cell>
          <cell r="DX260">
            <v>0</v>
          </cell>
          <cell r="DY260">
            <v>0</v>
          </cell>
          <cell r="DZ260">
            <v>0</v>
          </cell>
          <cell r="EA260">
            <v>0</v>
          </cell>
          <cell r="EC260">
            <v>0</v>
          </cell>
          <cell r="ED260">
            <v>0</v>
          </cell>
          <cell r="EE260">
            <v>0</v>
          </cell>
          <cell r="EF260">
            <v>0</v>
          </cell>
          <cell r="EG260">
            <v>0</v>
          </cell>
          <cell r="EH260">
            <v>0</v>
          </cell>
          <cell r="EI260">
            <v>0</v>
          </cell>
          <cell r="EJ260">
            <v>0</v>
          </cell>
          <cell r="EK260">
            <v>0</v>
          </cell>
          <cell r="EM260">
            <v>0</v>
          </cell>
          <cell r="EN260">
            <v>0</v>
          </cell>
          <cell r="EP260">
            <v>0</v>
          </cell>
          <cell r="EQ260">
            <v>0</v>
          </cell>
          <cell r="ES260">
            <v>0</v>
          </cell>
          <cell r="ET260">
            <v>0</v>
          </cell>
          <cell r="EX260">
            <v>0</v>
          </cell>
          <cell r="EY260">
            <v>0</v>
          </cell>
          <cell r="FA260">
            <v>0</v>
          </cell>
          <cell r="FB260">
            <v>0</v>
          </cell>
          <cell r="FC260">
            <v>0</v>
          </cell>
          <cell r="FD260">
            <v>0</v>
          </cell>
          <cell r="FE260">
            <v>0</v>
          </cell>
          <cell r="FF260">
            <v>0</v>
          </cell>
          <cell r="FK260">
            <v>0</v>
          </cell>
          <cell r="FL260">
            <v>0</v>
          </cell>
          <cell r="FM260">
            <v>0</v>
          </cell>
          <cell r="FN260">
            <v>0</v>
          </cell>
          <cell r="FO260">
            <v>0</v>
          </cell>
          <cell r="FP260">
            <v>0</v>
          </cell>
          <cell r="FQ260">
            <v>0</v>
          </cell>
          <cell r="FR260">
            <v>0</v>
          </cell>
          <cell r="FS260">
            <v>0</v>
          </cell>
          <cell r="FU260">
            <v>0.4</v>
          </cell>
          <cell r="FV260">
            <v>0</v>
          </cell>
          <cell r="FY260">
            <v>0</v>
          </cell>
          <cell r="FZ260">
            <v>0</v>
          </cell>
          <cell r="GA260">
            <v>0.15</v>
          </cell>
          <cell r="GB260">
            <v>0</v>
          </cell>
          <cell r="GE260">
            <v>0.15</v>
          </cell>
          <cell r="GF260">
            <v>0</v>
          </cell>
          <cell r="GG260">
            <v>0.03</v>
          </cell>
          <cell r="GH260">
            <v>0</v>
          </cell>
          <cell r="GO260">
            <v>1.2500000000000001E-2</v>
          </cell>
          <cell r="GP260">
            <v>0</v>
          </cell>
          <cell r="GQ260" t="str">
            <v xml:space="preserve"> </v>
          </cell>
          <cell r="GR260">
            <v>0</v>
          </cell>
          <cell r="GS260">
            <v>0</v>
          </cell>
          <cell r="GV260">
            <v>0</v>
          </cell>
          <cell r="GW260">
            <v>0</v>
          </cell>
          <cell r="GX260">
            <v>0</v>
          </cell>
          <cell r="GY260">
            <v>0</v>
          </cell>
          <cell r="GZ260">
            <v>0</v>
          </cell>
          <cell r="HB260">
            <v>0</v>
          </cell>
          <cell r="HC260">
            <v>0</v>
          </cell>
          <cell r="HE260">
            <v>0</v>
          </cell>
        </row>
        <row r="262">
          <cell r="B262" t="str">
            <v>72-40-090</v>
          </cell>
          <cell r="C262" t="str">
            <v>Legend-PUR01309</v>
          </cell>
          <cell r="D262" t="str">
            <v>Glen McCrary 1H</v>
          </cell>
          <cell r="E262">
            <v>10480</v>
          </cell>
          <cell r="F262">
            <v>12900</v>
          </cell>
          <cell r="H262">
            <v>3.3923000000000001</v>
          </cell>
          <cell r="I262">
            <v>3.3923000000000001</v>
          </cell>
          <cell r="J262">
            <v>1.2439</v>
          </cell>
          <cell r="K262">
            <v>0.20619999999999999</v>
          </cell>
          <cell r="L262">
            <v>0.40749999999999997</v>
          </cell>
          <cell r="M262">
            <v>0.1211</v>
          </cell>
          <cell r="N262">
            <v>0.13009999999999999</v>
          </cell>
          <cell r="O262">
            <v>0.33119999999999999</v>
          </cell>
          <cell r="P262">
            <v>5.8323</v>
          </cell>
          <cell r="Q262">
            <v>0.54900000000000004</v>
          </cell>
          <cell r="R262">
            <v>1253.2</v>
          </cell>
          <cell r="T262" t="str">
            <v>PriceTableXTXNGL</v>
          </cell>
          <cell r="Y262">
            <v>41431</v>
          </cell>
          <cell r="Z262">
            <v>14.65</v>
          </cell>
          <cell r="AB262">
            <v>9972.3700000000008</v>
          </cell>
          <cell r="AC262">
            <v>12327.049000000001</v>
          </cell>
          <cell r="AE262" t="str">
            <v>Yes</v>
          </cell>
          <cell r="AG262" t="str">
            <v>Yes</v>
          </cell>
          <cell r="AI262">
            <v>0.93</v>
          </cell>
          <cell r="AK262">
            <v>35383.358</v>
          </cell>
          <cell r="AL262">
            <v>35383.358</v>
          </cell>
          <cell r="AM262">
            <v>12974.489</v>
          </cell>
          <cell r="AN262">
            <v>2150.7669999999998</v>
          </cell>
          <cell r="AO262">
            <v>4250.4250000000002</v>
          </cell>
          <cell r="AP262">
            <v>1263.133</v>
          </cell>
          <cell r="AQ262">
            <v>1357.0070000000001</v>
          </cell>
          <cell r="AR262">
            <v>3454.5790000000002</v>
          </cell>
          <cell r="AS262">
            <v>96217.116000000009</v>
          </cell>
          <cell r="AU262">
            <v>33829.271000000001</v>
          </cell>
          <cell r="AV262">
            <v>33829.271000000001</v>
          </cell>
          <cell r="AW262">
            <v>12404.630999999999</v>
          </cell>
          <cell r="AX262">
            <v>2056.3029999999999</v>
          </cell>
          <cell r="AY262">
            <v>4063.741</v>
          </cell>
          <cell r="AZ262">
            <v>1207.654</v>
          </cell>
          <cell r="BA262">
            <v>1297.405</v>
          </cell>
          <cell r="BB262">
            <v>3302.8490000000002</v>
          </cell>
          <cell r="BC262">
            <v>91991.124999999985</v>
          </cell>
          <cell r="BE262">
            <v>238.65700000000001</v>
          </cell>
          <cell r="BF262">
            <v>28623.262999999999</v>
          </cell>
          <cell r="BG262">
            <v>12718.288</v>
          </cell>
          <cell r="BH262">
            <v>1905.0730000000001</v>
          </cell>
          <cell r="BI262">
            <v>4522.2</v>
          </cell>
          <cell r="BJ262">
            <v>1236.1790000000001</v>
          </cell>
          <cell r="BK262">
            <v>1334.2429999999999</v>
          </cell>
          <cell r="BL262">
            <v>3467.4380000000001</v>
          </cell>
          <cell r="BM262">
            <v>54045.340999999993</v>
          </cell>
          <cell r="BO262">
            <v>238.65700000000001</v>
          </cell>
          <cell r="BP262">
            <v>28623.264999999999</v>
          </cell>
          <cell r="BQ262">
            <v>12718.289000000001</v>
          </cell>
          <cell r="BR262">
            <v>1905.0740000000001</v>
          </cell>
          <cell r="BS262">
            <v>4522.201</v>
          </cell>
          <cell r="BT262">
            <v>1236.1790000000001</v>
          </cell>
          <cell r="BU262">
            <v>1334.2429999999999</v>
          </cell>
          <cell r="BV262">
            <v>3467.4380000000001</v>
          </cell>
          <cell r="BW262">
            <v>54045.345999999998</v>
          </cell>
          <cell r="CI262">
            <v>221.95099999999999</v>
          </cell>
          <cell r="CJ262">
            <v>26619.634999999998</v>
          </cell>
          <cell r="CK262">
            <v>11828.008</v>
          </cell>
          <cell r="CL262">
            <v>1771.7180000000001</v>
          </cell>
          <cell r="CM262">
            <v>4205.6459999999997</v>
          </cell>
          <cell r="CN262">
            <v>1149.646</v>
          </cell>
          <cell r="CO262">
            <v>1240.846</v>
          </cell>
          <cell r="CP262">
            <v>3224.7170000000001</v>
          </cell>
          <cell r="CQ262">
            <v>50262.166999999994</v>
          </cell>
          <cell r="CS262">
            <v>14.159000000000001</v>
          </cell>
          <cell r="CT262">
            <v>1076.3979999999999</v>
          </cell>
          <cell r="CU262">
            <v>464.28500000000003</v>
          </cell>
          <cell r="CV262">
            <v>58.548999999999999</v>
          </cell>
          <cell r="CW262">
            <v>144.26300000000001</v>
          </cell>
          <cell r="CX262">
            <v>33.994999999999997</v>
          </cell>
          <cell r="CY262">
            <v>37.018999999999998</v>
          </cell>
          <cell r="CZ262">
            <v>84.802000000000007</v>
          </cell>
          <cell r="DB262">
            <v>14.255000000000001</v>
          </cell>
          <cell r="DC262">
            <v>1898.867</v>
          </cell>
          <cell r="DD262">
            <v>1164.5250000000001</v>
          </cell>
          <cell r="DE262">
            <v>189.80199999999999</v>
          </cell>
          <cell r="DF262">
            <v>469.13299999999998</v>
          </cell>
          <cell r="DG262">
            <v>135.584</v>
          </cell>
          <cell r="DH262">
            <v>147.928</v>
          </cell>
          <cell r="DI262">
            <v>402.04899999999998</v>
          </cell>
          <cell r="DJ262">
            <v>4422.143</v>
          </cell>
          <cell r="DL262">
            <v>0.173902</v>
          </cell>
          <cell r="DM262">
            <v>0.173902</v>
          </cell>
          <cell r="DN262">
            <v>0.788246</v>
          </cell>
          <cell r="DO262">
            <v>1.126215</v>
          </cell>
          <cell r="DP262">
            <v>1.0925590000000001</v>
          </cell>
          <cell r="DQ262">
            <v>1.9415899999999999</v>
          </cell>
          <cell r="DS262">
            <v>41.5</v>
          </cell>
          <cell r="DT262">
            <v>4977.6400000000003</v>
          </cell>
          <cell r="DU262">
            <v>10025.14</v>
          </cell>
          <cell r="DV262">
            <v>2145.52</v>
          </cell>
          <cell r="DW262">
            <v>4940.7700000000004</v>
          </cell>
          <cell r="DX262">
            <v>2400.15</v>
          </cell>
          <cell r="DY262">
            <v>2590.5500000000002</v>
          </cell>
          <cell r="DZ262">
            <v>6732.34</v>
          </cell>
          <cell r="EA262">
            <v>33853.61</v>
          </cell>
          <cell r="EC262">
            <v>38.6</v>
          </cell>
          <cell r="ED262">
            <v>4629.21</v>
          </cell>
          <cell r="EE262">
            <v>9323.3799999999992</v>
          </cell>
          <cell r="EF262">
            <v>1995.33</v>
          </cell>
          <cell r="EG262">
            <v>4594.92</v>
          </cell>
          <cell r="EH262">
            <v>2232.14</v>
          </cell>
          <cell r="EI262">
            <v>2409.21</v>
          </cell>
          <cell r="EJ262">
            <v>6261.08</v>
          </cell>
          <cell r="EK262">
            <v>31483.869999999995</v>
          </cell>
          <cell r="EM262">
            <v>237.28299999999999</v>
          </cell>
          <cell r="EN262">
            <v>239.52</v>
          </cell>
          <cell r="EP262">
            <v>268.92399999999998</v>
          </cell>
          <cell r="EQ262">
            <v>273.45699999999999</v>
          </cell>
          <cell r="ES262">
            <v>49.508000000000003</v>
          </cell>
          <cell r="ET262">
            <v>57.307000000000002</v>
          </cell>
          <cell r="EX262">
            <v>10430.492</v>
          </cell>
          <cell r="EY262">
            <v>12842.692999999999</v>
          </cell>
          <cell r="FA262">
            <v>2.4860000000000002</v>
          </cell>
          <cell r="FB262">
            <v>3.056</v>
          </cell>
          <cell r="FC262">
            <v>223.857</v>
          </cell>
          <cell r="FD262">
            <v>287.66800000000001</v>
          </cell>
          <cell r="FE262">
            <v>103.38</v>
          </cell>
          <cell r="FF262">
            <v>124.919</v>
          </cell>
          <cell r="FK262">
            <v>7907.5729999999985</v>
          </cell>
          <cell r="FL262">
            <v>8017.3109999999997</v>
          </cell>
          <cell r="FM262">
            <v>7950.8209999999999</v>
          </cell>
          <cell r="FN262">
            <v>176.63</v>
          </cell>
          <cell r="FO262">
            <v>83.748999999999995</v>
          </cell>
          <cell r="FP262">
            <v>922.00900000000001</v>
          </cell>
          <cell r="FQ262">
            <v>6834.924</v>
          </cell>
          <cell r="FS262">
            <v>8017.3109999999997</v>
          </cell>
          <cell r="FU262">
            <v>8.7359000000000006E-2</v>
          </cell>
          <cell r="FV262">
            <v>-1110.26</v>
          </cell>
          <cell r="FW262">
            <v>0</v>
          </cell>
          <cell r="FX262">
            <v>0</v>
          </cell>
          <cell r="FY262">
            <v>0</v>
          </cell>
          <cell r="FZ262">
            <v>212.8</v>
          </cell>
          <cell r="GA262">
            <v>0.163798</v>
          </cell>
          <cell r="GB262">
            <v>-1716.6</v>
          </cell>
          <cell r="GC262">
            <v>5.4599999999999996E-3</v>
          </cell>
          <cell r="GD262">
            <v>-57.22</v>
          </cell>
          <cell r="GE262">
            <v>0.305757</v>
          </cell>
          <cell r="GF262">
            <v>-3204.33</v>
          </cell>
          <cell r="GL262">
            <v>-786.11</v>
          </cell>
          <cell r="GN262">
            <v>-1954.34</v>
          </cell>
          <cell r="GO262">
            <v>1.4999999999999999E-2</v>
          </cell>
          <cell r="GP262">
            <v>-729.69</v>
          </cell>
          <cell r="GQ262" t="str">
            <v xml:space="preserve"> </v>
          </cell>
          <cell r="GR262">
            <v>0</v>
          </cell>
          <cell r="GS262">
            <v>0</v>
          </cell>
          <cell r="GV262">
            <v>0</v>
          </cell>
          <cell r="GW262">
            <v>0</v>
          </cell>
          <cell r="GX262">
            <v>-9558.5499999999993</v>
          </cell>
          <cell r="GY262">
            <v>0</v>
          </cell>
          <cell r="GZ262">
            <v>-9558.5499999999993</v>
          </cell>
          <cell r="HB262">
            <v>27026.47</v>
          </cell>
          <cell r="HC262">
            <v>48951.789999999994</v>
          </cell>
          <cell r="HE262">
            <v>2369.7400000000052</v>
          </cell>
          <cell r="HO262">
            <v>8017</v>
          </cell>
          <cell r="HP262">
            <v>8017</v>
          </cell>
          <cell r="HQ262">
            <v>0</v>
          </cell>
          <cell r="HR262">
            <v>27026.47</v>
          </cell>
          <cell r="HS262">
            <v>-1954.34</v>
          </cell>
          <cell r="HT262">
            <v>-786.11</v>
          </cell>
          <cell r="HU262">
            <v>24286.02</v>
          </cell>
          <cell r="HV262">
            <v>0</v>
          </cell>
          <cell r="HW262">
            <v>24286.02</v>
          </cell>
          <cell r="HY262">
            <v>3.0293152051889733</v>
          </cell>
          <cell r="HZ262" t="e">
            <v>#DIV/0!</v>
          </cell>
          <cell r="IA262">
            <v>3.0293152051889733</v>
          </cell>
        </row>
        <row r="263">
          <cell r="B263" t="str">
            <v>72-40-105</v>
          </cell>
          <cell r="C263" t="str">
            <v>Legend-PUR01309</v>
          </cell>
          <cell r="D263" t="str">
            <v>Kofford 1H</v>
          </cell>
          <cell r="E263">
            <v>91530</v>
          </cell>
          <cell r="F263">
            <v>95181</v>
          </cell>
          <cell r="H263">
            <v>1.6178999999999999</v>
          </cell>
          <cell r="I263">
            <v>1.6178999999999999</v>
          </cell>
          <cell r="J263">
            <v>0.2475</v>
          </cell>
          <cell r="K263">
            <v>5.45E-2</v>
          </cell>
          <cell r="L263">
            <v>3.8899999999999997E-2</v>
          </cell>
          <cell r="M263">
            <v>1.21E-2</v>
          </cell>
          <cell r="N263">
            <v>5.7999999999999996E-3</v>
          </cell>
          <cell r="O263">
            <v>0.01</v>
          </cell>
          <cell r="P263">
            <v>1.9866999999999999</v>
          </cell>
          <cell r="Q263">
            <v>1.2705</v>
          </cell>
          <cell r="R263">
            <v>1058.3</v>
          </cell>
          <cell r="T263" t="str">
            <v>PriceTableXTXNGL</v>
          </cell>
          <cell r="Y263">
            <v>41437</v>
          </cell>
          <cell r="Z263">
            <v>14.65</v>
          </cell>
          <cell r="AB263">
            <v>87160.625</v>
          </cell>
          <cell r="AC263">
            <v>90953.555999999997</v>
          </cell>
          <cell r="AE263" t="str">
            <v>Yes</v>
          </cell>
          <cell r="AG263" t="str">
            <v>Yes</v>
          </cell>
          <cell r="AI263">
            <v>0.93</v>
          </cell>
          <cell r="AK263">
            <v>147495.38800000001</v>
          </cell>
          <cell r="AL263">
            <v>147495.38800000001</v>
          </cell>
          <cell r="AM263">
            <v>22563.266</v>
          </cell>
          <cell r="AN263">
            <v>4968.4769999999999</v>
          </cell>
          <cell r="AO263">
            <v>3546.3069999999998</v>
          </cell>
          <cell r="AP263">
            <v>1103.0930000000001</v>
          </cell>
          <cell r="AQ263">
            <v>528.755</v>
          </cell>
          <cell r="AR263">
            <v>911.64700000000005</v>
          </cell>
          <cell r="AS263">
            <v>328612.321</v>
          </cell>
          <cell r="AU263">
            <v>141017.17499999999</v>
          </cell>
          <cell r="AV263">
            <v>141017.17499999999</v>
          </cell>
          <cell r="AW263">
            <v>21572.255000000001</v>
          </cell>
          <cell r="AX263">
            <v>4750.2539999999999</v>
          </cell>
          <cell r="AY263">
            <v>3390.5479999999998</v>
          </cell>
          <cell r="AZ263">
            <v>1054.644</v>
          </cell>
          <cell r="BA263">
            <v>505.53199999999998</v>
          </cell>
          <cell r="BB263">
            <v>871.60599999999999</v>
          </cell>
          <cell r="BC263">
            <v>314179.18900000001</v>
          </cell>
          <cell r="BE263">
            <v>994.84299999999996</v>
          </cell>
          <cell r="BF263">
            <v>119315.96</v>
          </cell>
          <cell r="BG263">
            <v>22117.721000000001</v>
          </cell>
          <cell r="BH263">
            <v>4400.9009999999998</v>
          </cell>
          <cell r="BI263">
            <v>3773.06</v>
          </cell>
          <cell r="BJ263">
            <v>1079.5540000000001</v>
          </cell>
          <cell r="BK263">
            <v>519.88499999999999</v>
          </cell>
          <cell r="BL263">
            <v>915.04</v>
          </cell>
          <cell r="BM263">
            <v>153116.96400000004</v>
          </cell>
          <cell r="BO263">
            <v>994.84299999999996</v>
          </cell>
          <cell r="BP263">
            <v>119315.96</v>
          </cell>
          <cell r="BQ263">
            <v>22117.721000000001</v>
          </cell>
          <cell r="BR263">
            <v>4400.9009999999998</v>
          </cell>
          <cell r="BS263">
            <v>3773.06</v>
          </cell>
          <cell r="BT263">
            <v>1079.5550000000001</v>
          </cell>
          <cell r="BU263">
            <v>519.88599999999997</v>
          </cell>
          <cell r="BV263">
            <v>915.04</v>
          </cell>
          <cell r="BW263">
            <v>153116.96600000001</v>
          </cell>
          <cell r="CI263">
            <v>925.20399999999995</v>
          </cell>
          <cell r="CJ263">
            <v>110963.84299999999</v>
          </cell>
          <cell r="CK263">
            <v>20569.481</v>
          </cell>
          <cell r="CL263">
            <v>4092.8380000000002</v>
          </cell>
          <cell r="CM263">
            <v>3508.9459999999999</v>
          </cell>
          <cell r="CN263">
            <v>1003.985</v>
          </cell>
          <cell r="CO263">
            <v>483.49299999999999</v>
          </cell>
          <cell r="CP263">
            <v>850.98699999999997</v>
          </cell>
          <cell r="CQ263">
            <v>142398.77699999994</v>
          </cell>
          <cell r="CS263">
            <v>59.02</v>
          </cell>
          <cell r="CT263">
            <v>4486.9610000000002</v>
          </cell>
          <cell r="CU263">
            <v>807.41499999999996</v>
          </cell>
          <cell r="CV263">
            <v>135.25299999999999</v>
          </cell>
          <cell r="CW263">
            <v>120.36499999999999</v>
          </cell>
          <cell r="CX263">
            <v>29.687999999999999</v>
          </cell>
          <cell r="CY263">
            <v>14.423999999999999</v>
          </cell>
          <cell r="CZ263">
            <v>22.379000000000001</v>
          </cell>
          <cell r="DB263">
            <v>59.420999999999999</v>
          </cell>
          <cell r="DC263">
            <v>7915.4210000000003</v>
          </cell>
          <cell r="DD263">
            <v>2025.165</v>
          </cell>
          <cell r="DE263">
            <v>438.46199999999999</v>
          </cell>
          <cell r="DF263">
            <v>391.41699999999997</v>
          </cell>
          <cell r="DG263">
            <v>118.405</v>
          </cell>
          <cell r="DH263">
            <v>57.64</v>
          </cell>
          <cell r="DI263">
            <v>106.099</v>
          </cell>
          <cell r="DJ263">
            <v>11112.03</v>
          </cell>
          <cell r="DL263">
            <v>0.173902</v>
          </cell>
          <cell r="DM263">
            <v>0.173902</v>
          </cell>
          <cell r="DN263">
            <v>0.788246</v>
          </cell>
          <cell r="DO263">
            <v>1.126215</v>
          </cell>
          <cell r="DP263">
            <v>1.0925590000000001</v>
          </cell>
          <cell r="DQ263">
            <v>1.9415899999999999</v>
          </cell>
          <cell r="DS263">
            <v>173.01</v>
          </cell>
          <cell r="DT263">
            <v>20749.28</v>
          </cell>
          <cell r="DU263">
            <v>17434.21</v>
          </cell>
          <cell r="DV263">
            <v>4956.3599999999997</v>
          </cell>
          <cell r="DW263">
            <v>4122.29</v>
          </cell>
          <cell r="DX263">
            <v>2096.0500000000002</v>
          </cell>
          <cell r="DY263">
            <v>1009.4</v>
          </cell>
          <cell r="DZ263">
            <v>1776.63</v>
          </cell>
          <cell r="EA263">
            <v>52317.23</v>
          </cell>
          <cell r="EC263">
            <v>160.9</v>
          </cell>
          <cell r="ED263">
            <v>19296.830000000002</v>
          </cell>
          <cell r="EE263">
            <v>16213.82</v>
          </cell>
          <cell r="EF263">
            <v>4609.41</v>
          </cell>
          <cell r="EG263">
            <v>3833.73</v>
          </cell>
          <cell r="EH263">
            <v>1949.33</v>
          </cell>
          <cell r="EI263">
            <v>938.74</v>
          </cell>
          <cell r="EJ263">
            <v>1652.27</v>
          </cell>
          <cell r="EK263">
            <v>48655.030000000006</v>
          </cell>
          <cell r="EM263">
            <v>1750.77</v>
          </cell>
          <cell r="EN263">
            <v>1767.271</v>
          </cell>
          <cell r="EP263">
            <v>1984.222</v>
          </cell>
          <cell r="EQ263">
            <v>2017.665</v>
          </cell>
          <cell r="ES263">
            <v>365.28800000000001</v>
          </cell>
          <cell r="ET263">
            <v>422.83199999999999</v>
          </cell>
          <cell r="EX263">
            <v>91164.712</v>
          </cell>
          <cell r="EY263">
            <v>94758.168000000005</v>
          </cell>
          <cell r="FA263">
            <v>21.728000000000002</v>
          </cell>
          <cell r="FB263">
            <v>22.547999999999998</v>
          </cell>
          <cell r="FC263">
            <v>1956.5540000000001</v>
          </cell>
          <cell r="FD263">
            <v>2122.5230000000001</v>
          </cell>
          <cell r="FE263">
            <v>903.56200000000001</v>
          </cell>
          <cell r="FF263">
            <v>921.69899999999996</v>
          </cell>
          <cell r="FK263">
            <v>79861.202000000019</v>
          </cell>
          <cell r="FL263">
            <v>80969.485000000001</v>
          </cell>
          <cell r="FM263">
            <v>80297.981</v>
          </cell>
          <cell r="FN263">
            <v>1783.845</v>
          </cell>
          <cell r="FO263">
            <v>845.80899999999997</v>
          </cell>
          <cell r="FP263">
            <v>9311.67</v>
          </cell>
          <cell r="FQ263">
            <v>69028.161999999997</v>
          </cell>
          <cell r="FS263">
            <v>80969.485000000001</v>
          </cell>
          <cell r="FU263">
            <v>8.7359000000000006E-2</v>
          </cell>
          <cell r="FV263">
            <v>-8191.93</v>
          </cell>
          <cell r="FW263">
            <v>0</v>
          </cell>
          <cell r="FX263">
            <v>0</v>
          </cell>
          <cell r="FY263">
            <v>0</v>
          </cell>
          <cell r="FZ263">
            <v>310.10000000000002</v>
          </cell>
          <cell r="GA263">
            <v>0.109199</v>
          </cell>
          <cell r="GB263">
            <v>-9994.98</v>
          </cell>
          <cell r="GC263">
            <v>5.4599999999999996E-3</v>
          </cell>
          <cell r="GD263">
            <v>-499.75</v>
          </cell>
          <cell r="GE263">
            <v>0.305757</v>
          </cell>
          <cell r="GF263">
            <v>-27985.94</v>
          </cell>
          <cell r="GL263">
            <v>-7939.44</v>
          </cell>
          <cell r="GN263">
            <v>-19738.22</v>
          </cell>
          <cell r="GO263">
            <v>1.4999999999999999E-2</v>
          </cell>
          <cell r="GP263">
            <v>-2069.1999999999998</v>
          </cell>
          <cell r="GQ263" t="str">
            <v xml:space="preserve"> </v>
          </cell>
          <cell r="GR263">
            <v>0</v>
          </cell>
          <cell r="GS263">
            <v>0</v>
          </cell>
          <cell r="GV263">
            <v>0</v>
          </cell>
          <cell r="GW263">
            <v>0</v>
          </cell>
          <cell r="GX263">
            <v>-76419.460000000006</v>
          </cell>
          <cell r="GY263">
            <v>0</v>
          </cell>
          <cell r="GZ263">
            <v>-76419.460000000006</v>
          </cell>
          <cell r="HB263">
            <v>272958.33</v>
          </cell>
          <cell r="HC263">
            <v>245193.90000000002</v>
          </cell>
          <cell r="HE263">
            <v>3662.1999999999971</v>
          </cell>
          <cell r="HO263">
            <v>80969</v>
          </cell>
          <cell r="HP263">
            <v>80969</v>
          </cell>
          <cell r="HQ263">
            <v>0</v>
          </cell>
          <cell r="HR263">
            <v>272958.33</v>
          </cell>
          <cell r="HS263">
            <v>-19738.22</v>
          </cell>
          <cell r="HT263">
            <v>-7939.44</v>
          </cell>
          <cell r="HU263">
            <v>245280.67</v>
          </cell>
          <cell r="HV263">
            <v>0</v>
          </cell>
          <cell r="HW263">
            <v>245280.67</v>
          </cell>
          <cell r="HY263">
            <v>3.0293157875236205</v>
          </cell>
          <cell r="HZ263" t="e">
            <v>#DIV/0!</v>
          </cell>
          <cell r="IA263">
            <v>3.0293157875236205</v>
          </cell>
        </row>
        <row r="264">
          <cell r="B264" t="str">
            <v>72-40-116</v>
          </cell>
          <cell r="C264" t="str">
            <v>Legend-PUR01309</v>
          </cell>
          <cell r="D264" t="str">
            <v>Defee CDP</v>
          </cell>
          <cell r="E264">
            <v>5199</v>
          </cell>
          <cell r="F264">
            <v>5307</v>
          </cell>
          <cell r="H264">
            <v>1.1672</v>
          </cell>
          <cell r="I264">
            <v>1.1672</v>
          </cell>
          <cell r="J264">
            <v>0.19450000000000001</v>
          </cell>
          <cell r="K264">
            <v>4.5199999999999997E-2</v>
          </cell>
          <cell r="L264">
            <v>3.1600000000000003E-2</v>
          </cell>
          <cell r="M264">
            <v>1.6799999999999999E-2</v>
          </cell>
          <cell r="N264">
            <v>7.4999999999999997E-3</v>
          </cell>
          <cell r="O264">
            <v>8.2600000000000007E-2</v>
          </cell>
          <cell r="P264">
            <v>1.5454000000000001</v>
          </cell>
          <cell r="Q264">
            <v>0.81240000000000001</v>
          </cell>
          <cell r="R264">
            <v>1038.5</v>
          </cell>
          <cell r="T264" t="str">
            <v>PriceTableXTXNGL</v>
          </cell>
          <cell r="Y264">
            <v>41038</v>
          </cell>
          <cell r="Z264">
            <v>14.65</v>
          </cell>
          <cell r="AB264">
            <v>4951.1790000000001</v>
          </cell>
          <cell r="AC264">
            <v>5071.2910000000002</v>
          </cell>
          <cell r="AE264" t="str">
            <v>Yes</v>
          </cell>
          <cell r="AG264" t="str">
            <v>Yes</v>
          </cell>
          <cell r="AI264">
            <v>0.93</v>
          </cell>
          <cell r="AK264">
            <v>6044.4989999999998</v>
          </cell>
          <cell r="AL264">
            <v>6044.4989999999998</v>
          </cell>
          <cell r="AM264">
            <v>1007.244</v>
          </cell>
          <cell r="AN264">
            <v>234.07400000000001</v>
          </cell>
          <cell r="AO264">
            <v>163.64500000000001</v>
          </cell>
          <cell r="AP264">
            <v>87.001000000000005</v>
          </cell>
          <cell r="AQ264">
            <v>38.840000000000003</v>
          </cell>
          <cell r="AR264">
            <v>427.755</v>
          </cell>
          <cell r="AS264">
            <v>14047.557000000001</v>
          </cell>
          <cell r="AU264">
            <v>5779.0159999999996</v>
          </cell>
          <cell r="AV264">
            <v>5779.0159999999996</v>
          </cell>
          <cell r="AW264">
            <v>963.00400000000002</v>
          </cell>
          <cell r="AX264">
            <v>223.79300000000001</v>
          </cell>
          <cell r="AY264">
            <v>156.45699999999999</v>
          </cell>
          <cell r="AZ264">
            <v>83.18</v>
          </cell>
          <cell r="BA264">
            <v>37.134</v>
          </cell>
          <cell r="BB264">
            <v>408.96699999999998</v>
          </cell>
          <cell r="BC264">
            <v>13430.567000000001</v>
          </cell>
          <cell r="BE264">
            <v>40.770000000000003</v>
          </cell>
          <cell r="BF264">
            <v>4889.68</v>
          </cell>
          <cell r="BG264">
            <v>987.35400000000004</v>
          </cell>
          <cell r="BH264">
            <v>207.334</v>
          </cell>
          <cell r="BI264">
            <v>174.10900000000001</v>
          </cell>
          <cell r="BJ264">
            <v>85.144000000000005</v>
          </cell>
          <cell r="BK264">
            <v>38.188000000000002</v>
          </cell>
          <cell r="BL264">
            <v>429.34699999999998</v>
          </cell>
          <cell r="BM264">
            <v>6851.9260000000013</v>
          </cell>
          <cell r="BO264">
            <v>40.770000000000003</v>
          </cell>
          <cell r="BP264">
            <v>4889.68</v>
          </cell>
          <cell r="BQ264">
            <v>987.35400000000004</v>
          </cell>
          <cell r="BR264">
            <v>207.334</v>
          </cell>
          <cell r="BS264">
            <v>174.108</v>
          </cell>
          <cell r="BT264">
            <v>85.144999999999996</v>
          </cell>
          <cell r="BU264">
            <v>38.188000000000002</v>
          </cell>
          <cell r="BV264">
            <v>429.34699999999998</v>
          </cell>
          <cell r="BW264">
            <v>6851.9260000000013</v>
          </cell>
          <cell r="CI264">
            <v>37.915999999999997</v>
          </cell>
          <cell r="CJ264">
            <v>4547.402</v>
          </cell>
          <cell r="CK264">
            <v>918.23900000000003</v>
          </cell>
          <cell r="CL264">
            <v>192.821</v>
          </cell>
          <cell r="CM264">
            <v>161.92099999999999</v>
          </cell>
          <cell r="CN264">
            <v>79.183999999999997</v>
          </cell>
          <cell r="CO264">
            <v>35.515000000000001</v>
          </cell>
          <cell r="CP264">
            <v>399.29300000000001</v>
          </cell>
          <cell r="CQ264">
            <v>6372.2910000000011</v>
          </cell>
          <cell r="CS264">
            <v>2.419</v>
          </cell>
          <cell r="CT264">
            <v>183.88</v>
          </cell>
          <cell r="CU264">
            <v>36.043999999999997</v>
          </cell>
          <cell r="CV264">
            <v>6.3719999999999999</v>
          </cell>
          <cell r="CW264">
            <v>5.5540000000000003</v>
          </cell>
          <cell r="CX264">
            <v>2.3410000000000002</v>
          </cell>
          <cell r="CY264">
            <v>1.06</v>
          </cell>
          <cell r="CZ264">
            <v>10.5</v>
          </cell>
          <cell r="DB264">
            <v>2.4350000000000001</v>
          </cell>
          <cell r="DC264">
            <v>324.38099999999997</v>
          </cell>
          <cell r="DD264">
            <v>90.405000000000001</v>
          </cell>
          <cell r="DE264">
            <v>20.657</v>
          </cell>
          <cell r="DF264">
            <v>18.062000000000001</v>
          </cell>
          <cell r="DG264">
            <v>9.3390000000000004</v>
          </cell>
          <cell r="DH264">
            <v>4.234</v>
          </cell>
          <cell r="DI264">
            <v>49.783000000000001</v>
          </cell>
          <cell r="DJ264">
            <v>519.29599999999994</v>
          </cell>
          <cell r="DL264">
            <v>0.173902</v>
          </cell>
          <cell r="DM264">
            <v>0.173902</v>
          </cell>
          <cell r="DN264">
            <v>0.788246</v>
          </cell>
          <cell r="DO264">
            <v>1.126215</v>
          </cell>
          <cell r="DP264">
            <v>1.0925590000000001</v>
          </cell>
          <cell r="DQ264">
            <v>1.9415899999999999</v>
          </cell>
          <cell r="DS264">
            <v>7.09</v>
          </cell>
          <cell r="DT264">
            <v>850.33</v>
          </cell>
          <cell r="DU264">
            <v>778.28</v>
          </cell>
          <cell r="DV264">
            <v>233.5</v>
          </cell>
          <cell r="DW264">
            <v>190.22</v>
          </cell>
          <cell r="DX264">
            <v>165.31</v>
          </cell>
          <cell r="DY264">
            <v>74.150000000000006</v>
          </cell>
          <cell r="DZ264">
            <v>833.62</v>
          </cell>
          <cell r="EA264">
            <v>3132.5</v>
          </cell>
          <cell r="EC264">
            <v>6.59</v>
          </cell>
          <cell r="ED264">
            <v>790.81</v>
          </cell>
          <cell r="EE264">
            <v>723.8</v>
          </cell>
          <cell r="EF264">
            <v>217.16</v>
          </cell>
          <cell r="EG264">
            <v>176.9</v>
          </cell>
          <cell r="EH264">
            <v>153.74</v>
          </cell>
          <cell r="EI264">
            <v>68.959999999999994</v>
          </cell>
          <cell r="EJ264">
            <v>775.27</v>
          </cell>
          <cell r="EK264">
            <v>2913.23</v>
          </cell>
          <cell r="EM264">
            <v>97.617000000000004</v>
          </cell>
          <cell r="EN264">
            <v>98.538000000000011</v>
          </cell>
          <cell r="EP264">
            <v>110.634</v>
          </cell>
          <cell r="EQ264">
            <v>112.499</v>
          </cell>
          <cell r="ES264">
            <v>20.368000000000002</v>
          </cell>
          <cell r="ET264">
            <v>23.576000000000001</v>
          </cell>
          <cell r="EX264">
            <v>5178.6319999999996</v>
          </cell>
          <cell r="EY264">
            <v>5283.424</v>
          </cell>
          <cell r="FA264">
            <v>1.234</v>
          </cell>
          <cell r="FB264">
            <v>1.2569999999999999</v>
          </cell>
          <cell r="FC264">
            <v>111.143</v>
          </cell>
          <cell r="FD264">
            <v>118.345</v>
          </cell>
          <cell r="FE264">
            <v>51.326999999999998</v>
          </cell>
          <cell r="FF264">
            <v>51.390999999999998</v>
          </cell>
          <cell r="FK264">
            <v>4553.0910000000003</v>
          </cell>
          <cell r="FL264">
            <v>4616.277</v>
          </cell>
          <cell r="FM264">
            <v>4577.9930000000004</v>
          </cell>
          <cell r="FN264">
            <v>101.702</v>
          </cell>
          <cell r="FO264">
            <v>48.222000000000001</v>
          </cell>
          <cell r="FP264">
            <v>530.88199999999995</v>
          </cell>
          <cell r="FQ264">
            <v>3935.4720000000002</v>
          </cell>
          <cell r="FS264">
            <v>4616.277</v>
          </cell>
          <cell r="FU264">
            <v>8.7359000000000006E-2</v>
          </cell>
          <cell r="FV264">
            <v>-456.76</v>
          </cell>
          <cell r="FW264">
            <v>0</v>
          </cell>
          <cell r="FX264">
            <v>0</v>
          </cell>
          <cell r="FY264">
            <v>0</v>
          </cell>
          <cell r="FZ264">
            <v>316.2</v>
          </cell>
          <cell r="GA264">
            <v>0.109199</v>
          </cell>
          <cell r="GB264">
            <v>-567.73</v>
          </cell>
          <cell r="GC264">
            <v>5.4599999999999996E-3</v>
          </cell>
          <cell r="GD264">
            <v>-28.39</v>
          </cell>
          <cell r="GE264">
            <v>0.305757</v>
          </cell>
          <cell r="GF264">
            <v>-1589.63</v>
          </cell>
          <cell r="GL264">
            <v>-452.62</v>
          </cell>
          <cell r="GN264">
            <v>-1125.27</v>
          </cell>
          <cell r="GO264">
            <v>1.4999999999999999E-2</v>
          </cell>
          <cell r="GP264">
            <v>-92.6</v>
          </cell>
          <cell r="GQ264" t="str">
            <v xml:space="preserve"> </v>
          </cell>
          <cell r="GR264">
            <v>0</v>
          </cell>
          <cell r="GS264">
            <v>0</v>
          </cell>
          <cell r="GV264">
            <v>0</v>
          </cell>
          <cell r="GW264">
            <v>0</v>
          </cell>
          <cell r="GX264">
            <v>-4313</v>
          </cell>
          <cell r="GY264">
            <v>0</v>
          </cell>
          <cell r="GZ264">
            <v>-4313</v>
          </cell>
          <cell r="HB264">
            <v>15561.210000000001</v>
          </cell>
          <cell r="HC264">
            <v>14161.44</v>
          </cell>
          <cell r="HE264">
            <v>219.26999999999998</v>
          </cell>
          <cell r="HO264">
            <v>4616</v>
          </cell>
          <cell r="HP264">
            <v>4616</v>
          </cell>
          <cell r="HQ264">
            <v>0</v>
          </cell>
          <cell r="HR264">
            <v>15561.210000000001</v>
          </cell>
          <cell r="HS264">
            <v>-1125.27</v>
          </cell>
          <cell r="HT264">
            <v>-452.62</v>
          </cell>
          <cell r="HU264">
            <v>13983.32</v>
          </cell>
          <cell r="HV264">
            <v>0</v>
          </cell>
          <cell r="HW264">
            <v>13983.32</v>
          </cell>
          <cell r="HY264">
            <v>3.029315424610052</v>
          </cell>
          <cell r="HZ264" t="e">
            <v>#DIV/0!</v>
          </cell>
          <cell r="IA264">
            <v>3.029315424610052</v>
          </cell>
        </row>
        <row r="265">
          <cell r="B265" t="str">
            <v>72-40-124</v>
          </cell>
          <cell r="C265" t="str">
            <v>Legend-PUR01309</v>
          </cell>
          <cell r="D265" t="str">
            <v>Dunn Daugherty CDP</v>
          </cell>
          <cell r="E265">
            <v>10209</v>
          </cell>
          <cell r="F265">
            <v>12550</v>
          </cell>
          <cell r="H265">
            <v>3.2955000000000001</v>
          </cell>
          <cell r="I265">
            <v>3.2955000000000001</v>
          </cell>
          <cell r="J265">
            <v>1.2176</v>
          </cell>
          <cell r="K265">
            <v>0.2414</v>
          </cell>
          <cell r="L265">
            <v>0.39300000000000002</v>
          </cell>
          <cell r="M265">
            <v>0.14380000000000001</v>
          </cell>
          <cell r="N265">
            <v>0.14249999999999999</v>
          </cell>
          <cell r="O265">
            <v>0.27460000000000001</v>
          </cell>
          <cell r="P265">
            <v>5.7084000000000001</v>
          </cell>
          <cell r="Q265">
            <v>0.61850000000000005</v>
          </cell>
          <cell r="R265">
            <v>1251.3</v>
          </cell>
          <cell r="T265" t="str">
            <v>PriceTableXTXNGL</v>
          </cell>
          <cell r="Y265">
            <v>41313</v>
          </cell>
          <cell r="Z265">
            <v>14.65</v>
          </cell>
          <cell r="AB265">
            <v>9714.5560000000005</v>
          </cell>
          <cell r="AC265">
            <v>11992.594999999999</v>
          </cell>
          <cell r="AE265" t="str">
            <v>Yes</v>
          </cell>
          <cell r="AG265" t="str">
            <v>Yes</v>
          </cell>
          <cell r="AI265">
            <v>0.93</v>
          </cell>
          <cell r="AK265">
            <v>33485.031999999999</v>
          </cell>
          <cell r="AL265">
            <v>33485.031999999999</v>
          </cell>
          <cell r="AM265">
            <v>12371.833000000001</v>
          </cell>
          <cell r="AN265">
            <v>2452.826</v>
          </cell>
          <cell r="AO265">
            <v>3993.2080000000001</v>
          </cell>
          <cell r="AP265">
            <v>1461.1279999999999</v>
          </cell>
          <cell r="AQ265">
            <v>1447.9190000000001</v>
          </cell>
          <cell r="AR265">
            <v>2790.165</v>
          </cell>
          <cell r="AS265">
            <v>91487.142999999982</v>
          </cell>
          <cell r="AU265">
            <v>32014.319</v>
          </cell>
          <cell r="AV265">
            <v>32014.319</v>
          </cell>
          <cell r="AW265">
            <v>11828.442999999999</v>
          </cell>
          <cell r="AX265">
            <v>2345.0940000000001</v>
          </cell>
          <cell r="AY265">
            <v>3817.8209999999999</v>
          </cell>
          <cell r="AZ265">
            <v>1396.953</v>
          </cell>
          <cell r="BA265">
            <v>1384.3240000000001</v>
          </cell>
          <cell r="BB265">
            <v>2667.6170000000002</v>
          </cell>
          <cell r="BC265">
            <v>87468.889999999985</v>
          </cell>
          <cell r="BE265">
            <v>225.85300000000001</v>
          </cell>
          <cell r="BF265">
            <v>27087.617999999999</v>
          </cell>
          <cell r="BG265">
            <v>12127.532999999999</v>
          </cell>
          <cell r="BH265">
            <v>2172.6260000000002</v>
          </cell>
          <cell r="BI265">
            <v>4248.5360000000001</v>
          </cell>
          <cell r="BJ265">
            <v>1429.9490000000001</v>
          </cell>
          <cell r="BK265">
            <v>1423.63</v>
          </cell>
          <cell r="BL265">
            <v>2800.5509999999999</v>
          </cell>
          <cell r="BM265">
            <v>51516.296000000002</v>
          </cell>
          <cell r="BO265">
            <v>225.85300000000001</v>
          </cell>
          <cell r="BP265">
            <v>27087.616999999998</v>
          </cell>
          <cell r="BQ265">
            <v>12127.531999999999</v>
          </cell>
          <cell r="BR265">
            <v>2172.6260000000002</v>
          </cell>
          <cell r="BS265">
            <v>4248.5370000000003</v>
          </cell>
          <cell r="BT265">
            <v>1429.9490000000001</v>
          </cell>
          <cell r="BU265">
            <v>1423.63</v>
          </cell>
          <cell r="BV265">
            <v>2800.5509999999999</v>
          </cell>
          <cell r="BW265">
            <v>51516.294999999991</v>
          </cell>
          <cell r="CI265">
            <v>210.04300000000001</v>
          </cell>
          <cell r="CJ265">
            <v>25191.485000000001</v>
          </cell>
          <cell r="CK265">
            <v>11278.606</v>
          </cell>
          <cell r="CL265">
            <v>2020.5419999999999</v>
          </cell>
          <cell r="CM265">
            <v>3951.1379999999999</v>
          </cell>
          <cell r="CN265">
            <v>1329.8530000000001</v>
          </cell>
          <cell r="CO265">
            <v>1323.9760000000001</v>
          </cell>
          <cell r="CP265">
            <v>2604.5120000000002</v>
          </cell>
          <cell r="CQ265">
            <v>47910.155000000013</v>
          </cell>
          <cell r="CS265">
            <v>13.398999999999999</v>
          </cell>
          <cell r="CT265">
            <v>1018.649</v>
          </cell>
          <cell r="CU265">
            <v>442.72</v>
          </cell>
          <cell r="CV265">
            <v>66.772000000000006</v>
          </cell>
          <cell r="CW265">
            <v>135.53299999999999</v>
          </cell>
          <cell r="CX265">
            <v>39.323999999999998</v>
          </cell>
          <cell r="CY265">
            <v>39.499000000000002</v>
          </cell>
          <cell r="CZ265">
            <v>68.492000000000004</v>
          </cell>
          <cell r="DB265">
            <v>13.49</v>
          </cell>
          <cell r="DC265">
            <v>1796.9929999999999</v>
          </cell>
          <cell r="DD265">
            <v>1110.433</v>
          </cell>
          <cell r="DE265">
            <v>216.459</v>
          </cell>
          <cell r="DF265">
            <v>440.74299999999999</v>
          </cell>
          <cell r="DG265">
            <v>156.83699999999999</v>
          </cell>
          <cell r="DH265">
            <v>157.83799999999999</v>
          </cell>
          <cell r="DI265">
            <v>324.72399999999999</v>
          </cell>
          <cell r="DJ265">
            <v>4217.5169999999998</v>
          </cell>
          <cell r="DL265">
            <v>0.173902</v>
          </cell>
          <cell r="DM265">
            <v>0.173902</v>
          </cell>
          <cell r="DN265">
            <v>0.788246</v>
          </cell>
          <cell r="DO265">
            <v>1.126215</v>
          </cell>
          <cell r="DP265">
            <v>1.0925590000000001</v>
          </cell>
          <cell r="DQ265">
            <v>1.9415899999999999</v>
          </cell>
          <cell r="DS265">
            <v>39.28</v>
          </cell>
          <cell r="DT265">
            <v>4710.59</v>
          </cell>
          <cell r="DU265">
            <v>9559.48</v>
          </cell>
          <cell r="DV265">
            <v>2446.84</v>
          </cell>
          <cell r="DW265">
            <v>4641.78</v>
          </cell>
          <cell r="DX265">
            <v>2776.37</v>
          </cell>
          <cell r="DY265">
            <v>2764.11</v>
          </cell>
          <cell r="DZ265">
            <v>5437.52</v>
          </cell>
          <cell r="EA265">
            <v>32375.969999999998</v>
          </cell>
          <cell r="EC265">
            <v>36.53</v>
          </cell>
          <cell r="ED265">
            <v>4380.8500000000004</v>
          </cell>
          <cell r="EE265">
            <v>8890.32</v>
          </cell>
          <cell r="EF265">
            <v>2275.56</v>
          </cell>
          <cell r="EG265">
            <v>4316.8599999999997</v>
          </cell>
          <cell r="EH265">
            <v>2582.02</v>
          </cell>
          <cell r="EI265">
            <v>2570.62</v>
          </cell>
          <cell r="EJ265">
            <v>5056.8900000000003</v>
          </cell>
          <cell r="EK265">
            <v>30109.649999999998</v>
          </cell>
          <cell r="EM265">
            <v>230.846</v>
          </cell>
          <cell r="EN265">
            <v>233.02199999999999</v>
          </cell>
          <cell r="EP265">
            <v>261.62700000000001</v>
          </cell>
          <cell r="EQ265">
            <v>266.03699999999998</v>
          </cell>
          <cell r="ES265">
            <v>48.164999999999999</v>
          </cell>
          <cell r="ET265">
            <v>55.751999999999995</v>
          </cell>
          <cell r="EX265">
            <v>10160.834999999999</v>
          </cell>
          <cell r="EY265">
            <v>12494.248</v>
          </cell>
          <cell r="FA265">
            <v>2.4220000000000002</v>
          </cell>
          <cell r="FB265">
            <v>2.9729999999999999</v>
          </cell>
          <cell r="FC265">
            <v>218.06899999999999</v>
          </cell>
          <cell r="FD265">
            <v>279.863</v>
          </cell>
          <cell r="FE265">
            <v>100.70699999999999</v>
          </cell>
          <cell r="FF265">
            <v>121.53</v>
          </cell>
          <cell r="FK265">
            <v>7777.6719999999996</v>
          </cell>
          <cell r="FL265">
            <v>7885.6080000000002</v>
          </cell>
          <cell r="FM265">
            <v>7820.21</v>
          </cell>
          <cell r="FN265">
            <v>173.72800000000001</v>
          </cell>
          <cell r="FO265">
            <v>82.373000000000005</v>
          </cell>
          <cell r="FP265">
            <v>906.86199999999997</v>
          </cell>
          <cell r="FQ265">
            <v>6722.6440000000002</v>
          </cell>
          <cell r="FS265">
            <v>7885.6080000000002</v>
          </cell>
          <cell r="FU265">
            <v>8.7359000000000006E-2</v>
          </cell>
          <cell r="FV265">
            <v>-1080.1400000000001</v>
          </cell>
          <cell r="FW265">
            <v>0</v>
          </cell>
          <cell r="FX265">
            <v>0</v>
          </cell>
          <cell r="FY265">
            <v>0</v>
          </cell>
          <cell r="FZ265">
            <v>171.2</v>
          </cell>
          <cell r="GA265">
            <v>0.163798</v>
          </cell>
          <cell r="GB265">
            <v>-1672.21</v>
          </cell>
          <cell r="GC265">
            <v>5.4599999999999996E-3</v>
          </cell>
          <cell r="GD265">
            <v>-55.74</v>
          </cell>
          <cell r="GE265">
            <v>0.305757</v>
          </cell>
          <cell r="GF265">
            <v>-3121.47</v>
          </cell>
          <cell r="GL265">
            <v>-773.26</v>
          </cell>
          <cell r="GN265">
            <v>-1922.41</v>
          </cell>
          <cell r="GO265">
            <v>1.4999999999999999E-2</v>
          </cell>
          <cell r="GP265">
            <v>-695.48</v>
          </cell>
          <cell r="GQ265" t="str">
            <v xml:space="preserve"> </v>
          </cell>
          <cell r="GR265">
            <v>0</v>
          </cell>
          <cell r="GS265">
            <v>0</v>
          </cell>
          <cell r="GV265">
            <v>0</v>
          </cell>
          <cell r="GW265">
            <v>0</v>
          </cell>
          <cell r="GX265">
            <v>-9320.7099999999991</v>
          </cell>
          <cell r="GY265">
            <v>0</v>
          </cell>
          <cell r="GZ265">
            <v>-9320.7099999999991</v>
          </cell>
          <cell r="HB265">
            <v>26584.85</v>
          </cell>
          <cell r="HC265">
            <v>47373.789999999994</v>
          </cell>
          <cell r="HE265">
            <v>2266.3199999999997</v>
          </cell>
          <cell r="HO265">
            <v>7886</v>
          </cell>
          <cell r="HP265">
            <v>7886</v>
          </cell>
          <cell r="HQ265">
            <v>0</v>
          </cell>
          <cell r="HR265">
            <v>26584.85</v>
          </cell>
          <cell r="HS265">
            <v>-1922.41</v>
          </cell>
          <cell r="HT265">
            <v>-773.26</v>
          </cell>
          <cell r="HU265">
            <v>23889.18</v>
          </cell>
          <cell r="HV265">
            <v>0</v>
          </cell>
          <cell r="HW265">
            <v>23889.18</v>
          </cell>
          <cell r="HY265">
            <v>3.0293152422013696</v>
          </cell>
          <cell r="HZ265" t="e">
            <v>#DIV/0!</v>
          </cell>
          <cell r="IA265">
            <v>3.0293152422013696</v>
          </cell>
        </row>
        <row r="266">
          <cell r="B266" t="str">
            <v>81-10-175</v>
          </cell>
          <cell r="C266" t="str">
            <v>Legend-PUR01309WS</v>
          </cell>
          <cell r="D266" t="str">
            <v>Winwood CDP</v>
          </cell>
          <cell r="E266">
            <v>19851</v>
          </cell>
          <cell r="F266">
            <v>21058</v>
          </cell>
          <cell r="H266">
            <v>1.9214</v>
          </cell>
          <cell r="I266">
            <v>1.9214</v>
          </cell>
          <cell r="J266">
            <v>0.3851</v>
          </cell>
          <cell r="K266">
            <v>7.5499999999999998E-2</v>
          </cell>
          <cell r="L266">
            <v>8.8099999999999998E-2</v>
          </cell>
          <cell r="M266">
            <v>2.9000000000000001E-2</v>
          </cell>
          <cell r="N266">
            <v>1.4500000000000001E-2</v>
          </cell>
          <cell r="O266">
            <v>3.9199999999999999E-2</v>
          </cell>
          <cell r="P266">
            <v>2.5528</v>
          </cell>
          <cell r="Q266">
            <v>1.6992</v>
          </cell>
          <cell r="R266">
            <v>1079.8</v>
          </cell>
          <cell r="T266" t="str">
            <v>PriceTableXTXNGL</v>
          </cell>
          <cell r="Y266">
            <v>41383</v>
          </cell>
          <cell r="Z266">
            <v>14.65</v>
          </cell>
          <cell r="AB266">
            <v>18395.681</v>
          </cell>
          <cell r="AC266">
            <v>19552.138999999999</v>
          </cell>
          <cell r="AE266" t="str">
            <v>Yes</v>
          </cell>
          <cell r="AG266" t="str">
            <v>Yes</v>
          </cell>
          <cell r="AI266">
            <v>0.93</v>
          </cell>
          <cell r="AK266">
            <v>36969.201999999997</v>
          </cell>
          <cell r="AL266">
            <v>36969.201999999997</v>
          </cell>
          <cell r="AM266">
            <v>7409.6180000000004</v>
          </cell>
          <cell r="AN266">
            <v>1452.6780000000001</v>
          </cell>
          <cell r="AO266">
            <v>1695.1110000000001</v>
          </cell>
          <cell r="AP266">
            <v>557.98199999999997</v>
          </cell>
          <cell r="AQ266">
            <v>278.99099999999999</v>
          </cell>
          <cell r="AR266">
            <v>754.23800000000006</v>
          </cell>
          <cell r="AS266">
            <v>86087.021999999997</v>
          </cell>
          <cell r="AU266">
            <v>35345.461000000003</v>
          </cell>
          <cell r="AV266">
            <v>35345.461000000003</v>
          </cell>
          <cell r="AW266">
            <v>7084.1769999999997</v>
          </cell>
          <cell r="AX266">
            <v>1388.874</v>
          </cell>
          <cell r="AY266">
            <v>1620.6590000000001</v>
          </cell>
          <cell r="AZ266">
            <v>533.47500000000002</v>
          </cell>
          <cell r="BA266">
            <v>266.73700000000002</v>
          </cell>
          <cell r="BB266">
            <v>721.11099999999999</v>
          </cell>
          <cell r="BC266">
            <v>82305.955000000002</v>
          </cell>
          <cell r="BE266">
            <v>249.35400000000001</v>
          </cell>
          <cell r="BF266">
            <v>29906.127</v>
          </cell>
          <cell r="BG266">
            <v>7263.3040000000001</v>
          </cell>
          <cell r="BH266">
            <v>1286.731</v>
          </cell>
          <cell r="BI266">
            <v>1803.4970000000001</v>
          </cell>
          <cell r="BJ266">
            <v>546.07500000000005</v>
          </cell>
          <cell r="BK266">
            <v>274.31099999999998</v>
          </cell>
          <cell r="BL266">
            <v>757.04600000000005</v>
          </cell>
          <cell r="BM266">
            <v>42086.445000000007</v>
          </cell>
          <cell r="BO266">
            <v>249.35400000000001</v>
          </cell>
          <cell r="BP266">
            <v>29906.127</v>
          </cell>
          <cell r="BQ266">
            <v>7263.3040000000001</v>
          </cell>
          <cell r="BR266">
            <v>1286.73</v>
          </cell>
          <cell r="BS266">
            <v>1803.4970000000001</v>
          </cell>
          <cell r="BT266">
            <v>546.07600000000002</v>
          </cell>
          <cell r="BU266">
            <v>274.31099999999998</v>
          </cell>
          <cell r="BV266">
            <v>757.04600000000005</v>
          </cell>
          <cell r="BW266">
            <v>42086.445000000014</v>
          </cell>
          <cell r="CI266">
            <v>231.899</v>
          </cell>
          <cell r="CJ266">
            <v>27812.698</v>
          </cell>
          <cell r="CK266">
            <v>6754.8729999999996</v>
          </cell>
          <cell r="CL266">
            <v>1196.6600000000001</v>
          </cell>
          <cell r="CM266">
            <v>1677.252</v>
          </cell>
          <cell r="CN266">
            <v>507.85</v>
          </cell>
          <cell r="CO266">
            <v>255.10900000000001</v>
          </cell>
          <cell r="CP266">
            <v>704.053</v>
          </cell>
          <cell r="CQ266">
            <v>39140.394</v>
          </cell>
          <cell r="CS266">
            <v>14.792999999999999</v>
          </cell>
          <cell r="CT266">
            <v>1124.6410000000001</v>
          </cell>
          <cell r="CU266">
            <v>265.149</v>
          </cell>
          <cell r="CV266">
            <v>39.545000000000002</v>
          </cell>
          <cell r="CW266">
            <v>57.533000000000001</v>
          </cell>
          <cell r="CX266">
            <v>15.016999999999999</v>
          </cell>
          <cell r="CY266">
            <v>7.6109999999999998</v>
          </cell>
          <cell r="CZ266">
            <v>18.515000000000001</v>
          </cell>
          <cell r="DB266">
            <v>14.894</v>
          </cell>
          <cell r="DC266">
            <v>1983.972</v>
          </cell>
          <cell r="DD266">
            <v>665.05</v>
          </cell>
          <cell r="DE266">
            <v>128.197</v>
          </cell>
          <cell r="DF266">
            <v>187.095</v>
          </cell>
          <cell r="DG266">
            <v>59.893999999999998</v>
          </cell>
          <cell r="DH266">
            <v>30.413</v>
          </cell>
          <cell r="DI266">
            <v>87.778999999999996</v>
          </cell>
          <cell r="DJ266">
            <v>3157.2939999999999</v>
          </cell>
          <cell r="DL266">
            <v>0.173902</v>
          </cell>
          <cell r="DM266">
            <v>0.173902</v>
          </cell>
          <cell r="DN266">
            <v>0.788246</v>
          </cell>
          <cell r="DO266">
            <v>1.126215</v>
          </cell>
          <cell r="DP266">
            <v>1.0925590000000001</v>
          </cell>
          <cell r="DQ266">
            <v>1.9415899999999999</v>
          </cell>
          <cell r="DS266">
            <v>43.36</v>
          </cell>
          <cell r="DT266">
            <v>5200.74</v>
          </cell>
          <cell r="DU266">
            <v>5725.27</v>
          </cell>
          <cell r="DV266">
            <v>1449.14</v>
          </cell>
          <cell r="DW266">
            <v>1970.43</v>
          </cell>
          <cell r="DX266">
            <v>1060.25</v>
          </cell>
          <cell r="DY266">
            <v>532.6</v>
          </cell>
          <cell r="DZ266">
            <v>1469.87</v>
          </cell>
          <cell r="EA266">
            <v>17451.66</v>
          </cell>
          <cell r="EC266">
            <v>40.32</v>
          </cell>
          <cell r="ED266">
            <v>4836.6899999999996</v>
          </cell>
          <cell r="EE266">
            <v>5324.5</v>
          </cell>
          <cell r="EF266">
            <v>1347.7</v>
          </cell>
          <cell r="EG266">
            <v>1832.5</v>
          </cell>
          <cell r="EH266">
            <v>986.03</v>
          </cell>
          <cell r="EI266">
            <v>495.32</v>
          </cell>
          <cell r="EJ266">
            <v>1366.98</v>
          </cell>
          <cell r="EK266">
            <v>16230.039999999999</v>
          </cell>
          <cell r="EM266">
            <v>376.36</v>
          </cell>
          <cell r="EN266">
            <v>379.90699999999998</v>
          </cell>
          <cell r="ES266">
            <v>610.23699999999997</v>
          </cell>
          <cell r="ET266">
            <v>687.99</v>
          </cell>
          <cell r="EX266">
            <v>19240.762999999999</v>
          </cell>
          <cell r="EY266">
            <v>20370.009999999998</v>
          </cell>
          <cell r="FA266">
            <v>4.5860000000000003</v>
          </cell>
          <cell r="FB266">
            <v>4.8470000000000004</v>
          </cell>
          <cell r="FC266">
            <v>412.94</v>
          </cell>
          <cell r="FD266">
            <v>456.27499999999998</v>
          </cell>
          <cell r="FE266">
            <v>190.70099999999999</v>
          </cell>
          <cell r="FF266">
            <v>198.136</v>
          </cell>
          <cell r="FK266">
            <v>16832.809000000001</v>
          </cell>
          <cell r="FL266">
            <v>17066.407999999999</v>
          </cell>
          <cell r="FM266">
            <v>16924.870999999999</v>
          </cell>
          <cell r="FN266">
            <v>375.99099999999999</v>
          </cell>
          <cell r="FO266">
            <v>178.27600000000001</v>
          </cell>
          <cell r="FP266">
            <v>1962.675</v>
          </cell>
          <cell r="FQ266">
            <v>14549.466</v>
          </cell>
          <cell r="FS266">
            <v>17066.407999999999</v>
          </cell>
          <cell r="FU266">
            <v>8.7359000000000006E-2</v>
          </cell>
          <cell r="FV266">
            <v>-1814.09</v>
          </cell>
          <cell r="FW266">
            <v>0</v>
          </cell>
          <cell r="FX266">
            <v>0</v>
          </cell>
          <cell r="FY266">
            <v>0</v>
          </cell>
          <cell r="FZ266">
            <v>185.8</v>
          </cell>
          <cell r="GA266">
            <v>0.163798</v>
          </cell>
          <cell r="GB266">
            <v>-3251.55</v>
          </cell>
          <cell r="GC266">
            <v>5.4599999999999996E-3</v>
          </cell>
          <cell r="GD266">
            <v>-108.39</v>
          </cell>
          <cell r="GE266">
            <v>0.305757</v>
          </cell>
          <cell r="GF266">
            <v>-6069.58</v>
          </cell>
          <cell r="GL266">
            <v>-1673.41</v>
          </cell>
          <cell r="GN266">
            <v>-4160.26</v>
          </cell>
          <cell r="GO266">
            <v>1.4999999999999999E-2</v>
          </cell>
          <cell r="GP266">
            <v>-568.6</v>
          </cell>
          <cell r="GQ266" t="str">
            <v xml:space="preserve"> </v>
          </cell>
          <cell r="GR266">
            <v>0</v>
          </cell>
          <cell r="GS266">
            <v>0</v>
          </cell>
          <cell r="GV266">
            <v>0</v>
          </cell>
          <cell r="GW266">
            <v>0</v>
          </cell>
          <cell r="GX266">
            <v>-17645.879999999997</v>
          </cell>
          <cell r="GY266">
            <v>0</v>
          </cell>
          <cell r="GZ266">
            <v>-17645.879999999997</v>
          </cell>
          <cell r="HB266">
            <v>57531.970000000008</v>
          </cell>
          <cell r="HC266">
            <v>56116.130000000012</v>
          </cell>
          <cell r="HE266">
            <v>1221.6200000000008</v>
          </cell>
          <cell r="HO266">
            <v>17066</v>
          </cell>
          <cell r="HP266">
            <v>17066</v>
          </cell>
          <cell r="HQ266">
            <v>0</v>
          </cell>
          <cell r="HR266">
            <v>57531.970000000008</v>
          </cell>
          <cell r="HS266">
            <v>-4160.26</v>
          </cell>
          <cell r="HT266">
            <v>-1673.41</v>
          </cell>
          <cell r="HU266">
            <v>51698.3</v>
          </cell>
          <cell r="HV266">
            <v>0</v>
          </cell>
          <cell r="HW266">
            <v>51698.3</v>
          </cell>
          <cell r="HY266">
            <v>3.0293155982655575</v>
          </cell>
          <cell r="HZ266" t="e">
            <v>#DIV/0!</v>
          </cell>
          <cell r="IA266">
            <v>3.0293155982655575</v>
          </cell>
        </row>
        <row r="269">
          <cell r="B269" t="str">
            <v>72-10-179</v>
          </cell>
          <cell r="C269" t="str">
            <v>NextEra-PUR01467</v>
          </cell>
          <cell r="D269" t="str">
            <v>Cherry 1 &amp; 2</v>
          </cell>
          <cell r="E269">
            <v>0</v>
          </cell>
          <cell r="F269">
            <v>0</v>
          </cell>
          <cell r="H269">
            <v>2.2372000000000001</v>
          </cell>
          <cell r="I269">
            <v>2.2372000000000001</v>
          </cell>
          <cell r="J269">
            <v>0.52210000000000001</v>
          </cell>
          <cell r="K269">
            <v>0.12239999999999999</v>
          </cell>
          <cell r="L269">
            <v>0.12139999999999999</v>
          </cell>
          <cell r="M269">
            <v>4.8800000000000003E-2</v>
          </cell>
          <cell r="N269">
            <v>3.0800000000000001E-2</v>
          </cell>
          <cell r="O269">
            <v>0.1022</v>
          </cell>
          <cell r="P269">
            <v>3.1848999999999998</v>
          </cell>
          <cell r="Q269">
            <v>0.70520000000000005</v>
          </cell>
          <cell r="R269">
            <v>1119.5</v>
          </cell>
          <cell r="T269" t="str">
            <v>PriceTableXTXNGL</v>
          </cell>
          <cell r="Y269">
            <v>40866</v>
          </cell>
          <cell r="Z269">
            <v>14.65</v>
          </cell>
          <cell r="AB269">
            <v>0</v>
          </cell>
          <cell r="AC269">
            <v>0</v>
          </cell>
          <cell r="AE269" t="str">
            <v>Yes</v>
          </cell>
          <cell r="AG269" t="str">
            <v>Yes</v>
          </cell>
          <cell r="AI269">
            <v>1</v>
          </cell>
          <cell r="AK269">
            <v>0</v>
          </cell>
          <cell r="AL269">
            <v>0</v>
          </cell>
          <cell r="AM269">
            <v>0</v>
          </cell>
          <cell r="AN269">
            <v>0</v>
          </cell>
          <cell r="AO269">
            <v>0</v>
          </cell>
          <cell r="AP269">
            <v>0</v>
          </cell>
          <cell r="AQ269">
            <v>0</v>
          </cell>
          <cell r="AR269">
            <v>0</v>
          </cell>
          <cell r="AS269">
            <v>0</v>
          </cell>
          <cell r="AU269">
            <v>0</v>
          </cell>
          <cell r="AV269">
            <v>0</v>
          </cell>
          <cell r="AW269">
            <v>0</v>
          </cell>
          <cell r="AX269">
            <v>0</v>
          </cell>
          <cell r="AY269">
            <v>0</v>
          </cell>
          <cell r="AZ269">
            <v>0</v>
          </cell>
          <cell r="BA269">
            <v>0</v>
          </cell>
          <cell r="BB269">
            <v>0</v>
          </cell>
          <cell r="BC269">
            <v>0</v>
          </cell>
          <cell r="BE269">
            <v>0</v>
          </cell>
          <cell r="BF269">
            <v>0</v>
          </cell>
          <cell r="BG269">
            <v>0</v>
          </cell>
          <cell r="BH269">
            <v>0</v>
          </cell>
          <cell r="BI269">
            <v>0</v>
          </cell>
          <cell r="BJ269">
            <v>0</v>
          </cell>
          <cell r="BK269">
            <v>0</v>
          </cell>
          <cell r="BL269">
            <v>0</v>
          </cell>
          <cell r="BM269">
            <v>0</v>
          </cell>
          <cell r="BO269">
            <v>0</v>
          </cell>
          <cell r="BP269">
            <v>0</v>
          </cell>
          <cell r="BQ269">
            <v>0</v>
          </cell>
          <cell r="BR269">
            <v>0</v>
          </cell>
          <cell r="BS269">
            <v>0</v>
          </cell>
          <cell r="BT269">
            <v>0</v>
          </cell>
          <cell r="BU269">
            <v>0</v>
          </cell>
          <cell r="BV269">
            <v>0</v>
          </cell>
          <cell r="BW269">
            <v>0</v>
          </cell>
          <cell r="CI269">
            <v>0</v>
          </cell>
          <cell r="CJ269">
            <v>0</v>
          </cell>
          <cell r="CK269">
            <v>0</v>
          </cell>
          <cell r="CL269">
            <v>0</v>
          </cell>
          <cell r="CM269">
            <v>0</v>
          </cell>
          <cell r="CN269">
            <v>0</v>
          </cell>
          <cell r="CO269">
            <v>0</v>
          </cell>
          <cell r="CP269">
            <v>0</v>
          </cell>
          <cell r="CQ269">
            <v>0</v>
          </cell>
          <cell r="CS269">
            <v>0</v>
          </cell>
          <cell r="CT269">
            <v>0</v>
          </cell>
          <cell r="CU269">
            <v>0</v>
          </cell>
          <cell r="CV269">
            <v>0</v>
          </cell>
          <cell r="CW269">
            <v>0</v>
          </cell>
          <cell r="CX269">
            <v>0</v>
          </cell>
          <cell r="CY269">
            <v>0</v>
          </cell>
          <cell r="CZ269">
            <v>0</v>
          </cell>
          <cell r="DB269">
            <v>0</v>
          </cell>
          <cell r="DC269">
            <v>0</v>
          </cell>
          <cell r="DD269">
            <v>0</v>
          </cell>
          <cell r="DE269">
            <v>0</v>
          </cell>
          <cell r="DF269">
            <v>0</v>
          </cell>
          <cell r="DG269">
            <v>0</v>
          </cell>
          <cell r="DH269">
            <v>0</v>
          </cell>
          <cell r="DI269">
            <v>0</v>
          </cell>
          <cell r="DJ269">
            <v>0</v>
          </cell>
          <cell r="DL269">
            <v>0.173902</v>
          </cell>
          <cell r="DM269">
            <v>0.173902</v>
          </cell>
          <cell r="DN269">
            <v>0.788246</v>
          </cell>
          <cell r="DO269">
            <v>1.126215</v>
          </cell>
          <cell r="DP269">
            <v>1.0925590000000001</v>
          </cell>
          <cell r="DQ269">
            <v>1.9415899999999999</v>
          </cell>
          <cell r="DS269">
            <v>0</v>
          </cell>
          <cell r="DT269">
            <v>0</v>
          </cell>
          <cell r="DU269">
            <v>0</v>
          </cell>
          <cell r="DV269">
            <v>0</v>
          </cell>
          <cell r="DW269">
            <v>0</v>
          </cell>
          <cell r="DX269">
            <v>0</v>
          </cell>
          <cell r="DY269">
            <v>0</v>
          </cell>
          <cell r="DZ269">
            <v>0</v>
          </cell>
          <cell r="EA269">
            <v>0</v>
          </cell>
          <cell r="EC269">
            <v>0</v>
          </cell>
          <cell r="ED269">
            <v>0</v>
          </cell>
          <cell r="EE269">
            <v>0</v>
          </cell>
          <cell r="EF269">
            <v>0</v>
          </cell>
          <cell r="EG269">
            <v>0</v>
          </cell>
          <cell r="EH269">
            <v>0</v>
          </cell>
          <cell r="EI269">
            <v>0</v>
          </cell>
          <cell r="EJ269">
            <v>0</v>
          </cell>
          <cell r="EK269">
            <v>0</v>
          </cell>
          <cell r="EM269">
            <v>0</v>
          </cell>
          <cell r="EN269">
            <v>0</v>
          </cell>
          <cell r="EP269">
            <v>0</v>
          </cell>
          <cell r="EQ269">
            <v>0</v>
          </cell>
          <cell r="ES269">
            <v>0</v>
          </cell>
          <cell r="ET269">
            <v>0</v>
          </cell>
          <cell r="EX269">
            <v>0</v>
          </cell>
          <cell r="EY269">
            <v>0</v>
          </cell>
          <cell r="FA269">
            <v>0</v>
          </cell>
          <cell r="FB269">
            <v>0</v>
          </cell>
          <cell r="FC269">
            <v>0</v>
          </cell>
          <cell r="FD269">
            <v>0</v>
          </cell>
          <cell r="FE269">
            <v>0</v>
          </cell>
          <cell r="FF269">
            <v>0</v>
          </cell>
          <cell r="FK269">
            <v>0</v>
          </cell>
          <cell r="FL269">
            <v>0</v>
          </cell>
          <cell r="FM269">
            <v>0</v>
          </cell>
          <cell r="FN269">
            <v>0</v>
          </cell>
          <cell r="FO269">
            <v>0</v>
          </cell>
          <cell r="FP269">
            <v>0</v>
          </cell>
          <cell r="FQ269">
            <v>0</v>
          </cell>
          <cell r="FS269">
            <v>0</v>
          </cell>
          <cell r="FU269">
            <v>0.33053199999999999</v>
          </cell>
          <cell r="FV269">
            <v>0</v>
          </cell>
          <cell r="FW269">
            <v>0</v>
          </cell>
          <cell r="FX269">
            <v>0</v>
          </cell>
          <cell r="FY269">
            <v>-500</v>
          </cell>
          <cell r="FZ269">
            <v>480</v>
          </cell>
          <cell r="GA269">
            <v>0</v>
          </cell>
          <cell r="GB269">
            <v>0</v>
          </cell>
          <cell r="GE269">
            <v>0.33053199999999999</v>
          </cell>
          <cell r="GF269">
            <v>0</v>
          </cell>
          <cell r="GL269">
            <v>0</v>
          </cell>
          <cell r="GN269">
            <v>0</v>
          </cell>
          <cell r="GO269">
            <v>1.2500000000000001E-2</v>
          </cell>
          <cell r="GP269">
            <v>0</v>
          </cell>
          <cell r="GQ269" t="str">
            <v>72-12-179</v>
          </cell>
          <cell r="GR269">
            <v>0</v>
          </cell>
          <cell r="GS269">
            <v>-200</v>
          </cell>
          <cell r="GT269">
            <v>0.25</v>
          </cell>
          <cell r="GU269">
            <v>0</v>
          </cell>
          <cell r="GV269">
            <v>0</v>
          </cell>
          <cell r="GW269">
            <v>0</v>
          </cell>
          <cell r="GX269">
            <v>-500</v>
          </cell>
          <cell r="GY269">
            <v>-200</v>
          </cell>
          <cell r="GZ269">
            <v>-700</v>
          </cell>
          <cell r="HB269">
            <v>0</v>
          </cell>
          <cell r="HC269">
            <v>-700</v>
          </cell>
          <cell r="HE269">
            <v>0</v>
          </cell>
          <cell r="HO269">
            <v>0</v>
          </cell>
          <cell r="HP269">
            <v>0</v>
          </cell>
          <cell r="HQ269">
            <v>0</v>
          </cell>
          <cell r="HR269">
            <v>0</v>
          </cell>
          <cell r="HS269">
            <v>0</v>
          </cell>
          <cell r="HT269">
            <v>0</v>
          </cell>
          <cell r="HU269">
            <v>0</v>
          </cell>
          <cell r="HV269">
            <v>0</v>
          </cell>
          <cell r="HW269">
            <v>0</v>
          </cell>
          <cell r="HY269" t="e">
            <v>#DIV/0!</v>
          </cell>
          <cell r="HZ269" t="e">
            <v>#DIV/0!</v>
          </cell>
          <cell r="IA269" t="e">
            <v>#DIV/0!</v>
          </cell>
        </row>
        <row r="270">
          <cell r="B270" t="str">
            <v>72-10-216</v>
          </cell>
          <cell r="C270" t="str">
            <v>NextEra-PUR01467</v>
          </cell>
          <cell r="D270" t="str">
            <v>Maddix CDP</v>
          </cell>
          <cell r="E270">
            <v>24876</v>
          </cell>
          <cell r="F270">
            <v>31043</v>
          </cell>
          <cell r="H270">
            <v>3.5413000000000001</v>
          </cell>
          <cell r="I270">
            <v>3.5413000000000001</v>
          </cell>
          <cell r="J270">
            <v>1.3452999999999999</v>
          </cell>
          <cell r="K270">
            <v>0.26</v>
          </cell>
          <cell r="L270">
            <v>0.44259999999999999</v>
          </cell>
          <cell r="M270">
            <v>0.14760000000000001</v>
          </cell>
          <cell r="N270">
            <v>0.1414</v>
          </cell>
          <cell r="O270">
            <v>0.2631</v>
          </cell>
          <cell r="P270">
            <v>6.1413000000000002</v>
          </cell>
          <cell r="Q270">
            <v>0.66669999999999996</v>
          </cell>
          <cell r="R270">
            <v>1270</v>
          </cell>
          <cell r="T270" t="str">
            <v>PriceTableXTXNGL</v>
          </cell>
          <cell r="Y270">
            <v>41382</v>
          </cell>
          <cell r="Z270">
            <v>14.65</v>
          </cell>
          <cell r="AB270">
            <v>23669.505000000001</v>
          </cell>
          <cell r="AC270">
            <v>29664.232</v>
          </cell>
          <cell r="AE270" t="str">
            <v>Yes</v>
          </cell>
          <cell r="AG270" t="str">
            <v>Yes</v>
          </cell>
          <cell r="AI270">
            <v>1</v>
          </cell>
          <cell r="AK270">
            <v>87671.479000000007</v>
          </cell>
          <cell r="AL270">
            <v>87671.479000000007</v>
          </cell>
          <cell r="AM270">
            <v>33305.408000000003</v>
          </cell>
          <cell r="AN270">
            <v>6436.7839999999997</v>
          </cell>
          <cell r="AO270">
            <v>10957.388000000001</v>
          </cell>
          <cell r="AP270">
            <v>3654.1129999999998</v>
          </cell>
          <cell r="AQ270">
            <v>3500.62</v>
          </cell>
          <cell r="AR270">
            <v>6513.5309999999999</v>
          </cell>
          <cell r="AS270">
            <v>239710.80200000003</v>
          </cell>
          <cell r="AU270">
            <v>83820.817999999999</v>
          </cell>
          <cell r="AV270">
            <v>83820.817999999999</v>
          </cell>
          <cell r="AW270">
            <v>31842.584999999999</v>
          </cell>
          <cell r="AX270">
            <v>6154.0709999999999</v>
          </cell>
          <cell r="AY270">
            <v>10476.123</v>
          </cell>
          <cell r="AZ270">
            <v>3493.6190000000001</v>
          </cell>
          <cell r="BA270">
            <v>3346.8679999999999</v>
          </cell>
          <cell r="BB270">
            <v>6227.4470000000001</v>
          </cell>
          <cell r="BC270">
            <v>229182.34899999999</v>
          </cell>
          <cell r="BE270">
            <v>591.33600000000001</v>
          </cell>
          <cell r="BF270">
            <v>70921.585000000006</v>
          </cell>
          <cell r="BG270">
            <v>32647.742999999999</v>
          </cell>
          <cell r="BH270">
            <v>5701.4750000000004</v>
          </cell>
          <cell r="BI270">
            <v>11658.01</v>
          </cell>
          <cell r="BJ270">
            <v>3576.1379999999999</v>
          </cell>
          <cell r="BK270">
            <v>3441.8969999999999</v>
          </cell>
          <cell r="BL270">
            <v>6537.777</v>
          </cell>
          <cell r="BM270">
            <v>135075.96100000001</v>
          </cell>
          <cell r="BO270">
            <v>591.33600000000001</v>
          </cell>
          <cell r="BP270">
            <v>70921.584000000003</v>
          </cell>
          <cell r="BQ270">
            <v>32647.741999999998</v>
          </cell>
          <cell r="BR270">
            <v>5701.4750000000004</v>
          </cell>
          <cell r="BS270">
            <v>11658.01</v>
          </cell>
          <cell r="BT270">
            <v>3576.1379999999999</v>
          </cell>
          <cell r="BU270">
            <v>3441.8980000000001</v>
          </cell>
          <cell r="BV270">
            <v>6537.7759999999998</v>
          </cell>
          <cell r="BW270">
            <v>135075.959</v>
          </cell>
          <cell r="CI270">
            <v>591.33600000000001</v>
          </cell>
          <cell r="CJ270">
            <v>70921.585000000006</v>
          </cell>
          <cell r="CK270">
            <v>32647.742999999999</v>
          </cell>
          <cell r="CL270">
            <v>5701.4750000000004</v>
          </cell>
          <cell r="CM270">
            <v>11658.01</v>
          </cell>
          <cell r="CN270">
            <v>3576.1379999999999</v>
          </cell>
          <cell r="CO270">
            <v>3441.8969999999999</v>
          </cell>
          <cell r="CP270">
            <v>6537.777</v>
          </cell>
          <cell r="CQ270">
            <v>135075.96100000001</v>
          </cell>
          <cell r="CS270">
            <v>35.082000000000001</v>
          </cell>
          <cell r="CT270">
            <v>2667.056</v>
          </cell>
          <cell r="CU270">
            <v>1191.816</v>
          </cell>
          <cell r="CV270">
            <v>175.22399999999999</v>
          </cell>
          <cell r="CW270">
            <v>371.90300000000002</v>
          </cell>
          <cell r="CX270">
            <v>98.344999999999999</v>
          </cell>
          <cell r="CY270">
            <v>95.497</v>
          </cell>
          <cell r="CZ270">
            <v>159.893</v>
          </cell>
          <cell r="DB270">
            <v>35.32</v>
          </cell>
          <cell r="DC270">
            <v>4704.9380000000001</v>
          </cell>
          <cell r="DD270">
            <v>2989.3249999999998</v>
          </cell>
          <cell r="DE270">
            <v>568.03800000000001</v>
          </cell>
          <cell r="DF270">
            <v>1209.402</v>
          </cell>
          <cell r="DG270">
            <v>392.23099999999999</v>
          </cell>
          <cell r="DH270">
            <v>381.60300000000001</v>
          </cell>
          <cell r="DI270">
            <v>758.05499999999995</v>
          </cell>
          <cell r="DJ270">
            <v>11038.911999999998</v>
          </cell>
          <cell r="DL270">
            <v>0.173902</v>
          </cell>
          <cell r="DM270">
            <v>0.173902</v>
          </cell>
          <cell r="DN270">
            <v>0.788246</v>
          </cell>
          <cell r="DO270">
            <v>1.126215</v>
          </cell>
          <cell r="DP270">
            <v>1.0925590000000001</v>
          </cell>
          <cell r="DQ270">
            <v>1.9415899999999999</v>
          </cell>
          <cell r="DS270">
            <v>102.83</v>
          </cell>
          <cell r="DT270">
            <v>12333.41</v>
          </cell>
          <cell r="DU270">
            <v>25734.45</v>
          </cell>
          <cell r="DV270">
            <v>6421.09</v>
          </cell>
          <cell r="DW270">
            <v>12737.06</v>
          </cell>
          <cell r="DX270">
            <v>6943.39</v>
          </cell>
          <cell r="DY270">
            <v>6682.75</v>
          </cell>
          <cell r="DZ270">
            <v>12693.68</v>
          </cell>
          <cell r="EA270">
            <v>83648.66</v>
          </cell>
          <cell r="EC270">
            <v>102.83</v>
          </cell>
          <cell r="ED270">
            <v>12333.41</v>
          </cell>
          <cell r="EE270">
            <v>25734.45</v>
          </cell>
          <cell r="EF270">
            <v>6421.09</v>
          </cell>
          <cell r="EG270">
            <v>12737.06</v>
          </cell>
          <cell r="EH270">
            <v>6943.39</v>
          </cell>
          <cell r="EI270">
            <v>6682.75</v>
          </cell>
          <cell r="EJ270">
            <v>12693.68</v>
          </cell>
          <cell r="EK270">
            <v>83648.66</v>
          </cell>
          <cell r="EM270">
            <v>529.84199999999998</v>
          </cell>
          <cell r="EN270">
            <v>534.87400000000002</v>
          </cell>
          <cell r="EP270">
            <v>647.149</v>
          </cell>
          <cell r="EQ270">
            <v>658.05600000000004</v>
          </cell>
          <cell r="ES270">
            <v>119.137</v>
          </cell>
          <cell r="ET270">
            <v>137.905</v>
          </cell>
          <cell r="EX270">
            <v>24756.863000000001</v>
          </cell>
          <cell r="EY270">
            <v>30905.095000000001</v>
          </cell>
          <cell r="FA270">
            <v>5.9009999999999998</v>
          </cell>
          <cell r="FB270">
            <v>7.3540000000000001</v>
          </cell>
          <cell r="FC270">
            <v>531.32600000000002</v>
          </cell>
          <cell r="FD270">
            <v>692.255</v>
          </cell>
          <cell r="FE270">
            <v>245.37299999999999</v>
          </cell>
          <cell r="FF270">
            <v>300.60899999999998</v>
          </cell>
          <cell r="FK270">
            <v>18673.253000000004</v>
          </cell>
          <cell r="FL270">
            <v>18932.393</v>
          </cell>
          <cell r="FM270">
            <v>18775.381000000001</v>
          </cell>
          <cell r="FN270">
            <v>417.101</v>
          </cell>
          <cell r="FO270">
            <v>197.768</v>
          </cell>
          <cell r="FP270">
            <v>2177.2669999999998</v>
          </cell>
          <cell r="FQ270">
            <v>16140.257</v>
          </cell>
          <cell r="FS270">
            <v>18932.393</v>
          </cell>
          <cell r="FU270">
            <v>0.33053199999999999</v>
          </cell>
          <cell r="FV270">
            <v>-10260.700000000001</v>
          </cell>
          <cell r="FW270">
            <v>0</v>
          </cell>
          <cell r="FX270">
            <v>0</v>
          </cell>
          <cell r="FY270">
            <v>0</v>
          </cell>
          <cell r="FZ270">
            <v>165.8</v>
          </cell>
          <cell r="GA270">
            <v>0.22035399999999999</v>
          </cell>
          <cell r="GB270">
            <v>-5481.53</v>
          </cell>
          <cell r="GE270">
            <v>0.106042</v>
          </cell>
          <cell r="GF270">
            <v>-3291.86</v>
          </cell>
          <cell r="GL270">
            <v>-1703.88</v>
          </cell>
          <cell r="GN270">
            <v>-4827.66</v>
          </cell>
          <cell r="GO270">
            <v>1.2500000000000001E-2</v>
          </cell>
          <cell r="GP270">
            <v>-1688.45</v>
          </cell>
          <cell r="GQ270" t="str">
            <v>72-12-216</v>
          </cell>
          <cell r="GR270">
            <v>0</v>
          </cell>
          <cell r="GS270">
            <v>-200</v>
          </cell>
          <cell r="GT270">
            <v>0.25</v>
          </cell>
          <cell r="GU270">
            <v>0</v>
          </cell>
          <cell r="GV270">
            <v>0</v>
          </cell>
          <cell r="GW270">
            <v>0</v>
          </cell>
          <cell r="GX270">
            <v>-27254.080000000002</v>
          </cell>
          <cell r="GY270">
            <v>-200</v>
          </cell>
          <cell r="GZ270">
            <v>-27454.080000000002</v>
          </cell>
          <cell r="HB270">
            <v>74857.360000000015</v>
          </cell>
          <cell r="HC270">
            <v>131051.94000000002</v>
          </cell>
          <cell r="HE270">
            <v>0</v>
          </cell>
          <cell r="HO270">
            <v>18932</v>
          </cell>
          <cell r="HP270">
            <v>18932</v>
          </cell>
          <cell r="HQ270">
            <v>0</v>
          </cell>
          <cell r="HR270">
            <v>74857.360000000015</v>
          </cell>
          <cell r="HS270">
            <v>-4827.66</v>
          </cell>
          <cell r="HT270">
            <v>-1703.88</v>
          </cell>
          <cell r="HU270">
            <v>68325.820000000007</v>
          </cell>
          <cell r="HV270">
            <v>0</v>
          </cell>
          <cell r="HW270">
            <v>68325.820000000007</v>
          </cell>
          <cell r="HY270">
            <v>3.6090122543841119</v>
          </cell>
          <cell r="HZ270" t="e">
            <v>#DIV/0!</v>
          </cell>
          <cell r="IA270">
            <v>3.6090122543841119</v>
          </cell>
        </row>
        <row r="271">
          <cell r="B271" t="str">
            <v>72-10-218</v>
          </cell>
          <cell r="C271" t="str">
            <v>NextEra-PUR01467</v>
          </cell>
          <cell r="D271" t="str">
            <v>Edge 1 &amp; 2 H CDP</v>
          </cell>
          <cell r="E271">
            <v>16007</v>
          </cell>
          <cell r="F271">
            <v>19002</v>
          </cell>
          <cell r="H271">
            <v>3.0712999999999999</v>
          </cell>
          <cell r="I271">
            <v>3.0712999999999999</v>
          </cell>
          <cell r="J271">
            <v>0.99580000000000002</v>
          </cell>
          <cell r="K271">
            <v>0.20499999999999999</v>
          </cell>
          <cell r="L271">
            <v>0.3</v>
          </cell>
          <cell r="M271">
            <v>0.107</v>
          </cell>
          <cell r="N271">
            <v>9.6699999999999994E-2</v>
          </cell>
          <cell r="O271">
            <v>0.19989999999999999</v>
          </cell>
          <cell r="P271">
            <v>4.9756999999999998</v>
          </cell>
          <cell r="Q271">
            <v>0.81689999999999996</v>
          </cell>
          <cell r="R271">
            <v>1208.4000000000001</v>
          </cell>
          <cell r="T271" t="str">
            <v>PriceTableXTXNGL</v>
          </cell>
          <cell r="Y271">
            <v>41429</v>
          </cell>
          <cell r="Z271">
            <v>14.65</v>
          </cell>
          <cell r="AB271">
            <v>15234.226000000001</v>
          </cell>
          <cell r="AC271">
            <v>18158.030999999999</v>
          </cell>
          <cell r="AE271" t="str">
            <v>Yes</v>
          </cell>
          <cell r="AG271" t="str">
            <v>Yes</v>
          </cell>
          <cell r="AI271">
            <v>1</v>
          </cell>
          <cell r="AK271">
            <v>48938.321000000004</v>
          </cell>
          <cell r="AL271">
            <v>48938.321000000004</v>
          </cell>
          <cell r="AM271">
            <v>15867.151</v>
          </cell>
          <cell r="AN271">
            <v>3266.4850000000001</v>
          </cell>
          <cell r="AO271">
            <v>4780.2219999999998</v>
          </cell>
          <cell r="AP271">
            <v>1704.9459999999999</v>
          </cell>
          <cell r="AQ271">
            <v>1540.825</v>
          </cell>
          <cell r="AR271">
            <v>3185.221</v>
          </cell>
          <cell r="AS271">
            <v>128221.492</v>
          </cell>
          <cell r="AU271">
            <v>46788.877999999997</v>
          </cell>
          <cell r="AV271">
            <v>46788.877999999997</v>
          </cell>
          <cell r="AW271">
            <v>15170.242</v>
          </cell>
          <cell r="AX271">
            <v>3123.0160000000001</v>
          </cell>
          <cell r="AY271">
            <v>4570.268</v>
          </cell>
          <cell r="AZ271">
            <v>1630.0619999999999</v>
          </cell>
          <cell r="BA271">
            <v>1473.15</v>
          </cell>
          <cell r="BB271">
            <v>3045.3220000000001</v>
          </cell>
          <cell r="BC271">
            <v>122589.81599999999</v>
          </cell>
          <cell r="BE271">
            <v>330.084</v>
          </cell>
          <cell r="BF271">
            <v>39588.510999999999</v>
          </cell>
          <cell r="BG271">
            <v>15553.831</v>
          </cell>
          <cell r="BH271">
            <v>2893.337</v>
          </cell>
          <cell r="BI271">
            <v>5085.8720000000003</v>
          </cell>
          <cell r="BJ271">
            <v>1668.5640000000001</v>
          </cell>
          <cell r="BK271">
            <v>1514.9780000000001</v>
          </cell>
          <cell r="BL271">
            <v>3197.0770000000002</v>
          </cell>
          <cell r="BM271">
            <v>69832.254000000001</v>
          </cell>
          <cell r="BO271">
            <v>330.084</v>
          </cell>
          <cell r="BP271">
            <v>39588.51</v>
          </cell>
          <cell r="BQ271">
            <v>15553.83</v>
          </cell>
          <cell r="BR271">
            <v>2893.3359999999998</v>
          </cell>
          <cell r="BS271">
            <v>5085.8729999999996</v>
          </cell>
          <cell r="BT271">
            <v>1668.5640000000001</v>
          </cell>
          <cell r="BU271">
            <v>1514.9780000000001</v>
          </cell>
          <cell r="BV271">
            <v>3197.078</v>
          </cell>
          <cell r="BW271">
            <v>69832.252999999997</v>
          </cell>
          <cell r="CI271">
            <v>330.084</v>
          </cell>
          <cell r="CJ271">
            <v>39588.510999999999</v>
          </cell>
          <cell r="CK271">
            <v>15553.831</v>
          </cell>
          <cell r="CL271">
            <v>2893.337</v>
          </cell>
          <cell r="CM271">
            <v>5085.8720000000003</v>
          </cell>
          <cell r="CN271">
            <v>1668.5640000000001</v>
          </cell>
          <cell r="CO271">
            <v>1514.9780000000001</v>
          </cell>
          <cell r="CP271">
            <v>3197.0770000000002</v>
          </cell>
          <cell r="CQ271">
            <v>69832.254000000001</v>
          </cell>
          <cell r="CS271">
            <v>19.582999999999998</v>
          </cell>
          <cell r="CT271">
            <v>1488.7539999999999</v>
          </cell>
          <cell r="CU271">
            <v>567.798</v>
          </cell>
          <cell r="CV271">
            <v>88.921000000000006</v>
          </cell>
          <cell r="CW271">
            <v>162.245</v>
          </cell>
          <cell r="CX271">
            <v>45.886000000000003</v>
          </cell>
          <cell r="CY271">
            <v>42.033999999999999</v>
          </cell>
          <cell r="CZ271">
            <v>78.19</v>
          </cell>
          <cell r="DB271">
            <v>19.716000000000001</v>
          </cell>
          <cell r="DC271">
            <v>2626.3020000000001</v>
          </cell>
          <cell r="DD271">
            <v>1424.155</v>
          </cell>
          <cell r="DE271">
            <v>288.26299999999998</v>
          </cell>
          <cell r="DF271">
            <v>527.60799999999995</v>
          </cell>
          <cell r="DG271">
            <v>183.00800000000001</v>
          </cell>
          <cell r="DH271">
            <v>167.96600000000001</v>
          </cell>
          <cell r="DI271">
            <v>370.70100000000002</v>
          </cell>
          <cell r="DJ271">
            <v>5607.7190000000001</v>
          </cell>
          <cell r="DL271">
            <v>0.173902</v>
          </cell>
          <cell r="DM271">
            <v>0.173902</v>
          </cell>
          <cell r="DN271">
            <v>0.788246</v>
          </cell>
          <cell r="DO271">
            <v>1.126215</v>
          </cell>
          <cell r="DP271">
            <v>1.0925590000000001</v>
          </cell>
          <cell r="DQ271">
            <v>1.9415899999999999</v>
          </cell>
          <cell r="DS271">
            <v>57.4</v>
          </cell>
          <cell r="DT271">
            <v>6884.52</v>
          </cell>
          <cell r="DU271">
            <v>12260.25</v>
          </cell>
          <cell r="DV271">
            <v>3258.52</v>
          </cell>
          <cell r="DW271">
            <v>5556.62</v>
          </cell>
          <cell r="DX271">
            <v>3239.67</v>
          </cell>
          <cell r="DY271">
            <v>2941.47</v>
          </cell>
          <cell r="DZ271">
            <v>6207.41</v>
          </cell>
          <cell r="EA271">
            <v>40405.86</v>
          </cell>
          <cell r="EC271">
            <v>57.4</v>
          </cell>
          <cell r="ED271">
            <v>6884.52</v>
          </cell>
          <cell r="EE271">
            <v>12260.25</v>
          </cell>
          <cell r="EF271">
            <v>3258.52</v>
          </cell>
          <cell r="EG271">
            <v>5556.62</v>
          </cell>
          <cell r="EH271">
            <v>3239.67</v>
          </cell>
          <cell r="EI271">
            <v>2941.47</v>
          </cell>
          <cell r="EJ271">
            <v>6207.41</v>
          </cell>
          <cell r="EK271">
            <v>40405.86</v>
          </cell>
          <cell r="EM271">
            <v>340.20500000000004</v>
          </cell>
          <cell r="EN271">
            <v>343.42</v>
          </cell>
          <cell r="EP271">
            <v>396.13099999999997</v>
          </cell>
          <cell r="EQ271">
            <v>402.80799999999999</v>
          </cell>
          <cell r="ES271">
            <v>72.926000000000002</v>
          </cell>
          <cell r="ET271">
            <v>84.414000000000001</v>
          </cell>
          <cell r="EX271">
            <v>15934.074000000001</v>
          </cell>
          <cell r="EY271">
            <v>18917.585999999999</v>
          </cell>
          <cell r="FA271">
            <v>3.798</v>
          </cell>
          <cell r="FB271">
            <v>4.5010000000000003</v>
          </cell>
          <cell r="FC271">
            <v>341.97300000000001</v>
          </cell>
          <cell r="FD271">
            <v>423.74200000000002</v>
          </cell>
          <cell r="FE271">
            <v>157.928</v>
          </cell>
          <cell r="FF271">
            <v>184.00899999999999</v>
          </cell>
          <cell r="FK271">
            <v>12563.638999999997</v>
          </cell>
          <cell r="FL271">
            <v>12737.992</v>
          </cell>
          <cell r="FM271">
            <v>12632.352000000001</v>
          </cell>
          <cell r="FN271">
            <v>280.63200000000001</v>
          </cell>
          <cell r="FO271">
            <v>133.06100000000001</v>
          </cell>
          <cell r="FP271">
            <v>1464.8969999999999</v>
          </cell>
          <cell r="FQ271">
            <v>10859.402</v>
          </cell>
          <cell r="FS271">
            <v>12737.992</v>
          </cell>
          <cell r="FU271">
            <v>0.33053199999999999</v>
          </cell>
          <cell r="FV271">
            <v>-6280.77</v>
          </cell>
          <cell r="FW271">
            <v>0</v>
          </cell>
          <cell r="FX271">
            <v>0</v>
          </cell>
          <cell r="FY271">
            <v>0</v>
          </cell>
          <cell r="FZ271">
            <v>164.3</v>
          </cell>
          <cell r="GA271">
            <v>0.22035399999999999</v>
          </cell>
          <cell r="GB271">
            <v>-3527.21</v>
          </cell>
          <cell r="GE271">
            <v>0.26510400000000001</v>
          </cell>
          <cell r="GF271">
            <v>-5037.51</v>
          </cell>
          <cell r="GL271">
            <v>-1146.42</v>
          </cell>
          <cell r="GN271">
            <v>-3248.19</v>
          </cell>
          <cell r="GO271">
            <v>1.2500000000000001E-2</v>
          </cell>
          <cell r="GP271">
            <v>-872.9</v>
          </cell>
          <cell r="GQ271" t="str">
            <v>72-12-218</v>
          </cell>
          <cell r="GR271">
            <v>17</v>
          </cell>
          <cell r="GS271">
            <v>-200</v>
          </cell>
          <cell r="GT271">
            <v>0.25</v>
          </cell>
          <cell r="GU271">
            <v>-4.25</v>
          </cell>
          <cell r="GV271">
            <v>0</v>
          </cell>
          <cell r="GW271">
            <v>0</v>
          </cell>
          <cell r="GX271">
            <v>-20113</v>
          </cell>
          <cell r="GY271">
            <v>-204.25</v>
          </cell>
          <cell r="GZ271">
            <v>-20317.25</v>
          </cell>
          <cell r="HB271">
            <v>50366.21</v>
          </cell>
          <cell r="HC271">
            <v>70454.820000000007</v>
          </cell>
          <cell r="HE271">
            <v>0</v>
          </cell>
          <cell r="HO271">
            <v>12738</v>
          </cell>
          <cell r="HP271">
            <v>12738</v>
          </cell>
          <cell r="HQ271">
            <v>0</v>
          </cell>
          <cell r="HR271">
            <v>50366.21</v>
          </cell>
          <cell r="HS271">
            <v>-3248.19</v>
          </cell>
          <cell r="HT271">
            <v>-1146.42</v>
          </cell>
          <cell r="HU271">
            <v>45971.6</v>
          </cell>
          <cell r="HV271">
            <v>0</v>
          </cell>
          <cell r="HW271">
            <v>45971.6</v>
          </cell>
          <cell r="HY271">
            <v>3.6090124038310565</v>
          </cell>
          <cell r="HZ271" t="e">
            <v>#DIV/0!</v>
          </cell>
          <cell r="IA271">
            <v>3.6090124038310565</v>
          </cell>
        </row>
        <row r="272">
          <cell r="B272" t="str">
            <v>72-10-219</v>
          </cell>
          <cell r="C272" t="str">
            <v>NextEra-PUR01467</v>
          </cell>
          <cell r="D272" t="str">
            <v>Bailey Ranch 3&amp;4</v>
          </cell>
          <cell r="E272">
            <v>16096</v>
          </cell>
          <cell r="F272">
            <v>19370</v>
          </cell>
          <cell r="H272">
            <v>3.1768999999999998</v>
          </cell>
          <cell r="I272">
            <v>3.1768999999999998</v>
          </cell>
          <cell r="J272">
            <v>1.0845</v>
          </cell>
          <cell r="K272">
            <v>0.22289999999999999</v>
          </cell>
          <cell r="L272">
            <v>0.34320000000000001</v>
          </cell>
          <cell r="M272">
            <v>0.12239999999999999</v>
          </cell>
          <cell r="N272">
            <v>0.11559999999999999</v>
          </cell>
          <cell r="O272">
            <v>0.20760000000000001</v>
          </cell>
          <cell r="P272">
            <v>5.2731000000000003</v>
          </cell>
          <cell r="Q272">
            <v>0.81120000000000003</v>
          </cell>
          <cell r="R272">
            <v>1224.8</v>
          </cell>
          <cell r="T272" t="str">
            <v>PriceTableXTXNGL</v>
          </cell>
          <cell r="Y272">
            <v>41431</v>
          </cell>
          <cell r="Z272">
            <v>14.65</v>
          </cell>
          <cell r="AB272">
            <v>15317.966</v>
          </cell>
          <cell r="AC272">
            <v>18509.685000000001</v>
          </cell>
          <cell r="AE272" t="str">
            <v>Yes</v>
          </cell>
          <cell r="AG272" t="str">
            <v>Yes</v>
          </cell>
          <cell r="AI272">
            <v>1</v>
          </cell>
          <cell r="AK272">
            <v>50899.214999999997</v>
          </cell>
          <cell r="AL272">
            <v>50899.214999999997</v>
          </cell>
          <cell r="AM272">
            <v>17375.491000000002</v>
          </cell>
          <cell r="AN272">
            <v>3571.2280000000001</v>
          </cell>
          <cell r="AO272">
            <v>5498.634</v>
          </cell>
          <cell r="AP272">
            <v>1961.0509999999999</v>
          </cell>
          <cell r="AQ272">
            <v>1852.104</v>
          </cell>
          <cell r="AR272">
            <v>3326.0970000000002</v>
          </cell>
          <cell r="AS272">
            <v>135383.03500000003</v>
          </cell>
          <cell r="AU272">
            <v>48663.646000000001</v>
          </cell>
          <cell r="AV272">
            <v>48663.646000000001</v>
          </cell>
          <cell r="AW272">
            <v>16612.333999999999</v>
          </cell>
          <cell r="AX272">
            <v>3414.375</v>
          </cell>
          <cell r="AY272">
            <v>5257.1260000000002</v>
          </cell>
          <cell r="AZ272">
            <v>1874.9190000000001</v>
          </cell>
          <cell r="BA272">
            <v>1770.7570000000001</v>
          </cell>
          <cell r="BB272">
            <v>3180.01</v>
          </cell>
          <cell r="BC272">
            <v>129436.81299999999</v>
          </cell>
          <cell r="BE272">
            <v>343.31</v>
          </cell>
          <cell r="BF272">
            <v>41174.769999999997</v>
          </cell>
          <cell r="BG272">
            <v>17032.385999999999</v>
          </cell>
          <cell r="BH272">
            <v>3163.2669999999998</v>
          </cell>
          <cell r="BI272">
            <v>5850.22</v>
          </cell>
          <cell r="BJ272">
            <v>1919.204</v>
          </cell>
          <cell r="BK272">
            <v>1821.0350000000001</v>
          </cell>
          <cell r="BL272">
            <v>3338.4780000000001</v>
          </cell>
          <cell r="BM272">
            <v>74642.67</v>
          </cell>
          <cell r="BO272">
            <v>343.31</v>
          </cell>
          <cell r="BP272">
            <v>41174.769</v>
          </cell>
          <cell r="BQ272">
            <v>17032.385999999999</v>
          </cell>
          <cell r="BR272">
            <v>3163.268</v>
          </cell>
          <cell r="BS272">
            <v>5850.22</v>
          </cell>
          <cell r="BT272">
            <v>1919.204</v>
          </cell>
          <cell r="BU272">
            <v>1821.0350000000001</v>
          </cell>
          <cell r="BV272">
            <v>3338.4780000000001</v>
          </cell>
          <cell r="BW272">
            <v>74642.67</v>
          </cell>
          <cell r="CI272">
            <v>343.31</v>
          </cell>
          <cell r="CJ272">
            <v>41174.769999999997</v>
          </cell>
          <cell r="CK272">
            <v>17032.385999999999</v>
          </cell>
          <cell r="CL272">
            <v>3163.2669999999998</v>
          </cell>
          <cell r="CM272">
            <v>5850.22</v>
          </cell>
          <cell r="CN272">
            <v>1919.204</v>
          </cell>
          <cell r="CO272">
            <v>1821.0350000000001</v>
          </cell>
          <cell r="CP272">
            <v>3338.4780000000001</v>
          </cell>
          <cell r="CQ272">
            <v>74642.67</v>
          </cell>
          <cell r="CS272">
            <v>20.367000000000001</v>
          </cell>
          <cell r="CT272">
            <v>1548.4059999999999</v>
          </cell>
          <cell r="CU272">
            <v>621.77300000000002</v>
          </cell>
          <cell r="CV272">
            <v>97.216999999999999</v>
          </cell>
          <cell r="CW272">
            <v>186.62799999999999</v>
          </cell>
          <cell r="CX272">
            <v>52.779000000000003</v>
          </cell>
          <cell r="CY272">
            <v>50.526000000000003</v>
          </cell>
          <cell r="CZ272">
            <v>81.647999999999996</v>
          </cell>
          <cell r="DB272">
            <v>20.506</v>
          </cell>
          <cell r="DC272">
            <v>2731.5340000000001</v>
          </cell>
          <cell r="DD272">
            <v>1559.5360000000001</v>
          </cell>
          <cell r="DE272">
            <v>315.15600000000001</v>
          </cell>
          <cell r="DF272">
            <v>606.90200000000004</v>
          </cell>
          <cell r="DG272">
            <v>210.49799999999999</v>
          </cell>
          <cell r="DH272">
            <v>201.898</v>
          </cell>
          <cell r="DI272">
            <v>387.09699999999998</v>
          </cell>
          <cell r="DJ272">
            <v>6033.1269999999995</v>
          </cell>
          <cell r="DL272">
            <v>0.173902</v>
          </cell>
          <cell r="DM272">
            <v>0.173902</v>
          </cell>
          <cell r="DN272">
            <v>0.788246</v>
          </cell>
          <cell r="DO272">
            <v>1.126215</v>
          </cell>
          <cell r="DP272">
            <v>1.0925590000000001</v>
          </cell>
          <cell r="DQ272">
            <v>1.9415899999999999</v>
          </cell>
          <cell r="DS272">
            <v>59.7</v>
          </cell>
          <cell r="DT272">
            <v>7160.37</v>
          </cell>
          <cell r="DU272">
            <v>13425.71</v>
          </cell>
          <cell r="DV272">
            <v>3562.52</v>
          </cell>
          <cell r="DW272">
            <v>6391.71</v>
          </cell>
          <cell r="DX272">
            <v>3726.31</v>
          </cell>
          <cell r="DY272">
            <v>3535.7</v>
          </cell>
          <cell r="DZ272">
            <v>6481.96</v>
          </cell>
          <cell r="EA272">
            <v>44343.979999999996</v>
          </cell>
          <cell r="EC272">
            <v>59.7</v>
          </cell>
          <cell r="ED272">
            <v>7160.37</v>
          </cell>
          <cell r="EE272">
            <v>13425.71</v>
          </cell>
          <cell r="EF272">
            <v>3562.52</v>
          </cell>
          <cell r="EG272">
            <v>6391.71</v>
          </cell>
          <cell r="EH272">
            <v>3726.31</v>
          </cell>
          <cell r="EI272">
            <v>3535.7</v>
          </cell>
          <cell r="EJ272">
            <v>6481.96</v>
          </cell>
          <cell r="EK272">
            <v>44343.979999999996</v>
          </cell>
          <cell r="EM272">
            <v>342.29399999999998</v>
          </cell>
          <cell r="EN272">
            <v>345.53300000000002</v>
          </cell>
          <cell r="EP272">
            <v>403.803</v>
          </cell>
          <cell r="EQ272">
            <v>410.60899999999998</v>
          </cell>
          <cell r="ES272">
            <v>74.338999999999999</v>
          </cell>
          <cell r="ET272">
            <v>86.05</v>
          </cell>
          <cell r="EX272">
            <v>16021.661</v>
          </cell>
          <cell r="EY272">
            <v>19283.95</v>
          </cell>
          <cell r="FA272">
            <v>3.819</v>
          </cell>
          <cell r="FB272">
            <v>4.5890000000000004</v>
          </cell>
          <cell r="FC272">
            <v>343.85300000000001</v>
          </cell>
          <cell r="FD272">
            <v>431.94799999999998</v>
          </cell>
          <cell r="FE272">
            <v>158.79599999999999</v>
          </cell>
          <cell r="FF272">
            <v>187.572</v>
          </cell>
          <cell r="FK272">
            <v>12494.681</v>
          </cell>
          <cell r="FL272">
            <v>12668.076999999999</v>
          </cell>
          <cell r="FM272">
            <v>12563.017</v>
          </cell>
          <cell r="FN272">
            <v>279.09100000000001</v>
          </cell>
          <cell r="FO272">
            <v>132.33099999999999</v>
          </cell>
          <cell r="FP272">
            <v>1456.857</v>
          </cell>
          <cell r="FQ272">
            <v>10799.798000000001</v>
          </cell>
          <cell r="FS272">
            <v>12668.076999999999</v>
          </cell>
          <cell r="FU272">
            <v>0.33053199999999999</v>
          </cell>
          <cell r="FV272">
            <v>-6402.4</v>
          </cell>
          <cell r="FW272">
            <v>0</v>
          </cell>
          <cell r="FX272">
            <v>0</v>
          </cell>
          <cell r="FY272">
            <v>0</v>
          </cell>
          <cell r="FZ272">
            <v>165.9</v>
          </cell>
          <cell r="GA272">
            <v>0.22035399999999999</v>
          </cell>
          <cell r="GB272">
            <v>-3546.82</v>
          </cell>
          <cell r="GE272">
            <v>0.26510400000000001</v>
          </cell>
          <cell r="GF272">
            <v>-5135.0600000000004</v>
          </cell>
          <cell r="GL272">
            <v>-1140.1199999999999</v>
          </cell>
          <cell r="GN272">
            <v>-3230.34</v>
          </cell>
          <cell r="GO272">
            <v>1.2500000000000001E-2</v>
          </cell>
          <cell r="GP272">
            <v>-933.03</v>
          </cell>
          <cell r="GQ272" t="str">
            <v xml:space="preserve"> </v>
          </cell>
          <cell r="GR272">
            <v>0</v>
          </cell>
          <cell r="GS272">
            <v>0</v>
          </cell>
          <cell r="GT272">
            <v>0.25</v>
          </cell>
          <cell r="GU272">
            <v>0</v>
          </cell>
          <cell r="GV272">
            <v>0</v>
          </cell>
          <cell r="GW272">
            <v>0</v>
          </cell>
          <cell r="GX272">
            <v>-20387.769999999997</v>
          </cell>
          <cell r="GY272">
            <v>0</v>
          </cell>
          <cell r="GZ272">
            <v>-20387.769999999997</v>
          </cell>
          <cell r="HB272">
            <v>50089.420000000006</v>
          </cell>
          <cell r="HC272">
            <v>74045.63</v>
          </cell>
          <cell r="HE272">
            <v>0</v>
          </cell>
          <cell r="HO272">
            <v>12668</v>
          </cell>
          <cell r="HP272">
            <v>12668</v>
          </cell>
          <cell r="HQ272">
            <v>0</v>
          </cell>
          <cell r="HR272">
            <v>50089.420000000006</v>
          </cell>
          <cell r="HS272">
            <v>-3230.34</v>
          </cell>
          <cell r="HT272">
            <v>-1140.1199999999999</v>
          </cell>
          <cell r="HU272">
            <v>45718.96</v>
          </cell>
          <cell r="HV272">
            <v>0</v>
          </cell>
          <cell r="HW272">
            <v>45718.96</v>
          </cell>
          <cell r="HY272">
            <v>3.6090116829807388</v>
          </cell>
          <cell r="HZ272" t="e">
            <v>#DIV/0!</v>
          </cell>
          <cell r="IA272">
            <v>3.6090116829807388</v>
          </cell>
        </row>
        <row r="273">
          <cell r="B273" t="str">
            <v>72-10-251</v>
          </cell>
          <cell r="C273" t="str">
            <v>NextEra-PUR01467</v>
          </cell>
          <cell r="D273" t="str">
            <v>Meeker CDP</v>
          </cell>
          <cell r="E273">
            <v>49367</v>
          </cell>
          <cell r="F273">
            <v>59879</v>
          </cell>
          <cell r="H273">
            <v>3.1377999999999999</v>
          </cell>
          <cell r="I273">
            <v>3.1377999999999999</v>
          </cell>
          <cell r="J273">
            <v>1.1133</v>
          </cell>
          <cell r="K273">
            <v>0.2364</v>
          </cell>
          <cell r="L273">
            <v>0.36109999999999998</v>
          </cell>
          <cell r="M273">
            <v>0.13600000000000001</v>
          </cell>
          <cell r="N273">
            <v>0.12809999999999999</v>
          </cell>
          <cell r="O273">
            <v>0.2492</v>
          </cell>
          <cell r="P273">
            <v>5.3619000000000003</v>
          </cell>
          <cell r="Q273">
            <v>0.66320000000000001</v>
          </cell>
          <cell r="R273">
            <v>1234.5</v>
          </cell>
          <cell r="T273" t="str">
            <v>PriceTableXTXNGL</v>
          </cell>
          <cell r="Y273">
            <v>41431</v>
          </cell>
          <cell r="Z273">
            <v>14.65</v>
          </cell>
          <cell r="AB273">
            <v>46979.017</v>
          </cell>
          <cell r="AC273">
            <v>57219.487000000001</v>
          </cell>
          <cell r="AE273" t="str">
            <v>Yes</v>
          </cell>
          <cell r="AG273" t="str">
            <v>Yes</v>
          </cell>
          <cell r="AI273">
            <v>1</v>
          </cell>
          <cell r="AK273">
            <v>154182.68700000001</v>
          </cell>
          <cell r="AL273">
            <v>154182.68700000001</v>
          </cell>
          <cell r="AM273">
            <v>54704.438000000002</v>
          </cell>
          <cell r="AN273">
            <v>11616.032999999999</v>
          </cell>
          <cell r="AO273">
            <v>17743.440999999999</v>
          </cell>
          <cell r="AP273">
            <v>6682.6580000000004</v>
          </cell>
          <cell r="AQ273">
            <v>6294.4750000000004</v>
          </cell>
          <cell r="AR273">
            <v>12244.989</v>
          </cell>
          <cell r="AS273">
            <v>417651.408</v>
          </cell>
          <cell r="AU273">
            <v>147410.76</v>
          </cell>
          <cell r="AV273">
            <v>147410.76</v>
          </cell>
          <cell r="AW273">
            <v>52301.74</v>
          </cell>
          <cell r="AX273">
            <v>11105.84</v>
          </cell>
          <cell r="AY273">
            <v>16964.123</v>
          </cell>
          <cell r="AZ273">
            <v>6389.1459999999997</v>
          </cell>
          <cell r="BA273">
            <v>6018.0119999999997</v>
          </cell>
          <cell r="BB273">
            <v>11707.171</v>
          </cell>
          <cell r="BC273">
            <v>399307.55200000003</v>
          </cell>
          <cell r="BE273">
            <v>1039.9480000000001</v>
          </cell>
          <cell r="BF273">
            <v>124725.63099999999</v>
          </cell>
          <cell r="BG273">
            <v>53624.218000000001</v>
          </cell>
          <cell r="BH273">
            <v>10289.07</v>
          </cell>
          <cell r="BI273">
            <v>18877.968000000001</v>
          </cell>
          <cell r="BJ273">
            <v>6540.0559999999996</v>
          </cell>
          <cell r="BK273">
            <v>6188.8850000000002</v>
          </cell>
          <cell r="BL273">
            <v>12290.569</v>
          </cell>
          <cell r="BM273">
            <v>233576.345</v>
          </cell>
          <cell r="BO273">
            <v>1039.9480000000001</v>
          </cell>
          <cell r="BP273">
            <v>124725.632</v>
          </cell>
          <cell r="BQ273">
            <v>53624.218000000001</v>
          </cell>
          <cell r="BR273">
            <v>10289.07</v>
          </cell>
          <cell r="BS273">
            <v>18877.968000000001</v>
          </cell>
          <cell r="BT273">
            <v>6540.0569999999998</v>
          </cell>
          <cell r="BU273">
            <v>6188.8850000000002</v>
          </cell>
          <cell r="BV273">
            <v>12290.569</v>
          </cell>
          <cell r="BW273">
            <v>233576.34700000001</v>
          </cell>
          <cell r="CI273">
            <v>1039.9480000000001</v>
          </cell>
          <cell r="CJ273">
            <v>124725.63099999999</v>
          </cell>
          <cell r="CK273">
            <v>53624.218000000001</v>
          </cell>
          <cell r="CL273">
            <v>10289.07</v>
          </cell>
          <cell r="CM273">
            <v>18877.968000000001</v>
          </cell>
          <cell r="CN273">
            <v>6540.0559999999996</v>
          </cell>
          <cell r="CO273">
            <v>6188.8850000000002</v>
          </cell>
          <cell r="CP273">
            <v>12290.569</v>
          </cell>
          <cell r="CQ273">
            <v>233576.345</v>
          </cell>
          <cell r="CS273">
            <v>61.695999999999998</v>
          </cell>
          <cell r="CT273">
            <v>4690.3959999999997</v>
          </cell>
          <cell r="CU273">
            <v>1957.569</v>
          </cell>
          <cell r="CV273">
            <v>316.21499999999997</v>
          </cell>
          <cell r="CW273">
            <v>602.22699999999998</v>
          </cell>
          <cell r="CX273">
            <v>179.85300000000001</v>
          </cell>
          <cell r="CY273">
            <v>171.714</v>
          </cell>
          <cell r="CZ273">
            <v>300.58699999999999</v>
          </cell>
          <cell r="DB273">
            <v>62.115000000000002</v>
          </cell>
          <cell r="DC273">
            <v>8274.2980000000007</v>
          </cell>
          <cell r="DD273">
            <v>4909.9939999999997</v>
          </cell>
          <cell r="DE273">
            <v>1025.0999999999999</v>
          </cell>
          <cell r="DF273">
            <v>1958.4</v>
          </cell>
          <cell r="DG273">
            <v>717.31299999999999</v>
          </cell>
          <cell r="DH273">
            <v>686.16200000000003</v>
          </cell>
          <cell r="DI273">
            <v>1425.0909999999999</v>
          </cell>
          <cell r="DJ273">
            <v>19058.472999999998</v>
          </cell>
          <cell r="DL273">
            <v>0.173902</v>
          </cell>
          <cell r="DM273">
            <v>0.173902</v>
          </cell>
          <cell r="DN273">
            <v>0.788246</v>
          </cell>
          <cell r="DO273">
            <v>1.126215</v>
          </cell>
          <cell r="DP273">
            <v>1.0925590000000001</v>
          </cell>
          <cell r="DQ273">
            <v>1.9415899999999999</v>
          </cell>
          <cell r="DS273">
            <v>180.85</v>
          </cell>
          <cell r="DT273">
            <v>21690.04</v>
          </cell>
          <cell r="DU273">
            <v>42269.08</v>
          </cell>
          <cell r="DV273">
            <v>11587.7</v>
          </cell>
          <cell r="DW273">
            <v>20625.29</v>
          </cell>
          <cell r="DX273">
            <v>12698.11</v>
          </cell>
          <cell r="DY273">
            <v>12016.28</v>
          </cell>
          <cell r="DZ273">
            <v>23863.25</v>
          </cell>
          <cell r="EA273">
            <v>144930.59999999998</v>
          </cell>
          <cell r="EC273">
            <v>180.85</v>
          </cell>
          <cell r="ED273">
            <v>21690.04</v>
          </cell>
          <cell r="EE273">
            <v>42269.08</v>
          </cell>
          <cell r="EF273">
            <v>11587.7</v>
          </cell>
          <cell r="EG273">
            <v>20625.29</v>
          </cell>
          <cell r="EH273">
            <v>12698.11</v>
          </cell>
          <cell r="EI273">
            <v>12016.28</v>
          </cell>
          <cell r="EJ273">
            <v>23863.25</v>
          </cell>
          <cell r="EK273">
            <v>144930.59999999998</v>
          </cell>
          <cell r="EM273">
            <v>1050.184</v>
          </cell>
          <cell r="EN273">
            <v>1060.1289999999999</v>
          </cell>
          <cell r="EP273">
            <v>1248.288</v>
          </cell>
          <cell r="EQ273">
            <v>1269.327</v>
          </cell>
          <cell r="ES273">
            <v>229.80599999999998</v>
          </cell>
          <cell r="ET273">
            <v>266.00700000000001</v>
          </cell>
          <cell r="EX273">
            <v>49137.194000000003</v>
          </cell>
          <cell r="EY273">
            <v>59612.993000000002</v>
          </cell>
          <cell r="FA273">
            <v>11.711</v>
          </cell>
          <cell r="FB273">
            <v>14.185</v>
          </cell>
          <cell r="FC273">
            <v>1054.57</v>
          </cell>
          <cell r="FD273">
            <v>1335.2940000000001</v>
          </cell>
          <cell r="FE273">
            <v>487.01400000000001</v>
          </cell>
          <cell r="FF273">
            <v>579.84699999999998</v>
          </cell>
          <cell r="FK273">
            <v>38225.064000000006</v>
          </cell>
          <cell r="FL273">
            <v>38755.536999999997</v>
          </cell>
          <cell r="FM273">
            <v>38434.125999999997</v>
          </cell>
          <cell r="FN273">
            <v>853.82600000000002</v>
          </cell>
          <cell r="FO273">
            <v>404.84100000000001</v>
          </cell>
          <cell r="FP273">
            <v>4456.973</v>
          </cell>
          <cell r="FQ273">
            <v>33039.896999999997</v>
          </cell>
          <cell r="FS273">
            <v>38755.536999999997</v>
          </cell>
          <cell r="FU273">
            <v>0.33053199999999999</v>
          </cell>
          <cell r="FV273">
            <v>-19791.93</v>
          </cell>
          <cell r="FW273">
            <v>0</v>
          </cell>
          <cell r="FX273">
            <v>0</v>
          </cell>
          <cell r="FY273">
            <v>0</v>
          </cell>
          <cell r="FZ273">
            <v>165.2</v>
          </cell>
          <cell r="GA273">
            <v>0.22035399999999999</v>
          </cell>
          <cell r="GB273">
            <v>-10878.22</v>
          </cell>
          <cell r="GE273">
            <v>0.25</v>
          </cell>
          <cell r="GF273">
            <v>-14969.75</v>
          </cell>
          <cell r="GL273">
            <v>-3488.04</v>
          </cell>
          <cell r="GN273">
            <v>-9882.7800000000007</v>
          </cell>
          <cell r="GO273">
            <v>1.2500000000000001E-2</v>
          </cell>
          <cell r="GP273">
            <v>-2919.7</v>
          </cell>
          <cell r="GQ273" t="str">
            <v>72-12-251</v>
          </cell>
          <cell r="GR273">
            <v>0</v>
          </cell>
          <cell r="GS273">
            <v>-200</v>
          </cell>
          <cell r="GT273">
            <v>0.25</v>
          </cell>
          <cell r="GU273">
            <v>0</v>
          </cell>
          <cell r="GV273">
            <v>0</v>
          </cell>
          <cell r="GW273">
            <v>0</v>
          </cell>
          <cell r="GX273">
            <v>-61930.42</v>
          </cell>
          <cell r="GY273">
            <v>-200</v>
          </cell>
          <cell r="GZ273">
            <v>-62130.42</v>
          </cell>
          <cell r="HB273">
            <v>153241.69</v>
          </cell>
          <cell r="HC273">
            <v>236041.87</v>
          </cell>
          <cell r="HE273">
            <v>0</v>
          </cell>
          <cell r="HO273">
            <v>38756</v>
          </cell>
          <cell r="HP273">
            <v>38756</v>
          </cell>
          <cell r="HQ273">
            <v>0</v>
          </cell>
          <cell r="HR273">
            <v>153241.69</v>
          </cell>
          <cell r="HS273">
            <v>-9882.7800000000007</v>
          </cell>
          <cell r="HT273">
            <v>-3488.04</v>
          </cell>
          <cell r="HU273">
            <v>139870.87</v>
          </cell>
          <cell r="HV273">
            <v>0</v>
          </cell>
          <cell r="HW273">
            <v>139870.87</v>
          </cell>
          <cell r="HY273">
            <v>3.6090120239446795</v>
          </cell>
          <cell r="HZ273" t="e">
            <v>#DIV/0!</v>
          </cell>
          <cell r="IA273">
            <v>3.6090120239446795</v>
          </cell>
        </row>
        <row r="274">
          <cell r="B274" t="str">
            <v>72-10-253</v>
          </cell>
          <cell r="C274" t="str">
            <v>NextEra-PUR01467</v>
          </cell>
          <cell r="D274" t="str">
            <v>Micheletti CDP</v>
          </cell>
          <cell r="E274">
            <v>25302</v>
          </cell>
          <cell r="F274">
            <v>30105</v>
          </cell>
          <cell r="H274">
            <v>3.1627999999999998</v>
          </cell>
          <cell r="I274">
            <v>3.1627999999999998</v>
          </cell>
          <cell r="J274">
            <v>1.2135</v>
          </cell>
          <cell r="K274">
            <v>0.27889999999999998</v>
          </cell>
          <cell r="L274">
            <v>0.42070000000000002</v>
          </cell>
          <cell r="M274">
            <v>0.17199999999999999</v>
          </cell>
          <cell r="N274">
            <v>0.16539999999999999</v>
          </cell>
          <cell r="O274">
            <v>0.38100000000000001</v>
          </cell>
          <cell r="P274">
            <v>5.7942999999999998</v>
          </cell>
          <cell r="Q274">
            <v>0.84899999999999998</v>
          </cell>
          <cell r="R274">
            <v>1267</v>
          </cell>
          <cell r="T274" t="str">
            <v>PriceTableXTXNGL</v>
          </cell>
          <cell r="Y274">
            <v>41422</v>
          </cell>
          <cell r="Z274">
            <v>15.65</v>
          </cell>
          <cell r="AB274">
            <v>24190.699000000001</v>
          </cell>
          <cell r="AC274">
            <v>28896.261999999999</v>
          </cell>
          <cell r="AE274" t="str">
            <v>Yes</v>
          </cell>
          <cell r="AG274" t="str">
            <v>No</v>
          </cell>
          <cell r="AI274">
            <v>1</v>
          </cell>
          <cell r="AK274">
            <v>80025.165999999997</v>
          </cell>
          <cell r="AL274">
            <v>80025.165999999997</v>
          </cell>
          <cell r="AM274">
            <v>30703.976999999999</v>
          </cell>
          <cell r="AN274">
            <v>7056.7280000000001</v>
          </cell>
          <cell r="AO274">
            <v>10644.550999999999</v>
          </cell>
          <cell r="AP274">
            <v>4351.9440000000004</v>
          </cell>
          <cell r="AQ274">
            <v>4184.951</v>
          </cell>
          <cell r="AR274">
            <v>9640.0619999999999</v>
          </cell>
          <cell r="AS274">
            <v>226632.54500000001</v>
          </cell>
          <cell r="AU274">
            <v>76510.342999999993</v>
          </cell>
          <cell r="AV274">
            <v>76510.342999999993</v>
          </cell>
          <cell r="AW274">
            <v>29355.413</v>
          </cell>
          <cell r="AX274">
            <v>6746.7860000000001</v>
          </cell>
          <cell r="AY274">
            <v>10177.027</v>
          </cell>
          <cell r="AZ274">
            <v>4160.8</v>
          </cell>
          <cell r="BA274">
            <v>4001.1419999999998</v>
          </cell>
          <cell r="BB274">
            <v>9216.6560000000009</v>
          </cell>
          <cell r="BC274">
            <v>216678.50999999995</v>
          </cell>
          <cell r="BE274">
            <v>539.76199999999994</v>
          </cell>
          <cell r="BF274">
            <v>64736.123</v>
          </cell>
          <cell r="BG274">
            <v>30097.681</v>
          </cell>
          <cell r="BH274">
            <v>6250.5990000000002</v>
          </cell>
          <cell r="BI274">
            <v>11325.17</v>
          </cell>
          <cell r="BJ274">
            <v>4259.0780000000004</v>
          </cell>
          <cell r="BK274">
            <v>4114.7489999999998</v>
          </cell>
          <cell r="BL274">
            <v>9675.9459999999999</v>
          </cell>
          <cell r="BM274">
            <v>130999.10799999999</v>
          </cell>
          <cell r="BO274">
            <v>539.76199999999994</v>
          </cell>
          <cell r="BP274">
            <v>64736.122000000003</v>
          </cell>
          <cell r="BQ274">
            <v>30097.681</v>
          </cell>
          <cell r="BR274">
            <v>6250.5990000000002</v>
          </cell>
          <cell r="BS274">
            <v>11325.171</v>
          </cell>
          <cell r="BT274">
            <v>4259.0770000000002</v>
          </cell>
          <cell r="BU274">
            <v>4114.7489999999998</v>
          </cell>
          <cell r="BV274">
            <v>9675.9449999999997</v>
          </cell>
          <cell r="BW274">
            <v>130999.106</v>
          </cell>
          <cell r="CI274">
            <v>539.76199999999994</v>
          </cell>
          <cell r="CJ274">
            <v>64736.123</v>
          </cell>
          <cell r="CK274">
            <v>30097.681</v>
          </cell>
          <cell r="CL274">
            <v>6250.5990000000002</v>
          </cell>
          <cell r="CM274">
            <v>11325.17</v>
          </cell>
          <cell r="CN274">
            <v>4259.0780000000004</v>
          </cell>
          <cell r="CO274">
            <v>4114.7489999999998</v>
          </cell>
          <cell r="CP274">
            <v>9675.9459999999999</v>
          </cell>
          <cell r="CQ274">
            <v>130999.10799999999</v>
          </cell>
          <cell r="CS274">
            <v>32.021999999999998</v>
          </cell>
          <cell r="CT274">
            <v>2434.4479999999999</v>
          </cell>
          <cell r="CU274">
            <v>1098.7260000000001</v>
          </cell>
          <cell r="CV274">
            <v>192.101</v>
          </cell>
          <cell r="CW274">
            <v>361.28500000000003</v>
          </cell>
          <cell r="CX274">
            <v>117.126</v>
          </cell>
          <cell r="CY274">
            <v>114.166</v>
          </cell>
          <cell r="CZ274">
            <v>236.642</v>
          </cell>
          <cell r="DB274">
            <v>32.238999999999997</v>
          </cell>
          <cell r="DC274">
            <v>4294.5940000000001</v>
          </cell>
          <cell r="DD274">
            <v>2755.8339999999998</v>
          </cell>
          <cell r="DE274">
            <v>622.74699999999996</v>
          </cell>
          <cell r="DF274">
            <v>1174.873</v>
          </cell>
          <cell r="DG274">
            <v>467.13600000000002</v>
          </cell>
          <cell r="DH274">
            <v>456.202</v>
          </cell>
          <cell r="DI274">
            <v>1121.9259999999999</v>
          </cell>
          <cell r="DJ274">
            <v>10925.550999999999</v>
          </cell>
          <cell r="DL274">
            <v>0.173902</v>
          </cell>
          <cell r="DM274">
            <v>0.173902</v>
          </cell>
          <cell r="DN274">
            <v>0.788246</v>
          </cell>
          <cell r="DO274">
            <v>1.126215</v>
          </cell>
          <cell r="DP274">
            <v>1.0925590000000001</v>
          </cell>
          <cell r="DQ274">
            <v>1.9415899999999999</v>
          </cell>
          <cell r="DS274">
            <v>93.87</v>
          </cell>
          <cell r="DT274">
            <v>11257.74</v>
          </cell>
          <cell r="DU274">
            <v>23724.38</v>
          </cell>
          <cell r="DV274">
            <v>7039.52</v>
          </cell>
          <cell r="DW274">
            <v>12373.42</v>
          </cell>
          <cell r="DX274">
            <v>8269.3799999999992</v>
          </cell>
          <cell r="DY274">
            <v>7989.16</v>
          </cell>
          <cell r="DZ274">
            <v>18786.72</v>
          </cell>
          <cell r="EA274">
            <v>89534.19</v>
          </cell>
          <cell r="EC274">
            <v>93.87</v>
          </cell>
          <cell r="ED274">
            <v>11257.74</v>
          </cell>
          <cell r="EE274">
            <v>23724.38</v>
          </cell>
          <cell r="EF274">
            <v>7039.52</v>
          </cell>
          <cell r="EG274">
            <v>12373.42</v>
          </cell>
          <cell r="EH274">
            <v>8269.3799999999992</v>
          </cell>
          <cell r="EI274">
            <v>7989.16</v>
          </cell>
          <cell r="EJ274">
            <v>18786.72</v>
          </cell>
          <cell r="EK274">
            <v>89534.19</v>
          </cell>
          <cell r="EM274">
            <v>540.27300000000002</v>
          </cell>
          <cell r="EN274">
            <v>545.37900000000002</v>
          </cell>
          <cell r="EP274">
            <v>0</v>
          </cell>
          <cell r="EQ274">
            <v>0</v>
          </cell>
          <cell r="ES274">
            <v>0</v>
          </cell>
          <cell r="ET274">
            <v>0</v>
          </cell>
          <cell r="EX274">
            <v>25302</v>
          </cell>
          <cell r="EY274">
            <v>30105</v>
          </cell>
          <cell r="FA274">
            <v>6.03</v>
          </cell>
          <cell r="FB274">
            <v>7.1630000000000003</v>
          </cell>
          <cell r="FC274">
            <v>543.02499999999998</v>
          </cell>
          <cell r="FD274">
            <v>674.33299999999997</v>
          </cell>
          <cell r="FE274">
            <v>250.77600000000001</v>
          </cell>
          <cell r="FF274">
            <v>292.827</v>
          </cell>
          <cell r="FK274">
            <v>18634.07</v>
          </cell>
          <cell r="FL274">
            <v>18892.666000000001</v>
          </cell>
          <cell r="FM274">
            <v>18735.984</v>
          </cell>
          <cell r="FN274">
            <v>416.226</v>
          </cell>
          <cell r="FO274">
            <v>197.35300000000001</v>
          </cell>
          <cell r="FP274">
            <v>2172.6990000000001</v>
          </cell>
          <cell r="FQ274">
            <v>16106.388999999999</v>
          </cell>
          <cell r="FS274">
            <v>18892.666000000001</v>
          </cell>
          <cell r="FU274">
            <v>0.33053199999999999</v>
          </cell>
          <cell r="FV274">
            <v>-9950.67</v>
          </cell>
          <cell r="FW274">
            <v>0</v>
          </cell>
          <cell r="FX274">
            <v>0</v>
          </cell>
          <cell r="FY274">
            <v>0</v>
          </cell>
          <cell r="FZ274">
            <v>957.9</v>
          </cell>
          <cell r="GA274">
            <v>0</v>
          </cell>
          <cell r="GB274">
            <v>0</v>
          </cell>
          <cell r="GE274">
            <v>0.27544299999999999</v>
          </cell>
          <cell r="GF274">
            <v>-8292.2099999999991</v>
          </cell>
          <cell r="GL274">
            <v>-1700.37</v>
          </cell>
          <cell r="GN274">
            <v>-4817.72</v>
          </cell>
          <cell r="GO274">
            <v>1.2500000000000001E-2</v>
          </cell>
          <cell r="GP274">
            <v>-1637.49</v>
          </cell>
          <cell r="GQ274" t="str">
            <v>72-12-253</v>
          </cell>
          <cell r="GR274">
            <v>0</v>
          </cell>
          <cell r="GS274">
            <v>-200</v>
          </cell>
          <cell r="GT274">
            <v>0.25</v>
          </cell>
          <cell r="GU274">
            <v>0</v>
          </cell>
          <cell r="GV274">
            <v>0</v>
          </cell>
          <cell r="GW274">
            <v>0</v>
          </cell>
          <cell r="GX274">
            <v>-26398.46</v>
          </cell>
          <cell r="GY274">
            <v>-200</v>
          </cell>
          <cell r="GZ274">
            <v>-26598.46</v>
          </cell>
          <cell r="HB274">
            <v>74703.149999999994</v>
          </cell>
          <cell r="HC274">
            <v>137638.88</v>
          </cell>
          <cell r="HE274">
            <v>0</v>
          </cell>
          <cell r="HO274">
            <v>18893</v>
          </cell>
          <cell r="HP274">
            <v>18893</v>
          </cell>
          <cell r="HQ274">
            <v>0</v>
          </cell>
          <cell r="HR274">
            <v>74703.149999999994</v>
          </cell>
          <cell r="HS274">
            <v>-4817.72</v>
          </cell>
          <cell r="HT274">
            <v>-1700.37</v>
          </cell>
          <cell r="HU274">
            <v>68185.06</v>
          </cell>
          <cell r="HV274">
            <v>0</v>
          </cell>
          <cell r="HW274">
            <v>68185.06</v>
          </cell>
          <cell r="HY274">
            <v>3.6090118033133964</v>
          </cell>
          <cell r="HZ274" t="e">
            <v>#DIV/0!</v>
          </cell>
          <cell r="IA274">
            <v>3.6090118033133964</v>
          </cell>
        </row>
        <row r="275">
          <cell r="B275" t="str">
            <v>72-10-254</v>
          </cell>
          <cell r="C275" t="str">
            <v>NextEra-PUR01467</v>
          </cell>
          <cell r="D275" t="str">
            <v>FPL Bailey Ranch 5H &amp; 6H</v>
          </cell>
          <cell r="E275">
            <v>0</v>
          </cell>
          <cell r="F275">
            <v>0</v>
          </cell>
          <cell r="H275">
            <v>0</v>
          </cell>
          <cell r="I275">
            <v>0</v>
          </cell>
          <cell r="J275">
            <v>0</v>
          </cell>
          <cell r="K275">
            <v>0</v>
          </cell>
          <cell r="L275">
            <v>0</v>
          </cell>
          <cell r="M275">
            <v>0</v>
          </cell>
          <cell r="N275">
            <v>0</v>
          </cell>
          <cell r="O275">
            <v>0</v>
          </cell>
          <cell r="P275">
            <v>0</v>
          </cell>
          <cell r="Q275">
            <v>1</v>
          </cell>
          <cell r="R275">
            <v>0</v>
          </cell>
          <cell r="T275" t="str">
            <v>PriceTableXTXNGL</v>
          </cell>
          <cell r="Y275">
            <v>0</v>
          </cell>
          <cell r="Z275">
            <v>16.649999999999999</v>
          </cell>
          <cell r="AB275">
            <v>0</v>
          </cell>
          <cell r="AC275">
            <v>0</v>
          </cell>
          <cell r="AE275" t="str">
            <v>Yes</v>
          </cell>
          <cell r="AG275" t="str">
            <v>Yes</v>
          </cell>
          <cell r="AI275">
            <v>1</v>
          </cell>
          <cell r="AK275">
            <v>0</v>
          </cell>
          <cell r="AL275">
            <v>0</v>
          </cell>
          <cell r="AM275">
            <v>0</v>
          </cell>
          <cell r="AN275">
            <v>0</v>
          </cell>
          <cell r="AO275">
            <v>0</v>
          </cell>
          <cell r="AP275">
            <v>0</v>
          </cell>
          <cell r="AQ275">
            <v>0</v>
          </cell>
          <cell r="AR275">
            <v>0</v>
          </cell>
          <cell r="AS275">
            <v>0</v>
          </cell>
          <cell r="AU275">
            <v>0</v>
          </cell>
          <cell r="AV275">
            <v>0</v>
          </cell>
          <cell r="AW275">
            <v>0</v>
          </cell>
          <cell r="AX275">
            <v>0</v>
          </cell>
          <cell r="AY275">
            <v>0</v>
          </cell>
          <cell r="AZ275">
            <v>0</v>
          </cell>
          <cell r="BA275">
            <v>0</v>
          </cell>
          <cell r="BB275">
            <v>0</v>
          </cell>
          <cell r="BC275">
            <v>0</v>
          </cell>
          <cell r="BE275">
            <v>0</v>
          </cell>
          <cell r="BF275">
            <v>0</v>
          </cell>
          <cell r="BG275">
            <v>0</v>
          </cell>
          <cell r="BH275">
            <v>0</v>
          </cell>
          <cell r="BI275">
            <v>0</v>
          </cell>
          <cell r="BJ275">
            <v>0</v>
          </cell>
          <cell r="BK275">
            <v>0</v>
          </cell>
          <cell r="BL275">
            <v>0</v>
          </cell>
          <cell r="BM275">
            <v>0</v>
          </cell>
          <cell r="BO275">
            <v>0</v>
          </cell>
          <cell r="BP275">
            <v>0</v>
          </cell>
          <cell r="BQ275">
            <v>0</v>
          </cell>
          <cell r="BR275">
            <v>0</v>
          </cell>
          <cell r="BS275">
            <v>0</v>
          </cell>
          <cell r="BT275">
            <v>0</v>
          </cell>
          <cell r="BU275">
            <v>0</v>
          </cell>
          <cell r="BV275">
            <v>0</v>
          </cell>
          <cell r="BW275">
            <v>0</v>
          </cell>
          <cell r="CI275">
            <v>0</v>
          </cell>
          <cell r="CJ275">
            <v>0</v>
          </cell>
          <cell r="CK275">
            <v>0</v>
          </cell>
          <cell r="CL275">
            <v>0</v>
          </cell>
          <cell r="CM275">
            <v>0</v>
          </cell>
          <cell r="CN275">
            <v>0</v>
          </cell>
          <cell r="CO275">
            <v>0</v>
          </cell>
          <cell r="CP275">
            <v>0</v>
          </cell>
          <cell r="CQ275">
            <v>0</v>
          </cell>
          <cell r="CS275">
            <v>0</v>
          </cell>
          <cell r="CT275">
            <v>0</v>
          </cell>
          <cell r="CU275">
            <v>0</v>
          </cell>
          <cell r="CV275">
            <v>0</v>
          </cell>
          <cell r="CW275">
            <v>0</v>
          </cell>
          <cell r="CX275">
            <v>0</v>
          </cell>
          <cell r="CY275">
            <v>0</v>
          </cell>
          <cell r="CZ275">
            <v>0</v>
          </cell>
          <cell r="DB275">
            <v>0</v>
          </cell>
          <cell r="DC275">
            <v>0</v>
          </cell>
          <cell r="DD275">
            <v>0</v>
          </cell>
          <cell r="DE275">
            <v>0</v>
          </cell>
          <cell r="DF275">
            <v>0</v>
          </cell>
          <cell r="DG275">
            <v>0</v>
          </cell>
          <cell r="DH275">
            <v>0</v>
          </cell>
          <cell r="DI275">
            <v>0</v>
          </cell>
          <cell r="DJ275">
            <v>0</v>
          </cell>
          <cell r="DL275">
            <v>0.173902</v>
          </cell>
          <cell r="DM275">
            <v>0.173902</v>
          </cell>
          <cell r="DN275">
            <v>0.788246</v>
          </cell>
          <cell r="DO275">
            <v>1.126215</v>
          </cell>
          <cell r="DP275">
            <v>1.0925590000000001</v>
          </cell>
          <cell r="DQ275">
            <v>1.9415899999999999</v>
          </cell>
          <cell r="DS275">
            <v>0</v>
          </cell>
          <cell r="DT275">
            <v>0</v>
          </cell>
          <cell r="DU275">
            <v>0</v>
          </cell>
          <cell r="DV275">
            <v>0</v>
          </cell>
          <cell r="DW275">
            <v>0</v>
          </cell>
          <cell r="DX275">
            <v>0</v>
          </cell>
          <cell r="DY275">
            <v>0</v>
          </cell>
          <cell r="DZ275">
            <v>0</v>
          </cell>
          <cell r="EA275">
            <v>0</v>
          </cell>
          <cell r="EC275">
            <v>0</v>
          </cell>
          <cell r="ED275">
            <v>0</v>
          </cell>
          <cell r="EE275">
            <v>0</v>
          </cell>
          <cell r="EF275">
            <v>0</v>
          </cell>
          <cell r="EG275">
            <v>0</v>
          </cell>
          <cell r="EH275">
            <v>0</v>
          </cell>
          <cell r="EI275">
            <v>0</v>
          </cell>
          <cell r="EJ275">
            <v>0</v>
          </cell>
          <cell r="EK275">
            <v>0</v>
          </cell>
          <cell r="EM275">
            <v>0</v>
          </cell>
          <cell r="EN275">
            <v>0</v>
          </cell>
          <cell r="EP275">
            <v>0</v>
          </cell>
          <cell r="EQ275">
            <v>0</v>
          </cell>
          <cell r="ES275">
            <v>0</v>
          </cell>
          <cell r="ET275">
            <v>0</v>
          </cell>
          <cell r="EX275">
            <v>0</v>
          </cell>
          <cell r="EY275">
            <v>0</v>
          </cell>
          <cell r="FA275">
            <v>0</v>
          </cell>
          <cell r="FB275">
            <v>0</v>
          </cell>
          <cell r="FC275">
            <v>0</v>
          </cell>
          <cell r="FD275">
            <v>0</v>
          </cell>
          <cell r="FE275">
            <v>0</v>
          </cell>
          <cell r="FF275">
            <v>0</v>
          </cell>
          <cell r="FK275">
            <v>0</v>
          </cell>
          <cell r="FL275">
            <v>0</v>
          </cell>
          <cell r="FM275">
            <v>0</v>
          </cell>
          <cell r="FN275">
            <v>0</v>
          </cell>
          <cell r="FO275">
            <v>0</v>
          </cell>
          <cell r="FP275">
            <v>0</v>
          </cell>
          <cell r="FQ275">
            <v>0</v>
          </cell>
          <cell r="FS275">
            <v>0</v>
          </cell>
          <cell r="FU275">
            <v>0.33053199999999999</v>
          </cell>
          <cell r="FV275">
            <v>0</v>
          </cell>
          <cell r="FW275">
            <v>0</v>
          </cell>
          <cell r="FX275">
            <v>0</v>
          </cell>
          <cell r="FY275">
            <v>-500</v>
          </cell>
          <cell r="FZ275">
            <v>0</v>
          </cell>
          <cell r="GA275">
            <v>0.22035399999999999</v>
          </cell>
          <cell r="GB275">
            <v>0</v>
          </cell>
          <cell r="GE275">
            <v>0.25</v>
          </cell>
          <cell r="GF275">
            <v>0</v>
          </cell>
          <cell r="GL275">
            <v>0</v>
          </cell>
          <cell r="GN275">
            <v>0</v>
          </cell>
          <cell r="GO275">
            <v>1.2500000000000001E-2</v>
          </cell>
          <cell r="GP275">
            <v>0</v>
          </cell>
          <cell r="GQ275" t="str">
            <v>72-12-254</v>
          </cell>
          <cell r="GR275">
            <v>0</v>
          </cell>
          <cell r="GS275">
            <v>-200</v>
          </cell>
          <cell r="GT275">
            <v>0.25</v>
          </cell>
          <cell r="GU275">
            <v>0</v>
          </cell>
          <cell r="GV275">
            <v>0</v>
          </cell>
          <cell r="GW275">
            <v>0</v>
          </cell>
          <cell r="GX275">
            <v>-500</v>
          </cell>
          <cell r="GY275">
            <v>-200</v>
          </cell>
          <cell r="GZ275">
            <v>-700</v>
          </cell>
          <cell r="HB275">
            <v>0</v>
          </cell>
          <cell r="HC275">
            <v>-700</v>
          </cell>
          <cell r="HE275">
            <v>0</v>
          </cell>
          <cell r="HO275">
            <v>0</v>
          </cell>
          <cell r="HP275">
            <v>0</v>
          </cell>
          <cell r="HQ275">
            <v>0</v>
          </cell>
          <cell r="HR275">
            <v>0</v>
          </cell>
          <cell r="HS275">
            <v>0</v>
          </cell>
          <cell r="HT275">
            <v>0</v>
          </cell>
          <cell r="HU275">
            <v>0</v>
          </cell>
          <cell r="HV275">
            <v>0</v>
          </cell>
          <cell r="HW275">
            <v>0</v>
          </cell>
          <cell r="HY275" t="e">
            <v>#DIV/0!</v>
          </cell>
          <cell r="HZ275" t="e">
            <v>#DIV/0!</v>
          </cell>
          <cell r="IA275" t="e">
            <v>#DIV/0!</v>
          </cell>
        </row>
        <row r="276">
          <cell r="B276" t="str">
            <v>72-10-255</v>
          </cell>
          <cell r="C276" t="str">
            <v>NextEra-PUR01467</v>
          </cell>
          <cell r="D276" t="str">
            <v xml:space="preserve">FPL Siegmund 1H </v>
          </cell>
          <cell r="E276">
            <v>24249</v>
          </cell>
          <cell r="F276">
            <v>30188</v>
          </cell>
          <cell r="H276">
            <v>3.1627999999999998</v>
          </cell>
          <cell r="I276">
            <v>3.1627999999999998</v>
          </cell>
          <cell r="J276">
            <v>1.2135</v>
          </cell>
          <cell r="K276">
            <v>0.27889999999999998</v>
          </cell>
          <cell r="L276">
            <v>0.42070000000000002</v>
          </cell>
          <cell r="M276">
            <v>0.17199999999999999</v>
          </cell>
          <cell r="N276">
            <v>0.16539999999999999</v>
          </cell>
          <cell r="O276">
            <v>0.38100000000000001</v>
          </cell>
          <cell r="P276">
            <v>5.7942999999999998</v>
          </cell>
          <cell r="Q276">
            <v>0.58199999999999996</v>
          </cell>
          <cell r="R276">
            <v>1267</v>
          </cell>
          <cell r="T276" t="str">
            <v>PriceTableXTXNGL</v>
          </cell>
          <cell r="Y276">
            <v>41422</v>
          </cell>
          <cell r="Z276">
            <v>17.649999999999999</v>
          </cell>
          <cell r="AB276">
            <v>23073.181</v>
          </cell>
          <cell r="AC276">
            <v>28847.206999999999</v>
          </cell>
          <cell r="AE276" t="str">
            <v>Yes</v>
          </cell>
          <cell r="AG276" t="str">
            <v>Yes</v>
          </cell>
          <cell r="AI276">
            <v>1</v>
          </cell>
          <cell r="AK276">
            <v>76328.308000000005</v>
          </cell>
          <cell r="AL276">
            <v>76328.308000000005</v>
          </cell>
          <cell r="AM276">
            <v>29285.57</v>
          </cell>
          <cell r="AN276">
            <v>6730.7340000000004</v>
          </cell>
          <cell r="AO276">
            <v>10152.814</v>
          </cell>
          <cell r="AP276">
            <v>4150.9009999999998</v>
          </cell>
          <cell r="AQ276">
            <v>3991.6219999999998</v>
          </cell>
          <cell r="AR276">
            <v>9194.7279999999992</v>
          </cell>
          <cell r="AS276">
            <v>216162.98500000004</v>
          </cell>
          <cell r="AU276">
            <v>72975.857000000004</v>
          </cell>
          <cell r="AV276">
            <v>72975.857000000004</v>
          </cell>
          <cell r="AW276">
            <v>27999.305</v>
          </cell>
          <cell r="AX276">
            <v>6435.11</v>
          </cell>
          <cell r="AY276">
            <v>9706.8870000000006</v>
          </cell>
          <cell r="AZ276">
            <v>3968.587</v>
          </cell>
          <cell r="BA276">
            <v>3816.3040000000001</v>
          </cell>
          <cell r="BB276">
            <v>8790.8819999999996</v>
          </cell>
          <cell r="BC276">
            <v>206668.78899999999</v>
          </cell>
          <cell r="BE276">
            <v>514.827</v>
          </cell>
          <cell r="BF276">
            <v>61745.56</v>
          </cell>
          <cell r="BG276">
            <v>28707.282999999999</v>
          </cell>
          <cell r="BH276">
            <v>5961.8450000000003</v>
          </cell>
          <cell r="BI276">
            <v>10801.991</v>
          </cell>
          <cell r="BJ276">
            <v>4062.3249999999998</v>
          </cell>
          <cell r="BK276">
            <v>3924.663</v>
          </cell>
          <cell r="BL276">
            <v>9228.9539999999997</v>
          </cell>
          <cell r="BM276">
            <v>124947.44799999999</v>
          </cell>
          <cell r="BO276">
            <v>514.827</v>
          </cell>
          <cell r="BP276">
            <v>61745.56</v>
          </cell>
          <cell r="BQ276">
            <v>28707.282999999999</v>
          </cell>
          <cell r="BR276">
            <v>5961.8450000000003</v>
          </cell>
          <cell r="BS276">
            <v>10801.991</v>
          </cell>
          <cell r="BT276">
            <v>4062.3240000000001</v>
          </cell>
          <cell r="BU276">
            <v>3924.663</v>
          </cell>
          <cell r="BV276">
            <v>9228.9539999999997</v>
          </cell>
          <cell r="BW276">
            <v>124947.44699999999</v>
          </cell>
          <cell r="CI276">
            <v>514.827</v>
          </cell>
          <cell r="CJ276">
            <v>61745.56</v>
          </cell>
          <cell r="CK276">
            <v>28707.282999999999</v>
          </cell>
          <cell r="CL276">
            <v>5961.8450000000003</v>
          </cell>
          <cell r="CM276">
            <v>10801.991</v>
          </cell>
          <cell r="CN276">
            <v>4062.3249999999998</v>
          </cell>
          <cell r="CO276">
            <v>3924.663</v>
          </cell>
          <cell r="CP276">
            <v>9228.9539999999997</v>
          </cell>
          <cell r="CQ276">
            <v>124947.44799999999</v>
          </cell>
          <cell r="CS276">
            <v>30.542999999999999</v>
          </cell>
          <cell r="CT276">
            <v>2321.9850000000001</v>
          </cell>
          <cell r="CU276">
            <v>1047.9690000000001</v>
          </cell>
          <cell r="CV276">
            <v>183.226</v>
          </cell>
          <cell r="CW276">
            <v>344.59500000000003</v>
          </cell>
          <cell r="CX276">
            <v>111.715</v>
          </cell>
          <cell r="CY276">
            <v>108.892</v>
          </cell>
          <cell r="CZ276">
            <v>225.71</v>
          </cell>
          <cell r="DB276">
            <v>30.75</v>
          </cell>
          <cell r="DC276">
            <v>4096.2</v>
          </cell>
          <cell r="DD276">
            <v>2628.5250000000001</v>
          </cell>
          <cell r="DE276">
            <v>593.97900000000004</v>
          </cell>
          <cell r="DF276">
            <v>1120.5989999999999</v>
          </cell>
          <cell r="DG276">
            <v>445.55599999999998</v>
          </cell>
          <cell r="DH276">
            <v>435.12700000000001</v>
          </cell>
          <cell r="DI276">
            <v>1070.097</v>
          </cell>
          <cell r="DJ276">
            <v>10420.833000000001</v>
          </cell>
          <cell r="DL276">
            <v>0.173902</v>
          </cell>
          <cell r="DM276">
            <v>0.173902</v>
          </cell>
          <cell r="DN276">
            <v>0.788246</v>
          </cell>
          <cell r="DO276">
            <v>1.126215</v>
          </cell>
          <cell r="DP276">
            <v>1.0925590000000001</v>
          </cell>
          <cell r="DQ276">
            <v>1.9415899999999999</v>
          </cell>
          <cell r="DS276">
            <v>89.53</v>
          </cell>
          <cell r="DT276">
            <v>10737.68</v>
          </cell>
          <cell r="DU276">
            <v>22628.400000000001</v>
          </cell>
          <cell r="DV276">
            <v>6714.32</v>
          </cell>
          <cell r="DW276">
            <v>11801.81</v>
          </cell>
          <cell r="DX276">
            <v>7887.37</v>
          </cell>
          <cell r="DY276">
            <v>7620.09</v>
          </cell>
          <cell r="DZ276">
            <v>17918.84</v>
          </cell>
          <cell r="EA276">
            <v>85398.04</v>
          </cell>
          <cell r="EC276">
            <v>89.53</v>
          </cell>
          <cell r="ED276">
            <v>10737.68</v>
          </cell>
          <cell r="EE276">
            <v>22628.400000000001</v>
          </cell>
          <cell r="EF276">
            <v>6714.32</v>
          </cell>
          <cell r="EG276">
            <v>11801.81</v>
          </cell>
          <cell r="EH276">
            <v>7887.37</v>
          </cell>
          <cell r="EI276">
            <v>7620.09</v>
          </cell>
          <cell r="EJ276">
            <v>17918.84</v>
          </cell>
          <cell r="EK276">
            <v>85398.04</v>
          </cell>
          <cell r="EM276">
            <v>516.43399999999997</v>
          </cell>
          <cell r="EN276">
            <v>521.33699999999999</v>
          </cell>
          <cell r="EP276">
            <v>629.32399999999996</v>
          </cell>
          <cell r="EQ276">
            <v>639.93100000000004</v>
          </cell>
          <cell r="ES276">
            <v>115.85599999999999</v>
          </cell>
          <cell r="ET276">
            <v>134.107</v>
          </cell>
          <cell r="EX276">
            <v>24133.144</v>
          </cell>
          <cell r="EY276">
            <v>30053.893</v>
          </cell>
          <cell r="FA276">
            <v>5.7519999999999998</v>
          </cell>
          <cell r="FB276">
            <v>7.1509999999999998</v>
          </cell>
          <cell r="FC276">
            <v>517.94000000000005</v>
          </cell>
          <cell r="FD276">
            <v>673.18799999999999</v>
          </cell>
          <cell r="FE276">
            <v>239.191</v>
          </cell>
          <cell r="FF276">
            <v>292.33</v>
          </cell>
          <cell r="FK276">
            <v>18471.791999999998</v>
          </cell>
          <cell r="FL276">
            <v>18728.135999999999</v>
          </cell>
          <cell r="FM276">
            <v>18572.817999999999</v>
          </cell>
          <cell r="FN276">
            <v>412.601</v>
          </cell>
          <cell r="FO276">
            <v>195.63399999999999</v>
          </cell>
          <cell r="FP276">
            <v>2153.777</v>
          </cell>
          <cell r="FQ276">
            <v>15966.124</v>
          </cell>
          <cell r="FS276">
            <v>18728.135999999999</v>
          </cell>
          <cell r="FU276">
            <v>0.33053199999999999</v>
          </cell>
          <cell r="FV276">
            <v>-9978.1</v>
          </cell>
          <cell r="FW276">
            <v>0</v>
          </cell>
          <cell r="FX276">
            <v>0</v>
          </cell>
          <cell r="FY276">
            <v>0</v>
          </cell>
          <cell r="FZ276">
            <v>161.1</v>
          </cell>
          <cell r="GA276">
            <v>0.22035399999999999</v>
          </cell>
          <cell r="GB276">
            <v>-5343.36</v>
          </cell>
          <cell r="GE276">
            <v>0.25</v>
          </cell>
          <cell r="GF276">
            <v>-7547</v>
          </cell>
          <cell r="GL276">
            <v>-1685.52</v>
          </cell>
          <cell r="GN276">
            <v>-4775.6400000000003</v>
          </cell>
          <cell r="GO276">
            <v>1.2500000000000001E-2</v>
          </cell>
          <cell r="GP276">
            <v>-1561.84</v>
          </cell>
          <cell r="GQ276" t="str">
            <v>72-12-255</v>
          </cell>
          <cell r="GR276">
            <v>102</v>
          </cell>
          <cell r="GS276">
            <v>-200</v>
          </cell>
          <cell r="GT276">
            <v>0.25</v>
          </cell>
          <cell r="GU276">
            <v>-25.5</v>
          </cell>
          <cell r="GV276">
            <v>0</v>
          </cell>
          <cell r="GW276">
            <v>0</v>
          </cell>
          <cell r="GX276">
            <v>-30891.46</v>
          </cell>
          <cell r="GY276">
            <v>-225.5</v>
          </cell>
          <cell r="GZ276">
            <v>-31116.959999999999</v>
          </cell>
          <cell r="HB276">
            <v>74050.740000000005</v>
          </cell>
          <cell r="HC276">
            <v>128331.82</v>
          </cell>
          <cell r="HE276">
            <v>0</v>
          </cell>
          <cell r="HO276">
            <v>18728</v>
          </cell>
          <cell r="HP276">
            <v>18728</v>
          </cell>
          <cell r="HQ276">
            <v>0</v>
          </cell>
          <cell r="HR276">
            <v>74050.740000000005</v>
          </cell>
          <cell r="HS276">
            <v>-4775.6400000000003</v>
          </cell>
          <cell r="HT276">
            <v>-1685.52</v>
          </cell>
          <cell r="HU276">
            <v>67589.58</v>
          </cell>
          <cell r="HV276">
            <v>0</v>
          </cell>
          <cell r="HW276">
            <v>67589.58</v>
          </cell>
          <cell r="HY276">
            <v>3.6090121742844938</v>
          </cell>
          <cell r="HZ276" t="e">
            <v>#DIV/0!</v>
          </cell>
          <cell r="IA276">
            <v>3.6090121742844938</v>
          </cell>
        </row>
        <row r="277">
          <cell r="B277" t="str">
            <v>72-40-336</v>
          </cell>
          <cell r="C277" t="str">
            <v>NextEra-PUR01467</v>
          </cell>
          <cell r="D277" t="str">
            <v>Cherry #3</v>
          </cell>
          <cell r="E277">
            <v>0</v>
          </cell>
          <cell r="F277">
            <v>0</v>
          </cell>
          <cell r="H277">
            <v>2.1339000000000001</v>
          </cell>
          <cell r="I277">
            <v>2.1339000000000001</v>
          </cell>
          <cell r="J277">
            <v>0.48649999999999999</v>
          </cell>
          <cell r="K277">
            <v>0.1145</v>
          </cell>
          <cell r="L277">
            <v>0.1135</v>
          </cell>
          <cell r="M277">
            <v>4.7100000000000003E-2</v>
          </cell>
          <cell r="N277">
            <v>2.98E-2</v>
          </cell>
          <cell r="O277">
            <v>7.9000000000000001E-2</v>
          </cell>
          <cell r="P277">
            <v>3.0043000000000002</v>
          </cell>
          <cell r="Q277">
            <v>0.81530000000000002</v>
          </cell>
          <cell r="R277">
            <v>1106.3</v>
          </cell>
          <cell r="T277" t="str">
            <v>PriceTableXTXNGL</v>
          </cell>
          <cell r="Y277">
            <v>40920</v>
          </cell>
          <cell r="Z277">
            <v>14.65</v>
          </cell>
          <cell r="AB277">
            <v>0</v>
          </cell>
          <cell r="AC277">
            <v>0</v>
          </cell>
          <cell r="AE277" t="str">
            <v>Yes</v>
          </cell>
          <cell r="AG277" t="str">
            <v>Yes</v>
          </cell>
          <cell r="AI277">
            <v>1</v>
          </cell>
          <cell r="AK277">
            <v>0</v>
          </cell>
          <cell r="AL277">
            <v>0</v>
          </cell>
          <cell r="AM277">
            <v>0</v>
          </cell>
          <cell r="AN277">
            <v>0</v>
          </cell>
          <cell r="AO277">
            <v>0</v>
          </cell>
          <cell r="AP277">
            <v>0</v>
          </cell>
          <cell r="AQ277">
            <v>0</v>
          </cell>
          <cell r="AR277">
            <v>0</v>
          </cell>
          <cell r="AS277">
            <v>0</v>
          </cell>
          <cell r="AU277">
            <v>0</v>
          </cell>
          <cell r="AV277">
            <v>0</v>
          </cell>
          <cell r="AW277">
            <v>0</v>
          </cell>
          <cell r="AX277">
            <v>0</v>
          </cell>
          <cell r="AY277">
            <v>0</v>
          </cell>
          <cell r="AZ277">
            <v>0</v>
          </cell>
          <cell r="BA277">
            <v>0</v>
          </cell>
          <cell r="BB277">
            <v>0</v>
          </cell>
          <cell r="BC277">
            <v>0</v>
          </cell>
          <cell r="BE277">
            <v>0</v>
          </cell>
          <cell r="BF277">
            <v>0</v>
          </cell>
          <cell r="BG277">
            <v>0</v>
          </cell>
          <cell r="BH277">
            <v>0</v>
          </cell>
          <cell r="BI277">
            <v>0</v>
          </cell>
          <cell r="BJ277">
            <v>0</v>
          </cell>
          <cell r="BK277">
            <v>0</v>
          </cell>
          <cell r="BL277">
            <v>0</v>
          </cell>
          <cell r="BM277">
            <v>0</v>
          </cell>
          <cell r="BO277">
            <v>0</v>
          </cell>
          <cell r="BP277">
            <v>0</v>
          </cell>
          <cell r="BQ277">
            <v>0</v>
          </cell>
          <cell r="BR277">
            <v>0</v>
          </cell>
          <cell r="BS277">
            <v>0</v>
          </cell>
          <cell r="BT277">
            <v>0</v>
          </cell>
          <cell r="BU277">
            <v>0</v>
          </cell>
          <cell r="BV277">
            <v>0</v>
          </cell>
          <cell r="BW277">
            <v>0</v>
          </cell>
          <cell r="CI277">
            <v>0</v>
          </cell>
          <cell r="CJ277">
            <v>0</v>
          </cell>
          <cell r="CK277">
            <v>0</v>
          </cell>
          <cell r="CL277">
            <v>0</v>
          </cell>
          <cell r="CM277">
            <v>0</v>
          </cell>
          <cell r="CN277">
            <v>0</v>
          </cell>
          <cell r="CO277">
            <v>0</v>
          </cell>
          <cell r="CP277">
            <v>0</v>
          </cell>
          <cell r="CQ277">
            <v>0</v>
          </cell>
          <cell r="CS277">
            <v>0</v>
          </cell>
          <cell r="CT277">
            <v>0</v>
          </cell>
          <cell r="CU277">
            <v>0</v>
          </cell>
          <cell r="CV277">
            <v>0</v>
          </cell>
          <cell r="CW277">
            <v>0</v>
          </cell>
          <cell r="CX277">
            <v>0</v>
          </cell>
          <cell r="CY277">
            <v>0</v>
          </cell>
          <cell r="CZ277">
            <v>0</v>
          </cell>
          <cell r="DB277">
            <v>0</v>
          </cell>
          <cell r="DC277">
            <v>0</v>
          </cell>
          <cell r="DD277">
            <v>0</v>
          </cell>
          <cell r="DE277">
            <v>0</v>
          </cell>
          <cell r="DF277">
            <v>0</v>
          </cell>
          <cell r="DG277">
            <v>0</v>
          </cell>
          <cell r="DH277">
            <v>0</v>
          </cell>
          <cell r="DI277">
            <v>0</v>
          </cell>
          <cell r="DJ277">
            <v>0</v>
          </cell>
          <cell r="DL277">
            <v>0.173902</v>
          </cell>
          <cell r="DM277">
            <v>0.173902</v>
          </cell>
          <cell r="DN277">
            <v>0.788246</v>
          </cell>
          <cell r="DO277">
            <v>1.126215</v>
          </cell>
          <cell r="DP277">
            <v>1.0925590000000001</v>
          </cell>
          <cell r="DQ277">
            <v>1.9415899999999999</v>
          </cell>
          <cell r="DS277">
            <v>0</v>
          </cell>
          <cell r="DT277">
            <v>0</v>
          </cell>
          <cell r="DU277">
            <v>0</v>
          </cell>
          <cell r="DV277">
            <v>0</v>
          </cell>
          <cell r="DW277">
            <v>0</v>
          </cell>
          <cell r="DX277">
            <v>0</v>
          </cell>
          <cell r="DY277">
            <v>0</v>
          </cell>
          <cell r="DZ277">
            <v>0</v>
          </cell>
          <cell r="EA277">
            <v>0</v>
          </cell>
          <cell r="EC277">
            <v>0</v>
          </cell>
          <cell r="ED277">
            <v>0</v>
          </cell>
          <cell r="EE277">
            <v>0</v>
          </cell>
          <cell r="EF277">
            <v>0</v>
          </cell>
          <cell r="EG277">
            <v>0</v>
          </cell>
          <cell r="EH277">
            <v>0</v>
          </cell>
          <cell r="EI277">
            <v>0</v>
          </cell>
          <cell r="EJ277">
            <v>0</v>
          </cell>
          <cell r="EK277">
            <v>0</v>
          </cell>
          <cell r="EM277">
            <v>0</v>
          </cell>
          <cell r="EN277">
            <v>0</v>
          </cell>
          <cell r="EP277">
            <v>0</v>
          </cell>
          <cell r="EQ277">
            <v>0</v>
          </cell>
          <cell r="ES277">
            <v>0</v>
          </cell>
          <cell r="ET277">
            <v>0</v>
          </cell>
          <cell r="EX277">
            <v>0</v>
          </cell>
          <cell r="EY277">
            <v>0</v>
          </cell>
          <cell r="FA277">
            <v>0</v>
          </cell>
          <cell r="FB277">
            <v>0</v>
          </cell>
          <cell r="FC277">
            <v>0</v>
          </cell>
          <cell r="FD277">
            <v>0</v>
          </cell>
          <cell r="FE277">
            <v>0</v>
          </cell>
          <cell r="FF277">
            <v>0</v>
          </cell>
          <cell r="FK277">
            <v>0</v>
          </cell>
          <cell r="FL277">
            <v>0</v>
          </cell>
          <cell r="FM277">
            <v>0</v>
          </cell>
          <cell r="FN277">
            <v>0</v>
          </cell>
          <cell r="FO277">
            <v>0</v>
          </cell>
          <cell r="FP277">
            <v>0</v>
          </cell>
          <cell r="FQ277">
            <v>0</v>
          </cell>
          <cell r="FS277">
            <v>0</v>
          </cell>
          <cell r="FU277">
            <v>0.33053199999999999</v>
          </cell>
          <cell r="FV277">
            <v>0</v>
          </cell>
          <cell r="FW277">
            <v>0</v>
          </cell>
          <cell r="FX277">
            <v>0</v>
          </cell>
          <cell r="FY277">
            <v>-500</v>
          </cell>
          <cell r="FZ277">
            <v>253</v>
          </cell>
          <cell r="GA277">
            <v>0.165266</v>
          </cell>
          <cell r="GB277">
            <v>0</v>
          </cell>
          <cell r="GE277">
            <v>0.33053199999999999</v>
          </cell>
          <cell r="GF277">
            <v>0</v>
          </cell>
          <cell r="GL277">
            <v>0</v>
          </cell>
          <cell r="GN277">
            <v>0</v>
          </cell>
          <cell r="GO277">
            <v>1.2500000000000001E-2</v>
          </cell>
          <cell r="GP277">
            <v>0</v>
          </cell>
          <cell r="GQ277" t="str">
            <v>72-41-336</v>
          </cell>
          <cell r="GR277">
            <v>16</v>
          </cell>
          <cell r="GS277">
            <v>-200</v>
          </cell>
          <cell r="GT277">
            <v>0.25</v>
          </cell>
          <cell r="GU277">
            <v>-4</v>
          </cell>
          <cell r="GV277">
            <v>-16</v>
          </cell>
          <cell r="GW277">
            <v>-58.86</v>
          </cell>
          <cell r="GX277">
            <v>-500</v>
          </cell>
          <cell r="GY277">
            <v>-262.86</v>
          </cell>
          <cell r="GZ277">
            <v>-762.86</v>
          </cell>
          <cell r="HB277">
            <v>0</v>
          </cell>
          <cell r="HC277">
            <v>-762.86</v>
          </cell>
          <cell r="HE277">
            <v>0</v>
          </cell>
          <cell r="HO277">
            <v>0</v>
          </cell>
          <cell r="HP277">
            <v>0</v>
          </cell>
          <cell r="HQ277">
            <v>0</v>
          </cell>
          <cell r="HR277">
            <v>0</v>
          </cell>
          <cell r="HS277">
            <v>0</v>
          </cell>
          <cell r="HT277">
            <v>0</v>
          </cell>
          <cell r="HU277">
            <v>0</v>
          </cell>
          <cell r="HV277">
            <v>0</v>
          </cell>
          <cell r="HW277">
            <v>0</v>
          </cell>
          <cell r="HY277" t="e">
            <v>#DIV/0!</v>
          </cell>
          <cell r="HZ277" t="e">
            <v>#DIV/0!</v>
          </cell>
          <cell r="IA277" t="e">
            <v>#DIV/0!</v>
          </cell>
        </row>
        <row r="278">
          <cell r="B278" t="str">
            <v>72-40-338</v>
          </cell>
          <cell r="C278" t="str">
            <v>NextEra-PUR01467</v>
          </cell>
          <cell r="D278" t="str">
            <v>Brogan</v>
          </cell>
          <cell r="E278">
            <v>13</v>
          </cell>
          <cell r="F278">
            <v>15</v>
          </cell>
          <cell r="H278">
            <v>2.1844000000000001</v>
          </cell>
          <cell r="I278">
            <v>2.1844000000000001</v>
          </cell>
          <cell r="J278">
            <v>0.50549999999999995</v>
          </cell>
          <cell r="K278">
            <v>0.1171</v>
          </cell>
          <cell r="L278">
            <v>0.1221</v>
          </cell>
          <cell r="M278">
            <v>4.87E-2</v>
          </cell>
          <cell r="N278">
            <v>3.2800000000000003E-2</v>
          </cell>
          <cell r="O278">
            <v>0.1087</v>
          </cell>
          <cell r="P278">
            <v>3.1193</v>
          </cell>
          <cell r="Q278">
            <v>0.82089999999999996</v>
          </cell>
          <cell r="R278">
            <v>1111.5</v>
          </cell>
          <cell r="T278" t="str">
            <v>PriceTableXTXNGL</v>
          </cell>
          <cell r="Y278">
            <v>40866</v>
          </cell>
          <cell r="Z278">
            <v>14.65</v>
          </cell>
          <cell r="AB278">
            <v>12.374000000000001</v>
          </cell>
          <cell r="AC278">
            <v>14.333</v>
          </cell>
          <cell r="AE278" t="str">
            <v>Yes</v>
          </cell>
          <cell r="AG278" t="str">
            <v>Yes</v>
          </cell>
          <cell r="AI278">
            <v>1</v>
          </cell>
          <cell r="AK278">
            <v>28.271000000000001</v>
          </cell>
          <cell r="AL278">
            <v>28.271000000000001</v>
          </cell>
          <cell r="AM278">
            <v>6.5419999999999998</v>
          </cell>
          <cell r="AN278">
            <v>1.516</v>
          </cell>
          <cell r="AO278">
            <v>1.58</v>
          </cell>
          <cell r="AP278">
            <v>0.63</v>
          </cell>
          <cell r="AQ278">
            <v>0.42399999999999999</v>
          </cell>
          <cell r="AR278">
            <v>1.407</v>
          </cell>
          <cell r="AS278">
            <v>68.641000000000005</v>
          </cell>
          <cell r="AU278">
            <v>27.03</v>
          </cell>
          <cell r="AV278">
            <v>27.03</v>
          </cell>
          <cell r="AW278">
            <v>6.2549999999999999</v>
          </cell>
          <cell r="AX278">
            <v>1.4490000000000001</v>
          </cell>
          <cell r="AY278">
            <v>1.5109999999999999</v>
          </cell>
          <cell r="AZ278">
            <v>0.60299999999999998</v>
          </cell>
          <cell r="BA278">
            <v>0.40600000000000003</v>
          </cell>
          <cell r="BB278">
            <v>1.345</v>
          </cell>
          <cell r="BC278">
            <v>65.629000000000005</v>
          </cell>
          <cell r="BE278">
            <v>0.191</v>
          </cell>
          <cell r="BF278">
            <v>22.87</v>
          </cell>
          <cell r="BG278">
            <v>6.4130000000000003</v>
          </cell>
          <cell r="BH278">
            <v>1.343</v>
          </cell>
          <cell r="BI278">
            <v>1.681</v>
          </cell>
          <cell r="BJ278">
            <v>0.61699999999999999</v>
          </cell>
          <cell r="BK278">
            <v>0.41699999999999998</v>
          </cell>
          <cell r="BL278">
            <v>1.4119999999999999</v>
          </cell>
          <cell r="BM278">
            <v>34.943999999999996</v>
          </cell>
          <cell r="BO278">
            <v>0.191</v>
          </cell>
          <cell r="BP278">
            <v>22.87</v>
          </cell>
          <cell r="BQ278">
            <v>6.4130000000000003</v>
          </cell>
          <cell r="BR278">
            <v>1.3420000000000001</v>
          </cell>
          <cell r="BS278">
            <v>1.681</v>
          </cell>
          <cell r="BT278">
            <v>0.61699999999999999</v>
          </cell>
          <cell r="BU278">
            <v>0.41799999999999998</v>
          </cell>
          <cell r="BV278">
            <v>1.4119999999999999</v>
          </cell>
          <cell r="BW278">
            <v>34.943999999999996</v>
          </cell>
          <cell r="CI278">
            <v>0.191</v>
          </cell>
          <cell r="CJ278">
            <v>22.87</v>
          </cell>
          <cell r="CK278">
            <v>6.4130000000000003</v>
          </cell>
          <cell r="CL278">
            <v>1.343</v>
          </cell>
          <cell r="CM278">
            <v>1.681</v>
          </cell>
          <cell r="CN278">
            <v>0.61699999999999999</v>
          </cell>
          <cell r="CO278">
            <v>0.41699999999999998</v>
          </cell>
          <cell r="CP278">
            <v>1.4119999999999999</v>
          </cell>
          <cell r="CQ278">
            <v>34.943999999999996</v>
          </cell>
          <cell r="CS278">
            <v>1.0999999999999999E-2</v>
          </cell>
          <cell r="CT278">
            <v>0.86</v>
          </cell>
          <cell r="CU278">
            <v>0.23400000000000001</v>
          </cell>
          <cell r="CV278">
            <v>4.1000000000000002E-2</v>
          </cell>
          <cell r="CW278">
            <v>5.3999999999999999E-2</v>
          </cell>
          <cell r="CX278">
            <v>1.7000000000000001E-2</v>
          </cell>
          <cell r="CY278">
            <v>1.2E-2</v>
          </cell>
          <cell r="CZ278">
            <v>3.5000000000000003E-2</v>
          </cell>
          <cell r="DB278">
            <v>1.0999999999999999E-2</v>
          </cell>
          <cell r="DC278">
            <v>1.5169999999999999</v>
          </cell>
          <cell r="DD278">
            <v>0.58699999999999997</v>
          </cell>
          <cell r="DE278">
            <v>0.13400000000000001</v>
          </cell>
          <cell r="DF278">
            <v>0.17399999999999999</v>
          </cell>
          <cell r="DG278">
            <v>6.8000000000000005E-2</v>
          </cell>
          <cell r="DH278">
            <v>4.5999999999999999E-2</v>
          </cell>
          <cell r="DI278">
            <v>0.16400000000000001</v>
          </cell>
          <cell r="DJ278">
            <v>2.7009999999999996</v>
          </cell>
          <cell r="DL278">
            <v>0.173902</v>
          </cell>
          <cell r="DM278">
            <v>0.173902</v>
          </cell>
          <cell r="DN278">
            <v>0.788246</v>
          </cell>
          <cell r="DO278">
            <v>1.126215</v>
          </cell>
          <cell r="DP278">
            <v>1.0925590000000001</v>
          </cell>
          <cell r="DQ278">
            <v>1.9415899999999999</v>
          </cell>
          <cell r="DS278">
            <v>0.03</v>
          </cell>
          <cell r="DT278">
            <v>3.98</v>
          </cell>
          <cell r="DU278">
            <v>5.0599999999999996</v>
          </cell>
          <cell r="DV278">
            <v>1.51</v>
          </cell>
          <cell r="DW278">
            <v>1.84</v>
          </cell>
          <cell r="DX278">
            <v>1.2</v>
          </cell>
          <cell r="DY278">
            <v>0.81</v>
          </cell>
          <cell r="DZ278">
            <v>2.74</v>
          </cell>
          <cell r="EA278">
            <v>17.170000000000002</v>
          </cell>
          <cell r="EC278">
            <v>0.03</v>
          </cell>
          <cell r="ED278">
            <v>3.98</v>
          </cell>
          <cell r="EE278">
            <v>5.0599999999999996</v>
          </cell>
          <cell r="EF278">
            <v>1.51</v>
          </cell>
          <cell r="EG278">
            <v>1.84</v>
          </cell>
          <cell r="EH278">
            <v>1.2</v>
          </cell>
          <cell r="EI278">
            <v>0.81</v>
          </cell>
          <cell r="EJ278">
            <v>2.74</v>
          </cell>
          <cell r="EK278">
            <v>17.170000000000002</v>
          </cell>
          <cell r="EM278">
            <v>0.27700000000000002</v>
          </cell>
          <cell r="EN278">
            <v>0.27900000000000003</v>
          </cell>
          <cell r="EP278">
            <v>0.313</v>
          </cell>
          <cell r="EQ278">
            <v>0.318</v>
          </cell>
          <cell r="ES278">
            <v>5.7999999999999996E-2</v>
          </cell>
          <cell r="ET278">
            <v>6.7000000000000004E-2</v>
          </cell>
          <cell r="EX278">
            <v>12.942</v>
          </cell>
          <cell r="EY278">
            <v>14.933</v>
          </cell>
          <cell r="FA278">
            <v>3.0000000000000001E-3</v>
          </cell>
          <cell r="FB278">
            <v>4.0000000000000001E-3</v>
          </cell>
          <cell r="FC278">
            <v>0.27800000000000002</v>
          </cell>
          <cell r="FD278">
            <v>0.33400000000000002</v>
          </cell>
          <cell r="FE278">
            <v>0.128</v>
          </cell>
          <cell r="FF278">
            <v>0.14499999999999999</v>
          </cell>
          <cell r="FK278">
            <v>11.635</v>
          </cell>
          <cell r="FL278">
            <v>11.795999999999999</v>
          </cell>
          <cell r="FM278">
            <v>11.698</v>
          </cell>
          <cell r="FN278">
            <v>0.26</v>
          </cell>
          <cell r="FO278">
            <v>0.123</v>
          </cell>
          <cell r="FP278">
            <v>1.357</v>
          </cell>
          <cell r="FQ278">
            <v>10.057</v>
          </cell>
          <cell r="FS278">
            <v>11.795999999999999</v>
          </cell>
          <cell r="FU278">
            <v>0.33053199999999999</v>
          </cell>
          <cell r="FV278">
            <v>-4.96</v>
          </cell>
          <cell r="FW278">
            <v>0</v>
          </cell>
          <cell r="FX278">
            <v>0</v>
          </cell>
          <cell r="FY278">
            <v>-500</v>
          </cell>
          <cell r="FZ278">
            <v>280.89999999999998</v>
          </cell>
          <cell r="GA278">
            <v>0.165266</v>
          </cell>
          <cell r="GB278">
            <v>-2.15</v>
          </cell>
          <cell r="GE278">
            <v>0.27544299999999999</v>
          </cell>
          <cell r="GF278">
            <v>-4.13</v>
          </cell>
          <cell r="GL278">
            <v>-1.08</v>
          </cell>
          <cell r="GN278">
            <v>-3.06</v>
          </cell>
          <cell r="GO278">
            <v>1.2500000000000001E-2</v>
          </cell>
          <cell r="GP278">
            <v>-0.44</v>
          </cell>
          <cell r="GQ278" t="str">
            <v xml:space="preserve"> </v>
          </cell>
          <cell r="GR278">
            <v>0</v>
          </cell>
          <cell r="GS278">
            <v>0</v>
          </cell>
          <cell r="GT278">
            <v>0.25</v>
          </cell>
          <cell r="GU278">
            <v>0</v>
          </cell>
          <cell r="GV278">
            <v>0</v>
          </cell>
          <cell r="GW278">
            <v>0</v>
          </cell>
          <cell r="GX278">
            <v>-515.81999999999994</v>
          </cell>
          <cell r="GY278">
            <v>0</v>
          </cell>
          <cell r="GZ278">
            <v>-515.81999999999994</v>
          </cell>
          <cell r="HB278">
            <v>47.45</v>
          </cell>
          <cell r="HC278">
            <v>-451.19999999999993</v>
          </cell>
          <cell r="HE278">
            <v>0</v>
          </cell>
          <cell r="HO278">
            <v>12</v>
          </cell>
          <cell r="HP278">
            <v>12</v>
          </cell>
          <cell r="HQ278">
            <v>0</v>
          </cell>
          <cell r="HR278">
            <v>47.45</v>
          </cell>
          <cell r="HS278">
            <v>-3.06</v>
          </cell>
          <cell r="HT278">
            <v>-1.08</v>
          </cell>
          <cell r="HU278">
            <v>43.31</v>
          </cell>
          <cell r="HV278">
            <v>0</v>
          </cell>
          <cell r="HW278">
            <v>43.31</v>
          </cell>
          <cell r="HY278">
            <v>3.6091666666666669</v>
          </cell>
          <cell r="HZ278" t="e">
            <v>#DIV/0!</v>
          </cell>
          <cell r="IA278">
            <v>3.6091666666666669</v>
          </cell>
        </row>
        <row r="279">
          <cell r="B279" t="str">
            <v>72-40-344</v>
          </cell>
          <cell r="C279" t="str">
            <v>NextEra-PUR01467</v>
          </cell>
          <cell r="D279" t="str">
            <v>Smith 1H</v>
          </cell>
          <cell r="E279">
            <v>5362</v>
          </cell>
          <cell r="F279">
            <v>6624</v>
          </cell>
          <cell r="H279">
            <v>3.4845000000000002</v>
          </cell>
          <cell r="I279">
            <v>3.4845000000000002</v>
          </cell>
          <cell r="J279">
            <v>1.3122</v>
          </cell>
          <cell r="K279">
            <v>0.19040000000000001</v>
          </cell>
          <cell r="L279">
            <v>0.42309999999999998</v>
          </cell>
          <cell r="M279">
            <v>0.12759999999999999</v>
          </cell>
          <cell r="N279">
            <v>0.15160000000000001</v>
          </cell>
          <cell r="O279">
            <v>0.25519999999999998</v>
          </cell>
          <cell r="P279">
            <v>5.9446000000000003</v>
          </cell>
          <cell r="Q279">
            <v>0.52910000000000001</v>
          </cell>
          <cell r="R279">
            <v>1257.2</v>
          </cell>
          <cell r="T279" t="str">
            <v>PriceTableXTXNGL</v>
          </cell>
          <cell r="Y279">
            <v>41435</v>
          </cell>
          <cell r="Z279">
            <v>14.65</v>
          </cell>
          <cell r="AB279">
            <v>5102.1880000000001</v>
          </cell>
          <cell r="AC279">
            <v>6329.7960000000003</v>
          </cell>
          <cell r="AE279" t="str">
            <v>Yes</v>
          </cell>
          <cell r="AG279" t="str">
            <v>Yes</v>
          </cell>
          <cell r="AI279">
            <v>1</v>
          </cell>
          <cell r="AK279">
            <v>18595.306</v>
          </cell>
          <cell r="AL279">
            <v>18595.306</v>
          </cell>
          <cell r="AM279">
            <v>7002.6580000000004</v>
          </cell>
          <cell r="AN279">
            <v>1016.0839999999999</v>
          </cell>
          <cell r="AO279">
            <v>2257.9059999999999</v>
          </cell>
          <cell r="AP279">
            <v>680.947</v>
          </cell>
          <cell r="AQ279">
            <v>809.02499999999998</v>
          </cell>
          <cell r="AR279">
            <v>1361.895</v>
          </cell>
          <cell r="AS279">
            <v>50319.127000000008</v>
          </cell>
          <cell r="AU279">
            <v>17778.574000000001</v>
          </cell>
          <cell r="AV279">
            <v>17778.574000000001</v>
          </cell>
          <cell r="AW279">
            <v>6695.0910000000003</v>
          </cell>
          <cell r="AX279">
            <v>971.45699999999999</v>
          </cell>
          <cell r="AY279">
            <v>2158.7359999999999</v>
          </cell>
          <cell r="AZ279">
            <v>651.03899999999999</v>
          </cell>
          <cell r="BA279">
            <v>773.49199999999996</v>
          </cell>
          <cell r="BB279">
            <v>1302.078</v>
          </cell>
          <cell r="BC279">
            <v>48109.040999999997</v>
          </cell>
          <cell r="BE279">
            <v>125.42400000000001</v>
          </cell>
          <cell r="BF279">
            <v>15042.618</v>
          </cell>
          <cell r="BG279">
            <v>6864.38</v>
          </cell>
          <cell r="BH279">
            <v>900.01099999999997</v>
          </cell>
          <cell r="BI279">
            <v>2402.2779999999998</v>
          </cell>
          <cell r="BJ279">
            <v>666.41600000000005</v>
          </cell>
          <cell r="BK279">
            <v>795.45399999999995</v>
          </cell>
          <cell r="BL279">
            <v>1366.9639999999999</v>
          </cell>
          <cell r="BM279">
            <v>28163.545000000002</v>
          </cell>
          <cell r="BO279">
            <v>125.42400000000001</v>
          </cell>
          <cell r="BP279">
            <v>15042.619000000001</v>
          </cell>
          <cell r="BQ279">
            <v>6864.38</v>
          </cell>
          <cell r="BR279">
            <v>900.01199999999994</v>
          </cell>
          <cell r="BS279">
            <v>2402.279</v>
          </cell>
          <cell r="BT279">
            <v>666.41600000000005</v>
          </cell>
          <cell r="BU279">
            <v>795.45399999999995</v>
          </cell>
          <cell r="BV279">
            <v>1366.9639999999999</v>
          </cell>
          <cell r="BW279">
            <v>28163.548000000003</v>
          </cell>
          <cell r="CI279">
            <v>125.42400000000001</v>
          </cell>
          <cell r="CJ279">
            <v>15042.618</v>
          </cell>
          <cell r="CK279">
            <v>6864.38</v>
          </cell>
          <cell r="CL279">
            <v>900.01099999999997</v>
          </cell>
          <cell r="CM279">
            <v>2402.2779999999998</v>
          </cell>
          <cell r="CN279">
            <v>666.41600000000005</v>
          </cell>
          <cell r="CO279">
            <v>795.45399999999995</v>
          </cell>
          <cell r="CP279">
            <v>1366.9639999999999</v>
          </cell>
          <cell r="CQ279">
            <v>28163.545000000002</v>
          </cell>
          <cell r="CS279">
            <v>7.4409999999999998</v>
          </cell>
          <cell r="CT279">
            <v>565.68799999999999</v>
          </cell>
          <cell r="CU279">
            <v>250.58600000000001</v>
          </cell>
          <cell r="CV279">
            <v>27.66</v>
          </cell>
          <cell r="CW279">
            <v>76.635000000000005</v>
          </cell>
          <cell r="CX279">
            <v>18.327000000000002</v>
          </cell>
          <cell r="CY279">
            <v>22.07</v>
          </cell>
          <cell r="CZ279">
            <v>33.430999999999997</v>
          </cell>
          <cell r="DB279">
            <v>7.4909999999999997</v>
          </cell>
          <cell r="DC279">
            <v>997.92700000000002</v>
          </cell>
          <cell r="DD279">
            <v>628.52300000000002</v>
          </cell>
          <cell r="DE279">
            <v>89.668000000000006</v>
          </cell>
          <cell r="DF279">
            <v>249.21199999999999</v>
          </cell>
          <cell r="DG279">
            <v>73.093000000000004</v>
          </cell>
          <cell r="DH279">
            <v>88.191999999999993</v>
          </cell>
          <cell r="DI279">
            <v>158.5</v>
          </cell>
          <cell r="DJ279">
            <v>2292.6059999999998</v>
          </cell>
          <cell r="DL279">
            <v>0.173902</v>
          </cell>
          <cell r="DM279">
            <v>0.173902</v>
          </cell>
          <cell r="DN279">
            <v>0.788246</v>
          </cell>
          <cell r="DO279">
            <v>1.126215</v>
          </cell>
          <cell r="DP279">
            <v>1.0925590000000001</v>
          </cell>
          <cell r="DQ279">
            <v>1.9415899999999999</v>
          </cell>
          <cell r="DS279">
            <v>21.81</v>
          </cell>
          <cell r="DT279">
            <v>2615.94</v>
          </cell>
          <cell r="DU279">
            <v>5410.82</v>
          </cell>
          <cell r="DV279">
            <v>1013.61</v>
          </cell>
          <cell r="DW279">
            <v>2624.63</v>
          </cell>
          <cell r="DX279">
            <v>1293.9100000000001</v>
          </cell>
          <cell r="DY279">
            <v>1544.45</v>
          </cell>
          <cell r="DZ279">
            <v>2654.08</v>
          </cell>
          <cell r="EA279">
            <v>17179.25</v>
          </cell>
          <cell r="EC279">
            <v>21.81</v>
          </cell>
          <cell r="ED279">
            <v>2615.94</v>
          </cell>
          <cell r="EE279">
            <v>5410.82</v>
          </cell>
          <cell r="EF279">
            <v>1013.61</v>
          </cell>
          <cell r="EG279">
            <v>2624.63</v>
          </cell>
          <cell r="EH279">
            <v>1293.9100000000001</v>
          </cell>
          <cell r="EI279">
            <v>1544.45</v>
          </cell>
          <cell r="EJ279">
            <v>2654.08</v>
          </cell>
          <cell r="EK279">
            <v>17179.25</v>
          </cell>
          <cell r="EM279">
            <v>114.15600000000001</v>
          </cell>
          <cell r="EN279">
            <v>115.24</v>
          </cell>
          <cell r="EP279">
            <v>138.09</v>
          </cell>
          <cell r="EQ279">
            <v>140.417</v>
          </cell>
          <cell r="ES279">
            <v>25.422000000000001</v>
          </cell>
          <cell r="ET279">
            <v>29.427</v>
          </cell>
          <cell r="EX279">
            <v>5336.5780000000004</v>
          </cell>
          <cell r="EY279">
            <v>6594.5730000000003</v>
          </cell>
          <cell r="FA279">
            <v>1.272</v>
          </cell>
          <cell r="FB279">
            <v>1.569</v>
          </cell>
          <cell r="FC279">
            <v>114.532</v>
          </cell>
          <cell r="FD279">
            <v>147.714</v>
          </cell>
          <cell r="FE279">
            <v>52.893000000000001</v>
          </cell>
          <cell r="FF279">
            <v>64.144000000000005</v>
          </cell>
          <cell r="FK279">
            <v>4046.3100000000004</v>
          </cell>
          <cell r="FL279">
            <v>4102.4629999999997</v>
          </cell>
          <cell r="FM279">
            <v>4068.44</v>
          </cell>
          <cell r="FN279">
            <v>90.382000000000005</v>
          </cell>
          <cell r="FO279">
            <v>42.853999999999999</v>
          </cell>
          <cell r="FP279">
            <v>471.79199999999997</v>
          </cell>
          <cell r="FQ279">
            <v>3497.4349999999999</v>
          </cell>
          <cell r="FS279">
            <v>4102.4629999999997</v>
          </cell>
          <cell r="FU279">
            <v>0.33053199999999999</v>
          </cell>
          <cell r="FV279">
            <v>-2189.44</v>
          </cell>
          <cell r="FW279">
            <v>0</v>
          </cell>
          <cell r="FX279">
            <v>0</v>
          </cell>
          <cell r="FY279">
            <v>-500</v>
          </cell>
          <cell r="FZ279">
            <v>201.7</v>
          </cell>
          <cell r="GA279">
            <v>0.22035399999999999</v>
          </cell>
          <cell r="GB279">
            <v>-1181.54</v>
          </cell>
          <cell r="GE279">
            <v>0.27544299999999999</v>
          </cell>
          <cell r="GF279">
            <v>-1824.53</v>
          </cell>
          <cell r="GL279">
            <v>-369.18</v>
          </cell>
          <cell r="GN279">
            <v>-1046.01</v>
          </cell>
          <cell r="GO279">
            <v>1.2500000000000001E-2</v>
          </cell>
          <cell r="GP279">
            <v>-352.04</v>
          </cell>
          <cell r="GQ279" t="str">
            <v>72-41-344</v>
          </cell>
          <cell r="GR279">
            <v>141</v>
          </cell>
          <cell r="GS279">
            <v>-200</v>
          </cell>
          <cell r="GT279">
            <v>0.25</v>
          </cell>
          <cell r="GU279">
            <v>-35.25</v>
          </cell>
          <cell r="GV279">
            <v>0</v>
          </cell>
          <cell r="GW279">
            <v>0</v>
          </cell>
          <cell r="GX279">
            <v>-7462.7400000000007</v>
          </cell>
          <cell r="GY279">
            <v>-235.25</v>
          </cell>
          <cell r="GZ279">
            <v>-7697.9900000000007</v>
          </cell>
          <cell r="HB279">
            <v>16219.36</v>
          </cell>
          <cell r="HC279">
            <v>25700.62</v>
          </cell>
          <cell r="HE279">
            <v>0</v>
          </cell>
          <cell r="HO279">
            <v>4102</v>
          </cell>
          <cell r="HP279">
            <v>4102</v>
          </cell>
          <cell r="HQ279">
            <v>0</v>
          </cell>
          <cell r="HR279">
            <v>16219.36</v>
          </cell>
          <cell r="HS279">
            <v>-1046.01</v>
          </cell>
          <cell r="HT279">
            <v>-369.18</v>
          </cell>
          <cell r="HU279">
            <v>14804.17</v>
          </cell>
          <cell r="HV279">
            <v>0</v>
          </cell>
          <cell r="HW279">
            <v>14804.17</v>
          </cell>
          <cell r="HY279">
            <v>3.6090126767430522</v>
          </cell>
          <cell r="HZ279" t="e">
            <v>#DIV/0!</v>
          </cell>
          <cell r="IA279">
            <v>3.6090126767430522</v>
          </cell>
        </row>
        <row r="282">
          <cell r="B282" t="str">
            <v>78-0009-24</v>
          </cell>
          <cell r="C282" t="str">
            <v>Peregrine-PUR01222</v>
          </cell>
          <cell r="D282" t="str">
            <v>Honkin Onken</v>
          </cell>
          <cell r="E282">
            <v>0</v>
          </cell>
          <cell r="F282">
            <v>0</v>
          </cell>
          <cell r="H282">
            <v>2.6229</v>
          </cell>
          <cell r="I282">
            <v>2.6229</v>
          </cell>
          <cell r="J282">
            <v>0.87590000000000001</v>
          </cell>
          <cell r="K282">
            <v>0.21</v>
          </cell>
          <cell r="L282">
            <v>0.24149999999999999</v>
          </cell>
          <cell r="M282">
            <v>9.35E-2</v>
          </cell>
          <cell r="N282">
            <v>7.5200000000000003E-2</v>
          </cell>
          <cell r="O282">
            <v>0.15260000000000001</v>
          </cell>
          <cell r="P282">
            <v>4.2716000000000003</v>
          </cell>
          <cell r="Q282">
            <v>1.4036</v>
          </cell>
          <cell r="R282">
            <v>1167.5</v>
          </cell>
          <cell r="T282" t="str">
            <v>PriceTableXTXNGL</v>
          </cell>
          <cell r="Y282">
            <v>40687</v>
          </cell>
          <cell r="Z282">
            <v>14.65</v>
          </cell>
          <cell r="AB282">
            <v>0</v>
          </cell>
          <cell r="AC282">
            <v>0</v>
          </cell>
          <cell r="AE282" t="str">
            <v>Yes</v>
          </cell>
          <cell r="AG282" t="str">
            <v>No</v>
          </cell>
          <cell r="AI282">
            <v>0.9</v>
          </cell>
          <cell r="AK282">
            <v>0</v>
          </cell>
          <cell r="AL282">
            <v>0</v>
          </cell>
          <cell r="AM282">
            <v>0</v>
          </cell>
          <cell r="AN282">
            <v>0</v>
          </cell>
          <cell r="AO282">
            <v>0</v>
          </cell>
          <cell r="AP282">
            <v>0</v>
          </cell>
          <cell r="AQ282">
            <v>0</v>
          </cell>
          <cell r="AR282">
            <v>0</v>
          </cell>
          <cell r="AS282">
            <v>0</v>
          </cell>
          <cell r="AU282">
            <v>0</v>
          </cell>
          <cell r="AV282">
            <v>0</v>
          </cell>
          <cell r="AW282">
            <v>0</v>
          </cell>
          <cell r="AX282">
            <v>0</v>
          </cell>
          <cell r="AY282">
            <v>0</v>
          </cell>
          <cell r="AZ282">
            <v>0</v>
          </cell>
          <cell r="BA282">
            <v>0</v>
          </cell>
          <cell r="BB282">
            <v>0</v>
          </cell>
          <cell r="BC282">
            <v>0</v>
          </cell>
          <cell r="BE282">
            <v>0</v>
          </cell>
          <cell r="BF282">
            <v>0</v>
          </cell>
          <cell r="BG282">
            <v>0</v>
          </cell>
          <cell r="BH282">
            <v>0</v>
          </cell>
          <cell r="BI282">
            <v>0</v>
          </cell>
          <cell r="BJ282">
            <v>0</v>
          </cell>
          <cell r="BK282">
            <v>0</v>
          </cell>
          <cell r="BL282">
            <v>0</v>
          </cell>
          <cell r="BM282">
            <v>0</v>
          </cell>
          <cell r="BO282">
            <v>0</v>
          </cell>
          <cell r="BP282">
            <v>0</v>
          </cell>
          <cell r="BQ282">
            <v>0</v>
          </cell>
          <cell r="BR282">
            <v>0</v>
          </cell>
          <cell r="BS282">
            <v>0</v>
          </cell>
          <cell r="BT282">
            <v>0</v>
          </cell>
          <cell r="BU282">
            <v>0</v>
          </cell>
          <cell r="BV282">
            <v>0</v>
          </cell>
          <cell r="BW282">
            <v>0</v>
          </cell>
          <cell r="CI282">
            <v>0</v>
          </cell>
          <cell r="CJ282">
            <v>0</v>
          </cell>
          <cell r="CK282">
            <v>0</v>
          </cell>
          <cell r="CL282">
            <v>0</v>
          </cell>
          <cell r="CM282">
            <v>0</v>
          </cell>
          <cell r="CN282">
            <v>0</v>
          </cell>
          <cell r="CO282">
            <v>0</v>
          </cell>
          <cell r="CP282">
            <v>0</v>
          </cell>
          <cell r="CQ282">
            <v>0</v>
          </cell>
          <cell r="CS282">
            <v>0</v>
          </cell>
          <cell r="CT282">
            <v>0</v>
          </cell>
          <cell r="CU282">
            <v>0</v>
          </cell>
          <cell r="CV282">
            <v>0</v>
          </cell>
          <cell r="CW282">
            <v>0</v>
          </cell>
          <cell r="CX282">
            <v>0</v>
          </cell>
          <cell r="CY282">
            <v>0</v>
          </cell>
          <cell r="CZ282">
            <v>0</v>
          </cell>
          <cell r="DB282">
            <v>0</v>
          </cell>
          <cell r="DC282">
            <v>0</v>
          </cell>
          <cell r="DD282">
            <v>0</v>
          </cell>
          <cell r="DE282">
            <v>0</v>
          </cell>
          <cell r="DF282">
            <v>0</v>
          </cell>
          <cell r="DG282">
            <v>0</v>
          </cell>
          <cell r="DH282">
            <v>0</v>
          </cell>
          <cell r="DI282">
            <v>0</v>
          </cell>
          <cell r="DJ282">
            <v>0</v>
          </cell>
          <cell r="DL282">
            <v>0.173902</v>
          </cell>
          <cell r="DM282">
            <v>0.173902</v>
          </cell>
          <cell r="DN282">
            <v>0.788246</v>
          </cell>
          <cell r="DO282">
            <v>1.126215</v>
          </cell>
          <cell r="DP282">
            <v>1.0925590000000001</v>
          </cell>
          <cell r="DQ282">
            <v>1.9415899999999999</v>
          </cell>
          <cell r="DS282">
            <v>0</v>
          </cell>
          <cell r="DT282">
            <v>0</v>
          </cell>
          <cell r="DU282">
            <v>0</v>
          </cell>
          <cell r="DV282">
            <v>0</v>
          </cell>
          <cell r="DW282">
            <v>0</v>
          </cell>
          <cell r="DX282">
            <v>0</v>
          </cell>
          <cell r="DY282">
            <v>0</v>
          </cell>
          <cell r="DZ282">
            <v>0</v>
          </cell>
          <cell r="EA282">
            <v>0</v>
          </cell>
          <cell r="EC282">
            <v>0</v>
          </cell>
          <cell r="ED282">
            <v>0</v>
          </cell>
          <cell r="EE282">
            <v>0</v>
          </cell>
          <cell r="EF282">
            <v>0</v>
          </cell>
          <cell r="EG282">
            <v>0</v>
          </cell>
          <cell r="EH282">
            <v>0</v>
          </cell>
          <cell r="EI282">
            <v>0</v>
          </cell>
          <cell r="EJ282">
            <v>0</v>
          </cell>
          <cell r="EK282">
            <v>0</v>
          </cell>
          <cell r="EM282">
            <v>0</v>
          </cell>
          <cell r="EN282">
            <v>0</v>
          </cell>
          <cell r="EX282">
            <v>0</v>
          </cell>
          <cell r="EY282">
            <v>0</v>
          </cell>
          <cell r="FA282">
            <v>0</v>
          </cell>
          <cell r="FB282">
            <v>0</v>
          </cell>
          <cell r="FC282">
            <v>0</v>
          </cell>
          <cell r="FD282">
            <v>0</v>
          </cell>
          <cell r="FE282">
            <v>0</v>
          </cell>
          <cell r="FF282">
            <v>0</v>
          </cell>
          <cell r="FK282">
            <v>0</v>
          </cell>
          <cell r="FL282">
            <v>0</v>
          </cell>
          <cell r="FM282">
            <v>0</v>
          </cell>
          <cell r="FN282">
            <v>0</v>
          </cell>
          <cell r="FO282">
            <v>0</v>
          </cell>
          <cell r="FP282">
            <v>0</v>
          </cell>
          <cell r="FQ282">
            <v>0</v>
          </cell>
          <cell r="FS282">
            <v>0</v>
          </cell>
          <cell r="FU282">
            <v>0.08</v>
          </cell>
          <cell r="FV282">
            <v>0</v>
          </cell>
          <cell r="FW282">
            <v>0</v>
          </cell>
          <cell r="FX282">
            <v>0</v>
          </cell>
          <cell r="FY282">
            <v>0</v>
          </cell>
          <cell r="FZ282">
            <v>0</v>
          </cell>
          <cell r="GE282">
            <v>0.3</v>
          </cell>
          <cell r="GF282">
            <v>0</v>
          </cell>
          <cell r="GL282">
            <v>0</v>
          </cell>
          <cell r="GN282">
            <v>0</v>
          </cell>
          <cell r="GO282">
            <v>2.5000000000000001E-2</v>
          </cell>
          <cell r="GP282">
            <v>0</v>
          </cell>
          <cell r="GQ282" t="str">
            <v>78-0010-24</v>
          </cell>
          <cell r="GR282">
            <v>0</v>
          </cell>
          <cell r="GV282">
            <v>0</v>
          </cell>
          <cell r="GW282">
            <v>0</v>
          </cell>
          <cell r="GX282">
            <v>0</v>
          </cell>
          <cell r="GY282">
            <v>0</v>
          </cell>
          <cell r="GZ282">
            <v>0</v>
          </cell>
          <cell r="HB282">
            <v>0</v>
          </cell>
          <cell r="HC282">
            <v>0</v>
          </cell>
          <cell r="HE282">
            <v>0</v>
          </cell>
          <cell r="HO282">
            <v>0</v>
          </cell>
          <cell r="HP282">
            <v>0</v>
          </cell>
          <cell r="HQ282">
            <v>0</v>
          </cell>
          <cell r="HR282">
            <v>0</v>
          </cell>
          <cell r="HS282">
            <v>0</v>
          </cell>
          <cell r="HT282">
            <v>0</v>
          </cell>
          <cell r="HU282">
            <v>0</v>
          </cell>
          <cell r="HV282">
            <v>0</v>
          </cell>
          <cell r="HW282">
            <v>0</v>
          </cell>
          <cell r="HY282" t="e">
            <v>#DIV/0!</v>
          </cell>
          <cell r="HZ282" t="e">
            <v>#DIV/0!</v>
          </cell>
          <cell r="IA282" t="e">
            <v>#DIV/0!</v>
          </cell>
        </row>
        <row r="285">
          <cell r="B285" t="str">
            <v>72-40-032</v>
          </cell>
          <cell r="C285" t="str">
            <v>Pioneer-PUR01131</v>
          </cell>
          <cell r="D285" t="str">
            <v>Koss-Beverone MM1</v>
          </cell>
          <cell r="E285">
            <v>0</v>
          </cell>
          <cell r="F285">
            <v>0</v>
          </cell>
          <cell r="H285">
            <v>3.2936999999999999</v>
          </cell>
          <cell r="I285">
            <v>3.2936999999999999</v>
          </cell>
          <cell r="J285">
            <v>1.2490000000000001</v>
          </cell>
          <cell r="K285">
            <v>0.2412</v>
          </cell>
          <cell r="L285">
            <v>0.39510000000000001</v>
          </cell>
          <cell r="M285">
            <v>0.12809999999999999</v>
          </cell>
          <cell r="N285">
            <v>0.12590000000000001</v>
          </cell>
          <cell r="O285">
            <v>0.13500000000000001</v>
          </cell>
          <cell r="P285">
            <v>5.5679999999999996</v>
          </cell>
          <cell r="Q285">
            <v>0.46300000000000002</v>
          </cell>
          <cell r="R285">
            <v>1238.9000000000001</v>
          </cell>
          <cell r="T285" t="str">
            <v>PriceTableXTXNGL</v>
          </cell>
          <cell r="Y285">
            <v>41310</v>
          </cell>
          <cell r="Z285">
            <v>14.65</v>
          </cell>
          <cell r="AB285">
            <v>0</v>
          </cell>
          <cell r="AC285">
            <v>0</v>
          </cell>
          <cell r="AE285" t="str">
            <v>Yes</v>
          </cell>
          <cell r="AG285" t="str">
            <v>Yes</v>
          </cell>
          <cell r="AI285">
            <v>0.9</v>
          </cell>
          <cell r="AK285">
            <v>0</v>
          </cell>
          <cell r="AL285">
            <v>0</v>
          </cell>
          <cell r="AM285">
            <v>0</v>
          </cell>
          <cell r="AN285">
            <v>0</v>
          </cell>
          <cell r="AO285">
            <v>0</v>
          </cell>
          <cell r="AP285">
            <v>0</v>
          </cell>
          <cell r="AQ285">
            <v>0</v>
          </cell>
          <cell r="AR285">
            <v>0</v>
          </cell>
          <cell r="AS285">
            <v>0</v>
          </cell>
          <cell r="AU285">
            <v>0</v>
          </cell>
          <cell r="AV285">
            <v>0</v>
          </cell>
          <cell r="AW285">
            <v>0</v>
          </cell>
          <cell r="AX285">
            <v>0</v>
          </cell>
          <cell r="AY285">
            <v>0</v>
          </cell>
          <cell r="AZ285">
            <v>0</v>
          </cell>
          <cell r="BA285">
            <v>0</v>
          </cell>
          <cell r="BB285">
            <v>0</v>
          </cell>
          <cell r="BC285">
            <v>0</v>
          </cell>
          <cell r="BE285">
            <v>0</v>
          </cell>
          <cell r="BF285">
            <v>0</v>
          </cell>
          <cell r="BG285">
            <v>0</v>
          </cell>
          <cell r="BH285">
            <v>0</v>
          </cell>
          <cell r="BI285">
            <v>0</v>
          </cell>
          <cell r="BJ285">
            <v>0</v>
          </cell>
          <cell r="BK285">
            <v>0</v>
          </cell>
          <cell r="BL285">
            <v>0</v>
          </cell>
          <cell r="BM285">
            <v>0</v>
          </cell>
          <cell r="BO285">
            <v>0</v>
          </cell>
          <cell r="BP285">
            <v>0</v>
          </cell>
          <cell r="BQ285">
            <v>0</v>
          </cell>
          <cell r="BR285">
            <v>0</v>
          </cell>
          <cell r="BS285">
            <v>0</v>
          </cell>
          <cell r="BT285">
            <v>0</v>
          </cell>
          <cell r="BU285">
            <v>0</v>
          </cell>
          <cell r="BV285">
            <v>0</v>
          </cell>
          <cell r="BW285">
            <v>0</v>
          </cell>
          <cell r="CI285">
            <v>0</v>
          </cell>
          <cell r="CJ285">
            <v>0</v>
          </cell>
          <cell r="CK285">
            <v>0</v>
          </cell>
          <cell r="CL285">
            <v>0</v>
          </cell>
          <cell r="CM285">
            <v>0</v>
          </cell>
          <cell r="CN285">
            <v>0</v>
          </cell>
          <cell r="CO285">
            <v>0</v>
          </cell>
          <cell r="CP285">
            <v>0</v>
          </cell>
          <cell r="CQ285">
            <v>0</v>
          </cell>
          <cell r="CS285">
            <v>0</v>
          </cell>
          <cell r="CT285">
            <v>0</v>
          </cell>
          <cell r="CU285">
            <v>0</v>
          </cell>
          <cell r="CV285">
            <v>0</v>
          </cell>
          <cell r="CW285">
            <v>0</v>
          </cell>
          <cell r="CX285">
            <v>0</v>
          </cell>
          <cell r="CY285">
            <v>0</v>
          </cell>
          <cell r="CZ285">
            <v>0</v>
          </cell>
          <cell r="DB285">
            <v>0</v>
          </cell>
          <cell r="DC285">
            <v>0</v>
          </cell>
          <cell r="DD285">
            <v>0</v>
          </cell>
          <cell r="DE285">
            <v>0</v>
          </cell>
          <cell r="DF285">
            <v>0</v>
          </cell>
          <cell r="DG285">
            <v>0</v>
          </cell>
          <cell r="DH285">
            <v>0</v>
          </cell>
          <cell r="DI285">
            <v>0</v>
          </cell>
          <cell r="DJ285">
            <v>0</v>
          </cell>
          <cell r="DL285">
            <v>0.173902</v>
          </cell>
          <cell r="DM285">
            <v>0.173902</v>
          </cell>
          <cell r="DN285">
            <v>0.788246</v>
          </cell>
          <cell r="DO285">
            <v>1.126215</v>
          </cell>
          <cell r="DP285">
            <v>1.0925590000000001</v>
          </cell>
          <cell r="DQ285">
            <v>1.9415899999999999</v>
          </cell>
          <cell r="DS285">
            <v>0</v>
          </cell>
          <cell r="DT285">
            <v>0</v>
          </cell>
          <cell r="DU285">
            <v>0</v>
          </cell>
          <cell r="DV285">
            <v>0</v>
          </cell>
          <cell r="DW285">
            <v>0</v>
          </cell>
          <cell r="DX285">
            <v>0</v>
          </cell>
          <cell r="DY285">
            <v>0</v>
          </cell>
          <cell r="DZ285">
            <v>0</v>
          </cell>
          <cell r="EA285">
            <v>0</v>
          </cell>
          <cell r="EC285">
            <v>0</v>
          </cell>
          <cell r="ED285">
            <v>0</v>
          </cell>
          <cell r="EE285">
            <v>0</v>
          </cell>
          <cell r="EF285">
            <v>0</v>
          </cell>
          <cell r="EG285">
            <v>0</v>
          </cell>
          <cell r="EH285">
            <v>0</v>
          </cell>
          <cell r="EI285">
            <v>0</v>
          </cell>
          <cell r="EJ285">
            <v>0</v>
          </cell>
          <cell r="EK285">
            <v>0</v>
          </cell>
          <cell r="EM285">
            <v>0</v>
          </cell>
          <cell r="EN285">
            <v>0</v>
          </cell>
          <cell r="EP285">
            <v>0</v>
          </cell>
          <cell r="EQ285">
            <v>0</v>
          </cell>
          <cell r="ES285">
            <v>0</v>
          </cell>
          <cell r="ET285">
            <v>0</v>
          </cell>
          <cell r="EX285">
            <v>0</v>
          </cell>
          <cell r="EY285">
            <v>0</v>
          </cell>
          <cell r="FA285">
            <v>0</v>
          </cell>
          <cell r="FB285">
            <v>0</v>
          </cell>
          <cell r="FC285">
            <v>0</v>
          </cell>
          <cell r="FD285">
            <v>0</v>
          </cell>
          <cell r="FE285">
            <v>0</v>
          </cell>
          <cell r="FF285">
            <v>0</v>
          </cell>
          <cell r="FK285">
            <v>0</v>
          </cell>
          <cell r="FL285">
            <v>0</v>
          </cell>
          <cell r="FM285">
            <v>0</v>
          </cell>
          <cell r="FN285">
            <v>0</v>
          </cell>
          <cell r="FO285">
            <v>0</v>
          </cell>
          <cell r="FP285">
            <v>0</v>
          </cell>
          <cell r="FQ285">
            <v>0</v>
          </cell>
          <cell r="FS285">
            <v>0</v>
          </cell>
          <cell r="FU285">
            <v>0.08</v>
          </cell>
          <cell r="FV285">
            <v>0</v>
          </cell>
          <cell r="FY285">
            <v>0</v>
          </cell>
          <cell r="FZ285">
            <v>72</v>
          </cell>
          <cell r="GA285">
            <v>0.15</v>
          </cell>
          <cell r="GB285">
            <v>0</v>
          </cell>
          <cell r="GE285">
            <v>0.35</v>
          </cell>
          <cell r="GF285">
            <v>0</v>
          </cell>
          <cell r="GL285">
            <v>0</v>
          </cell>
          <cell r="GN285">
            <v>0</v>
          </cell>
          <cell r="GO285">
            <v>1.2500000000000001E-2</v>
          </cell>
          <cell r="GP285">
            <v>0</v>
          </cell>
          <cell r="GQ285" t="str">
            <v>72-41-032</v>
          </cell>
          <cell r="GR285">
            <v>6</v>
          </cell>
          <cell r="GV285">
            <v>-6</v>
          </cell>
          <cell r="GW285">
            <v>-22.07</v>
          </cell>
          <cell r="GX285">
            <v>0</v>
          </cell>
          <cell r="GY285">
            <v>-22.07</v>
          </cell>
          <cell r="GZ285">
            <v>-22.07</v>
          </cell>
          <cell r="HB285">
            <v>0</v>
          </cell>
          <cell r="HC285">
            <v>-22.07</v>
          </cell>
          <cell r="HE285">
            <v>0</v>
          </cell>
          <cell r="HO285">
            <v>0</v>
          </cell>
          <cell r="HP285">
            <v>0</v>
          </cell>
          <cell r="HQ285">
            <v>0</v>
          </cell>
          <cell r="HR285">
            <v>0</v>
          </cell>
          <cell r="HS285">
            <v>0</v>
          </cell>
          <cell r="HT285">
            <v>0</v>
          </cell>
          <cell r="HU285">
            <v>0</v>
          </cell>
          <cell r="HV285">
            <v>0</v>
          </cell>
          <cell r="HW285">
            <v>0</v>
          </cell>
          <cell r="HY285" t="e">
            <v>#DIV/0!</v>
          </cell>
          <cell r="HZ285" t="e">
            <v>#DIV/0!</v>
          </cell>
          <cell r="IA285" t="e">
            <v>#DIV/0!</v>
          </cell>
        </row>
        <row r="288">
          <cell r="B288" t="str">
            <v>72-40-038</v>
          </cell>
          <cell r="C288" t="str">
            <v>Premier-PUR01511</v>
          </cell>
          <cell r="D288" t="str">
            <v>Pate MM</v>
          </cell>
          <cell r="E288">
            <v>54296</v>
          </cell>
          <cell r="F288">
            <v>63898</v>
          </cell>
          <cell r="H288">
            <v>3.0594999999999999</v>
          </cell>
          <cell r="I288">
            <v>3.0594999999999999</v>
          </cell>
          <cell r="J288">
            <v>1.0038</v>
          </cell>
          <cell r="K288">
            <v>0.21160000000000001</v>
          </cell>
          <cell r="L288">
            <v>0.30349999999999999</v>
          </cell>
          <cell r="M288">
            <v>0.1115</v>
          </cell>
          <cell r="N288">
            <v>9.4500000000000001E-2</v>
          </cell>
          <cell r="O288">
            <v>0.15140000000000001</v>
          </cell>
          <cell r="P288">
            <v>4.9358000000000004</v>
          </cell>
          <cell r="Q288">
            <v>1.0703</v>
          </cell>
          <cell r="R288">
            <v>1197.7</v>
          </cell>
          <cell r="T288" t="str">
            <v>PriceTableXTXNGL</v>
          </cell>
          <cell r="Y288">
            <v>41447</v>
          </cell>
          <cell r="Z288">
            <v>14.65</v>
          </cell>
          <cell r="AB288">
            <v>51676.781999999999</v>
          </cell>
          <cell r="AC288">
            <v>61059.985000000001</v>
          </cell>
          <cell r="AE288" t="str">
            <v>Yes</v>
          </cell>
          <cell r="AG288" t="str">
            <v>Yes</v>
          </cell>
          <cell r="AI288">
            <v>0.95</v>
          </cell>
          <cell r="AK288">
            <v>165368.334</v>
          </cell>
          <cell r="AL288">
            <v>165368.334</v>
          </cell>
          <cell r="AM288">
            <v>54256.163999999997</v>
          </cell>
          <cell r="AN288">
            <v>11437.143</v>
          </cell>
          <cell r="AO288">
            <v>16404.409</v>
          </cell>
          <cell r="AP288">
            <v>6026.6610000000001</v>
          </cell>
          <cell r="AQ288">
            <v>5107.7979999999998</v>
          </cell>
          <cell r="AR288">
            <v>8183.2870000000003</v>
          </cell>
          <cell r="AS288">
            <v>432152.13</v>
          </cell>
          <cell r="AU288">
            <v>158105.11499999999</v>
          </cell>
          <cell r="AV288">
            <v>158105.11499999999</v>
          </cell>
          <cell r="AW288">
            <v>51873.154000000002</v>
          </cell>
          <cell r="AX288">
            <v>10934.807000000001</v>
          </cell>
          <cell r="AY288">
            <v>15683.903</v>
          </cell>
          <cell r="AZ288">
            <v>5761.9610000000002</v>
          </cell>
          <cell r="BA288">
            <v>4883.4560000000001</v>
          </cell>
          <cell r="BB288">
            <v>7823.8649999999998</v>
          </cell>
          <cell r="BC288">
            <v>413171.37599999999</v>
          </cell>
          <cell r="BE288">
            <v>1115.394</v>
          </cell>
          <cell r="BF288">
            <v>133774.22700000001</v>
          </cell>
          <cell r="BG288">
            <v>53184.794999999998</v>
          </cell>
          <cell r="BH288">
            <v>10130.616</v>
          </cell>
          <cell r="BI288">
            <v>17453.316999999999</v>
          </cell>
          <cell r="BJ288">
            <v>5898.058</v>
          </cell>
          <cell r="BK288">
            <v>5022.1149999999998</v>
          </cell>
          <cell r="BL288">
            <v>8213.7479999999996</v>
          </cell>
          <cell r="BM288">
            <v>234792.27000000002</v>
          </cell>
          <cell r="BO288">
            <v>1115.394</v>
          </cell>
          <cell r="BP288">
            <v>133774.22700000001</v>
          </cell>
          <cell r="BQ288">
            <v>53184.794999999998</v>
          </cell>
          <cell r="BR288">
            <v>10130.616</v>
          </cell>
          <cell r="BS288">
            <v>17453.316999999999</v>
          </cell>
          <cell r="BT288">
            <v>5898.058</v>
          </cell>
          <cell r="BU288">
            <v>5022.1149999999998</v>
          </cell>
          <cell r="BV288">
            <v>8213.7479999999996</v>
          </cell>
          <cell r="BW288">
            <v>234792.27000000002</v>
          </cell>
          <cell r="CI288">
            <v>1059.624</v>
          </cell>
          <cell r="CJ288">
            <v>127085.516</v>
          </cell>
          <cell r="CK288">
            <v>50525.555</v>
          </cell>
          <cell r="CL288">
            <v>9624.0849999999991</v>
          </cell>
          <cell r="CM288">
            <v>16580.651000000002</v>
          </cell>
          <cell r="CN288">
            <v>5603.1549999999997</v>
          </cell>
          <cell r="CO288">
            <v>4771.009</v>
          </cell>
          <cell r="CP288">
            <v>7803.0609999999997</v>
          </cell>
          <cell r="CQ288">
            <v>223052.65599999999</v>
          </cell>
          <cell r="CS288">
            <v>66.171999999999997</v>
          </cell>
          <cell r="CT288">
            <v>5030.674</v>
          </cell>
          <cell r="CU288">
            <v>1941.528</v>
          </cell>
          <cell r="CV288">
            <v>311.346</v>
          </cell>
          <cell r="CW288">
            <v>556.779</v>
          </cell>
          <cell r="CX288">
            <v>162.19800000000001</v>
          </cell>
          <cell r="CY288">
            <v>139.34100000000001</v>
          </cell>
          <cell r="CZ288">
            <v>200.881</v>
          </cell>
          <cell r="DB288">
            <v>66.620999999999995</v>
          </cell>
          <cell r="DC288">
            <v>8874.5820000000003</v>
          </cell>
          <cell r="DD288">
            <v>4869.759</v>
          </cell>
          <cell r="DE288">
            <v>1009.313</v>
          </cell>
          <cell r="DF288">
            <v>1810.607</v>
          </cell>
          <cell r="DG288">
            <v>646.899</v>
          </cell>
          <cell r="DH288">
            <v>556.80200000000002</v>
          </cell>
          <cell r="DI288">
            <v>952.38400000000001</v>
          </cell>
          <cell r="DJ288">
            <v>18786.966999999997</v>
          </cell>
          <cell r="DL288">
            <v>0.173902</v>
          </cell>
          <cell r="DM288">
            <v>0.173902</v>
          </cell>
          <cell r="DN288">
            <v>0.788246</v>
          </cell>
          <cell r="DO288">
            <v>1.126215</v>
          </cell>
          <cell r="DP288">
            <v>1.0925590000000001</v>
          </cell>
          <cell r="DQ288">
            <v>1.9415899999999999</v>
          </cell>
          <cell r="DS288">
            <v>193.97</v>
          </cell>
          <cell r="DT288">
            <v>23263.61</v>
          </cell>
          <cell r="DU288">
            <v>41922.699999999997</v>
          </cell>
          <cell r="DV288">
            <v>11409.25</v>
          </cell>
          <cell r="DW288">
            <v>19068.78</v>
          </cell>
          <cell r="DX288">
            <v>11451.61</v>
          </cell>
          <cell r="DY288">
            <v>9750.89</v>
          </cell>
          <cell r="DZ288">
            <v>15947.73</v>
          </cell>
          <cell r="EA288">
            <v>133008.54</v>
          </cell>
          <cell r="EC288">
            <v>184.27</v>
          </cell>
          <cell r="ED288">
            <v>22100.43</v>
          </cell>
          <cell r="EE288">
            <v>39826.57</v>
          </cell>
          <cell r="EF288">
            <v>10838.79</v>
          </cell>
          <cell r="EG288">
            <v>18115.34</v>
          </cell>
          <cell r="EH288">
            <v>10879.03</v>
          </cell>
          <cell r="EI288">
            <v>9263.35</v>
          </cell>
          <cell r="EJ288">
            <v>15150.34</v>
          </cell>
          <cell r="EK288">
            <v>126358.12</v>
          </cell>
          <cell r="EM288">
            <v>1175.347</v>
          </cell>
          <cell r="EN288">
            <v>1186.425</v>
          </cell>
          <cell r="EP288">
            <v>1332.0709999999999</v>
          </cell>
          <cell r="EQ288">
            <v>1354.5219999999999</v>
          </cell>
          <cell r="ES288">
            <v>245.22899999999998</v>
          </cell>
          <cell r="ET288">
            <v>283.86</v>
          </cell>
          <cell r="EX288">
            <v>54050.771000000001</v>
          </cell>
          <cell r="EY288">
            <v>63614.14</v>
          </cell>
          <cell r="FA288">
            <v>12.882</v>
          </cell>
          <cell r="FB288">
            <v>15.137</v>
          </cell>
          <cell r="FC288">
            <v>1160.0239999999999</v>
          </cell>
          <cell r="FD288">
            <v>1424.9169999999999</v>
          </cell>
          <cell r="FE288">
            <v>535.71400000000006</v>
          </cell>
          <cell r="FF288">
            <v>618.76499999999999</v>
          </cell>
          <cell r="FK288">
            <v>42286.226000000002</v>
          </cell>
          <cell r="FL288">
            <v>42873.057999999997</v>
          </cell>
          <cell r="FM288">
            <v>42517.499000000003</v>
          </cell>
          <cell r="FN288">
            <v>944.53899999999999</v>
          </cell>
          <cell r="FO288">
            <v>447.85300000000001</v>
          </cell>
          <cell r="FP288">
            <v>4930.4970000000003</v>
          </cell>
          <cell r="FQ288">
            <v>36550.169000000002</v>
          </cell>
          <cell r="FS288">
            <v>42873.057999999997</v>
          </cell>
          <cell r="FU288">
            <v>9.9959000000000006E-2</v>
          </cell>
          <cell r="FV288">
            <v>-6387.18</v>
          </cell>
          <cell r="FY288">
            <v>0</v>
          </cell>
          <cell r="FZ288">
            <v>155.80000000000001</v>
          </cell>
          <cell r="GA288">
            <v>0.187528</v>
          </cell>
          <cell r="GB288">
            <v>-10182.02</v>
          </cell>
          <cell r="GE288">
            <v>0.31250800000000001</v>
          </cell>
          <cell r="GF288">
            <v>-19968.64</v>
          </cell>
          <cell r="GL288">
            <v>-4225.05</v>
          </cell>
          <cell r="GN288">
            <v>-10503.89</v>
          </cell>
          <cell r="GO288">
            <v>1.2500000000000001E-2</v>
          </cell>
          <cell r="GP288">
            <v>-2788.16</v>
          </cell>
          <cell r="GQ288" t="str">
            <v xml:space="preserve"> </v>
          </cell>
          <cell r="GR288">
            <v>0</v>
          </cell>
          <cell r="GS288">
            <v>0</v>
          </cell>
          <cell r="GV288">
            <v>0</v>
          </cell>
          <cell r="GW288">
            <v>0</v>
          </cell>
          <cell r="GX288">
            <v>-54054.94</v>
          </cell>
          <cell r="GY288">
            <v>0</v>
          </cell>
          <cell r="GZ288">
            <v>-54054.94</v>
          </cell>
          <cell r="HB288">
            <v>142979.69999999998</v>
          </cell>
          <cell r="HC288">
            <v>215282.87999999998</v>
          </cell>
          <cell r="HE288">
            <v>6650.4200000000128</v>
          </cell>
          <cell r="HO288">
            <v>42873</v>
          </cell>
          <cell r="HP288">
            <v>42873</v>
          </cell>
          <cell r="HQ288">
            <v>0</v>
          </cell>
          <cell r="HR288">
            <v>142979.69999999998</v>
          </cell>
          <cell r="HS288">
            <v>-10503.89</v>
          </cell>
          <cell r="HT288">
            <v>-4225.05</v>
          </cell>
          <cell r="HU288">
            <v>128250.76</v>
          </cell>
          <cell r="HV288">
            <v>0</v>
          </cell>
          <cell r="HW288">
            <v>128250.76</v>
          </cell>
          <cell r="HY288">
            <v>2.9914109112961538</v>
          </cell>
          <cell r="HZ288" t="e">
            <v>#DIV/0!</v>
          </cell>
          <cell r="IA288">
            <v>2.9914109112961538</v>
          </cell>
        </row>
        <row r="289">
          <cell r="B289" t="str">
            <v>72-40-057</v>
          </cell>
          <cell r="C289" t="str">
            <v>Premier-PUR01511</v>
          </cell>
          <cell r="D289" t="str">
            <v>Bagwell</v>
          </cell>
          <cell r="E289">
            <v>7443</v>
          </cell>
          <cell r="F289">
            <v>9603</v>
          </cell>
          <cell r="H289">
            <v>3.5922999999999998</v>
          </cell>
          <cell r="I289">
            <v>3.5922999999999998</v>
          </cell>
          <cell r="J289">
            <v>1.4729000000000001</v>
          </cell>
          <cell r="K289">
            <v>0.27839999999999998</v>
          </cell>
          <cell r="L289">
            <v>0.53139999999999998</v>
          </cell>
          <cell r="M289">
            <v>0.18179999999999999</v>
          </cell>
          <cell r="N289">
            <v>0.21060000000000001</v>
          </cell>
          <cell r="O289">
            <v>0.44469999999999998</v>
          </cell>
          <cell r="P289">
            <v>6.7121000000000004</v>
          </cell>
          <cell r="Q289">
            <v>0.64790000000000003</v>
          </cell>
          <cell r="R289">
            <v>1312.8</v>
          </cell>
          <cell r="T289" t="str">
            <v>PriceTableXTXNGL</v>
          </cell>
          <cell r="Y289">
            <v>41417</v>
          </cell>
          <cell r="Z289">
            <v>14.65</v>
          </cell>
          <cell r="AB289">
            <v>7080.857</v>
          </cell>
          <cell r="AC289">
            <v>9176.4850000000006</v>
          </cell>
          <cell r="AE289" t="str">
            <v>Yes</v>
          </cell>
          <cell r="AG289" t="str">
            <v>Yes</v>
          </cell>
          <cell r="AI289">
            <v>0.95</v>
          </cell>
          <cell r="AK289">
            <v>26605.098000000002</v>
          </cell>
          <cell r="AL289">
            <v>26605.098000000002</v>
          </cell>
          <cell r="AM289">
            <v>10908.512000000001</v>
          </cell>
          <cell r="AN289">
            <v>2061.8710000000001</v>
          </cell>
          <cell r="AO289">
            <v>3935.6260000000002</v>
          </cell>
          <cell r="AP289">
            <v>1346.4369999999999</v>
          </cell>
          <cell r="AQ289">
            <v>1559.7339999999999</v>
          </cell>
          <cell r="AR289">
            <v>3293.5129999999999</v>
          </cell>
          <cell r="AS289">
            <v>76315.889000000025</v>
          </cell>
          <cell r="AU289">
            <v>25436.562999999998</v>
          </cell>
          <cell r="AV289">
            <v>25436.562999999998</v>
          </cell>
          <cell r="AW289">
            <v>10429.394</v>
          </cell>
          <cell r="AX289">
            <v>1971.3109999999999</v>
          </cell>
          <cell r="AY289">
            <v>3762.7669999999998</v>
          </cell>
          <cell r="AZ289">
            <v>1287.3</v>
          </cell>
          <cell r="BA289">
            <v>1491.2280000000001</v>
          </cell>
          <cell r="BB289">
            <v>3148.857</v>
          </cell>
          <cell r="BC289">
            <v>72963.983000000007</v>
          </cell>
          <cell r="BE289">
            <v>179.44900000000001</v>
          </cell>
          <cell r="BF289">
            <v>21522.116000000002</v>
          </cell>
          <cell r="BG289">
            <v>10693.107</v>
          </cell>
          <cell r="BH289">
            <v>1826.3320000000001</v>
          </cell>
          <cell r="BI289">
            <v>4187.2719999999999</v>
          </cell>
          <cell r="BJ289">
            <v>1317.7049999999999</v>
          </cell>
          <cell r="BK289">
            <v>1533.57</v>
          </cell>
          <cell r="BL289">
            <v>3305.7730000000001</v>
          </cell>
          <cell r="BM289">
            <v>44565.324000000001</v>
          </cell>
          <cell r="BO289">
            <v>179.44900000000001</v>
          </cell>
          <cell r="BP289">
            <v>21522.116000000002</v>
          </cell>
          <cell r="BQ289">
            <v>10693.107</v>
          </cell>
          <cell r="BR289">
            <v>1826.3330000000001</v>
          </cell>
          <cell r="BS289">
            <v>4187.2719999999999</v>
          </cell>
          <cell r="BT289">
            <v>1317.7059999999999</v>
          </cell>
          <cell r="BU289">
            <v>1533.569</v>
          </cell>
          <cell r="BV289">
            <v>3305.7719999999999</v>
          </cell>
          <cell r="BW289">
            <v>44565.324000000001</v>
          </cell>
          <cell r="CI289">
            <v>170.477</v>
          </cell>
          <cell r="CJ289">
            <v>20446.009999999998</v>
          </cell>
          <cell r="CK289">
            <v>10158.451999999999</v>
          </cell>
          <cell r="CL289">
            <v>1735.0150000000001</v>
          </cell>
          <cell r="CM289">
            <v>3977.9079999999999</v>
          </cell>
          <cell r="CN289">
            <v>1251.82</v>
          </cell>
          <cell r="CO289">
            <v>1456.8920000000001</v>
          </cell>
          <cell r="CP289">
            <v>3140.4839999999999</v>
          </cell>
          <cell r="CQ289">
            <v>42337.057999999997</v>
          </cell>
          <cell r="CS289">
            <v>10.646000000000001</v>
          </cell>
          <cell r="CT289">
            <v>809.35400000000004</v>
          </cell>
          <cell r="CU289">
            <v>390.35500000000002</v>
          </cell>
          <cell r="CV289">
            <v>56.128999999999998</v>
          </cell>
          <cell r="CW289">
            <v>133.578</v>
          </cell>
          <cell r="CX289">
            <v>36.237000000000002</v>
          </cell>
          <cell r="CY289">
            <v>42.55</v>
          </cell>
          <cell r="CZ289">
            <v>80.847999999999999</v>
          </cell>
          <cell r="DB289">
            <v>10.718</v>
          </cell>
          <cell r="DC289">
            <v>1427.777</v>
          </cell>
          <cell r="DD289">
            <v>979.09299999999996</v>
          </cell>
          <cell r="DE289">
            <v>181.95699999999999</v>
          </cell>
          <cell r="DF289">
            <v>434.38799999999998</v>
          </cell>
          <cell r="DG289">
            <v>144.52600000000001</v>
          </cell>
          <cell r="DH289">
            <v>170.02699999999999</v>
          </cell>
          <cell r="DI289">
            <v>383.30399999999997</v>
          </cell>
          <cell r="DJ289">
            <v>3731.79</v>
          </cell>
          <cell r="DL289">
            <v>0.173902</v>
          </cell>
          <cell r="DM289">
            <v>0.173902</v>
          </cell>
          <cell r="DN289">
            <v>0.788246</v>
          </cell>
          <cell r="DO289">
            <v>1.126215</v>
          </cell>
          <cell r="DP289">
            <v>1.0925590000000001</v>
          </cell>
          <cell r="DQ289">
            <v>1.9415899999999999</v>
          </cell>
          <cell r="DS289">
            <v>31.21</v>
          </cell>
          <cell r="DT289">
            <v>3742.74</v>
          </cell>
          <cell r="DU289">
            <v>8428.7999999999993</v>
          </cell>
          <cell r="DV289">
            <v>2056.84</v>
          </cell>
          <cell r="DW289">
            <v>4574.84</v>
          </cell>
          <cell r="DX289">
            <v>2558.44</v>
          </cell>
          <cell r="DY289">
            <v>2977.56</v>
          </cell>
          <cell r="DZ289">
            <v>6418.46</v>
          </cell>
          <cell r="EA289">
            <v>30788.89</v>
          </cell>
          <cell r="EC289">
            <v>29.65</v>
          </cell>
          <cell r="ED289">
            <v>3555.6</v>
          </cell>
          <cell r="EE289">
            <v>8007.36</v>
          </cell>
          <cell r="EF289">
            <v>1954</v>
          </cell>
          <cell r="EG289">
            <v>4346.1000000000004</v>
          </cell>
          <cell r="EH289">
            <v>2430.52</v>
          </cell>
          <cell r="EI289">
            <v>2828.68</v>
          </cell>
          <cell r="EJ289">
            <v>6097.54</v>
          </cell>
          <cell r="EK289">
            <v>29249.45</v>
          </cell>
          <cell r="EM289">
            <v>176.63900000000001</v>
          </cell>
          <cell r="EN289">
            <v>178.304</v>
          </cell>
          <cell r="EP289">
            <v>200.19200000000001</v>
          </cell>
          <cell r="EQ289">
            <v>203.566</v>
          </cell>
          <cell r="ES289">
            <v>36.853999999999999</v>
          </cell>
          <cell r="ET289">
            <v>42.66</v>
          </cell>
          <cell r="EX289">
            <v>7406.1459999999997</v>
          </cell>
          <cell r="EY289">
            <v>9560.34</v>
          </cell>
          <cell r="FA289">
            <v>1.7649999999999999</v>
          </cell>
          <cell r="FB289">
            <v>2.2749999999999999</v>
          </cell>
          <cell r="FC289">
            <v>158.94900000000001</v>
          </cell>
          <cell r="FD289">
            <v>214.14599999999999</v>
          </cell>
          <cell r="FE289">
            <v>73.405000000000001</v>
          </cell>
          <cell r="FF289">
            <v>92.992000000000004</v>
          </cell>
          <cell r="FK289">
            <v>5446.68</v>
          </cell>
          <cell r="FL289">
            <v>5522.2669999999998</v>
          </cell>
          <cell r="FM289">
            <v>5476.4690000000001</v>
          </cell>
          <cell r="FN289">
            <v>121.661</v>
          </cell>
          <cell r="FO289">
            <v>57.686</v>
          </cell>
          <cell r="FP289">
            <v>635.07299999999998</v>
          </cell>
          <cell r="FQ289">
            <v>4707.8469999999998</v>
          </cell>
          <cell r="FS289">
            <v>5522.2669999999998</v>
          </cell>
          <cell r="FU289">
            <v>9.9959000000000006E-2</v>
          </cell>
          <cell r="FV289">
            <v>-959.91</v>
          </cell>
          <cell r="FY289">
            <v>0</v>
          </cell>
          <cell r="FZ289">
            <v>254.5</v>
          </cell>
          <cell r="GA289">
            <v>0.12501899999999999</v>
          </cell>
          <cell r="GB289">
            <v>-930.52</v>
          </cell>
          <cell r="GE289">
            <v>0.31250800000000001</v>
          </cell>
          <cell r="GF289">
            <v>-3001.01</v>
          </cell>
          <cell r="GL289">
            <v>-544.17999999999995</v>
          </cell>
          <cell r="GN289">
            <v>-1352.89</v>
          </cell>
          <cell r="GO289">
            <v>1.2500000000000001E-2</v>
          </cell>
          <cell r="GP289">
            <v>-529.21</v>
          </cell>
          <cell r="GQ289" t="str">
            <v xml:space="preserve"> </v>
          </cell>
          <cell r="GR289">
            <v>0</v>
          </cell>
          <cell r="GS289">
            <v>0</v>
          </cell>
          <cell r="GV289">
            <v>0</v>
          </cell>
          <cell r="GW289">
            <v>0</v>
          </cell>
          <cell r="GX289">
            <v>-7317.7200000000012</v>
          </cell>
          <cell r="GY289">
            <v>0</v>
          </cell>
          <cell r="GZ289">
            <v>-7317.7200000000012</v>
          </cell>
          <cell r="HB289">
            <v>18415.64</v>
          </cell>
          <cell r="HC289">
            <v>40347.369999999995</v>
          </cell>
          <cell r="HE289">
            <v>1539.4399999999987</v>
          </cell>
          <cell r="HO289">
            <v>5522</v>
          </cell>
          <cell r="HP289">
            <v>5522</v>
          </cell>
          <cell r="HQ289">
            <v>0</v>
          </cell>
          <cell r="HR289">
            <v>18415.64</v>
          </cell>
          <cell r="HS289">
            <v>-1352.89</v>
          </cell>
          <cell r="HT289">
            <v>-544.17999999999995</v>
          </cell>
          <cell r="HU289">
            <v>16518.57</v>
          </cell>
          <cell r="HV289">
            <v>0</v>
          </cell>
          <cell r="HW289">
            <v>16518.57</v>
          </cell>
          <cell r="HY289">
            <v>2.99141072075335</v>
          </cell>
          <cell r="HZ289" t="e">
            <v>#DIV/0!</v>
          </cell>
          <cell r="IA289">
            <v>2.99141072075335</v>
          </cell>
        </row>
        <row r="290">
          <cell r="B290" t="str">
            <v>72-40-061</v>
          </cell>
          <cell r="C290" t="str">
            <v>Premier-PUR01511</v>
          </cell>
          <cell r="D290" t="str">
            <v>King Laney MM1</v>
          </cell>
          <cell r="E290">
            <v>27530</v>
          </cell>
          <cell r="F290">
            <v>34295</v>
          </cell>
          <cell r="H290">
            <v>3.4352999999999998</v>
          </cell>
          <cell r="I290">
            <v>3.4352999999999998</v>
          </cell>
          <cell r="J290">
            <v>1.3028999999999999</v>
          </cell>
          <cell r="K290">
            <v>0.23139999999999999</v>
          </cell>
          <cell r="L290">
            <v>0.43559999999999999</v>
          </cell>
          <cell r="M290">
            <v>0.14369999999999999</v>
          </cell>
          <cell r="N290">
            <v>0.16350000000000001</v>
          </cell>
          <cell r="O290">
            <v>0.3039</v>
          </cell>
          <cell r="P290">
            <v>6.0163000000000002</v>
          </cell>
          <cell r="Q290">
            <v>0.63349999999999995</v>
          </cell>
          <cell r="R290">
            <v>1267.8</v>
          </cell>
          <cell r="T290" t="str">
            <v>PriceTableXTXNGL</v>
          </cell>
          <cell r="Y290">
            <v>41417</v>
          </cell>
          <cell r="Z290">
            <v>14.65</v>
          </cell>
          <cell r="AB290">
            <v>26195.004000000001</v>
          </cell>
          <cell r="AC290">
            <v>32771.794000000002</v>
          </cell>
          <cell r="AE290" t="str">
            <v>Yes</v>
          </cell>
          <cell r="AG290" t="str">
            <v>Yes</v>
          </cell>
          <cell r="AI290">
            <v>0.95</v>
          </cell>
          <cell r="AK290">
            <v>94121.657999999996</v>
          </cell>
          <cell r="AL290">
            <v>94121.657999999996</v>
          </cell>
          <cell r="AM290">
            <v>35697.351000000002</v>
          </cell>
          <cell r="AN290">
            <v>6339.9849999999997</v>
          </cell>
          <cell r="AO290">
            <v>11934.735000000001</v>
          </cell>
          <cell r="AP290">
            <v>3937.1469999999999</v>
          </cell>
          <cell r="AQ290">
            <v>4479.6350000000002</v>
          </cell>
          <cell r="AR290">
            <v>8326.3680000000004</v>
          </cell>
          <cell r="AS290">
            <v>258958.53699999998</v>
          </cell>
          <cell r="AU290">
            <v>89987.697</v>
          </cell>
          <cell r="AV290">
            <v>89987.697</v>
          </cell>
          <cell r="AW290">
            <v>34129.470999999998</v>
          </cell>
          <cell r="AX290">
            <v>6061.5240000000003</v>
          </cell>
          <cell r="AY290">
            <v>11410.544</v>
          </cell>
          <cell r="AZ290">
            <v>3764.2220000000002</v>
          </cell>
          <cell r="BA290">
            <v>4282.8829999999998</v>
          </cell>
          <cell r="BB290">
            <v>7960.6620000000003</v>
          </cell>
          <cell r="BC290">
            <v>247584.7</v>
          </cell>
          <cell r="BE290">
            <v>634.84199999999998</v>
          </cell>
          <cell r="BF290">
            <v>76139.437999999995</v>
          </cell>
          <cell r="BG290">
            <v>34992.453999999998</v>
          </cell>
          <cell r="BH290">
            <v>5615.7340000000004</v>
          </cell>
          <cell r="BI290">
            <v>12697.85</v>
          </cell>
          <cell r="BJ290">
            <v>3853.1320000000001</v>
          </cell>
          <cell r="BK290">
            <v>4404.4889999999996</v>
          </cell>
          <cell r="BL290">
            <v>8357.3619999999992</v>
          </cell>
          <cell r="BM290">
            <v>146695.30100000001</v>
          </cell>
          <cell r="BO290">
            <v>634.84199999999998</v>
          </cell>
          <cell r="BP290">
            <v>76139.437999999995</v>
          </cell>
          <cell r="BQ290">
            <v>34992.453000000001</v>
          </cell>
          <cell r="BR290">
            <v>5615.7340000000004</v>
          </cell>
          <cell r="BS290">
            <v>12697.85</v>
          </cell>
          <cell r="BT290">
            <v>3853.1320000000001</v>
          </cell>
          <cell r="BU290">
            <v>4404.4889999999996</v>
          </cell>
          <cell r="BV290">
            <v>8357.3619999999992</v>
          </cell>
          <cell r="BW290">
            <v>146695.30000000002</v>
          </cell>
          <cell r="CI290">
            <v>603.1</v>
          </cell>
          <cell r="CJ290">
            <v>72332.466</v>
          </cell>
          <cell r="CK290">
            <v>33242.830999999998</v>
          </cell>
          <cell r="CL290">
            <v>5334.9470000000001</v>
          </cell>
          <cell r="CM290">
            <v>12062.958000000001</v>
          </cell>
          <cell r="CN290">
            <v>3660.4749999999999</v>
          </cell>
          <cell r="CO290">
            <v>4184.2650000000003</v>
          </cell>
          <cell r="CP290">
            <v>7939.4939999999997</v>
          </cell>
          <cell r="CQ290">
            <v>139360.53600000002</v>
          </cell>
          <cell r="CS290">
            <v>37.662999999999997</v>
          </cell>
          <cell r="CT290">
            <v>2863.277</v>
          </cell>
          <cell r="CU290">
            <v>1277.4110000000001</v>
          </cell>
          <cell r="CV290">
            <v>172.589</v>
          </cell>
          <cell r="CW290">
            <v>405.07499999999999</v>
          </cell>
          <cell r="CX290">
            <v>105.962</v>
          </cell>
          <cell r="CY290">
            <v>122.205</v>
          </cell>
          <cell r="CZ290">
            <v>204.39400000000001</v>
          </cell>
          <cell r="DB290">
            <v>37.917999999999999</v>
          </cell>
          <cell r="DC290">
            <v>5051.09</v>
          </cell>
          <cell r="DD290">
            <v>3204.0140000000001</v>
          </cell>
          <cell r="DE290">
            <v>559.49599999999998</v>
          </cell>
          <cell r="DF290">
            <v>1317.2750000000001</v>
          </cell>
          <cell r="DG290">
            <v>422.61200000000002</v>
          </cell>
          <cell r="DH290">
            <v>488.32600000000002</v>
          </cell>
          <cell r="DI290">
            <v>969.03599999999994</v>
          </cell>
          <cell r="DJ290">
            <v>12049.767</v>
          </cell>
          <cell r="DL290">
            <v>0.173902</v>
          </cell>
          <cell r="DM290">
            <v>0.173902</v>
          </cell>
          <cell r="DN290">
            <v>0.788246</v>
          </cell>
          <cell r="DO290">
            <v>1.126215</v>
          </cell>
          <cell r="DP290">
            <v>1.0925590000000001</v>
          </cell>
          <cell r="DQ290">
            <v>1.9415899999999999</v>
          </cell>
          <cell r="DS290">
            <v>110.4</v>
          </cell>
          <cell r="DT290">
            <v>13240.8</v>
          </cell>
          <cell r="DU290">
            <v>27582.66</v>
          </cell>
          <cell r="DV290">
            <v>6324.52</v>
          </cell>
          <cell r="DW290">
            <v>13873.15</v>
          </cell>
          <cell r="DX290">
            <v>7481.2</v>
          </cell>
          <cell r="DY290">
            <v>8551.7099999999991</v>
          </cell>
          <cell r="DZ290">
            <v>16226.57</v>
          </cell>
          <cell r="EA290">
            <v>93391.010000000009</v>
          </cell>
          <cell r="EC290">
            <v>104.88</v>
          </cell>
          <cell r="ED290">
            <v>12578.76</v>
          </cell>
          <cell r="EE290">
            <v>26203.53</v>
          </cell>
          <cell r="EF290">
            <v>6008.29</v>
          </cell>
          <cell r="EG290">
            <v>13179.49</v>
          </cell>
          <cell r="EH290">
            <v>7107.14</v>
          </cell>
          <cell r="EI290">
            <v>8124.12</v>
          </cell>
          <cell r="EJ290">
            <v>15415.24</v>
          </cell>
          <cell r="EK290">
            <v>88721.45</v>
          </cell>
          <cell r="EM290">
            <v>630.82600000000002</v>
          </cell>
          <cell r="EN290">
            <v>636.77199999999993</v>
          </cell>
          <cell r="EP290">
            <v>714.94200000000001</v>
          </cell>
          <cell r="EQ290">
            <v>726.99199999999996</v>
          </cell>
          <cell r="ES290">
            <v>131.619</v>
          </cell>
          <cell r="ET290">
            <v>152.35300000000001</v>
          </cell>
          <cell r="EX290">
            <v>27398.381000000001</v>
          </cell>
          <cell r="EY290">
            <v>34142.646999999997</v>
          </cell>
          <cell r="FA290">
            <v>6.53</v>
          </cell>
          <cell r="FB290">
            <v>8.1240000000000006</v>
          </cell>
          <cell r="FC290">
            <v>588.01700000000005</v>
          </cell>
          <cell r="FD290">
            <v>764.774</v>
          </cell>
          <cell r="FE290">
            <v>271.55399999999997</v>
          </cell>
          <cell r="FF290">
            <v>332.101</v>
          </cell>
          <cell r="FK290">
            <v>20729.115999999998</v>
          </cell>
          <cell r="FL290">
            <v>21016.787</v>
          </cell>
          <cell r="FM290">
            <v>20842.489000000001</v>
          </cell>
          <cell r="FN290">
            <v>463.02199999999999</v>
          </cell>
          <cell r="FO290">
            <v>219.542</v>
          </cell>
          <cell r="FP290">
            <v>2416.9769999999999</v>
          </cell>
          <cell r="FQ290">
            <v>17917.245999999999</v>
          </cell>
          <cell r="FS290">
            <v>21016.787</v>
          </cell>
          <cell r="FU290">
            <v>9.9959000000000006E-2</v>
          </cell>
          <cell r="FV290">
            <v>-3428.09</v>
          </cell>
          <cell r="FY290">
            <v>0</v>
          </cell>
          <cell r="FZ290">
            <v>264.3</v>
          </cell>
          <cell r="GA290">
            <v>0.12501899999999999</v>
          </cell>
          <cell r="GB290">
            <v>-3441.77</v>
          </cell>
          <cell r="GE290">
            <v>0.31250800000000001</v>
          </cell>
          <cell r="GF290">
            <v>-10717.46</v>
          </cell>
          <cell r="GL290">
            <v>-2071.1799999999998</v>
          </cell>
          <cell r="GN290">
            <v>-5149.17</v>
          </cell>
          <cell r="GO290">
            <v>1.2500000000000001E-2</v>
          </cell>
          <cell r="GP290">
            <v>-1742.01</v>
          </cell>
          <cell r="GQ290" t="str">
            <v xml:space="preserve"> </v>
          </cell>
          <cell r="GR290">
            <v>0</v>
          </cell>
          <cell r="GS290">
            <v>0</v>
          </cell>
          <cell r="GV290">
            <v>0</v>
          </cell>
          <cell r="GW290">
            <v>0</v>
          </cell>
          <cell r="GX290">
            <v>-26549.679999999997</v>
          </cell>
          <cell r="GY290">
            <v>0</v>
          </cell>
          <cell r="GZ290">
            <v>-26549.679999999997</v>
          </cell>
          <cell r="HB290">
            <v>70090.83</v>
          </cell>
          <cell r="HC290">
            <v>132262.6</v>
          </cell>
          <cell r="HE290">
            <v>4669.5600000000122</v>
          </cell>
          <cell r="HO290">
            <v>21017</v>
          </cell>
          <cell r="HP290">
            <v>21017</v>
          </cell>
          <cell r="HQ290">
            <v>0</v>
          </cell>
          <cell r="HR290">
            <v>70090.83</v>
          </cell>
          <cell r="HS290">
            <v>-5149.17</v>
          </cell>
          <cell r="HT290">
            <v>-2071.1799999999998</v>
          </cell>
          <cell r="HU290">
            <v>62870.48</v>
          </cell>
          <cell r="HV290">
            <v>0</v>
          </cell>
          <cell r="HW290">
            <v>62870.48</v>
          </cell>
          <cell r="HY290">
            <v>2.9914107627158968</v>
          </cell>
          <cell r="HZ290" t="e">
            <v>#DIV/0!</v>
          </cell>
          <cell r="IA290">
            <v>2.9914107627158968</v>
          </cell>
        </row>
        <row r="291">
          <cell r="B291" t="str">
            <v>72-40-087</v>
          </cell>
          <cell r="C291" t="str">
            <v>Premier-PUR01511</v>
          </cell>
          <cell r="D291" t="str">
            <v>Tomlinson</v>
          </cell>
          <cell r="E291">
            <v>11129</v>
          </cell>
          <cell r="F291">
            <v>13931</v>
          </cell>
          <cell r="H291">
            <v>3.6873999999999998</v>
          </cell>
          <cell r="I291">
            <v>3.6873999999999998</v>
          </cell>
          <cell r="J291">
            <v>1.4649000000000001</v>
          </cell>
          <cell r="K291">
            <v>0.2283</v>
          </cell>
          <cell r="L291">
            <v>0.49969999999999998</v>
          </cell>
          <cell r="M291">
            <v>0.14399999999999999</v>
          </cell>
          <cell r="N291">
            <v>0.16950000000000001</v>
          </cell>
          <cell r="O291">
            <v>0.16159999999999999</v>
          </cell>
          <cell r="P291">
            <v>6.3554000000000004</v>
          </cell>
          <cell r="Q291">
            <v>0.43230000000000002</v>
          </cell>
          <cell r="R291">
            <v>1273.7</v>
          </cell>
          <cell r="T291" t="str">
            <v>PriceTableXTXNGL</v>
          </cell>
          <cell r="Y291">
            <v>41410</v>
          </cell>
          <cell r="Z291">
            <v>14.65</v>
          </cell>
          <cell r="AB291">
            <v>10589.081</v>
          </cell>
          <cell r="AC291">
            <v>13312.258</v>
          </cell>
          <cell r="AE291" t="str">
            <v>Yes</v>
          </cell>
          <cell r="AG291" t="str">
            <v>Yes</v>
          </cell>
          <cell r="AI291">
            <v>0.95</v>
          </cell>
          <cell r="AK291">
            <v>40839.928</v>
          </cell>
          <cell r="AL291">
            <v>40839.928</v>
          </cell>
          <cell r="AM291">
            <v>16224.550999999999</v>
          </cell>
          <cell r="AN291">
            <v>2528.5450000000001</v>
          </cell>
          <cell r="AO291">
            <v>5534.4449999999997</v>
          </cell>
          <cell r="AP291">
            <v>1594.877</v>
          </cell>
          <cell r="AQ291">
            <v>1877.3030000000001</v>
          </cell>
          <cell r="AR291">
            <v>1789.806</v>
          </cell>
          <cell r="AS291">
            <v>111229.38299999999</v>
          </cell>
          <cell r="AU291">
            <v>39046.177000000003</v>
          </cell>
          <cell r="AV291">
            <v>39046.177000000003</v>
          </cell>
          <cell r="AW291">
            <v>15511.945</v>
          </cell>
          <cell r="AX291">
            <v>2417.4870000000001</v>
          </cell>
          <cell r="AY291">
            <v>5291.3639999999996</v>
          </cell>
          <cell r="AZ291">
            <v>1524.828</v>
          </cell>
          <cell r="BA291">
            <v>1794.8489999999999</v>
          </cell>
          <cell r="BB291">
            <v>1711.1949999999999</v>
          </cell>
          <cell r="BC291">
            <v>106344.022</v>
          </cell>
          <cell r="BE291">
            <v>275.46100000000001</v>
          </cell>
          <cell r="BF291">
            <v>33037.339999999997</v>
          </cell>
          <cell r="BG291">
            <v>15904.173000000001</v>
          </cell>
          <cell r="BH291">
            <v>2239.6950000000002</v>
          </cell>
          <cell r="BI291">
            <v>5888.3209999999999</v>
          </cell>
          <cell r="BJ291">
            <v>1560.8440000000001</v>
          </cell>
          <cell r="BK291">
            <v>1845.8109999999999</v>
          </cell>
          <cell r="BL291">
            <v>1796.4680000000001</v>
          </cell>
          <cell r="BM291">
            <v>62548.113000000005</v>
          </cell>
          <cell r="BO291">
            <v>275.46100000000001</v>
          </cell>
          <cell r="BP291">
            <v>33037.338000000003</v>
          </cell>
          <cell r="BQ291">
            <v>15904.173000000001</v>
          </cell>
          <cell r="BR291">
            <v>2239.6950000000002</v>
          </cell>
          <cell r="BS291">
            <v>5888.3209999999999</v>
          </cell>
          <cell r="BT291">
            <v>1560.8440000000001</v>
          </cell>
          <cell r="BU291">
            <v>1845.8109999999999</v>
          </cell>
          <cell r="BV291">
            <v>1796.4680000000001</v>
          </cell>
          <cell r="BW291">
            <v>62548.111000000012</v>
          </cell>
          <cell r="CI291">
            <v>261.68799999999999</v>
          </cell>
          <cell r="CJ291">
            <v>31385.473000000002</v>
          </cell>
          <cell r="CK291">
            <v>15108.964</v>
          </cell>
          <cell r="CL291">
            <v>2127.71</v>
          </cell>
          <cell r="CM291">
            <v>5593.9049999999997</v>
          </cell>
          <cell r="CN291">
            <v>1482.8019999999999</v>
          </cell>
          <cell r="CO291">
            <v>1753.52</v>
          </cell>
          <cell r="CP291">
            <v>1706.645</v>
          </cell>
          <cell r="CQ291">
            <v>59420.706999999995</v>
          </cell>
          <cell r="CS291">
            <v>16.341999999999999</v>
          </cell>
          <cell r="CT291">
            <v>1242.393</v>
          </cell>
          <cell r="CU291">
            <v>580.58699999999999</v>
          </cell>
          <cell r="CV291">
            <v>68.832999999999998</v>
          </cell>
          <cell r="CW291">
            <v>187.84399999999999</v>
          </cell>
          <cell r="CX291">
            <v>42.923999999999999</v>
          </cell>
          <cell r="CY291">
            <v>51.213000000000001</v>
          </cell>
          <cell r="CZ291">
            <v>43.936</v>
          </cell>
          <cell r="DB291">
            <v>16.452999999999999</v>
          </cell>
          <cell r="DC291">
            <v>2191.6970000000001</v>
          </cell>
          <cell r="DD291">
            <v>1456.2339999999999</v>
          </cell>
          <cell r="DE291">
            <v>223.14099999999999</v>
          </cell>
          <cell r="DF291">
            <v>610.85400000000004</v>
          </cell>
          <cell r="DG291">
            <v>171.19300000000001</v>
          </cell>
          <cell r="DH291">
            <v>204.64500000000001</v>
          </cell>
          <cell r="DI291">
            <v>208.3</v>
          </cell>
          <cell r="DJ291">
            <v>5082.5170000000007</v>
          </cell>
          <cell r="DL291">
            <v>0.173902</v>
          </cell>
          <cell r="DM291">
            <v>0.173902</v>
          </cell>
          <cell r="DN291">
            <v>0.788246</v>
          </cell>
          <cell r="DO291">
            <v>1.126215</v>
          </cell>
          <cell r="DP291">
            <v>1.0925590000000001</v>
          </cell>
          <cell r="DQ291">
            <v>1.9415899999999999</v>
          </cell>
          <cell r="DS291">
            <v>47.9</v>
          </cell>
          <cell r="DT291">
            <v>5745.26</v>
          </cell>
          <cell r="DU291">
            <v>12536.4</v>
          </cell>
          <cell r="DV291">
            <v>2522.38</v>
          </cell>
          <cell r="DW291">
            <v>6433.34</v>
          </cell>
          <cell r="DX291">
            <v>3030.52</v>
          </cell>
          <cell r="DY291">
            <v>3583.81</v>
          </cell>
          <cell r="DZ291">
            <v>3488</v>
          </cell>
          <cell r="EA291">
            <v>37387.61</v>
          </cell>
          <cell r="EC291">
            <v>45.51</v>
          </cell>
          <cell r="ED291">
            <v>5458</v>
          </cell>
          <cell r="EE291">
            <v>11909.58</v>
          </cell>
          <cell r="EF291">
            <v>2396.2600000000002</v>
          </cell>
          <cell r="EG291">
            <v>6111.67</v>
          </cell>
          <cell r="EH291">
            <v>2878.99</v>
          </cell>
          <cell r="EI291">
            <v>3404.62</v>
          </cell>
          <cell r="EJ291">
            <v>3313.6</v>
          </cell>
          <cell r="EK291">
            <v>35518.229999999996</v>
          </cell>
          <cell r="EM291">
            <v>256.24799999999999</v>
          </cell>
          <cell r="EN291">
            <v>258.66300000000001</v>
          </cell>
          <cell r="EP291">
            <v>290.41699999999997</v>
          </cell>
          <cell r="EQ291">
            <v>295.31200000000001</v>
          </cell>
          <cell r="ES291">
            <v>53.464999999999996</v>
          </cell>
          <cell r="ET291">
            <v>61.887</v>
          </cell>
          <cell r="EX291">
            <v>11075.535</v>
          </cell>
          <cell r="EY291">
            <v>13869.112999999999</v>
          </cell>
          <cell r="FA291">
            <v>2.64</v>
          </cell>
          <cell r="FB291">
            <v>3.3</v>
          </cell>
          <cell r="FC291">
            <v>237.7</v>
          </cell>
          <cell r="FD291">
            <v>310.65899999999999</v>
          </cell>
          <cell r="FE291">
            <v>109.773</v>
          </cell>
          <cell r="FF291">
            <v>134.90299999999999</v>
          </cell>
          <cell r="FK291">
            <v>8232.6209999999974</v>
          </cell>
          <cell r="FL291">
            <v>8346.8700000000008</v>
          </cell>
          <cell r="FM291">
            <v>8277.6470000000008</v>
          </cell>
          <cell r="FN291">
            <v>183.89</v>
          </cell>
          <cell r="FO291">
            <v>87.191999999999993</v>
          </cell>
          <cell r="FP291">
            <v>959.90899999999999</v>
          </cell>
          <cell r="FQ291">
            <v>7115.88</v>
          </cell>
          <cell r="FS291">
            <v>8346.8700000000008</v>
          </cell>
          <cell r="FU291">
            <v>9.9959000000000006E-2</v>
          </cell>
          <cell r="FV291">
            <v>-1392.53</v>
          </cell>
          <cell r="FY291">
            <v>0</v>
          </cell>
          <cell r="FZ291">
            <v>248.5</v>
          </cell>
          <cell r="GA291">
            <v>0.187528</v>
          </cell>
          <cell r="GB291">
            <v>-2087</v>
          </cell>
          <cell r="GE291">
            <v>0.31250800000000001</v>
          </cell>
          <cell r="GF291">
            <v>-4353.55</v>
          </cell>
          <cell r="GL291">
            <v>-822.58</v>
          </cell>
          <cell r="GN291">
            <v>-2045.02</v>
          </cell>
          <cell r="GO291">
            <v>1.2500000000000001E-2</v>
          </cell>
          <cell r="GP291">
            <v>-742.76</v>
          </cell>
          <cell r="GQ291" t="str">
            <v>72-41-087</v>
          </cell>
          <cell r="GR291">
            <v>8</v>
          </cell>
          <cell r="GS291">
            <v>-200</v>
          </cell>
          <cell r="GV291">
            <v>0</v>
          </cell>
          <cell r="GW291">
            <v>0</v>
          </cell>
          <cell r="GX291">
            <v>-11443.44</v>
          </cell>
          <cell r="GY291">
            <v>-200</v>
          </cell>
          <cell r="GZ291">
            <v>-11643.44</v>
          </cell>
          <cell r="HB291">
            <v>27836.910000000003</v>
          </cell>
          <cell r="HC291">
            <v>51711.7</v>
          </cell>
          <cell r="HE291">
            <v>1869.3800000000047</v>
          </cell>
          <cell r="HO291">
            <v>8347</v>
          </cell>
          <cell r="HP291">
            <v>8347</v>
          </cell>
          <cell r="HQ291">
            <v>0</v>
          </cell>
          <cell r="HR291">
            <v>27836.910000000003</v>
          </cell>
          <cell r="HS291">
            <v>-2045.02</v>
          </cell>
          <cell r="HT291">
            <v>-822.58</v>
          </cell>
          <cell r="HU291">
            <v>24969.31</v>
          </cell>
          <cell r="HV291">
            <v>0</v>
          </cell>
          <cell r="HW291">
            <v>24969.31</v>
          </cell>
          <cell r="HY291">
            <v>2.9914112854917936</v>
          </cell>
          <cell r="HZ291" t="e">
            <v>#DIV/0!</v>
          </cell>
          <cell r="IA291">
            <v>2.9914112854917936</v>
          </cell>
        </row>
        <row r="293">
          <cell r="B293" t="str">
            <v>72-10-198</v>
          </cell>
          <cell r="C293" t="str">
            <v>Premier-PUR01369</v>
          </cell>
          <cell r="D293" t="str">
            <v>Porter Cheney CDP</v>
          </cell>
          <cell r="E293">
            <v>5299</v>
          </cell>
          <cell r="F293">
            <v>5423</v>
          </cell>
          <cell r="H293">
            <v>1.4665999999999999</v>
          </cell>
          <cell r="I293">
            <v>1.4665999999999999</v>
          </cell>
          <cell r="J293">
            <v>0.192</v>
          </cell>
          <cell r="K293">
            <v>3.7400000000000003E-2</v>
          </cell>
          <cell r="L293">
            <v>2.5999999999999999E-2</v>
          </cell>
          <cell r="M293">
            <v>7.3000000000000001E-3</v>
          </cell>
          <cell r="N293">
            <v>3.2000000000000002E-3</v>
          </cell>
          <cell r="O293">
            <v>5.5999999999999999E-3</v>
          </cell>
          <cell r="P293">
            <v>1.7381</v>
          </cell>
          <cell r="Q293">
            <v>1.3279000000000001</v>
          </cell>
          <cell r="R293">
            <v>1041.4000000000001</v>
          </cell>
          <cell r="T293" t="str">
            <v>PriceTableXTXNGL</v>
          </cell>
          <cell r="Y293">
            <v>41288</v>
          </cell>
          <cell r="Z293">
            <v>14.65</v>
          </cell>
          <cell r="AB293">
            <v>5046.3620000000001</v>
          </cell>
          <cell r="AC293">
            <v>5182.1390000000001</v>
          </cell>
          <cell r="AE293" t="str">
            <v>Yes</v>
          </cell>
          <cell r="AG293" t="str">
            <v>Yes</v>
          </cell>
          <cell r="AI293">
            <v>0.95</v>
          </cell>
          <cell r="AK293">
            <v>7740.991</v>
          </cell>
          <cell r="AL293">
            <v>7740.991</v>
          </cell>
          <cell r="AM293">
            <v>1013.412</v>
          </cell>
          <cell r="AN293">
            <v>197.404</v>
          </cell>
          <cell r="AO293">
            <v>137.233</v>
          </cell>
          <cell r="AP293">
            <v>38.530999999999999</v>
          </cell>
          <cell r="AQ293">
            <v>16.89</v>
          </cell>
          <cell r="AR293">
            <v>29.558</v>
          </cell>
          <cell r="AS293">
            <v>16915.009999999998</v>
          </cell>
          <cell r="AU293">
            <v>7400.9949999999999</v>
          </cell>
          <cell r="AV293">
            <v>7400.9949999999999</v>
          </cell>
          <cell r="AW293">
            <v>968.90200000000004</v>
          </cell>
          <cell r="AX293">
            <v>188.73400000000001</v>
          </cell>
          <cell r="AY293">
            <v>131.20500000000001</v>
          </cell>
          <cell r="AZ293">
            <v>36.838000000000001</v>
          </cell>
          <cell r="BA293">
            <v>16.148</v>
          </cell>
          <cell r="BB293">
            <v>28.26</v>
          </cell>
          <cell r="BC293">
            <v>16172.076999999999</v>
          </cell>
          <cell r="BE293">
            <v>52.212000000000003</v>
          </cell>
          <cell r="BF293">
            <v>6262.0519999999997</v>
          </cell>
          <cell r="BG293">
            <v>993.40099999999995</v>
          </cell>
          <cell r="BH293">
            <v>174.85300000000001</v>
          </cell>
          <cell r="BI293">
            <v>146.00800000000001</v>
          </cell>
          <cell r="BJ293">
            <v>37.709000000000003</v>
          </cell>
          <cell r="BK293">
            <v>16.606999999999999</v>
          </cell>
          <cell r="BL293">
            <v>29.667999999999999</v>
          </cell>
          <cell r="BM293">
            <v>7712.5099999999993</v>
          </cell>
          <cell r="BO293">
            <v>52.212000000000003</v>
          </cell>
          <cell r="BP293">
            <v>6262.0519999999997</v>
          </cell>
          <cell r="BQ293">
            <v>993.40099999999995</v>
          </cell>
          <cell r="BR293">
            <v>174.85400000000001</v>
          </cell>
          <cell r="BS293">
            <v>146.00700000000001</v>
          </cell>
          <cell r="BT293">
            <v>37.707999999999998</v>
          </cell>
          <cell r="BU293">
            <v>16.606000000000002</v>
          </cell>
          <cell r="BV293">
            <v>29.667999999999999</v>
          </cell>
          <cell r="BW293">
            <v>7712.5079999999989</v>
          </cell>
          <cell r="CI293">
            <v>49.600999999999999</v>
          </cell>
          <cell r="CJ293">
            <v>5948.9489999999996</v>
          </cell>
          <cell r="CK293">
            <v>943.73099999999999</v>
          </cell>
          <cell r="CL293">
            <v>166.11</v>
          </cell>
          <cell r="CM293">
            <v>138.708</v>
          </cell>
          <cell r="CN293">
            <v>35.823999999999998</v>
          </cell>
          <cell r="CO293">
            <v>15.776999999999999</v>
          </cell>
          <cell r="CP293">
            <v>28.184999999999999</v>
          </cell>
          <cell r="CQ293">
            <v>7326.8849999999984</v>
          </cell>
          <cell r="CS293">
            <v>3.0979999999999999</v>
          </cell>
          <cell r="CT293">
            <v>235.489</v>
          </cell>
          <cell r="CU293">
            <v>36.264000000000003</v>
          </cell>
          <cell r="CV293">
            <v>5.3739999999999997</v>
          </cell>
          <cell r="CW293">
            <v>4.6580000000000004</v>
          </cell>
          <cell r="CX293">
            <v>1.0369999999999999</v>
          </cell>
          <cell r="CY293">
            <v>0.46100000000000002</v>
          </cell>
          <cell r="CZ293">
            <v>0.72599999999999998</v>
          </cell>
          <cell r="DB293">
            <v>3.1190000000000002</v>
          </cell>
          <cell r="DC293">
            <v>415.42500000000001</v>
          </cell>
          <cell r="DD293">
            <v>90.959000000000003</v>
          </cell>
          <cell r="DE293">
            <v>17.420999999999999</v>
          </cell>
          <cell r="DF293">
            <v>15.147</v>
          </cell>
          <cell r="DG293">
            <v>4.1360000000000001</v>
          </cell>
          <cell r="DH293">
            <v>1.841</v>
          </cell>
          <cell r="DI293">
            <v>3.44</v>
          </cell>
          <cell r="DJ293">
            <v>551.48800000000017</v>
          </cell>
          <cell r="DL293">
            <v>0.173902</v>
          </cell>
          <cell r="DM293">
            <v>0.173902</v>
          </cell>
          <cell r="DN293">
            <v>0.788246</v>
          </cell>
          <cell r="DO293">
            <v>1.126215</v>
          </cell>
          <cell r="DP293">
            <v>1.0925590000000001</v>
          </cell>
          <cell r="DQ293">
            <v>1.9415899999999999</v>
          </cell>
          <cell r="DS293">
            <v>9.08</v>
          </cell>
          <cell r="DT293">
            <v>1088.98</v>
          </cell>
          <cell r="DU293">
            <v>783.04</v>
          </cell>
          <cell r="DV293">
            <v>196.92</v>
          </cell>
          <cell r="DW293">
            <v>159.52000000000001</v>
          </cell>
          <cell r="DX293">
            <v>73.22</v>
          </cell>
          <cell r="DY293">
            <v>32.24</v>
          </cell>
          <cell r="DZ293">
            <v>57.6</v>
          </cell>
          <cell r="EA293">
            <v>2400.5999999999995</v>
          </cell>
          <cell r="EC293">
            <v>8.6300000000000008</v>
          </cell>
          <cell r="ED293">
            <v>1034.53</v>
          </cell>
          <cell r="EE293">
            <v>743.89</v>
          </cell>
          <cell r="EF293">
            <v>187.07</v>
          </cell>
          <cell r="EG293">
            <v>151.54</v>
          </cell>
          <cell r="EH293">
            <v>69.56</v>
          </cell>
          <cell r="EI293">
            <v>30.63</v>
          </cell>
          <cell r="EJ293">
            <v>54.72</v>
          </cell>
          <cell r="EK293">
            <v>2280.5700000000002</v>
          </cell>
          <cell r="EM293">
            <v>99.750999999999991</v>
          </cell>
          <cell r="EN293">
            <v>100.691</v>
          </cell>
          <cell r="EP293">
            <v>113.053</v>
          </cell>
          <cell r="EQ293">
            <v>114.958</v>
          </cell>
          <cell r="ES293">
            <v>20.811999999999998</v>
          </cell>
          <cell r="ET293">
            <v>24.091000000000001</v>
          </cell>
          <cell r="EX293">
            <v>5278.1880000000001</v>
          </cell>
          <cell r="EY293">
            <v>5398.9089999999997</v>
          </cell>
          <cell r="FA293">
            <v>1.258</v>
          </cell>
          <cell r="FB293">
            <v>1.2849999999999999</v>
          </cell>
          <cell r="FC293">
            <v>113.279</v>
          </cell>
          <cell r="FD293">
            <v>120.932</v>
          </cell>
          <cell r="FE293">
            <v>52.314</v>
          </cell>
          <cell r="FF293">
            <v>52.514000000000003</v>
          </cell>
          <cell r="FK293">
            <v>4631.7719999999999</v>
          </cell>
          <cell r="FL293">
            <v>4696.05</v>
          </cell>
          <cell r="FM293">
            <v>4657.1040000000003</v>
          </cell>
          <cell r="FN293">
            <v>103.459</v>
          </cell>
          <cell r="FO293">
            <v>49.055</v>
          </cell>
          <cell r="FP293">
            <v>540.05600000000004</v>
          </cell>
          <cell r="FQ293">
            <v>4003.48</v>
          </cell>
          <cell r="FS293">
            <v>4696.05</v>
          </cell>
          <cell r="FU293">
            <v>9.2627000000000001E-2</v>
          </cell>
          <cell r="FV293">
            <v>-502.32</v>
          </cell>
          <cell r="FW293">
            <v>0</v>
          </cell>
          <cell r="FX293">
            <v>0</v>
          </cell>
          <cell r="FY293">
            <v>0</v>
          </cell>
          <cell r="FZ293">
            <v>311.5</v>
          </cell>
          <cell r="GA293">
            <v>0.173675</v>
          </cell>
          <cell r="GB293">
            <v>-920.3</v>
          </cell>
          <cell r="GC293">
            <v>1.7368000000000001E-2</v>
          </cell>
          <cell r="GD293">
            <v>-92.03</v>
          </cell>
          <cell r="GE293">
            <v>0.40524300000000002</v>
          </cell>
          <cell r="GF293">
            <v>-2197.63</v>
          </cell>
          <cell r="GL293">
            <v>-458.15</v>
          </cell>
          <cell r="GN293">
            <v>-1139.01</v>
          </cell>
          <cell r="GO293">
            <v>1.4999999999999999E-2</v>
          </cell>
          <cell r="GP293">
            <v>-109.9</v>
          </cell>
          <cell r="GQ293" t="str">
            <v xml:space="preserve"> </v>
          </cell>
          <cell r="GR293">
            <v>0</v>
          </cell>
          <cell r="GS293">
            <v>0</v>
          </cell>
          <cell r="GV293">
            <v>0</v>
          </cell>
          <cell r="GW293">
            <v>0</v>
          </cell>
          <cell r="GX293">
            <v>-5419.3399999999992</v>
          </cell>
          <cell r="GY293">
            <v>0</v>
          </cell>
          <cell r="GZ293">
            <v>-5419.3399999999992</v>
          </cell>
          <cell r="HB293">
            <v>15504.35</v>
          </cell>
          <cell r="HC293">
            <v>12365.580000000002</v>
          </cell>
          <cell r="HE293">
            <v>120.02999999999929</v>
          </cell>
          <cell r="HO293">
            <v>4696</v>
          </cell>
          <cell r="HP293">
            <v>4696</v>
          </cell>
          <cell r="HQ293">
            <v>0</v>
          </cell>
          <cell r="HR293">
            <v>15504.35</v>
          </cell>
          <cell r="HS293">
            <v>-1139.01</v>
          </cell>
          <cell r="HT293">
            <v>-458.15</v>
          </cell>
          <cell r="HU293">
            <v>13907.19</v>
          </cell>
          <cell r="HV293">
            <v>0</v>
          </cell>
          <cell r="HW293">
            <v>13907.19</v>
          </cell>
          <cell r="HY293">
            <v>2.9614970187393528</v>
          </cell>
          <cell r="HZ293" t="e">
            <v>#DIV/0!</v>
          </cell>
          <cell r="IA293">
            <v>2.9614970187393528</v>
          </cell>
        </row>
        <row r="294">
          <cell r="B294" t="str">
            <v>81-10-134</v>
          </cell>
          <cell r="C294" t="str">
            <v>Premier-PUR01369WS</v>
          </cell>
          <cell r="D294" t="str">
            <v>Barron CDP</v>
          </cell>
          <cell r="E294">
            <v>11555</v>
          </cell>
          <cell r="F294">
            <v>12671</v>
          </cell>
          <cell r="H294">
            <v>2.3487</v>
          </cell>
          <cell r="I294">
            <v>2.3487</v>
          </cell>
          <cell r="J294">
            <v>0.60399999999999998</v>
          </cell>
          <cell r="K294">
            <v>0.13300000000000001</v>
          </cell>
          <cell r="L294">
            <v>0.1537</v>
          </cell>
          <cell r="M294">
            <v>5.8299999999999998E-2</v>
          </cell>
          <cell r="N294">
            <v>4.2099999999999999E-2</v>
          </cell>
          <cell r="O294">
            <v>5.96E-2</v>
          </cell>
          <cell r="P294">
            <v>3.3994</v>
          </cell>
          <cell r="Q294">
            <v>1.7033</v>
          </cell>
          <cell r="R294">
            <v>1116.0999999999999</v>
          </cell>
          <cell r="T294" t="str">
            <v>PriceTableXTXNGL</v>
          </cell>
          <cell r="Y294">
            <v>41425</v>
          </cell>
          <cell r="Z294">
            <v>14.65</v>
          </cell>
          <cell r="AB294">
            <v>10696.424000000001</v>
          </cell>
          <cell r="AC294">
            <v>11764.894</v>
          </cell>
          <cell r="AE294" t="str">
            <v>Yes</v>
          </cell>
          <cell r="AG294" t="str">
            <v>Yes</v>
          </cell>
          <cell r="AI294">
            <v>0.95</v>
          </cell>
          <cell r="AK294">
            <v>26276.807000000001</v>
          </cell>
          <cell r="AL294">
            <v>26276.807000000001</v>
          </cell>
          <cell r="AM294">
            <v>6757.4369999999999</v>
          </cell>
          <cell r="AN294">
            <v>1487.979</v>
          </cell>
          <cell r="AO294">
            <v>1719.566</v>
          </cell>
          <cell r="AP294">
            <v>652.24900000000002</v>
          </cell>
          <cell r="AQ294">
            <v>471.00700000000001</v>
          </cell>
          <cell r="AR294">
            <v>666.79300000000001</v>
          </cell>
          <cell r="AS294">
            <v>64308.644999999997</v>
          </cell>
          <cell r="AU294">
            <v>25122.690999999999</v>
          </cell>
          <cell r="AV294">
            <v>25122.690999999999</v>
          </cell>
          <cell r="AW294">
            <v>6460.64</v>
          </cell>
          <cell r="AX294">
            <v>1422.624</v>
          </cell>
          <cell r="AY294">
            <v>1644.04</v>
          </cell>
          <cell r="AZ294">
            <v>623.60199999999998</v>
          </cell>
          <cell r="BA294">
            <v>450.31900000000002</v>
          </cell>
          <cell r="BB294">
            <v>637.50699999999995</v>
          </cell>
          <cell r="BC294">
            <v>61484.114000000001</v>
          </cell>
          <cell r="BE294">
            <v>177.23500000000001</v>
          </cell>
          <cell r="BF294">
            <v>21256.545999999998</v>
          </cell>
          <cell r="BG294">
            <v>6624.0010000000002</v>
          </cell>
          <cell r="BH294">
            <v>1317.999</v>
          </cell>
          <cell r="BI294">
            <v>1829.5160000000001</v>
          </cell>
          <cell r="BJ294">
            <v>638.33100000000002</v>
          </cell>
          <cell r="BK294">
            <v>463.10599999999999</v>
          </cell>
          <cell r="BL294">
            <v>669.27499999999998</v>
          </cell>
          <cell r="BM294">
            <v>32976.008999999998</v>
          </cell>
          <cell r="BO294">
            <v>177.23500000000001</v>
          </cell>
          <cell r="BP294">
            <v>21256.544999999998</v>
          </cell>
          <cell r="BQ294">
            <v>6624.0010000000002</v>
          </cell>
          <cell r="BR294">
            <v>1317.998</v>
          </cell>
          <cell r="BS294">
            <v>1829.5160000000001</v>
          </cell>
          <cell r="BT294">
            <v>638.33100000000002</v>
          </cell>
          <cell r="BU294">
            <v>463.10500000000002</v>
          </cell>
          <cell r="BV294">
            <v>669.27599999999995</v>
          </cell>
          <cell r="BW294">
            <v>32976.006999999998</v>
          </cell>
          <cell r="CI294">
            <v>168.37299999999999</v>
          </cell>
          <cell r="CJ294">
            <v>20193.719000000001</v>
          </cell>
          <cell r="CK294">
            <v>6292.8010000000004</v>
          </cell>
          <cell r="CL294">
            <v>1252.0989999999999</v>
          </cell>
          <cell r="CM294">
            <v>1738.04</v>
          </cell>
          <cell r="CN294">
            <v>606.41399999999999</v>
          </cell>
          <cell r="CO294">
            <v>439.95100000000002</v>
          </cell>
          <cell r="CP294">
            <v>635.81100000000004</v>
          </cell>
          <cell r="CQ294">
            <v>31327.208000000002</v>
          </cell>
          <cell r="CS294">
            <v>10.515000000000001</v>
          </cell>
          <cell r="CT294">
            <v>799.36699999999996</v>
          </cell>
          <cell r="CU294">
            <v>241.81100000000001</v>
          </cell>
          <cell r="CV294">
            <v>40.506</v>
          </cell>
          <cell r="CW294">
            <v>58.363</v>
          </cell>
          <cell r="CX294">
            <v>17.553999999999998</v>
          </cell>
          <cell r="CY294">
            <v>12.849</v>
          </cell>
          <cell r="CZ294">
            <v>16.367999999999999</v>
          </cell>
          <cell r="DB294">
            <v>10.586</v>
          </cell>
          <cell r="DC294">
            <v>1410.1590000000001</v>
          </cell>
          <cell r="DD294">
            <v>606.51300000000003</v>
          </cell>
          <cell r="DE294">
            <v>131.31200000000001</v>
          </cell>
          <cell r="DF294">
            <v>189.79400000000001</v>
          </cell>
          <cell r="DG294">
            <v>70.012</v>
          </cell>
          <cell r="DH294">
            <v>51.344999999999999</v>
          </cell>
          <cell r="DI294">
            <v>77.602000000000004</v>
          </cell>
          <cell r="DJ294">
            <v>2547.3229999999999</v>
          </cell>
          <cell r="DL294">
            <v>0.173902</v>
          </cell>
          <cell r="DM294">
            <v>0.173902</v>
          </cell>
          <cell r="DN294">
            <v>0.788246</v>
          </cell>
          <cell r="DO294">
            <v>1.126215</v>
          </cell>
          <cell r="DP294">
            <v>1.0925590000000001</v>
          </cell>
          <cell r="DQ294">
            <v>1.9415899999999999</v>
          </cell>
          <cell r="DS294">
            <v>30.82</v>
          </cell>
          <cell r="DT294">
            <v>3696.56</v>
          </cell>
          <cell r="DU294">
            <v>5221.34</v>
          </cell>
          <cell r="DV294">
            <v>1484.35</v>
          </cell>
          <cell r="DW294">
            <v>1998.85</v>
          </cell>
          <cell r="DX294">
            <v>1239.3800000000001</v>
          </cell>
          <cell r="DY294">
            <v>899.16</v>
          </cell>
          <cell r="DZ294">
            <v>1299.46</v>
          </cell>
          <cell r="EA294">
            <v>15869.920000000002</v>
          </cell>
          <cell r="EC294">
            <v>29.28</v>
          </cell>
          <cell r="ED294">
            <v>3511.73</v>
          </cell>
          <cell r="EE294">
            <v>4960.2700000000004</v>
          </cell>
          <cell r="EF294">
            <v>1410.13</v>
          </cell>
          <cell r="EG294">
            <v>1898.91</v>
          </cell>
          <cell r="EH294">
            <v>1177.4100000000001</v>
          </cell>
          <cell r="EI294">
            <v>854.2</v>
          </cell>
          <cell r="EJ294">
            <v>1234.49</v>
          </cell>
          <cell r="EK294">
            <v>15076.42</v>
          </cell>
          <cell r="EM294">
            <v>226.46300000000002</v>
          </cell>
          <cell r="EN294">
            <v>228.59700000000001</v>
          </cell>
          <cell r="ES294">
            <v>367.19099999999997</v>
          </cell>
          <cell r="ET294">
            <v>413.97699999999998</v>
          </cell>
          <cell r="EX294">
            <v>11187.808999999999</v>
          </cell>
          <cell r="EY294">
            <v>12257.022999999999</v>
          </cell>
          <cell r="FA294">
            <v>2.6659999999999999</v>
          </cell>
          <cell r="FB294">
            <v>2.9169999999999998</v>
          </cell>
          <cell r="FC294">
            <v>240.11</v>
          </cell>
          <cell r="FD294">
            <v>274.55</v>
          </cell>
          <cell r="FE294">
            <v>110.886</v>
          </cell>
          <cell r="FF294">
            <v>119.22199999999999</v>
          </cell>
          <cell r="FK294">
            <v>9481.1029999999992</v>
          </cell>
          <cell r="FL294">
            <v>9612.6779999999999</v>
          </cell>
          <cell r="FM294">
            <v>9532.9570000000003</v>
          </cell>
          <cell r="FN294">
            <v>211.77799999999999</v>
          </cell>
          <cell r="FO294">
            <v>100.414</v>
          </cell>
          <cell r="FP294">
            <v>1105.479</v>
          </cell>
          <cell r="FQ294">
            <v>8195.0069999999996</v>
          </cell>
          <cell r="FS294">
            <v>9612.6779999999999</v>
          </cell>
          <cell r="FU294">
            <v>9.2627000000000001E-2</v>
          </cell>
          <cell r="FV294">
            <v>-1173.68</v>
          </cell>
          <cell r="FW294">
            <v>0</v>
          </cell>
          <cell r="FX294">
            <v>0</v>
          </cell>
          <cell r="FY294">
            <v>0</v>
          </cell>
          <cell r="FZ294">
            <v>126.7</v>
          </cell>
          <cell r="GA294">
            <v>0.231567</v>
          </cell>
          <cell r="GB294">
            <v>-2675.76</v>
          </cell>
          <cell r="GC294">
            <v>1.7368000000000001E-2</v>
          </cell>
          <cell r="GD294">
            <v>-200.69</v>
          </cell>
          <cell r="GE294">
            <v>0.40524300000000002</v>
          </cell>
          <cell r="GF294">
            <v>-5134.83</v>
          </cell>
          <cell r="GI294">
            <v>0.15</v>
          </cell>
          <cell r="GJ294">
            <v>-1900.65</v>
          </cell>
          <cell r="GL294">
            <v>-937.87</v>
          </cell>
          <cell r="GN294">
            <v>-2331.63</v>
          </cell>
          <cell r="GO294">
            <v>1.4999999999999999E-2</v>
          </cell>
          <cell r="GP294">
            <v>-469.91</v>
          </cell>
          <cell r="GQ294" t="str">
            <v>81-12-134</v>
          </cell>
          <cell r="GR294">
            <v>0</v>
          </cell>
          <cell r="GS294">
            <v>-200</v>
          </cell>
          <cell r="GV294">
            <v>0</v>
          </cell>
          <cell r="GW294">
            <v>0</v>
          </cell>
          <cell r="GX294">
            <v>-14825.02</v>
          </cell>
          <cell r="GY294">
            <v>-200</v>
          </cell>
          <cell r="GZ294">
            <v>-15025.02</v>
          </cell>
          <cell r="HB294">
            <v>31738.37</v>
          </cell>
          <cell r="HC294">
            <v>31789.769999999997</v>
          </cell>
          <cell r="HE294">
            <v>793.50000000000182</v>
          </cell>
          <cell r="HO294">
            <v>9613</v>
          </cell>
          <cell r="HP294">
            <v>9613</v>
          </cell>
          <cell r="HQ294">
            <v>0</v>
          </cell>
          <cell r="HR294">
            <v>31738.37</v>
          </cell>
          <cell r="HS294">
            <v>-2331.63</v>
          </cell>
          <cell r="HT294">
            <v>-937.87</v>
          </cell>
          <cell r="HU294">
            <v>28468.87</v>
          </cell>
          <cell r="HV294">
            <v>0</v>
          </cell>
          <cell r="HW294">
            <v>28468.87</v>
          </cell>
          <cell r="HY294">
            <v>2.9614969312389472</v>
          </cell>
          <cell r="HZ294" t="e">
            <v>#DIV/0!</v>
          </cell>
          <cell r="IA294">
            <v>2.9614969312389472</v>
          </cell>
        </row>
        <row r="296">
          <cell r="B296" t="str">
            <v>72-10-160</v>
          </cell>
          <cell r="C296" t="str">
            <v>Premier-GTH00132</v>
          </cell>
          <cell r="D296" t="str">
            <v>Randle A Unit 12 13 14 15H CDP</v>
          </cell>
          <cell r="E296">
            <v>11351</v>
          </cell>
          <cell r="F296">
            <v>14114</v>
          </cell>
          <cell r="H296">
            <v>3.6406999999999998</v>
          </cell>
          <cell r="I296">
            <v>3.6406999999999998</v>
          </cell>
          <cell r="J296">
            <v>1.3744000000000001</v>
          </cell>
          <cell r="K296">
            <v>0.23730000000000001</v>
          </cell>
          <cell r="L296">
            <v>0.4536</v>
          </cell>
          <cell r="M296">
            <v>0.1356</v>
          </cell>
          <cell r="N296">
            <v>0.1356</v>
          </cell>
          <cell r="O296">
            <v>0.20449999999999999</v>
          </cell>
          <cell r="P296">
            <v>6.1817000000000002</v>
          </cell>
          <cell r="Q296">
            <v>0.66520000000000001</v>
          </cell>
          <cell r="R296">
            <v>1264.9000000000001</v>
          </cell>
          <cell r="T296" t="str">
            <v>PriceTableXTXNGL</v>
          </cell>
          <cell r="Y296">
            <v>41389</v>
          </cell>
          <cell r="Z296">
            <v>14.65</v>
          </cell>
          <cell r="AB296">
            <v>10800.66</v>
          </cell>
          <cell r="AC296">
            <v>13487.13</v>
          </cell>
          <cell r="AE296" t="str">
            <v>Yes</v>
          </cell>
          <cell r="AG296" t="str">
            <v>Yes</v>
          </cell>
          <cell r="AI296">
            <v>0.95</v>
          </cell>
          <cell r="AK296">
            <v>41128.379999999997</v>
          </cell>
          <cell r="AL296">
            <v>41128.379999999997</v>
          </cell>
          <cell r="AM296">
            <v>15526.367</v>
          </cell>
          <cell r="AN296">
            <v>2680.7379999999998</v>
          </cell>
          <cell r="AO296">
            <v>5124.2430000000004</v>
          </cell>
          <cell r="AP296">
            <v>1531.8510000000001</v>
          </cell>
          <cell r="AQ296">
            <v>1531.8510000000001</v>
          </cell>
          <cell r="AR296">
            <v>2310.2020000000002</v>
          </cell>
          <cell r="AS296">
            <v>110962.01199999999</v>
          </cell>
          <cell r="AU296">
            <v>39321.963000000003</v>
          </cell>
          <cell r="AV296">
            <v>39321.963000000003</v>
          </cell>
          <cell r="AW296">
            <v>14844.427</v>
          </cell>
          <cell r="AX296">
            <v>2562.9969999999998</v>
          </cell>
          <cell r="AY296">
            <v>4899.1790000000001</v>
          </cell>
          <cell r="AZ296">
            <v>1464.569</v>
          </cell>
          <cell r="BA296">
            <v>1464.569</v>
          </cell>
          <cell r="BB296">
            <v>2208.7350000000001</v>
          </cell>
          <cell r="BC296">
            <v>106088.40200000002</v>
          </cell>
          <cell r="BE296">
            <v>277.40699999999998</v>
          </cell>
          <cell r="BF296">
            <v>33270.682000000001</v>
          </cell>
          <cell r="BG296">
            <v>15219.776</v>
          </cell>
          <cell r="BH296">
            <v>2374.5030000000002</v>
          </cell>
          <cell r="BI296">
            <v>5451.89</v>
          </cell>
          <cell r="BJ296">
            <v>1499.163</v>
          </cell>
          <cell r="BK296">
            <v>1506.154</v>
          </cell>
          <cell r="BL296">
            <v>2318.8009999999999</v>
          </cell>
          <cell r="BM296">
            <v>61918.375999999997</v>
          </cell>
          <cell r="BO296">
            <v>277.40699999999998</v>
          </cell>
          <cell r="BP296">
            <v>33270.682999999997</v>
          </cell>
          <cell r="BQ296">
            <v>15219.776</v>
          </cell>
          <cell r="BR296">
            <v>2374.5039999999999</v>
          </cell>
          <cell r="BS296">
            <v>5451.8909999999996</v>
          </cell>
          <cell r="BT296">
            <v>1499.162</v>
          </cell>
          <cell r="BU296">
            <v>1506.153</v>
          </cell>
          <cell r="BV296">
            <v>2318.8020000000001</v>
          </cell>
          <cell r="BW296">
            <v>61918.377999999997</v>
          </cell>
          <cell r="CI296">
            <v>263.53699999999998</v>
          </cell>
          <cell r="CJ296">
            <v>31607.148000000001</v>
          </cell>
          <cell r="CK296">
            <v>14458.787</v>
          </cell>
          <cell r="CL296">
            <v>2255.7779999999998</v>
          </cell>
          <cell r="CM296">
            <v>5179.2960000000003</v>
          </cell>
          <cell r="CN296">
            <v>1424.2049999999999</v>
          </cell>
          <cell r="CO296">
            <v>1430.846</v>
          </cell>
          <cell r="CP296">
            <v>2202.8609999999999</v>
          </cell>
          <cell r="CQ296">
            <v>58822.457999999999</v>
          </cell>
          <cell r="CS296">
            <v>16.457000000000001</v>
          </cell>
          <cell r="CT296">
            <v>1251.1679999999999</v>
          </cell>
          <cell r="CU296">
            <v>555.60299999999995</v>
          </cell>
          <cell r="CV296">
            <v>72.975999999999999</v>
          </cell>
          <cell r="CW296">
            <v>173.92099999999999</v>
          </cell>
          <cell r="CX296">
            <v>41.226999999999997</v>
          </cell>
          <cell r="CY296">
            <v>41.789000000000001</v>
          </cell>
          <cell r="CZ296">
            <v>56.71</v>
          </cell>
          <cell r="DB296">
            <v>16.568999999999999</v>
          </cell>
          <cell r="DC296">
            <v>2207.1770000000001</v>
          </cell>
          <cell r="DD296">
            <v>1393.568</v>
          </cell>
          <cell r="DE296">
            <v>236.572</v>
          </cell>
          <cell r="DF296">
            <v>565.57899999999995</v>
          </cell>
          <cell r="DG296">
            <v>164.428</v>
          </cell>
          <cell r="DH296">
            <v>166.98699999999999</v>
          </cell>
          <cell r="DI296">
            <v>268.86500000000001</v>
          </cell>
          <cell r="DJ296">
            <v>5019.7449999999999</v>
          </cell>
          <cell r="DL296">
            <v>0.173902</v>
          </cell>
          <cell r="DM296">
            <v>0.173902</v>
          </cell>
          <cell r="DN296">
            <v>0.788246</v>
          </cell>
          <cell r="DO296">
            <v>1.126215</v>
          </cell>
          <cell r="DP296">
            <v>1.0925590000000001</v>
          </cell>
          <cell r="DQ296">
            <v>1.9415899999999999</v>
          </cell>
          <cell r="DS296">
            <v>48.24</v>
          </cell>
          <cell r="DT296">
            <v>5785.84</v>
          </cell>
          <cell r="DU296">
            <v>11996.93</v>
          </cell>
          <cell r="DV296">
            <v>2674.2</v>
          </cell>
          <cell r="DW296">
            <v>5956.51</v>
          </cell>
          <cell r="DX296">
            <v>2910.76</v>
          </cell>
          <cell r="DY296">
            <v>2924.33</v>
          </cell>
          <cell r="DZ296">
            <v>4502.16</v>
          </cell>
          <cell r="EA296">
            <v>36798.97</v>
          </cell>
          <cell r="EC296">
            <v>45.83</v>
          </cell>
          <cell r="ED296">
            <v>5496.55</v>
          </cell>
          <cell r="EE296">
            <v>11397.08</v>
          </cell>
          <cell r="EF296">
            <v>2540.4899999999998</v>
          </cell>
          <cell r="EG296">
            <v>5658.68</v>
          </cell>
          <cell r="EH296">
            <v>2765.22</v>
          </cell>
          <cell r="EI296">
            <v>2778.11</v>
          </cell>
          <cell r="EJ296">
            <v>4277.05</v>
          </cell>
          <cell r="EK296">
            <v>34959.01</v>
          </cell>
          <cell r="EM296">
            <v>259.61500000000001</v>
          </cell>
          <cell r="EN296">
            <v>262.06099999999998</v>
          </cell>
          <cell r="EP296">
            <v>294.23200000000003</v>
          </cell>
          <cell r="EQ296">
            <v>299.19099999999997</v>
          </cell>
          <cell r="ES296">
            <v>54.167000000000002</v>
          </cell>
          <cell r="ET296">
            <v>62.7</v>
          </cell>
          <cell r="EX296">
            <v>11296.833000000001</v>
          </cell>
          <cell r="EY296">
            <v>14051.3</v>
          </cell>
          <cell r="FA296">
            <v>2.6920000000000002</v>
          </cell>
          <cell r="FB296">
            <v>3.343</v>
          </cell>
          <cell r="FC296">
            <v>242.45</v>
          </cell>
          <cell r="FD296">
            <v>314.74</v>
          </cell>
          <cell r="FE296">
            <v>111.96599999999999</v>
          </cell>
          <cell r="FF296">
            <v>136.67500000000001</v>
          </cell>
          <cell r="FK296">
            <v>8470.3029999999999</v>
          </cell>
          <cell r="FL296">
            <v>8587.8510000000006</v>
          </cell>
          <cell r="FM296">
            <v>8516.6290000000008</v>
          </cell>
          <cell r="FN296">
            <v>189.2</v>
          </cell>
          <cell r="FO296">
            <v>89.709000000000003</v>
          </cell>
          <cell r="FP296">
            <v>987.62199999999996</v>
          </cell>
          <cell r="FQ296">
            <v>7321.32</v>
          </cell>
          <cell r="FR296">
            <v>6870.2810000000009</v>
          </cell>
          <cell r="FS296">
            <v>1717.57</v>
          </cell>
          <cell r="FU296">
            <v>9.6167000000000002E-2</v>
          </cell>
          <cell r="FV296">
            <v>-1357.3</v>
          </cell>
          <cell r="FY296">
            <v>0</v>
          </cell>
          <cell r="FZ296">
            <v>234.1</v>
          </cell>
          <cell r="GA296">
            <v>0.180313</v>
          </cell>
          <cell r="GB296">
            <v>-2046.73</v>
          </cell>
          <cell r="GE296">
            <v>0.36062699999999998</v>
          </cell>
          <cell r="GF296">
            <v>-5089.8900000000003</v>
          </cell>
          <cell r="GL296">
            <v>-169.31</v>
          </cell>
          <cell r="GN296">
            <v>-420.91</v>
          </cell>
          <cell r="GO296">
            <v>1.2500000000000001E-2</v>
          </cell>
          <cell r="GP296">
            <v>-735.28</v>
          </cell>
          <cell r="GQ296" t="str">
            <v>72-12-160</v>
          </cell>
          <cell r="GR296">
            <v>181</v>
          </cell>
          <cell r="GS296">
            <v>-200</v>
          </cell>
          <cell r="GT296">
            <v>0.08</v>
          </cell>
          <cell r="GU296">
            <v>-14.48</v>
          </cell>
          <cell r="GV296">
            <v>0</v>
          </cell>
          <cell r="GW296">
            <v>0</v>
          </cell>
          <cell r="GX296">
            <v>-2682.8</v>
          </cell>
          <cell r="GY296">
            <v>-7351.1</v>
          </cell>
          <cell r="GZ296">
            <v>-10033.9</v>
          </cell>
          <cell r="HB296">
            <v>5729.46</v>
          </cell>
          <cell r="HC296">
            <v>30654.57</v>
          </cell>
          <cell r="HE296">
            <v>1839.9599999999991</v>
          </cell>
          <cell r="HO296">
            <v>1718</v>
          </cell>
          <cell r="HP296">
            <v>1718</v>
          </cell>
          <cell r="HQ296">
            <v>0</v>
          </cell>
          <cell r="HR296">
            <v>5729.46</v>
          </cell>
          <cell r="HS296">
            <v>-420.91</v>
          </cell>
          <cell r="HT296">
            <v>-169.31</v>
          </cell>
          <cell r="HU296">
            <v>5139.24</v>
          </cell>
          <cell r="HV296">
            <v>0</v>
          </cell>
          <cell r="HW296">
            <v>5139.24</v>
          </cell>
          <cell r="HY296">
            <v>2.9914086146682188</v>
          </cell>
          <cell r="IA296">
            <v>2.9914086146682188</v>
          </cell>
        </row>
        <row r="297">
          <cell r="B297" t="str">
            <v>72-10-161</v>
          </cell>
          <cell r="C297" t="str">
            <v>Premier-GTH00132</v>
          </cell>
          <cell r="D297" t="str">
            <v>Randle B Unit 20 21 H CDP</v>
          </cell>
          <cell r="E297">
            <v>14845</v>
          </cell>
          <cell r="F297">
            <v>18433</v>
          </cell>
          <cell r="H297">
            <v>3.6303000000000001</v>
          </cell>
          <cell r="I297">
            <v>3.6303000000000001</v>
          </cell>
          <cell r="J297">
            <v>1.405</v>
          </cell>
          <cell r="K297">
            <v>0.23089999999999999</v>
          </cell>
          <cell r="L297">
            <v>0.45829999999999999</v>
          </cell>
          <cell r="M297">
            <v>0.12889999999999999</v>
          </cell>
          <cell r="N297">
            <v>0.13400000000000001</v>
          </cell>
          <cell r="O297">
            <v>0.19170000000000001</v>
          </cell>
          <cell r="P297">
            <v>6.1791</v>
          </cell>
          <cell r="Q297">
            <v>0.64339999999999997</v>
          </cell>
          <cell r="R297">
            <v>1263.9000000000001</v>
          </cell>
          <cell r="T297" t="str">
            <v>PriceTableXTXNGL</v>
          </cell>
          <cell r="Y297">
            <v>41388</v>
          </cell>
          <cell r="Z297">
            <v>14.65</v>
          </cell>
          <cell r="AB297">
            <v>14125.35</v>
          </cell>
          <cell r="AC297">
            <v>17614.302</v>
          </cell>
          <cell r="AE297" t="str">
            <v>Yes</v>
          </cell>
          <cell r="AG297" t="str">
            <v>Yes</v>
          </cell>
          <cell r="AI297">
            <v>0.95</v>
          </cell>
          <cell r="AK297">
            <v>53634.985000000001</v>
          </cell>
          <cell r="AL297">
            <v>53634.985000000001</v>
          </cell>
          <cell r="AM297">
            <v>20757.830999999998</v>
          </cell>
          <cell r="AN297">
            <v>3411.3760000000002</v>
          </cell>
          <cell r="AO297">
            <v>6771.0420000000004</v>
          </cell>
          <cell r="AP297">
            <v>1904.402</v>
          </cell>
          <cell r="AQ297">
            <v>1979.75</v>
          </cell>
          <cell r="AR297">
            <v>2832.2249999999999</v>
          </cell>
          <cell r="AS297">
            <v>144926.59599999999</v>
          </cell>
          <cell r="AU297">
            <v>51279.258000000002</v>
          </cell>
          <cell r="AV297">
            <v>51279.258000000002</v>
          </cell>
          <cell r="AW297">
            <v>19846.116999999998</v>
          </cell>
          <cell r="AX297">
            <v>3261.5430000000001</v>
          </cell>
          <cell r="AY297">
            <v>6473.6480000000001</v>
          </cell>
          <cell r="AZ297">
            <v>1820.758</v>
          </cell>
          <cell r="BA297">
            <v>1892.797</v>
          </cell>
          <cell r="BB297">
            <v>2707.83</v>
          </cell>
          <cell r="BC297">
            <v>138561.20899999997</v>
          </cell>
          <cell r="BE297">
            <v>361.76299999999998</v>
          </cell>
          <cell r="BF297">
            <v>43387.862999999998</v>
          </cell>
          <cell r="BG297">
            <v>20347.937000000002</v>
          </cell>
          <cell r="BH297">
            <v>3021.6759999999999</v>
          </cell>
          <cell r="BI297">
            <v>7203.9870000000001</v>
          </cell>
          <cell r="BJ297">
            <v>1863.7639999999999</v>
          </cell>
          <cell r="BK297">
            <v>1946.54</v>
          </cell>
          <cell r="BL297">
            <v>2842.768</v>
          </cell>
          <cell r="BM297">
            <v>80976.297999999981</v>
          </cell>
          <cell r="BO297">
            <v>361.76299999999998</v>
          </cell>
          <cell r="BP297">
            <v>43387.862999999998</v>
          </cell>
          <cell r="BQ297">
            <v>20347.937000000002</v>
          </cell>
          <cell r="BR297">
            <v>3021.6759999999999</v>
          </cell>
          <cell r="BS297">
            <v>7203.9870000000001</v>
          </cell>
          <cell r="BT297">
            <v>1863.7639999999999</v>
          </cell>
          <cell r="BU297">
            <v>1946.54</v>
          </cell>
          <cell r="BV297">
            <v>2842.768</v>
          </cell>
          <cell r="BW297">
            <v>80976.297999999981</v>
          </cell>
          <cell r="CI297">
            <v>343.67500000000001</v>
          </cell>
          <cell r="CJ297">
            <v>41218.47</v>
          </cell>
          <cell r="CK297">
            <v>19330.54</v>
          </cell>
          <cell r="CL297">
            <v>2870.5920000000001</v>
          </cell>
          <cell r="CM297">
            <v>6843.7879999999996</v>
          </cell>
          <cell r="CN297">
            <v>1770.576</v>
          </cell>
          <cell r="CO297">
            <v>1849.213</v>
          </cell>
          <cell r="CP297">
            <v>2700.63</v>
          </cell>
          <cell r="CQ297">
            <v>76927.484000000011</v>
          </cell>
          <cell r="CS297">
            <v>21.462</v>
          </cell>
          <cell r="CT297">
            <v>1631.6310000000001</v>
          </cell>
          <cell r="CU297">
            <v>742.80799999999999</v>
          </cell>
          <cell r="CV297">
            <v>92.866</v>
          </cell>
          <cell r="CW297">
            <v>229.815</v>
          </cell>
          <cell r="CX297">
            <v>51.253999999999998</v>
          </cell>
          <cell r="CY297">
            <v>54.008000000000003</v>
          </cell>
          <cell r="CZ297">
            <v>69.525000000000006</v>
          </cell>
          <cell r="DB297">
            <v>21.608000000000001</v>
          </cell>
          <cell r="DC297">
            <v>2878.3510000000001</v>
          </cell>
          <cell r="DD297">
            <v>1863.1179999999999</v>
          </cell>
          <cell r="DE297">
            <v>301.05</v>
          </cell>
          <cell r="DF297">
            <v>747.34199999999998</v>
          </cell>
          <cell r="DG297">
            <v>204.41800000000001</v>
          </cell>
          <cell r="DH297">
            <v>215.81299999999999</v>
          </cell>
          <cell r="DI297">
            <v>329.61900000000003</v>
          </cell>
          <cell r="DJ297">
            <v>6561.3189999999995</v>
          </cell>
          <cell r="DL297">
            <v>0.173902</v>
          </cell>
          <cell r="DM297">
            <v>0.173902</v>
          </cell>
          <cell r="DN297">
            <v>0.788246</v>
          </cell>
          <cell r="DO297">
            <v>1.126215</v>
          </cell>
          <cell r="DP297">
            <v>1.0925590000000001</v>
          </cell>
          <cell r="DQ297">
            <v>1.9415899999999999</v>
          </cell>
          <cell r="DS297">
            <v>62.91</v>
          </cell>
          <cell r="DT297">
            <v>7545.24</v>
          </cell>
          <cell r="DU297">
            <v>16039.18</v>
          </cell>
          <cell r="DV297">
            <v>3403.06</v>
          </cell>
          <cell r="DW297">
            <v>7870.78</v>
          </cell>
          <cell r="DX297">
            <v>3618.67</v>
          </cell>
          <cell r="DY297">
            <v>3779.38</v>
          </cell>
          <cell r="DZ297">
            <v>5519.49</v>
          </cell>
          <cell r="EA297">
            <v>47838.71</v>
          </cell>
          <cell r="EC297">
            <v>59.76</v>
          </cell>
          <cell r="ED297">
            <v>7167.98</v>
          </cell>
          <cell r="EE297">
            <v>15237.22</v>
          </cell>
          <cell r="EF297">
            <v>3232.91</v>
          </cell>
          <cell r="EG297">
            <v>7477.24</v>
          </cell>
          <cell r="EH297">
            <v>3437.74</v>
          </cell>
          <cell r="EI297">
            <v>3590.41</v>
          </cell>
          <cell r="EJ297">
            <v>5243.52</v>
          </cell>
          <cell r="EK297">
            <v>45446.78</v>
          </cell>
          <cell r="EM297">
            <v>339.05899999999997</v>
          </cell>
          <cell r="EN297">
            <v>342.255</v>
          </cell>
          <cell r="EP297">
            <v>384.26900000000001</v>
          </cell>
          <cell r="EQ297">
            <v>390.74599999999998</v>
          </cell>
          <cell r="ES297">
            <v>70.742999999999995</v>
          </cell>
          <cell r="ET297">
            <v>81.887</v>
          </cell>
          <cell r="EX297">
            <v>14774.257</v>
          </cell>
          <cell r="EY297">
            <v>18351.113000000001</v>
          </cell>
          <cell r="FA297">
            <v>3.5209999999999999</v>
          </cell>
          <cell r="FB297">
            <v>4.367</v>
          </cell>
          <cell r="FC297">
            <v>317.08100000000002</v>
          </cell>
          <cell r="FD297">
            <v>411.053</v>
          </cell>
          <cell r="FE297">
            <v>146.43199999999999</v>
          </cell>
          <cell r="FF297">
            <v>178.499</v>
          </cell>
          <cell r="FK297">
            <v>11056.793000000003</v>
          </cell>
          <cell r="FL297">
            <v>11210.235000000001</v>
          </cell>
          <cell r="FM297">
            <v>11117.264999999999</v>
          </cell>
          <cell r="FN297">
            <v>246.97300000000001</v>
          </cell>
          <cell r="FO297">
            <v>117.102</v>
          </cell>
          <cell r="FP297">
            <v>1289.202</v>
          </cell>
          <cell r="FQ297">
            <v>9556.9570000000003</v>
          </cell>
          <cell r="FR297">
            <v>8968.1880000000001</v>
          </cell>
          <cell r="FS297">
            <v>2242.047</v>
          </cell>
          <cell r="FU297">
            <v>9.6167000000000002E-2</v>
          </cell>
          <cell r="FV297">
            <v>-1772.65</v>
          </cell>
          <cell r="FY297">
            <v>0</v>
          </cell>
          <cell r="FZ297">
            <v>234.7</v>
          </cell>
          <cell r="GA297">
            <v>0.180313</v>
          </cell>
          <cell r="GB297">
            <v>-2676.75</v>
          </cell>
          <cell r="GE297">
            <v>0.36062699999999998</v>
          </cell>
          <cell r="GF297">
            <v>-6647.44</v>
          </cell>
          <cell r="GL297">
            <v>-220.94</v>
          </cell>
          <cell r="GN297">
            <v>-549.29</v>
          </cell>
          <cell r="GO297">
            <v>1.2500000000000001E-2</v>
          </cell>
          <cell r="GP297">
            <v>-961.59</v>
          </cell>
          <cell r="GQ297" t="str">
            <v>72-12-161</v>
          </cell>
          <cell r="GR297">
            <v>31</v>
          </cell>
          <cell r="GS297">
            <v>-200</v>
          </cell>
          <cell r="GT297">
            <v>0.08</v>
          </cell>
          <cell r="GU297">
            <v>-2.48</v>
          </cell>
          <cell r="GV297">
            <v>0</v>
          </cell>
          <cell r="GW297">
            <v>0</v>
          </cell>
          <cell r="GX297">
            <v>-3504.4700000000003</v>
          </cell>
          <cell r="GY297">
            <v>-9526.6699999999983</v>
          </cell>
          <cell r="GZ297">
            <v>-13031.14</v>
          </cell>
          <cell r="HB297">
            <v>7476.9699999999993</v>
          </cell>
          <cell r="HC297">
            <v>39892.61</v>
          </cell>
          <cell r="HE297">
            <v>2391.9300000000003</v>
          </cell>
          <cell r="HO297">
            <v>2242</v>
          </cell>
          <cell r="HP297">
            <v>2242</v>
          </cell>
          <cell r="HQ297">
            <v>0</v>
          </cell>
          <cell r="HR297">
            <v>7476.9699999999993</v>
          </cell>
          <cell r="HS297">
            <v>-549.29</v>
          </cell>
          <cell r="HT297">
            <v>-220.94</v>
          </cell>
          <cell r="HU297">
            <v>6706.74</v>
          </cell>
          <cell r="HV297">
            <v>0</v>
          </cell>
          <cell r="HW297">
            <v>6706.74</v>
          </cell>
          <cell r="HY297">
            <v>2.9914094558429971</v>
          </cell>
          <cell r="IA297">
            <v>2.9914094558429971</v>
          </cell>
        </row>
        <row r="298">
          <cell r="B298" t="str">
            <v>72-40-094</v>
          </cell>
          <cell r="C298" t="str">
            <v>Premier-GTH00132</v>
          </cell>
          <cell r="D298" t="str">
            <v>Randle CDP</v>
          </cell>
          <cell r="E298">
            <v>26615</v>
          </cell>
          <cell r="F298">
            <v>33102</v>
          </cell>
          <cell r="H298">
            <v>3.6482000000000001</v>
          </cell>
          <cell r="I298">
            <v>3.6482000000000001</v>
          </cell>
          <cell r="J298">
            <v>1.4269000000000001</v>
          </cell>
          <cell r="K298">
            <v>0.24629999999999999</v>
          </cell>
          <cell r="L298">
            <v>0.48380000000000001</v>
          </cell>
          <cell r="M298">
            <v>0.1414</v>
          </cell>
          <cell r="N298">
            <v>0.14560000000000001</v>
          </cell>
          <cell r="O298">
            <v>0.1333</v>
          </cell>
          <cell r="P298">
            <v>6.2255000000000003</v>
          </cell>
          <cell r="Q298">
            <v>0.59470000000000001</v>
          </cell>
          <cell r="R298">
            <v>1265.8</v>
          </cell>
          <cell r="T298" t="str">
            <v>PriceTableXTXNGL</v>
          </cell>
          <cell r="Y298">
            <v>41425</v>
          </cell>
          <cell r="Z298">
            <v>14.65</v>
          </cell>
          <cell r="AB298">
            <v>25324.571</v>
          </cell>
          <cell r="AC298">
            <v>31631.781999999999</v>
          </cell>
          <cell r="AE298" t="str">
            <v>Yes</v>
          </cell>
          <cell r="AG298" t="str">
            <v>Yes</v>
          </cell>
          <cell r="AI298">
            <v>0.95</v>
          </cell>
          <cell r="AK298">
            <v>96633.379000000001</v>
          </cell>
          <cell r="AL298">
            <v>96633.379000000001</v>
          </cell>
          <cell r="AM298">
            <v>37795.671999999999</v>
          </cell>
          <cell r="AN298">
            <v>6523.9849999999997</v>
          </cell>
          <cell r="AO298">
            <v>12814.876</v>
          </cell>
          <cell r="AP298">
            <v>3745.3980000000001</v>
          </cell>
          <cell r="AQ298">
            <v>3856.6469999999999</v>
          </cell>
          <cell r="AR298">
            <v>3530.8449999999998</v>
          </cell>
          <cell r="AS298">
            <v>261534.18099999995</v>
          </cell>
          <cell r="AU298">
            <v>92389.1</v>
          </cell>
          <cell r="AV298">
            <v>92389.1</v>
          </cell>
          <cell r="AW298">
            <v>36135.629999999997</v>
          </cell>
          <cell r="AX298">
            <v>6237.442</v>
          </cell>
          <cell r="AY298">
            <v>12252.027</v>
          </cell>
          <cell r="AZ298">
            <v>3580.8939999999998</v>
          </cell>
          <cell r="BA298">
            <v>3687.2579999999998</v>
          </cell>
          <cell r="BB298">
            <v>3375.7649999999999</v>
          </cell>
          <cell r="BC298">
            <v>250047.21600000004</v>
          </cell>
          <cell r="BE298">
            <v>651.78300000000002</v>
          </cell>
          <cell r="BF298">
            <v>78171.288</v>
          </cell>
          <cell r="BG298">
            <v>37049.339999999997</v>
          </cell>
          <cell r="BH298">
            <v>5778.7150000000001</v>
          </cell>
          <cell r="BI298">
            <v>13634.267</v>
          </cell>
          <cell r="BJ298">
            <v>3665.4749999999999</v>
          </cell>
          <cell r="BK298">
            <v>3791.9520000000002</v>
          </cell>
          <cell r="BL298">
            <v>3543.9879999999998</v>
          </cell>
          <cell r="BM298">
            <v>146286.80799999999</v>
          </cell>
          <cell r="BO298">
            <v>651.78300000000002</v>
          </cell>
          <cell r="BP298">
            <v>78171.288</v>
          </cell>
          <cell r="BQ298">
            <v>37049.339</v>
          </cell>
          <cell r="BR298">
            <v>5778.7139999999999</v>
          </cell>
          <cell r="BS298">
            <v>13634.266</v>
          </cell>
          <cell r="BT298">
            <v>3665.4740000000002</v>
          </cell>
          <cell r="BU298">
            <v>3791.953</v>
          </cell>
          <cell r="BV298">
            <v>3543.9879999999998</v>
          </cell>
          <cell r="BW298">
            <v>146286.80500000002</v>
          </cell>
          <cell r="CI298">
            <v>619.19399999999996</v>
          </cell>
          <cell r="CJ298">
            <v>74262.724000000002</v>
          </cell>
          <cell r="CK298">
            <v>35196.873</v>
          </cell>
          <cell r="CL298">
            <v>5489.7790000000005</v>
          </cell>
          <cell r="CM298">
            <v>12952.554</v>
          </cell>
          <cell r="CN298">
            <v>3482.201</v>
          </cell>
          <cell r="CO298">
            <v>3602.3539999999998</v>
          </cell>
          <cell r="CP298">
            <v>3366.7890000000002</v>
          </cell>
          <cell r="CQ298">
            <v>138972.46799999996</v>
          </cell>
          <cell r="CS298">
            <v>38.667999999999999</v>
          </cell>
          <cell r="CT298">
            <v>2939.6869999999999</v>
          </cell>
          <cell r="CU298">
            <v>1352.498</v>
          </cell>
          <cell r="CV298">
            <v>177.59800000000001</v>
          </cell>
          <cell r="CW298">
            <v>434.947</v>
          </cell>
          <cell r="CX298">
            <v>100.80200000000001</v>
          </cell>
          <cell r="CY298">
            <v>105.21</v>
          </cell>
          <cell r="CZ298">
            <v>86.674000000000007</v>
          </cell>
          <cell r="DB298">
            <v>38.93</v>
          </cell>
          <cell r="DC298">
            <v>5185.8829999999998</v>
          </cell>
          <cell r="DD298">
            <v>3392.3490000000002</v>
          </cell>
          <cell r="DE298">
            <v>575.73299999999995</v>
          </cell>
          <cell r="DF298">
            <v>1414.4190000000001</v>
          </cell>
          <cell r="DG298">
            <v>402.029</v>
          </cell>
          <cell r="DH298">
            <v>420.41399999999999</v>
          </cell>
          <cell r="DI298">
            <v>410.92500000000001</v>
          </cell>
          <cell r="DJ298">
            <v>11840.682000000001</v>
          </cell>
          <cell r="DL298">
            <v>0.173902</v>
          </cell>
          <cell r="DM298">
            <v>0.173902</v>
          </cell>
          <cell r="DN298">
            <v>0.788246</v>
          </cell>
          <cell r="DO298">
            <v>1.126215</v>
          </cell>
          <cell r="DP298">
            <v>1.0925590000000001</v>
          </cell>
          <cell r="DQ298">
            <v>1.9415899999999999</v>
          </cell>
          <cell r="DS298">
            <v>113.35</v>
          </cell>
          <cell r="DT298">
            <v>13594.14</v>
          </cell>
          <cell r="DU298">
            <v>29203.99</v>
          </cell>
          <cell r="DV298">
            <v>6508.08</v>
          </cell>
          <cell r="DW298">
            <v>14896.24</v>
          </cell>
          <cell r="DX298">
            <v>7116.85</v>
          </cell>
          <cell r="DY298">
            <v>7362.42</v>
          </cell>
          <cell r="DZ298">
            <v>6880.97</v>
          </cell>
          <cell r="EA298">
            <v>85676.040000000008</v>
          </cell>
          <cell r="EC298">
            <v>107.68</v>
          </cell>
          <cell r="ED298">
            <v>12914.43</v>
          </cell>
          <cell r="EE298">
            <v>27743.79</v>
          </cell>
          <cell r="EF298">
            <v>6182.68</v>
          </cell>
          <cell r="EG298">
            <v>14151.43</v>
          </cell>
          <cell r="EH298">
            <v>6761.01</v>
          </cell>
          <cell r="EI298">
            <v>6994.3</v>
          </cell>
          <cell r="EJ298">
            <v>6536.92</v>
          </cell>
          <cell r="EK298">
            <v>81392.240000000005</v>
          </cell>
          <cell r="EM298">
            <v>608.88199999999995</v>
          </cell>
          <cell r="EN298">
            <v>614.62</v>
          </cell>
          <cell r="EP298">
            <v>690.072</v>
          </cell>
          <cell r="EQ298">
            <v>701.70299999999997</v>
          </cell>
          <cell r="ES298">
            <v>127.039</v>
          </cell>
          <cell r="ET298">
            <v>147.05199999999999</v>
          </cell>
          <cell r="EX298">
            <v>26487.960999999999</v>
          </cell>
          <cell r="EY298">
            <v>32954.947999999997</v>
          </cell>
          <cell r="FA298">
            <v>6.3129999999999997</v>
          </cell>
          <cell r="FB298">
            <v>7.8419999999999996</v>
          </cell>
          <cell r="FC298">
            <v>568.47799999999995</v>
          </cell>
          <cell r="FD298">
            <v>738.17</v>
          </cell>
          <cell r="FE298">
            <v>262.53100000000001</v>
          </cell>
          <cell r="FF298">
            <v>320.548</v>
          </cell>
          <cell r="FK298">
            <v>19797.942999999996</v>
          </cell>
          <cell r="FL298">
            <v>20072.690999999999</v>
          </cell>
          <cell r="FM298">
            <v>19906.222000000002</v>
          </cell>
          <cell r="FN298">
            <v>442.22300000000001</v>
          </cell>
          <cell r="FO298">
            <v>209.68</v>
          </cell>
          <cell r="FP298">
            <v>2308.404</v>
          </cell>
          <cell r="FQ298">
            <v>17112.384999999998</v>
          </cell>
          <cell r="FR298">
            <v>16058.152999999998</v>
          </cell>
          <cell r="FS298">
            <v>4014.538</v>
          </cell>
          <cell r="FU298">
            <v>9.6167000000000002E-2</v>
          </cell>
          <cell r="FV298">
            <v>-3183.32</v>
          </cell>
          <cell r="FY298">
            <v>0</v>
          </cell>
          <cell r="FZ298">
            <v>242.1</v>
          </cell>
          <cell r="GA298">
            <v>0.180313</v>
          </cell>
          <cell r="GB298">
            <v>-4799.03</v>
          </cell>
          <cell r="GE298">
            <v>0.36062699999999998</v>
          </cell>
          <cell r="GF298">
            <v>-11937.47</v>
          </cell>
          <cell r="GL298">
            <v>-395.67</v>
          </cell>
          <cell r="GN298">
            <v>-983.68</v>
          </cell>
          <cell r="GO298">
            <v>1.2500000000000001E-2</v>
          </cell>
          <cell r="GP298">
            <v>-1737.16</v>
          </cell>
          <cell r="GQ298" t="str">
            <v>72-41-094</v>
          </cell>
          <cell r="GR298">
            <v>0</v>
          </cell>
          <cell r="GS298">
            <v>-200</v>
          </cell>
          <cell r="GT298">
            <v>0.08</v>
          </cell>
          <cell r="GU298">
            <v>0</v>
          </cell>
          <cell r="GV298">
            <v>0</v>
          </cell>
          <cell r="GW298">
            <v>0</v>
          </cell>
          <cell r="GX298">
            <v>-6299.83</v>
          </cell>
          <cell r="GY298">
            <v>-16936.5</v>
          </cell>
          <cell r="GZ298">
            <v>-23236.329999999998</v>
          </cell>
          <cell r="HB298">
            <v>13389.87</v>
          </cell>
          <cell r="HC298">
            <v>71545.78</v>
          </cell>
          <cell r="HE298">
            <v>4283.8000000000029</v>
          </cell>
          <cell r="HO298">
            <v>4015</v>
          </cell>
          <cell r="HP298">
            <v>4015</v>
          </cell>
          <cell r="HQ298">
            <v>0</v>
          </cell>
          <cell r="HR298">
            <v>13389.87</v>
          </cell>
          <cell r="HS298">
            <v>-983.68</v>
          </cell>
          <cell r="HT298">
            <v>-395.67</v>
          </cell>
          <cell r="HU298">
            <v>12010.52</v>
          </cell>
          <cell r="HV298">
            <v>0</v>
          </cell>
          <cell r="HW298">
            <v>12010.52</v>
          </cell>
          <cell r="HY298">
            <v>2.991412204234122</v>
          </cell>
          <cell r="IA298">
            <v>2.991412204234122</v>
          </cell>
        </row>
        <row r="299">
          <cell r="B299" t="str">
            <v>72-40-134</v>
          </cell>
          <cell r="C299" t="str">
            <v>Premier-GTH00132</v>
          </cell>
          <cell r="D299" t="str">
            <v>Randall 3H,4H,5H &amp; 6H CDP</v>
          </cell>
          <cell r="E299">
            <v>12058</v>
          </cell>
          <cell r="F299">
            <v>14662</v>
          </cell>
          <cell r="H299">
            <v>3.4037999999999999</v>
          </cell>
          <cell r="I299">
            <v>3.4037999999999999</v>
          </cell>
          <cell r="J299">
            <v>1.2202999999999999</v>
          </cell>
          <cell r="K299">
            <v>0.21740000000000001</v>
          </cell>
          <cell r="L299">
            <v>0.39829999999999999</v>
          </cell>
          <cell r="M299">
            <v>0.1278</v>
          </cell>
          <cell r="N299">
            <v>0.1328</v>
          </cell>
          <cell r="O299">
            <v>0.16700000000000001</v>
          </cell>
          <cell r="P299">
            <v>5.6673999999999998</v>
          </cell>
          <cell r="Q299">
            <v>0.65280000000000005</v>
          </cell>
          <cell r="R299">
            <v>1237.5999999999999</v>
          </cell>
          <cell r="T299" t="str">
            <v>PriceTableXTXNGL</v>
          </cell>
          <cell r="Y299">
            <v>41447</v>
          </cell>
          <cell r="Z299">
            <v>14.65</v>
          </cell>
          <cell r="AB299">
            <v>11474.597</v>
          </cell>
          <cell r="AC299">
            <v>14010.790999999999</v>
          </cell>
          <cell r="AE299" t="str">
            <v>Yes</v>
          </cell>
          <cell r="AG299" t="str">
            <v>Yes</v>
          </cell>
          <cell r="AI299">
            <v>0.95</v>
          </cell>
          <cell r="AK299">
            <v>40851.489000000001</v>
          </cell>
          <cell r="AL299">
            <v>40851.489000000001</v>
          </cell>
          <cell r="AM299">
            <v>14645.710999999999</v>
          </cell>
          <cell r="AN299">
            <v>2609.1759999999999</v>
          </cell>
          <cell r="AO299">
            <v>4780.2889999999998</v>
          </cell>
          <cell r="AP299">
            <v>1533.8209999999999</v>
          </cell>
          <cell r="AQ299">
            <v>1593.83</v>
          </cell>
          <cell r="AR299">
            <v>2004.289</v>
          </cell>
          <cell r="AS299">
            <v>108870.09400000001</v>
          </cell>
          <cell r="AU299">
            <v>39057.233</v>
          </cell>
          <cell r="AV299">
            <v>39057.233</v>
          </cell>
          <cell r="AW299">
            <v>14002.450999999999</v>
          </cell>
          <cell r="AX299">
            <v>2494.5770000000002</v>
          </cell>
          <cell r="AY299">
            <v>4570.3320000000003</v>
          </cell>
          <cell r="AZ299">
            <v>1466.453</v>
          </cell>
          <cell r="BA299">
            <v>1523.826</v>
          </cell>
          <cell r="BB299">
            <v>1916.258</v>
          </cell>
          <cell r="BC299">
            <v>104088.363</v>
          </cell>
          <cell r="BE299">
            <v>275.53899999999999</v>
          </cell>
          <cell r="BF299">
            <v>33046.692000000003</v>
          </cell>
          <cell r="BG299">
            <v>14356.51</v>
          </cell>
          <cell r="BH299">
            <v>2311.116</v>
          </cell>
          <cell r="BI299">
            <v>5085.9440000000004</v>
          </cell>
          <cell r="BJ299">
            <v>1501.0909999999999</v>
          </cell>
          <cell r="BK299">
            <v>1567.0940000000001</v>
          </cell>
          <cell r="BL299">
            <v>2011.75</v>
          </cell>
          <cell r="BM299">
            <v>60155.736000000004</v>
          </cell>
          <cell r="BO299">
            <v>275.53899999999999</v>
          </cell>
          <cell r="BP299">
            <v>33046.692999999999</v>
          </cell>
          <cell r="BQ299">
            <v>14356.511</v>
          </cell>
          <cell r="BR299">
            <v>2311.1149999999998</v>
          </cell>
          <cell r="BS299">
            <v>5085.9440000000004</v>
          </cell>
          <cell r="BT299">
            <v>1501.09</v>
          </cell>
          <cell r="BU299">
            <v>1567.0930000000001</v>
          </cell>
          <cell r="BV299">
            <v>2011.75</v>
          </cell>
          <cell r="BW299">
            <v>60155.734999999993</v>
          </cell>
          <cell r="CI299">
            <v>261.762</v>
          </cell>
          <cell r="CJ299">
            <v>31394.357</v>
          </cell>
          <cell r="CK299">
            <v>13638.684999999999</v>
          </cell>
          <cell r="CL299">
            <v>2195.56</v>
          </cell>
          <cell r="CM299">
            <v>4831.6469999999999</v>
          </cell>
          <cell r="CN299">
            <v>1426.0360000000001</v>
          </cell>
          <cell r="CO299">
            <v>1488.739</v>
          </cell>
          <cell r="CP299">
            <v>1911.163</v>
          </cell>
          <cell r="CQ299">
            <v>57147.948999999993</v>
          </cell>
          <cell r="CS299">
            <v>16.347000000000001</v>
          </cell>
          <cell r="CT299">
            <v>1242.7439999999999</v>
          </cell>
          <cell r="CU299">
            <v>524.08900000000006</v>
          </cell>
          <cell r="CV299">
            <v>71.028000000000006</v>
          </cell>
          <cell r="CW299">
            <v>162.24700000000001</v>
          </cell>
          <cell r="CX299">
            <v>41.28</v>
          </cell>
          <cell r="CY299">
            <v>43.48</v>
          </cell>
          <cell r="CZ299">
            <v>49.201000000000001</v>
          </cell>
          <cell r="DB299">
            <v>16.457999999999998</v>
          </cell>
          <cell r="DC299">
            <v>2192.3180000000002</v>
          </cell>
          <cell r="DD299">
            <v>1314.5250000000001</v>
          </cell>
          <cell r="DE299">
            <v>230.256</v>
          </cell>
          <cell r="DF299">
            <v>527.61599999999999</v>
          </cell>
          <cell r="DG299">
            <v>164.64</v>
          </cell>
          <cell r="DH299">
            <v>173.744</v>
          </cell>
          <cell r="DI299">
            <v>233.262</v>
          </cell>
          <cell r="DJ299">
            <v>4852.8190000000004</v>
          </cell>
          <cell r="DL299">
            <v>0.173902</v>
          </cell>
          <cell r="DM299">
            <v>0.173902</v>
          </cell>
          <cell r="DN299">
            <v>0.788246</v>
          </cell>
          <cell r="DO299">
            <v>1.126215</v>
          </cell>
          <cell r="DP299">
            <v>1.0925590000000001</v>
          </cell>
          <cell r="DQ299">
            <v>1.9415899999999999</v>
          </cell>
          <cell r="DS299">
            <v>47.92</v>
          </cell>
          <cell r="DT299">
            <v>5746.89</v>
          </cell>
          <cell r="DU299">
            <v>11316.46</v>
          </cell>
          <cell r="DV299">
            <v>2602.81</v>
          </cell>
          <cell r="DW299">
            <v>5556.69</v>
          </cell>
          <cell r="DX299">
            <v>2914.5</v>
          </cell>
          <cell r="DY299">
            <v>3042.65</v>
          </cell>
          <cell r="DZ299">
            <v>3905.99</v>
          </cell>
          <cell r="EA299">
            <v>35133.910000000003</v>
          </cell>
          <cell r="EC299">
            <v>45.52</v>
          </cell>
          <cell r="ED299">
            <v>5459.55</v>
          </cell>
          <cell r="EE299">
            <v>10750.64</v>
          </cell>
          <cell r="EF299">
            <v>2472.67</v>
          </cell>
          <cell r="EG299">
            <v>5278.86</v>
          </cell>
          <cell r="EH299">
            <v>2768.78</v>
          </cell>
          <cell r="EI299">
            <v>2890.52</v>
          </cell>
          <cell r="EJ299">
            <v>3710.69</v>
          </cell>
          <cell r="EK299">
            <v>33377.229999999996</v>
          </cell>
          <cell r="EM299">
            <v>269.69499999999999</v>
          </cell>
          <cell r="EN299">
            <v>272.23700000000002</v>
          </cell>
          <cell r="EP299">
            <v>305.65600000000001</v>
          </cell>
          <cell r="EQ299">
            <v>310.80799999999999</v>
          </cell>
          <cell r="ES299">
            <v>56.269999999999996</v>
          </cell>
          <cell r="ET299">
            <v>65.134</v>
          </cell>
          <cell r="EX299">
            <v>12001.73</v>
          </cell>
          <cell r="EY299">
            <v>14596.866</v>
          </cell>
          <cell r="FA299">
            <v>2.86</v>
          </cell>
          <cell r="FB299">
            <v>3.4729999999999999</v>
          </cell>
          <cell r="FC299">
            <v>257.57799999999997</v>
          </cell>
          <cell r="FD299">
            <v>326.96100000000001</v>
          </cell>
          <cell r="FE299">
            <v>118.953</v>
          </cell>
          <cell r="FF299">
            <v>141.982</v>
          </cell>
          <cell r="FK299">
            <v>9161.0019999999986</v>
          </cell>
          <cell r="FL299">
            <v>9288.1350000000002</v>
          </cell>
          <cell r="FM299">
            <v>9211.1059999999998</v>
          </cell>
          <cell r="FN299">
            <v>204.62799999999999</v>
          </cell>
          <cell r="FO299">
            <v>97.024000000000001</v>
          </cell>
          <cell r="FP299">
            <v>1068.1559999999999</v>
          </cell>
          <cell r="FQ299">
            <v>7918.3270000000002</v>
          </cell>
          <cell r="FR299">
            <v>7430.5079999999998</v>
          </cell>
          <cell r="FS299">
            <v>1857.627</v>
          </cell>
          <cell r="FU299">
            <v>9.6167000000000002E-2</v>
          </cell>
          <cell r="FV299">
            <v>-1410</v>
          </cell>
          <cell r="FY299">
            <v>0</v>
          </cell>
          <cell r="FZ299">
            <v>228</v>
          </cell>
          <cell r="GA299">
            <v>0.180313</v>
          </cell>
          <cell r="GB299">
            <v>-2174.21</v>
          </cell>
          <cell r="GE299">
            <v>0.36062699999999998</v>
          </cell>
          <cell r="GF299">
            <v>-5287.51</v>
          </cell>
          <cell r="GL299">
            <v>-183.1</v>
          </cell>
          <cell r="GN299">
            <v>-455.21</v>
          </cell>
          <cell r="GO299">
            <v>1.2500000000000001E-2</v>
          </cell>
          <cell r="GP299">
            <v>-714.35</v>
          </cell>
          <cell r="GQ299" t="str">
            <v>72-41-134</v>
          </cell>
          <cell r="GR299">
            <v>0</v>
          </cell>
          <cell r="GS299">
            <v>-200</v>
          </cell>
          <cell r="GT299">
            <v>0.08</v>
          </cell>
          <cell r="GU299">
            <v>0</v>
          </cell>
          <cell r="GV299">
            <v>0</v>
          </cell>
          <cell r="GW299">
            <v>0</v>
          </cell>
          <cell r="GX299">
            <v>-2762.66</v>
          </cell>
          <cell r="GY299">
            <v>-7661.72</v>
          </cell>
          <cell r="GZ299">
            <v>-10424.380000000001</v>
          </cell>
          <cell r="HB299">
            <v>6196.35</v>
          </cell>
          <cell r="HC299">
            <v>29149.199999999997</v>
          </cell>
          <cell r="HE299">
            <v>1756.6800000000076</v>
          </cell>
          <cell r="HO299">
            <v>1858</v>
          </cell>
          <cell r="HP299">
            <v>1858</v>
          </cell>
          <cell r="HQ299">
            <v>0</v>
          </cell>
          <cell r="HR299">
            <v>6196.35</v>
          </cell>
          <cell r="HS299">
            <v>-455.21</v>
          </cell>
          <cell r="HT299">
            <v>-183.1</v>
          </cell>
          <cell r="HU299">
            <v>5558.04</v>
          </cell>
          <cell r="HV299">
            <v>0</v>
          </cell>
          <cell r="HW299">
            <v>5558.04</v>
          </cell>
          <cell r="HY299">
            <v>2.9914101184068893</v>
          </cell>
          <cell r="IA299">
            <v>2.9914101184068893</v>
          </cell>
        </row>
        <row r="301">
          <cell r="B301" t="str">
            <v>72-40-018</v>
          </cell>
          <cell r="C301" t="str">
            <v>Premier-GTH00187</v>
          </cell>
          <cell r="D301" t="str">
            <v>Behrens MM1</v>
          </cell>
          <cell r="E301">
            <v>9274</v>
          </cell>
          <cell r="F301">
            <v>11425</v>
          </cell>
          <cell r="H301">
            <v>3.4573999999999998</v>
          </cell>
          <cell r="I301">
            <v>3.4573999999999998</v>
          </cell>
          <cell r="J301">
            <v>1.31</v>
          </cell>
          <cell r="K301">
            <v>0.21809999999999999</v>
          </cell>
          <cell r="L301">
            <v>0.43959999999999999</v>
          </cell>
          <cell r="M301">
            <v>0.14050000000000001</v>
          </cell>
          <cell r="N301">
            <v>0.15690000000000001</v>
          </cell>
          <cell r="O301">
            <v>0.1696</v>
          </cell>
          <cell r="P301">
            <v>5.8921000000000001</v>
          </cell>
          <cell r="Q301">
            <v>0.4642</v>
          </cell>
          <cell r="R301">
            <v>1253.8</v>
          </cell>
          <cell r="T301" t="str">
            <v>PriceTableXTXNGL</v>
          </cell>
          <cell r="Y301">
            <v>41410</v>
          </cell>
          <cell r="Z301">
            <v>14.65</v>
          </cell>
          <cell r="AB301">
            <v>8824.7510000000002</v>
          </cell>
          <cell r="AC301">
            <v>10917.561</v>
          </cell>
          <cell r="AE301" t="str">
            <v>Yes</v>
          </cell>
          <cell r="AG301" t="str">
            <v>Yes</v>
          </cell>
          <cell r="AI301">
            <v>0.95</v>
          </cell>
          <cell r="AK301">
            <v>31912.330999999998</v>
          </cell>
          <cell r="AL301">
            <v>31912.330999999998</v>
          </cell>
          <cell r="AM301">
            <v>12091.5</v>
          </cell>
          <cell r="AN301">
            <v>2013.096</v>
          </cell>
          <cell r="AO301">
            <v>4057.5749999999998</v>
          </cell>
          <cell r="AP301">
            <v>1296.836</v>
          </cell>
          <cell r="AQ301">
            <v>1448.211</v>
          </cell>
          <cell r="AR301">
            <v>1565.434</v>
          </cell>
          <cell r="AS301">
            <v>86297.313999999984</v>
          </cell>
          <cell r="AU301">
            <v>30510.694</v>
          </cell>
          <cell r="AV301">
            <v>30510.694</v>
          </cell>
          <cell r="AW301">
            <v>11560.424000000001</v>
          </cell>
          <cell r="AX301">
            <v>1924.6780000000001</v>
          </cell>
          <cell r="AY301">
            <v>3879.3609999999999</v>
          </cell>
          <cell r="AZ301">
            <v>1239.8779999999999</v>
          </cell>
          <cell r="BA301">
            <v>1384.6030000000001</v>
          </cell>
          <cell r="BB301">
            <v>1496.6780000000001</v>
          </cell>
          <cell r="BC301">
            <v>82507.010000000009</v>
          </cell>
          <cell r="BE301">
            <v>215.24600000000001</v>
          </cell>
          <cell r="BF301">
            <v>25815.385999999999</v>
          </cell>
          <cell r="BG301">
            <v>11852.735000000001</v>
          </cell>
          <cell r="BH301">
            <v>1783.1289999999999</v>
          </cell>
          <cell r="BI301">
            <v>4317.0190000000002</v>
          </cell>
          <cell r="BJ301">
            <v>1269.163</v>
          </cell>
          <cell r="BK301">
            <v>1423.9169999999999</v>
          </cell>
          <cell r="BL301">
            <v>1571.261</v>
          </cell>
          <cell r="BM301">
            <v>48247.856</v>
          </cell>
          <cell r="BO301">
            <v>215.24600000000001</v>
          </cell>
          <cell r="BP301">
            <v>25815.385999999999</v>
          </cell>
          <cell r="BQ301">
            <v>11852.736000000001</v>
          </cell>
          <cell r="BR301">
            <v>1783.1289999999999</v>
          </cell>
          <cell r="BS301">
            <v>4317.0200000000004</v>
          </cell>
          <cell r="BT301">
            <v>1269.164</v>
          </cell>
          <cell r="BU301">
            <v>1423.9169999999999</v>
          </cell>
          <cell r="BV301">
            <v>1571.261</v>
          </cell>
          <cell r="BW301">
            <v>48247.859000000004</v>
          </cell>
          <cell r="CI301">
            <v>204.48400000000001</v>
          </cell>
          <cell r="CJ301">
            <v>24524.616999999998</v>
          </cell>
          <cell r="CK301">
            <v>11260.098</v>
          </cell>
          <cell r="CL301">
            <v>1693.973</v>
          </cell>
          <cell r="CM301">
            <v>4101.1679999999997</v>
          </cell>
          <cell r="CN301">
            <v>1205.7049999999999</v>
          </cell>
          <cell r="CO301">
            <v>1352.721</v>
          </cell>
          <cell r="CP301">
            <v>1492.6980000000001</v>
          </cell>
          <cell r="CQ301">
            <v>45835.463999999993</v>
          </cell>
          <cell r="CS301">
            <v>12.77</v>
          </cell>
          <cell r="CT301">
            <v>970.80600000000004</v>
          </cell>
          <cell r="CU301">
            <v>432.68799999999999</v>
          </cell>
          <cell r="CV301">
            <v>54.801000000000002</v>
          </cell>
          <cell r="CW301">
            <v>137.71700000000001</v>
          </cell>
          <cell r="CX301">
            <v>34.902000000000001</v>
          </cell>
          <cell r="CY301">
            <v>39.506999999999998</v>
          </cell>
          <cell r="CZ301">
            <v>38.427999999999997</v>
          </cell>
          <cell r="DB301">
            <v>12.856</v>
          </cell>
          <cell r="DC301">
            <v>1712.5930000000001</v>
          </cell>
          <cell r="DD301">
            <v>1085.2719999999999</v>
          </cell>
          <cell r="DE301">
            <v>177.65299999999999</v>
          </cell>
          <cell r="DF301">
            <v>447.84800000000001</v>
          </cell>
          <cell r="DG301">
            <v>139.202</v>
          </cell>
          <cell r="DH301">
            <v>157.87</v>
          </cell>
          <cell r="DI301">
            <v>182.18799999999999</v>
          </cell>
          <cell r="DJ301">
            <v>3915.482</v>
          </cell>
          <cell r="DL301">
            <v>0.173902</v>
          </cell>
          <cell r="DM301">
            <v>0.173902</v>
          </cell>
          <cell r="DN301">
            <v>0.788246</v>
          </cell>
          <cell r="DO301">
            <v>1.126215</v>
          </cell>
          <cell r="DP301">
            <v>1.0925590000000001</v>
          </cell>
          <cell r="DQ301">
            <v>1.9415899999999999</v>
          </cell>
          <cell r="DS301">
            <v>37.43</v>
          </cell>
          <cell r="DT301">
            <v>4489.3500000000004</v>
          </cell>
          <cell r="DU301">
            <v>9342.8700000000008</v>
          </cell>
          <cell r="DV301">
            <v>2008.19</v>
          </cell>
          <cell r="DW301">
            <v>4716.6000000000004</v>
          </cell>
          <cell r="DX301">
            <v>2464.19</v>
          </cell>
          <cell r="DY301">
            <v>2764.66</v>
          </cell>
          <cell r="DZ301">
            <v>3050.74</v>
          </cell>
          <cell r="EA301">
            <v>28874.03</v>
          </cell>
          <cell r="EC301">
            <v>35.56</v>
          </cell>
          <cell r="ED301">
            <v>4264.88</v>
          </cell>
          <cell r="EE301">
            <v>8875.73</v>
          </cell>
          <cell r="EF301">
            <v>1907.78</v>
          </cell>
          <cell r="EG301">
            <v>4480.7700000000004</v>
          </cell>
          <cell r="EH301">
            <v>2340.98</v>
          </cell>
          <cell r="EI301">
            <v>2626.43</v>
          </cell>
          <cell r="EJ301">
            <v>2898.2</v>
          </cell>
          <cell r="EK301">
            <v>27430.33</v>
          </cell>
          <cell r="EM301">
            <v>210.15299999999999</v>
          </cell>
          <cell r="EN301">
            <v>212.13400000000001</v>
          </cell>
          <cell r="EP301">
            <v>238.17500000000001</v>
          </cell>
          <cell r="EQ301">
            <v>242.18899999999999</v>
          </cell>
          <cell r="ES301">
            <v>43.847000000000001</v>
          </cell>
          <cell r="ET301">
            <v>50.753999999999998</v>
          </cell>
          <cell r="EX301">
            <v>9230.1530000000002</v>
          </cell>
          <cell r="EY301">
            <v>11374.245999999999</v>
          </cell>
          <cell r="FA301">
            <v>2.2000000000000002</v>
          </cell>
          <cell r="FB301">
            <v>2.706</v>
          </cell>
          <cell r="FC301">
            <v>198.095</v>
          </cell>
          <cell r="FD301">
            <v>254.77600000000001</v>
          </cell>
          <cell r="FE301">
            <v>91.483000000000004</v>
          </cell>
          <cell r="FF301">
            <v>110.636</v>
          </cell>
          <cell r="FK301">
            <v>7004.4409999999989</v>
          </cell>
          <cell r="FL301">
            <v>7101.6459999999997</v>
          </cell>
          <cell r="FM301">
            <v>7042.75</v>
          </cell>
          <cell r="FN301">
            <v>156.45699999999999</v>
          </cell>
          <cell r="FO301">
            <v>74.183999999999997</v>
          </cell>
          <cell r="FP301">
            <v>816.70500000000004</v>
          </cell>
          <cell r="FQ301">
            <v>6054.3</v>
          </cell>
          <cell r="FR301">
            <v>5681.317</v>
          </cell>
          <cell r="FS301">
            <v>1420.329</v>
          </cell>
          <cell r="FU301">
            <v>0.10531699999999999</v>
          </cell>
          <cell r="FV301">
            <v>-1203.25</v>
          </cell>
          <cell r="FY301">
            <v>0</v>
          </cell>
          <cell r="FZ301">
            <v>216.7</v>
          </cell>
          <cell r="GA301">
            <v>0.19747000000000001</v>
          </cell>
          <cell r="GB301">
            <v>-1831.34</v>
          </cell>
          <cell r="GE301">
            <v>0.39494200000000002</v>
          </cell>
          <cell r="GF301">
            <v>-4512.21</v>
          </cell>
          <cell r="GL301">
            <v>-139.94</v>
          </cell>
          <cell r="GN301">
            <v>-347.9</v>
          </cell>
          <cell r="GO301">
            <v>1.2500000000000001E-2</v>
          </cell>
          <cell r="GP301">
            <v>-572.94000000000005</v>
          </cell>
          <cell r="GQ301" t="str">
            <v>72-10-035</v>
          </cell>
          <cell r="GR301">
            <v>83</v>
          </cell>
          <cell r="GS301">
            <v>-200</v>
          </cell>
          <cell r="GT301">
            <v>0.08</v>
          </cell>
          <cell r="GU301">
            <v>-6.64</v>
          </cell>
          <cell r="GV301">
            <v>0</v>
          </cell>
          <cell r="GW301">
            <v>0</v>
          </cell>
          <cell r="GX301">
            <v>-2264.0300000000002</v>
          </cell>
          <cell r="GY301">
            <v>-6550.1900000000005</v>
          </cell>
          <cell r="GZ301">
            <v>-8814.2199999999993</v>
          </cell>
          <cell r="HB301">
            <v>4735.6399999999994</v>
          </cell>
          <cell r="HC301">
            <v>23351.75</v>
          </cell>
          <cell r="HE301">
            <v>1443.6999999999971</v>
          </cell>
          <cell r="HO301">
            <v>1420</v>
          </cell>
          <cell r="HP301">
            <v>1420</v>
          </cell>
          <cell r="HQ301">
            <v>0</v>
          </cell>
          <cell r="HR301">
            <v>4735.6399999999994</v>
          </cell>
          <cell r="HS301">
            <v>-347.9</v>
          </cell>
          <cell r="HT301">
            <v>-139.94</v>
          </cell>
          <cell r="HU301">
            <v>4247.8</v>
          </cell>
          <cell r="HV301">
            <v>0</v>
          </cell>
          <cell r="HW301">
            <v>4247.8</v>
          </cell>
          <cell r="HY301">
            <v>2.9914084507042253</v>
          </cell>
          <cell r="IA301">
            <v>2.9914084507042253</v>
          </cell>
        </row>
        <row r="302">
          <cell r="B302" t="str">
            <v>72-40-031</v>
          </cell>
          <cell r="C302" t="str">
            <v>Premier-GTH00187</v>
          </cell>
          <cell r="D302" t="str">
            <v>J.T. Barnett MM2</v>
          </cell>
          <cell r="E302">
            <v>20782</v>
          </cell>
          <cell r="F302">
            <v>25628</v>
          </cell>
          <cell r="H302">
            <v>3.5468999999999999</v>
          </cell>
          <cell r="I302">
            <v>3.5468999999999999</v>
          </cell>
          <cell r="J302">
            <v>1.3104</v>
          </cell>
          <cell r="K302">
            <v>0.2203</v>
          </cell>
          <cell r="L302">
            <v>0.43419999999999997</v>
          </cell>
          <cell r="M302">
            <v>0.13200000000000001</v>
          </cell>
          <cell r="N302">
            <v>0.13489999999999999</v>
          </cell>
          <cell r="O302">
            <v>0.2137</v>
          </cell>
          <cell r="P302">
            <v>5.9923999999999999</v>
          </cell>
          <cell r="Q302">
            <v>0.73099999999999998</v>
          </cell>
          <cell r="R302">
            <v>1255.0999999999999</v>
          </cell>
          <cell r="T302" t="str">
            <v>PriceTableXTXNGL</v>
          </cell>
          <cell r="Y302">
            <v>41389</v>
          </cell>
          <cell r="Z302">
            <v>14.65</v>
          </cell>
          <cell r="AB302">
            <v>19775.188999999998</v>
          </cell>
          <cell r="AC302">
            <v>24489.739000000001</v>
          </cell>
          <cell r="AE302" t="str">
            <v>Yes</v>
          </cell>
          <cell r="AG302" t="str">
            <v>Yes</v>
          </cell>
          <cell r="AI302">
            <v>0.95</v>
          </cell>
          <cell r="AK302">
            <v>73362.820000000007</v>
          </cell>
          <cell r="AL302">
            <v>73362.820000000007</v>
          </cell>
          <cell r="AM302">
            <v>27103.848000000002</v>
          </cell>
          <cell r="AN302">
            <v>4556.607</v>
          </cell>
          <cell r="AO302">
            <v>8980.8389999999999</v>
          </cell>
          <cell r="AP302">
            <v>2730.241</v>
          </cell>
          <cell r="AQ302">
            <v>2790.2240000000002</v>
          </cell>
          <cell r="AR302">
            <v>4420.0950000000003</v>
          </cell>
          <cell r="AS302">
            <v>197307.49400000001</v>
          </cell>
          <cell r="AU302">
            <v>70140.618000000002</v>
          </cell>
          <cell r="AV302">
            <v>70140.618000000002</v>
          </cell>
          <cell r="AW302">
            <v>25913.407999999999</v>
          </cell>
          <cell r="AX302">
            <v>4356.4740000000002</v>
          </cell>
          <cell r="AY302">
            <v>8586.3870000000006</v>
          </cell>
          <cell r="AZ302">
            <v>2610.3249999999998</v>
          </cell>
          <cell r="BA302">
            <v>2667.6729999999998</v>
          </cell>
          <cell r="BB302">
            <v>4225.9579999999996</v>
          </cell>
          <cell r="BC302">
            <v>188641.46100000001</v>
          </cell>
          <cell r="BE302">
            <v>494.82499999999999</v>
          </cell>
          <cell r="BF302">
            <v>59346.637000000002</v>
          </cell>
          <cell r="BG302">
            <v>26568.642</v>
          </cell>
          <cell r="BH302">
            <v>4036.0810000000001</v>
          </cell>
          <cell r="BI302">
            <v>9555.08</v>
          </cell>
          <cell r="BJ302">
            <v>2671.98</v>
          </cell>
          <cell r="BK302">
            <v>2743.4180000000001</v>
          </cell>
          <cell r="BL302">
            <v>4436.5479999999998</v>
          </cell>
          <cell r="BM302">
            <v>109853.211</v>
          </cell>
          <cell r="BO302">
            <v>494.82499999999999</v>
          </cell>
          <cell r="BP302">
            <v>59346.637999999999</v>
          </cell>
          <cell r="BQ302">
            <v>26568.643</v>
          </cell>
          <cell r="BR302">
            <v>4036.0810000000001</v>
          </cell>
          <cell r="BS302">
            <v>9555.0789999999997</v>
          </cell>
          <cell r="BT302">
            <v>2671.98</v>
          </cell>
          <cell r="BU302">
            <v>2743.4180000000001</v>
          </cell>
          <cell r="BV302">
            <v>4436.5479999999998</v>
          </cell>
          <cell r="BW302">
            <v>109853.212</v>
          </cell>
          <cell r="CI302">
            <v>470.084</v>
          </cell>
          <cell r="CJ302">
            <v>56379.305</v>
          </cell>
          <cell r="CK302">
            <v>25240.21</v>
          </cell>
          <cell r="CL302">
            <v>3834.277</v>
          </cell>
          <cell r="CM302">
            <v>9077.3259999999991</v>
          </cell>
          <cell r="CN302">
            <v>2538.3809999999999</v>
          </cell>
          <cell r="CO302">
            <v>2606.2469999999998</v>
          </cell>
          <cell r="CP302">
            <v>4214.7209999999995</v>
          </cell>
          <cell r="CQ302">
            <v>104360.55100000001</v>
          </cell>
          <cell r="CS302">
            <v>29.356000000000002</v>
          </cell>
          <cell r="CT302">
            <v>2231.7719999999999</v>
          </cell>
          <cell r="CU302">
            <v>969.89700000000005</v>
          </cell>
          <cell r="CV302">
            <v>124.041</v>
          </cell>
          <cell r="CW302">
            <v>304.81700000000001</v>
          </cell>
          <cell r="CX302">
            <v>73.48</v>
          </cell>
          <cell r="CY302">
            <v>76.117000000000004</v>
          </cell>
          <cell r="CZ302">
            <v>108.503</v>
          </cell>
          <cell r="DB302">
            <v>29.555</v>
          </cell>
          <cell r="DC302">
            <v>3937.056</v>
          </cell>
          <cell r="DD302">
            <v>2432.7049999999999</v>
          </cell>
          <cell r="DE302">
            <v>402.11500000000001</v>
          </cell>
          <cell r="DF302">
            <v>991.24400000000003</v>
          </cell>
          <cell r="DG302">
            <v>293.06299999999999</v>
          </cell>
          <cell r="DH302">
            <v>304.16300000000001</v>
          </cell>
          <cell r="DI302">
            <v>514.41800000000001</v>
          </cell>
          <cell r="DJ302">
            <v>8904.3189999999995</v>
          </cell>
          <cell r="DL302">
            <v>0.173902</v>
          </cell>
          <cell r="DM302">
            <v>0.173902</v>
          </cell>
          <cell r="DN302">
            <v>0.788246</v>
          </cell>
          <cell r="DO302">
            <v>1.126215</v>
          </cell>
          <cell r="DP302">
            <v>1.0925590000000001</v>
          </cell>
          <cell r="DQ302">
            <v>1.9415899999999999</v>
          </cell>
          <cell r="DS302">
            <v>86.05</v>
          </cell>
          <cell r="DT302">
            <v>10320.5</v>
          </cell>
          <cell r="DU302">
            <v>20942.63</v>
          </cell>
          <cell r="DV302">
            <v>4545.49</v>
          </cell>
          <cell r="DW302">
            <v>10439.49</v>
          </cell>
          <cell r="DX302">
            <v>5187.8900000000003</v>
          </cell>
          <cell r="DY302">
            <v>5326.59</v>
          </cell>
          <cell r="DZ302">
            <v>8613.9599999999991</v>
          </cell>
          <cell r="EA302">
            <v>65462.6</v>
          </cell>
          <cell r="EC302">
            <v>81.75</v>
          </cell>
          <cell r="ED302">
            <v>9804.48</v>
          </cell>
          <cell r="EE302">
            <v>19895.5</v>
          </cell>
          <cell r="EF302">
            <v>4318.22</v>
          </cell>
          <cell r="EG302">
            <v>9917.52</v>
          </cell>
          <cell r="EH302">
            <v>4928.5</v>
          </cell>
          <cell r="EI302">
            <v>5060.26</v>
          </cell>
          <cell r="EJ302">
            <v>8183.26</v>
          </cell>
          <cell r="EK302">
            <v>62189.490000000005</v>
          </cell>
          <cell r="EM302">
            <v>471.40500000000003</v>
          </cell>
          <cell r="EN302">
            <v>475.84799999999996</v>
          </cell>
          <cell r="EP302">
            <v>534.26199999999994</v>
          </cell>
          <cell r="EQ302">
            <v>543.26700000000005</v>
          </cell>
          <cell r="ES302">
            <v>98.355000000000004</v>
          </cell>
          <cell r="ET302">
            <v>113.849</v>
          </cell>
          <cell r="EX302">
            <v>20683.645</v>
          </cell>
          <cell r="EY302">
            <v>25514.151000000002</v>
          </cell>
          <cell r="FA302">
            <v>4.93</v>
          </cell>
          <cell r="FB302">
            <v>6.0709999999999997</v>
          </cell>
          <cell r="FC302">
            <v>443.90699999999998</v>
          </cell>
          <cell r="FD302">
            <v>571.50099999999998</v>
          </cell>
          <cell r="FE302">
            <v>205.00200000000001</v>
          </cell>
          <cell r="FF302">
            <v>248.172</v>
          </cell>
          <cell r="FK302">
            <v>15590.717000000002</v>
          </cell>
          <cell r="FL302">
            <v>15807.079</v>
          </cell>
          <cell r="FM302">
            <v>15675.986000000001</v>
          </cell>
          <cell r="FN302">
            <v>348.24700000000001</v>
          </cell>
          <cell r="FO302">
            <v>165.12100000000001</v>
          </cell>
          <cell r="FP302">
            <v>1817.8489999999999</v>
          </cell>
          <cell r="FQ302">
            <v>13475.861999999999</v>
          </cell>
          <cell r="FR302">
            <v>12645.663</v>
          </cell>
          <cell r="FS302">
            <v>3161.4160000000002</v>
          </cell>
          <cell r="FU302">
            <v>0.10531699999999999</v>
          </cell>
          <cell r="FV302">
            <v>-2699.06</v>
          </cell>
          <cell r="FY302">
            <v>0</v>
          </cell>
          <cell r="FZ302">
            <v>219.5</v>
          </cell>
          <cell r="GA302">
            <v>0.19747000000000001</v>
          </cell>
          <cell r="GB302">
            <v>-4103.82</v>
          </cell>
          <cell r="GE302">
            <v>0.39494200000000002</v>
          </cell>
          <cell r="GF302">
            <v>-10121.57</v>
          </cell>
          <cell r="GL302">
            <v>-311.51</v>
          </cell>
          <cell r="GN302">
            <v>-774.45</v>
          </cell>
          <cell r="GO302">
            <v>1.2500000000000001E-2</v>
          </cell>
          <cell r="GP302">
            <v>-1304.51</v>
          </cell>
          <cell r="GQ302" t="str">
            <v>72-41-031</v>
          </cell>
          <cell r="GR302">
            <v>0</v>
          </cell>
          <cell r="GS302">
            <v>-200</v>
          </cell>
          <cell r="GT302">
            <v>0.08</v>
          </cell>
          <cell r="GU302">
            <v>0</v>
          </cell>
          <cell r="GV302">
            <v>0</v>
          </cell>
          <cell r="GW302">
            <v>0</v>
          </cell>
          <cell r="GX302">
            <v>-5089.53</v>
          </cell>
          <cell r="GY302">
            <v>-14425.39</v>
          </cell>
          <cell r="GZ302">
            <v>-19514.919999999995</v>
          </cell>
          <cell r="HB302">
            <v>10541.810000000001</v>
          </cell>
          <cell r="HC302">
            <v>53216.380000000005</v>
          </cell>
          <cell r="HE302">
            <v>3273.1099999999933</v>
          </cell>
          <cell r="HO302">
            <v>3161</v>
          </cell>
          <cell r="HP302">
            <v>3161</v>
          </cell>
          <cell r="HQ302">
            <v>0</v>
          </cell>
          <cell r="HR302">
            <v>10541.810000000001</v>
          </cell>
          <cell r="HS302">
            <v>-774.45</v>
          </cell>
          <cell r="HT302">
            <v>-311.51</v>
          </cell>
          <cell r="HU302">
            <v>9455.85</v>
          </cell>
          <cell r="HV302">
            <v>0</v>
          </cell>
          <cell r="HW302">
            <v>9455.85</v>
          </cell>
          <cell r="HY302">
            <v>2.9914109459031955</v>
          </cell>
          <cell r="IA302">
            <v>2.9914109459031955</v>
          </cell>
        </row>
        <row r="303">
          <cell r="B303" t="str">
            <v>72-40-106</v>
          </cell>
          <cell r="C303" t="str">
            <v>Premier-GTH00187</v>
          </cell>
          <cell r="D303" t="str">
            <v>Blanch Emily 1H</v>
          </cell>
          <cell r="E303">
            <v>8172</v>
          </cell>
          <cell r="F303">
            <v>10235</v>
          </cell>
          <cell r="H303">
            <v>3.5059999999999998</v>
          </cell>
          <cell r="I303">
            <v>3.5059999999999998</v>
          </cell>
          <cell r="J303">
            <v>1.256</v>
          </cell>
          <cell r="K303">
            <v>0.20549999999999999</v>
          </cell>
          <cell r="L303">
            <v>0.4365</v>
          </cell>
          <cell r="M303">
            <v>0.1371</v>
          </cell>
          <cell r="N303">
            <v>0.1542</v>
          </cell>
          <cell r="O303">
            <v>0.42530000000000001</v>
          </cell>
          <cell r="P303">
            <v>6.1205999999999996</v>
          </cell>
          <cell r="Q303">
            <v>0.61960000000000004</v>
          </cell>
          <cell r="R303">
            <v>1274.5999999999999</v>
          </cell>
          <cell r="T303" t="str">
            <v>PriceTableXTXNGL</v>
          </cell>
          <cell r="Y303">
            <v>41431</v>
          </cell>
          <cell r="Z303">
            <v>14.65</v>
          </cell>
          <cell r="AB303">
            <v>7775.5190000000002</v>
          </cell>
          <cell r="AC303">
            <v>9780.4150000000009</v>
          </cell>
          <cell r="AE303" t="str">
            <v>Yes</v>
          </cell>
          <cell r="AG303" t="str">
            <v>Yes</v>
          </cell>
          <cell r="AI303">
            <v>0.95</v>
          </cell>
          <cell r="AK303">
            <v>28513.315999999999</v>
          </cell>
          <cell r="AL303">
            <v>28513.315999999999</v>
          </cell>
          <cell r="AM303">
            <v>10214.696</v>
          </cell>
          <cell r="AN303">
            <v>1671.2739999999999</v>
          </cell>
          <cell r="AO303">
            <v>3549.9319999999998</v>
          </cell>
          <cell r="AP303">
            <v>1114.9960000000001</v>
          </cell>
          <cell r="AQ303">
            <v>1254.0650000000001</v>
          </cell>
          <cell r="AR303">
            <v>3458.846</v>
          </cell>
          <cell r="AS303">
            <v>78290.441000000006</v>
          </cell>
          <cell r="AU303">
            <v>27260.97</v>
          </cell>
          <cell r="AV303">
            <v>27260.97</v>
          </cell>
          <cell r="AW303">
            <v>9766.0519999999997</v>
          </cell>
          <cell r="AX303">
            <v>1597.8689999999999</v>
          </cell>
          <cell r="AY303">
            <v>3394.0140000000001</v>
          </cell>
          <cell r="AZ303">
            <v>1066.0239999999999</v>
          </cell>
          <cell r="BA303">
            <v>1198.9849999999999</v>
          </cell>
          <cell r="BB303">
            <v>3306.9279999999999</v>
          </cell>
          <cell r="BC303">
            <v>74851.812000000005</v>
          </cell>
          <cell r="BE303">
            <v>192.32</v>
          </cell>
          <cell r="BF303">
            <v>23065.762999999999</v>
          </cell>
          <cell r="BG303">
            <v>10012.992</v>
          </cell>
          <cell r="BH303">
            <v>1480.355</v>
          </cell>
          <cell r="BI303">
            <v>3776.9169999999999</v>
          </cell>
          <cell r="BJ303">
            <v>1091.203</v>
          </cell>
          <cell r="BK303">
            <v>1233.028</v>
          </cell>
          <cell r="BL303">
            <v>3471.721</v>
          </cell>
          <cell r="BM303">
            <v>44324.298999999999</v>
          </cell>
          <cell r="BO303">
            <v>192.32</v>
          </cell>
          <cell r="BP303">
            <v>23065.762999999999</v>
          </cell>
          <cell r="BQ303">
            <v>10012.992</v>
          </cell>
          <cell r="BR303">
            <v>1480.355</v>
          </cell>
          <cell r="BS303">
            <v>3776.9169999999999</v>
          </cell>
          <cell r="BT303">
            <v>1091.203</v>
          </cell>
          <cell r="BU303">
            <v>1233.029</v>
          </cell>
          <cell r="BV303">
            <v>3471.721</v>
          </cell>
          <cell r="BW303">
            <v>44324.3</v>
          </cell>
          <cell r="CI303">
            <v>182.70400000000001</v>
          </cell>
          <cell r="CJ303">
            <v>21912.474999999999</v>
          </cell>
          <cell r="CK303">
            <v>9512.3420000000006</v>
          </cell>
          <cell r="CL303">
            <v>1406.337</v>
          </cell>
          <cell r="CM303">
            <v>3588.0709999999999</v>
          </cell>
          <cell r="CN303">
            <v>1036.643</v>
          </cell>
          <cell r="CO303">
            <v>1171.377</v>
          </cell>
          <cell r="CP303">
            <v>3298.1350000000002</v>
          </cell>
          <cell r="CQ303">
            <v>42108.084000000003</v>
          </cell>
          <cell r="CS303">
            <v>11.41</v>
          </cell>
          <cell r="CT303">
            <v>867.404</v>
          </cell>
          <cell r="CU303">
            <v>365.52699999999999</v>
          </cell>
          <cell r="CV303">
            <v>45.496000000000002</v>
          </cell>
          <cell r="CW303">
            <v>120.488</v>
          </cell>
          <cell r="CX303">
            <v>30.007999999999999</v>
          </cell>
          <cell r="CY303">
            <v>34.210999999999999</v>
          </cell>
          <cell r="CZ303">
            <v>84.906999999999996</v>
          </cell>
          <cell r="DB303">
            <v>11.487</v>
          </cell>
          <cell r="DC303">
            <v>1530.183</v>
          </cell>
          <cell r="DD303">
            <v>916.82</v>
          </cell>
          <cell r="DE303">
            <v>147.488</v>
          </cell>
          <cell r="DF303">
            <v>391.81700000000001</v>
          </cell>
          <cell r="DG303">
            <v>119.68300000000001</v>
          </cell>
          <cell r="DH303">
            <v>136.70599999999999</v>
          </cell>
          <cell r="DI303">
            <v>402.54599999999999</v>
          </cell>
          <cell r="DJ303">
            <v>3656.73</v>
          </cell>
          <cell r="DL303">
            <v>0.173902</v>
          </cell>
          <cell r="DM303">
            <v>0.173902</v>
          </cell>
          <cell r="DN303">
            <v>0.788246</v>
          </cell>
          <cell r="DO303">
            <v>1.126215</v>
          </cell>
          <cell r="DP303">
            <v>1.0925590000000001</v>
          </cell>
          <cell r="DQ303">
            <v>1.9415899999999999</v>
          </cell>
          <cell r="DS303">
            <v>33.44</v>
          </cell>
          <cell r="DT303">
            <v>4011.18</v>
          </cell>
          <cell r="DU303">
            <v>7892.7</v>
          </cell>
          <cell r="DV303">
            <v>1667.2</v>
          </cell>
          <cell r="DW303">
            <v>4126.5</v>
          </cell>
          <cell r="DX303">
            <v>2118.67</v>
          </cell>
          <cell r="DY303">
            <v>2394.0300000000002</v>
          </cell>
          <cell r="DZ303">
            <v>6740.66</v>
          </cell>
          <cell r="EA303">
            <v>28984.38</v>
          </cell>
          <cell r="EC303">
            <v>31.77</v>
          </cell>
          <cell r="ED303">
            <v>3810.62</v>
          </cell>
          <cell r="EE303">
            <v>7498.07</v>
          </cell>
          <cell r="EF303">
            <v>1583.84</v>
          </cell>
          <cell r="EG303">
            <v>3920.18</v>
          </cell>
          <cell r="EH303">
            <v>2012.74</v>
          </cell>
          <cell r="EI303">
            <v>2274.33</v>
          </cell>
          <cell r="EJ303">
            <v>6403.63</v>
          </cell>
          <cell r="EK303">
            <v>27535.180000000004</v>
          </cell>
          <cell r="EM303">
            <v>188.26400000000001</v>
          </cell>
          <cell r="EN303">
            <v>190.03899999999999</v>
          </cell>
          <cell r="EP303">
            <v>213.36799999999999</v>
          </cell>
          <cell r="EQ303">
            <v>216.964</v>
          </cell>
          <cell r="ES303">
            <v>39.28</v>
          </cell>
          <cell r="ET303">
            <v>45.468000000000004</v>
          </cell>
          <cell r="EX303">
            <v>8132.72</v>
          </cell>
          <cell r="EY303">
            <v>10189.531999999999</v>
          </cell>
          <cell r="FA303">
            <v>1.9379999999999999</v>
          </cell>
          <cell r="FB303">
            <v>2.4249999999999998</v>
          </cell>
          <cell r="FC303">
            <v>174.542</v>
          </cell>
          <cell r="FD303">
            <v>228.239</v>
          </cell>
          <cell r="FE303">
            <v>80.605999999999995</v>
          </cell>
          <cell r="FF303">
            <v>99.111999999999995</v>
          </cell>
          <cell r="FK303">
            <v>6125.799</v>
          </cell>
          <cell r="FL303">
            <v>6210.81</v>
          </cell>
          <cell r="FM303">
            <v>6159.3019999999997</v>
          </cell>
          <cell r="FN303">
            <v>136.83099999999999</v>
          </cell>
          <cell r="FO303">
            <v>64.878</v>
          </cell>
          <cell r="FP303">
            <v>714.25699999999995</v>
          </cell>
          <cell r="FQ303">
            <v>5294.8440000000001</v>
          </cell>
          <cell r="FR303">
            <v>4968.6480000000001</v>
          </cell>
          <cell r="FS303">
            <v>1242.162</v>
          </cell>
          <cell r="FU303">
            <v>0.10531699999999999</v>
          </cell>
          <cell r="FV303">
            <v>-1077.92</v>
          </cell>
          <cell r="FY303">
            <v>0</v>
          </cell>
          <cell r="FZ303">
            <v>235.9</v>
          </cell>
          <cell r="GA303">
            <v>0.19747000000000001</v>
          </cell>
          <cell r="GB303">
            <v>-1613.72</v>
          </cell>
          <cell r="GE303">
            <v>0.39494200000000002</v>
          </cell>
          <cell r="GF303">
            <v>-4042.23</v>
          </cell>
          <cell r="GL303">
            <v>-122.4</v>
          </cell>
          <cell r="GN303">
            <v>-304.29000000000002</v>
          </cell>
          <cell r="GO303">
            <v>1.2500000000000001E-2</v>
          </cell>
          <cell r="GP303">
            <v>-526.35</v>
          </cell>
          <cell r="GQ303" t="str">
            <v>72-41-106</v>
          </cell>
          <cell r="GR303">
            <v>0</v>
          </cell>
          <cell r="GS303">
            <v>-200</v>
          </cell>
          <cell r="GT303">
            <v>0.08</v>
          </cell>
          <cell r="GU303">
            <v>0</v>
          </cell>
          <cell r="GV303">
            <v>0</v>
          </cell>
          <cell r="GW303">
            <v>0</v>
          </cell>
          <cell r="GX303">
            <v>-2030.96</v>
          </cell>
          <cell r="GY303">
            <v>-5855.95</v>
          </cell>
          <cell r="GZ303">
            <v>-7886.9100000000008</v>
          </cell>
          <cell r="HB303">
            <v>4142.0199999999995</v>
          </cell>
          <cell r="HC303">
            <v>23790.290000000005</v>
          </cell>
          <cell r="HE303">
            <v>1449.1999999999971</v>
          </cell>
          <cell r="HO303">
            <v>1242</v>
          </cell>
          <cell r="HP303">
            <v>1242</v>
          </cell>
          <cell r="HQ303">
            <v>0</v>
          </cell>
          <cell r="HR303">
            <v>4142.0199999999995</v>
          </cell>
          <cell r="HS303">
            <v>-304.29000000000002</v>
          </cell>
          <cell r="HT303">
            <v>-122.4</v>
          </cell>
          <cell r="HU303">
            <v>3715.33</v>
          </cell>
          <cell r="HV303">
            <v>0</v>
          </cell>
          <cell r="HW303">
            <v>3715.33</v>
          </cell>
          <cell r="HY303">
            <v>2.9914090177133654</v>
          </cell>
          <cell r="IA303">
            <v>2.9914090177133654</v>
          </cell>
        </row>
        <row r="304">
          <cell r="B304" t="str">
            <v>72-40-107</v>
          </cell>
          <cell r="C304" t="str">
            <v>Premier-GTH00187</v>
          </cell>
          <cell r="D304" t="str">
            <v>Barnett Horton 1H</v>
          </cell>
          <cell r="E304">
            <v>17535</v>
          </cell>
          <cell r="F304">
            <v>22332</v>
          </cell>
          <cell r="H304">
            <v>3.7214</v>
          </cell>
          <cell r="I304">
            <v>3.7214</v>
          </cell>
          <cell r="J304">
            <v>1.4945999999999999</v>
          </cell>
          <cell r="K304">
            <v>0.23180000000000001</v>
          </cell>
          <cell r="L304">
            <v>0.53390000000000004</v>
          </cell>
          <cell r="M304">
            <v>0.159</v>
          </cell>
          <cell r="N304">
            <v>0.18740000000000001</v>
          </cell>
          <cell r="O304">
            <v>0.3412</v>
          </cell>
          <cell r="P304">
            <v>6.6692999999999998</v>
          </cell>
          <cell r="Q304">
            <v>0.73670000000000002</v>
          </cell>
          <cell r="R304">
            <v>1296.3</v>
          </cell>
          <cell r="T304" t="str">
            <v>PriceTableXTXNGL</v>
          </cell>
          <cell r="Y304">
            <v>41388</v>
          </cell>
          <cell r="Z304">
            <v>14.65</v>
          </cell>
          <cell r="AB304">
            <v>16682.895</v>
          </cell>
          <cell r="AC304">
            <v>21340.129000000001</v>
          </cell>
          <cell r="AE304" t="str">
            <v>Yes</v>
          </cell>
          <cell r="AG304" t="str">
            <v>Yes</v>
          </cell>
          <cell r="AI304">
            <v>0.95</v>
          </cell>
          <cell r="AK304">
            <v>64935.798999999999</v>
          </cell>
          <cell r="AL304">
            <v>64935.798999999999</v>
          </cell>
          <cell r="AM304">
            <v>26079.713</v>
          </cell>
          <cell r="AN304">
            <v>4044.7460000000001</v>
          </cell>
          <cell r="AO304">
            <v>9316.1779999999999</v>
          </cell>
          <cell r="AP304">
            <v>2774.4380000000001</v>
          </cell>
          <cell r="AQ304">
            <v>3269.998</v>
          </cell>
          <cell r="AR304">
            <v>5953.6989999999996</v>
          </cell>
          <cell r="AS304">
            <v>181310.36999999997</v>
          </cell>
          <cell r="AU304">
            <v>62083.724999999999</v>
          </cell>
          <cell r="AV304">
            <v>62083.724999999999</v>
          </cell>
          <cell r="AW304">
            <v>24934.255000000001</v>
          </cell>
          <cell r="AX304">
            <v>3867.0949999999998</v>
          </cell>
          <cell r="AY304">
            <v>8906.9979999999996</v>
          </cell>
          <cell r="AZ304">
            <v>2652.58</v>
          </cell>
          <cell r="BA304">
            <v>3126.375</v>
          </cell>
          <cell r="BB304">
            <v>5692.2039999999997</v>
          </cell>
          <cell r="BC304">
            <v>173346.95699999997</v>
          </cell>
          <cell r="BE304">
            <v>437.98599999999999</v>
          </cell>
          <cell r="BF304">
            <v>52529.624000000003</v>
          </cell>
          <cell r="BG304">
            <v>25564.73</v>
          </cell>
          <cell r="BH304">
            <v>3582.6930000000002</v>
          </cell>
          <cell r="BI304">
            <v>9911.86</v>
          </cell>
          <cell r="BJ304">
            <v>2715.2339999999999</v>
          </cell>
          <cell r="BK304">
            <v>3215.1439999999998</v>
          </cell>
          <cell r="BL304">
            <v>5975.8609999999999</v>
          </cell>
          <cell r="BM304">
            <v>103933.132</v>
          </cell>
          <cell r="BO304">
            <v>437.98599999999999</v>
          </cell>
          <cell r="BP304">
            <v>52529.624000000003</v>
          </cell>
          <cell r="BQ304">
            <v>25564.731</v>
          </cell>
          <cell r="BR304">
            <v>3582.6930000000002</v>
          </cell>
          <cell r="BS304">
            <v>9911.8610000000008</v>
          </cell>
          <cell r="BT304">
            <v>2715.2330000000002</v>
          </cell>
          <cell r="BU304">
            <v>3215.1439999999998</v>
          </cell>
          <cell r="BV304">
            <v>5975.8609999999999</v>
          </cell>
          <cell r="BW304">
            <v>103933.133</v>
          </cell>
          <cell r="CI304">
            <v>416.08699999999999</v>
          </cell>
          <cell r="CJ304">
            <v>49903.142999999996</v>
          </cell>
          <cell r="CK304">
            <v>24286.493999999999</v>
          </cell>
          <cell r="CL304">
            <v>3403.558</v>
          </cell>
          <cell r="CM304">
            <v>9416.2669999999998</v>
          </cell>
          <cell r="CN304">
            <v>2579.4720000000002</v>
          </cell>
          <cell r="CO304">
            <v>3054.3870000000002</v>
          </cell>
          <cell r="CP304">
            <v>5677.0680000000002</v>
          </cell>
          <cell r="CQ304">
            <v>98736.475999999995</v>
          </cell>
          <cell r="CS304">
            <v>25.984000000000002</v>
          </cell>
          <cell r="CT304">
            <v>1975.414</v>
          </cell>
          <cell r="CU304">
            <v>933.24900000000002</v>
          </cell>
          <cell r="CV304">
            <v>110.107</v>
          </cell>
          <cell r="CW304">
            <v>316.19900000000001</v>
          </cell>
          <cell r="CX304">
            <v>74.67</v>
          </cell>
          <cell r="CY304">
            <v>89.206000000000003</v>
          </cell>
          <cell r="CZ304">
            <v>146.15</v>
          </cell>
          <cell r="DB304">
            <v>26.16</v>
          </cell>
          <cell r="DC304">
            <v>3484.8150000000001</v>
          </cell>
          <cell r="DD304">
            <v>2340.7829999999999</v>
          </cell>
          <cell r="DE304">
            <v>356.94400000000002</v>
          </cell>
          <cell r="DF304">
            <v>1028.2560000000001</v>
          </cell>
          <cell r="DG304">
            <v>297.80700000000002</v>
          </cell>
          <cell r="DH304">
            <v>356.46300000000002</v>
          </cell>
          <cell r="DI304">
            <v>692.90099999999995</v>
          </cell>
          <cell r="DJ304">
            <v>8584.1290000000008</v>
          </cell>
          <cell r="DL304">
            <v>0.173902</v>
          </cell>
          <cell r="DM304">
            <v>0.173902</v>
          </cell>
          <cell r="DN304">
            <v>0.788246</v>
          </cell>
          <cell r="DO304">
            <v>1.126215</v>
          </cell>
          <cell r="DP304">
            <v>1.0925590000000001</v>
          </cell>
          <cell r="DQ304">
            <v>1.9415899999999999</v>
          </cell>
          <cell r="DS304">
            <v>76.17</v>
          </cell>
          <cell r="DT304">
            <v>9135.01</v>
          </cell>
          <cell r="DU304">
            <v>20151.3</v>
          </cell>
          <cell r="DV304">
            <v>4034.88</v>
          </cell>
          <cell r="DW304">
            <v>10829.29</v>
          </cell>
          <cell r="DX304">
            <v>5271.87</v>
          </cell>
          <cell r="DY304">
            <v>6242.49</v>
          </cell>
          <cell r="DZ304">
            <v>11602.67</v>
          </cell>
          <cell r="EA304">
            <v>67343.680000000008</v>
          </cell>
          <cell r="EC304">
            <v>72.36</v>
          </cell>
          <cell r="ED304">
            <v>8678.26</v>
          </cell>
          <cell r="EE304">
            <v>19143.740000000002</v>
          </cell>
          <cell r="EF304">
            <v>3833.14</v>
          </cell>
          <cell r="EG304">
            <v>10287.83</v>
          </cell>
          <cell r="EH304">
            <v>5008.28</v>
          </cell>
          <cell r="EI304">
            <v>5930.37</v>
          </cell>
          <cell r="EJ304">
            <v>11022.54</v>
          </cell>
          <cell r="EK304">
            <v>63976.520000000004</v>
          </cell>
          <cell r="EM304">
            <v>410.77699999999999</v>
          </cell>
          <cell r="EN304">
            <v>414.649</v>
          </cell>
          <cell r="EP304">
            <v>465.55099999999999</v>
          </cell>
          <cell r="EQ304">
            <v>473.39800000000002</v>
          </cell>
          <cell r="ES304">
            <v>85.706999999999994</v>
          </cell>
          <cell r="ET304">
            <v>99.207999999999998</v>
          </cell>
          <cell r="EX304">
            <v>17449.293000000001</v>
          </cell>
          <cell r="EY304">
            <v>22232.792000000001</v>
          </cell>
          <cell r="FA304">
            <v>4.1589999999999998</v>
          </cell>
          <cell r="FB304">
            <v>5.29</v>
          </cell>
          <cell r="FC304">
            <v>374.49200000000002</v>
          </cell>
          <cell r="FD304">
            <v>498.00099999999998</v>
          </cell>
          <cell r="FE304">
            <v>172.94499999999999</v>
          </cell>
          <cell r="FF304">
            <v>216.255</v>
          </cell>
          <cell r="FK304">
            <v>12760.616000000002</v>
          </cell>
          <cell r="FL304">
            <v>12937.703</v>
          </cell>
          <cell r="FM304">
            <v>12830.406999999999</v>
          </cell>
          <cell r="FN304">
            <v>285.03100000000001</v>
          </cell>
          <cell r="FO304">
            <v>135.14699999999999</v>
          </cell>
          <cell r="FP304">
            <v>1487.865</v>
          </cell>
          <cell r="FQ304">
            <v>11029.659</v>
          </cell>
          <cell r="FR304">
            <v>10350.162</v>
          </cell>
          <cell r="FS304">
            <v>2587.5410000000002</v>
          </cell>
          <cell r="FU304">
            <v>0.10531699999999999</v>
          </cell>
          <cell r="FV304">
            <v>-2351.94</v>
          </cell>
          <cell r="FY304">
            <v>0</v>
          </cell>
          <cell r="FZ304">
            <v>212.3</v>
          </cell>
          <cell r="GA304">
            <v>0.19747000000000001</v>
          </cell>
          <cell r="GB304">
            <v>-3462.64</v>
          </cell>
          <cell r="GE304">
            <v>0.39494200000000002</v>
          </cell>
          <cell r="GF304">
            <v>-8819.84</v>
          </cell>
          <cell r="GL304">
            <v>-255.04</v>
          </cell>
          <cell r="GN304">
            <v>-634.05999999999995</v>
          </cell>
          <cell r="GO304">
            <v>1.2500000000000001E-2</v>
          </cell>
          <cell r="GP304">
            <v>-1234.21</v>
          </cell>
          <cell r="GQ304" t="str">
            <v>72-41-107</v>
          </cell>
          <cell r="GR304">
            <v>0</v>
          </cell>
          <cell r="GS304">
            <v>-200</v>
          </cell>
          <cell r="GT304">
            <v>0.08</v>
          </cell>
          <cell r="GU304">
            <v>0</v>
          </cell>
          <cell r="GV304">
            <v>0</v>
          </cell>
          <cell r="GW304">
            <v>0</v>
          </cell>
          <cell r="GX304">
            <v>-4475.25</v>
          </cell>
          <cell r="GY304">
            <v>-12482.48</v>
          </cell>
          <cell r="GZ304">
            <v>-16957.73</v>
          </cell>
          <cell r="HB304">
            <v>8630.8700000000008</v>
          </cell>
          <cell r="HC304">
            <v>55649.660000000011</v>
          </cell>
          <cell r="HE304">
            <v>3367.1600000000035</v>
          </cell>
          <cell r="HO304">
            <v>2588</v>
          </cell>
          <cell r="HP304">
            <v>2588</v>
          </cell>
          <cell r="HQ304">
            <v>0</v>
          </cell>
          <cell r="HR304">
            <v>8630.8700000000008</v>
          </cell>
          <cell r="HS304">
            <v>-634.05999999999995</v>
          </cell>
          <cell r="HT304">
            <v>-255.04</v>
          </cell>
          <cell r="HU304">
            <v>7741.77</v>
          </cell>
          <cell r="HV304">
            <v>0</v>
          </cell>
          <cell r="HW304">
            <v>7741.77</v>
          </cell>
          <cell r="HY304">
            <v>2.9914103554868627</v>
          </cell>
          <cell r="IA304">
            <v>2.9914103554868627</v>
          </cell>
        </row>
        <row r="306">
          <cell r="B306" t="str">
            <v>72-40-037</v>
          </cell>
          <cell r="C306" t="str">
            <v>Premier-GTH00216</v>
          </cell>
          <cell r="D306" t="str">
            <v>Lost Horse #3</v>
          </cell>
          <cell r="E306">
            <v>17068</v>
          </cell>
          <cell r="F306">
            <v>20172</v>
          </cell>
          <cell r="H306">
            <v>3.0396000000000001</v>
          </cell>
          <cell r="I306">
            <v>3.0396000000000001</v>
          </cell>
          <cell r="J306">
            <v>1.0306</v>
          </cell>
          <cell r="K306">
            <v>0.21809999999999999</v>
          </cell>
          <cell r="L306">
            <v>0.29480000000000001</v>
          </cell>
          <cell r="M306">
            <v>0.1089</v>
          </cell>
          <cell r="N306">
            <v>9.5000000000000001E-2</v>
          </cell>
          <cell r="O306">
            <v>0.2477</v>
          </cell>
          <cell r="P306">
            <v>5.0347</v>
          </cell>
          <cell r="Q306">
            <v>1.4714</v>
          </cell>
          <cell r="R306">
            <v>1202.9000000000001</v>
          </cell>
          <cell r="T306" t="str">
            <v>PriceTableXTXNGL</v>
          </cell>
          <cell r="Y306">
            <v>41388</v>
          </cell>
          <cell r="Z306">
            <v>14.65</v>
          </cell>
          <cell r="AB306">
            <v>16244.333000000001</v>
          </cell>
          <cell r="AC306">
            <v>19276.064999999999</v>
          </cell>
          <cell r="AE306" t="str">
            <v>Yes</v>
          </cell>
          <cell r="AG306" t="str">
            <v>Yes</v>
          </cell>
          <cell r="AI306">
            <v>0.95</v>
          </cell>
          <cell r="AK306">
            <v>51644.578999999998</v>
          </cell>
          <cell r="AL306">
            <v>51644.578999999998</v>
          </cell>
          <cell r="AM306">
            <v>17510.495999999999</v>
          </cell>
          <cell r="AN306">
            <v>3705.6460000000002</v>
          </cell>
          <cell r="AO306">
            <v>5008.8239999999996</v>
          </cell>
          <cell r="AP306">
            <v>1850.2750000000001</v>
          </cell>
          <cell r="AQ306">
            <v>1614.105</v>
          </cell>
          <cell r="AR306">
            <v>4208.5680000000002</v>
          </cell>
          <cell r="AS306">
            <v>137187.07199999999</v>
          </cell>
          <cell r="AU306">
            <v>49376.275000000001</v>
          </cell>
          <cell r="AV306">
            <v>49376.275000000001</v>
          </cell>
          <cell r="AW306">
            <v>16741.41</v>
          </cell>
          <cell r="AX306">
            <v>3542.8890000000001</v>
          </cell>
          <cell r="AY306">
            <v>4788.8289999999997</v>
          </cell>
          <cell r="AZ306">
            <v>1769.008</v>
          </cell>
          <cell r="BA306">
            <v>1543.212</v>
          </cell>
          <cell r="BB306">
            <v>4023.721</v>
          </cell>
          <cell r="BC306">
            <v>131161.61900000001</v>
          </cell>
          <cell r="BE306">
            <v>348.33800000000002</v>
          </cell>
          <cell r="BF306">
            <v>41777.730000000003</v>
          </cell>
          <cell r="BG306">
            <v>17164.724999999999</v>
          </cell>
          <cell r="BH306">
            <v>3282.33</v>
          </cell>
          <cell r="BI306">
            <v>5329.0910000000003</v>
          </cell>
          <cell r="BJ306">
            <v>1810.7919999999999</v>
          </cell>
          <cell r="BK306">
            <v>1587.028</v>
          </cell>
          <cell r="BL306">
            <v>4224.2340000000004</v>
          </cell>
          <cell r="BM306">
            <v>75524.268000000011</v>
          </cell>
          <cell r="BO306">
            <v>348.33800000000002</v>
          </cell>
          <cell r="BP306">
            <v>41777.731</v>
          </cell>
          <cell r="BQ306">
            <v>17164.725999999999</v>
          </cell>
          <cell r="BR306">
            <v>3282.33</v>
          </cell>
          <cell r="BS306">
            <v>5329.0910000000003</v>
          </cell>
          <cell r="BT306">
            <v>1810.7919999999999</v>
          </cell>
          <cell r="BU306">
            <v>1587.029</v>
          </cell>
          <cell r="BV306">
            <v>4224.2330000000002</v>
          </cell>
          <cell r="BW306">
            <v>75524.26999999999</v>
          </cell>
          <cell r="CI306">
            <v>330.92099999999999</v>
          </cell>
          <cell r="CJ306">
            <v>39688.843999999997</v>
          </cell>
          <cell r="CK306">
            <v>16306.489</v>
          </cell>
          <cell r="CL306">
            <v>3118.2139999999999</v>
          </cell>
          <cell r="CM306">
            <v>5062.6360000000004</v>
          </cell>
          <cell r="CN306">
            <v>1720.252</v>
          </cell>
          <cell r="CO306">
            <v>1507.6769999999999</v>
          </cell>
          <cell r="CP306">
            <v>4013.0219999999999</v>
          </cell>
          <cell r="CQ306">
            <v>71748.054999999993</v>
          </cell>
          <cell r="CS306">
            <v>20.666</v>
          </cell>
          <cell r="CT306">
            <v>1571.0809999999999</v>
          </cell>
          <cell r="CU306">
            <v>626.60400000000004</v>
          </cell>
          <cell r="CV306">
            <v>100.876</v>
          </cell>
          <cell r="CW306">
            <v>170.00399999999999</v>
          </cell>
          <cell r="CX306">
            <v>49.796999999999997</v>
          </cell>
          <cell r="CY306">
            <v>44.033000000000001</v>
          </cell>
          <cell r="CZ306">
            <v>103.31100000000001</v>
          </cell>
          <cell r="DB306">
            <v>20.806000000000001</v>
          </cell>
          <cell r="DC306">
            <v>2771.5349999999999</v>
          </cell>
          <cell r="DD306">
            <v>1571.654</v>
          </cell>
          <cell r="DE306">
            <v>327.01900000000001</v>
          </cell>
          <cell r="DF306">
            <v>552.84</v>
          </cell>
          <cell r="DG306">
            <v>198.608</v>
          </cell>
          <cell r="DH306">
            <v>175.95400000000001</v>
          </cell>
          <cell r="DI306">
            <v>489.8</v>
          </cell>
          <cell r="DJ306">
            <v>6108.2160000000003</v>
          </cell>
          <cell r="DL306">
            <v>0.173902</v>
          </cell>
          <cell r="DM306">
            <v>0.173902</v>
          </cell>
          <cell r="DN306">
            <v>0.788246</v>
          </cell>
          <cell r="DO306">
            <v>1.126215</v>
          </cell>
          <cell r="DP306">
            <v>1.0925590000000001</v>
          </cell>
          <cell r="DQ306">
            <v>1.9415899999999999</v>
          </cell>
          <cell r="DS306">
            <v>60.58</v>
          </cell>
          <cell r="DT306">
            <v>7265.23</v>
          </cell>
          <cell r="DU306">
            <v>13530.03</v>
          </cell>
          <cell r="DV306">
            <v>3696.61</v>
          </cell>
          <cell r="DW306">
            <v>5822.35</v>
          </cell>
          <cell r="DX306">
            <v>3515.82</v>
          </cell>
          <cell r="DY306">
            <v>3081.36</v>
          </cell>
          <cell r="DZ306">
            <v>8201.73</v>
          </cell>
          <cell r="EA306">
            <v>45173.710000000006</v>
          </cell>
          <cell r="EC306">
            <v>57.55</v>
          </cell>
          <cell r="ED306">
            <v>6901.97</v>
          </cell>
          <cell r="EE306">
            <v>12853.53</v>
          </cell>
          <cell r="EF306">
            <v>3511.78</v>
          </cell>
          <cell r="EG306">
            <v>5531.23</v>
          </cell>
          <cell r="EH306">
            <v>3340.03</v>
          </cell>
          <cell r="EI306">
            <v>2927.29</v>
          </cell>
          <cell r="EJ306">
            <v>7791.64</v>
          </cell>
          <cell r="EK306">
            <v>42915.02</v>
          </cell>
          <cell r="EM306">
            <v>371.04599999999999</v>
          </cell>
          <cell r="EN306">
            <v>374.54300000000001</v>
          </cell>
          <cell r="EP306">
            <v>420.52199999999999</v>
          </cell>
          <cell r="EQ306">
            <v>427.61</v>
          </cell>
          <cell r="ES306">
            <v>77.415999999999997</v>
          </cell>
          <cell r="ET306">
            <v>89.611999999999995</v>
          </cell>
          <cell r="EX306">
            <v>16990.583999999999</v>
          </cell>
          <cell r="EY306">
            <v>20082.387999999999</v>
          </cell>
          <cell r="FA306">
            <v>4.05</v>
          </cell>
          <cell r="FB306">
            <v>4.7789999999999999</v>
          </cell>
          <cell r="FC306">
            <v>364.64800000000002</v>
          </cell>
          <cell r="FD306">
            <v>449.83300000000003</v>
          </cell>
          <cell r="FE306">
            <v>168.399</v>
          </cell>
          <cell r="FF306">
            <v>195.33799999999999</v>
          </cell>
          <cell r="FK306">
            <v>13172.018999999998</v>
          </cell>
          <cell r="FL306">
            <v>13354.815000000001</v>
          </cell>
          <cell r="FM306">
            <v>13244.06</v>
          </cell>
          <cell r="FN306">
            <v>294.221</v>
          </cell>
          <cell r="FO306">
            <v>139.505</v>
          </cell>
          <cell r="FP306">
            <v>1535.8330000000001</v>
          </cell>
          <cell r="FQ306">
            <v>11385.255999999999</v>
          </cell>
          <cell r="FR306">
            <v>13354.815000000001</v>
          </cell>
          <cell r="FS306">
            <v>0</v>
          </cell>
          <cell r="FU306">
            <v>0.08</v>
          </cell>
          <cell r="FV306">
            <v>-1613.76</v>
          </cell>
          <cell r="FY306">
            <v>0</v>
          </cell>
          <cell r="FZ306">
            <v>155.1</v>
          </cell>
          <cell r="GA306">
            <v>0.187469</v>
          </cell>
          <cell r="GB306">
            <v>-3199.72</v>
          </cell>
          <cell r="GE306">
            <v>0.187469</v>
          </cell>
          <cell r="GF306">
            <v>-3781.62</v>
          </cell>
          <cell r="GO306">
            <v>1.2500000000000001E-2</v>
          </cell>
          <cell r="GP306">
            <v>-896.85</v>
          </cell>
          <cell r="GQ306" t="str">
            <v>72-41-037</v>
          </cell>
          <cell r="GR306">
            <v>0</v>
          </cell>
          <cell r="GS306">
            <v>-200</v>
          </cell>
          <cell r="GT306">
            <v>0.08</v>
          </cell>
          <cell r="GU306">
            <v>0</v>
          </cell>
          <cell r="GV306">
            <v>0</v>
          </cell>
          <cell r="GW306">
            <v>0</v>
          </cell>
          <cell r="GX306">
            <v>-2510.61</v>
          </cell>
          <cell r="GY306">
            <v>-7181.34</v>
          </cell>
          <cell r="GZ306">
            <v>-9691.9499999999989</v>
          </cell>
          <cell r="HB306">
            <v>0</v>
          </cell>
          <cell r="HC306">
            <v>33223.07</v>
          </cell>
          <cell r="HE306">
            <v>2258.6900000000096</v>
          </cell>
        </row>
        <row r="308">
          <cell r="B308" t="str">
            <v>72-10-221</v>
          </cell>
          <cell r="C308" t="str">
            <v>Premier-PUR01516</v>
          </cell>
          <cell r="D308" t="str">
            <v>Clemens CDP</v>
          </cell>
          <cell r="E308">
            <v>47293</v>
          </cell>
          <cell r="F308">
            <v>57326</v>
          </cell>
          <cell r="H308">
            <v>3.2831999999999999</v>
          </cell>
          <cell r="I308">
            <v>3.2831999999999999</v>
          </cell>
          <cell r="J308">
            <v>1.1953</v>
          </cell>
          <cell r="K308">
            <v>0.25850000000000001</v>
          </cell>
          <cell r="L308">
            <v>0.377</v>
          </cell>
          <cell r="M308">
            <v>0.14399999999999999</v>
          </cell>
          <cell r="N308">
            <v>0.12470000000000001</v>
          </cell>
          <cell r="O308">
            <v>0.22750000000000001</v>
          </cell>
          <cell r="P308">
            <v>5.6101999999999999</v>
          </cell>
          <cell r="Q308">
            <v>1.4289000000000001</v>
          </cell>
          <cell r="R308">
            <v>1233.5999999999999</v>
          </cell>
          <cell r="T308" t="str">
            <v>PriceTableXTXNGL</v>
          </cell>
          <cell r="Y308">
            <v>41388</v>
          </cell>
          <cell r="Z308">
            <v>14.65</v>
          </cell>
          <cell r="AB308">
            <v>45005.478999999999</v>
          </cell>
          <cell r="AC308">
            <v>54779.877999999997</v>
          </cell>
          <cell r="AE308" t="str">
            <v>Yes</v>
          </cell>
          <cell r="AG308" t="str">
            <v>Yes</v>
          </cell>
          <cell r="AI308">
            <v>1</v>
          </cell>
          <cell r="AK308">
            <v>154550.05100000001</v>
          </cell>
          <cell r="AL308">
            <v>154550.05100000001</v>
          </cell>
          <cell r="AM308">
            <v>56266.349000000002</v>
          </cell>
          <cell r="AN308">
            <v>12168.369000000001</v>
          </cell>
          <cell r="AO308">
            <v>17746.518</v>
          </cell>
          <cell r="AP308">
            <v>6778.5110000000004</v>
          </cell>
          <cell r="AQ308">
            <v>5870.0020000000004</v>
          </cell>
          <cell r="AR308">
            <v>10709.106</v>
          </cell>
          <cell r="AS308">
            <v>418638.95699999994</v>
          </cell>
          <cell r="AU308">
            <v>147761.989</v>
          </cell>
          <cell r="AV308">
            <v>147761.989</v>
          </cell>
          <cell r="AW308">
            <v>53795.048999999999</v>
          </cell>
          <cell r="AX308">
            <v>11633.915999999999</v>
          </cell>
          <cell r="AY308">
            <v>16967.065999999999</v>
          </cell>
          <cell r="AZ308">
            <v>6480.7889999999998</v>
          </cell>
          <cell r="BA308">
            <v>5612.183</v>
          </cell>
          <cell r="BB308">
            <v>10238.745999999999</v>
          </cell>
          <cell r="BC308">
            <v>400251.72700000001</v>
          </cell>
          <cell r="BE308">
            <v>1042.4259999999999</v>
          </cell>
          <cell r="BF308">
            <v>125022.80899999999</v>
          </cell>
          <cell r="BG308">
            <v>55155.286</v>
          </cell>
          <cell r="BH308">
            <v>10778.31</v>
          </cell>
          <cell r="BI308">
            <v>18881.241999999998</v>
          </cell>
          <cell r="BJ308">
            <v>6633.8639999999996</v>
          </cell>
          <cell r="BK308">
            <v>5771.5330000000004</v>
          </cell>
          <cell r="BL308">
            <v>10748.968999999999</v>
          </cell>
          <cell r="BM308">
            <v>234034.43900000001</v>
          </cell>
          <cell r="BO308">
            <v>1042.4259999999999</v>
          </cell>
          <cell r="BP308">
            <v>125022.811</v>
          </cell>
          <cell r="BQ308">
            <v>55155.286</v>
          </cell>
          <cell r="BR308">
            <v>10778.308999999999</v>
          </cell>
          <cell r="BS308">
            <v>18881.242999999999</v>
          </cell>
          <cell r="BT308">
            <v>6633.8639999999996</v>
          </cell>
          <cell r="BU308">
            <v>5771.5330000000004</v>
          </cell>
          <cell r="BV308">
            <v>10748.968000000001</v>
          </cell>
          <cell r="BW308">
            <v>234034.44</v>
          </cell>
          <cell r="CI308">
            <v>1042.4259999999999</v>
          </cell>
          <cell r="CJ308">
            <v>125022.80899999999</v>
          </cell>
          <cell r="CK308">
            <v>55155.286</v>
          </cell>
          <cell r="CL308">
            <v>10778.31</v>
          </cell>
          <cell r="CM308">
            <v>18881.241999999998</v>
          </cell>
          <cell r="CN308">
            <v>6633.8639999999996</v>
          </cell>
          <cell r="CO308">
            <v>5771.5330000000004</v>
          </cell>
          <cell r="CP308">
            <v>10748.968999999999</v>
          </cell>
          <cell r="CQ308">
            <v>234034.43900000001</v>
          </cell>
          <cell r="CS308">
            <v>61.843000000000004</v>
          </cell>
          <cell r="CT308">
            <v>4701.5709999999999</v>
          </cell>
          <cell r="CU308">
            <v>2013.462</v>
          </cell>
          <cell r="CV308">
            <v>331.25099999999998</v>
          </cell>
          <cell r="CW308">
            <v>602.33100000000002</v>
          </cell>
          <cell r="CX308">
            <v>182.43299999999999</v>
          </cell>
          <cell r="CY308">
            <v>160.13399999999999</v>
          </cell>
          <cell r="CZ308">
            <v>262.88400000000001</v>
          </cell>
          <cell r="DB308">
            <v>62.262999999999998</v>
          </cell>
          <cell r="DC308">
            <v>8294.0130000000008</v>
          </cell>
          <cell r="DD308">
            <v>5050.183</v>
          </cell>
          <cell r="DE308">
            <v>1073.8430000000001</v>
          </cell>
          <cell r="DF308">
            <v>1958.74</v>
          </cell>
          <cell r="DG308">
            <v>727.60199999999998</v>
          </cell>
          <cell r="DH308">
            <v>639.89</v>
          </cell>
          <cell r="DI308">
            <v>1246.3430000000001</v>
          </cell>
          <cell r="DJ308">
            <v>19052.877000000004</v>
          </cell>
          <cell r="DL308">
            <v>0.173902</v>
          </cell>
          <cell r="DM308">
            <v>0.173902</v>
          </cell>
          <cell r="DN308">
            <v>0.788246</v>
          </cell>
          <cell r="DO308">
            <v>1.126215</v>
          </cell>
          <cell r="DP308">
            <v>1.0925590000000001</v>
          </cell>
          <cell r="DQ308">
            <v>1.9415899999999999</v>
          </cell>
          <cell r="DS308">
            <v>181.28</v>
          </cell>
          <cell r="DT308">
            <v>21741.72</v>
          </cell>
          <cell r="DU308">
            <v>43475.93</v>
          </cell>
          <cell r="DV308">
            <v>12138.69</v>
          </cell>
          <cell r="DW308">
            <v>20628.87</v>
          </cell>
          <cell r="DX308">
            <v>12880.24</v>
          </cell>
          <cell r="DY308">
            <v>11205.95</v>
          </cell>
          <cell r="DZ308">
            <v>20870.09</v>
          </cell>
          <cell r="EA308">
            <v>143122.76999999999</v>
          </cell>
          <cell r="EC308">
            <v>181.28</v>
          </cell>
          <cell r="ED308">
            <v>21741.72</v>
          </cell>
          <cell r="EE308">
            <v>43475.93</v>
          </cell>
          <cell r="EF308">
            <v>12138.69</v>
          </cell>
          <cell r="EG308">
            <v>20628.87</v>
          </cell>
          <cell r="EH308">
            <v>12880.24</v>
          </cell>
          <cell r="EI308">
            <v>11205.95</v>
          </cell>
          <cell r="EJ308">
            <v>20870.09</v>
          </cell>
          <cell r="EK308">
            <v>143122.76999999999</v>
          </cell>
          <cell r="EM308">
            <v>1054.461</v>
          </cell>
          <cell r="EN308">
            <v>1064.3990000000001</v>
          </cell>
          <cell r="EP308">
            <v>1195.066</v>
          </cell>
          <cell r="EQ308">
            <v>1215.2080000000001</v>
          </cell>
          <cell r="ES308">
            <v>220.00700000000001</v>
          </cell>
          <cell r="ET308">
            <v>254.66499999999999</v>
          </cell>
          <cell r="EX308">
            <v>47072.993000000002</v>
          </cell>
          <cell r="EY308">
            <v>57071.334999999999</v>
          </cell>
          <cell r="FA308">
            <v>11.218999999999999</v>
          </cell>
          <cell r="FB308">
            <v>13.58</v>
          </cell>
          <cell r="FC308">
            <v>1010.269</v>
          </cell>
          <cell r="FD308">
            <v>1278.3620000000001</v>
          </cell>
          <cell r="FE308">
            <v>466.55500000000001</v>
          </cell>
          <cell r="FF308">
            <v>555.125</v>
          </cell>
          <cell r="FH308">
            <v>0.06</v>
          </cell>
          <cell r="FI308">
            <v>0</v>
          </cell>
          <cell r="FK308">
            <v>35738.851000000002</v>
          </cell>
          <cell r="FL308">
            <v>36234.821000000004</v>
          </cell>
          <cell r="FM308">
            <v>35934.315000000002</v>
          </cell>
          <cell r="FN308">
            <v>798.29200000000003</v>
          </cell>
          <cell r="FO308">
            <v>378.51</v>
          </cell>
          <cell r="FP308">
            <v>4167.085</v>
          </cell>
          <cell r="FQ308">
            <v>30890.935000000001</v>
          </cell>
          <cell r="FS308">
            <v>36234.821000000004</v>
          </cell>
          <cell r="FU308">
            <v>0.31530000000000002</v>
          </cell>
          <cell r="FV308">
            <v>-17272.099999999999</v>
          </cell>
          <cell r="FW308">
            <v>0</v>
          </cell>
          <cell r="FX308">
            <v>0</v>
          </cell>
          <cell r="FY308">
            <v>0</v>
          </cell>
          <cell r="FZ308">
            <v>207.5</v>
          </cell>
          <cell r="GA308">
            <v>0.15765000000000001</v>
          </cell>
          <cell r="GB308">
            <v>-7455.74</v>
          </cell>
          <cell r="GE308">
            <v>0.26274999999999998</v>
          </cell>
          <cell r="GF308">
            <v>-15062.41</v>
          </cell>
          <cell r="GG308">
            <v>5.2549999999999999E-2</v>
          </cell>
          <cell r="GH308">
            <v>-12298.51</v>
          </cell>
          <cell r="GI308">
            <v>0.3</v>
          </cell>
          <cell r="GJ308">
            <v>-17197.8</v>
          </cell>
          <cell r="GK308">
            <v>0.09</v>
          </cell>
          <cell r="GL308">
            <v>-3204.24</v>
          </cell>
          <cell r="GN308">
            <v>0</v>
          </cell>
          <cell r="GO308">
            <v>1.4999999999999999E-2</v>
          </cell>
          <cell r="GP308">
            <v>-3510.52</v>
          </cell>
          <cell r="GQ308" t="str">
            <v>72-12-221</v>
          </cell>
          <cell r="GR308">
            <v>0</v>
          </cell>
          <cell r="GS308">
            <v>-200</v>
          </cell>
          <cell r="GT308">
            <v>0.3</v>
          </cell>
          <cell r="GU308">
            <v>0</v>
          </cell>
          <cell r="GV308">
            <v>0</v>
          </cell>
          <cell r="GW308">
            <v>0</v>
          </cell>
          <cell r="GX308">
            <v>-76001.320000000007</v>
          </cell>
          <cell r="GY308">
            <v>-200</v>
          </cell>
          <cell r="GZ308">
            <v>-76201.320000000007</v>
          </cell>
          <cell r="HB308">
            <v>121083.93</v>
          </cell>
          <cell r="HC308">
            <v>188005.37999999998</v>
          </cell>
          <cell r="HE308">
            <v>0</v>
          </cell>
          <cell r="HO308">
            <v>36235</v>
          </cell>
          <cell r="HP308">
            <v>36235</v>
          </cell>
          <cell r="HQ308">
            <v>0</v>
          </cell>
          <cell r="HR308">
            <v>121083.93</v>
          </cell>
          <cell r="HU308">
            <v>121083.93</v>
          </cell>
          <cell r="HV308">
            <v>0</v>
          </cell>
          <cell r="HW308">
            <v>121083.93</v>
          </cell>
          <cell r="HY308">
            <v>3.3416290878984407</v>
          </cell>
          <cell r="HZ308" t="e">
            <v>#DIV/0!</v>
          </cell>
          <cell r="IA308">
            <v>3.3416290878984407</v>
          </cell>
        </row>
        <row r="309">
          <cell r="B309" t="str">
            <v>72-40-097</v>
          </cell>
          <cell r="C309" t="str">
            <v>Premier-GTH00238</v>
          </cell>
          <cell r="D309" t="str">
            <v>Dalton Miller</v>
          </cell>
          <cell r="E309">
            <v>5625</v>
          </cell>
          <cell r="F309">
            <v>6921</v>
          </cell>
          <cell r="H309">
            <v>3.4706999999999999</v>
          </cell>
          <cell r="I309">
            <v>3.4706999999999999</v>
          </cell>
          <cell r="J309">
            <v>1.3190999999999999</v>
          </cell>
          <cell r="K309">
            <v>0.19620000000000001</v>
          </cell>
          <cell r="L309">
            <v>0.42159999999999997</v>
          </cell>
          <cell r="M309">
            <v>0.1231</v>
          </cell>
          <cell r="N309">
            <v>0.14549999999999999</v>
          </cell>
          <cell r="O309">
            <v>0.21990000000000001</v>
          </cell>
          <cell r="P309">
            <v>5.8960999999999997</v>
          </cell>
          <cell r="Q309">
            <v>0.56479999999999997</v>
          </cell>
          <cell r="R309">
            <v>1252.4000000000001</v>
          </cell>
          <cell r="T309" t="str">
            <v>PriceTableXTXNGL</v>
          </cell>
          <cell r="Y309">
            <v>41438</v>
          </cell>
          <cell r="Z309">
            <v>14.65</v>
          </cell>
          <cell r="AB309">
            <v>5352.5460000000003</v>
          </cell>
          <cell r="AC309">
            <v>6613.6049999999996</v>
          </cell>
          <cell r="AE309" t="str">
            <v>Yes</v>
          </cell>
          <cell r="AG309" t="str">
            <v>Yes</v>
          </cell>
          <cell r="AI309">
            <v>0.95</v>
          </cell>
          <cell r="AK309">
            <v>19430.499</v>
          </cell>
          <cell r="AL309">
            <v>19430.499</v>
          </cell>
          <cell r="AM309">
            <v>7384.9</v>
          </cell>
          <cell r="AN309">
            <v>1098.414</v>
          </cell>
          <cell r="AO309">
            <v>2360.3009999999999</v>
          </cell>
          <cell r="AP309">
            <v>689.16800000000001</v>
          </cell>
          <cell r="AQ309">
            <v>814.57299999999998</v>
          </cell>
          <cell r="AR309">
            <v>1231.097</v>
          </cell>
          <cell r="AS309">
            <v>52439.450999999994</v>
          </cell>
          <cell r="AU309">
            <v>18577.080999999998</v>
          </cell>
          <cell r="AV309">
            <v>18577.080999999998</v>
          </cell>
          <cell r="AW309">
            <v>7060.5429999999997</v>
          </cell>
          <cell r="AX309">
            <v>1050.17</v>
          </cell>
          <cell r="AY309">
            <v>2256.6329999999998</v>
          </cell>
          <cell r="AZ309">
            <v>658.89800000000002</v>
          </cell>
          <cell r="BA309">
            <v>778.79499999999996</v>
          </cell>
          <cell r="BB309">
            <v>1177.0250000000001</v>
          </cell>
          <cell r="BC309">
            <v>50136.225999999995</v>
          </cell>
          <cell r="BE309">
            <v>131.05699999999999</v>
          </cell>
          <cell r="BF309">
            <v>15718.245000000001</v>
          </cell>
          <cell r="BG309">
            <v>7239.0739999999996</v>
          </cell>
          <cell r="BH309">
            <v>972.93600000000004</v>
          </cell>
          <cell r="BI309">
            <v>2511.2199999999998</v>
          </cell>
          <cell r="BJ309">
            <v>674.46199999999999</v>
          </cell>
          <cell r="BK309">
            <v>800.90899999999999</v>
          </cell>
          <cell r="BL309">
            <v>1235.68</v>
          </cell>
          <cell r="BM309">
            <v>29283.583000000002</v>
          </cell>
          <cell r="BO309">
            <v>131.05699999999999</v>
          </cell>
          <cell r="BP309">
            <v>15718.243</v>
          </cell>
          <cell r="BQ309">
            <v>7239.0730000000003</v>
          </cell>
          <cell r="BR309">
            <v>972.93600000000004</v>
          </cell>
          <cell r="BS309">
            <v>2511.2199999999998</v>
          </cell>
          <cell r="BT309">
            <v>674.46100000000001</v>
          </cell>
          <cell r="BU309">
            <v>800.90800000000002</v>
          </cell>
          <cell r="BV309">
            <v>1235.6790000000001</v>
          </cell>
          <cell r="BW309">
            <v>29283.577000000001</v>
          </cell>
          <cell r="CI309">
            <v>124.504</v>
          </cell>
          <cell r="CJ309">
            <v>14932.333000000001</v>
          </cell>
          <cell r="CK309">
            <v>6877.12</v>
          </cell>
          <cell r="CL309">
            <v>924.28899999999999</v>
          </cell>
          <cell r="CM309">
            <v>2385.6590000000001</v>
          </cell>
          <cell r="CN309">
            <v>640.73900000000003</v>
          </cell>
          <cell r="CO309">
            <v>760.86400000000003</v>
          </cell>
          <cell r="CP309">
            <v>1173.896</v>
          </cell>
          <cell r="CQ309">
            <v>27819.404000000006</v>
          </cell>
          <cell r="CS309">
            <v>7.7750000000000004</v>
          </cell>
          <cell r="CT309">
            <v>591.096</v>
          </cell>
          <cell r="CU309">
            <v>264.26499999999999</v>
          </cell>
          <cell r="CV309">
            <v>29.901</v>
          </cell>
          <cell r="CW309">
            <v>80.111000000000004</v>
          </cell>
          <cell r="CX309">
            <v>18.547999999999998</v>
          </cell>
          <cell r="CY309">
            <v>22.222000000000001</v>
          </cell>
          <cell r="CZ309">
            <v>30.221</v>
          </cell>
          <cell r="DB309">
            <v>7.8280000000000003</v>
          </cell>
          <cell r="DC309">
            <v>1042.748</v>
          </cell>
          <cell r="DD309">
            <v>662.83100000000002</v>
          </cell>
          <cell r="DE309">
            <v>96.933999999999997</v>
          </cell>
          <cell r="DF309">
            <v>260.51400000000001</v>
          </cell>
          <cell r="DG309">
            <v>73.974999999999994</v>
          </cell>
          <cell r="DH309">
            <v>88.796999999999997</v>
          </cell>
          <cell r="DI309">
            <v>143.27699999999999</v>
          </cell>
          <cell r="DJ309">
            <v>2376.904</v>
          </cell>
          <cell r="DL309">
            <v>0.173902</v>
          </cell>
          <cell r="DM309">
            <v>0.173902</v>
          </cell>
          <cell r="DN309">
            <v>0.788246</v>
          </cell>
          <cell r="DO309">
            <v>1.126215</v>
          </cell>
          <cell r="DP309">
            <v>1.0925590000000001</v>
          </cell>
          <cell r="DQ309">
            <v>1.9415899999999999</v>
          </cell>
          <cell r="DS309">
            <v>22.79</v>
          </cell>
          <cell r="DT309">
            <v>2733.43</v>
          </cell>
          <cell r="DU309">
            <v>5706.17</v>
          </cell>
          <cell r="DV309">
            <v>1095.74</v>
          </cell>
          <cell r="DW309">
            <v>2743.66</v>
          </cell>
          <cell r="DX309">
            <v>1309.53</v>
          </cell>
          <cell r="DY309">
            <v>1555.04</v>
          </cell>
          <cell r="DZ309">
            <v>2399.1799999999998</v>
          </cell>
          <cell r="EA309">
            <v>17565.54</v>
          </cell>
          <cell r="EC309">
            <v>21.65</v>
          </cell>
          <cell r="ED309">
            <v>2596.7600000000002</v>
          </cell>
          <cell r="EE309">
            <v>5420.86</v>
          </cell>
          <cell r="EF309">
            <v>1040.95</v>
          </cell>
          <cell r="EG309">
            <v>2606.48</v>
          </cell>
          <cell r="EH309">
            <v>1244.05</v>
          </cell>
          <cell r="EI309">
            <v>1477.29</v>
          </cell>
          <cell r="EJ309">
            <v>2279.2199999999998</v>
          </cell>
          <cell r="EK309">
            <v>16687.260000000002</v>
          </cell>
          <cell r="EM309">
            <v>127.30600000000001</v>
          </cell>
          <cell r="EN309">
            <v>128.506</v>
          </cell>
          <cell r="EP309">
            <v>144.28100000000001</v>
          </cell>
          <cell r="EQ309">
            <v>146.71299999999999</v>
          </cell>
          <cell r="ES309">
            <v>26.561999999999998</v>
          </cell>
          <cell r="ET309">
            <v>30.746000000000002</v>
          </cell>
          <cell r="EX309">
            <v>5598.4380000000001</v>
          </cell>
          <cell r="EY309">
            <v>6890.2539999999999</v>
          </cell>
          <cell r="FA309">
            <v>1.3340000000000001</v>
          </cell>
          <cell r="FB309">
            <v>1.64</v>
          </cell>
          <cell r="FC309">
            <v>120.152</v>
          </cell>
          <cell r="FD309">
            <v>154.33699999999999</v>
          </cell>
          <cell r="FE309">
            <v>55.488</v>
          </cell>
          <cell r="FF309">
            <v>67.02</v>
          </cell>
          <cell r="FK309">
            <v>4238.1310000000003</v>
          </cell>
          <cell r="FL309">
            <v>4296.9459999999999</v>
          </cell>
          <cell r="FM309">
            <v>4261.3100000000004</v>
          </cell>
          <cell r="FN309">
            <v>94.665999999999997</v>
          </cell>
          <cell r="FO309">
            <v>44.886000000000003</v>
          </cell>
          <cell r="FP309">
            <v>494.15800000000002</v>
          </cell>
          <cell r="FQ309">
            <v>3663.2359999999999</v>
          </cell>
          <cell r="FR309">
            <v>4296.9459999999999</v>
          </cell>
          <cell r="FS309">
            <v>0</v>
          </cell>
          <cell r="FU309">
            <v>9.5404000000000003E-2</v>
          </cell>
          <cell r="FV309">
            <v>-660.29</v>
          </cell>
          <cell r="FW309">
            <v>0</v>
          </cell>
          <cell r="FX309">
            <v>0</v>
          </cell>
          <cell r="FY309">
            <v>0</v>
          </cell>
          <cell r="FZ309">
            <v>199.2</v>
          </cell>
          <cell r="GA309">
            <v>0.17888200000000001</v>
          </cell>
          <cell r="GB309">
            <v>-1006.21</v>
          </cell>
          <cell r="GC309">
            <v>5.9620000000000003E-3</v>
          </cell>
          <cell r="GD309">
            <v>-33.54</v>
          </cell>
          <cell r="GE309">
            <v>0.35776400000000003</v>
          </cell>
          <cell r="GF309">
            <v>-2476.08</v>
          </cell>
          <cell r="GO309">
            <v>2.5000000000000001E-2</v>
          </cell>
          <cell r="GP309">
            <v>-695.49</v>
          </cell>
          <cell r="GQ309" t="str">
            <v>72-41-097</v>
          </cell>
          <cell r="GR309">
            <v>125</v>
          </cell>
          <cell r="GS309">
            <v>-200</v>
          </cell>
          <cell r="GT309">
            <v>0.3</v>
          </cell>
          <cell r="GU309">
            <v>-37.5</v>
          </cell>
          <cell r="GV309">
            <v>0</v>
          </cell>
          <cell r="GW309">
            <v>0</v>
          </cell>
          <cell r="GX309">
            <v>-1355.78</v>
          </cell>
          <cell r="GY309">
            <v>-3753.33</v>
          </cell>
          <cell r="GZ309">
            <v>-5109.1099999999997</v>
          </cell>
          <cell r="HB309">
            <v>0</v>
          </cell>
          <cell r="HC309">
            <v>11578.150000000001</v>
          </cell>
          <cell r="HE309">
            <v>878.27999999999884</v>
          </cell>
        </row>
        <row r="310">
          <cell r="B310" t="str">
            <v>72-40-115</v>
          </cell>
          <cell r="C310" t="str">
            <v>Premier-GTH00238</v>
          </cell>
          <cell r="D310" t="str">
            <v>Blaylock 1</v>
          </cell>
          <cell r="E310">
            <v>4550</v>
          </cell>
          <cell r="F310">
            <v>5529</v>
          </cell>
          <cell r="H310">
            <v>3.2454000000000001</v>
          </cell>
          <cell r="I310">
            <v>3.2454000000000001</v>
          </cell>
          <cell r="J310">
            <v>1.1798999999999999</v>
          </cell>
          <cell r="K310">
            <v>0.20880000000000001</v>
          </cell>
          <cell r="L310">
            <v>0.4027</v>
          </cell>
          <cell r="M310">
            <v>0.13170000000000001</v>
          </cell>
          <cell r="N310">
            <v>0.14419999999999999</v>
          </cell>
          <cell r="O310">
            <v>0.1943</v>
          </cell>
          <cell r="P310">
            <v>5.5069999999999997</v>
          </cell>
          <cell r="Q310">
            <v>0.47970000000000002</v>
          </cell>
          <cell r="R310">
            <v>1237</v>
          </cell>
          <cell r="T310" t="str">
            <v>PriceTableXTXNGL</v>
          </cell>
          <cell r="Y310">
            <v>41447</v>
          </cell>
          <cell r="Z310">
            <v>14.65</v>
          </cell>
          <cell r="AB310">
            <v>4329.8689999999997</v>
          </cell>
          <cell r="AC310">
            <v>5283.4309999999996</v>
          </cell>
          <cell r="AE310" t="str">
            <v>Yes</v>
          </cell>
          <cell r="AG310" t="str">
            <v>Yes</v>
          </cell>
          <cell r="AI310">
            <v>0.95</v>
          </cell>
          <cell r="AK310">
            <v>14697.703</v>
          </cell>
          <cell r="AL310">
            <v>14697.703</v>
          </cell>
          <cell r="AM310">
            <v>5343.5079999999998</v>
          </cell>
          <cell r="AN310">
            <v>945.60900000000004</v>
          </cell>
          <cell r="AO310">
            <v>1823.74</v>
          </cell>
          <cell r="AP310">
            <v>596.44000000000005</v>
          </cell>
          <cell r="AQ310">
            <v>653.04999999999995</v>
          </cell>
          <cell r="AR310">
            <v>879.94200000000001</v>
          </cell>
          <cell r="AS310">
            <v>39637.695</v>
          </cell>
          <cell r="AU310">
            <v>14052.156999999999</v>
          </cell>
          <cell r="AV310">
            <v>14052.156999999999</v>
          </cell>
          <cell r="AW310">
            <v>5108.8119999999999</v>
          </cell>
          <cell r="AX310">
            <v>904.077</v>
          </cell>
          <cell r="AY310">
            <v>1743.6379999999999</v>
          </cell>
          <cell r="AZ310">
            <v>570.24400000000003</v>
          </cell>
          <cell r="BA310">
            <v>624.36699999999996</v>
          </cell>
          <cell r="BB310">
            <v>841.29399999999998</v>
          </cell>
          <cell r="BC310">
            <v>37896.745999999992</v>
          </cell>
          <cell r="BE310">
            <v>99.135000000000005</v>
          </cell>
          <cell r="BF310">
            <v>11889.664000000001</v>
          </cell>
          <cell r="BG310">
            <v>5237.9920000000002</v>
          </cell>
          <cell r="BH310">
            <v>837.58699999999999</v>
          </cell>
          <cell r="BI310">
            <v>1940.3510000000001</v>
          </cell>
          <cell r="BJ310">
            <v>583.71299999999997</v>
          </cell>
          <cell r="BK310">
            <v>642.09500000000003</v>
          </cell>
          <cell r="BL310">
            <v>883.21699999999998</v>
          </cell>
          <cell r="BM310">
            <v>22113.754000000001</v>
          </cell>
          <cell r="BO310">
            <v>99.135000000000005</v>
          </cell>
          <cell r="BP310">
            <v>11889.662</v>
          </cell>
          <cell r="BQ310">
            <v>5237.991</v>
          </cell>
          <cell r="BR310">
            <v>837.58699999999999</v>
          </cell>
          <cell r="BS310">
            <v>1940.35</v>
          </cell>
          <cell r="BT310">
            <v>583.71299999999997</v>
          </cell>
          <cell r="BU310">
            <v>642.09500000000003</v>
          </cell>
          <cell r="BV310">
            <v>883.21799999999996</v>
          </cell>
          <cell r="BW310">
            <v>22113.751</v>
          </cell>
          <cell r="CI310">
            <v>94.177999999999997</v>
          </cell>
          <cell r="CJ310">
            <v>11295.181</v>
          </cell>
          <cell r="CK310">
            <v>4976.0919999999996</v>
          </cell>
          <cell r="CL310">
            <v>795.70799999999997</v>
          </cell>
          <cell r="CM310">
            <v>1843.3330000000001</v>
          </cell>
          <cell r="CN310">
            <v>554.52700000000004</v>
          </cell>
          <cell r="CO310">
            <v>609.99</v>
          </cell>
          <cell r="CP310">
            <v>839.05600000000004</v>
          </cell>
          <cell r="CQ310">
            <v>21008.065000000002</v>
          </cell>
          <cell r="CS310">
            <v>5.8810000000000002</v>
          </cell>
          <cell r="CT310">
            <v>447.11900000000003</v>
          </cell>
          <cell r="CU310">
            <v>191.215</v>
          </cell>
          <cell r="CV310">
            <v>25.742000000000001</v>
          </cell>
          <cell r="CW310">
            <v>61.899000000000001</v>
          </cell>
          <cell r="CX310">
            <v>16.052</v>
          </cell>
          <cell r="CY310">
            <v>17.815000000000001</v>
          </cell>
          <cell r="CZ310">
            <v>21.600999999999999</v>
          </cell>
          <cell r="DB310">
            <v>5.9210000000000003</v>
          </cell>
          <cell r="DC310">
            <v>788.76</v>
          </cell>
          <cell r="DD310">
            <v>479.60599999999999</v>
          </cell>
          <cell r="DE310">
            <v>83.448999999999998</v>
          </cell>
          <cell r="DF310">
            <v>201.292</v>
          </cell>
          <cell r="DG310">
            <v>64.022000000000006</v>
          </cell>
          <cell r="DH310">
            <v>71.188999999999993</v>
          </cell>
          <cell r="DI310">
            <v>102.40900000000001</v>
          </cell>
          <cell r="DJ310">
            <v>1796.6480000000001</v>
          </cell>
          <cell r="DL310">
            <v>0.173902</v>
          </cell>
          <cell r="DM310">
            <v>0.173902</v>
          </cell>
          <cell r="DN310">
            <v>0.788246</v>
          </cell>
          <cell r="DO310">
            <v>1.126215</v>
          </cell>
          <cell r="DP310">
            <v>1.0925590000000001</v>
          </cell>
          <cell r="DQ310">
            <v>1.9415899999999999</v>
          </cell>
          <cell r="DS310">
            <v>17.239999999999998</v>
          </cell>
          <cell r="DT310">
            <v>2067.64</v>
          </cell>
          <cell r="DU310">
            <v>4128.83</v>
          </cell>
          <cell r="DV310">
            <v>943.3</v>
          </cell>
          <cell r="DW310">
            <v>2119.9499999999998</v>
          </cell>
          <cell r="DX310">
            <v>1133.33</v>
          </cell>
          <cell r="DY310">
            <v>1246.69</v>
          </cell>
          <cell r="DZ310">
            <v>1714.85</v>
          </cell>
          <cell r="EA310">
            <v>13371.83</v>
          </cell>
          <cell r="EC310">
            <v>16.38</v>
          </cell>
          <cell r="ED310">
            <v>1964.26</v>
          </cell>
          <cell r="EE310">
            <v>3922.39</v>
          </cell>
          <cell r="EF310">
            <v>896.14</v>
          </cell>
          <cell r="EG310">
            <v>2013.95</v>
          </cell>
          <cell r="EH310">
            <v>1076.6600000000001</v>
          </cell>
          <cell r="EI310">
            <v>1184.3599999999999</v>
          </cell>
          <cell r="EJ310">
            <v>1629.11</v>
          </cell>
          <cell r="EK310">
            <v>12703.250000000002</v>
          </cell>
          <cell r="EM310">
            <v>101.70099999999999</v>
          </cell>
          <cell r="EN310">
            <v>102.66000000000001</v>
          </cell>
          <cell r="EP310">
            <v>115.262</v>
          </cell>
          <cell r="EQ310">
            <v>117.205</v>
          </cell>
          <cell r="ES310">
            <v>21.22</v>
          </cell>
          <cell r="ET310">
            <v>24.562000000000001</v>
          </cell>
          <cell r="EX310">
            <v>4528.78</v>
          </cell>
          <cell r="EY310">
            <v>5504.4380000000001</v>
          </cell>
          <cell r="FA310">
            <v>1.079</v>
          </cell>
          <cell r="FB310">
            <v>1.31</v>
          </cell>
          <cell r="FC310">
            <v>97.195999999999998</v>
          </cell>
          <cell r="FD310">
            <v>123.29600000000001</v>
          </cell>
          <cell r="FE310">
            <v>44.886000000000003</v>
          </cell>
          <cell r="FF310">
            <v>53.540999999999997</v>
          </cell>
          <cell r="FK310">
            <v>3487.9250000000002</v>
          </cell>
          <cell r="FL310">
            <v>3536.3290000000002</v>
          </cell>
          <cell r="FM310">
            <v>3507.0010000000002</v>
          </cell>
          <cell r="FN310">
            <v>77.909000000000006</v>
          </cell>
          <cell r="FO310">
            <v>36.941000000000003</v>
          </cell>
          <cell r="FP310">
            <v>406.68599999999998</v>
          </cell>
          <cell r="FQ310">
            <v>3014.7939999999999</v>
          </cell>
          <cell r="FR310">
            <v>3536.3290000000002</v>
          </cell>
          <cell r="FS310">
            <v>0</v>
          </cell>
          <cell r="FU310">
            <v>9.5404000000000003E-2</v>
          </cell>
          <cell r="FV310">
            <v>-527.49</v>
          </cell>
          <cell r="FW310">
            <v>0</v>
          </cell>
          <cell r="FX310">
            <v>0</v>
          </cell>
          <cell r="FZ310">
            <v>203</v>
          </cell>
          <cell r="GA310">
            <v>0.17888200000000001</v>
          </cell>
          <cell r="GB310">
            <v>-813.91</v>
          </cell>
          <cell r="GC310">
            <v>5.9620000000000003E-3</v>
          </cell>
          <cell r="GD310">
            <v>-27.13</v>
          </cell>
          <cell r="GE310">
            <v>0.35776400000000003</v>
          </cell>
          <cell r="GF310">
            <v>-1978.08</v>
          </cell>
          <cell r="GO310">
            <v>2.5000000000000001E-2</v>
          </cell>
          <cell r="GP310">
            <v>-525.20000000000005</v>
          </cell>
          <cell r="GQ310" t="str">
            <v>72-41-115</v>
          </cell>
          <cell r="GR310">
            <v>0</v>
          </cell>
          <cell r="GS310">
            <v>-200</v>
          </cell>
          <cell r="GT310">
            <v>0.3</v>
          </cell>
          <cell r="GU310">
            <v>0</v>
          </cell>
          <cell r="GV310">
            <v>0</v>
          </cell>
          <cell r="GW310">
            <v>0</v>
          </cell>
          <cell r="GX310">
            <v>-1052.69</v>
          </cell>
          <cell r="GY310">
            <v>-3019.12</v>
          </cell>
          <cell r="GZ310">
            <v>-4071.8100000000004</v>
          </cell>
          <cell r="HB310">
            <v>0</v>
          </cell>
          <cell r="HC310">
            <v>8631.4400000000023</v>
          </cell>
          <cell r="HE310">
            <v>668.57999999999811</v>
          </cell>
        </row>
        <row r="313">
          <cell r="B313" t="str">
            <v>72-40-110</v>
          </cell>
          <cell r="C313" t="str">
            <v>Bluestone-PUR01236</v>
          </cell>
          <cell r="D313" t="str">
            <v>Broumley</v>
          </cell>
          <cell r="E313">
            <v>4645</v>
          </cell>
          <cell r="F313">
            <v>5632</v>
          </cell>
          <cell r="H313">
            <v>3.2513000000000001</v>
          </cell>
          <cell r="I313">
            <v>3.2513000000000001</v>
          </cell>
          <cell r="J313">
            <v>1.1791</v>
          </cell>
          <cell r="K313">
            <v>0.21829999999999999</v>
          </cell>
          <cell r="L313">
            <v>0.38890000000000002</v>
          </cell>
          <cell r="M313">
            <v>0.13039999999999999</v>
          </cell>
          <cell r="N313">
            <v>0.13389999999999999</v>
          </cell>
          <cell r="O313">
            <v>0.17030000000000001</v>
          </cell>
          <cell r="P313">
            <v>5.4722</v>
          </cell>
          <cell r="Q313">
            <v>0.50349999999999995</v>
          </cell>
          <cell r="R313">
            <v>1234.7</v>
          </cell>
          <cell r="T313" t="str">
            <v>PriceTableXTXNGL</v>
          </cell>
          <cell r="Y313">
            <v>40491</v>
          </cell>
          <cell r="Z313">
            <v>14.65</v>
          </cell>
          <cell r="AB313">
            <v>4420.3190000000004</v>
          </cell>
          <cell r="AC313">
            <v>5381.8559999999998</v>
          </cell>
          <cell r="AE313" t="str">
            <v>Yes</v>
          </cell>
          <cell r="AG313" t="str">
            <v>Yes</v>
          </cell>
          <cell r="AI313">
            <v>0.95</v>
          </cell>
          <cell r="AK313">
            <v>15032.012000000001</v>
          </cell>
          <cell r="AL313">
            <v>15032.012000000001</v>
          </cell>
          <cell r="AM313">
            <v>5451.433</v>
          </cell>
          <cell r="AN313">
            <v>1009.285</v>
          </cell>
          <cell r="AO313">
            <v>1798.0340000000001</v>
          </cell>
          <cell r="AP313">
            <v>602.88900000000001</v>
          </cell>
          <cell r="AQ313">
            <v>619.07100000000003</v>
          </cell>
          <cell r="AR313">
            <v>787.36199999999997</v>
          </cell>
          <cell r="AS313">
            <v>40332.098000000013</v>
          </cell>
          <cell r="AU313">
            <v>14371.782999999999</v>
          </cell>
          <cell r="AV313">
            <v>14371.782999999999</v>
          </cell>
          <cell r="AW313">
            <v>5211.9979999999996</v>
          </cell>
          <cell r="AX313">
            <v>964.95600000000002</v>
          </cell>
          <cell r="AY313">
            <v>1719.0619999999999</v>
          </cell>
          <cell r="AZ313">
            <v>576.41</v>
          </cell>
          <cell r="BA313">
            <v>591.88099999999997</v>
          </cell>
          <cell r="BB313">
            <v>752.78</v>
          </cell>
          <cell r="BC313">
            <v>38560.652999999998</v>
          </cell>
          <cell r="BE313">
            <v>101.39</v>
          </cell>
          <cell r="BF313">
            <v>12160.102000000001</v>
          </cell>
          <cell r="BG313">
            <v>5343.7860000000001</v>
          </cell>
          <cell r="BH313">
            <v>893.98900000000003</v>
          </cell>
          <cell r="BI313">
            <v>1913.001</v>
          </cell>
          <cell r="BJ313">
            <v>590.024</v>
          </cell>
          <cell r="BK313">
            <v>608.68600000000004</v>
          </cell>
          <cell r="BL313">
            <v>790.29300000000001</v>
          </cell>
          <cell r="BM313">
            <v>22401.271000000004</v>
          </cell>
          <cell r="BO313">
            <v>101.39</v>
          </cell>
          <cell r="BP313">
            <v>12160.101000000001</v>
          </cell>
          <cell r="BQ313">
            <v>5343.7860000000001</v>
          </cell>
          <cell r="BR313">
            <v>893.98900000000003</v>
          </cell>
          <cell r="BS313">
            <v>1913.002</v>
          </cell>
          <cell r="BT313">
            <v>590.02499999999998</v>
          </cell>
          <cell r="BU313">
            <v>608.68700000000001</v>
          </cell>
          <cell r="BV313">
            <v>790.29300000000001</v>
          </cell>
          <cell r="BW313">
            <v>22401.273000000008</v>
          </cell>
          <cell r="CI313">
            <v>96.320999999999998</v>
          </cell>
          <cell r="CJ313">
            <v>11552.097</v>
          </cell>
          <cell r="CK313">
            <v>5076.5969999999998</v>
          </cell>
          <cell r="CL313">
            <v>849.29</v>
          </cell>
          <cell r="CM313">
            <v>1817.3510000000001</v>
          </cell>
          <cell r="CN313">
            <v>560.52300000000002</v>
          </cell>
          <cell r="CO313">
            <v>578.25199999999995</v>
          </cell>
          <cell r="CP313">
            <v>750.77800000000002</v>
          </cell>
          <cell r="CQ313">
            <v>21281.208999999999</v>
          </cell>
          <cell r="CS313">
            <v>6.0149999999999997</v>
          </cell>
          <cell r="CT313">
            <v>457.28899999999999</v>
          </cell>
          <cell r="CU313">
            <v>195.077</v>
          </cell>
          <cell r="CV313">
            <v>27.475000000000001</v>
          </cell>
          <cell r="CW313">
            <v>61.027000000000001</v>
          </cell>
          <cell r="CX313">
            <v>16.225999999999999</v>
          </cell>
          <cell r="CY313">
            <v>16.888000000000002</v>
          </cell>
          <cell r="CZ313">
            <v>19.327999999999999</v>
          </cell>
          <cell r="DB313">
            <v>6.056</v>
          </cell>
          <cell r="DC313">
            <v>806.70100000000002</v>
          </cell>
          <cell r="DD313">
            <v>489.29300000000001</v>
          </cell>
          <cell r="DE313">
            <v>89.067999999999998</v>
          </cell>
          <cell r="DF313">
            <v>198.45500000000001</v>
          </cell>
          <cell r="DG313">
            <v>64.713999999999999</v>
          </cell>
          <cell r="DH313">
            <v>67.484999999999999</v>
          </cell>
          <cell r="DI313">
            <v>91.634</v>
          </cell>
          <cell r="DJ313">
            <v>1813.4059999999999</v>
          </cell>
          <cell r="DL313">
            <v>0.173902</v>
          </cell>
          <cell r="DM313">
            <v>0.173902</v>
          </cell>
          <cell r="DN313">
            <v>0.788246</v>
          </cell>
          <cell r="DO313">
            <v>1.126215</v>
          </cell>
          <cell r="DP313">
            <v>1.0925590000000001</v>
          </cell>
          <cell r="DQ313">
            <v>1.9415899999999999</v>
          </cell>
          <cell r="DS313">
            <v>17.63</v>
          </cell>
          <cell r="DT313">
            <v>2114.67</v>
          </cell>
          <cell r="DU313">
            <v>4212.22</v>
          </cell>
          <cell r="DV313">
            <v>1006.82</v>
          </cell>
          <cell r="DW313">
            <v>2090.0700000000002</v>
          </cell>
          <cell r="DX313">
            <v>1145.58</v>
          </cell>
          <cell r="DY313">
            <v>1181.82</v>
          </cell>
          <cell r="DZ313">
            <v>1534.42</v>
          </cell>
          <cell r="EA313">
            <v>13303.23</v>
          </cell>
          <cell r="EC313">
            <v>16.75</v>
          </cell>
          <cell r="ED313">
            <v>2008.94</v>
          </cell>
          <cell r="EE313">
            <v>4001.61</v>
          </cell>
          <cell r="EF313">
            <v>956.48</v>
          </cell>
          <cell r="EG313">
            <v>1985.57</v>
          </cell>
          <cell r="EH313">
            <v>1088.3</v>
          </cell>
          <cell r="EI313">
            <v>1122.73</v>
          </cell>
          <cell r="EJ313">
            <v>1457.7</v>
          </cell>
          <cell r="EK313">
            <v>12638.08</v>
          </cell>
          <cell r="EM313">
            <v>103.595</v>
          </cell>
          <cell r="EN313">
            <v>104.572</v>
          </cell>
          <cell r="EP313">
            <v>117.40900000000001</v>
          </cell>
          <cell r="EQ313">
            <v>119.38800000000001</v>
          </cell>
          <cell r="ES313">
            <v>21.614999999999998</v>
          </cell>
          <cell r="ET313">
            <v>25.020000000000003</v>
          </cell>
          <cell r="EX313">
            <v>4623.3850000000002</v>
          </cell>
          <cell r="EY313">
            <v>5606.98</v>
          </cell>
          <cell r="FA313">
            <v>1.1020000000000001</v>
          </cell>
          <cell r="FB313">
            <v>1.3340000000000001</v>
          </cell>
          <cell r="FC313">
            <v>99.225999999999999</v>
          </cell>
          <cell r="FD313">
            <v>125.593</v>
          </cell>
          <cell r="FE313">
            <v>45.823999999999998</v>
          </cell>
          <cell r="FF313">
            <v>54.537999999999997</v>
          </cell>
          <cell r="FH313">
            <v>2.5000000000000001E-2</v>
          </cell>
          <cell r="FI313">
            <v>0</v>
          </cell>
          <cell r="FK313">
            <v>3569.6139999999996</v>
          </cell>
          <cell r="FL313">
            <v>3619.152</v>
          </cell>
          <cell r="FM313">
            <v>3589.1370000000002</v>
          </cell>
          <cell r="FN313">
            <v>79.733999999999995</v>
          </cell>
          <cell r="FO313">
            <v>37.805999999999997</v>
          </cell>
          <cell r="FP313">
            <v>416.21</v>
          </cell>
          <cell r="FQ313">
            <v>3085.402</v>
          </cell>
          <cell r="FS313">
            <v>3619.152</v>
          </cell>
          <cell r="FU313">
            <v>9.2538999999999996E-2</v>
          </cell>
          <cell r="FV313">
            <v>-521.17999999999995</v>
          </cell>
          <cell r="FW313">
            <v>0</v>
          </cell>
          <cell r="FX313">
            <v>0</v>
          </cell>
          <cell r="FY313">
            <v>0</v>
          </cell>
          <cell r="FZ313">
            <v>262.3</v>
          </cell>
          <cell r="GA313">
            <v>0.115673</v>
          </cell>
          <cell r="GB313">
            <v>-537.29999999999995</v>
          </cell>
          <cell r="GE313">
            <v>0.289184</v>
          </cell>
          <cell r="GF313">
            <v>-1628.68</v>
          </cell>
          <cell r="GH313">
            <v>0</v>
          </cell>
          <cell r="GI313">
            <v>0.24492900000000001</v>
          </cell>
          <cell r="GJ313">
            <v>-1379.44</v>
          </cell>
          <cell r="GL313">
            <v>-353.08</v>
          </cell>
          <cell r="GN313">
            <v>-877.79</v>
          </cell>
          <cell r="GO313">
            <v>1.2500000000000001E-2</v>
          </cell>
          <cell r="GP313">
            <v>-266.02</v>
          </cell>
          <cell r="GQ313" t="str">
            <v>72-41-110</v>
          </cell>
          <cell r="GR313">
            <v>76</v>
          </cell>
          <cell r="GS313">
            <v>-100</v>
          </cell>
          <cell r="GV313">
            <v>0</v>
          </cell>
          <cell r="GW313">
            <v>0</v>
          </cell>
          <cell r="GX313">
            <v>-5563.49</v>
          </cell>
          <cell r="GY313">
            <v>-100</v>
          </cell>
          <cell r="GZ313">
            <v>-5663.49</v>
          </cell>
          <cell r="HB313">
            <v>11948.53</v>
          </cell>
          <cell r="HC313">
            <v>18923.120000000003</v>
          </cell>
          <cell r="HE313">
            <v>665.14999999999964</v>
          </cell>
          <cell r="HO313">
            <v>3619</v>
          </cell>
          <cell r="HP313">
            <v>3619</v>
          </cell>
          <cell r="HQ313">
            <v>0</v>
          </cell>
          <cell r="HR313">
            <v>11948.53</v>
          </cell>
          <cell r="HS313">
            <v>-877.79</v>
          </cell>
          <cell r="HT313">
            <v>-353.08</v>
          </cell>
          <cell r="HU313">
            <v>10717.66</v>
          </cell>
          <cell r="HV313">
            <v>0</v>
          </cell>
          <cell r="HW313">
            <v>10717.66</v>
          </cell>
          <cell r="HY313">
            <v>2.9614976512848852</v>
          </cell>
          <cell r="HZ313" t="e">
            <v>#DIV/0!</v>
          </cell>
          <cell r="IA313">
            <v>2.9614976512848852</v>
          </cell>
        </row>
        <row r="314">
          <cell r="B314" t="str">
            <v>72-40-175</v>
          </cell>
          <cell r="C314" t="str">
            <v>Bluestone-PUR01236</v>
          </cell>
          <cell r="D314" t="str">
            <v>Marshland 1H</v>
          </cell>
          <cell r="E314">
            <v>2320</v>
          </cell>
          <cell r="F314">
            <v>2785</v>
          </cell>
          <cell r="H314">
            <v>3.1423999999999999</v>
          </cell>
          <cell r="I314">
            <v>3.1423999999999999</v>
          </cell>
          <cell r="J314">
            <v>1.2089000000000001</v>
          </cell>
          <cell r="K314">
            <v>0.21609999999999999</v>
          </cell>
          <cell r="L314">
            <v>0.39660000000000001</v>
          </cell>
          <cell r="M314">
            <v>0.1338</v>
          </cell>
          <cell r="N314">
            <v>0.14330000000000001</v>
          </cell>
          <cell r="O314">
            <v>0.1699</v>
          </cell>
          <cell r="P314">
            <v>5.4109999999999996</v>
          </cell>
          <cell r="Q314">
            <v>0.53669999999999995</v>
          </cell>
          <cell r="R314">
            <v>1222.9000000000001</v>
          </cell>
          <cell r="T314" t="str">
            <v>PriceTableXTXNGL</v>
          </cell>
          <cell r="Y314">
            <v>41410</v>
          </cell>
          <cell r="Z314">
            <v>14.65</v>
          </cell>
          <cell r="AB314">
            <v>2207.884</v>
          </cell>
          <cell r="AC314">
            <v>2661.3049999999998</v>
          </cell>
          <cell r="AE314" t="str">
            <v>Yes</v>
          </cell>
          <cell r="AG314" t="str">
            <v>Yes</v>
          </cell>
          <cell r="AI314">
            <v>0.95</v>
          </cell>
          <cell r="AK314">
            <v>7256.7820000000002</v>
          </cell>
          <cell r="AL314">
            <v>7256.7820000000002</v>
          </cell>
          <cell r="AM314">
            <v>2791.7269999999999</v>
          </cell>
          <cell r="AN314">
            <v>499.04199999999997</v>
          </cell>
          <cell r="AO314">
            <v>915.87300000000005</v>
          </cell>
          <cell r="AP314">
            <v>308.98599999999999</v>
          </cell>
          <cell r="AQ314">
            <v>330.92399999999998</v>
          </cell>
          <cell r="AR314">
            <v>392.35199999999998</v>
          </cell>
          <cell r="AS314">
            <v>19752.468000000001</v>
          </cell>
          <cell r="AU314">
            <v>6938.0550000000003</v>
          </cell>
          <cell r="AV314">
            <v>6938.0550000000003</v>
          </cell>
          <cell r="AW314">
            <v>2669.1109999999999</v>
          </cell>
          <cell r="AX314">
            <v>477.12400000000002</v>
          </cell>
          <cell r="AY314">
            <v>875.64700000000005</v>
          </cell>
          <cell r="AZ314">
            <v>295.41500000000002</v>
          </cell>
          <cell r="BA314">
            <v>316.39</v>
          </cell>
          <cell r="BB314">
            <v>375.11900000000003</v>
          </cell>
          <cell r="BC314">
            <v>18884.916000000001</v>
          </cell>
          <cell r="BE314">
            <v>48.945999999999998</v>
          </cell>
          <cell r="BF314">
            <v>5870.3519999999999</v>
          </cell>
          <cell r="BG314">
            <v>2736.6</v>
          </cell>
          <cell r="BH314">
            <v>442.03399999999999</v>
          </cell>
          <cell r="BI314">
            <v>974.43499999999995</v>
          </cell>
          <cell r="BJ314">
            <v>302.39299999999997</v>
          </cell>
          <cell r="BK314">
            <v>325.37299999999999</v>
          </cell>
          <cell r="BL314">
            <v>393.81200000000001</v>
          </cell>
          <cell r="BM314">
            <v>11093.944999999998</v>
          </cell>
          <cell r="BO314">
            <v>48.945999999999998</v>
          </cell>
          <cell r="BP314">
            <v>5870.3540000000003</v>
          </cell>
          <cell r="BQ314">
            <v>2736.6010000000001</v>
          </cell>
          <cell r="BR314">
            <v>442.03399999999999</v>
          </cell>
          <cell r="BS314">
            <v>974.43499999999995</v>
          </cell>
          <cell r="BT314">
            <v>302.39299999999997</v>
          </cell>
          <cell r="BU314">
            <v>325.37299999999999</v>
          </cell>
          <cell r="BV314">
            <v>393.81200000000001</v>
          </cell>
          <cell r="BW314">
            <v>11093.947999999999</v>
          </cell>
          <cell r="CI314">
            <v>46.499000000000002</v>
          </cell>
          <cell r="CJ314">
            <v>5576.8339999999998</v>
          </cell>
          <cell r="CK314">
            <v>2599.77</v>
          </cell>
          <cell r="CL314">
            <v>419.93200000000002</v>
          </cell>
          <cell r="CM314">
            <v>925.71299999999997</v>
          </cell>
          <cell r="CN314">
            <v>287.27300000000002</v>
          </cell>
          <cell r="CO314">
            <v>309.10399999999998</v>
          </cell>
          <cell r="CP314">
            <v>374.12099999999998</v>
          </cell>
          <cell r="CQ314">
            <v>10539.245999999997</v>
          </cell>
          <cell r="CS314">
            <v>2.9039999999999999</v>
          </cell>
          <cell r="CT314">
            <v>220.75899999999999</v>
          </cell>
          <cell r="CU314">
            <v>99.9</v>
          </cell>
          <cell r="CV314">
            <v>13.585000000000001</v>
          </cell>
          <cell r="CW314">
            <v>31.085000000000001</v>
          </cell>
          <cell r="CX314">
            <v>8.3160000000000007</v>
          </cell>
          <cell r="CY314">
            <v>9.0280000000000005</v>
          </cell>
          <cell r="CZ314">
            <v>9.6310000000000002</v>
          </cell>
          <cell r="DB314">
            <v>2.9239999999999999</v>
          </cell>
          <cell r="DC314">
            <v>389.43900000000002</v>
          </cell>
          <cell r="DD314">
            <v>250.571</v>
          </cell>
          <cell r="DE314">
            <v>44.04</v>
          </cell>
          <cell r="DF314">
            <v>101.08799999999999</v>
          </cell>
          <cell r="DG314">
            <v>33.165999999999997</v>
          </cell>
          <cell r="DH314">
            <v>36.073999999999998</v>
          </cell>
          <cell r="DI314">
            <v>45.662999999999997</v>
          </cell>
          <cell r="DJ314">
            <v>902.9649999999998</v>
          </cell>
          <cell r="DL314">
            <v>0.173902</v>
          </cell>
          <cell r="DM314">
            <v>0.173902</v>
          </cell>
          <cell r="DN314">
            <v>0.788246</v>
          </cell>
          <cell r="DO314">
            <v>1.126215</v>
          </cell>
          <cell r="DP314">
            <v>1.0925590000000001</v>
          </cell>
          <cell r="DQ314">
            <v>1.9415899999999999</v>
          </cell>
          <cell r="DS314">
            <v>8.51</v>
          </cell>
          <cell r="DT314">
            <v>1020.87</v>
          </cell>
          <cell r="DU314">
            <v>2157.11</v>
          </cell>
          <cell r="DV314">
            <v>497.83</v>
          </cell>
          <cell r="DW314">
            <v>1064.6300000000001</v>
          </cell>
          <cell r="DX314">
            <v>587.12</v>
          </cell>
          <cell r="DY314">
            <v>631.74</v>
          </cell>
          <cell r="DZ314">
            <v>764.62</v>
          </cell>
          <cell r="EA314">
            <v>6732.43</v>
          </cell>
          <cell r="EC314">
            <v>8.08</v>
          </cell>
          <cell r="ED314">
            <v>969.83</v>
          </cell>
          <cell r="EE314">
            <v>2049.25</v>
          </cell>
          <cell r="EF314">
            <v>472.94</v>
          </cell>
          <cell r="EG314">
            <v>1011.4</v>
          </cell>
          <cell r="EH314">
            <v>557.76</v>
          </cell>
          <cell r="EI314">
            <v>600.15</v>
          </cell>
          <cell r="EJ314">
            <v>726.39</v>
          </cell>
          <cell r="EK314">
            <v>6395.8</v>
          </cell>
          <cell r="EM314">
            <v>51.226999999999997</v>
          </cell>
          <cell r="EN314">
            <v>51.71</v>
          </cell>
          <cell r="EP314">
            <v>58.058</v>
          </cell>
          <cell r="EQ314">
            <v>59.036999999999999</v>
          </cell>
          <cell r="ES314">
            <v>10.687999999999999</v>
          </cell>
          <cell r="ET314">
            <v>12.372</v>
          </cell>
          <cell r="EX314">
            <v>2309.3119999999999</v>
          </cell>
          <cell r="EY314">
            <v>2772.6280000000002</v>
          </cell>
          <cell r="FA314">
            <v>0.55000000000000004</v>
          </cell>
          <cell r="FB314">
            <v>0.66</v>
          </cell>
          <cell r="FC314">
            <v>49.561999999999998</v>
          </cell>
          <cell r="FD314">
            <v>62.104999999999997</v>
          </cell>
          <cell r="FE314">
            <v>22.888000000000002</v>
          </cell>
          <cell r="FF314">
            <v>26.969000000000001</v>
          </cell>
          <cell r="FH314">
            <v>2.5000000000000001E-2</v>
          </cell>
          <cell r="FI314">
            <v>0</v>
          </cell>
          <cell r="FK314">
            <v>1758.9160000000004</v>
          </cell>
          <cell r="FL314">
            <v>1783.326</v>
          </cell>
          <cell r="FM314">
            <v>1768.5360000000001</v>
          </cell>
          <cell r="FN314">
            <v>39.289000000000001</v>
          </cell>
          <cell r="FO314">
            <v>18.629000000000001</v>
          </cell>
          <cell r="FP314">
            <v>205.08600000000001</v>
          </cell>
          <cell r="FQ314">
            <v>1520.3219999999999</v>
          </cell>
          <cell r="FS314">
            <v>1783.326</v>
          </cell>
          <cell r="FU314">
            <v>9.2538999999999996E-2</v>
          </cell>
          <cell r="FV314">
            <v>-257.72000000000003</v>
          </cell>
          <cell r="FW314">
            <v>0</v>
          </cell>
          <cell r="FX314">
            <v>0</v>
          </cell>
          <cell r="FY314">
            <v>0</v>
          </cell>
          <cell r="FZ314">
            <v>262.2</v>
          </cell>
          <cell r="GA314">
            <v>0.115673</v>
          </cell>
          <cell r="GB314">
            <v>-268.36</v>
          </cell>
          <cell r="GE314">
            <v>0.289184</v>
          </cell>
          <cell r="GF314">
            <v>-805.38</v>
          </cell>
          <cell r="GH314">
            <v>0</v>
          </cell>
          <cell r="GI314">
            <v>0.24492900000000001</v>
          </cell>
          <cell r="GJ314">
            <v>-682.13</v>
          </cell>
          <cell r="GL314">
            <v>-173.95</v>
          </cell>
          <cell r="GN314">
            <v>-432.47</v>
          </cell>
          <cell r="GO314">
            <v>1.2500000000000001E-2</v>
          </cell>
          <cell r="GP314">
            <v>-131.74</v>
          </cell>
          <cell r="GQ314" t="str">
            <v xml:space="preserve"> </v>
          </cell>
          <cell r="GR314">
            <v>0</v>
          </cell>
          <cell r="GS314">
            <v>0</v>
          </cell>
          <cell r="GV314">
            <v>0</v>
          </cell>
          <cell r="GW314">
            <v>0</v>
          </cell>
          <cell r="GX314">
            <v>-2751.75</v>
          </cell>
          <cell r="GY314">
            <v>0</v>
          </cell>
          <cell r="GZ314">
            <v>-2751.75</v>
          </cell>
          <cell r="HB314">
            <v>5886.77</v>
          </cell>
          <cell r="HC314">
            <v>9530.82</v>
          </cell>
          <cell r="HE314">
            <v>336.63000000000011</v>
          </cell>
          <cell r="HO314">
            <v>1783</v>
          </cell>
          <cell r="HP314">
            <v>1783</v>
          </cell>
          <cell r="HQ314">
            <v>0</v>
          </cell>
          <cell r="HR314">
            <v>5886.77</v>
          </cell>
          <cell r="HS314">
            <v>-432.47</v>
          </cell>
          <cell r="HT314">
            <v>-173.95</v>
          </cell>
          <cell r="HU314">
            <v>5280.35</v>
          </cell>
          <cell r="HV314">
            <v>0</v>
          </cell>
          <cell r="HW314">
            <v>5280.35</v>
          </cell>
          <cell r="HY314">
            <v>2.9614974761637693</v>
          </cell>
          <cell r="HZ314" t="e">
            <v>#DIV/0!</v>
          </cell>
          <cell r="IA314">
            <v>2.9614974761637693</v>
          </cell>
        </row>
        <row r="315">
          <cell r="B315" t="str">
            <v>72-40-191</v>
          </cell>
          <cell r="C315" t="str">
            <v>Bluestone-PUR01236</v>
          </cell>
          <cell r="D315" t="str">
            <v>Broumley #6</v>
          </cell>
          <cell r="E315">
            <v>4737</v>
          </cell>
          <cell r="F315">
            <v>5870</v>
          </cell>
          <cell r="H315">
            <v>3.4558</v>
          </cell>
          <cell r="I315">
            <v>3.4558</v>
          </cell>
          <cell r="J315">
            <v>1.2797000000000001</v>
          </cell>
          <cell r="K315">
            <v>0.23180000000000001</v>
          </cell>
          <cell r="L315">
            <v>0.44479999999999997</v>
          </cell>
          <cell r="M315">
            <v>0.15329999999999999</v>
          </cell>
          <cell r="N315">
            <v>0.16689999999999999</v>
          </cell>
          <cell r="O315">
            <v>0.24629999999999999</v>
          </cell>
          <cell r="P315">
            <v>5.9786000000000001</v>
          </cell>
          <cell r="Q315">
            <v>0.57969999999999999</v>
          </cell>
          <cell r="R315">
            <v>1261.5999999999999</v>
          </cell>
          <cell r="T315" t="str">
            <v>PriceTableXTXNGL</v>
          </cell>
          <cell r="Y315">
            <v>41410</v>
          </cell>
          <cell r="Z315">
            <v>14.65</v>
          </cell>
          <cell r="AB315">
            <v>4507.4059999999999</v>
          </cell>
          <cell r="AC315">
            <v>5609.2849999999999</v>
          </cell>
          <cell r="AE315" t="str">
            <v>Yes</v>
          </cell>
          <cell r="AG315" t="str">
            <v>Yes</v>
          </cell>
          <cell r="AI315">
            <v>0.95</v>
          </cell>
          <cell r="AK315">
            <v>16292.272000000001</v>
          </cell>
          <cell r="AL315">
            <v>16292.272000000001</v>
          </cell>
          <cell r="AM315">
            <v>6033.11</v>
          </cell>
          <cell r="AN315">
            <v>1092.8150000000001</v>
          </cell>
          <cell r="AO315">
            <v>2096.9969999999998</v>
          </cell>
          <cell r="AP315">
            <v>722.72900000000004</v>
          </cell>
          <cell r="AQ315">
            <v>786.84500000000003</v>
          </cell>
          <cell r="AR315">
            <v>1161.174</v>
          </cell>
          <cell r="AS315">
            <v>44478.214000000007</v>
          </cell>
          <cell r="AU315">
            <v>15576.694</v>
          </cell>
          <cell r="AV315">
            <v>15576.694</v>
          </cell>
          <cell r="AW315">
            <v>5768.1270000000004</v>
          </cell>
          <cell r="AX315">
            <v>1044.817</v>
          </cell>
          <cell r="AY315">
            <v>2004.894</v>
          </cell>
          <cell r="AZ315">
            <v>690.98500000000001</v>
          </cell>
          <cell r="BA315">
            <v>752.28599999999994</v>
          </cell>
          <cell r="BB315">
            <v>1110.174</v>
          </cell>
          <cell r="BC315">
            <v>42524.671000000002</v>
          </cell>
          <cell r="BE315">
            <v>109.89</v>
          </cell>
          <cell r="BF315">
            <v>13179.585999999999</v>
          </cell>
          <cell r="BG315">
            <v>5913.9769999999999</v>
          </cell>
          <cell r="BH315">
            <v>967.97699999999998</v>
          </cell>
          <cell r="BI315">
            <v>2231.08</v>
          </cell>
          <cell r="BJ315">
            <v>707.30700000000002</v>
          </cell>
          <cell r="BK315">
            <v>773.64599999999996</v>
          </cell>
          <cell r="BL315">
            <v>1165.4960000000001</v>
          </cell>
          <cell r="BM315">
            <v>25048.958999999995</v>
          </cell>
          <cell r="BO315">
            <v>109.89</v>
          </cell>
          <cell r="BP315">
            <v>13179.588</v>
          </cell>
          <cell r="BQ315">
            <v>5913.9769999999999</v>
          </cell>
          <cell r="BR315">
            <v>967.97699999999998</v>
          </cell>
          <cell r="BS315">
            <v>2231.0810000000001</v>
          </cell>
          <cell r="BT315">
            <v>707.30600000000004</v>
          </cell>
          <cell r="BU315">
            <v>773.64599999999996</v>
          </cell>
          <cell r="BV315">
            <v>1165.4970000000001</v>
          </cell>
          <cell r="BW315">
            <v>25048.962</v>
          </cell>
          <cell r="CI315">
            <v>104.396</v>
          </cell>
          <cell r="CJ315">
            <v>12520.607</v>
          </cell>
          <cell r="CK315">
            <v>5618.2780000000002</v>
          </cell>
          <cell r="CL315">
            <v>919.57799999999997</v>
          </cell>
          <cell r="CM315">
            <v>2119.5259999999998</v>
          </cell>
          <cell r="CN315">
            <v>671.94200000000001</v>
          </cell>
          <cell r="CO315">
            <v>734.96400000000006</v>
          </cell>
          <cell r="CP315">
            <v>1107.221</v>
          </cell>
          <cell r="CQ315">
            <v>23796.512000000002</v>
          </cell>
          <cell r="CS315">
            <v>6.5190000000000001</v>
          </cell>
          <cell r="CT315">
            <v>495.62799999999999</v>
          </cell>
          <cell r="CU315">
            <v>215.892</v>
          </cell>
          <cell r="CV315">
            <v>29.748999999999999</v>
          </cell>
          <cell r="CW315">
            <v>71.174000000000007</v>
          </cell>
          <cell r="CX315">
            <v>19.451000000000001</v>
          </cell>
          <cell r="CY315">
            <v>21.465</v>
          </cell>
          <cell r="CZ315">
            <v>28.504000000000001</v>
          </cell>
          <cell r="DB315">
            <v>6.5640000000000001</v>
          </cell>
          <cell r="DC315">
            <v>874.33399999999995</v>
          </cell>
          <cell r="DD315">
            <v>541.50199999999995</v>
          </cell>
          <cell r="DE315">
            <v>96.44</v>
          </cell>
          <cell r="DF315">
            <v>231.452</v>
          </cell>
          <cell r="DG315">
            <v>77.576999999999998</v>
          </cell>
          <cell r="DH315">
            <v>85.774000000000001</v>
          </cell>
          <cell r="DI315">
            <v>135.13900000000001</v>
          </cell>
          <cell r="DJ315">
            <v>2048.7820000000002</v>
          </cell>
          <cell r="DL315">
            <v>0.173902</v>
          </cell>
          <cell r="DM315">
            <v>0.173902</v>
          </cell>
          <cell r="DN315">
            <v>0.788246</v>
          </cell>
          <cell r="DO315">
            <v>1.126215</v>
          </cell>
          <cell r="DP315">
            <v>1.0925590000000001</v>
          </cell>
          <cell r="DQ315">
            <v>1.9415899999999999</v>
          </cell>
          <cell r="DS315">
            <v>19.11</v>
          </cell>
          <cell r="DT315">
            <v>2291.96</v>
          </cell>
          <cell r="DU315">
            <v>4661.67</v>
          </cell>
          <cell r="DV315">
            <v>1090.1500000000001</v>
          </cell>
          <cell r="DW315">
            <v>2437.59</v>
          </cell>
          <cell r="DX315">
            <v>1373.3</v>
          </cell>
          <cell r="DY315">
            <v>1502.1</v>
          </cell>
          <cell r="DZ315">
            <v>2262.92</v>
          </cell>
          <cell r="EA315">
            <v>15638.8</v>
          </cell>
          <cell r="EC315">
            <v>18.149999999999999</v>
          </cell>
          <cell r="ED315">
            <v>2177.36</v>
          </cell>
          <cell r="EE315">
            <v>4428.59</v>
          </cell>
          <cell r="EF315">
            <v>1035.6400000000001</v>
          </cell>
          <cell r="EG315">
            <v>2315.71</v>
          </cell>
          <cell r="EH315">
            <v>1304.6400000000001</v>
          </cell>
          <cell r="EI315">
            <v>1427</v>
          </cell>
          <cell r="EJ315">
            <v>2149.77</v>
          </cell>
          <cell r="EK315">
            <v>14856.86</v>
          </cell>
          <cell r="EM315">
            <v>107.974</v>
          </cell>
          <cell r="EN315">
            <v>108.992</v>
          </cell>
          <cell r="EP315">
            <v>122.37</v>
          </cell>
          <cell r="EQ315">
            <v>124.43300000000001</v>
          </cell>
          <cell r="ES315">
            <v>22.527999999999999</v>
          </cell>
          <cell r="ET315">
            <v>26.077000000000002</v>
          </cell>
          <cell r="EX315">
            <v>4714.4719999999998</v>
          </cell>
          <cell r="EY315">
            <v>5843.9229999999998</v>
          </cell>
          <cell r="FA315">
            <v>1.1240000000000001</v>
          </cell>
          <cell r="FB315">
            <v>1.391</v>
          </cell>
          <cell r="FC315">
            <v>101.181</v>
          </cell>
          <cell r="FD315">
            <v>130.9</v>
          </cell>
          <cell r="FE315">
            <v>46.726999999999997</v>
          </cell>
          <cell r="FF315">
            <v>56.843000000000004</v>
          </cell>
          <cell r="FH315">
            <v>2.5000000000000001E-2</v>
          </cell>
          <cell r="FI315">
            <v>0</v>
          </cell>
          <cell r="FK315">
            <v>3561.7159999999994</v>
          </cell>
          <cell r="FL315">
            <v>3611.1439999999998</v>
          </cell>
          <cell r="FM315">
            <v>3581.1959999999999</v>
          </cell>
          <cell r="FN315">
            <v>79.557000000000002</v>
          </cell>
          <cell r="FO315">
            <v>37.722000000000001</v>
          </cell>
          <cell r="FP315">
            <v>415.29</v>
          </cell>
          <cell r="FQ315">
            <v>3078.5749999999998</v>
          </cell>
          <cell r="FS315">
            <v>3611.1439999999998</v>
          </cell>
          <cell r="FU315">
            <v>9.2538999999999996E-2</v>
          </cell>
          <cell r="FV315">
            <v>-543.20000000000005</v>
          </cell>
          <cell r="FW315">
            <v>0</v>
          </cell>
          <cell r="FX315">
            <v>0</v>
          </cell>
          <cell r="FY315">
            <v>0</v>
          </cell>
          <cell r="FZ315">
            <v>289.60000000000002</v>
          </cell>
          <cell r="GA315">
            <v>0.115673</v>
          </cell>
          <cell r="GB315">
            <v>-547.94000000000005</v>
          </cell>
          <cell r="GE315">
            <v>0.289184</v>
          </cell>
          <cell r="GF315">
            <v>-1697.51</v>
          </cell>
          <cell r="GH315">
            <v>0</v>
          </cell>
          <cell r="GL315">
            <v>-352.3</v>
          </cell>
          <cell r="GN315">
            <v>-875.85</v>
          </cell>
          <cell r="GO315">
            <v>1.2500000000000001E-2</v>
          </cell>
          <cell r="GP315">
            <v>-297.45999999999998</v>
          </cell>
          <cell r="GQ315" t="str">
            <v xml:space="preserve"> </v>
          </cell>
          <cell r="GR315">
            <v>0</v>
          </cell>
          <cell r="GS315">
            <v>0</v>
          </cell>
          <cell r="GV315">
            <v>0</v>
          </cell>
          <cell r="GW315">
            <v>0</v>
          </cell>
          <cell r="GX315">
            <v>-4314.26</v>
          </cell>
          <cell r="GY315">
            <v>0</v>
          </cell>
          <cell r="GZ315">
            <v>-4314.26</v>
          </cell>
          <cell r="HB315">
            <v>11922.119999999999</v>
          </cell>
          <cell r="HC315">
            <v>22464.720000000001</v>
          </cell>
          <cell r="HE315">
            <v>781.93999999999869</v>
          </cell>
          <cell r="HO315">
            <v>3611</v>
          </cell>
          <cell r="HP315">
            <v>3611</v>
          </cell>
          <cell r="HQ315">
            <v>0</v>
          </cell>
          <cell r="HR315">
            <v>11922.119999999999</v>
          </cell>
          <cell r="HS315">
            <v>-875.85</v>
          </cell>
          <cell r="HT315">
            <v>-352.3</v>
          </cell>
          <cell r="HU315">
            <v>10693.97</v>
          </cell>
          <cell r="HV315">
            <v>0</v>
          </cell>
          <cell r="HW315">
            <v>10693.97</v>
          </cell>
          <cell r="HY315">
            <v>2.9614981999446135</v>
          </cell>
          <cell r="HZ315" t="e">
            <v>#DIV/0!</v>
          </cell>
          <cell r="IA315">
            <v>2.9614981999446135</v>
          </cell>
        </row>
        <row r="317">
          <cell r="B317" t="str">
            <v>72-40-131</v>
          </cell>
          <cell r="C317" t="str">
            <v>Bluestone-PUR01280</v>
          </cell>
          <cell r="D317" t="str">
            <v>Buck North</v>
          </cell>
          <cell r="E317">
            <v>5236</v>
          </cell>
          <cell r="F317">
            <v>6309</v>
          </cell>
          <cell r="H317">
            <v>3.2359</v>
          </cell>
          <cell r="I317">
            <v>3.2359</v>
          </cell>
          <cell r="J317">
            <v>1.2022999999999999</v>
          </cell>
          <cell r="K317">
            <v>0.21479999999999999</v>
          </cell>
          <cell r="L317">
            <v>0.39829999999999999</v>
          </cell>
          <cell r="M317">
            <v>0.12970000000000001</v>
          </cell>
          <cell r="N317">
            <v>0.13689999999999999</v>
          </cell>
          <cell r="O317">
            <v>0.16389999999999999</v>
          </cell>
          <cell r="P317">
            <v>5.4817999999999998</v>
          </cell>
          <cell r="Q317">
            <v>0.54679999999999995</v>
          </cell>
          <cell r="R317">
            <v>1226.8</v>
          </cell>
          <cell r="T317" t="str">
            <v>PriceTableXTXNGL</v>
          </cell>
          <cell r="Y317">
            <v>41415</v>
          </cell>
          <cell r="Z317">
            <v>14.65</v>
          </cell>
          <cell r="AB317">
            <v>4982.8789999999999</v>
          </cell>
          <cell r="AC317">
            <v>6028.7870000000003</v>
          </cell>
          <cell r="AE317" t="str">
            <v>Yes</v>
          </cell>
          <cell r="AG317" t="str">
            <v>Yes</v>
          </cell>
          <cell r="AI317">
            <v>0.95</v>
          </cell>
          <cell r="AK317">
            <v>16864.825000000001</v>
          </cell>
          <cell r="AL317">
            <v>16864.825000000001</v>
          </cell>
          <cell r="AM317">
            <v>6266.1329999999998</v>
          </cell>
          <cell r="AN317">
            <v>1119.492</v>
          </cell>
          <cell r="AO317">
            <v>2075.855</v>
          </cell>
          <cell r="AP317">
            <v>675.96900000000005</v>
          </cell>
          <cell r="AQ317">
            <v>713.49400000000003</v>
          </cell>
          <cell r="AR317">
            <v>854.21199999999999</v>
          </cell>
          <cell r="AS317">
            <v>45434.805</v>
          </cell>
          <cell r="AU317">
            <v>16124.098</v>
          </cell>
          <cell r="AV317">
            <v>16124.098</v>
          </cell>
          <cell r="AW317">
            <v>5990.915</v>
          </cell>
          <cell r="AX317">
            <v>1070.3219999999999</v>
          </cell>
          <cell r="AY317">
            <v>1984.681</v>
          </cell>
          <cell r="AZ317">
            <v>646.279</v>
          </cell>
          <cell r="BA317">
            <v>682.15599999999995</v>
          </cell>
          <cell r="BB317">
            <v>816.69399999999996</v>
          </cell>
          <cell r="BC317">
            <v>43439.243000000002</v>
          </cell>
          <cell r="BE317">
            <v>113.752</v>
          </cell>
          <cell r="BF317">
            <v>13642.751</v>
          </cell>
          <cell r="BG317">
            <v>6142.3990000000003</v>
          </cell>
          <cell r="BH317">
            <v>991.60599999999999</v>
          </cell>
          <cell r="BI317">
            <v>2208.587</v>
          </cell>
          <cell r="BJ317">
            <v>661.54399999999998</v>
          </cell>
          <cell r="BK317">
            <v>701.52499999999998</v>
          </cell>
          <cell r="BL317">
            <v>857.39200000000005</v>
          </cell>
          <cell r="BM317">
            <v>25319.556000000004</v>
          </cell>
          <cell r="BO317">
            <v>113.752</v>
          </cell>
          <cell r="BP317">
            <v>13642.751</v>
          </cell>
          <cell r="BQ317">
            <v>6142.3990000000003</v>
          </cell>
          <cell r="BR317">
            <v>991.60599999999999</v>
          </cell>
          <cell r="BS317">
            <v>2208.587</v>
          </cell>
          <cell r="BT317">
            <v>661.54399999999998</v>
          </cell>
          <cell r="BU317">
            <v>701.52499999999998</v>
          </cell>
          <cell r="BV317">
            <v>857.39200000000005</v>
          </cell>
          <cell r="BW317">
            <v>25319.556000000004</v>
          </cell>
          <cell r="CI317">
            <v>108.06399999999999</v>
          </cell>
          <cell r="CJ317">
            <v>12960.612999999999</v>
          </cell>
          <cell r="CK317">
            <v>5835.2790000000005</v>
          </cell>
          <cell r="CL317">
            <v>942.02599999999995</v>
          </cell>
          <cell r="CM317">
            <v>2098.1579999999999</v>
          </cell>
          <cell r="CN317">
            <v>628.46699999999998</v>
          </cell>
          <cell r="CO317">
            <v>666.44899999999996</v>
          </cell>
          <cell r="CP317">
            <v>814.52200000000005</v>
          </cell>
          <cell r="CQ317">
            <v>24053.578000000001</v>
          </cell>
          <cell r="CS317">
            <v>6.7480000000000002</v>
          </cell>
          <cell r="CT317">
            <v>513.04499999999996</v>
          </cell>
          <cell r="CU317">
            <v>224.23</v>
          </cell>
          <cell r="CV317">
            <v>30.475000000000001</v>
          </cell>
          <cell r="CW317">
            <v>70.456000000000003</v>
          </cell>
          <cell r="CX317">
            <v>18.193000000000001</v>
          </cell>
          <cell r="CY317">
            <v>19.463999999999999</v>
          </cell>
          <cell r="CZ317">
            <v>20.969000000000001</v>
          </cell>
          <cell r="DB317">
            <v>6.7939999999999996</v>
          </cell>
          <cell r="DC317">
            <v>905.06</v>
          </cell>
          <cell r="DD317">
            <v>562.41600000000005</v>
          </cell>
          <cell r="DE317">
            <v>98.793999999999997</v>
          </cell>
          <cell r="DF317">
            <v>229.119</v>
          </cell>
          <cell r="DG317">
            <v>72.558000000000007</v>
          </cell>
          <cell r="DH317">
            <v>77.778000000000006</v>
          </cell>
          <cell r="DI317">
            <v>99.415000000000006</v>
          </cell>
          <cell r="DJ317">
            <v>2051.9340000000002</v>
          </cell>
          <cell r="DL317">
            <v>0.173902</v>
          </cell>
          <cell r="DM317">
            <v>0.173902</v>
          </cell>
          <cell r="DN317">
            <v>0.788246</v>
          </cell>
          <cell r="DO317">
            <v>1.126215</v>
          </cell>
          <cell r="DP317">
            <v>1.0925590000000001</v>
          </cell>
          <cell r="DQ317">
            <v>1.9415899999999999</v>
          </cell>
          <cell r="DS317">
            <v>19.78</v>
          </cell>
          <cell r="DT317">
            <v>2372.5</v>
          </cell>
          <cell r="DU317">
            <v>4841.72</v>
          </cell>
          <cell r="DV317">
            <v>1116.76</v>
          </cell>
          <cell r="DW317">
            <v>2413.0100000000002</v>
          </cell>
          <cell r="DX317">
            <v>1284.45</v>
          </cell>
          <cell r="DY317">
            <v>1362.07</v>
          </cell>
          <cell r="DZ317">
            <v>1664.7</v>
          </cell>
          <cell r="EA317">
            <v>15074.990000000002</v>
          </cell>
          <cell r="EC317">
            <v>18.79</v>
          </cell>
          <cell r="ED317">
            <v>2253.88</v>
          </cell>
          <cell r="EE317">
            <v>4599.63</v>
          </cell>
          <cell r="EF317">
            <v>1060.92</v>
          </cell>
          <cell r="EG317">
            <v>2292.36</v>
          </cell>
          <cell r="EH317">
            <v>1220.23</v>
          </cell>
          <cell r="EI317">
            <v>1293.97</v>
          </cell>
          <cell r="EJ317">
            <v>1581.47</v>
          </cell>
          <cell r="EK317">
            <v>14321.249999999998</v>
          </cell>
          <cell r="EM317">
            <v>116.048</v>
          </cell>
          <cell r="EN317">
            <v>117.14200000000001</v>
          </cell>
          <cell r="EP317">
            <v>131.52199999999999</v>
          </cell>
          <cell r="EQ317">
            <v>133.739</v>
          </cell>
          <cell r="ES317">
            <v>24.212000000000003</v>
          </cell>
          <cell r="ET317">
            <v>28.027000000000001</v>
          </cell>
          <cell r="EX317">
            <v>5211.7879999999996</v>
          </cell>
          <cell r="EY317">
            <v>6280.973</v>
          </cell>
          <cell r="FA317">
            <v>1.242</v>
          </cell>
          <cell r="FB317">
            <v>1.4950000000000001</v>
          </cell>
          <cell r="FC317">
            <v>111.854</v>
          </cell>
          <cell r="FD317">
            <v>140.69</v>
          </cell>
          <cell r="FE317">
            <v>51.655999999999999</v>
          </cell>
          <cell r="FF317">
            <v>61.094000000000001</v>
          </cell>
          <cell r="FH317">
            <v>2.5000000000000001E-2</v>
          </cell>
          <cell r="FI317">
            <v>0</v>
          </cell>
          <cell r="FK317">
            <v>3978.1579999999999</v>
          </cell>
          <cell r="FL317">
            <v>4033.3649999999998</v>
          </cell>
          <cell r="FM317">
            <v>3999.915</v>
          </cell>
          <cell r="FN317">
            <v>88.858999999999995</v>
          </cell>
          <cell r="FO317">
            <v>42.133000000000003</v>
          </cell>
          <cell r="FP317">
            <v>463.846</v>
          </cell>
          <cell r="FQ317">
            <v>3438.527</v>
          </cell>
          <cell r="FS317">
            <v>4033.3649999999998</v>
          </cell>
          <cell r="FU317">
            <v>9.3456999999999998E-2</v>
          </cell>
          <cell r="FV317">
            <v>-589.62</v>
          </cell>
          <cell r="FW317">
            <v>0</v>
          </cell>
          <cell r="FX317">
            <v>0</v>
          </cell>
          <cell r="FY317">
            <v>0</v>
          </cell>
          <cell r="FZ317">
            <v>238.2</v>
          </cell>
          <cell r="GA317">
            <v>0.175231</v>
          </cell>
          <cell r="GB317">
            <v>-917.51</v>
          </cell>
          <cell r="GE317">
            <v>0.29205199999999998</v>
          </cell>
          <cell r="GF317">
            <v>-1842.56</v>
          </cell>
          <cell r="GH317">
            <v>0</v>
          </cell>
          <cell r="GI317">
            <v>0.151867</v>
          </cell>
          <cell r="GJ317">
            <v>-958.13</v>
          </cell>
          <cell r="GL317">
            <v>-393.47</v>
          </cell>
          <cell r="GN317">
            <v>-978.2</v>
          </cell>
          <cell r="GO317">
            <v>1.2500000000000001E-2</v>
          </cell>
          <cell r="GP317">
            <v>-300.67</v>
          </cell>
          <cell r="GQ317" t="str">
            <v xml:space="preserve"> </v>
          </cell>
          <cell r="GR317">
            <v>0</v>
          </cell>
          <cell r="GS317">
            <v>0</v>
          </cell>
          <cell r="GV317">
            <v>0</v>
          </cell>
          <cell r="GW317">
            <v>0</v>
          </cell>
          <cell r="GX317">
            <v>-5980.16</v>
          </cell>
          <cell r="GY317">
            <v>0</v>
          </cell>
          <cell r="GZ317">
            <v>-5980.16</v>
          </cell>
          <cell r="HB317">
            <v>13315.39</v>
          </cell>
          <cell r="HC317">
            <v>21656.479999999996</v>
          </cell>
          <cell r="HE317">
            <v>753.74000000000342</v>
          </cell>
          <cell r="HO317">
            <v>4033</v>
          </cell>
          <cell r="HP317">
            <v>4033</v>
          </cell>
          <cell r="HQ317">
            <v>0</v>
          </cell>
          <cell r="HR317">
            <v>13315.39</v>
          </cell>
          <cell r="HS317">
            <v>-978.2</v>
          </cell>
          <cell r="HT317">
            <v>-393.47</v>
          </cell>
          <cell r="HU317">
            <v>11943.72</v>
          </cell>
          <cell r="HV317">
            <v>0</v>
          </cell>
          <cell r="HW317">
            <v>11943.72</v>
          </cell>
          <cell r="HY317">
            <v>2.961497644433424</v>
          </cell>
          <cell r="HZ317" t="e">
            <v>#DIV/0!</v>
          </cell>
          <cell r="IA317">
            <v>2.961497644433424</v>
          </cell>
        </row>
        <row r="319">
          <cell r="B319" t="str">
            <v>72-10-158</v>
          </cell>
          <cell r="C319" t="str">
            <v>Bluestone-PUR01331</v>
          </cell>
          <cell r="D319" t="str">
            <v>Hall CDP</v>
          </cell>
          <cell r="E319">
            <v>4504</v>
          </cell>
          <cell r="F319">
            <v>5440</v>
          </cell>
          <cell r="H319">
            <v>3.1815000000000002</v>
          </cell>
          <cell r="I319">
            <v>3.1815000000000002</v>
          </cell>
          <cell r="J319">
            <v>1.2003999999999999</v>
          </cell>
          <cell r="K319">
            <v>0.19950000000000001</v>
          </cell>
          <cell r="L319">
            <v>0.3805</v>
          </cell>
          <cell r="M319">
            <v>0.1221</v>
          </cell>
          <cell r="N319">
            <v>0.1348</v>
          </cell>
          <cell r="O319">
            <v>0.2392</v>
          </cell>
          <cell r="P319">
            <v>5.4580000000000002</v>
          </cell>
          <cell r="Q319">
            <v>0.52969999999999995</v>
          </cell>
          <cell r="R319">
            <v>1229.5</v>
          </cell>
          <cell r="T319" t="str">
            <v>PriceTableXTXNGL</v>
          </cell>
          <cell r="Y319">
            <v>41400</v>
          </cell>
          <cell r="Z319">
            <v>14.65</v>
          </cell>
          <cell r="AB319">
            <v>4286.2169999999996</v>
          </cell>
          <cell r="AC319">
            <v>5198.3829999999998</v>
          </cell>
          <cell r="AE319" t="str">
            <v>Yes</v>
          </cell>
          <cell r="AG319" t="str">
            <v>Yes</v>
          </cell>
          <cell r="AI319">
            <v>0.9</v>
          </cell>
          <cell r="AK319">
            <v>14263.053</v>
          </cell>
          <cell r="AL319">
            <v>14263.053</v>
          </cell>
          <cell r="AM319">
            <v>5381.54</v>
          </cell>
          <cell r="AN319">
            <v>894.38300000000004</v>
          </cell>
          <cell r="AO319">
            <v>1705.828</v>
          </cell>
          <cell r="AP319">
            <v>547.38900000000001</v>
          </cell>
          <cell r="AQ319">
            <v>604.32500000000005</v>
          </cell>
          <cell r="AR319">
            <v>1072.3630000000001</v>
          </cell>
          <cell r="AS319">
            <v>38731.934000000001</v>
          </cell>
          <cell r="AU319">
            <v>13636.599</v>
          </cell>
          <cell r="AV319">
            <v>13636.599</v>
          </cell>
          <cell r="AW319">
            <v>5145.1750000000002</v>
          </cell>
          <cell r="AX319">
            <v>855.1</v>
          </cell>
          <cell r="AY319">
            <v>1630.9059999999999</v>
          </cell>
          <cell r="AZ319">
            <v>523.34699999999998</v>
          </cell>
          <cell r="BA319">
            <v>577.78200000000004</v>
          </cell>
          <cell r="BB319">
            <v>1025.2629999999999</v>
          </cell>
          <cell r="BC319">
            <v>37030.771000000001</v>
          </cell>
          <cell r="BE319">
            <v>96.203000000000003</v>
          </cell>
          <cell r="BF319">
            <v>11538.055</v>
          </cell>
          <cell r="BG319">
            <v>5275.2730000000001</v>
          </cell>
          <cell r="BH319">
            <v>792.21299999999997</v>
          </cell>
          <cell r="BI319">
            <v>1814.9</v>
          </cell>
          <cell r="BJ319">
            <v>535.70799999999997</v>
          </cell>
          <cell r="BK319">
            <v>594.18700000000001</v>
          </cell>
          <cell r="BL319">
            <v>1076.355</v>
          </cell>
          <cell r="BM319">
            <v>21722.894</v>
          </cell>
          <cell r="BO319">
            <v>96.203000000000003</v>
          </cell>
          <cell r="BP319">
            <v>11538.055</v>
          </cell>
          <cell r="BQ319">
            <v>5275.2740000000003</v>
          </cell>
          <cell r="BR319">
            <v>792.21199999999999</v>
          </cell>
          <cell r="BS319">
            <v>1814.9</v>
          </cell>
          <cell r="BT319">
            <v>535.70799999999997</v>
          </cell>
          <cell r="BU319">
            <v>594.18700000000001</v>
          </cell>
          <cell r="BV319">
            <v>1076.354</v>
          </cell>
          <cell r="BW319">
            <v>21722.893</v>
          </cell>
          <cell r="CI319">
            <v>86.582999999999998</v>
          </cell>
          <cell r="CJ319">
            <v>10384.25</v>
          </cell>
          <cell r="CK319">
            <v>4747.7460000000001</v>
          </cell>
          <cell r="CL319">
            <v>712.99199999999996</v>
          </cell>
          <cell r="CM319">
            <v>1633.41</v>
          </cell>
          <cell r="CN319">
            <v>482.137</v>
          </cell>
          <cell r="CO319">
            <v>534.76800000000003</v>
          </cell>
          <cell r="CP319">
            <v>968.72</v>
          </cell>
          <cell r="CQ319">
            <v>19550.606000000003</v>
          </cell>
          <cell r="CS319">
            <v>5.7069999999999999</v>
          </cell>
          <cell r="CT319">
            <v>433.89699999999999</v>
          </cell>
          <cell r="CU319">
            <v>192.57599999999999</v>
          </cell>
          <cell r="CV319">
            <v>24.347000000000001</v>
          </cell>
          <cell r="CW319">
            <v>57.896999999999998</v>
          </cell>
          <cell r="CX319">
            <v>14.731999999999999</v>
          </cell>
          <cell r="CY319">
            <v>16.486000000000001</v>
          </cell>
          <cell r="CZ319">
            <v>26.324000000000002</v>
          </cell>
          <cell r="DB319">
            <v>5.7460000000000004</v>
          </cell>
          <cell r="DC319">
            <v>765.43499999999995</v>
          </cell>
          <cell r="DD319">
            <v>483.02</v>
          </cell>
          <cell r="DE319">
            <v>78.927999999999997</v>
          </cell>
          <cell r="DF319">
            <v>188.27799999999999</v>
          </cell>
          <cell r="DG319">
            <v>58.756</v>
          </cell>
          <cell r="DH319">
            <v>65.878</v>
          </cell>
          <cell r="DI319">
            <v>124.803</v>
          </cell>
          <cell r="DJ319">
            <v>1770.8440000000001</v>
          </cell>
          <cell r="DL319">
            <v>0.173902</v>
          </cell>
          <cell r="DM319">
            <v>0.173902</v>
          </cell>
          <cell r="DN319">
            <v>0.788246</v>
          </cell>
          <cell r="DO319">
            <v>1.126215</v>
          </cell>
          <cell r="DP319">
            <v>1.0925590000000001</v>
          </cell>
          <cell r="DQ319">
            <v>1.9415899999999999</v>
          </cell>
          <cell r="DS319">
            <v>16.73</v>
          </cell>
          <cell r="DT319">
            <v>2006.49</v>
          </cell>
          <cell r="DU319">
            <v>4158.21</v>
          </cell>
          <cell r="DV319">
            <v>892.2</v>
          </cell>
          <cell r="DW319">
            <v>1982.89</v>
          </cell>
          <cell r="DX319">
            <v>1040.1300000000001</v>
          </cell>
          <cell r="DY319">
            <v>1153.67</v>
          </cell>
          <cell r="DZ319">
            <v>2089.84</v>
          </cell>
          <cell r="EA319">
            <v>13340.160000000002</v>
          </cell>
          <cell r="EC319">
            <v>15.06</v>
          </cell>
          <cell r="ED319">
            <v>1805.84</v>
          </cell>
          <cell r="EE319">
            <v>3742.39</v>
          </cell>
          <cell r="EF319">
            <v>802.98</v>
          </cell>
          <cell r="EG319">
            <v>1784.6</v>
          </cell>
          <cell r="EH319">
            <v>936.12</v>
          </cell>
          <cell r="EI319">
            <v>1038.3</v>
          </cell>
          <cell r="EJ319">
            <v>1880.86</v>
          </cell>
          <cell r="EK319">
            <v>12006.150000000001</v>
          </cell>
          <cell r="EM319">
            <v>100.06399999999999</v>
          </cell>
          <cell r="EN319">
            <v>101.00699999999999</v>
          </cell>
          <cell r="EP319">
            <v>113.407</v>
          </cell>
          <cell r="EQ319">
            <v>115.318</v>
          </cell>
          <cell r="ES319">
            <v>20.878</v>
          </cell>
          <cell r="ET319">
            <v>24.167000000000002</v>
          </cell>
          <cell r="EX319">
            <v>4483.1220000000003</v>
          </cell>
          <cell r="EY319">
            <v>5415.8329999999996</v>
          </cell>
          <cell r="FA319">
            <v>1.069</v>
          </cell>
          <cell r="FB319">
            <v>1.2889999999999999</v>
          </cell>
          <cell r="FC319">
            <v>96.215999999999994</v>
          </cell>
          <cell r="FD319">
            <v>121.31100000000001</v>
          </cell>
          <cell r="FE319">
            <v>44.433999999999997</v>
          </cell>
          <cell r="FF319">
            <v>52.679000000000002</v>
          </cell>
          <cell r="FK319">
            <v>3428.6639999999993</v>
          </cell>
          <cell r="FL319">
            <v>3476.2460000000001</v>
          </cell>
          <cell r="FM319">
            <v>3447.4160000000002</v>
          </cell>
          <cell r="FN319">
            <v>76.584999999999994</v>
          </cell>
          <cell r="FO319">
            <v>36.313000000000002</v>
          </cell>
          <cell r="FP319">
            <v>399.77600000000001</v>
          </cell>
          <cell r="FQ319">
            <v>2963.5709999999999</v>
          </cell>
          <cell r="FS319">
            <v>3476.2460000000001</v>
          </cell>
          <cell r="FU319">
            <v>9.3456999999999998E-2</v>
          </cell>
          <cell r="FV319">
            <v>-508.41</v>
          </cell>
          <cell r="FW319">
            <v>0</v>
          </cell>
          <cell r="FX319">
            <v>0</v>
          </cell>
          <cell r="FY319">
            <v>0</v>
          </cell>
          <cell r="FZ319">
            <v>156.30000000000001</v>
          </cell>
          <cell r="GA319">
            <v>0.23364199999999999</v>
          </cell>
          <cell r="GB319">
            <v>-1052.32</v>
          </cell>
          <cell r="GC319">
            <v>1.1682E-2</v>
          </cell>
          <cell r="GD319">
            <v>-52.62</v>
          </cell>
          <cell r="GE319">
            <v>0.29205199999999998</v>
          </cell>
          <cell r="GF319">
            <v>-1588.76</v>
          </cell>
          <cell r="GL319">
            <v>-339.13</v>
          </cell>
          <cell r="GN319">
            <v>-843.1</v>
          </cell>
          <cell r="GO319">
            <v>1.4999999999999999E-2</v>
          </cell>
          <cell r="GP319">
            <v>-293.26</v>
          </cell>
          <cell r="GQ319" t="str">
            <v>72-12-158</v>
          </cell>
          <cell r="GR319">
            <v>697</v>
          </cell>
          <cell r="GS319">
            <v>-100</v>
          </cell>
          <cell r="GV319">
            <v>0</v>
          </cell>
          <cell r="GW319">
            <v>0</v>
          </cell>
          <cell r="GX319">
            <v>-4677.6000000000004</v>
          </cell>
          <cell r="GY319">
            <v>-100</v>
          </cell>
          <cell r="GZ319">
            <v>-4777.6000000000004</v>
          </cell>
          <cell r="HB319">
            <v>11476.39</v>
          </cell>
          <cell r="HC319">
            <v>18704.940000000002</v>
          </cell>
          <cell r="HE319">
            <v>1334.0100000000002</v>
          </cell>
          <cell r="HO319">
            <v>3476</v>
          </cell>
          <cell r="HP319">
            <v>3476</v>
          </cell>
          <cell r="HQ319">
            <v>0</v>
          </cell>
          <cell r="HR319">
            <v>11476.39</v>
          </cell>
          <cell r="HS319">
            <v>-843.1</v>
          </cell>
          <cell r="HT319">
            <v>-339.13</v>
          </cell>
          <cell r="HU319">
            <v>10294.16</v>
          </cell>
          <cell r="HV319">
            <v>0</v>
          </cell>
          <cell r="HW319">
            <v>10294.16</v>
          </cell>
          <cell r="HY319">
            <v>2.9614959723820484</v>
          </cell>
          <cell r="HZ319" t="e">
            <v>#DIV/0!</v>
          </cell>
          <cell r="IA319">
            <v>2.9614959723820484</v>
          </cell>
        </row>
        <row r="320">
          <cell r="B320" t="str">
            <v>72-10-159</v>
          </cell>
          <cell r="C320" t="str">
            <v>Bluestone-PUR01331</v>
          </cell>
          <cell r="D320" t="str">
            <v>Tandy CDP</v>
          </cell>
          <cell r="E320">
            <v>4673</v>
          </cell>
          <cell r="F320">
            <v>5687</v>
          </cell>
          <cell r="H320">
            <v>3.3028</v>
          </cell>
          <cell r="I320">
            <v>3.3028</v>
          </cell>
          <cell r="J320">
            <v>1.2476</v>
          </cell>
          <cell r="K320">
            <v>0.2054</v>
          </cell>
          <cell r="L320">
            <v>0.39689999999999998</v>
          </cell>
          <cell r="M320">
            <v>0.12509999999999999</v>
          </cell>
          <cell r="N320">
            <v>0.13830000000000001</v>
          </cell>
          <cell r="O320">
            <v>0.21640000000000001</v>
          </cell>
          <cell r="P320">
            <v>5.6325000000000003</v>
          </cell>
          <cell r="Q320">
            <v>0.56640000000000001</v>
          </cell>
          <cell r="R320">
            <v>1237.8</v>
          </cell>
          <cell r="T320" t="str">
            <v>PriceTableXTXNGL</v>
          </cell>
          <cell r="Y320">
            <v>41400</v>
          </cell>
          <cell r="Z320">
            <v>14.65</v>
          </cell>
          <cell r="AB320">
            <v>4446.8890000000001</v>
          </cell>
          <cell r="AC320">
            <v>5434.4129999999996</v>
          </cell>
          <cell r="AE320" t="str">
            <v>Yes</v>
          </cell>
          <cell r="AG320" t="str">
            <v>Yes</v>
          </cell>
          <cell r="AI320">
            <v>0.9</v>
          </cell>
          <cell r="AK320">
            <v>15361.901</v>
          </cell>
          <cell r="AL320">
            <v>15361.901</v>
          </cell>
          <cell r="AM320">
            <v>5802.8059999999996</v>
          </cell>
          <cell r="AN320">
            <v>955.351</v>
          </cell>
          <cell r="AO320">
            <v>1846.0509999999999</v>
          </cell>
          <cell r="AP320">
            <v>581.86199999999997</v>
          </cell>
          <cell r="AQ320">
            <v>643.25800000000004</v>
          </cell>
          <cell r="AR320">
            <v>1006.514</v>
          </cell>
          <cell r="AS320">
            <v>41559.644000000008</v>
          </cell>
          <cell r="AU320">
            <v>14687.184999999999</v>
          </cell>
          <cell r="AV320">
            <v>14687.184999999999</v>
          </cell>
          <cell r="AW320">
            <v>5547.9390000000003</v>
          </cell>
          <cell r="AX320">
            <v>913.39099999999996</v>
          </cell>
          <cell r="AY320">
            <v>1764.97</v>
          </cell>
          <cell r="AZ320">
            <v>556.30600000000004</v>
          </cell>
          <cell r="BA320">
            <v>615.005</v>
          </cell>
          <cell r="BB320">
            <v>962.30700000000002</v>
          </cell>
          <cell r="BC320">
            <v>39734.288</v>
          </cell>
          <cell r="BE320">
            <v>103.61499999999999</v>
          </cell>
          <cell r="BF320">
            <v>12426.965</v>
          </cell>
          <cell r="BG320">
            <v>5688.2209999999995</v>
          </cell>
          <cell r="BH320">
            <v>846.21600000000001</v>
          </cell>
          <cell r="BI320">
            <v>1964.0889999999999</v>
          </cell>
          <cell r="BJ320">
            <v>569.44600000000003</v>
          </cell>
          <cell r="BK320">
            <v>632.46699999999998</v>
          </cell>
          <cell r="BL320">
            <v>1010.261</v>
          </cell>
          <cell r="BM320">
            <v>23241.279999999999</v>
          </cell>
          <cell r="BO320">
            <v>103.61499999999999</v>
          </cell>
          <cell r="BP320">
            <v>12426.966</v>
          </cell>
          <cell r="BQ320">
            <v>5688.2219999999998</v>
          </cell>
          <cell r="BR320">
            <v>846.21600000000001</v>
          </cell>
          <cell r="BS320">
            <v>1964.0889999999999</v>
          </cell>
          <cell r="BT320">
            <v>569.44600000000003</v>
          </cell>
          <cell r="BU320">
            <v>632.46699999999998</v>
          </cell>
          <cell r="BV320">
            <v>1010.261</v>
          </cell>
          <cell r="BW320">
            <v>23241.281999999999</v>
          </cell>
          <cell r="CI320">
            <v>93.254000000000005</v>
          </cell>
          <cell r="CJ320">
            <v>11184.269</v>
          </cell>
          <cell r="CK320">
            <v>5119.3990000000003</v>
          </cell>
          <cell r="CL320">
            <v>761.59400000000005</v>
          </cell>
          <cell r="CM320">
            <v>1767.68</v>
          </cell>
          <cell r="CN320">
            <v>512.50099999999998</v>
          </cell>
          <cell r="CO320">
            <v>569.22</v>
          </cell>
          <cell r="CP320">
            <v>909.23500000000001</v>
          </cell>
          <cell r="CQ320">
            <v>20917.152000000006</v>
          </cell>
          <cell r="CS320">
            <v>6.1470000000000002</v>
          </cell>
          <cell r="CT320">
            <v>467.32499999999999</v>
          </cell>
          <cell r="CU320">
            <v>207.65</v>
          </cell>
          <cell r="CV320">
            <v>26.007000000000001</v>
          </cell>
          <cell r="CW320">
            <v>62.655999999999999</v>
          </cell>
          <cell r="CX320">
            <v>15.66</v>
          </cell>
          <cell r="CY320">
            <v>17.547999999999998</v>
          </cell>
          <cell r="CZ320">
            <v>24.707999999999998</v>
          </cell>
          <cell r="DB320">
            <v>6.1890000000000001</v>
          </cell>
          <cell r="DC320">
            <v>824.40499999999997</v>
          </cell>
          <cell r="DD320">
            <v>520.83100000000002</v>
          </cell>
          <cell r="DE320">
            <v>84.308999999999997</v>
          </cell>
          <cell r="DF320">
            <v>203.755</v>
          </cell>
          <cell r="DG320">
            <v>62.457000000000001</v>
          </cell>
          <cell r="DH320">
            <v>70.122</v>
          </cell>
          <cell r="DI320">
            <v>117.14</v>
          </cell>
          <cell r="DJ320">
            <v>1889.2080000000003</v>
          </cell>
          <cell r="DL320">
            <v>0.173902</v>
          </cell>
          <cell r="DM320">
            <v>0.173902</v>
          </cell>
          <cell r="DN320">
            <v>0.788246</v>
          </cell>
          <cell r="DO320">
            <v>1.126215</v>
          </cell>
          <cell r="DP320">
            <v>1.0925590000000001</v>
          </cell>
          <cell r="DQ320">
            <v>1.9415899999999999</v>
          </cell>
          <cell r="DS320">
            <v>18.02</v>
          </cell>
          <cell r="DT320">
            <v>2161.0700000000002</v>
          </cell>
          <cell r="DU320">
            <v>4483.72</v>
          </cell>
          <cell r="DV320">
            <v>953.02</v>
          </cell>
          <cell r="DW320">
            <v>2145.88</v>
          </cell>
          <cell r="DX320">
            <v>1105.6300000000001</v>
          </cell>
          <cell r="DY320">
            <v>1227.99</v>
          </cell>
          <cell r="DZ320">
            <v>1961.51</v>
          </cell>
          <cell r="EA320">
            <v>14056.84</v>
          </cell>
          <cell r="EC320">
            <v>16.22</v>
          </cell>
          <cell r="ED320">
            <v>1944.96</v>
          </cell>
          <cell r="EE320">
            <v>4035.35</v>
          </cell>
          <cell r="EF320">
            <v>857.72</v>
          </cell>
          <cell r="EG320">
            <v>1931.29</v>
          </cell>
          <cell r="EH320">
            <v>995.07</v>
          </cell>
          <cell r="EI320">
            <v>1105.19</v>
          </cell>
          <cell r="EJ320">
            <v>1765.36</v>
          </cell>
          <cell r="EK320">
            <v>12651.160000000002</v>
          </cell>
          <cell r="EM320">
            <v>104.607</v>
          </cell>
          <cell r="EN320">
            <v>105.59299999999999</v>
          </cell>
          <cell r="EP320">
            <v>118.556</v>
          </cell>
          <cell r="EQ320">
            <v>120.554</v>
          </cell>
          <cell r="ES320">
            <v>21.825000000000003</v>
          </cell>
          <cell r="ET320">
            <v>25.263999999999999</v>
          </cell>
          <cell r="EX320">
            <v>4651.1750000000002</v>
          </cell>
          <cell r="EY320">
            <v>5661.7359999999999</v>
          </cell>
          <cell r="FA320">
            <v>1.109</v>
          </cell>
          <cell r="FB320">
            <v>1.347</v>
          </cell>
          <cell r="FC320">
            <v>99.822000000000003</v>
          </cell>
          <cell r="FD320">
            <v>126.819</v>
          </cell>
          <cell r="FE320">
            <v>46.098999999999997</v>
          </cell>
          <cell r="FF320">
            <v>55.070999999999998</v>
          </cell>
          <cell r="FK320">
            <v>3546.3809999999994</v>
          </cell>
          <cell r="FL320">
            <v>3595.596</v>
          </cell>
          <cell r="FM320">
            <v>3565.777</v>
          </cell>
          <cell r="FN320">
            <v>79.215000000000003</v>
          </cell>
          <cell r="FO320">
            <v>37.56</v>
          </cell>
          <cell r="FP320">
            <v>413.50200000000001</v>
          </cell>
          <cell r="FQ320">
            <v>3065.32</v>
          </cell>
          <cell r="FS320">
            <v>3595.596</v>
          </cell>
          <cell r="FU320">
            <v>9.3456999999999998E-2</v>
          </cell>
          <cell r="FV320">
            <v>-531.49</v>
          </cell>
          <cell r="FW320">
            <v>0</v>
          </cell>
          <cell r="FX320">
            <v>0</v>
          </cell>
          <cell r="FY320">
            <v>0</v>
          </cell>
          <cell r="FZ320">
            <v>161.9</v>
          </cell>
          <cell r="GA320">
            <v>0.23364199999999999</v>
          </cell>
          <cell r="GB320">
            <v>-1091.81</v>
          </cell>
          <cell r="GC320">
            <v>1.1682E-2</v>
          </cell>
          <cell r="GD320">
            <v>-54.59</v>
          </cell>
          <cell r="GE320">
            <v>0.29205199999999998</v>
          </cell>
          <cell r="GF320">
            <v>-1660.9</v>
          </cell>
          <cell r="GL320">
            <v>-350.83</v>
          </cell>
          <cell r="GN320">
            <v>-872.21</v>
          </cell>
          <cell r="GO320">
            <v>1.4999999999999999E-2</v>
          </cell>
          <cell r="GP320">
            <v>-313.76</v>
          </cell>
          <cell r="GQ320" t="str">
            <v>72-12-159</v>
          </cell>
          <cell r="GR320">
            <v>215</v>
          </cell>
          <cell r="GS320">
            <v>-100</v>
          </cell>
          <cell r="GV320">
            <v>0</v>
          </cell>
          <cell r="GW320">
            <v>0</v>
          </cell>
          <cell r="GX320">
            <v>-4875.59</v>
          </cell>
          <cell r="GY320">
            <v>-100</v>
          </cell>
          <cell r="GZ320">
            <v>-4975.59</v>
          </cell>
          <cell r="HB320">
            <v>11872.58</v>
          </cell>
          <cell r="HC320">
            <v>19548.150000000001</v>
          </cell>
          <cell r="HE320">
            <v>1405.6799999999985</v>
          </cell>
          <cell r="HO320">
            <v>3596</v>
          </cell>
          <cell r="HP320">
            <v>3596</v>
          </cell>
          <cell r="HQ320">
            <v>0</v>
          </cell>
          <cell r="HR320">
            <v>11872.58</v>
          </cell>
          <cell r="HS320">
            <v>-872.21</v>
          </cell>
          <cell r="HT320">
            <v>-350.83</v>
          </cell>
          <cell r="HU320">
            <v>10649.54</v>
          </cell>
          <cell r="HV320">
            <v>0</v>
          </cell>
          <cell r="HW320">
            <v>10649.54</v>
          </cell>
          <cell r="HY320">
            <v>2.9614961067853174</v>
          </cell>
          <cell r="HZ320" t="e">
            <v>#DIV/0!</v>
          </cell>
          <cell r="IA320">
            <v>2.9614961067853174</v>
          </cell>
        </row>
        <row r="321">
          <cell r="B321" t="str">
            <v>72-40-187</v>
          </cell>
          <cell r="C321" t="str">
            <v>Bluestone-PUR01331</v>
          </cell>
          <cell r="D321" t="str">
            <v>Saunders C</v>
          </cell>
          <cell r="E321">
            <v>3984</v>
          </cell>
          <cell r="F321">
            <v>4781</v>
          </cell>
          <cell r="H321">
            <v>3.2543000000000002</v>
          </cell>
          <cell r="I321">
            <v>3.2543000000000002</v>
          </cell>
          <cell r="J321">
            <v>1.2016</v>
          </cell>
          <cell r="K321">
            <v>0.15720000000000001</v>
          </cell>
          <cell r="L321">
            <v>0.3528</v>
          </cell>
          <cell r="M321">
            <v>9.35E-2</v>
          </cell>
          <cell r="N321">
            <v>0.11</v>
          </cell>
          <cell r="O321">
            <v>0.2127</v>
          </cell>
          <cell r="P321">
            <v>5.3821000000000003</v>
          </cell>
          <cell r="Q321">
            <v>0.42270000000000002</v>
          </cell>
          <cell r="R321">
            <v>1221.2</v>
          </cell>
          <cell r="T321" t="str">
            <v>PriceTableXTXNGL</v>
          </cell>
          <cell r="Y321">
            <v>41438</v>
          </cell>
          <cell r="Z321">
            <v>14.65</v>
          </cell>
          <cell r="AB321">
            <v>3791.4740000000002</v>
          </cell>
          <cell r="AC321">
            <v>4568.6530000000002</v>
          </cell>
          <cell r="AE321" t="str">
            <v>Yes</v>
          </cell>
          <cell r="AG321" t="str">
            <v>Yes</v>
          </cell>
          <cell r="AI321">
            <v>0.9</v>
          </cell>
          <cell r="AK321">
            <v>12905.418</v>
          </cell>
          <cell r="AL321">
            <v>12905.418</v>
          </cell>
          <cell r="AM321">
            <v>4765.1260000000002</v>
          </cell>
          <cell r="AN321">
            <v>623.4</v>
          </cell>
          <cell r="AO321">
            <v>1399.0820000000001</v>
          </cell>
          <cell r="AP321">
            <v>370.78800000000001</v>
          </cell>
          <cell r="AQ321">
            <v>436.22199999999998</v>
          </cell>
          <cell r="AR321">
            <v>843.49400000000003</v>
          </cell>
          <cell r="AS321">
            <v>34248.947999999997</v>
          </cell>
          <cell r="AU321">
            <v>12338.593999999999</v>
          </cell>
          <cell r="AV321">
            <v>12338.593999999999</v>
          </cell>
          <cell r="AW321">
            <v>4555.835</v>
          </cell>
          <cell r="AX321">
            <v>596.02</v>
          </cell>
          <cell r="AY321">
            <v>1337.6320000000001</v>
          </cell>
          <cell r="AZ321">
            <v>354.50299999999999</v>
          </cell>
          <cell r="BA321">
            <v>417.06200000000001</v>
          </cell>
          <cell r="BB321">
            <v>806.447</v>
          </cell>
          <cell r="BC321">
            <v>32744.687000000002</v>
          </cell>
          <cell r="BE321">
            <v>87.046000000000006</v>
          </cell>
          <cell r="BF321">
            <v>10439.799999999999</v>
          </cell>
          <cell r="BG321">
            <v>4671.0320000000002</v>
          </cell>
          <cell r="BH321">
            <v>552.18600000000004</v>
          </cell>
          <cell r="BI321">
            <v>1488.54</v>
          </cell>
          <cell r="BJ321">
            <v>362.87599999999998</v>
          </cell>
          <cell r="BK321">
            <v>428.904</v>
          </cell>
          <cell r="BL321">
            <v>846.63400000000001</v>
          </cell>
          <cell r="BM321">
            <v>18877.017999999996</v>
          </cell>
          <cell r="BO321">
            <v>87.046000000000006</v>
          </cell>
          <cell r="BP321">
            <v>10439.800999999999</v>
          </cell>
          <cell r="BQ321">
            <v>4671.0320000000002</v>
          </cell>
          <cell r="BR321">
            <v>552.18600000000004</v>
          </cell>
          <cell r="BS321">
            <v>1488.54</v>
          </cell>
          <cell r="BT321">
            <v>362.87599999999998</v>
          </cell>
          <cell r="BU321">
            <v>428.904</v>
          </cell>
          <cell r="BV321">
            <v>846.63400000000001</v>
          </cell>
          <cell r="BW321">
            <v>18877.019</v>
          </cell>
          <cell r="CI321">
            <v>78.340999999999994</v>
          </cell>
          <cell r="CJ321">
            <v>9395.82</v>
          </cell>
          <cell r="CK321">
            <v>4203.9290000000001</v>
          </cell>
          <cell r="CL321">
            <v>496.96699999999998</v>
          </cell>
          <cell r="CM321">
            <v>1339.6859999999999</v>
          </cell>
          <cell r="CN321">
            <v>326.58800000000002</v>
          </cell>
          <cell r="CO321">
            <v>386.01400000000001</v>
          </cell>
          <cell r="CP321">
            <v>761.971</v>
          </cell>
          <cell r="CQ321">
            <v>16989.315999999999</v>
          </cell>
          <cell r="CS321">
            <v>5.1639999999999997</v>
          </cell>
          <cell r="CT321">
            <v>392.596</v>
          </cell>
          <cell r="CU321">
            <v>170.518</v>
          </cell>
          <cell r="CV321">
            <v>16.97</v>
          </cell>
          <cell r="CW321">
            <v>47.485999999999997</v>
          </cell>
          <cell r="CX321">
            <v>9.9789999999999992</v>
          </cell>
          <cell r="CY321">
            <v>11.9</v>
          </cell>
          <cell r="CZ321">
            <v>20.706</v>
          </cell>
          <cell r="DB321">
            <v>5.1989999999999998</v>
          </cell>
          <cell r="DC321">
            <v>692.57600000000002</v>
          </cell>
          <cell r="DD321">
            <v>427.69400000000002</v>
          </cell>
          <cell r="DE321">
            <v>55.014000000000003</v>
          </cell>
          <cell r="DF321">
            <v>154.42099999999999</v>
          </cell>
          <cell r="DG321">
            <v>39.799999999999997</v>
          </cell>
          <cell r="DH321">
            <v>47.552999999999997</v>
          </cell>
          <cell r="DI321">
            <v>98.167000000000002</v>
          </cell>
          <cell r="DJ321">
            <v>1520.424</v>
          </cell>
          <cell r="DL321">
            <v>0.173902</v>
          </cell>
          <cell r="DM321">
            <v>0.173902</v>
          </cell>
          <cell r="DN321">
            <v>0.788246</v>
          </cell>
          <cell r="DO321">
            <v>1.126215</v>
          </cell>
          <cell r="DP321">
            <v>1.0925590000000001</v>
          </cell>
          <cell r="DQ321">
            <v>1.9415899999999999</v>
          </cell>
          <cell r="DS321">
            <v>15.14</v>
          </cell>
          <cell r="DT321">
            <v>1815.5</v>
          </cell>
          <cell r="DU321">
            <v>3681.92</v>
          </cell>
          <cell r="DV321">
            <v>621.88</v>
          </cell>
          <cell r="DW321">
            <v>1626.32</v>
          </cell>
          <cell r="DX321">
            <v>704.56</v>
          </cell>
          <cell r="DY321">
            <v>832.76</v>
          </cell>
          <cell r="DZ321">
            <v>1643.82</v>
          </cell>
          <cell r="EA321">
            <v>10941.9</v>
          </cell>
          <cell r="EC321">
            <v>13.63</v>
          </cell>
          <cell r="ED321">
            <v>1633.95</v>
          </cell>
          <cell r="EE321">
            <v>3313.73</v>
          </cell>
          <cell r="EF321">
            <v>559.69000000000005</v>
          </cell>
          <cell r="EG321">
            <v>1463.69</v>
          </cell>
          <cell r="EH321">
            <v>634.1</v>
          </cell>
          <cell r="EI321">
            <v>749.48</v>
          </cell>
          <cell r="EJ321">
            <v>1479.44</v>
          </cell>
          <cell r="EK321">
            <v>9847.7100000000009</v>
          </cell>
          <cell r="EM321">
            <v>87.941999999999993</v>
          </cell>
          <cell r="EN321">
            <v>88.771000000000001</v>
          </cell>
          <cell r="EP321">
            <v>99.668999999999997</v>
          </cell>
          <cell r="EQ321">
            <v>101.349</v>
          </cell>
          <cell r="ES321">
            <v>18.349</v>
          </cell>
          <cell r="ET321">
            <v>21.239000000000001</v>
          </cell>
          <cell r="EX321">
            <v>3965.6509999999998</v>
          </cell>
          <cell r="EY321">
            <v>4759.7610000000004</v>
          </cell>
          <cell r="FA321">
            <v>0.94499999999999995</v>
          </cell>
          <cell r="FB321">
            <v>1.133</v>
          </cell>
          <cell r="FC321">
            <v>85.11</v>
          </cell>
          <cell r="FD321">
            <v>106.616</v>
          </cell>
          <cell r="FE321">
            <v>39.305</v>
          </cell>
          <cell r="FF321">
            <v>46.298000000000002</v>
          </cell>
          <cell r="FK321">
            <v>3049.2170000000001</v>
          </cell>
          <cell r="FL321">
            <v>3091.5329999999999</v>
          </cell>
          <cell r="FM321">
            <v>3065.8939999999998</v>
          </cell>
          <cell r="FN321">
            <v>68.11</v>
          </cell>
          <cell r="FO321">
            <v>32.293999999999997</v>
          </cell>
          <cell r="FP321">
            <v>355.53300000000002</v>
          </cell>
          <cell r="FQ321">
            <v>2635.596</v>
          </cell>
          <cell r="FS321">
            <v>3091.5329999999999</v>
          </cell>
          <cell r="FU321">
            <v>9.3456999999999998E-2</v>
          </cell>
          <cell r="FV321">
            <v>-446.82</v>
          </cell>
          <cell r="FW321">
            <v>0</v>
          </cell>
          <cell r="FX321">
            <v>0</v>
          </cell>
          <cell r="FY321">
            <v>0</v>
          </cell>
          <cell r="FZ321">
            <v>155.80000000000001</v>
          </cell>
          <cell r="GA321">
            <v>0.23364199999999999</v>
          </cell>
          <cell r="GB321">
            <v>-930.83</v>
          </cell>
          <cell r="GC321">
            <v>1.1682E-2</v>
          </cell>
          <cell r="GD321">
            <v>-46.54</v>
          </cell>
          <cell r="GE321">
            <v>0.29205199999999998</v>
          </cell>
          <cell r="GF321">
            <v>-1396.3</v>
          </cell>
          <cell r="GL321">
            <v>-301.66000000000003</v>
          </cell>
          <cell r="GN321">
            <v>-749.96</v>
          </cell>
          <cell r="GO321">
            <v>1.4999999999999999E-2</v>
          </cell>
          <cell r="GP321">
            <v>-254.84</v>
          </cell>
          <cell r="GQ321" t="str">
            <v>72-41-187</v>
          </cell>
          <cell r="GR321">
            <v>138</v>
          </cell>
          <cell r="GS321">
            <v>-100</v>
          </cell>
          <cell r="GV321">
            <v>0</v>
          </cell>
          <cell r="GW321">
            <v>0</v>
          </cell>
          <cell r="GX321">
            <v>-4126.95</v>
          </cell>
          <cell r="GY321">
            <v>-100</v>
          </cell>
          <cell r="GZ321">
            <v>-4226.95</v>
          </cell>
          <cell r="HB321">
            <v>10208.57</v>
          </cell>
          <cell r="HC321">
            <v>15829.330000000002</v>
          </cell>
          <cell r="HE321">
            <v>1094.1899999999987</v>
          </cell>
          <cell r="HO321">
            <v>3092</v>
          </cell>
          <cell r="HP321">
            <v>3092</v>
          </cell>
          <cell r="HQ321">
            <v>0</v>
          </cell>
          <cell r="HR321">
            <v>10208.57</v>
          </cell>
          <cell r="HS321">
            <v>-749.96</v>
          </cell>
          <cell r="HT321">
            <v>-301.66000000000003</v>
          </cell>
          <cell r="HU321">
            <v>9156.9500000000007</v>
          </cell>
          <cell r="HV321">
            <v>0</v>
          </cell>
          <cell r="HW321">
            <v>9156.9500000000007</v>
          </cell>
          <cell r="HY321">
            <v>2.9614974126778786</v>
          </cell>
          <cell r="HZ321" t="e">
            <v>#DIV/0!</v>
          </cell>
          <cell r="IA321">
            <v>2.9614974126778786</v>
          </cell>
        </row>
        <row r="323">
          <cell r="GJ323" t="str">
            <v>NTPL Fuel %</v>
          </cell>
        </row>
        <row r="324">
          <cell r="B324" t="str">
            <v>72-40-132</v>
          </cell>
          <cell r="C324" t="str">
            <v>Spindletop-PUR01279</v>
          </cell>
          <cell r="D324" t="str">
            <v>Wilson Harris 3</v>
          </cell>
          <cell r="E324">
            <v>0</v>
          </cell>
          <cell r="F324">
            <v>0</v>
          </cell>
          <cell r="H324">
            <v>3.1255999999999999</v>
          </cell>
          <cell r="I324">
            <v>3.1255999999999999</v>
          </cell>
          <cell r="J324">
            <v>1.1047</v>
          </cell>
          <cell r="K324">
            <v>0.24629999999999999</v>
          </cell>
          <cell r="L324">
            <v>0.3407</v>
          </cell>
          <cell r="M324">
            <v>0.13150000000000001</v>
          </cell>
          <cell r="N324">
            <v>0.1099</v>
          </cell>
          <cell r="O324">
            <v>0.1978</v>
          </cell>
          <cell r="P324">
            <v>5.2565</v>
          </cell>
          <cell r="Q324">
            <v>1.4384999999999999</v>
          </cell>
          <cell r="R324">
            <v>1213.5999999999999</v>
          </cell>
          <cell r="T324" t="str">
            <v>PriceTableXTXNGL</v>
          </cell>
          <cell r="Y324">
            <v>41388</v>
          </cell>
          <cell r="Z324">
            <v>14.65</v>
          </cell>
          <cell r="AB324">
            <v>0</v>
          </cell>
          <cell r="AC324">
            <v>0</v>
          </cell>
          <cell r="AE324" t="str">
            <v>Yes</v>
          </cell>
          <cell r="AG324" t="str">
            <v>Yes</v>
          </cell>
          <cell r="AI324">
            <v>0</v>
          </cell>
          <cell r="AK324">
            <v>0</v>
          </cell>
          <cell r="AL324">
            <v>0</v>
          </cell>
          <cell r="AM324">
            <v>0</v>
          </cell>
          <cell r="AN324">
            <v>0</v>
          </cell>
          <cell r="AO324">
            <v>0</v>
          </cell>
          <cell r="AP324">
            <v>0</v>
          </cell>
          <cell r="AQ324">
            <v>0</v>
          </cell>
          <cell r="AR324">
            <v>0</v>
          </cell>
          <cell r="AS324">
            <v>0</v>
          </cell>
          <cell r="AU324">
            <v>0</v>
          </cell>
          <cell r="AV324">
            <v>0</v>
          </cell>
          <cell r="AW324">
            <v>0</v>
          </cell>
          <cell r="AX324">
            <v>0</v>
          </cell>
          <cell r="AY324">
            <v>0</v>
          </cell>
          <cell r="AZ324">
            <v>0</v>
          </cell>
          <cell r="BA324">
            <v>0</v>
          </cell>
          <cell r="BB324">
            <v>0</v>
          </cell>
          <cell r="BC324">
            <v>0</v>
          </cell>
          <cell r="BE324">
            <v>0</v>
          </cell>
          <cell r="BF324">
            <v>0</v>
          </cell>
          <cell r="BG324">
            <v>0</v>
          </cell>
          <cell r="BH324">
            <v>0</v>
          </cell>
          <cell r="BI324">
            <v>0</v>
          </cell>
          <cell r="BJ324">
            <v>0</v>
          </cell>
          <cell r="BK324">
            <v>0</v>
          </cell>
          <cell r="BL324">
            <v>0</v>
          </cell>
          <cell r="BM324">
            <v>0</v>
          </cell>
          <cell r="BO324">
            <v>0</v>
          </cell>
          <cell r="BP324">
            <v>0</v>
          </cell>
          <cell r="BQ324">
            <v>0</v>
          </cell>
          <cell r="BR324">
            <v>0</v>
          </cell>
          <cell r="BS324">
            <v>0</v>
          </cell>
          <cell r="BT324">
            <v>0</v>
          </cell>
          <cell r="BU324">
            <v>0</v>
          </cell>
          <cell r="BV324">
            <v>0</v>
          </cell>
          <cell r="BW324">
            <v>0</v>
          </cell>
          <cell r="CI324">
            <v>0</v>
          </cell>
          <cell r="CJ324">
            <v>0</v>
          </cell>
          <cell r="CK324">
            <v>0</v>
          </cell>
          <cell r="CL324">
            <v>0</v>
          </cell>
          <cell r="CM324">
            <v>0</v>
          </cell>
          <cell r="CN324">
            <v>0</v>
          </cell>
          <cell r="CO324">
            <v>0</v>
          </cell>
          <cell r="CP324">
            <v>0</v>
          </cell>
          <cell r="CQ324">
            <v>0</v>
          </cell>
          <cell r="CS324">
            <v>0</v>
          </cell>
          <cell r="CT324">
            <v>0</v>
          </cell>
          <cell r="CU324">
            <v>0</v>
          </cell>
          <cell r="CV324">
            <v>0</v>
          </cell>
          <cell r="CW324">
            <v>0</v>
          </cell>
          <cell r="CX324">
            <v>0</v>
          </cell>
          <cell r="CY324">
            <v>0</v>
          </cell>
          <cell r="CZ324">
            <v>0</v>
          </cell>
          <cell r="DB324">
            <v>0</v>
          </cell>
          <cell r="DC324">
            <v>0</v>
          </cell>
          <cell r="DD324">
            <v>0</v>
          </cell>
          <cell r="DE324">
            <v>0</v>
          </cell>
          <cell r="DF324">
            <v>0</v>
          </cell>
          <cell r="DG324">
            <v>0</v>
          </cell>
          <cell r="DH324">
            <v>0</v>
          </cell>
          <cell r="DI324">
            <v>0</v>
          </cell>
          <cell r="DJ324">
            <v>0</v>
          </cell>
          <cell r="DL324">
            <v>0.173902</v>
          </cell>
          <cell r="DM324">
            <v>0.173902</v>
          </cell>
          <cell r="DN324">
            <v>0.788246</v>
          </cell>
          <cell r="DO324">
            <v>1.126215</v>
          </cell>
          <cell r="DP324">
            <v>1.0925590000000001</v>
          </cell>
          <cell r="DQ324">
            <v>1.9415899999999999</v>
          </cell>
          <cell r="DS324">
            <v>0</v>
          </cell>
          <cell r="DT324">
            <v>0</v>
          </cell>
          <cell r="DU324">
            <v>0</v>
          </cell>
          <cell r="DV324">
            <v>0</v>
          </cell>
          <cell r="DW324">
            <v>0</v>
          </cell>
          <cell r="DX324">
            <v>0</v>
          </cell>
          <cell r="DY324">
            <v>0</v>
          </cell>
          <cell r="DZ324">
            <v>0</v>
          </cell>
          <cell r="EA324">
            <v>0</v>
          </cell>
          <cell r="EC324">
            <v>0</v>
          </cell>
          <cell r="ED324">
            <v>0</v>
          </cell>
          <cell r="EE324">
            <v>0</v>
          </cell>
          <cell r="EF324">
            <v>0</v>
          </cell>
          <cell r="EG324">
            <v>0</v>
          </cell>
          <cell r="EH324">
            <v>0</v>
          </cell>
          <cell r="EI324">
            <v>0</v>
          </cell>
          <cell r="EJ324">
            <v>0</v>
          </cell>
          <cell r="EK324">
            <v>0</v>
          </cell>
          <cell r="EM324">
            <v>0</v>
          </cell>
          <cell r="EN324">
            <v>0</v>
          </cell>
          <cell r="EP324">
            <v>0</v>
          </cell>
          <cell r="EQ324">
            <v>0</v>
          </cell>
          <cell r="ES324">
            <v>0</v>
          </cell>
          <cell r="ET324">
            <v>0</v>
          </cell>
          <cell r="EX324">
            <v>0</v>
          </cell>
          <cell r="EY324">
            <v>0</v>
          </cell>
          <cell r="FA324">
            <v>0</v>
          </cell>
          <cell r="FB324">
            <v>0</v>
          </cell>
          <cell r="FC324">
            <v>0</v>
          </cell>
          <cell r="FD324">
            <v>0</v>
          </cell>
          <cell r="FE324">
            <v>0</v>
          </cell>
          <cell r="FF324">
            <v>0</v>
          </cell>
          <cell r="FK324">
            <v>0</v>
          </cell>
          <cell r="FL324">
            <v>0</v>
          </cell>
          <cell r="FM324">
            <v>0</v>
          </cell>
          <cell r="FN324">
            <v>0</v>
          </cell>
          <cell r="FO324">
            <v>0</v>
          </cell>
          <cell r="FP324">
            <v>0</v>
          </cell>
          <cell r="FQ324">
            <v>0</v>
          </cell>
          <cell r="FS324">
            <v>0</v>
          </cell>
          <cell r="FY324">
            <v>0</v>
          </cell>
          <cell r="FZ324">
            <v>144.5</v>
          </cell>
          <cell r="GA324">
            <v>0</v>
          </cell>
          <cell r="GB324">
            <v>0</v>
          </cell>
          <cell r="GE324">
            <v>0.2</v>
          </cell>
          <cell r="GF324">
            <v>0</v>
          </cell>
          <cell r="GG324">
            <v>0</v>
          </cell>
          <cell r="GH324">
            <v>0</v>
          </cell>
          <cell r="GJ324">
            <v>0</v>
          </cell>
          <cell r="GK324">
            <v>9.8547999999999997E-2</v>
          </cell>
          <cell r="GL324">
            <v>0</v>
          </cell>
          <cell r="GM324">
            <v>0.245</v>
          </cell>
          <cell r="GN324">
            <v>0</v>
          </cell>
          <cell r="GO324">
            <v>1.2500000000000001E-2</v>
          </cell>
          <cell r="GP324">
            <v>0</v>
          </cell>
          <cell r="GQ324" t="str">
            <v>72-41-132</v>
          </cell>
          <cell r="GR324">
            <v>19237</v>
          </cell>
          <cell r="GS324">
            <v>-75</v>
          </cell>
          <cell r="GV324">
            <v>-447</v>
          </cell>
          <cell r="GW324">
            <v>-1644.44</v>
          </cell>
          <cell r="GX324">
            <v>0</v>
          </cell>
          <cell r="GY324">
            <v>-1719.44</v>
          </cell>
          <cell r="GZ324">
            <v>0</v>
          </cell>
          <cell r="HB324">
            <v>0</v>
          </cell>
          <cell r="HC324">
            <v>0</v>
          </cell>
          <cell r="HE324">
            <v>0</v>
          </cell>
          <cell r="HO324">
            <v>0</v>
          </cell>
          <cell r="HP324">
            <v>0</v>
          </cell>
          <cell r="HQ324">
            <v>0</v>
          </cell>
          <cell r="HR324">
            <v>0</v>
          </cell>
          <cell r="HU324">
            <v>0</v>
          </cell>
          <cell r="HV324">
            <v>0</v>
          </cell>
          <cell r="HW324">
            <v>0</v>
          </cell>
        </row>
        <row r="325">
          <cell r="B325" t="str">
            <v>72-40-135</v>
          </cell>
          <cell r="C325" t="str">
            <v>Spindletop-PUR01279</v>
          </cell>
          <cell r="D325" t="str">
            <v>Wilson Harris 2</v>
          </cell>
          <cell r="E325">
            <v>9189</v>
          </cell>
          <cell r="F325">
            <v>10964</v>
          </cell>
          <cell r="H325">
            <v>3.0916999999999999</v>
          </cell>
          <cell r="I325">
            <v>3.0916999999999999</v>
          </cell>
          <cell r="J325">
            <v>1.0807</v>
          </cell>
          <cell r="K325">
            <v>0.24030000000000001</v>
          </cell>
          <cell r="L325">
            <v>0.33260000000000001</v>
          </cell>
          <cell r="M325">
            <v>0.126</v>
          </cell>
          <cell r="N325">
            <v>0.1033</v>
          </cell>
          <cell r="O325">
            <v>0.24610000000000001</v>
          </cell>
          <cell r="P325">
            <v>5.2206999999999999</v>
          </cell>
          <cell r="Q325">
            <v>1.3529</v>
          </cell>
          <cell r="R325">
            <v>1214.2</v>
          </cell>
          <cell r="T325" t="str">
            <v>PriceTableXTXNGL</v>
          </cell>
          <cell r="Y325">
            <v>41382</v>
          </cell>
          <cell r="Z325">
            <v>14.65</v>
          </cell>
          <cell r="AB325">
            <v>8745.1749999999993</v>
          </cell>
          <cell r="AC325">
            <v>10477.036</v>
          </cell>
          <cell r="AE325" t="str">
            <v>Yes</v>
          </cell>
          <cell r="AG325" t="str">
            <v>Yes</v>
          </cell>
          <cell r="AI325">
            <v>0</v>
          </cell>
          <cell r="AK325">
            <v>28279.536</v>
          </cell>
          <cell r="AL325">
            <v>28279.536</v>
          </cell>
          <cell r="AM325">
            <v>9885.0779999999995</v>
          </cell>
          <cell r="AN325">
            <v>2198.0050000000001</v>
          </cell>
          <cell r="AO325">
            <v>3042.2660000000001</v>
          </cell>
          <cell r="AP325">
            <v>1152.5119999999999</v>
          </cell>
          <cell r="AQ325">
            <v>944.87699999999995</v>
          </cell>
          <cell r="AR325">
            <v>2251.0569999999998</v>
          </cell>
          <cell r="AS325">
            <v>76032.866999999998</v>
          </cell>
          <cell r="AU325">
            <v>27037.457999999999</v>
          </cell>
          <cell r="AV325">
            <v>27037.457999999999</v>
          </cell>
          <cell r="AW325">
            <v>9450.9110000000001</v>
          </cell>
          <cell r="AX325">
            <v>2101.4659999999999</v>
          </cell>
          <cell r="AY325">
            <v>2908.645</v>
          </cell>
          <cell r="AZ325">
            <v>1101.8920000000001</v>
          </cell>
          <cell r="BA325">
            <v>903.37699999999995</v>
          </cell>
          <cell r="BB325">
            <v>2152.1880000000001</v>
          </cell>
          <cell r="BC325">
            <v>72693.39499999999</v>
          </cell>
          <cell r="BE325">
            <v>190.74299999999999</v>
          </cell>
          <cell r="BF325">
            <v>22876.647000000001</v>
          </cell>
          <cell r="BG325">
            <v>9689.8819999999996</v>
          </cell>
          <cell r="BH325">
            <v>1946.915</v>
          </cell>
          <cell r="BI325">
            <v>3236.79</v>
          </cell>
          <cell r="BJ325">
            <v>1127.9179999999999</v>
          </cell>
          <cell r="BK325">
            <v>929.02700000000004</v>
          </cell>
          <cell r="BL325">
            <v>2259.4360000000001</v>
          </cell>
          <cell r="BM325">
            <v>42257.358</v>
          </cell>
          <cell r="BO325">
            <v>190.74299999999999</v>
          </cell>
          <cell r="BP325">
            <v>22876.648000000001</v>
          </cell>
          <cell r="BQ325">
            <v>9689.8819999999996</v>
          </cell>
          <cell r="BR325">
            <v>1946.915</v>
          </cell>
          <cell r="BS325">
            <v>3236.79</v>
          </cell>
          <cell r="BT325">
            <v>1127.9179999999999</v>
          </cell>
          <cell r="BU325">
            <v>929.02700000000004</v>
          </cell>
          <cell r="BV325">
            <v>2259.4369999999999</v>
          </cell>
          <cell r="BW325">
            <v>42257.36</v>
          </cell>
          <cell r="CI325">
            <v>0</v>
          </cell>
          <cell r="CJ325">
            <v>0</v>
          </cell>
          <cell r="CK325">
            <v>0</v>
          </cell>
          <cell r="CL325">
            <v>0</v>
          </cell>
          <cell r="CM325">
            <v>0</v>
          </cell>
          <cell r="CN325">
            <v>0</v>
          </cell>
          <cell r="CO325">
            <v>0</v>
          </cell>
          <cell r="CP325">
            <v>0</v>
          </cell>
          <cell r="CQ325">
            <v>0</v>
          </cell>
          <cell r="CS325">
            <v>11.316000000000001</v>
          </cell>
          <cell r="CT325">
            <v>860.29300000000001</v>
          </cell>
          <cell r="CU325">
            <v>353.73200000000003</v>
          </cell>
          <cell r="CV325">
            <v>59.835000000000001</v>
          </cell>
          <cell r="CW325">
            <v>103.25700000000001</v>
          </cell>
          <cell r="CX325">
            <v>31.018000000000001</v>
          </cell>
          <cell r="CY325">
            <v>25.776</v>
          </cell>
          <cell r="CZ325">
            <v>55.258000000000003</v>
          </cell>
          <cell r="DB325">
            <v>11.393000000000001</v>
          </cell>
          <cell r="DC325">
            <v>1517.6369999999999</v>
          </cell>
          <cell r="DD325">
            <v>887.23500000000001</v>
          </cell>
          <cell r="DE325">
            <v>193.971</v>
          </cell>
          <cell r="DF325">
            <v>335.78500000000003</v>
          </cell>
          <cell r="DG325">
            <v>123.71</v>
          </cell>
          <cell r="DH325">
            <v>103.001</v>
          </cell>
          <cell r="DI325">
            <v>261.98200000000003</v>
          </cell>
          <cell r="DJ325">
            <v>3434.7139999999999</v>
          </cell>
          <cell r="DL325">
            <v>0.173902</v>
          </cell>
          <cell r="DM325">
            <v>0.173902</v>
          </cell>
          <cell r="DN325">
            <v>0.788246</v>
          </cell>
          <cell r="DO325">
            <v>1.126215</v>
          </cell>
          <cell r="DP325">
            <v>1.0925590000000001</v>
          </cell>
          <cell r="DQ325">
            <v>1.9415899999999999</v>
          </cell>
          <cell r="DS325">
            <v>33.17</v>
          </cell>
          <cell r="DT325">
            <v>3978.29</v>
          </cell>
          <cell r="DU325">
            <v>7638.01</v>
          </cell>
          <cell r="DV325">
            <v>2192.64</v>
          </cell>
          <cell r="DW325">
            <v>3536.38</v>
          </cell>
          <cell r="DX325">
            <v>2189.9499999999998</v>
          </cell>
          <cell r="DY325">
            <v>1803.79</v>
          </cell>
          <cell r="DZ325">
            <v>4386.8999999999996</v>
          </cell>
          <cell r="EA325">
            <v>25759.130000000005</v>
          </cell>
          <cell r="EC325">
            <v>0</v>
          </cell>
          <cell r="ED325">
            <v>0</v>
          </cell>
          <cell r="EE325">
            <v>0</v>
          </cell>
          <cell r="EF325">
            <v>0</v>
          </cell>
          <cell r="EG325">
            <v>0</v>
          </cell>
          <cell r="EH325">
            <v>0</v>
          </cell>
          <cell r="EI325">
            <v>0</v>
          </cell>
          <cell r="EJ325">
            <v>0</v>
          </cell>
          <cell r="EK325">
            <v>0</v>
          </cell>
          <cell r="EM325">
            <v>201.673</v>
          </cell>
          <cell r="EN325">
            <v>203.57399999999998</v>
          </cell>
          <cell r="EP325">
            <v>228.565</v>
          </cell>
          <cell r="EQ325">
            <v>232.417</v>
          </cell>
          <cell r="ES325">
            <v>42.079000000000001</v>
          </cell>
          <cell r="ET325">
            <v>48.707000000000001</v>
          </cell>
          <cell r="EX325">
            <v>9146.9210000000003</v>
          </cell>
          <cell r="EY325">
            <v>10915.293</v>
          </cell>
          <cell r="FA325">
            <v>2.1800000000000002</v>
          </cell>
          <cell r="FB325">
            <v>2.597</v>
          </cell>
          <cell r="FC325">
            <v>196.309</v>
          </cell>
          <cell r="FD325">
            <v>244.49600000000001</v>
          </cell>
          <cell r="FE325">
            <v>90.658000000000001</v>
          </cell>
          <cell r="FF325">
            <v>106.17100000000001</v>
          </cell>
          <cell r="FK325">
            <v>7044.5879999999997</v>
          </cell>
          <cell r="FL325">
            <v>7142.35</v>
          </cell>
          <cell r="FM325">
            <v>7083.116</v>
          </cell>
          <cell r="FN325">
            <v>157.35400000000001</v>
          </cell>
          <cell r="FO325">
            <v>74.608999999999995</v>
          </cell>
          <cell r="FP325">
            <v>821.38599999999997</v>
          </cell>
          <cell r="FQ325">
            <v>6089.0010000000002</v>
          </cell>
          <cell r="FS325">
            <v>7142.35</v>
          </cell>
          <cell r="FY325">
            <v>0</v>
          </cell>
          <cell r="FZ325">
            <v>145.9</v>
          </cell>
          <cell r="GA325">
            <v>0.20105999999999999</v>
          </cell>
          <cell r="GB325">
            <v>-1847.5399999999995</v>
          </cell>
          <cell r="GE325">
            <v>0.2</v>
          </cell>
          <cell r="GF325">
            <v>-1488.94</v>
          </cell>
          <cell r="GG325">
            <v>0</v>
          </cell>
          <cell r="GH325">
            <v>0</v>
          </cell>
          <cell r="GJ325">
            <v>-186.48</v>
          </cell>
          <cell r="GK325">
            <v>9.8547999999999997E-2</v>
          </cell>
          <cell r="GL325">
            <v>-703.86</v>
          </cell>
          <cell r="GM325">
            <v>0.245</v>
          </cell>
          <cell r="GN325">
            <v>-1741.13</v>
          </cell>
          <cell r="GO325">
            <v>1.2500000000000001E-2</v>
          </cell>
          <cell r="GP325">
            <v>-528.22</v>
          </cell>
          <cell r="GQ325" t="str">
            <v>72-41-135</v>
          </cell>
          <cell r="GR325">
            <v>0</v>
          </cell>
          <cell r="GS325">
            <v>-75</v>
          </cell>
          <cell r="GV325">
            <v>0</v>
          </cell>
          <cell r="GW325">
            <v>0</v>
          </cell>
          <cell r="GX325">
            <v>-6496.17</v>
          </cell>
          <cell r="GY325">
            <v>-75</v>
          </cell>
          <cell r="GZ325">
            <v>-6496.17</v>
          </cell>
          <cell r="HB325">
            <v>40040.53</v>
          </cell>
          <cell r="HC325">
            <v>33544.36</v>
          </cell>
          <cell r="HE325">
            <v>25759.130000000005</v>
          </cell>
          <cell r="HO325">
            <v>7142</v>
          </cell>
          <cell r="HP325">
            <v>7142</v>
          </cell>
          <cell r="HQ325">
            <v>0</v>
          </cell>
          <cell r="HR325">
            <v>40040.53</v>
          </cell>
          <cell r="HU325">
            <v>40040.53</v>
          </cell>
          <cell r="HV325">
            <v>0</v>
          </cell>
          <cell r="HW325">
            <v>40040.53</v>
          </cell>
        </row>
        <row r="326">
          <cell r="B326" t="str">
            <v>72-40-136</v>
          </cell>
          <cell r="C326" t="str">
            <v>Spindletop-PUR01279</v>
          </cell>
          <cell r="D326" t="str">
            <v>Wilson Harris 4</v>
          </cell>
          <cell r="E326">
            <v>0</v>
          </cell>
          <cell r="F326">
            <v>0</v>
          </cell>
          <cell r="H326">
            <v>3.2299000000000002</v>
          </cell>
          <cell r="I326">
            <v>3.2299000000000002</v>
          </cell>
          <cell r="J326">
            <v>1.1695</v>
          </cell>
          <cell r="K326">
            <v>0.25619999999999998</v>
          </cell>
          <cell r="L326">
            <v>0.36199999999999999</v>
          </cell>
          <cell r="M326">
            <v>0.1328</v>
          </cell>
          <cell r="N326">
            <v>0.1158</v>
          </cell>
          <cell r="O326">
            <v>0.25009999999999999</v>
          </cell>
          <cell r="P326">
            <v>5.5163000000000002</v>
          </cell>
          <cell r="Q326">
            <v>1.6068</v>
          </cell>
          <cell r="R326">
            <v>1231.9000000000001</v>
          </cell>
          <cell r="T326" t="str">
            <v>PriceTableXTXNGL</v>
          </cell>
          <cell r="Y326">
            <v>40371</v>
          </cell>
          <cell r="Z326">
            <v>14.65</v>
          </cell>
          <cell r="AB326">
            <v>0</v>
          </cell>
          <cell r="AC326">
            <v>0</v>
          </cell>
          <cell r="AE326" t="str">
            <v>Yes</v>
          </cell>
          <cell r="AG326" t="str">
            <v>Yes</v>
          </cell>
          <cell r="AI326">
            <v>0</v>
          </cell>
          <cell r="AK326">
            <v>0</v>
          </cell>
          <cell r="AL326">
            <v>0</v>
          </cell>
          <cell r="AM326">
            <v>0</v>
          </cell>
          <cell r="AN326">
            <v>0</v>
          </cell>
          <cell r="AO326">
            <v>0</v>
          </cell>
          <cell r="AP326">
            <v>0</v>
          </cell>
          <cell r="AQ326">
            <v>0</v>
          </cell>
          <cell r="AR326">
            <v>0</v>
          </cell>
          <cell r="AS326">
            <v>0</v>
          </cell>
          <cell r="AU326">
            <v>0</v>
          </cell>
          <cell r="AV326">
            <v>0</v>
          </cell>
          <cell r="AW326">
            <v>0</v>
          </cell>
          <cell r="AX326">
            <v>0</v>
          </cell>
          <cell r="AY326">
            <v>0</v>
          </cell>
          <cell r="AZ326">
            <v>0</v>
          </cell>
          <cell r="BA326">
            <v>0</v>
          </cell>
          <cell r="BB326">
            <v>0</v>
          </cell>
          <cell r="BC326">
            <v>0</v>
          </cell>
          <cell r="BE326">
            <v>0</v>
          </cell>
          <cell r="BF326">
            <v>0</v>
          </cell>
          <cell r="BG326">
            <v>0</v>
          </cell>
          <cell r="BH326">
            <v>0</v>
          </cell>
          <cell r="BI326">
            <v>0</v>
          </cell>
          <cell r="BJ326">
            <v>0</v>
          </cell>
          <cell r="BK326">
            <v>0</v>
          </cell>
          <cell r="BL326">
            <v>0</v>
          </cell>
          <cell r="BM326">
            <v>0</v>
          </cell>
          <cell r="BO326">
            <v>0</v>
          </cell>
          <cell r="BP326">
            <v>0</v>
          </cell>
          <cell r="BQ326">
            <v>0</v>
          </cell>
          <cell r="BR326">
            <v>0</v>
          </cell>
          <cell r="BS326">
            <v>0</v>
          </cell>
          <cell r="BT326">
            <v>0</v>
          </cell>
          <cell r="BU326">
            <v>0</v>
          </cell>
          <cell r="BV326">
            <v>0</v>
          </cell>
          <cell r="BW326">
            <v>0</v>
          </cell>
          <cell r="CI326">
            <v>0</v>
          </cell>
          <cell r="CJ326">
            <v>0</v>
          </cell>
          <cell r="CK326">
            <v>0</v>
          </cell>
          <cell r="CL326">
            <v>0</v>
          </cell>
          <cell r="CM326">
            <v>0</v>
          </cell>
          <cell r="CN326">
            <v>0</v>
          </cell>
          <cell r="CO326">
            <v>0</v>
          </cell>
          <cell r="CP326">
            <v>0</v>
          </cell>
          <cell r="CQ326">
            <v>0</v>
          </cell>
          <cell r="CS326">
            <v>0</v>
          </cell>
          <cell r="CT326">
            <v>0</v>
          </cell>
          <cell r="CU326">
            <v>0</v>
          </cell>
          <cell r="CV326">
            <v>0</v>
          </cell>
          <cell r="CW326">
            <v>0</v>
          </cell>
          <cell r="CX326">
            <v>0</v>
          </cell>
          <cell r="CY326">
            <v>0</v>
          </cell>
          <cell r="CZ326">
            <v>0</v>
          </cell>
          <cell r="DB326">
            <v>0</v>
          </cell>
          <cell r="DC326">
            <v>0</v>
          </cell>
          <cell r="DD326">
            <v>0</v>
          </cell>
          <cell r="DE326">
            <v>0</v>
          </cell>
          <cell r="DF326">
            <v>0</v>
          </cell>
          <cell r="DG326">
            <v>0</v>
          </cell>
          <cell r="DH326">
            <v>0</v>
          </cell>
          <cell r="DI326">
            <v>0</v>
          </cell>
          <cell r="DJ326">
            <v>0</v>
          </cell>
          <cell r="DL326">
            <v>0.173902</v>
          </cell>
          <cell r="DM326">
            <v>0.173902</v>
          </cell>
          <cell r="DN326">
            <v>0.788246</v>
          </cell>
          <cell r="DO326">
            <v>1.126215</v>
          </cell>
          <cell r="DP326">
            <v>1.0925590000000001</v>
          </cell>
          <cell r="DQ326">
            <v>1.9415899999999999</v>
          </cell>
          <cell r="DS326">
            <v>0</v>
          </cell>
          <cell r="DT326">
            <v>0</v>
          </cell>
          <cell r="DU326">
            <v>0</v>
          </cell>
          <cell r="DV326">
            <v>0</v>
          </cell>
          <cell r="DW326">
            <v>0</v>
          </cell>
          <cell r="DX326">
            <v>0</v>
          </cell>
          <cell r="DY326">
            <v>0</v>
          </cell>
          <cell r="DZ326">
            <v>0</v>
          </cell>
          <cell r="EA326">
            <v>0</v>
          </cell>
          <cell r="EC326">
            <v>0</v>
          </cell>
          <cell r="ED326">
            <v>0</v>
          </cell>
          <cell r="EE326">
            <v>0</v>
          </cell>
          <cell r="EF326">
            <v>0</v>
          </cell>
          <cell r="EG326">
            <v>0</v>
          </cell>
          <cell r="EH326">
            <v>0</v>
          </cell>
          <cell r="EI326">
            <v>0</v>
          </cell>
          <cell r="EJ326">
            <v>0</v>
          </cell>
          <cell r="EK326">
            <v>0</v>
          </cell>
          <cell r="EM326">
            <v>0</v>
          </cell>
          <cell r="EN326">
            <v>0</v>
          </cell>
          <cell r="EP326">
            <v>0</v>
          </cell>
          <cell r="EQ326">
            <v>0</v>
          </cell>
          <cell r="ES326">
            <v>0</v>
          </cell>
          <cell r="ET326">
            <v>0</v>
          </cell>
          <cell r="EX326">
            <v>0</v>
          </cell>
          <cell r="EY326">
            <v>0</v>
          </cell>
          <cell r="FA326">
            <v>0</v>
          </cell>
          <cell r="FB326">
            <v>0</v>
          </cell>
          <cell r="FC326">
            <v>0</v>
          </cell>
          <cell r="FD326">
            <v>0</v>
          </cell>
          <cell r="FE326">
            <v>0</v>
          </cell>
          <cell r="FF326">
            <v>0</v>
          </cell>
          <cell r="FK326">
            <v>0</v>
          </cell>
          <cell r="FL326">
            <v>0</v>
          </cell>
          <cell r="FM326">
            <v>0</v>
          </cell>
          <cell r="FN326">
            <v>0</v>
          </cell>
          <cell r="FO326">
            <v>0</v>
          </cell>
          <cell r="FP326">
            <v>0</v>
          </cell>
          <cell r="FQ326">
            <v>0</v>
          </cell>
          <cell r="FS326">
            <v>0</v>
          </cell>
          <cell r="FY326">
            <v>-75</v>
          </cell>
          <cell r="FZ326">
            <v>6.8</v>
          </cell>
          <cell r="GA326">
            <v>0</v>
          </cell>
          <cell r="GB326">
            <v>0</v>
          </cell>
          <cell r="GE326">
            <v>0.2</v>
          </cell>
          <cell r="GF326">
            <v>0</v>
          </cell>
          <cell r="GG326">
            <v>0</v>
          </cell>
          <cell r="GH326">
            <v>0</v>
          </cell>
          <cell r="GJ326">
            <v>0</v>
          </cell>
          <cell r="GK326">
            <v>9.8547999999999997E-2</v>
          </cell>
          <cell r="GL326">
            <v>0</v>
          </cell>
          <cell r="GM326">
            <v>0.245</v>
          </cell>
          <cell r="GN326">
            <v>0</v>
          </cell>
          <cell r="GO326">
            <v>1.2500000000000001E-2</v>
          </cell>
          <cell r="GP326">
            <v>0</v>
          </cell>
          <cell r="GQ326" t="str">
            <v xml:space="preserve"> </v>
          </cell>
          <cell r="GR326">
            <v>0</v>
          </cell>
          <cell r="GS326">
            <v>0</v>
          </cell>
          <cell r="GV326">
            <v>0</v>
          </cell>
          <cell r="GW326">
            <v>0</v>
          </cell>
          <cell r="GX326">
            <v>-75</v>
          </cell>
          <cell r="GY326">
            <v>0</v>
          </cell>
          <cell r="GZ326">
            <v>0</v>
          </cell>
          <cell r="HB326">
            <v>0</v>
          </cell>
          <cell r="HC326">
            <v>0</v>
          </cell>
          <cell r="HE326">
            <v>0</v>
          </cell>
          <cell r="HO326">
            <v>0</v>
          </cell>
          <cell r="HP326">
            <v>0</v>
          </cell>
          <cell r="HQ326">
            <v>0</v>
          </cell>
          <cell r="HR326">
            <v>0</v>
          </cell>
          <cell r="HU326">
            <v>0</v>
          </cell>
          <cell r="HV326">
            <v>0</v>
          </cell>
          <cell r="HW326">
            <v>0</v>
          </cell>
        </row>
        <row r="327">
          <cell r="B327" t="str">
            <v>72-40-137</v>
          </cell>
          <cell r="C327" t="str">
            <v>Spindletop-PUR01279</v>
          </cell>
          <cell r="D327" t="str">
            <v>Fitz Williams 2</v>
          </cell>
          <cell r="E327">
            <v>14250</v>
          </cell>
          <cell r="F327">
            <v>16832</v>
          </cell>
          <cell r="H327">
            <v>3.0468000000000002</v>
          </cell>
          <cell r="I327">
            <v>3.0468000000000002</v>
          </cell>
          <cell r="J327">
            <v>1.0503</v>
          </cell>
          <cell r="K327">
            <v>0.2293</v>
          </cell>
          <cell r="L327">
            <v>0.31830000000000003</v>
          </cell>
          <cell r="M327">
            <v>0.1196</v>
          </cell>
          <cell r="N327">
            <v>9.6699999999999994E-2</v>
          </cell>
          <cell r="O327">
            <v>0.2283</v>
          </cell>
          <cell r="P327">
            <v>5.0892999999999997</v>
          </cell>
          <cell r="Q327">
            <v>1.4117999999999999</v>
          </cell>
          <cell r="R327">
            <v>1202.3</v>
          </cell>
          <cell r="T327" t="str">
            <v>PriceTableXTXNGL</v>
          </cell>
          <cell r="Y327">
            <v>41388</v>
          </cell>
          <cell r="Z327">
            <v>14.65</v>
          </cell>
          <cell r="AB327">
            <v>13562.358</v>
          </cell>
          <cell r="AC327">
            <v>16084.411</v>
          </cell>
          <cell r="AE327" t="str">
            <v>Yes</v>
          </cell>
          <cell r="AG327" t="str">
            <v>Yes</v>
          </cell>
          <cell r="AI327">
            <v>0</v>
          </cell>
          <cell r="AK327">
            <v>43220.082999999999</v>
          </cell>
          <cell r="AL327">
            <v>43220.082999999999</v>
          </cell>
          <cell r="AM327">
            <v>14898.928</v>
          </cell>
          <cell r="AN327">
            <v>3252.7130000000002</v>
          </cell>
          <cell r="AO327">
            <v>4515.2129999999997</v>
          </cell>
          <cell r="AP327">
            <v>1696.5740000000001</v>
          </cell>
          <cell r="AQ327">
            <v>1371.7280000000001</v>
          </cell>
          <cell r="AR327">
            <v>3238.527</v>
          </cell>
          <cell r="AS327">
            <v>115413.849</v>
          </cell>
          <cell r="AU327">
            <v>41321.792000000001</v>
          </cell>
          <cell r="AV327">
            <v>41321.792000000001</v>
          </cell>
          <cell r="AW327">
            <v>14244.545</v>
          </cell>
          <cell r="AX327">
            <v>3109.8490000000002</v>
          </cell>
          <cell r="AY327">
            <v>4316.8990000000003</v>
          </cell>
          <cell r="AZ327">
            <v>1622.058</v>
          </cell>
          <cell r="BA327">
            <v>1311.48</v>
          </cell>
          <cell r="BB327">
            <v>3096.2860000000001</v>
          </cell>
          <cell r="BC327">
            <v>110344.701</v>
          </cell>
          <cell r="BE327">
            <v>291.51499999999999</v>
          </cell>
          <cell r="BF327">
            <v>34962.758999999998</v>
          </cell>
          <cell r="BG327">
            <v>14604.727000000001</v>
          </cell>
          <cell r="BH327">
            <v>2881.1379999999999</v>
          </cell>
          <cell r="BI327">
            <v>4803.9189999999999</v>
          </cell>
          <cell r="BJ327">
            <v>1660.3710000000001</v>
          </cell>
          <cell r="BK327">
            <v>1348.7170000000001</v>
          </cell>
          <cell r="BL327">
            <v>3250.5819999999999</v>
          </cell>
          <cell r="BM327">
            <v>63803.727999999996</v>
          </cell>
          <cell r="BO327">
            <v>291.51499999999999</v>
          </cell>
          <cell r="BP327">
            <v>34962.756999999998</v>
          </cell>
          <cell r="BQ327">
            <v>14604.726000000001</v>
          </cell>
          <cell r="BR327">
            <v>2881.1379999999999</v>
          </cell>
          <cell r="BS327">
            <v>4803.9189999999999</v>
          </cell>
          <cell r="BT327">
            <v>1660.3710000000001</v>
          </cell>
          <cell r="BU327">
            <v>1348.7180000000001</v>
          </cell>
          <cell r="BV327">
            <v>3250.5819999999999</v>
          </cell>
          <cell r="BW327">
            <v>63803.726000000002</v>
          </cell>
          <cell r="CI327">
            <v>0</v>
          </cell>
          <cell r="CJ327">
            <v>0</v>
          </cell>
          <cell r="CK327">
            <v>0</v>
          </cell>
          <cell r="CL327">
            <v>0</v>
          </cell>
          <cell r="CM327">
            <v>0</v>
          </cell>
          <cell r="CN327">
            <v>0</v>
          </cell>
          <cell r="CO327">
            <v>0</v>
          </cell>
          <cell r="CP327">
            <v>0</v>
          </cell>
          <cell r="CQ327">
            <v>0</v>
          </cell>
          <cell r="CS327">
            <v>17.294</v>
          </cell>
          <cell r="CT327">
            <v>1314.799</v>
          </cell>
          <cell r="CU327">
            <v>533.15</v>
          </cell>
          <cell r="CV327">
            <v>88.546000000000006</v>
          </cell>
          <cell r="CW327">
            <v>153.25</v>
          </cell>
          <cell r="CX327">
            <v>45.661000000000001</v>
          </cell>
          <cell r="CY327">
            <v>37.420999999999999</v>
          </cell>
          <cell r="CZ327">
            <v>79.498999999999995</v>
          </cell>
          <cell r="DB327">
            <v>17.411999999999999</v>
          </cell>
          <cell r="DC327">
            <v>2319.4290000000001</v>
          </cell>
          <cell r="DD327">
            <v>1337.2529999999999</v>
          </cell>
          <cell r="DE327">
            <v>287.048</v>
          </cell>
          <cell r="DF327">
            <v>498.35899999999998</v>
          </cell>
          <cell r="DG327">
            <v>182.10900000000001</v>
          </cell>
          <cell r="DH327">
            <v>149.53200000000001</v>
          </cell>
          <cell r="DI327">
            <v>376.90499999999997</v>
          </cell>
          <cell r="DJ327">
            <v>5168.0470000000005</v>
          </cell>
          <cell r="DL327">
            <v>0.173902</v>
          </cell>
          <cell r="DM327">
            <v>0.173902</v>
          </cell>
          <cell r="DN327">
            <v>0.788246</v>
          </cell>
          <cell r="DO327">
            <v>1.126215</v>
          </cell>
          <cell r="DP327">
            <v>1.0925590000000001</v>
          </cell>
          <cell r="DQ327">
            <v>1.9415899999999999</v>
          </cell>
          <cell r="DS327">
            <v>50.7</v>
          </cell>
          <cell r="DT327">
            <v>6080.09</v>
          </cell>
          <cell r="DU327">
            <v>11512.12</v>
          </cell>
          <cell r="DV327">
            <v>3244.78</v>
          </cell>
          <cell r="DW327">
            <v>5248.56</v>
          </cell>
          <cell r="DX327">
            <v>3223.76</v>
          </cell>
          <cell r="DY327">
            <v>2618.66</v>
          </cell>
          <cell r="DZ327">
            <v>6311.3</v>
          </cell>
          <cell r="EA327">
            <v>38289.97</v>
          </cell>
          <cell r="EC327">
            <v>0</v>
          </cell>
          <cell r="ED327">
            <v>0</v>
          </cell>
          <cell r="EE327">
            <v>0</v>
          </cell>
          <cell r="EF327">
            <v>0</v>
          </cell>
          <cell r="EG327">
            <v>0</v>
          </cell>
          <cell r="EH327">
            <v>0</v>
          </cell>
          <cell r="EI327">
            <v>0</v>
          </cell>
          <cell r="EJ327">
            <v>0</v>
          </cell>
          <cell r="EK327">
            <v>0</v>
          </cell>
          <cell r="EM327">
            <v>309.61</v>
          </cell>
          <cell r="EN327">
            <v>312.52800000000002</v>
          </cell>
          <cell r="EP327">
            <v>350.89400000000001</v>
          </cell>
          <cell r="EQ327">
            <v>356.80799999999999</v>
          </cell>
          <cell r="ES327">
            <v>64.597999999999999</v>
          </cell>
          <cell r="ET327">
            <v>74.774000000000001</v>
          </cell>
          <cell r="EX327">
            <v>14185.402</v>
          </cell>
          <cell r="EY327">
            <v>16757.225999999999</v>
          </cell>
          <cell r="FA327">
            <v>3.3809999999999998</v>
          </cell>
          <cell r="FB327">
            <v>3.9870000000000001</v>
          </cell>
          <cell r="FC327">
            <v>304.44400000000002</v>
          </cell>
          <cell r="FD327">
            <v>375.351</v>
          </cell>
          <cell r="FE327">
            <v>140.596</v>
          </cell>
          <cell r="FF327">
            <v>162.995</v>
          </cell>
          <cell r="FK327">
            <v>10919.842999999999</v>
          </cell>
          <cell r="FL327">
            <v>11071.384</v>
          </cell>
          <cell r="FM327">
            <v>10979.566000000001</v>
          </cell>
          <cell r="FN327">
            <v>243.91399999999999</v>
          </cell>
          <cell r="FO327">
            <v>115.652</v>
          </cell>
          <cell r="FP327">
            <v>1273.2339999999999</v>
          </cell>
          <cell r="FQ327">
            <v>9438.5840000000007</v>
          </cell>
          <cell r="FS327">
            <v>11071.384</v>
          </cell>
          <cell r="FY327">
            <v>0</v>
          </cell>
          <cell r="FZ327">
            <v>144.19999999999999</v>
          </cell>
          <cell r="GA327">
            <v>0.197966</v>
          </cell>
          <cell r="GB327">
            <v>-2821.01</v>
          </cell>
          <cell r="GE327">
            <v>0.2</v>
          </cell>
          <cell r="GF327">
            <v>-2275.34</v>
          </cell>
          <cell r="GG327">
            <v>0</v>
          </cell>
          <cell r="GH327">
            <v>0</v>
          </cell>
          <cell r="GJ327">
            <v>-289.07</v>
          </cell>
          <cell r="GK327">
            <v>9.8547999999999997E-2</v>
          </cell>
          <cell r="GL327">
            <v>-1091.06</v>
          </cell>
          <cell r="GM327">
            <v>0.245</v>
          </cell>
          <cell r="GN327">
            <v>-2698.93</v>
          </cell>
          <cell r="GO327">
            <v>1.2500000000000001E-2</v>
          </cell>
          <cell r="GP327">
            <v>-797.55</v>
          </cell>
          <cell r="GQ327" t="str">
            <v>72-41-137</v>
          </cell>
          <cell r="GR327">
            <v>0</v>
          </cell>
          <cell r="GS327">
            <v>-75</v>
          </cell>
          <cell r="GV327">
            <v>0</v>
          </cell>
          <cell r="GW327">
            <v>0</v>
          </cell>
          <cell r="GX327">
            <v>-9972.9599999999991</v>
          </cell>
          <cell r="GY327">
            <v>-75</v>
          </cell>
          <cell r="GZ327">
            <v>-9972.9599999999991</v>
          </cell>
          <cell r="HB327">
            <v>61470.46</v>
          </cell>
          <cell r="HC327">
            <v>51497.5</v>
          </cell>
          <cell r="HE327">
            <v>38289.97</v>
          </cell>
          <cell r="HO327">
            <v>11071</v>
          </cell>
          <cell r="HP327">
            <v>11071</v>
          </cell>
          <cell r="HQ327">
            <v>0</v>
          </cell>
          <cell r="HR327">
            <v>61470.46</v>
          </cell>
          <cell r="HU327">
            <v>61470.46</v>
          </cell>
          <cell r="HV327">
            <v>0</v>
          </cell>
          <cell r="HW327">
            <v>61470.46</v>
          </cell>
        </row>
        <row r="330">
          <cell r="B330" t="str">
            <v>72-10-148T</v>
          </cell>
          <cell r="C330" t="str">
            <v>Total-GTH00201</v>
          </cell>
          <cell r="D330" t="str">
            <v>Blue Drake Woody N 3-5-7H CDP</v>
          </cell>
          <cell r="E330">
            <v>1802</v>
          </cell>
          <cell r="F330">
            <v>2001</v>
          </cell>
          <cell r="H330">
            <v>2.4005000000000001</v>
          </cell>
          <cell r="I330">
            <v>2.4005000000000001</v>
          </cell>
          <cell r="J330">
            <v>0.61629999999999996</v>
          </cell>
          <cell r="K330">
            <v>0.14119999999999999</v>
          </cell>
          <cell r="L330">
            <v>0.1535</v>
          </cell>
          <cell r="M330">
            <v>6.2300000000000001E-2</v>
          </cell>
          <cell r="N330">
            <v>4.2700000000000002E-2</v>
          </cell>
          <cell r="O330">
            <v>8.72E-2</v>
          </cell>
          <cell r="P330">
            <v>3.5036999999999998</v>
          </cell>
          <cell r="Q330">
            <v>1.0037</v>
          </cell>
          <cell r="R330">
            <v>1130.7</v>
          </cell>
          <cell r="T330" t="str">
            <v>PriceTableXTXNGL</v>
          </cell>
          <cell r="Y330">
            <v>41382</v>
          </cell>
          <cell r="Z330">
            <v>14.65</v>
          </cell>
          <cell r="AB330">
            <v>1715.511</v>
          </cell>
          <cell r="AC330">
            <v>1912.126</v>
          </cell>
          <cell r="AE330" t="str">
            <v>Yes</v>
          </cell>
          <cell r="AG330" t="str">
            <v>Yes</v>
          </cell>
          <cell r="AI330">
            <v>1</v>
          </cell>
          <cell r="AK330">
            <v>4307.2650000000003</v>
          </cell>
          <cell r="AL330">
            <v>4307.2650000000003</v>
          </cell>
          <cell r="AM330">
            <v>1105.8389999999999</v>
          </cell>
          <cell r="AN330">
            <v>253.358</v>
          </cell>
          <cell r="AO330">
            <v>275.428</v>
          </cell>
          <cell r="AP330">
            <v>111.786</v>
          </cell>
          <cell r="AQ330">
            <v>76.617000000000004</v>
          </cell>
          <cell r="AR330">
            <v>156.465</v>
          </cell>
          <cell r="AS330">
            <v>10594.023000000001</v>
          </cell>
          <cell r="AU330">
            <v>4118.0839999999998</v>
          </cell>
          <cell r="AV330">
            <v>4118.0839999999998</v>
          </cell>
          <cell r="AW330">
            <v>1057.269</v>
          </cell>
          <cell r="AX330">
            <v>242.23</v>
          </cell>
          <cell r="AY330">
            <v>263.33100000000002</v>
          </cell>
          <cell r="AZ330">
            <v>106.876</v>
          </cell>
          <cell r="BA330">
            <v>73.251999999999995</v>
          </cell>
          <cell r="BB330">
            <v>149.59299999999999</v>
          </cell>
          <cell r="BC330">
            <v>10128.719000000001</v>
          </cell>
          <cell r="BE330">
            <v>29.052</v>
          </cell>
          <cell r="BF330">
            <v>3484.3490000000002</v>
          </cell>
          <cell r="BG330">
            <v>1084.0029999999999</v>
          </cell>
          <cell r="BH330">
            <v>224.416</v>
          </cell>
          <cell r="BI330">
            <v>293.03899999999999</v>
          </cell>
          <cell r="BJ330">
            <v>109.401</v>
          </cell>
          <cell r="BK330">
            <v>75.331999999999994</v>
          </cell>
          <cell r="BL330">
            <v>157.047</v>
          </cell>
          <cell r="BM330">
            <v>5456.6390000000001</v>
          </cell>
          <cell r="BO330">
            <v>29.052</v>
          </cell>
          <cell r="BP330">
            <v>3484.35</v>
          </cell>
          <cell r="BQ330">
            <v>1084.0029999999999</v>
          </cell>
          <cell r="BR330">
            <v>224.41499999999999</v>
          </cell>
          <cell r="BS330">
            <v>293.03899999999999</v>
          </cell>
          <cell r="BT330">
            <v>109.4</v>
          </cell>
          <cell r="BU330">
            <v>75.331999999999994</v>
          </cell>
          <cell r="BV330">
            <v>157.048</v>
          </cell>
          <cell r="BW330">
            <v>5456.6389999999992</v>
          </cell>
          <cell r="CI330">
            <v>29.052</v>
          </cell>
          <cell r="CJ330">
            <v>3484.3490000000002</v>
          </cell>
          <cell r="CK330">
            <v>1084.0029999999999</v>
          </cell>
          <cell r="CL330">
            <v>224.416</v>
          </cell>
          <cell r="CM330">
            <v>293.03899999999999</v>
          </cell>
          <cell r="CN330">
            <v>109.401</v>
          </cell>
          <cell r="CO330">
            <v>75.331999999999994</v>
          </cell>
          <cell r="CP330">
            <v>157.047</v>
          </cell>
          <cell r="CQ330">
            <v>5456.6390000000001</v>
          </cell>
          <cell r="CS330">
            <v>1.724</v>
          </cell>
          <cell r="CT330">
            <v>131.03100000000001</v>
          </cell>
          <cell r="CU330">
            <v>39.572000000000003</v>
          </cell>
          <cell r="CV330">
            <v>6.8970000000000002</v>
          </cell>
          <cell r="CW330">
            <v>9.3480000000000008</v>
          </cell>
          <cell r="CX330">
            <v>3.0089999999999999</v>
          </cell>
          <cell r="CY330">
            <v>2.09</v>
          </cell>
          <cell r="CZ330">
            <v>3.8410000000000002</v>
          </cell>
          <cell r="DB330">
            <v>1.7350000000000001</v>
          </cell>
          <cell r="DC330">
            <v>231.15199999999999</v>
          </cell>
          <cell r="DD330">
            <v>99.254999999999995</v>
          </cell>
          <cell r="DE330">
            <v>22.359000000000002</v>
          </cell>
          <cell r="DF330">
            <v>30.4</v>
          </cell>
          <cell r="DG330">
            <v>11.999000000000001</v>
          </cell>
          <cell r="DH330">
            <v>8.3520000000000003</v>
          </cell>
          <cell r="DI330">
            <v>18.21</v>
          </cell>
          <cell r="DJ330">
            <v>423.46199999999993</v>
          </cell>
          <cell r="DL330">
            <v>0.173902</v>
          </cell>
          <cell r="DM330">
            <v>0.173902</v>
          </cell>
          <cell r="DN330">
            <v>0.788246</v>
          </cell>
          <cell r="DO330">
            <v>1.126215</v>
          </cell>
          <cell r="DP330">
            <v>1.0925590000000001</v>
          </cell>
          <cell r="DQ330">
            <v>1.9415899999999999</v>
          </cell>
          <cell r="DS330">
            <v>5.05</v>
          </cell>
          <cell r="DT330">
            <v>605.94000000000005</v>
          </cell>
          <cell r="DU330">
            <v>854.46</v>
          </cell>
          <cell r="DV330">
            <v>252.74</v>
          </cell>
          <cell r="DW330">
            <v>320.16000000000003</v>
          </cell>
          <cell r="DX330">
            <v>212.41</v>
          </cell>
          <cell r="DY330">
            <v>146.26</v>
          </cell>
          <cell r="DZ330">
            <v>304.92</v>
          </cell>
          <cell r="EA330">
            <v>2701.9400000000005</v>
          </cell>
          <cell r="EC330">
            <v>5.05</v>
          </cell>
          <cell r="ED330">
            <v>605.94000000000005</v>
          </cell>
          <cell r="EE330">
            <v>854.46</v>
          </cell>
          <cell r="EF330">
            <v>252.74</v>
          </cell>
          <cell r="EG330">
            <v>320.16000000000003</v>
          </cell>
          <cell r="EH330">
            <v>212.41</v>
          </cell>
          <cell r="EI330">
            <v>146.26</v>
          </cell>
          <cell r="EJ330">
            <v>304.92</v>
          </cell>
          <cell r="EK330">
            <v>2701.9400000000005</v>
          </cell>
          <cell r="EM330">
            <v>36.807000000000002</v>
          </cell>
          <cell r="EN330">
            <v>37.154000000000003</v>
          </cell>
          <cell r="EP330">
            <v>41.715000000000003</v>
          </cell>
          <cell r="EQ330">
            <v>42.417999999999999</v>
          </cell>
          <cell r="ES330">
            <v>7.68</v>
          </cell>
          <cell r="ET330">
            <v>8.8889999999999993</v>
          </cell>
          <cell r="EX330">
            <v>1794.32</v>
          </cell>
          <cell r="EY330">
            <v>1992.1110000000001</v>
          </cell>
          <cell r="FA330">
            <v>0.42799999999999999</v>
          </cell>
          <cell r="FB330">
            <v>0.47399999999999998</v>
          </cell>
          <cell r="FC330">
            <v>38.509</v>
          </cell>
          <cell r="FD330">
            <v>44.622</v>
          </cell>
          <cell r="FE330">
            <v>17.783999999999999</v>
          </cell>
          <cell r="FF330">
            <v>19.376999999999999</v>
          </cell>
          <cell r="FK330">
            <v>1489.0770000000002</v>
          </cell>
          <cell r="FL330">
            <v>1509.742</v>
          </cell>
          <cell r="FM330">
            <v>1497.221</v>
          </cell>
          <cell r="FN330">
            <v>33.261000000000003</v>
          </cell>
          <cell r="FO330">
            <v>15.771000000000001</v>
          </cell>
          <cell r="FP330">
            <v>173.624</v>
          </cell>
          <cell r="FQ330">
            <v>1287.086</v>
          </cell>
          <cell r="FR330">
            <v>1509.742</v>
          </cell>
          <cell r="FS330">
            <v>0</v>
          </cell>
          <cell r="FU330">
            <v>0.2</v>
          </cell>
          <cell r="FV330">
            <v>-400.2</v>
          </cell>
          <cell r="FW330">
            <v>0</v>
          </cell>
          <cell r="FX330">
            <v>0</v>
          </cell>
          <cell r="FY330">
            <v>0</v>
          </cell>
          <cell r="FZ330">
            <v>192</v>
          </cell>
          <cell r="GA330">
            <v>0.15</v>
          </cell>
          <cell r="GB330">
            <v>-270.3</v>
          </cell>
          <cell r="GE330">
            <v>0.2</v>
          </cell>
          <cell r="GF330">
            <v>-400.2</v>
          </cell>
          <cell r="GO330">
            <v>1.4999999999999999E-2</v>
          </cell>
          <cell r="GP330">
            <v>-81.849999999999994</v>
          </cell>
          <cell r="GQ330" t="str">
            <v>72-12-148T</v>
          </cell>
          <cell r="GR330">
            <v>28</v>
          </cell>
          <cell r="GX330">
            <v>-482.04999999999995</v>
          </cell>
          <cell r="GY330">
            <v>-670.5</v>
          </cell>
          <cell r="GZ330">
            <v>-1152.55</v>
          </cell>
          <cell r="HC330">
            <v>1549.3900000000006</v>
          </cell>
          <cell r="HE330">
            <v>0</v>
          </cell>
        </row>
        <row r="331">
          <cell r="B331" t="str">
            <v>72-40-195T</v>
          </cell>
          <cell r="C331" t="str">
            <v>Total-GTH00201</v>
          </cell>
          <cell r="D331" t="str">
            <v>Blue Drake Woody South</v>
          </cell>
          <cell r="E331">
            <v>4621</v>
          </cell>
          <cell r="F331">
            <v>5119</v>
          </cell>
          <cell r="H331">
            <v>2.4382999999999999</v>
          </cell>
          <cell r="I331">
            <v>2.4382999999999999</v>
          </cell>
          <cell r="J331">
            <v>0.60360000000000003</v>
          </cell>
          <cell r="K331">
            <v>0.13089999999999999</v>
          </cell>
          <cell r="L331">
            <v>0.14660000000000001</v>
          </cell>
          <cell r="M331">
            <v>5.45E-2</v>
          </cell>
          <cell r="N331">
            <v>3.8600000000000002E-2</v>
          </cell>
          <cell r="O331">
            <v>6.8500000000000005E-2</v>
          </cell>
          <cell r="P331">
            <v>3.4809999999999999</v>
          </cell>
          <cell r="Q331">
            <v>0.94169999999999998</v>
          </cell>
          <cell r="R331">
            <v>1127.7</v>
          </cell>
          <cell r="T331" t="str">
            <v>PriceTableXTXNGL</v>
          </cell>
          <cell r="Y331">
            <v>41382</v>
          </cell>
          <cell r="Z331">
            <v>14.65</v>
          </cell>
          <cell r="AB331">
            <v>4399.2569999999996</v>
          </cell>
          <cell r="AC331">
            <v>4891.6409999999996</v>
          </cell>
          <cell r="AE331" t="str">
            <v>Yes</v>
          </cell>
          <cell r="AG331" t="str">
            <v>Yes</v>
          </cell>
          <cell r="AI331">
            <v>1</v>
          </cell>
          <cell r="AK331">
            <v>11219.484</v>
          </cell>
          <cell r="AL331">
            <v>11219.484</v>
          </cell>
          <cell r="AM331">
            <v>2777.3780000000002</v>
          </cell>
          <cell r="AN331">
            <v>602.31700000000001</v>
          </cell>
          <cell r="AO331">
            <v>674.55899999999997</v>
          </cell>
          <cell r="AP331">
            <v>250.774</v>
          </cell>
          <cell r="AQ331">
            <v>177.61199999999999</v>
          </cell>
          <cell r="AR331">
            <v>315.19299999999998</v>
          </cell>
          <cell r="AS331">
            <v>27236.801000000003</v>
          </cell>
          <cell r="AU331">
            <v>10726.708000000001</v>
          </cell>
          <cell r="AV331">
            <v>10726.708000000001</v>
          </cell>
          <cell r="AW331">
            <v>2655.3919999999998</v>
          </cell>
          <cell r="AX331">
            <v>575.86300000000006</v>
          </cell>
          <cell r="AY331">
            <v>644.93100000000004</v>
          </cell>
          <cell r="AZ331">
            <v>239.76</v>
          </cell>
          <cell r="BA331">
            <v>169.81100000000001</v>
          </cell>
          <cell r="BB331">
            <v>301.34899999999999</v>
          </cell>
          <cell r="BC331">
            <v>26040.522000000001</v>
          </cell>
          <cell r="BE331">
            <v>75.674000000000007</v>
          </cell>
          <cell r="BF331">
            <v>9075.9689999999991</v>
          </cell>
          <cell r="BG331">
            <v>2722.5349999999999</v>
          </cell>
          <cell r="BH331">
            <v>533.51099999999997</v>
          </cell>
          <cell r="BI331">
            <v>717.69100000000003</v>
          </cell>
          <cell r="BJ331">
            <v>245.423</v>
          </cell>
          <cell r="BK331">
            <v>174.63300000000001</v>
          </cell>
          <cell r="BL331">
            <v>316.36599999999999</v>
          </cell>
          <cell r="BM331">
            <v>13861.802000000001</v>
          </cell>
          <cell r="BO331">
            <v>75.674000000000007</v>
          </cell>
          <cell r="BP331">
            <v>9075.9689999999991</v>
          </cell>
          <cell r="BQ331">
            <v>2722.5349999999999</v>
          </cell>
          <cell r="BR331">
            <v>533.51199999999994</v>
          </cell>
          <cell r="BS331">
            <v>717.69</v>
          </cell>
          <cell r="BT331">
            <v>245.423</v>
          </cell>
          <cell r="BU331">
            <v>174.63300000000001</v>
          </cell>
          <cell r="BV331">
            <v>316.36599999999999</v>
          </cell>
          <cell r="BW331">
            <v>13861.802000000001</v>
          </cell>
          <cell r="CI331">
            <v>75.674000000000007</v>
          </cell>
          <cell r="CJ331">
            <v>9075.9689999999991</v>
          </cell>
          <cell r="CK331">
            <v>2722.5349999999999</v>
          </cell>
          <cell r="CL331">
            <v>533.51099999999997</v>
          </cell>
          <cell r="CM331">
            <v>717.69100000000003</v>
          </cell>
          <cell r="CN331">
            <v>245.423</v>
          </cell>
          <cell r="CO331">
            <v>174.63300000000001</v>
          </cell>
          <cell r="CP331">
            <v>316.36599999999999</v>
          </cell>
          <cell r="CQ331">
            <v>13861.802000000001</v>
          </cell>
          <cell r="CS331">
            <v>4.4889999999999999</v>
          </cell>
          <cell r="CT331">
            <v>341.30799999999999</v>
          </cell>
          <cell r="CU331">
            <v>99.387</v>
          </cell>
          <cell r="CV331">
            <v>16.396000000000001</v>
          </cell>
          <cell r="CW331">
            <v>22.895</v>
          </cell>
          <cell r="CX331">
            <v>6.7489999999999997</v>
          </cell>
          <cell r="CY331">
            <v>4.8449999999999998</v>
          </cell>
          <cell r="CZ331">
            <v>7.7370000000000001</v>
          </cell>
          <cell r="DB331">
            <v>4.5199999999999996</v>
          </cell>
          <cell r="DC331">
            <v>602.1</v>
          </cell>
          <cell r="DD331">
            <v>249.28299999999999</v>
          </cell>
          <cell r="DE331">
            <v>53.154000000000003</v>
          </cell>
          <cell r="DF331">
            <v>74.453000000000003</v>
          </cell>
          <cell r="DG331">
            <v>26.917999999999999</v>
          </cell>
          <cell r="DH331">
            <v>19.361999999999998</v>
          </cell>
          <cell r="DI331">
            <v>36.683</v>
          </cell>
          <cell r="DJ331">
            <v>1066.473</v>
          </cell>
          <cell r="DL331">
            <v>0.173902</v>
          </cell>
          <cell r="DM331">
            <v>0.173902</v>
          </cell>
          <cell r="DN331">
            <v>0.788246</v>
          </cell>
          <cell r="DO331">
            <v>1.126215</v>
          </cell>
          <cell r="DP331">
            <v>1.0925590000000001</v>
          </cell>
          <cell r="DQ331">
            <v>1.9415899999999999</v>
          </cell>
          <cell r="DS331">
            <v>13.16</v>
          </cell>
          <cell r="DT331">
            <v>1578.33</v>
          </cell>
          <cell r="DU331">
            <v>2146.0300000000002</v>
          </cell>
          <cell r="DV331">
            <v>600.85</v>
          </cell>
          <cell r="DW331">
            <v>784.12</v>
          </cell>
          <cell r="DX331">
            <v>476.51</v>
          </cell>
          <cell r="DY331">
            <v>339.07</v>
          </cell>
          <cell r="DZ331">
            <v>614.25</v>
          </cell>
          <cell r="EA331">
            <v>6552.3200000000006</v>
          </cell>
          <cell r="EC331">
            <v>13.16</v>
          </cell>
          <cell r="ED331">
            <v>1578.33</v>
          </cell>
          <cell r="EE331">
            <v>2146.0300000000002</v>
          </cell>
          <cell r="EF331">
            <v>600.85</v>
          </cell>
          <cell r="EG331">
            <v>784.12</v>
          </cell>
          <cell r="EH331">
            <v>476.51</v>
          </cell>
          <cell r="EI331">
            <v>339.07</v>
          </cell>
          <cell r="EJ331">
            <v>614.25</v>
          </cell>
          <cell r="EK331">
            <v>6552.3200000000006</v>
          </cell>
          <cell r="EM331">
            <v>94.16</v>
          </cell>
          <cell r="EN331">
            <v>95.047000000000011</v>
          </cell>
          <cell r="EP331">
            <v>106.715</v>
          </cell>
          <cell r="EQ331">
            <v>108.514</v>
          </cell>
          <cell r="ES331">
            <v>19.645</v>
          </cell>
          <cell r="ET331">
            <v>22.740000000000002</v>
          </cell>
          <cell r="EX331">
            <v>4601.3549999999996</v>
          </cell>
          <cell r="EY331">
            <v>5096.26</v>
          </cell>
          <cell r="FA331">
            <v>1.097</v>
          </cell>
          <cell r="FB331">
            <v>1.2130000000000001</v>
          </cell>
          <cell r="FC331">
            <v>98.753</v>
          </cell>
          <cell r="FD331">
            <v>114.15300000000001</v>
          </cell>
          <cell r="FE331">
            <v>45.604999999999997</v>
          </cell>
          <cell r="FF331">
            <v>49.570999999999998</v>
          </cell>
          <cell r="FK331">
            <v>3826.2260000000001</v>
          </cell>
          <cell r="FL331">
            <v>3879.3249999999998</v>
          </cell>
          <cell r="FM331">
            <v>3847.1529999999998</v>
          </cell>
          <cell r="FN331">
            <v>85.465999999999994</v>
          </cell>
          <cell r="FO331">
            <v>40.523000000000003</v>
          </cell>
          <cell r="FP331">
            <v>446.13099999999997</v>
          </cell>
          <cell r="FQ331">
            <v>3307.2049999999999</v>
          </cell>
          <cell r="FR331">
            <v>3879.3249999999998</v>
          </cell>
          <cell r="FS331">
            <v>0</v>
          </cell>
          <cell r="FU331">
            <v>0.2</v>
          </cell>
          <cell r="FV331">
            <v>-1023.8</v>
          </cell>
          <cell r="FW331">
            <v>0</v>
          </cell>
          <cell r="FX331">
            <v>0</v>
          </cell>
          <cell r="FY331">
            <v>0</v>
          </cell>
          <cell r="FZ331">
            <v>177.1</v>
          </cell>
          <cell r="GA331">
            <v>0.15</v>
          </cell>
          <cell r="GB331">
            <v>-693.15</v>
          </cell>
          <cell r="GE331">
            <v>0.2</v>
          </cell>
          <cell r="GF331">
            <v>-1023.8</v>
          </cell>
          <cell r="GO331">
            <v>1.4999999999999999E-2</v>
          </cell>
          <cell r="GP331">
            <v>-207.93</v>
          </cell>
          <cell r="GQ331" t="str">
            <v>72-41-195T</v>
          </cell>
          <cell r="GR331">
            <v>29</v>
          </cell>
          <cell r="GX331">
            <v>-1231.73</v>
          </cell>
          <cell r="GY331">
            <v>-1716.9499999999998</v>
          </cell>
          <cell r="GZ331">
            <v>-2948.68</v>
          </cell>
          <cell r="HC331">
            <v>3603.6400000000008</v>
          </cell>
          <cell r="HE331">
            <v>0</v>
          </cell>
        </row>
        <row r="333">
          <cell r="B333" t="str">
            <v>72-40-231T</v>
          </cell>
          <cell r="C333" t="str">
            <v>Total-GTH00200</v>
          </cell>
          <cell r="D333" t="str">
            <v>Winscott NW</v>
          </cell>
          <cell r="E333">
            <v>6774</v>
          </cell>
          <cell r="F333">
            <v>7475</v>
          </cell>
          <cell r="H333">
            <v>2.2543000000000002</v>
          </cell>
          <cell r="I333">
            <v>2.2543000000000002</v>
          </cell>
          <cell r="J333">
            <v>0.63800000000000001</v>
          </cell>
          <cell r="K333">
            <v>0.14130000000000001</v>
          </cell>
          <cell r="L333">
            <v>0.16889999999999999</v>
          </cell>
          <cell r="M333">
            <v>6.4299999999999996E-2</v>
          </cell>
          <cell r="N333">
            <v>4.5499999999999999E-2</v>
          </cell>
          <cell r="O333">
            <v>0.12839999999999999</v>
          </cell>
          <cell r="P333">
            <v>3.4407000000000001</v>
          </cell>
          <cell r="Q333">
            <v>1.2982</v>
          </cell>
          <cell r="R333">
            <v>1122.9000000000001</v>
          </cell>
          <cell r="T333" t="str">
            <v>PriceTableXTXNGL</v>
          </cell>
          <cell r="Y333">
            <v>41389</v>
          </cell>
          <cell r="Z333">
            <v>14.65</v>
          </cell>
          <cell r="AB333">
            <v>6449.0479999999998</v>
          </cell>
          <cell r="AC333">
            <v>7142.9989999999998</v>
          </cell>
          <cell r="AE333" t="str">
            <v>Yes</v>
          </cell>
          <cell r="AG333" t="str">
            <v>Yes</v>
          </cell>
          <cell r="AI333">
            <v>1</v>
          </cell>
          <cell r="AK333">
            <v>15205.957</v>
          </cell>
          <cell r="AL333">
            <v>15205.957</v>
          </cell>
          <cell r="AM333">
            <v>4303.509</v>
          </cell>
          <cell r="AN333">
            <v>953.11300000000006</v>
          </cell>
          <cell r="AO333">
            <v>1139.2829999999999</v>
          </cell>
          <cell r="AP333">
            <v>433.72399999999999</v>
          </cell>
          <cell r="AQ333">
            <v>306.91199999999998</v>
          </cell>
          <cell r="AR333">
            <v>866.09799999999996</v>
          </cell>
          <cell r="AS333">
            <v>38414.553</v>
          </cell>
          <cell r="AU333">
            <v>14538.089</v>
          </cell>
          <cell r="AV333">
            <v>14538.089</v>
          </cell>
          <cell r="AW333">
            <v>4114.4930000000004</v>
          </cell>
          <cell r="AX333">
            <v>911.25</v>
          </cell>
          <cell r="AY333">
            <v>1089.2439999999999</v>
          </cell>
          <cell r="AZ333">
            <v>414.67399999999998</v>
          </cell>
          <cell r="BA333">
            <v>293.43200000000002</v>
          </cell>
          <cell r="BB333">
            <v>828.05799999999999</v>
          </cell>
          <cell r="BC333">
            <v>36727.328999999998</v>
          </cell>
          <cell r="BE333">
            <v>102.563</v>
          </cell>
          <cell r="BF333">
            <v>12300.814</v>
          </cell>
          <cell r="BG333">
            <v>4218.53</v>
          </cell>
          <cell r="BH333">
            <v>844.23400000000004</v>
          </cell>
          <cell r="BI333">
            <v>1212.1289999999999</v>
          </cell>
          <cell r="BJ333">
            <v>424.46899999999999</v>
          </cell>
          <cell r="BK333">
            <v>301.76400000000001</v>
          </cell>
          <cell r="BL333">
            <v>869.322</v>
          </cell>
          <cell r="BM333">
            <v>20273.825000000001</v>
          </cell>
          <cell r="BO333">
            <v>102.563</v>
          </cell>
          <cell r="BP333">
            <v>12300.814</v>
          </cell>
          <cell r="BQ333">
            <v>4218.53</v>
          </cell>
          <cell r="BR333">
            <v>844.23299999999995</v>
          </cell>
          <cell r="BS333">
            <v>1212.1289999999999</v>
          </cell>
          <cell r="BT333">
            <v>424.46899999999999</v>
          </cell>
          <cell r="BU333">
            <v>301.76400000000001</v>
          </cell>
          <cell r="BV333">
            <v>869.322</v>
          </cell>
          <cell r="BW333">
            <v>20273.824000000001</v>
          </cell>
          <cell r="CI333">
            <v>102.563</v>
          </cell>
          <cell r="CJ333">
            <v>12300.814</v>
          </cell>
          <cell r="CK333">
            <v>4218.53</v>
          </cell>
          <cell r="CL333">
            <v>844.23400000000004</v>
          </cell>
          <cell r="CM333">
            <v>1212.1289999999999</v>
          </cell>
          <cell r="CN333">
            <v>424.46899999999999</v>
          </cell>
          <cell r="CO333">
            <v>301.76400000000001</v>
          </cell>
          <cell r="CP333">
            <v>869.322</v>
          </cell>
          <cell r="CQ333">
            <v>20273.825000000001</v>
          </cell>
          <cell r="CS333">
            <v>6.085</v>
          </cell>
          <cell r="CT333">
            <v>462.58100000000002</v>
          </cell>
          <cell r="CU333">
            <v>153.999</v>
          </cell>
          <cell r="CV333">
            <v>25.946000000000002</v>
          </cell>
          <cell r="CW333">
            <v>38.667999999999999</v>
          </cell>
          <cell r="CX333">
            <v>11.673</v>
          </cell>
          <cell r="CY333">
            <v>8.3729999999999993</v>
          </cell>
          <cell r="CZ333">
            <v>21.260999999999999</v>
          </cell>
          <cell r="DB333">
            <v>6.1260000000000003</v>
          </cell>
          <cell r="DC333">
            <v>816.03599999999994</v>
          </cell>
          <cell r="DD333">
            <v>386.26100000000002</v>
          </cell>
          <cell r="DE333">
            <v>84.111000000000004</v>
          </cell>
          <cell r="DF333">
            <v>125.746</v>
          </cell>
          <cell r="DG333">
            <v>46.555999999999997</v>
          </cell>
          <cell r="DH333">
            <v>33.457000000000001</v>
          </cell>
          <cell r="DI333">
            <v>100.798</v>
          </cell>
          <cell r="DJ333">
            <v>1599.0910000000003</v>
          </cell>
          <cell r="DL333">
            <v>0.173902</v>
          </cell>
          <cell r="DM333">
            <v>0.173902</v>
          </cell>
          <cell r="DN333">
            <v>0.788246</v>
          </cell>
          <cell r="DO333">
            <v>1.126215</v>
          </cell>
          <cell r="DP333">
            <v>1.0925590000000001</v>
          </cell>
          <cell r="DQ333">
            <v>1.9415899999999999</v>
          </cell>
          <cell r="DS333">
            <v>17.84</v>
          </cell>
          <cell r="DT333">
            <v>2139.14</v>
          </cell>
          <cell r="DU333">
            <v>3325.24</v>
          </cell>
          <cell r="DV333">
            <v>950.79</v>
          </cell>
          <cell r="DW333">
            <v>1324.32</v>
          </cell>
          <cell r="DX333">
            <v>824.14</v>
          </cell>
          <cell r="DY333">
            <v>585.9</v>
          </cell>
          <cell r="DZ333">
            <v>1687.87</v>
          </cell>
          <cell r="EA333">
            <v>10855.239999999998</v>
          </cell>
          <cell r="EC333">
            <v>17.84</v>
          </cell>
          <cell r="ED333">
            <v>2139.14</v>
          </cell>
          <cell r="EE333">
            <v>3325.24</v>
          </cell>
          <cell r="EF333">
            <v>950.79</v>
          </cell>
          <cell r="EG333">
            <v>1324.32</v>
          </cell>
          <cell r="EH333">
            <v>824.14</v>
          </cell>
          <cell r="EI333">
            <v>585.9</v>
          </cell>
          <cell r="EJ333">
            <v>1687.87</v>
          </cell>
          <cell r="EK333">
            <v>10855.239999999998</v>
          </cell>
          <cell r="EM333">
            <v>143.54500000000002</v>
          </cell>
          <cell r="EN333">
            <v>144.893</v>
          </cell>
          <cell r="EP333">
            <v>155.83000000000001</v>
          </cell>
          <cell r="EQ333">
            <v>158.45599999999999</v>
          </cell>
          <cell r="ES333">
            <v>28.688000000000002</v>
          </cell>
          <cell r="ET333">
            <v>33.207000000000001</v>
          </cell>
          <cell r="EX333">
            <v>6745.3119999999999</v>
          </cell>
          <cell r="EY333">
            <v>7441.7929999999997</v>
          </cell>
          <cell r="FA333">
            <v>1.6080000000000001</v>
          </cell>
          <cell r="FB333">
            <v>1.7709999999999999</v>
          </cell>
          <cell r="FC333">
            <v>144.76599999999999</v>
          </cell>
          <cell r="FD333">
            <v>166.691</v>
          </cell>
          <cell r="FE333">
            <v>66.855000000000004</v>
          </cell>
          <cell r="FF333">
            <v>72.385000000000005</v>
          </cell>
          <cell r="FK333">
            <v>5539.3529999999992</v>
          </cell>
          <cell r="FL333">
            <v>5616.2259999999997</v>
          </cell>
          <cell r="FM333">
            <v>5569.6490000000003</v>
          </cell>
          <cell r="FN333">
            <v>123.73099999999999</v>
          </cell>
          <cell r="FO333">
            <v>58.667000000000002</v>
          </cell>
          <cell r="FP333">
            <v>645.87800000000004</v>
          </cell>
          <cell r="FQ333">
            <v>4787.9489999999996</v>
          </cell>
          <cell r="FR333">
            <v>5616.2259999999997</v>
          </cell>
          <cell r="FS333">
            <v>0</v>
          </cell>
          <cell r="FU333">
            <v>0.2</v>
          </cell>
          <cell r="FV333">
            <v>-1521.55</v>
          </cell>
          <cell r="FZ333">
            <v>142.69999999999999</v>
          </cell>
          <cell r="GA333">
            <v>0.15</v>
          </cell>
          <cell r="GB333">
            <v>-1016.1</v>
          </cell>
          <cell r="GE333">
            <v>0.12</v>
          </cell>
          <cell r="GF333">
            <v>-912.93</v>
          </cell>
          <cell r="GK333">
            <v>0.05</v>
          </cell>
          <cell r="GL333">
            <v>-280.81</v>
          </cell>
          <cell r="GO333">
            <v>1.4999999999999999E-2</v>
          </cell>
          <cell r="GP333">
            <v>-304.11</v>
          </cell>
          <cell r="GQ333" t="str">
            <v>72-41-231T</v>
          </cell>
          <cell r="GR333">
            <v>919</v>
          </cell>
          <cell r="GX333">
            <v>-1825.6599999999999</v>
          </cell>
          <cell r="GY333">
            <v>-2209.84</v>
          </cell>
          <cell r="GZ333">
            <v>-4035.5</v>
          </cell>
          <cell r="HC333">
            <v>6819.739999999998</v>
          </cell>
          <cell r="HE333">
            <v>0</v>
          </cell>
        </row>
        <row r="334">
          <cell r="B334" t="str">
            <v>81-10-176T</v>
          </cell>
          <cell r="C334" t="str">
            <v>Total-GTH00200WS</v>
          </cell>
          <cell r="D334" t="str">
            <v>Hodges Wilkinson CDP</v>
          </cell>
          <cell r="E334">
            <v>98074</v>
          </cell>
          <cell r="F334">
            <v>102139</v>
          </cell>
          <cell r="H334">
            <v>1.7082999999999999</v>
          </cell>
          <cell r="I334">
            <v>1.7082999999999999</v>
          </cell>
          <cell r="J334">
            <v>0.28639999999999999</v>
          </cell>
          <cell r="K334">
            <v>5.1900000000000002E-2</v>
          </cell>
          <cell r="L334">
            <v>5.67E-2</v>
          </cell>
          <cell r="M334">
            <v>1.7500000000000002E-2</v>
          </cell>
          <cell r="N334">
            <v>9.1000000000000004E-3</v>
          </cell>
          <cell r="O334">
            <v>1.4E-2</v>
          </cell>
          <cell r="P334">
            <v>2.1438999999999999</v>
          </cell>
          <cell r="Q334">
            <v>1.4715</v>
          </cell>
          <cell r="R334">
            <v>1060</v>
          </cell>
          <cell r="T334" t="str">
            <v>PriceTableXTXNGL</v>
          </cell>
          <cell r="Y334">
            <v>41435</v>
          </cell>
          <cell r="Z334">
            <v>14.65</v>
          </cell>
          <cell r="AB334">
            <v>90936.574999999997</v>
          </cell>
          <cell r="AC334">
            <v>94835.020999999993</v>
          </cell>
          <cell r="AE334" t="str">
            <v>Yes</v>
          </cell>
          <cell r="AG334" t="str">
            <v>Yes</v>
          </cell>
          <cell r="AI334">
            <v>1</v>
          </cell>
          <cell r="AK334">
            <v>162483.46100000001</v>
          </cell>
          <cell r="AL334">
            <v>162483.46100000001</v>
          </cell>
          <cell r="AM334">
            <v>27240.686000000002</v>
          </cell>
          <cell r="AN334">
            <v>4936.4229999999998</v>
          </cell>
          <cell r="AO334">
            <v>5392.9709999999995</v>
          </cell>
          <cell r="AP334">
            <v>1664.4970000000001</v>
          </cell>
          <cell r="AQ334">
            <v>865.53899999999999</v>
          </cell>
          <cell r="AR334">
            <v>1331.598</v>
          </cell>
          <cell r="AS334">
            <v>366398.636</v>
          </cell>
          <cell r="AU334">
            <v>155346.951</v>
          </cell>
          <cell r="AV334">
            <v>155346.951</v>
          </cell>
          <cell r="AW334">
            <v>26044.235000000001</v>
          </cell>
          <cell r="AX334">
            <v>4719.6080000000002</v>
          </cell>
          <cell r="AY334">
            <v>5156.1040000000003</v>
          </cell>
          <cell r="AZ334">
            <v>1591.39</v>
          </cell>
          <cell r="BA334">
            <v>827.52300000000002</v>
          </cell>
          <cell r="BB334">
            <v>1273.1120000000001</v>
          </cell>
          <cell r="BC334">
            <v>350305.87400000001</v>
          </cell>
          <cell r="BE334">
            <v>1095.9359999999999</v>
          </cell>
          <cell r="BF334">
            <v>131440.51800000001</v>
          </cell>
          <cell r="BG334">
            <v>26702.777999999998</v>
          </cell>
          <cell r="BH334">
            <v>4372.5079999999998</v>
          </cell>
          <cell r="BI334">
            <v>5737.8010000000004</v>
          </cell>
          <cell r="BJ334">
            <v>1628.9780000000001</v>
          </cell>
          <cell r="BK334">
            <v>851.02</v>
          </cell>
          <cell r="BL334">
            <v>1336.5550000000001</v>
          </cell>
          <cell r="BM334">
            <v>173166.09399999998</v>
          </cell>
          <cell r="BO334">
            <v>1095.9359999999999</v>
          </cell>
          <cell r="BP334">
            <v>131440.51800000001</v>
          </cell>
          <cell r="BQ334">
            <v>26702.777999999998</v>
          </cell>
          <cell r="BR334">
            <v>4372.5079999999998</v>
          </cell>
          <cell r="BS334">
            <v>5737.8010000000004</v>
          </cell>
          <cell r="BT334">
            <v>1628.9780000000001</v>
          </cell>
          <cell r="BU334">
            <v>851.01900000000001</v>
          </cell>
          <cell r="BV334">
            <v>1336.5540000000001</v>
          </cell>
          <cell r="BW334">
            <v>173166.092</v>
          </cell>
          <cell r="CI334">
            <v>1095.9359999999999</v>
          </cell>
          <cell r="CJ334">
            <v>131440.51800000001</v>
          </cell>
          <cell r="CK334">
            <v>26702.777999999998</v>
          </cell>
          <cell r="CL334">
            <v>4372.5079999999998</v>
          </cell>
          <cell r="CM334">
            <v>5737.8010000000004</v>
          </cell>
          <cell r="CN334">
            <v>1628.9780000000001</v>
          </cell>
          <cell r="CO334">
            <v>851.02</v>
          </cell>
          <cell r="CP334">
            <v>1336.5550000000001</v>
          </cell>
          <cell r="CQ334">
            <v>173166.09399999998</v>
          </cell>
          <cell r="CS334">
            <v>65.018000000000001</v>
          </cell>
          <cell r="CT334">
            <v>4942.9139999999998</v>
          </cell>
          <cell r="CU334">
            <v>974.79399999999998</v>
          </cell>
          <cell r="CV334">
            <v>134.381</v>
          </cell>
          <cell r="CW334">
            <v>183.042</v>
          </cell>
          <cell r="CX334">
            <v>44.796999999999997</v>
          </cell>
          <cell r="CY334">
            <v>23.611999999999998</v>
          </cell>
          <cell r="CZ334">
            <v>32.688000000000002</v>
          </cell>
          <cell r="DB334">
            <v>65.459000000000003</v>
          </cell>
          <cell r="DC334">
            <v>8719.7639999999992</v>
          </cell>
          <cell r="DD334">
            <v>2444.9859999999999</v>
          </cell>
          <cell r="DE334">
            <v>435.63299999999998</v>
          </cell>
          <cell r="DF334">
            <v>595.23900000000003</v>
          </cell>
          <cell r="DG334">
            <v>178.666</v>
          </cell>
          <cell r="DH334">
            <v>94.352999999999994</v>
          </cell>
          <cell r="DI334">
            <v>154.97399999999999</v>
          </cell>
          <cell r="DJ334">
            <v>12689.073999999997</v>
          </cell>
          <cell r="DL334">
            <v>0.173902</v>
          </cell>
          <cell r="DM334">
            <v>0.173902</v>
          </cell>
          <cell r="DN334">
            <v>0.788246</v>
          </cell>
          <cell r="DO334">
            <v>1.126215</v>
          </cell>
          <cell r="DP334">
            <v>1.0925590000000001</v>
          </cell>
          <cell r="DQ334">
            <v>1.9415899999999999</v>
          </cell>
          <cell r="DS334">
            <v>190.59</v>
          </cell>
          <cell r="DT334">
            <v>22857.77</v>
          </cell>
          <cell r="DU334">
            <v>21048.36</v>
          </cell>
          <cell r="DV334">
            <v>4924.38</v>
          </cell>
          <cell r="DW334">
            <v>6268.89</v>
          </cell>
          <cell r="DX334">
            <v>3162.81</v>
          </cell>
          <cell r="DY334">
            <v>1652.33</v>
          </cell>
          <cell r="DZ334">
            <v>2595.04</v>
          </cell>
          <cell r="EA334">
            <v>62700.17</v>
          </cell>
          <cell r="EC334">
            <v>190.59</v>
          </cell>
          <cell r="ED334">
            <v>22857.77</v>
          </cell>
          <cell r="EE334">
            <v>21048.36</v>
          </cell>
          <cell r="EF334">
            <v>4924.38</v>
          </cell>
          <cell r="EG334">
            <v>6268.89</v>
          </cell>
          <cell r="EH334">
            <v>3162.81</v>
          </cell>
          <cell r="EI334">
            <v>1652.33</v>
          </cell>
          <cell r="EJ334">
            <v>2595.04</v>
          </cell>
          <cell r="EK334">
            <v>62700.17</v>
          </cell>
          <cell r="EM334">
            <v>2018.972</v>
          </cell>
          <cell r="EN334">
            <v>2037.8209999999999</v>
          </cell>
          <cell r="ES334">
            <v>2959.8739999999998</v>
          </cell>
          <cell r="ET334">
            <v>3337.0050000000001</v>
          </cell>
          <cell r="EX334">
            <v>95114.126000000004</v>
          </cell>
          <cell r="EY334">
            <v>98801.994999999995</v>
          </cell>
          <cell r="FA334">
            <v>22.669</v>
          </cell>
          <cell r="FB334">
            <v>23.51</v>
          </cell>
          <cell r="FC334">
            <v>2041.316</v>
          </cell>
          <cell r="FD334">
            <v>2213.1030000000001</v>
          </cell>
          <cell r="FE334">
            <v>942.70600000000002</v>
          </cell>
          <cell r="FF334">
            <v>961.03300000000002</v>
          </cell>
          <cell r="FK334">
            <v>84075.1</v>
          </cell>
          <cell r="FL334">
            <v>85241.861999999994</v>
          </cell>
          <cell r="FM334">
            <v>84534.926000000007</v>
          </cell>
          <cell r="FN334">
            <v>1877.97</v>
          </cell>
          <cell r="FO334">
            <v>890.43799999999999</v>
          </cell>
          <cell r="FP334">
            <v>9803.0030000000006</v>
          </cell>
          <cell r="FQ334">
            <v>72670.451000000001</v>
          </cell>
          <cell r="FR334">
            <v>85241.861999999994</v>
          </cell>
          <cell r="FS334">
            <v>0</v>
          </cell>
          <cell r="FU334">
            <v>0.2</v>
          </cell>
          <cell r="FV334">
            <v>-20790.599999999999</v>
          </cell>
          <cell r="FZ334">
            <v>164.7</v>
          </cell>
          <cell r="GA334">
            <v>0.1</v>
          </cell>
          <cell r="GB334">
            <v>-9807.4</v>
          </cell>
          <cell r="GE334">
            <v>0.12</v>
          </cell>
          <cell r="GF334">
            <v>-12474.36</v>
          </cell>
          <cell r="GK334">
            <v>0.05</v>
          </cell>
          <cell r="GL334">
            <v>-4262.09</v>
          </cell>
          <cell r="GO334">
            <v>1.4999999999999999E-2</v>
          </cell>
          <cell r="GP334">
            <v>-2597.4899999999998</v>
          </cell>
          <cell r="GQ334" t="str">
            <v>81-12-176T</v>
          </cell>
          <cell r="GR334">
            <v>0</v>
          </cell>
          <cell r="GX334">
            <v>-23388.089999999997</v>
          </cell>
          <cell r="GY334">
            <v>-26543.850000000002</v>
          </cell>
          <cell r="GZ334">
            <v>-49931.939999999995</v>
          </cell>
          <cell r="HC334">
            <v>12768.230000000003</v>
          </cell>
          <cell r="HE334">
            <v>0</v>
          </cell>
        </row>
        <row r="335">
          <cell r="B335" t="str">
            <v>81-10-183T</v>
          </cell>
          <cell r="C335" t="str">
            <v>Total-GTH00200WS</v>
          </cell>
          <cell r="D335" t="str">
            <v>Four 7s CDP</v>
          </cell>
          <cell r="E335">
            <v>87782</v>
          </cell>
          <cell r="F335">
            <v>100002</v>
          </cell>
          <cell r="H335">
            <v>2.6238000000000001</v>
          </cell>
          <cell r="I335">
            <v>2.6238000000000001</v>
          </cell>
          <cell r="J335">
            <v>0.76929999999999998</v>
          </cell>
          <cell r="K335">
            <v>0.22109999999999999</v>
          </cell>
          <cell r="L335">
            <v>0.15809999999999999</v>
          </cell>
          <cell r="M335">
            <v>8.2199999999999995E-2</v>
          </cell>
          <cell r="N335">
            <v>6.5299999999999997E-2</v>
          </cell>
          <cell r="O335">
            <v>0.1225</v>
          </cell>
          <cell r="P335">
            <v>4.0423</v>
          </cell>
          <cell r="Q335">
            <v>0.86929999999999996</v>
          </cell>
          <cell r="R335">
            <v>1159.4000000000001</v>
          </cell>
          <cell r="T335" t="str">
            <v>PriceTableXTXNGL</v>
          </cell>
          <cell r="Y335">
            <v>41435</v>
          </cell>
          <cell r="Z335">
            <v>14.65</v>
          </cell>
          <cell r="AB335">
            <v>81155.823000000004</v>
          </cell>
          <cell r="AC335">
            <v>92850.839000000007</v>
          </cell>
          <cell r="AE335" t="str">
            <v>Yes</v>
          </cell>
          <cell r="AG335" t="str">
            <v>Yes</v>
          </cell>
          <cell r="AI335">
            <v>1</v>
          </cell>
          <cell r="AK335">
            <v>222718.78099999999</v>
          </cell>
          <cell r="AL335">
            <v>222718.78099999999</v>
          </cell>
          <cell r="AM335">
            <v>65301.303</v>
          </cell>
          <cell r="AN335">
            <v>18767.864000000001</v>
          </cell>
          <cell r="AO335">
            <v>13420.169</v>
          </cell>
          <cell r="AP335">
            <v>6977.4690000000001</v>
          </cell>
          <cell r="AQ335">
            <v>5542.9290000000001</v>
          </cell>
          <cell r="AR335">
            <v>10398.297</v>
          </cell>
          <cell r="AS335">
            <v>565845.59300000011</v>
          </cell>
          <cell r="AU335">
            <v>212936.64799999999</v>
          </cell>
          <cell r="AV335">
            <v>212936.64799999999</v>
          </cell>
          <cell r="AW335">
            <v>62433.175000000003</v>
          </cell>
          <cell r="AX335">
            <v>17943.552</v>
          </cell>
          <cell r="AY335">
            <v>12830.736000000001</v>
          </cell>
          <cell r="AZ335">
            <v>6671.009</v>
          </cell>
          <cell r="BA335">
            <v>5299.4750000000004</v>
          </cell>
          <cell r="BB335">
            <v>9941.5879999999997</v>
          </cell>
          <cell r="BC335">
            <v>540992.83099999989</v>
          </cell>
          <cell r="BE335">
            <v>1502.2170000000001</v>
          </cell>
          <cell r="BF335">
            <v>180167.70300000001</v>
          </cell>
          <cell r="BG335">
            <v>64011.832000000002</v>
          </cell>
          <cell r="BH335">
            <v>16623.907999999999</v>
          </cell>
          <cell r="BI335">
            <v>14278.263000000001</v>
          </cell>
          <cell r="BJ335">
            <v>6828.576</v>
          </cell>
          <cell r="BK335">
            <v>5449.9470000000001</v>
          </cell>
          <cell r="BL335">
            <v>10437.003000000001</v>
          </cell>
          <cell r="BM335">
            <v>299299.44900000002</v>
          </cell>
          <cell r="BO335">
            <v>1502.2170000000001</v>
          </cell>
          <cell r="BP335">
            <v>180167.70300000001</v>
          </cell>
          <cell r="BQ335">
            <v>64011.832000000002</v>
          </cell>
          <cell r="BR335">
            <v>16623.907999999999</v>
          </cell>
          <cell r="BS335">
            <v>14278.263999999999</v>
          </cell>
          <cell r="BT335">
            <v>6828.5770000000002</v>
          </cell>
          <cell r="BU335">
            <v>5449.9459999999999</v>
          </cell>
          <cell r="BV335">
            <v>10437.002</v>
          </cell>
          <cell r="BW335">
            <v>299299.44900000002</v>
          </cell>
          <cell r="CI335">
            <v>1502.2170000000001</v>
          </cell>
          <cell r="CJ335">
            <v>180167.70300000001</v>
          </cell>
          <cell r="CK335">
            <v>64011.832000000002</v>
          </cell>
          <cell r="CL335">
            <v>16623.907999999999</v>
          </cell>
          <cell r="CM335">
            <v>14278.263000000001</v>
          </cell>
          <cell r="CN335">
            <v>6828.576</v>
          </cell>
          <cell r="CO335">
            <v>5449.9470000000001</v>
          </cell>
          <cell r="CP335">
            <v>10437.003000000001</v>
          </cell>
          <cell r="CQ335">
            <v>299299.44900000002</v>
          </cell>
          <cell r="CS335">
            <v>89.120999999999995</v>
          </cell>
          <cell r="CT335">
            <v>6775.3339999999998</v>
          </cell>
          <cell r="CU335">
            <v>2336.7730000000001</v>
          </cell>
          <cell r="CV335">
            <v>510.90499999999997</v>
          </cell>
          <cell r="CW335">
            <v>455.49200000000002</v>
          </cell>
          <cell r="CX335">
            <v>187.78800000000001</v>
          </cell>
          <cell r="CY335">
            <v>151.21100000000001</v>
          </cell>
          <cell r="CZ335">
            <v>255.255</v>
          </cell>
          <cell r="DB335">
            <v>89.725999999999999</v>
          </cell>
          <cell r="DC335">
            <v>11952.325000000001</v>
          </cell>
          <cell r="DD335">
            <v>5861.1149999999998</v>
          </cell>
          <cell r="DE335">
            <v>1656.24</v>
          </cell>
          <cell r="DF335">
            <v>1481.2270000000001</v>
          </cell>
          <cell r="DG335">
            <v>748.95799999999997</v>
          </cell>
          <cell r="DH335">
            <v>604.23599999999999</v>
          </cell>
          <cell r="DI335">
            <v>1210.17</v>
          </cell>
          <cell r="DJ335">
            <v>23603.997000000003</v>
          </cell>
          <cell r="DL335">
            <v>0.173902</v>
          </cell>
          <cell r="DM335">
            <v>0.173902</v>
          </cell>
          <cell r="DN335">
            <v>0.788246</v>
          </cell>
          <cell r="DO335">
            <v>1.126215</v>
          </cell>
          <cell r="DP335">
            <v>1.0925590000000001</v>
          </cell>
          <cell r="DQ335">
            <v>1.9415899999999999</v>
          </cell>
          <cell r="DS335">
            <v>261.24</v>
          </cell>
          <cell r="DT335">
            <v>31331.52</v>
          </cell>
          <cell r="DU335">
            <v>50457.07</v>
          </cell>
          <cell r="DV335">
            <v>18722.09</v>
          </cell>
          <cell r="DW335">
            <v>15599.85</v>
          </cell>
          <cell r="DX335">
            <v>13258.3</v>
          </cell>
          <cell r="DY335">
            <v>10581.56</v>
          </cell>
          <cell r="DZ335">
            <v>20264.38</v>
          </cell>
          <cell r="EA335">
            <v>160476.01</v>
          </cell>
          <cell r="EC335">
            <v>261.24</v>
          </cell>
          <cell r="ED335">
            <v>31331.52</v>
          </cell>
          <cell r="EE335">
            <v>50457.07</v>
          </cell>
          <cell r="EF335">
            <v>18722.09</v>
          </cell>
          <cell r="EG335">
            <v>15599.85</v>
          </cell>
          <cell r="EH335">
            <v>13258.3</v>
          </cell>
          <cell r="EI335">
            <v>10581.56</v>
          </cell>
          <cell r="EJ335">
            <v>20264.38</v>
          </cell>
          <cell r="EK335">
            <v>160476.01</v>
          </cell>
          <cell r="EM335">
            <v>1808.9679999999998</v>
          </cell>
          <cell r="EN335">
            <v>1825.9970000000001</v>
          </cell>
          <cell r="ES335">
            <v>2897.9459999999999</v>
          </cell>
          <cell r="ET335">
            <v>3267.1860000000001</v>
          </cell>
          <cell r="EX335">
            <v>84884.054000000004</v>
          </cell>
          <cell r="EY335">
            <v>96734.813999999998</v>
          </cell>
          <cell r="FA335">
            <v>20.231000000000002</v>
          </cell>
          <cell r="FB335">
            <v>23.018000000000001</v>
          </cell>
          <cell r="FC335">
            <v>1821.76</v>
          </cell>
          <cell r="FD335">
            <v>2166.799</v>
          </cell>
          <cell r="FE335">
            <v>841.31299999999999</v>
          </cell>
          <cell r="FF335">
            <v>940.92499999999995</v>
          </cell>
          <cell r="FK335">
            <v>71304.819999999992</v>
          </cell>
          <cell r="FL335">
            <v>72294.361000000004</v>
          </cell>
          <cell r="FM335">
            <v>71694.803</v>
          </cell>
          <cell r="FN335">
            <v>1592.722</v>
          </cell>
          <cell r="FO335">
            <v>755.18799999999999</v>
          </cell>
          <cell r="FP335">
            <v>8314.0120000000006</v>
          </cell>
          <cell r="FQ335">
            <v>61632.438999999998</v>
          </cell>
          <cell r="FR335">
            <v>72294.361000000004</v>
          </cell>
          <cell r="FS335">
            <v>0</v>
          </cell>
          <cell r="FU335">
            <v>0.2</v>
          </cell>
          <cell r="FV335">
            <v>-20355.61</v>
          </cell>
          <cell r="FZ335">
            <v>195.9</v>
          </cell>
          <cell r="GA335">
            <v>0.1</v>
          </cell>
          <cell r="GB335">
            <v>-8778.2000000000007</v>
          </cell>
          <cell r="GE335">
            <v>0.12</v>
          </cell>
          <cell r="GF335">
            <v>-12213.36</v>
          </cell>
          <cell r="GK335">
            <v>0.05</v>
          </cell>
          <cell r="GL335">
            <v>-3614.72</v>
          </cell>
          <cell r="GO335">
            <v>1.4999999999999999E-2</v>
          </cell>
          <cell r="GP335">
            <v>-4489.49</v>
          </cell>
          <cell r="GQ335" t="str">
            <v xml:space="preserve"> </v>
          </cell>
          <cell r="GR335">
            <v>0</v>
          </cell>
          <cell r="GX335">
            <v>-24845.1</v>
          </cell>
          <cell r="GY335">
            <v>-24606.280000000002</v>
          </cell>
          <cell r="GZ335">
            <v>-49451.38</v>
          </cell>
          <cell r="HC335">
            <v>111024.63</v>
          </cell>
          <cell r="HE335">
            <v>0</v>
          </cell>
        </row>
        <row r="336">
          <cell r="B336" t="str">
            <v>81-10-214T</v>
          </cell>
          <cell r="C336" t="str">
            <v>Total-GTH00200WS</v>
          </cell>
          <cell r="D336" t="str">
            <v>Four 7's #2 CDP</v>
          </cell>
          <cell r="E336">
            <v>90289</v>
          </cell>
          <cell r="F336">
            <v>102859</v>
          </cell>
          <cell r="H336">
            <v>2.6238000000000001</v>
          </cell>
          <cell r="I336">
            <v>2.6238000000000001</v>
          </cell>
          <cell r="J336">
            <v>0.76929999999999998</v>
          </cell>
          <cell r="K336">
            <v>0.22109999999999999</v>
          </cell>
          <cell r="L336">
            <v>0.15809999999999999</v>
          </cell>
          <cell r="M336">
            <v>8.2199999999999995E-2</v>
          </cell>
          <cell r="N336">
            <v>6.5299999999999997E-2</v>
          </cell>
          <cell r="O336">
            <v>0.1225</v>
          </cell>
          <cell r="P336">
            <v>4.0423</v>
          </cell>
          <cell r="Q336">
            <v>0.86929999999999996</v>
          </cell>
          <cell r="R336">
            <v>1159.4000000000001</v>
          </cell>
          <cell r="T336" t="str">
            <v>PriceTableXTXNGL</v>
          </cell>
          <cell r="Y336">
            <v>41435</v>
          </cell>
          <cell r="Z336">
            <v>14.65</v>
          </cell>
          <cell r="AB336">
            <v>83473.554999999993</v>
          </cell>
          <cell r="AC336">
            <v>95503.534</v>
          </cell>
          <cell r="AE336" t="str">
            <v>Yes</v>
          </cell>
          <cell r="AG336" t="str">
            <v>Yes</v>
          </cell>
          <cell r="AI336">
            <v>1</v>
          </cell>
          <cell r="AK336">
            <v>229079.41500000001</v>
          </cell>
          <cell r="AL336">
            <v>229079.41500000001</v>
          </cell>
          <cell r="AM336">
            <v>67166.244999999995</v>
          </cell>
          <cell r="AN336">
            <v>19303.857</v>
          </cell>
          <cell r="AO336">
            <v>13803.436</v>
          </cell>
          <cell r="AP336">
            <v>7176.7389999999996</v>
          </cell>
          <cell r="AQ336">
            <v>5701.2290000000003</v>
          </cell>
          <cell r="AR336">
            <v>10695.262000000001</v>
          </cell>
          <cell r="AS336">
            <v>582005.59799999988</v>
          </cell>
          <cell r="AU336">
            <v>219017.91399999999</v>
          </cell>
          <cell r="AV336">
            <v>219017.91399999999</v>
          </cell>
          <cell r="AW336">
            <v>64216.205999999998</v>
          </cell>
          <cell r="AX336">
            <v>18456.003000000001</v>
          </cell>
          <cell r="AY336">
            <v>13197.169</v>
          </cell>
          <cell r="AZ336">
            <v>6861.5259999999998</v>
          </cell>
          <cell r="BA336">
            <v>5450.8230000000003</v>
          </cell>
          <cell r="BB336">
            <v>10225.51</v>
          </cell>
          <cell r="BC336">
            <v>556443.06499999994</v>
          </cell>
          <cell r="BE336">
            <v>1545.1189999999999</v>
          </cell>
          <cell r="BF336">
            <v>185313.11900000001</v>
          </cell>
          <cell r="BG336">
            <v>65839.948000000004</v>
          </cell>
          <cell r="BH336">
            <v>17098.671999999999</v>
          </cell>
          <cell r="BI336">
            <v>14686.037</v>
          </cell>
          <cell r="BJ336">
            <v>7023.5940000000001</v>
          </cell>
          <cell r="BK336">
            <v>5605.5910000000003</v>
          </cell>
          <cell r="BL336">
            <v>10735.073</v>
          </cell>
          <cell r="BM336">
            <v>307847.15299999999</v>
          </cell>
          <cell r="BO336">
            <v>1545.1189999999999</v>
          </cell>
          <cell r="BP336">
            <v>185313.12</v>
          </cell>
          <cell r="BQ336">
            <v>65839.948000000004</v>
          </cell>
          <cell r="BR336">
            <v>17098.671999999999</v>
          </cell>
          <cell r="BS336">
            <v>14686.037</v>
          </cell>
          <cell r="BT336">
            <v>7023.5940000000001</v>
          </cell>
          <cell r="BU336">
            <v>5605.5910000000003</v>
          </cell>
          <cell r="BV336">
            <v>10735.073</v>
          </cell>
          <cell r="BW336">
            <v>307847.15399999998</v>
          </cell>
          <cell r="CI336">
            <v>1545.1189999999999</v>
          </cell>
          <cell r="CJ336">
            <v>185313.11900000001</v>
          </cell>
          <cell r="CK336">
            <v>65839.948000000004</v>
          </cell>
          <cell r="CL336">
            <v>17098.671999999999</v>
          </cell>
          <cell r="CM336">
            <v>14686.037</v>
          </cell>
          <cell r="CN336">
            <v>7023.5940000000001</v>
          </cell>
          <cell r="CO336">
            <v>5605.5910000000003</v>
          </cell>
          <cell r="CP336">
            <v>10735.073</v>
          </cell>
          <cell r="CQ336">
            <v>307847.15299999999</v>
          </cell>
          <cell r="CS336">
            <v>91.665999999999997</v>
          </cell>
          <cell r="CT336">
            <v>6968.8310000000001</v>
          </cell>
          <cell r="CU336">
            <v>2403.509</v>
          </cell>
          <cell r="CV336">
            <v>525.49599999999998</v>
          </cell>
          <cell r="CW336">
            <v>468.5</v>
          </cell>
          <cell r="CX336">
            <v>193.15100000000001</v>
          </cell>
          <cell r="CY336">
            <v>155.53</v>
          </cell>
          <cell r="CZ336">
            <v>262.54500000000002</v>
          </cell>
          <cell r="DB336">
            <v>92.287999999999997</v>
          </cell>
          <cell r="DC336">
            <v>12293.672</v>
          </cell>
          <cell r="DD336">
            <v>6028.5029999999997</v>
          </cell>
          <cell r="DE336">
            <v>1703.5409999999999</v>
          </cell>
          <cell r="DF336">
            <v>1523.529</v>
          </cell>
          <cell r="DG336">
            <v>770.34799999999996</v>
          </cell>
          <cell r="DH336">
            <v>621.49199999999996</v>
          </cell>
          <cell r="DI336">
            <v>1244.732</v>
          </cell>
          <cell r="DJ336">
            <v>24278.105</v>
          </cell>
          <cell r="DL336">
            <v>0.173902</v>
          </cell>
          <cell r="DM336">
            <v>0.173902</v>
          </cell>
          <cell r="DN336">
            <v>0.788246</v>
          </cell>
          <cell r="DO336">
            <v>1.126215</v>
          </cell>
          <cell r="DP336">
            <v>1.0925590000000001</v>
          </cell>
          <cell r="DQ336">
            <v>1.9415899999999999</v>
          </cell>
          <cell r="DS336">
            <v>268.7</v>
          </cell>
          <cell r="DT336">
            <v>32226.32</v>
          </cell>
          <cell r="DU336">
            <v>51898.080000000002</v>
          </cell>
          <cell r="DV336">
            <v>19256.78</v>
          </cell>
          <cell r="DW336">
            <v>16045.36</v>
          </cell>
          <cell r="DX336">
            <v>13636.94</v>
          </cell>
          <cell r="DY336">
            <v>10883.76</v>
          </cell>
          <cell r="DZ336">
            <v>20843.11</v>
          </cell>
          <cell r="EA336">
            <v>165059.04999999999</v>
          </cell>
          <cell r="EC336">
            <v>268.7</v>
          </cell>
          <cell r="ED336">
            <v>32226.32</v>
          </cell>
          <cell r="EE336">
            <v>51898.080000000002</v>
          </cell>
          <cell r="EF336">
            <v>19256.78</v>
          </cell>
          <cell r="EG336">
            <v>16045.36</v>
          </cell>
          <cell r="EH336">
            <v>13636.94</v>
          </cell>
          <cell r="EI336">
            <v>10883.76</v>
          </cell>
          <cell r="EJ336">
            <v>20843.11</v>
          </cell>
          <cell r="EK336">
            <v>165059.04999999999</v>
          </cell>
          <cell r="EM336">
            <v>1860.6309999999999</v>
          </cell>
          <cell r="EN336">
            <v>1878.1470000000002</v>
          </cell>
          <cell r="ES336">
            <v>2980.739</v>
          </cell>
          <cell r="ET336">
            <v>3360.5279999999998</v>
          </cell>
          <cell r="EX336">
            <v>87308.260999999999</v>
          </cell>
          <cell r="EY336">
            <v>99498.471999999994</v>
          </cell>
          <cell r="FA336">
            <v>20.809000000000001</v>
          </cell>
          <cell r="FB336">
            <v>23.675999999999998</v>
          </cell>
          <cell r="FC336">
            <v>1873.788</v>
          </cell>
          <cell r="FD336">
            <v>2228.703</v>
          </cell>
          <cell r="FE336">
            <v>865.34</v>
          </cell>
          <cell r="FF336">
            <v>967.80700000000002</v>
          </cell>
          <cell r="FK336">
            <v>73342.22</v>
          </cell>
          <cell r="FL336">
            <v>74360.035000000003</v>
          </cell>
          <cell r="FM336">
            <v>73743.345000000001</v>
          </cell>
          <cell r="FN336">
            <v>1638.231</v>
          </cell>
          <cell r="FO336">
            <v>776.76599999999996</v>
          </cell>
          <cell r="FP336">
            <v>8551.5689999999995</v>
          </cell>
          <cell r="FQ336">
            <v>63393.468999999997</v>
          </cell>
          <cell r="FR336">
            <v>74360.035000000003</v>
          </cell>
          <cell r="FS336">
            <v>0</v>
          </cell>
          <cell r="FU336">
            <v>0.2</v>
          </cell>
          <cell r="FV336">
            <v>-20937.16</v>
          </cell>
          <cell r="FZ336">
            <v>196.6</v>
          </cell>
          <cell r="GA336">
            <v>0.1</v>
          </cell>
          <cell r="GB336">
            <v>-9028.9</v>
          </cell>
          <cell r="GE336">
            <v>0.12</v>
          </cell>
          <cell r="GF336">
            <v>-12562.29</v>
          </cell>
          <cell r="GK336">
            <v>0.05</v>
          </cell>
          <cell r="GL336">
            <v>-3718</v>
          </cell>
          <cell r="GO336">
            <v>1.4999999999999999E-2</v>
          </cell>
          <cell r="GP336">
            <v>-4617.71</v>
          </cell>
          <cell r="GQ336" t="str">
            <v xml:space="preserve"> </v>
          </cell>
          <cell r="GR336">
            <v>0</v>
          </cell>
          <cell r="GX336">
            <v>-25554.87</v>
          </cell>
          <cell r="GY336">
            <v>-25309.190000000002</v>
          </cell>
          <cell r="GZ336">
            <v>-50864.06</v>
          </cell>
          <cell r="HC336">
            <v>114194.98999999999</v>
          </cell>
          <cell r="HE336">
            <v>0</v>
          </cell>
        </row>
        <row r="337">
          <cell r="B337" t="str">
            <v>81-10-349T</v>
          </cell>
          <cell r="C337" t="str">
            <v>Total-GTH00200WS</v>
          </cell>
          <cell r="D337" t="str">
            <v>Campfire Marys Creek B CDP</v>
          </cell>
          <cell r="E337">
            <v>5591</v>
          </cell>
          <cell r="F337">
            <v>6399</v>
          </cell>
          <cell r="H337">
            <v>2.6941999999999999</v>
          </cell>
          <cell r="I337">
            <v>2.6941999999999999</v>
          </cell>
          <cell r="J337">
            <v>0.78649999999999998</v>
          </cell>
          <cell r="K337">
            <v>0.2137</v>
          </cell>
          <cell r="L337">
            <v>0.16600000000000001</v>
          </cell>
          <cell r="M337">
            <v>7.5700000000000003E-2</v>
          </cell>
          <cell r="N337">
            <v>5.57E-2</v>
          </cell>
          <cell r="O337">
            <v>0.21920000000000001</v>
          </cell>
          <cell r="P337">
            <v>4.2110000000000003</v>
          </cell>
          <cell r="Q337">
            <v>1.0359</v>
          </cell>
          <cell r="R337">
            <v>1164.5999999999999</v>
          </cell>
          <cell r="T337" t="str">
            <v>PriceTableXTXNGL</v>
          </cell>
          <cell r="Y337">
            <v>41376</v>
          </cell>
          <cell r="Z337">
            <v>14.65</v>
          </cell>
          <cell r="AB337">
            <v>5168.1440000000002</v>
          </cell>
          <cell r="AC337">
            <v>5941.4059999999999</v>
          </cell>
          <cell r="AE337" t="str">
            <v>Yes</v>
          </cell>
          <cell r="AG337" t="str">
            <v>Yes</v>
          </cell>
          <cell r="AI337">
            <v>1</v>
          </cell>
          <cell r="AK337">
            <v>14563.671</v>
          </cell>
          <cell r="AL337">
            <v>14563.671</v>
          </cell>
          <cell r="AM337">
            <v>4251.4759999999997</v>
          </cell>
          <cell r="AN337">
            <v>1155.1690000000001</v>
          </cell>
          <cell r="AO337">
            <v>897.32399999999996</v>
          </cell>
          <cell r="AP337">
            <v>409.20100000000002</v>
          </cell>
          <cell r="AQ337">
            <v>301.08999999999997</v>
          </cell>
          <cell r="AR337">
            <v>1184.9000000000001</v>
          </cell>
          <cell r="AS337">
            <v>37326.502</v>
          </cell>
          <cell r="AU337">
            <v>13924.013999999999</v>
          </cell>
          <cell r="AV337">
            <v>13924.013999999999</v>
          </cell>
          <cell r="AW337">
            <v>4064.7449999999999</v>
          </cell>
          <cell r="AX337">
            <v>1104.432</v>
          </cell>
          <cell r="AY337">
            <v>857.91200000000003</v>
          </cell>
          <cell r="AZ337">
            <v>391.22899999999998</v>
          </cell>
          <cell r="BA337">
            <v>287.86599999999999</v>
          </cell>
          <cell r="BB337">
            <v>1132.857</v>
          </cell>
          <cell r="BC337">
            <v>35687.068999999989</v>
          </cell>
          <cell r="BE337">
            <v>98.230999999999995</v>
          </cell>
          <cell r="BF337">
            <v>11781.239</v>
          </cell>
          <cell r="BG337">
            <v>4167.5240000000003</v>
          </cell>
          <cell r="BH337">
            <v>1023.208</v>
          </cell>
          <cell r="BI337">
            <v>954.69899999999996</v>
          </cell>
          <cell r="BJ337">
            <v>400.46899999999999</v>
          </cell>
          <cell r="BK337">
            <v>296.03899999999999</v>
          </cell>
          <cell r="BL337">
            <v>1189.3109999999999</v>
          </cell>
          <cell r="BM337">
            <v>19910.72</v>
          </cell>
          <cell r="BO337">
            <v>98.230999999999995</v>
          </cell>
          <cell r="BP337">
            <v>11781.239</v>
          </cell>
          <cell r="BQ337">
            <v>4167.5240000000003</v>
          </cell>
          <cell r="BR337">
            <v>1023.207</v>
          </cell>
          <cell r="BS337">
            <v>954.69899999999996</v>
          </cell>
          <cell r="BT337">
            <v>400.47</v>
          </cell>
          <cell r="BU337">
            <v>296.04000000000002</v>
          </cell>
          <cell r="BV337">
            <v>1189.31</v>
          </cell>
          <cell r="BW337">
            <v>19910.72</v>
          </cell>
          <cell r="CI337">
            <v>98.230999999999995</v>
          </cell>
          <cell r="CJ337">
            <v>11781.239</v>
          </cell>
          <cell r="CK337">
            <v>4167.5240000000003</v>
          </cell>
          <cell r="CL337">
            <v>1023.208</v>
          </cell>
          <cell r="CM337">
            <v>954.69899999999996</v>
          </cell>
          <cell r="CN337">
            <v>400.46899999999999</v>
          </cell>
          <cell r="CO337">
            <v>296.03899999999999</v>
          </cell>
          <cell r="CP337">
            <v>1189.3109999999999</v>
          </cell>
          <cell r="CQ337">
            <v>19910.72</v>
          </cell>
          <cell r="CS337">
            <v>5.8280000000000003</v>
          </cell>
          <cell r="CT337">
            <v>443.04199999999997</v>
          </cell>
          <cell r="CU337">
            <v>152.137</v>
          </cell>
          <cell r="CV337">
            <v>31.446000000000002</v>
          </cell>
          <cell r="CW337">
            <v>30.456</v>
          </cell>
          <cell r="CX337">
            <v>11.013</v>
          </cell>
          <cell r="CY337">
            <v>8.2140000000000004</v>
          </cell>
          <cell r="CZ337">
            <v>29.087</v>
          </cell>
          <cell r="DB337">
            <v>5.867</v>
          </cell>
          <cell r="DC337">
            <v>781.56700000000001</v>
          </cell>
          <cell r="DD337">
            <v>381.59100000000001</v>
          </cell>
          <cell r="DE337">
            <v>101.94199999999999</v>
          </cell>
          <cell r="DF337">
            <v>99.040999999999997</v>
          </cell>
          <cell r="DG337">
            <v>43.923000000000002</v>
          </cell>
          <cell r="DH337">
            <v>32.822000000000003</v>
          </cell>
          <cell r="DI337">
            <v>137.90100000000001</v>
          </cell>
          <cell r="DJ337">
            <v>1584.6540000000002</v>
          </cell>
          <cell r="DL337">
            <v>0.173902</v>
          </cell>
          <cell r="DM337">
            <v>0.173902</v>
          </cell>
          <cell r="DN337">
            <v>0.788246</v>
          </cell>
          <cell r="DO337">
            <v>1.126215</v>
          </cell>
          <cell r="DP337">
            <v>1.0925590000000001</v>
          </cell>
          <cell r="DQ337">
            <v>1.9415899999999999</v>
          </cell>
          <cell r="DS337">
            <v>17.079999999999998</v>
          </cell>
          <cell r="DT337">
            <v>2048.7800000000002</v>
          </cell>
          <cell r="DU337">
            <v>3285.03</v>
          </cell>
          <cell r="DV337">
            <v>1152.3499999999999</v>
          </cell>
          <cell r="DW337">
            <v>1043.06</v>
          </cell>
          <cell r="DX337">
            <v>777.55</v>
          </cell>
          <cell r="DY337">
            <v>574.79</v>
          </cell>
          <cell r="DZ337">
            <v>2309.15</v>
          </cell>
          <cell r="EA337">
            <v>11207.789999999999</v>
          </cell>
          <cell r="EC337">
            <v>17.079999999999998</v>
          </cell>
          <cell r="ED337">
            <v>2048.7800000000002</v>
          </cell>
          <cell r="EE337">
            <v>3285.03</v>
          </cell>
          <cell r="EF337">
            <v>1152.3499999999999</v>
          </cell>
          <cell r="EG337">
            <v>1043.06</v>
          </cell>
          <cell r="EH337">
            <v>777.55</v>
          </cell>
          <cell r="EI337">
            <v>574.79</v>
          </cell>
          <cell r="EJ337">
            <v>2309.15</v>
          </cell>
          <cell r="EK337">
            <v>11207.789999999999</v>
          </cell>
          <cell r="EM337">
            <v>115.223</v>
          </cell>
          <cell r="EN337">
            <v>116.30800000000001</v>
          </cell>
          <cell r="ES337">
            <v>185.43600000000001</v>
          </cell>
          <cell r="ET337">
            <v>209.06299999999999</v>
          </cell>
          <cell r="EX337">
            <v>5405.5640000000003</v>
          </cell>
          <cell r="EY337">
            <v>6189.9369999999999</v>
          </cell>
          <cell r="FA337">
            <v>1.288</v>
          </cell>
          <cell r="FB337">
            <v>1.4730000000000001</v>
          </cell>
          <cell r="FC337">
            <v>116.01300000000001</v>
          </cell>
          <cell r="FD337">
            <v>138.65100000000001</v>
          </cell>
          <cell r="FE337">
            <v>53.576000000000001</v>
          </cell>
          <cell r="FF337">
            <v>60.209000000000003</v>
          </cell>
          <cell r="FK337">
            <v>4488.9749999999995</v>
          </cell>
          <cell r="FL337">
            <v>4551.2709999999997</v>
          </cell>
          <cell r="FM337">
            <v>4513.5259999999998</v>
          </cell>
          <cell r="FN337">
            <v>100.26900000000001</v>
          </cell>
          <cell r="FO337">
            <v>47.542999999999999</v>
          </cell>
          <cell r="FP337">
            <v>523.40599999999995</v>
          </cell>
          <cell r="FQ337">
            <v>3880.0529999999999</v>
          </cell>
          <cell r="FR337">
            <v>4551.2709999999997</v>
          </cell>
          <cell r="FS337">
            <v>0</v>
          </cell>
          <cell r="FU337">
            <v>0.2</v>
          </cell>
          <cell r="FV337">
            <v>-1302.53</v>
          </cell>
          <cell r="FZ337">
            <v>164</v>
          </cell>
          <cell r="GA337">
            <v>0.1</v>
          </cell>
          <cell r="GB337">
            <v>-559.1</v>
          </cell>
          <cell r="GE337">
            <v>0.12</v>
          </cell>
          <cell r="GF337">
            <v>-781.52</v>
          </cell>
          <cell r="GK337">
            <v>0.05</v>
          </cell>
          <cell r="GL337">
            <v>-227.56</v>
          </cell>
          <cell r="GO337">
            <v>1.4999999999999999E-2</v>
          </cell>
          <cell r="GP337">
            <v>-298.66000000000003</v>
          </cell>
          <cell r="GQ337" t="str">
            <v>81-12-349T</v>
          </cell>
          <cell r="GR337">
            <v>204</v>
          </cell>
          <cell r="GX337">
            <v>-1601.19</v>
          </cell>
          <cell r="GY337">
            <v>-1568.1799999999998</v>
          </cell>
          <cell r="GZ337">
            <v>-3169.37</v>
          </cell>
          <cell r="HC337">
            <v>8038.4199999999992</v>
          </cell>
          <cell r="HE337">
            <v>0</v>
          </cell>
        </row>
        <row r="338">
          <cell r="B338" t="str">
            <v>81-40-080T</v>
          </cell>
          <cell r="C338" t="str">
            <v>Total-GTH00200WS</v>
          </cell>
          <cell r="D338" t="str">
            <v>Mary's Creek 1H</v>
          </cell>
          <cell r="E338">
            <v>1677</v>
          </cell>
          <cell r="F338">
            <v>1901</v>
          </cell>
          <cell r="H338">
            <v>2.6183999999999998</v>
          </cell>
          <cell r="I338">
            <v>2.6183999999999998</v>
          </cell>
          <cell r="J338">
            <v>0.74250000000000005</v>
          </cell>
          <cell r="K338">
            <v>0.19869999999999999</v>
          </cell>
          <cell r="L338">
            <v>0.15490000000000001</v>
          </cell>
          <cell r="M338">
            <v>7.1099999999999997E-2</v>
          </cell>
          <cell r="N338">
            <v>5.3800000000000001E-2</v>
          </cell>
          <cell r="O338">
            <v>0.18840000000000001</v>
          </cell>
          <cell r="P338">
            <v>4.0278</v>
          </cell>
          <cell r="Q338">
            <v>1.1087</v>
          </cell>
          <cell r="R338">
            <v>1153</v>
          </cell>
          <cell r="T338" t="str">
            <v>PriceTableXTXNGL</v>
          </cell>
          <cell r="Y338">
            <v>41379</v>
          </cell>
          <cell r="Z338">
            <v>14.65</v>
          </cell>
          <cell r="AB338">
            <v>1550.674</v>
          </cell>
          <cell r="AC338">
            <v>1765.059</v>
          </cell>
          <cell r="AE338" t="str">
            <v>Yes</v>
          </cell>
          <cell r="AG338" t="str">
            <v>Yes</v>
          </cell>
          <cell r="AI338">
            <v>1</v>
          </cell>
          <cell r="AK338">
            <v>4246.8119999999999</v>
          </cell>
          <cell r="AL338">
            <v>4246.8119999999999</v>
          </cell>
          <cell r="AM338">
            <v>1204.269</v>
          </cell>
          <cell r="AN338">
            <v>322.274</v>
          </cell>
          <cell r="AO338">
            <v>251.23400000000001</v>
          </cell>
          <cell r="AP338">
            <v>115.318</v>
          </cell>
          <cell r="AQ338">
            <v>87.259</v>
          </cell>
          <cell r="AR338">
            <v>305.56799999999998</v>
          </cell>
          <cell r="AS338">
            <v>10779.545999999998</v>
          </cell>
          <cell r="AU338">
            <v>4060.2849999999999</v>
          </cell>
          <cell r="AV338">
            <v>4060.2849999999999</v>
          </cell>
          <cell r="AW338">
            <v>1151.375</v>
          </cell>
          <cell r="AX338">
            <v>308.11900000000003</v>
          </cell>
          <cell r="AY338">
            <v>240.19900000000001</v>
          </cell>
          <cell r="AZ338">
            <v>110.253</v>
          </cell>
          <cell r="BA338">
            <v>83.426000000000002</v>
          </cell>
          <cell r="BB338">
            <v>292.14699999999999</v>
          </cell>
          <cell r="BC338">
            <v>10306.089000000002</v>
          </cell>
          <cell r="BE338">
            <v>28.643999999999998</v>
          </cell>
          <cell r="BF338">
            <v>3435.4459999999999</v>
          </cell>
          <cell r="BG338">
            <v>1180.489</v>
          </cell>
          <cell r="BH338">
            <v>285.459</v>
          </cell>
          <cell r="BI338">
            <v>267.298</v>
          </cell>
          <cell r="BJ338">
            <v>112.857</v>
          </cell>
          <cell r="BK338">
            <v>85.795000000000002</v>
          </cell>
          <cell r="BL338">
            <v>306.70499999999998</v>
          </cell>
          <cell r="BM338">
            <v>5702.6929999999993</v>
          </cell>
          <cell r="BO338">
            <v>28.643999999999998</v>
          </cell>
          <cell r="BP338">
            <v>3435.4450000000002</v>
          </cell>
          <cell r="BQ338">
            <v>1180.4880000000001</v>
          </cell>
          <cell r="BR338">
            <v>285.459</v>
          </cell>
          <cell r="BS338">
            <v>267.298</v>
          </cell>
          <cell r="BT338">
            <v>112.857</v>
          </cell>
          <cell r="BU338">
            <v>85.795000000000002</v>
          </cell>
          <cell r="BV338">
            <v>306.70499999999998</v>
          </cell>
          <cell r="BW338">
            <v>5702.6909999999998</v>
          </cell>
          <cell r="CI338">
            <v>28.643999999999998</v>
          </cell>
          <cell r="CJ338">
            <v>3435.4459999999999</v>
          </cell>
          <cell r="CK338">
            <v>1180.489</v>
          </cell>
          <cell r="CL338">
            <v>285.459</v>
          </cell>
          <cell r="CM338">
            <v>267.298</v>
          </cell>
          <cell r="CN338">
            <v>112.857</v>
          </cell>
          <cell r="CO338">
            <v>85.795000000000002</v>
          </cell>
          <cell r="CP338">
            <v>306.70499999999998</v>
          </cell>
          <cell r="CQ338">
            <v>5702.6929999999993</v>
          </cell>
          <cell r="CS338">
            <v>1.6990000000000001</v>
          </cell>
          <cell r="CT338">
            <v>129.19200000000001</v>
          </cell>
          <cell r="CU338">
            <v>43.094000000000001</v>
          </cell>
          <cell r="CV338">
            <v>8.7729999999999997</v>
          </cell>
          <cell r="CW338">
            <v>8.5269999999999992</v>
          </cell>
          <cell r="CX338">
            <v>3.1040000000000001</v>
          </cell>
          <cell r="CY338">
            <v>2.38</v>
          </cell>
          <cell r="CZ338">
            <v>7.5010000000000003</v>
          </cell>
          <cell r="DB338">
            <v>1.7110000000000001</v>
          </cell>
          <cell r="DC338">
            <v>227.90700000000001</v>
          </cell>
          <cell r="DD338">
            <v>108.089</v>
          </cell>
          <cell r="DE338">
            <v>28.44</v>
          </cell>
          <cell r="DF338">
            <v>27.73</v>
          </cell>
          <cell r="DG338">
            <v>12.378</v>
          </cell>
          <cell r="DH338">
            <v>9.5120000000000005</v>
          </cell>
          <cell r="DI338">
            <v>35.561999999999998</v>
          </cell>
          <cell r="DJ338">
            <v>451.32900000000001</v>
          </cell>
          <cell r="DL338">
            <v>0.173902</v>
          </cell>
          <cell r="DM338">
            <v>0.173902</v>
          </cell>
          <cell r="DN338">
            <v>0.788246</v>
          </cell>
          <cell r="DO338">
            <v>1.126215</v>
          </cell>
          <cell r="DP338">
            <v>1.0925590000000001</v>
          </cell>
          <cell r="DQ338">
            <v>1.9415899999999999</v>
          </cell>
          <cell r="DS338">
            <v>4.9800000000000004</v>
          </cell>
          <cell r="DT338">
            <v>597.42999999999995</v>
          </cell>
          <cell r="DU338">
            <v>930.51</v>
          </cell>
          <cell r="DV338">
            <v>321.49</v>
          </cell>
          <cell r="DW338">
            <v>292.04000000000002</v>
          </cell>
          <cell r="DX338">
            <v>219.12</v>
          </cell>
          <cell r="DY338">
            <v>166.58</v>
          </cell>
          <cell r="DZ338">
            <v>595.5</v>
          </cell>
          <cell r="EA338">
            <v>3127.65</v>
          </cell>
          <cell r="EC338">
            <v>4.9800000000000004</v>
          </cell>
          <cell r="ED338">
            <v>597.42999999999995</v>
          </cell>
          <cell r="EE338">
            <v>930.51</v>
          </cell>
          <cell r="EF338">
            <v>321.49</v>
          </cell>
          <cell r="EG338">
            <v>292.04000000000002</v>
          </cell>
          <cell r="EH338">
            <v>219.12</v>
          </cell>
          <cell r="EI338">
            <v>166.58</v>
          </cell>
          <cell r="EJ338">
            <v>595.5</v>
          </cell>
          <cell r="EK338">
            <v>3127.65</v>
          </cell>
          <cell r="EM338">
            <v>34.557000000000002</v>
          </cell>
          <cell r="EN338">
            <v>34.881999999999998</v>
          </cell>
          <cell r="ES338">
            <v>55.088999999999999</v>
          </cell>
          <cell r="ET338">
            <v>62.107999999999997</v>
          </cell>
          <cell r="EX338">
            <v>1621.9110000000001</v>
          </cell>
          <cell r="EY338">
            <v>1838.8920000000001</v>
          </cell>
          <cell r="FA338">
            <v>0.38700000000000001</v>
          </cell>
          <cell r="FB338">
            <v>0.438</v>
          </cell>
          <cell r="FC338">
            <v>34.808999999999997</v>
          </cell>
          <cell r="FD338">
            <v>41.19</v>
          </cell>
          <cell r="FE338">
            <v>16.074999999999999</v>
          </cell>
          <cell r="FF338">
            <v>17.887</v>
          </cell>
          <cell r="FK338">
            <v>1352.681</v>
          </cell>
          <cell r="FL338">
            <v>1371.453</v>
          </cell>
          <cell r="FM338">
            <v>1360.079</v>
          </cell>
          <cell r="FN338">
            <v>30.215</v>
          </cell>
          <cell r="FO338">
            <v>14.326000000000001</v>
          </cell>
          <cell r="FP338">
            <v>157.72</v>
          </cell>
          <cell r="FQ338">
            <v>1169.192</v>
          </cell>
          <cell r="FR338">
            <v>1371.453</v>
          </cell>
          <cell r="FS338">
            <v>0</v>
          </cell>
          <cell r="FU338">
            <v>0.2</v>
          </cell>
          <cell r="FV338">
            <v>-386.95</v>
          </cell>
          <cell r="FZ338">
            <v>164.5</v>
          </cell>
          <cell r="GA338">
            <v>0.1</v>
          </cell>
          <cell r="GB338">
            <v>-167.7</v>
          </cell>
          <cell r="GE338">
            <v>0.12</v>
          </cell>
          <cell r="GF338">
            <v>-232.17</v>
          </cell>
          <cell r="GK338">
            <v>0.05</v>
          </cell>
          <cell r="GL338">
            <v>-68.569999999999993</v>
          </cell>
          <cell r="GO338">
            <v>1.4999999999999999E-2</v>
          </cell>
          <cell r="GP338">
            <v>-85.54</v>
          </cell>
          <cell r="GQ338" t="str">
            <v>81-41-080T</v>
          </cell>
          <cell r="GR338">
            <v>0</v>
          </cell>
          <cell r="GX338">
            <v>-472.49</v>
          </cell>
          <cell r="GY338">
            <v>-468.44</v>
          </cell>
          <cell r="GZ338">
            <v>-940.92999999999984</v>
          </cell>
          <cell r="HC338">
            <v>2186.7200000000003</v>
          </cell>
          <cell r="HE338">
            <v>0</v>
          </cell>
        </row>
        <row r="339">
          <cell r="B339" t="str">
            <v>81-40-085T</v>
          </cell>
          <cell r="C339" t="str">
            <v>Total-GTH00200WS</v>
          </cell>
          <cell r="D339" t="str">
            <v>Mary's Creek 3H</v>
          </cell>
          <cell r="E339">
            <v>865</v>
          </cell>
          <cell r="F339">
            <v>967</v>
          </cell>
          <cell r="H339">
            <v>2.5127000000000002</v>
          </cell>
          <cell r="I339">
            <v>2.5127000000000002</v>
          </cell>
          <cell r="J339">
            <v>0.64880000000000004</v>
          </cell>
          <cell r="K339">
            <v>0.15390000000000001</v>
          </cell>
          <cell r="L339">
            <v>0.126</v>
          </cell>
          <cell r="M339">
            <v>0.05</v>
          </cell>
          <cell r="N339">
            <v>3.49E-2</v>
          </cell>
          <cell r="O339">
            <v>0.15290000000000001</v>
          </cell>
          <cell r="P339">
            <v>3.6791999999999998</v>
          </cell>
          <cell r="Q339">
            <v>0.93700000000000006</v>
          </cell>
          <cell r="R339">
            <v>1137.0999999999999</v>
          </cell>
          <cell r="T339" t="str">
            <v>PriceTableXTXNGL</v>
          </cell>
          <cell r="Y339">
            <v>41368</v>
          </cell>
          <cell r="Z339">
            <v>14.65</v>
          </cell>
          <cell r="AB339">
            <v>800.21600000000001</v>
          </cell>
          <cell r="AC339">
            <v>897.85</v>
          </cell>
          <cell r="AE339" t="str">
            <v>Yes</v>
          </cell>
          <cell r="AG339" t="str">
            <v>Yes</v>
          </cell>
          <cell r="AI339">
            <v>1</v>
          </cell>
          <cell r="AK339">
            <v>2103.0720000000001</v>
          </cell>
          <cell r="AL339">
            <v>2103.0720000000001</v>
          </cell>
          <cell r="AM339">
            <v>543.03099999999995</v>
          </cell>
          <cell r="AN339">
            <v>128.81100000000001</v>
          </cell>
          <cell r="AO339">
            <v>105.459</v>
          </cell>
          <cell r="AP339">
            <v>41.848999999999997</v>
          </cell>
          <cell r="AQ339">
            <v>29.21</v>
          </cell>
          <cell r="AR339">
            <v>127.974</v>
          </cell>
          <cell r="AS339">
            <v>5182.4780000000001</v>
          </cell>
          <cell r="AU339">
            <v>2010.703</v>
          </cell>
          <cell r="AV339">
            <v>2010.703</v>
          </cell>
          <cell r="AW339">
            <v>519.17999999999995</v>
          </cell>
          <cell r="AX339">
            <v>123.15300000000001</v>
          </cell>
          <cell r="AY339">
            <v>100.827</v>
          </cell>
          <cell r="AZ339">
            <v>40.011000000000003</v>
          </cell>
          <cell r="BA339">
            <v>27.928000000000001</v>
          </cell>
          <cell r="BB339">
            <v>122.35299999999999</v>
          </cell>
          <cell r="BC339">
            <v>4954.8580000000011</v>
          </cell>
          <cell r="BE339">
            <v>14.185</v>
          </cell>
          <cell r="BF339">
            <v>1701.2739999999999</v>
          </cell>
          <cell r="BG339">
            <v>532.30799999999999</v>
          </cell>
          <cell r="BH339">
            <v>114.096</v>
          </cell>
          <cell r="BI339">
            <v>112.202</v>
          </cell>
          <cell r="BJ339">
            <v>40.956000000000003</v>
          </cell>
          <cell r="BK339">
            <v>28.72</v>
          </cell>
          <cell r="BL339">
            <v>128.44999999999999</v>
          </cell>
          <cell r="BM339">
            <v>2672.1909999999993</v>
          </cell>
          <cell r="BO339">
            <v>14.185</v>
          </cell>
          <cell r="BP339">
            <v>1701.2750000000001</v>
          </cell>
          <cell r="BQ339">
            <v>532.30799999999999</v>
          </cell>
          <cell r="BR339">
            <v>114.096</v>
          </cell>
          <cell r="BS339">
            <v>112.202</v>
          </cell>
          <cell r="BT339">
            <v>40.956000000000003</v>
          </cell>
          <cell r="BU339">
            <v>28.721</v>
          </cell>
          <cell r="BV339">
            <v>128.44999999999999</v>
          </cell>
          <cell r="BW339">
            <v>2672.1929999999998</v>
          </cell>
          <cell r="CI339">
            <v>14.185</v>
          </cell>
          <cell r="CJ339">
            <v>1701.2739999999999</v>
          </cell>
          <cell r="CK339">
            <v>532.30799999999999</v>
          </cell>
          <cell r="CL339">
            <v>114.096</v>
          </cell>
          <cell r="CM339">
            <v>112.202</v>
          </cell>
          <cell r="CN339">
            <v>40.956000000000003</v>
          </cell>
          <cell r="CO339">
            <v>28.72</v>
          </cell>
          <cell r="CP339">
            <v>128.44999999999999</v>
          </cell>
          <cell r="CQ339">
            <v>2672.1909999999993</v>
          </cell>
          <cell r="CS339">
            <v>0.84199999999999997</v>
          </cell>
          <cell r="CT339">
            <v>63.978000000000002</v>
          </cell>
          <cell r="CU339">
            <v>19.431999999999999</v>
          </cell>
          <cell r="CV339">
            <v>3.5070000000000001</v>
          </cell>
          <cell r="CW339">
            <v>3.5790000000000002</v>
          </cell>
          <cell r="CX339">
            <v>1.1259999999999999</v>
          </cell>
          <cell r="CY339">
            <v>0.79700000000000004</v>
          </cell>
          <cell r="CZ339">
            <v>3.141</v>
          </cell>
          <cell r="DB339">
            <v>0.84699999999999998</v>
          </cell>
          <cell r="DC339">
            <v>112.863</v>
          </cell>
          <cell r="DD339">
            <v>48.74</v>
          </cell>
          <cell r="DE339">
            <v>11.367000000000001</v>
          </cell>
          <cell r="DF339">
            <v>11.64</v>
          </cell>
          <cell r="DG339">
            <v>4.492</v>
          </cell>
          <cell r="DH339">
            <v>3.1840000000000002</v>
          </cell>
          <cell r="DI339">
            <v>14.894</v>
          </cell>
          <cell r="DJ339">
            <v>208.02699999999999</v>
          </cell>
          <cell r="DL339">
            <v>0.173902</v>
          </cell>
          <cell r="DM339">
            <v>0.173902</v>
          </cell>
          <cell r="DN339">
            <v>0.788246</v>
          </cell>
          <cell r="DO339">
            <v>1.126215</v>
          </cell>
          <cell r="DP339">
            <v>1.0925590000000001</v>
          </cell>
          <cell r="DQ339">
            <v>1.9415899999999999</v>
          </cell>
          <cell r="DS339">
            <v>2.4700000000000002</v>
          </cell>
          <cell r="DT339">
            <v>295.86</v>
          </cell>
          <cell r="DU339">
            <v>419.59</v>
          </cell>
          <cell r="DV339">
            <v>128.5</v>
          </cell>
          <cell r="DW339">
            <v>122.59</v>
          </cell>
          <cell r="DX339">
            <v>79.52</v>
          </cell>
          <cell r="DY339">
            <v>55.76</v>
          </cell>
          <cell r="DZ339">
            <v>249.4</v>
          </cell>
          <cell r="EA339">
            <v>1353.6900000000003</v>
          </cell>
          <cell r="EC339">
            <v>2.4700000000000002</v>
          </cell>
          <cell r="ED339">
            <v>295.86</v>
          </cell>
          <cell r="EE339">
            <v>419.59</v>
          </cell>
          <cell r="EF339">
            <v>128.5</v>
          </cell>
          <cell r="EG339">
            <v>122.59</v>
          </cell>
          <cell r="EH339">
            <v>79.52</v>
          </cell>
          <cell r="EI339">
            <v>55.76</v>
          </cell>
          <cell r="EJ339">
            <v>249.4</v>
          </cell>
          <cell r="EK339">
            <v>1353.6900000000003</v>
          </cell>
          <cell r="EM339">
            <v>17.820999999999998</v>
          </cell>
          <cell r="EN339">
            <v>17.988999999999997</v>
          </cell>
          <cell r="ES339">
            <v>28.023</v>
          </cell>
          <cell r="ET339">
            <v>31.593</v>
          </cell>
          <cell r="EX339">
            <v>836.97699999999998</v>
          </cell>
          <cell r="EY339">
            <v>935.40700000000004</v>
          </cell>
          <cell r="FA339">
            <v>0.19900000000000001</v>
          </cell>
          <cell r="FB339">
            <v>0.223</v>
          </cell>
          <cell r="FC339">
            <v>17.963000000000001</v>
          </cell>
          <cell r="FD339">
            <v>20.952999999999999</v>
          </cell>
          <cell r="FE339">
            <v>8.2959999999999994</v>
          </cell>
          <cell r="FF339">
            <v>9.0990000000000002</v>
          </cell>
          <cell r="FK339">
            <v>709.39100000000008</v>
          </cell>
          <cell r="FL339">
            <v>719.23599999999999</v>
          </cell>
          <cell r="FM339">
            <v>713.27099999999996</v>
          </cell>
          <cell r="FN339">
            <v>15.846</v>
          </cell>
          <cell r="FO339">
            <v>7.5129999999999999</v>
          </cell>
          <cell r="FP339">
            <v>82.713999999999999</v>
          </cell>
          <cell r="FQ339">
            <v>613.16300000000001</v>
          </cell>
          <cell r="FR339">
            <v>719.23599999999999</v>
          </cell>
          <cell r="FS339">
            <v>0</v>
          </cell>
          <cell r="FU339">
            <v>0.2</v>
          </cell>
          <cell r="FV339">
            <v>-196.83</v>
          </cell>
          <cell r="FZ339">
            <v>188</v>
          </cell>
          <cell r="GA339">
            <v>0.1</v>
          </cell>
          <cell r="GB339">
            <v>-86.5</v>
          </cell>
          <cell r="GE339">
            <v>0.12</v>
          </cell>
          <cell r="GF339">
            <v>-118.1</v>
          </cell>
          <cell r="GK339">
            <v>0.05</v>
          </cell>
          <cell r="GL339">
            <v>-35.96</v>
          </cell>
          <cell r="GO339">
            <v>1.4999999999999999E-2</v>
          </cell>
          <cell r="GP339">
            <v>-40.08</v>
          </cell>
          <cell r="GQ339" t="str">
            <v>81-41-085T</v>
          </cell>
          <cell r="GR339">
            <v>0</v>
          </cell>
          <cell r="GX339">
            <v>-236.91000000000003</v>
          </cell>
          <cell r="GY339">
            <v>-240.56</v>
          </cell>
          <cell r="GZ339">
            <v>-477.47</v>
          </cell>
          <cell r="HC339">
            <v>876.22000000000025</v>
          </cell>
          <cell r="HE339">
            <v>0</v>
          </cell>
        </row>
        <row r="340">
          <cell r="B340" t="str">
            <v>81-40-139T</v>
          </cell>
          <cell r="C340" t="str">
            <v>Total-GTH00200WS</v>
          </cell>
          <cell r="D340" t="str">
            <v>Mary's  Creek 5H</v>
          </cell>
          <cell r="E340">
            <v>589</v>
          </cell>
          <cell r="F340">
            <v>671</v>
          </cell>
          <cell r="H340">
            <v>2.6368</v>
          </cell>
          <cell r="I340">
            <v>2.6368</v>
          </cell>
          <cell r="J340">
            <v>0.73919999999999997</v>
          </cell>
          <cell r="K340">
            <v>0.20169999999999999</v>
          </cell>
          <cell r="L340">
            <v>0.14549999999999999</v>
          </cell>
          <cell r="M340">
            <v>7.2599999999999998E-2</v>
          </cell>
          <cell r="N340">
            <v>5.7700000000000001E-2</v>
          </cell>
          <cell r="O340">
            <v>0.20569999999999999</v>
          </cell>
          <cell r="P340">
            <v>4.0591999999999997</v>
          </cell>
          <cell r="Q340">
            <v>0.83579999999999999</v>
          </cell>
          <cell r="R340">
            <v>1161.4000000000001</v>
          </cell>
          <cell r="T340" t="str">
            <v>PriceTableXTXNGL</v>
          </cell>
          <cell r="Y340">
            <v>41402</v>
          </cell>
          <cell r="Z340">
            <v>14.65</v>
          </cell>
          <cell r="AB340">
            <v>544.54</v>
          </cell>
          <cell r="AC340">
            <v>623.01700000000005</v>
          </cell>
          <cell r="AE340" t="str">
            <v>Yes</v>
          </cell>
          <cell r="AG340" t="str">
            <v>Yes</v>
          </cell>
          <cell r="AI340">
            <v>1</v>
          </cell>
          <cell r="AK340">
            <v>1501.8050000000001</v>
          </cell>
          <cell r="AL340">
            <v>1501.8050000000001</v>
          </cell>
          <cell r="AM340">
            <v>421.01600000000002</v>
          </cell>
          <cell r="AN340">
            <v>114.879</v>
          </cell>
          <cell r="AO340">
            <v>82.87</v>
          </cell>
          <cell r="AP340">
            <v>41.35</v>
          </cell>
          <cell r="AQ340">
            <v>32.863</v>
          </cell>
          <cell r="AR340">
            <v>117.158</v>
          </cell>
          <cell r="AS340">
            <v>3813.7459999999996</v>
          </cell>
          <cell r="AU340">
            <v>1435.8430000000001</v>
          </cell>
          <cell r="AV340">
            <v>1435.8430000000001</v>
          </cell>
          <cell r="AW340">
            <v>402.524</v>
          </cell>
          <cell r="AX340">
            <v>109.834</v>
          </cell>
          <cell r="AY340">
            <v>79.230999999999995</v>
          </cell>
          <cell r="AZ340">
            <v>39.533999999999999</v>
          </cell>
          <cell r="BA340">
            <v>31.42</v>
          </cell>
          <cell r="BB340">
            <v>112.012</v>
          </cell>
          <cell r="BC340">
            <v>3646.241</v>
          </cell>
          <cell r="BE340">
            <v>10.130000000000001</v>
          </cell>
          <cell r="BF340">
            <v>1214.8810000000001</v>
          </cell>
          <cell r="BG340">
            <v>412.702</v>
          </cell>
          <cell r="BH340">
            <v>101.756</v>
          </cell>
          <cell r="BI340">
            <v>88.168999999999997</v>
          </cell>
          <cell r="BJ340">
            <v>40.468000000000004</v>
          </cell>
          <cell r="BK340">
            <v>32.311999999999998</v>
          </cell>
          <cell r="BL340">
            <v>117.59399999999999</v>
          </cell>
          <cell r="BM340">
            <v>2018.0120000000004</v>
          </cell>
          <cell r="BO340">
            <v>10.130000000000001</v>
          </cell>
          <cell r="BP340">
            <v>1214.8800000000001</v>
          </cell>
          <cell r="BQ340">
            <v>412.702</v>
          </cell>
          <cell r="BR340">
            <v>101.756</v>
          </cell>
          <cell r="BS340">
            <v>88.17</v>
          </cell>
          <cell r="BT340">
            <v>40.468000000000004</v>
          </cell>
          <cell r="BU340">
            <v>32.311999999999998</v>
          </cell>
          <cell r="BV340">
            <v>117.59399999999999</v>
          </cell>
          <cell r="BW340">
            <v>2018.0120000000004</v>
          </cell>
          <cell r="CI340">
            <v>10.130000000000001</v>
          </cell>
          <cell r="CJ340">
            <v>1214.8810000000001</v>
          </cell>
          <cell r="CK340">
            <v>412.702</v>
          </cell>
          <cell r="CL340">
            <v>101.756</v>
          </cell>
          <cell r="CM340">
            <v>88.168999999999997</v>
          </cell>
          <cell r="CN340">
            <v>40.468000000000004</v>
          </cell>
          <cell r="CO340">
            <v>32.311999999999998</v>
          </cell>
          <cell r="CP340">
            <v>117.59399999999999</v>
          </cell>
          <cell r="CQ340">
            <v>2018.0120000000004</v>
          </cell>
          <cell r="CS340">
            <v>0.60099999999999998</v>
          </cell>
          <cell r="CT340">
            <v>45.686</v>
          </cell>
          <cell r="CU340">
            <v>15.066000000000001</v>
          </cell>
          <cell r="CV340">
            <v>3.1269999999999998</v>
          </cell>
          <cell r="CW340">
            <v>2.8130000000000002</v>
          </cell>
          <cell r="CX340">
            <v>1.113</v>
          </cell>
          <cell r="CY340">
            <v>0.89700000000000002</v>
          </cell>
          <cell r="CZ340">
            <v>2.8759999999999999</v>
          </cell>
          <cell r="DB340">
            <v>0.60499999999999998</v>
          </cell>
          <cell r="DC340">
            <v>80.594999999999999</v>
          </cell>
          <cell r="DD340">
            <v>37.787999999999997</v>
          </cell>
          <cell r="DE340">
            <v>10.138</v>
          </cell>
          <cell r="DF340">
            <v>9.1470000000000002</v>
          </cell>
          <cell r="DG340">
            <v>4.4379999999999997</v>
          </cell>
          <cell r="DH340">
            <v>3.5819999999999999</v>
          </cell>
          <cell r="DI340">
            <v>13.635</v>
          </cell>
          <cell r="DJ340">
            <v>159.92799999999997</v>
          </cell>
          <cell r="DL340">
            <v>0.173902</v>
          </cell>
          <cell r="DM340">
            <v>0.173902</v>
          </cell>
          <cell r="DN340">
            <v>0.788246</v>
          </cell>
          <cell r="DO340">
            <v>1.126215</v>
          </cell>
          <cell r="DP340">
            <v>1.0925590000000001</v>
          </cell>
          <cell r="DQ340">
            <v>1.9415899999999999</v>
          </cell>
          <cell r="DS340">
            <v>1.76</v>
          </cell>
          <cell r="DT340">
            <v>211.27</v>
          </cell>
          <cell r="DU340">
            <v>325.31</v>
          </cell>
          <cell r="DV340">
            <v>114.6</v>
          </cell>
          <cell r="DW340">
            <v>96.33</v>
          </cell>
          <cell r="DX340">
            <v>78.569999999999993</v>
          </cell>
          <cell r="DY340">
            <v>62.74</v>
          </cell>
          <cell r="DZ340">
            <v>228.32</v>
          </cell>
          <cell r="EA340">
            <v>1118.9000000000001</v>
          </cell>
          <cell r="EC340">
            <v>1.76</v>
          </cell>
          <cell r="ED340">
            <v>211.27</v>
          </cell>
          <cell r="EE340">
            <v>325.31</v>
          </cell>
          <cell r="EF340">
            <v>114.6</v>
          </cell>
          <cell r="EG340">
            <v>96.33</v>
          </cell>
          <cell r="EH340">
            <v>78.569999999999993</v>
          </cell>
          <cell r="EI340">
            <v>62.74</v>
          </cell>
          <cell r="EJ340">
            <v>228.32</v>
          </cell>
          <cell r="EK340">
            <v>1118.9000000000001</v>
          </cell>
          <cell r="EM340">
            <v>12.138</v>
          </cell>
          <cell r="EN340">
            <v>12.252000000000001</v>
          </cell>
          <cell r="ES340">
            <v>19.443999999999999</v>
          </cell>
          <cell r="ET340">
            <v>21.922000000000001</v>
          </cell>
          <cell r="EX340">
            <v>569.55600000000004</v>
          </cell>
          <cell r="EY340">
            <v>649.07799999999997</v>
          </cell>
          <cell r="FA340">
            <v>0.13600000000000001</v>
          </cell>
          <cell r="FB340">
            <v>0.154</v>
          </cell>
          <cell r="FC340">
            <v>12.224</v>
          </cell>
          <cell r="FD340">
            <v>14.539</v>
          </cell>
          <cell r="FE340">
            <v>5.6449999999999996</v>
          </cell>
          <cell r="FF340">
            <v>6.3129999999999997</v>
          </cell>
          <cell r="FK340">
            <v>476.89799999999997</v>
          </cell>
          <cell r="FL340">
            <v>483.51600000000002</v>
          </cell>
          <cell r="FM340">
            <v>479.50599999999997</v>
          </cell>
          <cell r="FN340">
            <v>10.651999999999999</v>
          </cell>
          <cell r="FO340">
            <v>5.0510000000000002</v>
          </cell>
          <cell r="FP340">
            <v>55.604999999999997</v>
          </cell>
          <cell r="FQ340">
            <v>412.20800000000003</v>
          </cell>
          <cell r="FR340">
            <v>483.51600000000002</v>
          </cell>
          <cell r="FS340">
            <v>0</v>
          </cell>
          <cell r="FU340">
            <v>0.2</v>
          </cell>
          <cell r="FV340">
            <v>-136.58000000000001</v>
          </cell>
          <cell r="FZ340">
            <v>192.7</v>
          </cell>
          <cell r="GA340">
            <v>0.1</v>
          </cell>
          <cell r="GB340">
            <v>-58.9</v>
          </cell>
          <cell r="GE340">
            <v>0.12</v>
          </cell>
          <cell r="GF340">
            <v>-81.95</v>
          </cell>
          <cell r="GK340">
            <v>0.05</v>
          </cell>
          <cell r="GL340">
            <v>-24.18</v>
          </cell>
          <cell r="GO340">
            <v>1.4999999999999999E-2</v>
          </cell>
          <cell r="GP340">
            <v>-30.27</v>
          </cell>
          <cell r="GQ340" t="str">
            <v>81-41-337-5T</v>
          </cell>
          <cell r="GR340">
            <v>4019</v>
          </cell>
          <cell r="GX340">
            <v>-166.85000000000002</v>
          </cell>
          <cell r="GY340">
            <v>-165.03</v>
          </cell>
          <cell r="GZ340">
            <v>-331.88</v>
          </cell>
          <cell r="HC340">
            <v>787.0200000000001</v>
          </cell>
          <cell r="HE340">
            <v>0</v>
          </cell>
        </row>
        <row r="341">
          <cell r="B341" t="str">
            <v>81-40-140T</v>
          </cell>
          <cell r="C341" t="str">
            <v>Total-GTH00200WS</v>
          </cell>
          <cell r="D341" t="str">
            <v>Mary's  Creek 7H</v>
          </cell>
          <cell r="E341">
            <v>0</v>
          </cell>
          <cell r="F341">
            <v>0</v>
          </cell>
          <cell r="H341">
            <v>2.6735000000000002</v>
          </cell>
          <cell r="I341">
            <v>2.6735000000000002</v>
          </cell>
          <cell r="J341">
            <v>0.75590000000000002</v>
          </cell>
          <cell r="K341">
            <v>0.20419999999999999</v>
          </cell>
          <cell r="L341">
            <v>0.1507</v>
          </cell>
          <cell r="M341">
            <v>7.0300000000000001E-2</v>
          </cell>
          <cell r="N341">
            <v>5.5300000000000002E-2</v>
          </cell>
          <cell r="O341">
            <v>9.0700000000000003E-2</v>
          </cell>
          <cell r="P341">
            <v>4.0006000000000004</v>
          </cell>
          <cell r="Q341">
            <v>0.91779999999999995</v>
          </cell>
          <cell r="R341">
            <v>1151.5</v>
          </cell>
          <cell r="T341" t="str">
            <v>PriceTableXTXNGL</v>
          </cell>
          <cell r="Y341">
            <v>41325</v>
          </cell>
          <cell r="Z341">
            <v>14.65</v>
          </cell>
          <cell r="AB341">
            <v>0</v>
          </cell>
          <cell r="AC341">
            <v>0</v>
          </cell>
          <cell r="AE341" t="str">
            <v>Yes</v>
          </cell>
          <cell r="AG341" t="str">
            <v>Yes</v>
          </cell>
          <cell r="AI341">
            <v>1</v>
          </cell>
          <cell r="AK341">
            <v>0</v>
          </cell>
          <cell r="AL341">
            <v>0</v>
          </cell>
          <cell r="AM341">
            <v>0</v>
          </cell>
          <cell r="AN341">
            <v>0</v>
          </cell>
          <cell r="AO341">
            <v>0</v>
          </cell>
          <cell r="AP341">
            <v>0</v>
          </cell>
          <cell r="AQ341">
            <v>0</v>
          </cell>
          <cell r="AR341">
            <v>0</v>
          </cell>
          <cell r="AS341">
            <v>0</v>
          </cell>
          <cell r="AU341">
            <v>0</v>
          </cell>
          <cell r="AV341">
            <v>0</v>
          </cell>
          <cell r="AW341">
            <v>0</v>
          </cell>
          <cell r="AX341">
            <v>0</v>
          </cell>
          <cell r="AY341">
            <v>0</v>
          </cell>
          <cell r="AZ341">
            <v>0</v>
          </cell>
          <cell r="BA341">
            <v>0</v>
          </cell>
          <cell r="BB341">
            <v>0</v>
          </cell>
          <cell r="BC341">
            <v>0</v>
          </cell>
          <cell r="BE341">
            <v>0</v>
          </cell>
          <cell r="BF341">
            <v>0</v>
          </cell>
          <cell r="BG341">
            <v>0</v>
          </cell>
          <cell r="BH341">
            <v>0</v>
          </cell>
          <cell r="BI341">
            <v>0</v>
          </cell>
          <cell r="BJ341">
            <v>0</v>
          </cell>
          <cell r="BK341">
            <v>0</v>
          </cell>
          <cell r="BL341">
            <v>0</v>
          </cell>
          <cell r="BM341">
            <v>0</v>
          </cell>
          <cell r="BO341">
            <v>0</v>
          </cell>
          <cell r="BP341">
            <v>0</v>
          </cell>
          <cell r="BQ341">
            <v>0</v>
          </cell>
          <cell r="BR341">
            <v>0</v>
          </cell>
          <cell r="BS341">
            <v>0</v>
          </cell>
          <cell r="BT341">
            <v>0</v>
          </cell>
          <cell r="BU341">
            <v>0</v>
          </cell>
          <cell r="BV341">
            <v>0</v>
          </cell>
          <cell r="BW341">
            <v>0</v>
          </cell>
          <cell r="CI341">
            <v>0</v>
          </cell>
          <cell r="CJ341">
            <v>0</v>
          </cell>
          <cell r="CK341">
            <v>0</v>
          </cell>
          <cell r="CL341">
            <v>0</v>
          </cell>
          <cell r="CM341">
            <v>0</v>
          </cell>
          <cell r="CN341">
            <v>0</v>
          </cell>
          <cell r="CO341">
            <v>0</v>
          </cell>
          <cell r="CP341">
            <v>0</v>
          </cell>
          <cell r="CQ341">
            <v>0</v>
          </cell>
          <cell r="CS341">
            <v>0</v>
          </cell>
          <cell r="CT341">
            <v>0</v>
          </cell>
          <cell r="CU341">
            <v>0</v>
          </cell>
          <cell r="CV341">
            <v>0</v>
          </cell>
          <cell r="CW341">
            <v>0</v>
          </cell>
          <cell r="CX341">
            <v>0</v>
          </cell>
          <cell r="CY341">
            <v>0</v>
          </cell>
          <cell r="CZ341">
            <v>0</v>
          </cell>
          <cell r="DB341">
            <v>0</v>
          </cell>
          <cell r="DC341">
            <v>0</v>
          </cell>
          <cell r="DD341">
            <v>0</v>
          </cell>
          <cell r="DE341">
            <v>0</v>
          </cell>
          <cell r="DF341">
            <v>0</v>
          </cell>
          <cell r="DG341">
            <v>0</v>
          </cell>
          <cell r="DH341">
            <v>0</v>
          </cell>
          <cell r="DI341">
            <v>0</v>
          </cell>
          <cell r="DJ341">
            <v>0</v>
          </cell>
          <cell r="DL341">
            <v>0.173902</v>
          </cell>
          <cell r="DM341">
            <v>0.173902</v>
          </cell>
          <cell r="DN341">
            <v>0.788246</v>
          </cell>
          <cell r="DO341">
            <v>1.126215</v>
          </cell>
          <cell r="DP341">
            <v>1.0925590000000001</v>
          </cell>
          <cell r="DQ341">
            <v>1.9415899999999999</v>
          </cell>
          <cell r="DS341">
            <v>0</v>
          </cell>
          <cell r="DT341">
            <v>0</v>
          </cell>
          <cell r="DU341">
            <v>0</v>
          </cell>
          <cell r="DV341">
            <v>0</v>
          </cell>
          <cell r="DW341">
            <v>0</v>
          </cell>
          <cell r="DX341">
            <v>0</v>
          </cell>
          <cell r="DY341">
            <v>0</v>
          </cell>
          <cell r="DZ341">
            <v>0</v>
          </cell>
          <cell r="EA341">
            <v>0</v>
          </cell>
          <cell r="EC341">
            <v>0</v>
          </cell>
          <cell r="ED341">
            <v>0</v>
          </cell>
          <cell r="EE341">
            <v>0</v>
          </cell>
          <cell r="EF341">
            <v>0</v>
          </cell>
          <cell r="EG341">
            <v>0</v>
          </cell>
          <cell r="EH341">
            <v>0</v>
          </cell>
          <cell r="EI341">
            <v>0</v>
          </cell>
          <cell r="EJ341">
            <v>0</v>
          </cell>
          <cell r="EK341">
            <v>0</v>
          </cell>
          <cell r="EM341">
            <v>0</v>
          </cell>
          <cell r="EN341">
            <v>0</v>
          </cell>
          <cell r="ES341">
            <v>0</v>
          </cell>
          <cell r="ET341">
            <v>0</v>
          </cell>
          <cell r="EX341">
            <v>0</v>
          </cell>
          <cell r="EY341">
            <v>0</v>
          </cell>
          <cell r="FA341">
            <v>0</v>
          </cell>
          <cell r="FB341">
            <v>0</v>
          </cell>
          <cell r="FC341">
            <v>0</v>
          </cell>
          <cell r="FD341">
            <v>0</v>
          </cell>
          <cell r="FE341">
            <v>0</v>
          </cell>
          <cell r="FF341">
            <v>0</v>
          </cell>
          <cell r="FK341">
            <v>0</v>
          </cell>
          <cell r="FL341">
            <v>0</v>
          </cell>
          <cell r="FM341">
            <v>0</v>
          </cell>
          <cell r="FN341">
            <v>0</v>
          </cell>
          <cell r="FO341">
            <v>0</v>
          </cell>
          <cell r="FP341">
            <v>0</v>
          </cell>
          <cell r="FQ341">
            <v>0</v>
          </cell>
          <cell r="FR341">
            <v>0</v>
          </cell>
          <cell r="FS341">
            <v>0</v>
          </cell>
          <cell r="FU341">
            <v>0.2</v>
          </cell>
          <cell r="FV341">
            <v>0</v>
          </cell>
          <cell r="FZ341">
            <v>3.8</v>
          </cell>
          <cell r="GA341">
            <v>0.15</v>
          </cell>
          <cell r="GB341">
            <v>0</v>
          </cell>
          <cell r="GE341">
            <v>0.12</v>
          </cell>
          <cell r="GF341">
            <v>0</v>
          </cell>
          <cell r="GK341">
            <v>0.05</v>
          </cell>
          <cell r="GL341">
            <v>0</v>
          </cell>
          <cell r="GO341">
            <v>1.4999999999999999E-2</v>
          </cell>
          <cell r="GP341">
            <v>0</v>
          </cell>
          <cell r="GQ341" t="str">
            <v>81-41-337-7T</v>
          </cell>
          <cell r="GR341">
            <v>0</v>
          </cell>
          <cell r="GX341">
            <v>0</v>
          </cell>
          <cell r="GY341">
            <v>0</v>
          </cell>
          <cell r="GZ341">
            <v>0</v>
          </cell>
          <cell r="HC341">
            <v>0</v>
          </cell>
          <cell r="HE341">
            <v>0</v>
          </cell>
        </row>
        <row r="342">
          <cell r="B342" t="str">
            <v>81-40-141T</v>
          </cell>
          <cell r="C342" t="str">
            <v>Total-GTH00200WS</v>
          </cell>
          <cell r="D342" t="str">
            <v>Mary's Creek 8H</v>
          </cell>
          <cell r="E342">
            <v>500</v>
          </cell>
          <cell r="F342">
            <v>572</v>
          </cell>
          <cell r="H342">
            <v>2.6438000000000001</v>
          </cell>
          <cell r="I342">
            <v>2.6438000000000001</v>
          </cell>
          <cell r="J342">
            <v>0.74370000000000003</v>
          </cell>
          <cell r="K342">
            <v>0.20380000000000001</v>
          </cell>
          <cell r="L342">
            <v>0.14649999999999999</v>
          </cell>
          <cell r="M342">
            <v>7.3700000000000002E-2</v>
          </cell>
          <cell r="N342">
            <v>5.8599999999999999E-2</v>
          </cell>
          <cell r="O342">
            <v>0.21429999999999999</v>
          </cell>
          <cell r="P342">
            <v>4.0843999999999996</v>
          </cell>
          <cell r="Q342">
            <v>0.83540000000000003</v>
          </cell>
          <cell r="R342">
            <v>1163.0999999999999</v>
          </cell>
          <cell r="T342" t="str">
            <v>PriceTableXTXNGL</v>
          </cell>
          <cell r="Y342">
            <v>41402</v>
          </cell>
          <cell r="Z342">
            <v>14.65</v>
          </cell>
          <cell r="AB342">
            <v>462.19099999999997</v>
          </cell>
          <cell r="AC342">
            <v>531.096</v>
          </cell>
          <cell r="AE342" t="str">
            <v>Yes</v>
          </cell>
          <cell r="AG342" t="str">
            <v>Yes</v>
          </cell>
          <cell r="AI342">
            <v>1</v>
          </cell>
          <cell r="AK342">
            <v>1278.076</v>
          </cell>
          <cell r="AL342">
            <v>1278.076</v>
          </cell>
          <cell r="AM342">
            <v>359.52199999999999</v>
          </cell>
          <cell r="AN342">
            <v>98.522000000000006</v>
          </cell>
          <cell r="AO342">
            <v>70.822000000000003</v>
          </cell>
          <cell r="AP342">
            <v>35.628</v>
          </cell>
          <cell r="AQ342">
            <v>28.329000000000001</v>
          </cell>
          <cell r="AR342">
            <v>103.598</v>
          </cell>
          <cell r="AS342">
            <v>3252.5730000000003</v>
          </cell>
          <cell r="AU342">
            <v>1221.941</v>
          </cell>
          <cell r="AV342">
            <v>1221.941</v>
          </cell>
          <cell r="AW342">
            <v>343.73099999999999</v>
          </cell>
          <cell r="AX342">
            <v>94.194999999999993</v>
          </cell>
          <cell r="AY342">
            <v>67.710999999999999</v>
          </cell>
          <cell r="AZ342">
            <v>34.063000000000002</v>
          </cell>
          <cell r="BA342">
            <v>27.084</v>
          </cell>
          <cell r="BB342">
            <v>99.048000000000002</v>
          </cell>
          <cell r="BC342">
            <v>3109.7139999999999</v>
          </cell>
          <cell r="BE342">
            <v>8.6210000000000004</v>
          </cell>
          <cell r="BF342">
            <v>1033.896</v>
          </cell>
          <cell r="BG342">
            <v>352.423</v>
          </cell>
          <cell r="BH342">
            <v>87.266999999999996</v>
          </cell>
          <cell r="BI342">
            <v>75.349999999999994</v>
          </cell>
          <cell r="BJ342">
            <v>34.868000000000002</v>
          </cell>
          <cell r="BK342">
            <v>27.853999999999999</v>
          </cell>
          <cell r="BL342">
            <v>103.98399999999999</v>
          </cell>
          <cell r="BM342">
            <v>1724.2629999999999</v>
          </cell>
          <cell r="BO342">
            <v>8.6210000000000004</v>
          </cell>
          <cell r="BP342">
            <v>1033.896</v>
          </cell>
          <cell r="BQ342">
            <v>352.42200000000003</v>
          </cell>
          <cell r="BR342">
            <v>87.268000000000001</v>
          </cell>
          <cell r="BS342">
            <v>75.349999999999994</v>
          </cell>
          <cell r="BT342">
            <v>34.868000000000002</v>
          </cell>
          <cell r="BU342">
            <v>27.853000000000002</v>
          </cell>
          <cell r="BV342">
            <v>103.98399999999999</v>
          </cell>
          <cell r="BW342">
            <v>1724.2619999999999</v>
          </cell>
          <cell r="CI342">
            <v>8.6210000000000004</v>
          </cell>
          <cell r="CJ342">
            <v>1033.896</v>
          </cell>
          <cell r="CK342">
            <v>352.423</v>
          </cell>
          <cell r="CL342">
            <v>87.266999999999996</v>
          </cell>
          <cell r="CM342">
            <v>75.349999999999994</v>
          </cell>
          <cell r="CN342">
            <v>34.868000000000002</v>
          </cell>
          <cell r="CO342">
            <v>27.853999999999999</v>
          </cell>
          <cell r="CP342">
            <v>103.98399999999999</v>
          </cell>
          <cell r="CQ342">
            <v>1724.2629999999999</v>
          </cell>
          <cell r="CS342">
            <v>0.51100000000000001</v>
          </cell>
          <cell r="CT342">
            <v>38.880000000000003</v>
          </cell>
          <cell r="CU342">
            <v>12.865</v>
          </cell>
          <cell r="CV342">
            <v>2.6819999999999999</v>
          </cell>
          <cell r="CW342">
            <v>2.4039999999999999</v>
          </cell>
          <cell r="CX342">
            <v>0.95899999999999996</v>
          </cell>
          <cell r="CY342">
            <v>0.77300000000000002</v>
          </cell>
          <cell r="CZ342">
            <v>2.5430000000000001</v>
          </cell>
          <cell r="DB342">
            <v>0.51500000000000001</v>
          </cell>
          <cell r="DC342">
            <v>68.588999999999999</v>
          </cell>
          <cell r="DD342">
            <v>32.268999999999998</v>
          </cell>
          <cell r="DE342">
            <v>8.6940000000000008</v>
          </cell>
          <cell r="DF342">
            <v>7.8170000000000002</v>
          </cell>
          <cell r="DG342">
            <v>3.8239999999999998</v>
          </cell>
          <cell r="DH342">
            <v>3.0880000000000001</v>
          </cell>
          <cell r="DI342">
            <v>12.057</v>
          </cell>
          <cell r="DJ342">
            <v>136.85299999999998</v>
          </cell>
          <cell r="DL342">
            <v>0.173902</v>
          </cell>
          <cell r="DM342">
            <v>0.173902</v>
          </cell>
          <cell r="DN342">
            <v>0.788246</v>
          </cell>
          <cell r="DO342">
            <v>1.126215</v>
          </cell>
          <cell r="DP342">
            <v>1.0925590000000001</v>
          </cell>
          <cell r="DQ342">
            <v>1.9415899999999999</v>
          </cell>
          <cell r="DS342">
            <v>1.5</v>
          </cell>
          <cell r="DT342">
            <v>179.8</v>
          </cell>
          <cell r="DU342">
            <v>277.8</v>
          </cell>
          <cell r="DV342">
            <v>98.28</v>
          </cell>
          <cell r="DW342">
            <v>82.32</v>
          </cell>
          <cell r="DX342">
            <v>67.7</v>
          </cell>
          <cell r="DY342">
            <v>54.08</v>
          </cell>
          <cell r="DZ342">
            <v>201.89</v>
          </cell>
          <cell r="EA342">
            <v>963.37000000000012</v>
          </cell>
          <cell r="EC342">
            <v>1.5</v>
          </cell>
          <cell r="ED342">
            <v>179.8</v>
          </cell>
          <cell r="EE342">
            <v>277.8</v>
          </cell>
          <cell r="EF342">
            <v>98.28</v>
          </cell>
          <cell r="EG342">
            <v>82.32</v>
          </cell>
          <cell r="EH342">
            <v>67.7</v>
          </cell>
          <cell r="EI342">
            <v>54.08</v>
          </cell>
          <cell r="EJ342">
            <v>201.89</v>
          </cell>
          <cell r="EK342">
            <v>963.37000000000012</v>
          </cell>
          <cell r="EM342">
            <v>10.304</v>
          </cell>
          <cell r="EN342">
            <v>10.401</v>
          </cell>
          <cell r="ES342">
            <v>16.576000000000001</v>
          </cell>
          <cell r="ET342">
            <v>18.687999999999999</v>
          </cell>
          <cell r="EX342">
            <v>483.42399999999998</v>
          </cell>
          <cell r="EY342">
            <v>553.31200000000001</v>
          </cell>
          <cell r="FA342">
            <v>0.115</v>
          </cell>
          <cell r="FB342">
            <v>0.13200000000000001</v>
          </cell>
          <cell r="FC342">
            <v>10.375</v>
          </cell>
          <cell r="FD342">
            <v>12.394</v>
          </cell>
          <cell r="FE342">
            <v>4.7910000000000004</v>
          </cell>
          <cell r="FF342">
            <v>5.3819999999999997</v>
          </cell>
          <cell r="FK342">
            <v>406.05800000000005</v>
          </cell>
          <cell r="FL342">
            <v>411.69299999999998</v>
          </cell>
          <cell r="FM342">
            <v>408.279</v>
          </cell>
          <cell r="FN342">
            <v>9.07</v>
          </cell>
          <cell r="FO342">
            <v>4.3010000000000002</v>
          </cell>
          <cell r="FP342">
            <v>47.345999999999997</v>
          </cell>
          <cell r="FQ342">
            <v>350.97699999999998</v>
          </cell>
          <cell r="FR342">
            <v>411.69299999999998</v>
          </cell>
          <cell r="FS342">
            <v>0</v>
          </cell>
          <cell r="FU342">
            <v>0.2</v>
          </cell>
          <cell r="FV342">
            <v>-116.43</v>
          </cell>
          <cell r="FZ342">
            <v>190</v>
          </cell>
          <cell r="GA342">
            <v>0.1</v>
          </cell>
          <cell r="GB342">
            <v>-50</v>
          </cell>
          <cell r="GE342">
            <v>0.12</v>
          </cell>
          <cell r="GF342">
            <v>-69.86</v>
          </cell>
          <cell r="GK342">
            <v>0.05</v>
          </cell>
          <cell r="GL342">
            <v>-20.58</v>
          </cell>
          <cell r="GO342">
            <v>1.4999999999999999E-2</v>
          </cell>
          <cell r="GP342">
            <v>-25.86</v>
          </cell>
          <cell r="GQ342" t="str">
            <v>81-41-337-8T</v>
          </cell>
          <cell r="GR342">
            <v>3420</v>
          </cell>
          <cell r="GX342">
            <v>-142.29000000000002</v>
          </cell>
          <cell r="GY342">
            <v>-140.44</v>
          </cell>
          <cell r="GZ342">
            <v>-282.73</v>
          </cell>
          <cell r="HC342">
            <v>680.6400000000001</v>
          </cell>
          <cell r="HE342">
            <v>0</v>
          </cell>
        </row>
        <row r="343">
          <cell r="B343" t="str">
            <v>81-40-144T</v>
          </cell>
          <cell r="C343" t="str">
            <v>Total-GTH00200WS</v>
          </cell>
          <cell r="D343" t="str">
            <v>Mary's Creek 6H</v>
          </cell>
          <cell r="E343">
            <v>2175</v>
          </cell>
          <cell r="F343">
            <v>2472</v>
          </cell>
          <cell r="H343">
            <v>2.6698</v>
          </cell>
          <cell r="I343">
            <v>2.6698</v>
          </cell>
          <cell r="J343">
            <v>0.73929999999999996</v>
          </cell>
          <cell r="K343">
            <v>0.1923</v>
          </cell>
          <cell r="L343">
            <v>0.1457</v>
          </cell>
          <cell r="M343">
            <v>6.54E-2</v>
          </cell>
          <cell r="N343">
            <v>4.9500000000000002E-2</v>
          </cell>
          <cell r="O343">
            <v>0.1948</v>
          </cell>
          <cell r="P343">
            <v>4.0568</v>
          </cell>
          <cell r="Q343">
            <v>1.0152000000000001</v>
          </cell>
          <cell r="R343">
            <v>1156.4000000000001</v>
          </cell>
          <cell r="T343" t="str">
            <v>PriceTableXTXNGL</v>
          </cell>
          <cell r="Y343">
            <v>41368</v>
          </cell>
          <cell r="Z343">
            <v>14.65</v>
          </cell>
          <cell r="AB343">
            <v>2010.981</v>
          </cell>
          <cell r="AC343">
            <v>2295.2269999999999</v>
          </cell>
          <cell r="AE343" t="str">
            <v>Yes</v>
          </cell>
          <cell r="AG343" t="str">
            <v>Yes</v>
          </cell>
          <cell r="AI343">
            <v>1</v>
          </cell>
          <cell r="AK343">
            <v>5615.5609999999997</v>
          </cell>
          <cell r="AL343">
            <v>5615.5609999999997</v>
          </cell>
          <cell r="AM343">
            <v>1555.0170000000001</v>
          </cell>
          <cell r="AN343">
            <v>404.47699999999998</v>
          </cell>
          <cell r="AO343">
            <v>306.45999999999998</v>
          </cell>
          <cell r="AP343">
            <v>137.56</v>
          </cell>
          <cell r="AQ343">
            <v>104.117</v>
          </cell>
          <cell r="AR343">
            <v>409.73500000000001</v>
          </cell>
          <cell r="AS343">
            <v>14148.487999999999</v>
          </cell>
          <cell r="AU343">
            <v>5368.9170000000004</v>
          </cell>
          <cell r="AV343">
            <v>5368.9170000000004</v>
          </cell>
          <cell r="AW343">
            <v>1486.7180000000001</v>
          </cell>
          <cell r="AX343">
            <v>386.71199999999999</v>
          </cell>
          <cell r="AY343">
            <v>293</v>
          </cell>
          <cell r="AZ343">
            <v>131.518</v>
          </cell>
          <cell r="BA343">
            <v>99.543999999999997</v>
          </cell>
          <cell r="BB343">
            <v>391.73899999999998</v>
          </cell>
          <cell r="BC343">
            <v>13527.065000000001</v>
          </cell>
          <cell r="BE343">
            <v>37.875999999999998</v>
          </cell>
          <cell r="BF343">
            <v>4542.692</v>
          </cell>
          <cell r="BG343">
            <v>1524.3109999999999</v>
          </cell>
          <cell r="BH343">
            <v>358.27100000000002</v>
          </cell>
          <cell r="BI343">
            <v>326.05500000000001</v>
          </cell>
          <cell r="BJ343">
            <v>134.625</v>
          </cell>
          <cell r="BK343">
            <v>102.37</v>
          </cell>
          <cell r="BL343">
            <v>411.26</v>
          </cell>
          <cell r="BM343">
            <v>7437.46</v>
          </cell>
          <cell r="BO343">
            <v>37.875999999999998</v>
          </cell>
          <cell r="BP343">
            <v>4542.6909999999998</v>
          </cell>
          <cell r="BQ343">
            <v>1524.31</v>
          </cell>
          <cell r="BR343">
            <v>358.27199999999999</v>
          </cell>
          <cell r="BS343">
            <v>326.05500000000001</v>
          </cell>
          <cell r="BT343">
            <v>134.624</v>
          </cell>
          <cell r="BU343">
            <v>102.37</v>
          </cell>
          <cell r="BV343">
            <v>411.26</v>
          </cell>
          <cell r="BW343">
            <v>7437.4580000000005</v>
          </cell>
          <cell r="CI343">
            <v>37.875999999999998</v>
          </cell>
          <cell r="CJ343">
            <v>4542.692</v>
          </cell>
          <cell r="CK343">
            <v>1524.3109999999999</v>
          </cell>
          <cell r="CL343">
            <v>358.27100000000002</v>
          </cell>
          <cell r="CM343">
            <v>326.05500000000001</v>
          </cell>
          <cell r="CN343">
            <v>134.625</v>
          </cell>
          <cell r="CO343">
            <v>102.37</v>
          </cell>
          <cell r="CP343">
            <v>411.26</v>
          </cell>
          <cell r="CQ343">
            <v>7437.46</v>
          </cell>
          <cell r="CS343">
            <v>2.2469999999999999</v>
          </cell>
          <cell r="CT343">
            <v>170.83099999999999</v>
          </cell>
          <cell r="CU343">
            <v>55.645000000000003</v>
          </cell>
          <cell r="CV343">
            <v>11.010999999999999</v>
          </cell>
          <cell r="CW343">
            <v>10.401999999999999</v>
          </cell>
          <cell r="CX343">
            <v>3.702</v>
          </cell>
          <cell r="CY343">
            <v>2.84</v>
          </cell>
          <cell r="CZ343">
            <v>10.058</v>
          </cell>
          <cell r="DB343">
            <v>2.262</v>
          </cell>
          <cell r="DC343">
            <v>301.36200000000002</v>
          </cell>
          <cell r="DD343">
            <v>139.57</v>
          </cell>
          <cell r="DE343">
            <v>35.695</v>
          </cell>
          <cell r="DF343">
            <v>33.825000000000003</v>
          </cell>
          <cell r="DG343">
            <v>14.766</v>
          </cell>
          <cell r="DH343">
            <v>11.35</v>
          </cell>
          <cell r="DI343">
            <v>47.686</v>
          </cell>
          <cell r="DJ343">
            <v>586.51600000000008</v>
          </cell>
          <cell r="DL343">
            <v>0.173902</v>
          </cell>
          <cell r="DM343">
            <v>0.173902</v>
          </cell>
          <cell r="DN343">
            <v>0.788246</v>
          </cell>
          <cell r="DO343">
            <v>1.126215</v>
          </cell>
          <cell r="DP343">
            <v>1.0925590000000001</v>
          </cell>
          <cell r="DQ343">
            <v>1.9415899999999999</v>
          </cell>
          <cell r="DS343">
            <v>6.59</v>
          </cell>
          <cell r="DT343">
            <v>789.98</v>
          </cell>
          <cell r="DU343">
            <v>1201.53</v>
          </cell>
          <cell r="DV343">
            <v>403.49</v>
          </cell>
          <cell r="DW343">
            <v>356.23</v>
          </cell>
          <cell r="DX343">
            <v>261.38</v>
          </cell>
          <cell r="DY343">
            <v>198.76</v>
          </cell>
          <cell r="DZ343">
            <v>798.5</v>
          </cell>
          <cell r="EA343">
            <v>4016.46</v>
          </cell>
          <cell r="EC343">
            <v>6.59</v>
          </cell>
          <cell r="ED343">
            <v>789.98</v>
          </cell>
          <cell r="EE343">
            <v>1201.53</v>
          </cell>
          <cell r="EF343">
            <v>403.49</v>
          </cell>
          <cell r="EG343">
            <v>356.23</v>
          </cell>
          <cell r="EH343">
            <v>261.38</v>
          </cell>
          <cell r="EI343">
            <v>198.76</v>
          </cell>
          <cell r="EJ343">
            <v>798.5</v>
          </cell>
          <cell r="EK343">
            <v>4016.46</v>
          </cell>
          <cell r="EM343">
            <v>44.82</v>
          </cell>
          <cell r="EN343">
            <v>45.241999999999997</v>
          </cell>
          <cell r="ES343">
            <v>71.635999999999996</v>
          </cell>
          <cell r="ET343">
            <v>80.763000000000005</v>
          </cell>
          <cell r="EX343">
            <v>2103.364</v>
          </cell>
          <cell r="EY343">
            <v>2391.2370000000001</v>
          </cell>
          <cell r="FA343">
            <v>0.501</v>
          </cell>
          <cell r="FB343">
            <v>0.56899999999999995</v>
          </cell>
          <cell r="FC343">
            <v>45.142000000000003</v>
          </cell>
          <cell r="FD343">
            <v>53.561999999999998</v>
          </cell>
          <cell r="FE343">
            <v>20.847000000000001</v>
          </cell>
          <cell r="FF343">
            <v>23.259</v>
          </cell>
          <cell r="FK343">
            <v>1759.479</v>
          </cell>
          <cell r="FL343">
            <v>1783.896</v>
          </cell>
          <cell r="FM343">
            <v>1769.1020000000001</v>
          </cell>
          <cell r="FN343">
            <v>39.301000000000002</v>
          </cell>
          <cell r="FO343">
            <v>18.635000000000002</v>
          </cell>
          <cell r="FP343">
            <v>205.15199999999999</v>
          </cell>
          <cell r="FQ343">
            <v>1520.809</v>
          </cell>
          <cell r="FR343">
            <v>1783.896</v>
          </cell>
          <cell r="FS343">
            <v>0</v>
          </cell>
          <cell r="FU343">
            <v>0.2</v>
          </cell>
          <cell r="FV343">
            <v>-503.18</v>
          </cell>
          <cell r="FZ343">
            <v>184.7</v>
          </cell>
          <cell r="GA343">
            <v>0.1</v>
          </cell>
          <cell r="GB343">
            <v>-217.5</v>
          </cell>
          <cell r="GE343">
            <v>0.12</v>
          </cell>
          <cell r="GF343">
            <v>-301.91000000000003</v>
          </cell>
          <cell r="GK343">
            <v>0.05</v>
          </cell>
          <cell r="GL343">
            <v>-89.19</v>
          </cell>
          <cell r="GO343">
            <v>1.4999999999999999E-2</v>
          </cell>
          <cell r="GP343">
            <v>-111.56</v>
          </cell>
          <cell r="GQ343" t="str">
            <v>81-41-144T</v>
          </cell>
          <cell r="GR343">
            <v>0</v>
          </cell>
          <cell r="GX343">
            <v>-614.74</v>
          </cell>
          <cell r="GY343">
            <v>-608.60000000000014</v>
          </cell>
          <cell r="GZ343">
            <v>-1223.3400000000001</v>
          </cell>
          <cell r="HC343">
            <v>2793.12</v>
          </cell>
          <cell r="HE343">
            <v>0</v>
          </cell>
        </row>
        <row r="344">
          <cell r="B344" t="str">
            <v>81-40-179T</v>
          </cell>
          <cell r="C344" t="str">
            <v>Total-GTH00200WS</v>
          </cell>
          <cell r="D344" t="str">
            <v>Chesapeake Ward</v>
          </cell>
          <cell r="E344">
            <v>14857</v>
          </cell>
          <cell r="F344">
            <v>16461</v>
          </cell>
          <cell r="H344">
            <v>2.4958999999999998</v>
          </cell>
          <cell r="I344">
            <v>2.4958999999999998</v>
          </cell>
          <cell r="J344">
            <v>0.6552</v>
          </cell>
          <cell r="K344">
            <v>0.16589999999999999</v>
          </cell>
          <cell r="L344">
            <v>0.14449999999999999</v>
          </cell>
          <cell r="M344">
            <v>5.9799999999999999E-2</v>
          </cell>
          <cell r="N344">
            <v>4.0500000000000001E-2</v>
          </cell>
          <cell r="O344">
            <v>6.7100000000000007E-2</v>
          </cell>
          <cell r="P344">
            <v>3.6288999999999998</v>
          </cell>
          <cell r="Q344">
            <v>1.4819</v>
          </cell>
          <cell r="R344">
            <v>1127.5999999999999</v>
          </cell>
          <cell r="T344" t="str">
            <v>PriceTableXTXNGL</v>
          </cell>
          <cell r="Y344">
            <v>41435</v>
          </cell>
          <cell r="Z344">
            <v>14.65</v>
          </cell>
          <cell r="AB344">
            <v>13748.388000000001</v>
          </cell>
          <cell r="AC344">
            <v>15283.870999999999</v>
          </cell>
          <cell r="AE344" t="str">
            <v>Yes</v>
          </cell>
          <cell r="AG344" t="str">
            <v>Yes</v>
          </cell>
          <cell r="AI344">
            <v>1</v>
          </cell>
          <cell r="AK344">
            <v>35890.987000000001</v>
          </cell>
          <cell r="AL344">
            <v>35890.987000000001</v>
          </cell>
          <cell r="AM344">
            <v>9421.7620000000006</v>
          </cell>
          <cell r="AN344">
            <v>2385.6379999999999</v>
          </cell>
          <cell r="AO344">
            <v>2077.9070000000002</v>
          </cell>
          <cell r="AP344">
            <v>859.923</v>
          </cell>
          <cell r="AQ344">
            <v>582.38900000000001</v>
          </cell>
          <cell r="AR344">
            <v>964.89700000000005</v>
          </cell>
          <cell r="AS344">
            <v>88074.49</v>
          </cell>
          <cell r="AU344">
            <v>34314.601999999999</v>
          </cell>
          <cell r="AV344">
            <v>34314.601999999999</v>
          </cell>
          <cell r="AW344">
            <v>9007.9439999999995</v>
          </cell>
          <cell r="AX344">
            <v>2280.8580000000002</v>
          </cell>
          <cell r="AY344">
            <v>1986.6420000000001</v>
          </cell>
          <cell r="AZ344">
            <v>822.154</v>
          </cell>
          <cell r="BA344">
            <v>556.80999999999995</v>
          </cell>
          <cell r="BB344">
            <v>922.51700000000005</v>
          </cell>
          <cell r="BC344">
            <v>84206.129000000001</v>
          </cell>
          <cell r="BE344">
            <v>242.08099999999999</v>
          </cell>
          <cell r="BF344">
            <v>29033.907999999999</v>
          </cell>
          <cell r="BG344">
            <v>9235.7150000000001</v>
          </cell>
          <cell r="BH344">
            <v>2113.114</v>
          </cell>
          <cell r="BI344">
            <v>2210.77</v>
          </cell>
          <cell r="BJ344">
            <v>841.57299999999998</v>
          </cell>
          <cell r="BK344">
            <v>572.61900000000003</v>
          </cell>
          <cell r="BL344">
            <v>968.48900000000003</v>
          </cell>
          <cell r="BM344">
            <v>45218.268999999993</v>
          </cell>
          <cell r="BO344">
            <v>242.08099999999999</v>
          </cell>
          <cell r="BP344">
            <v>29033.907999999999</v>
          </cell>
          <cell r="BQ344">
            <v>9235.7150000000001</v>
          </cell>
          <cell r="BR344">
            <v>2113.114</v>
          </cell>
          <cell r="BS344">
            <v>2210.7689999999998</v>
          </cell>
          <cell r="BT344">
            <v>841.57299999999998</v>
          </cell>
          <cell r="BU344">
            <v>572.62</v>
          </cell>
          <cell r="BV344">
            <v>968.48800000000006</v>
          </cell>
          <cell r="BW344">
            <v>45218.267999999996</v>
          </cell>
          <cell r="CI344">
            <v>242.08099999999999</v>
          </cell>
          <cell r="CJ344">
            <v>29033.907999999999</v>
          </cell>
          <cell r="CK344">
            <v>9235.7150000000001</v>
          </cell>
          <cell r="CL344">
            <v>2113.114</v>
          </cell>
          <cell r="CM344">
            <v>2210.77</v>
          </cell>
          <cell r="CN344">
            <v>841.57299999999998</v>
          </cell>
          <cell r="CO344">
            <v>572.61900000000003</v>
          </cell>
          <cell r="CP344">
            <v>968.48900000000003</v>
          </cell>
          <cell r="CQ344">
            <v>45218.268999999993</v>
          </cell>
          <cell r="CS344">
            <v>14.362</v>
          </cell>
          <cell r="CT344">
            <v>1091.8409999999999</v>
          </cell>
          <cell r="CU344">
            <v>337.15300000000002</v>
          </cell>
          <cell r="CV344">
            <v>64.942999999999998</v>
          </cell>
          <cell r="CW344">
            <v>70.525999999999996</v>
          </cell>
          <cell r="CX344">
            <v>23.143999999999998</v>
          </cell>
          <cell r="CY344">
            <v>15.888</v>
          </cell>
          <cell r="CZ344">
            <v>23.686</v>
          </cell>
          <cell r="DB344">
            <v>14.459</v>
          </cell>
          <cell r="DC344">
            <v>1926.1089999999999</v>
          </cell>
          <cell r="DD344">
            <v>845.65</v>
          </cell>
          <cell r="DE344">
            <v>210.53</v>
          </cell>
          <cell r="DF344">
            <v>229.345</v>
          </cell>
          <cell r="DG344">
            <v>92.304000000000002</v>
          </cell>
          <cell r="DH344">
            <v>63.485999999999997</v>
          </cell>
          <cell r="DI344">
            <v>112.29600000000001</v>
          </cell>
          <cell r="DJ344">
            <v>3494.1789999999996</v>
          </cell>
          <cell r="DL344">
            <v>0.173902</v>
          </cell>
          <cell r="DM344">
            <v>0.173902</v>
          </cell>
          <cell r="DN344">
            <v>0.788246</v>
          </cell>
          <cell r="DO344">
            <v>1.126215</v>
          </cell>
          <cell r="DP344">
            <v>1.0925590000000001</v>
          </cell>
          <cell r="DQ344">
            <v>1.9415899999999999</v>
          </cell>
          <cell r="DS344">
            <v>42.1</v>
          </cell>
          <cell r="DT344">
            <v>5049.05</v>
          </cell>
          <cell r="DU344">
            <v>7280.02</v>
          </cell>
          <cell r="DV344">
            <v>2379.8200000000002</v>
          </cell>
          <cell r="DW344">
            <v>2415.4</v>
          </cell>
          <cell r="DX344">
            <v>1633.99</v>
          </cell>
          <cell r="DY344">
            <v>1111.79</v>
          </cell>
          <cell r="DZ344">
            <v>1880.41</v>
          </cell>
          <cell r="EA344">
            <v>21792.580000000005</v>
          </cell>
          <cell r="EC344">
            <v>42.1</v>
          </cell>
          <cell r="ED344">
            <v>5049.05</v>
          </cell>
          <cell r="EE344">
            <v>7280.02</v>
          </cell>
          <cell r="EF344">
            <v>2379.8200000000002</v>
          </cell>
          <cell r="EG344">
            <v>2415.4</v>
          </cell>
          <cell r="EH344">
            <v>1633.99</v>
          </cell>
          <cell r="EI344">
            <v>1111.79</v>
          </cell>
          <cell r="EJ344">
            <v>1880.41</v>
          </cell>
          <cell r="EK344">
            <v>21792.580000000005</v>
          </cell>
          <cell r="EM344">
            <v>306.06400000000002</v>
          </cell>
          <cell r="EN344">
            <v>308.93799999999999</v>
          </cell>
          <cell r="ES344">
            <v>477.02199999999999</v>
          </cell>
          <cell r="ET344">
            <v>537.80100000000004</v>
          </cell>
          <cell r="EX344">
            <v>14379.977999999999</v>
          </cell>
          <cell r="EY344">
            <v>15923.199000000001</v>
          </cell>
          <cell r="FA344">
            <v>3.427</v>
          </cell>
          <cell r="FB344">
            <v>3.7890000000000001</v>
          </cell>
          <cell r="FC344">
            <v>308.61900000000003</v>
          </cell>
          <cell r="FD344">
            <v>356.67</v>
          </cell>
          <cell r="FE344">
            <v>142.524</v>
          </cell>
          <cell r="FF344">
            <v>154.88300000000001</v>
          </cell>
          <cell r="FK344">
            <v>12120.082</v>
          </cell>
          <cell r="FL344">
            <v>12288.28</v>
          </cell>
          <cell r="FM344">
            <v>12186.37</v>
          </cell>
          <cell r="FN344">
            <v>270.72399999999999</v>
          </cell>
          <cell r="FO344">
            <v>128.364</v>
          </cell>
          <cell r="FP344">
            <v>1413.1790000000001</v>
          </cell>
          <cell r="FQ344">
            <v>10476.013000000001</v>
          </cell>
          <cell r="FR344">
            <v>12288.28</v>
          </cell>
          <cell r="FS344">
            <v>0</v>
          </cell>
          <cell r="FU344">
            <v>0.2</v>
          </cell>
          <cell r="FV344">
            <v>-3350.67</v>
          </cell>
          <cell r="FZ344">
            <v>131.4</v>
          </cell>
          <cell r="GA344">
            <v>0.15</v>
          </cell>
          <cell r="GB344">
            <v>-2228.5500000000002</v>
          </cell>
          <cell r="GE344">
            <v>0.12</v>
          </cell>
          <cell r="GF344">
            <v>-2010.4</v>
          </cell>
          <cell r="GK344">
            <v>0.05</v>
          </cell>
          <cell r="GL344">
            <v>-614.41</v>
          </cell>
          <cell r="GO344">
            <v>1.4999999999999999E-2</v>
          </cell>
          <cell r="GP344">
            <v>-678.27</v>
          </cell>
          <cell r="GQ344" t="str">
            <v>81-41-179T</v>
          </cell>
          <cell r="GR344">
            <v>122</v>
          </cell>
          <cell r="GX344">
            <v>-4028.94</v>
          </cell>
          <cell r="GY344">
            <v>-4853.3600000000006</v>
          </cell>
          <cell r="GZ344">
            <v>-8882.3000000000011</v>
          </cell>
          <cell r="HC344">
            <v>12910.280000000004</v>
          </cell>
          <cell r="HE344">
            <v>0</v>
          </cell>
        </row>
        <row r="345">
          <cell r="B345" t="str">
            <v>81-40-226T</v>
          </cell>
          <cell r="C345" t="str">
            <v>Total-GTH00200WS</v>
          </cell>
          <cell r="D345" t="str">
            <v>Bosler</v>
          </cell>
          <cell r="E345">
            <v>2926</v>
          </cell>
          <cell r="F345">
            <v>3521</v>
          </cell>
          <cell r="H345">
            <v>3.121</v>
          </cell>
          <cell r="I345">
            <v>3.121</v>
          </cell>
          <cell r="J345">
            <v>1.0507</v>
          </cell>
          <cell r="K345">
            <v>0.32579999999999998</v>
          </cell>
          <cell r="L345">
            <v>0.20330000000000001</v>
          </cell>
          <cell r="M345">
            <v>0.11409999999999999</v>
          </cell>
          <cell r="N345">
            <v>0.1055</v>
          </cell>
          <cell r="O345">
            <v>0.2984</v>
          </cell>
          <cell r="P345">
            <v>5.2187999999999999</v>
          </cell>
          <cell r="Q345">
            <v>0.54159999999999997</v>
          </cell>
          <cell r="R345">
            <v>1224.2</v>
          </cell>
          <cell r="T345" t="str">
            <v>PriceTableXTXNGL</v>
          </cell>
          <cell r="Y345">
            <v>41379</v>
          </cell>
          <cell r="Z345">
            <v>14.65</v>
          </cell>
          <cell r="AB345">
            <v>2699.933</v>
          </cell>
          <cell r="AC345">
            <v>3269.2130000000002</v>
          </cell>
          <cell r="AE345" t="str">
            <v>Yes</v>
          </cell>
          <cell r="AG345" t="str">
            <v>Yes</v>
          </cell>
          <cell r="AI345">
            <v>1</v>
          </cell>
          <cell r="AK345">
            <v>8813.598</v>
          </cell>
          <cell r="AL345">
            <v>8813.598</v>
          </cell>
          <cell r="AM345">
            <v>2967.1410000000001</v>
          </cell>
          <cell r="AN345">
            <v>920.048</v>
          </cell>
          <cell r="AO345">
            <v>574.11199999999997</v>
          </cell>
          <cell r="AP345">
            <v>322.21499999999997</v>
          </cell>
          <cell r="AQ345">
            <v>297.928</v>
          </cell>
          <cell r="AR345">
            <v>842.67100000000005</v>
          </cell>
          <cell r="AS345">
            <v>23551.310999999998</v>
          </cell>
          <cell r="AU345">
            <v>8426.491</v>
          </cell>
          <cell r="AV345">
            <v>8426.491</v>
          </cell>
          <cell r="AW345">
            <v>2836.82</v>
          </cell>
          <cell r="AX345">
            <v>879.63800000000003</v>
          </cell>
          <cell r="AY345">
            <v>548.89599999999996</v>
          </cell>
          <cell r="AZ345">
            <v>308.06200000000001</v>
          </cell>
          <cell r="BA345">
            <v>284.84300000000002</v>
          </cell>
          <cell r="BB345">
            <v>805.66</v>
          </cell>
          <cell r="BC345">
            <v>22516.901000000002</v>
          </cell>
          <cell r="BE345">
            <v>59.447000000000003</v>
          </cell>
          <cell r="BF345">
            <v>7129.7340000000004</v>
          </cell>
          <cell r="BG345">
            <v>2908.55</v>
          </cell>
          <cell r="BH345">
            <v>814.94600000000003</v>
          </cell>
          <cell r="BI345">
            <v>610.82100000000003</v>
          </cell>
          <cell r="BJ345">
            <v>315.339</v>
          </cell>
          <cell r="BK345">
            <v>292.93</v>
          </cell>
          <cell r="BL345">
            <v>845.80799999999999</v>
          </cell>
          <cell r="BM345">
            <v>12977.575000000001</v>
          </cell>
          <cell r="BO345">
            <v>59.447000000000003</v>
          </cell>
          <cell r="BP345">
            <v>7129.7330000000002</v>
          </cell>
          <cell r="BQ345">
            <v>2908.5509999999999</v>
          </cell>
          <cell r="BR345">
            <v>814.94600000000003</v>
          </cell>
          <cell r="BS345">
            <v>610.82100000000003</v>
          </cell>
          <cell r="BT345">
            <v>315.33800000000002</v>
          </cell>
          <cell r="BU345">
            <v>292.93099999999998</v>
          </cell>
          <cell r="BV345">
            <v>845.80799999999999</v>
          </cell>
          <cell r="BW345">
            <v>12977.575000000001</v>
          </cell>
          <cell r="CI345">
            <v>59.447000000000003</v>
          </cell>
          <cell r="CJ345">
            <v>7129.7340000000004</v>
          </cell>
          <cell r="CK345">
            <v>2908.55</v>
          </cell>
          <cell r="CL345">
            <v>814.94600000000003</v>
          </cell>
          <cell r="CM345">
            <v>610.82100000000003</v>
          </cell>
          <cell r="CN345">
            <v>315.339</v>
          </cell>
          <cell r="CO345">
            <v>292.93</v>
          </cell>
          <cell r="CP345">
            <v>845.80799999999999</v>
          </cell>
          <cell r="CQ345">
            <v>12977.575000000001</v>
          </cell>
          <cell r="CS345">
            <v>3.5270000000000001</v>
          </cell>
          <cell r="CT345">
            <v>268.11900000000003</v>
          </cell>
          <cell r="CU345">
            <v>106.178</v>
          </cell>
          <cell r="CV345">
            <v>25.045999999999999</v>
          </cell>
          <cell r="CW345">
            <v>19.486000000000001</v>
          </cell>
          <cell r="CX345">
            <v>8.6720000000000006</v>
          </cell>
          <cell r="CY345">
            <v>8.1270000000000007</v>
          </cell>
          <cell r="CZ345">
            <v>20.686</v>
          </cell>
          <cell r="DB345">
            <v>3.5510000000000002</v>
          </cell>
          <cell r="DC345">
            <v>472.98700000000002</v>
          </cell>
          <cell r="DD345">
            <v>266.31599999999997</v>
          </cell>
          <cell r="DE345">
            <v>81.192999999999998</v>
          </cell>
          <cell r="DF345">
            <v>63.366999999999997</v>
          </cell>
          <cell r="DG345">
            <v>34.585999999999999</v>
          </cell>
          <cell r="DH345">
            <v>32.476999999999997</v>
          </cell>
          <cell r="DI345">
            <v>98.070999999999998</v>
          </cell>
          <cell r="DJ345">
            <v>1052.548</v>
          </cell>
          <cell r="DL345">
            <v>0.173902</v>
          </cell>
          <cell r="DM345">
            <v>0.173902</v>
          </cell>
          <cell r="DN345">
            <v>0.788246</v>
          </cell>
          <cell r="DO345">
            <v>1.126215</v>
          </cell>
          <cell r="DP345">
            <v>1.0925590000000001</v>
          </cell>
          <cell r="DQ345">
            <v>1.9415899999999999</v>
          </cell>
          <cell r="DS345">
            <v>10.34</v>
          </cell>
          <cell r="DT345">
            <v>1239.8699999999999</v>
          </cell>
          <cell r="DU345">
            <v>2292.65</v>
          </cell>
          <cell r="DV345">
            <v>917.8</v>
          </cell>
          <cell r="DW345">
            <v>667.36</v>
          </cell>
          <cell r="DX345">
            <v>612.26</v>
          </cell>
          <cell r="DY345">
            <v>568.75</v>
          </cell>
          <cell r="DZ345">
            <v>1642.21</v>
          </cell>
          <cell r="EA345">
            <v>7951.24</v>
          </cell>
          <cell r="EC345">
            <v>10.34</v>
          </cell>
          <cell r="ED345">
            <v>1239.8699999999999</v>
          </cell>
          <cell r="EE345">
            <v>2292.65</v>
          </cell>
          <cell r="EF345">
            <v>917.8</v>
          </cell>
          <cell r="EG345">
            <v>667.36</v>
          </cell>
          <cell r="EH345">
            <v>612.26</v>
          </cell>
          <cell r="EI345">
            <v>568.75</v>
          </cell>
          <cell r="EJ345">
            <v>1642.21</v>
          </cell>
          <cell r="EK345">
            <v>7951.24</v>
          </cell>
          <cell r="EM345">
            <v>60.338999999999999</v>
          </cell>
          <cell r="EN345">
            <v>60.91</v>
          </cell>
          <cell r="ES345">
            <v>102.03400000000001</v>
          </cell>
          <cell r="ET345">
            <v>115.035</v>
          </cell>
          <cell r="EX345">
            <v>2823.9659999999999</v>
          </cell>
          <cell r="EY345">
            <v>3405.9650000000001</v>
          </cell>
          <cell r="FA345">
            <v>0.67300000000000004</v>
          </cell>
          <cell r="FB345">
            <v>0.81</v>
          </cell>
          <cell r="FC345">
            <v>60.606999999999999</v>
          </cell>
          <cell r="FD345">
            <v>76.290999999999997</v>
          </cell>
          <cell r="FE345">
            <v>27.989000000000001</v>
          </cell>
          <cell r="FF345">
            <v>33.128999999999998</v>
          </cell>
          <cell r="FK345">
            <v>2292.5070000000005</v>
          </cell>
          <cell r="FL345">
            <v>2324.3220000000001</v>
          </cell>
          <cell r="FM345">
            <v>2305.0459999999998</v>
          </cell>
          <cell r="FN345">
            <v>51.207000000000001</v>
          </cell>
          <cell r="FO345">
            <v>24.28</v>
          </cell>
          <cell r="FP345">
            <v>267.30200000000002</v>
          </cell>
          <cell r="FQ345">
            <v>1981.5319999999999</v>
          </cell>
          <cell r="FR345">
            <v>2324.3220000000001</v>
          </cell>
          <cell r="FS345">
            <v>0</v>
          </cell>
          <cell r="FU345">
            <v>0.2</v>
          </cell>
          <cell r="FV345">
            <v>-716.71</v>
          </cell>
          <cell r="FZ345">
            <v>190.6</v>
          </cell>
          <cell r="GA345">
            <v>0.1</v>
          </cell>
          <cell r="GB345">
            <v>-292.60000000000002</v>
          </cell>
          <cell r="GE345">
            <v>0.12</v>
          </cell>
          <cell r="GF345">
            <v>-430.02</v>
          </cell>
          <cell r="GK345">
            <v>0.05</v>
          </cell>
          <cell r="GL345">
            <v>-116.22</v>
          </cell>
          <cell r="GO345">
            <v>1.4999999999999999E-2</v>
          </cell>
          <cell r="GP345">
            <v>-194.66</v>
          </cell>
          <cell r="GQ345" t="str">
            <v>81-41-226T</v>
          </cell>
          <cell r="GR345">
            <v>45</v>
          </cell>
          <cell r="GX345">
            <v>-911.37</v>
          </cell>
          <cell r="GY345">
            <v>-838.84</v>
          </cell>
          <cell r="GZ345">
            <v>-1750.21</v>
          </cell>
          <cell r="HC345">
            <v>6201.03</v>
          </cell>
          <cell r="HE345">
            <v>0</v>
          </cell>
        </row>
        <row r="346">
          <cell r="B346" t="str">
            <v>81-40-335T</v>
          </cell>
          <cell r="C346" t="str">
            <v>Total-GTH00200WS</v>
          </cell>
          <cell r="D346" t="str">
            <v>Benbrook #1</v>
          </cell>
          <cell r="E346">
            <v>1716</v>
          </cell>
          <cell r="F346">
            <v>1970</v>
          </cell>
          <cell r="H346">
            <v>2.5819000000000001</v>
          </cell>
          <cell r="I346">
            <v>2.5819000000000001</v>
          </cell>
          <cell r="J346">
            <v>0.83099999999999996</v>
          </cell>
          <cell r="K346">
            <v>0.24990000000000001</v>
          </cell>
          <cell r="L346">
            <v>0.17949999999999999</v>
          </cell>
          <cell r="M346">
            <v>9.5299999999999996E-2</v>
          </cell>
          <cell r="N346">
            <v>7.6999999999999999E-2</v>
          </cell>
          <cell r="O346">
            <v>0.2356</v>
          </cell>
          <cell r="P346">
            <v>4.2502000000000004</v>
          </cell>
          <cell r="Q346">
            <v>1.0385</v>
          </cell>
          <cell r="R346">
            <v>1167.5</v>
          </cell>
          <cell r="T346" t="str">
            <v>PriceTableXTXNGL</v>
          </cell>
          <cell r="Y346">
            <v>41400</v>
          </cell>
          <cell r="Z346">
            <v>14.65</v>
          </cell>
          <cell r="AB346">
            <v>1586.05</v>
          </cell>
          <cell r="AC346">
            <v>1829.125</v>
          </cell>
          <cell r="AE346" t="str">
            <v>Yes</v>
          </cell>
          <cell r="AG346" t="str">
            <v>Yes</v>
          </cell>
          <cell r="AI346">
            <v>1</v>
          </cell>
          <cell r="AK346">
            <v>4283.1450000000004</v>
          </cell>
          <cell r="AL346">
            <v>4283.1450000000004</v>
          </cell>
          <cell r="AM346">
            <v>1378.556</v>
          </cell>
          <cell r="AN346">
            <v>414.56200000000001</v>
          </cell>
          <cell r="AO346">
            <v>297.77499999999998</v>
          </cell>
          <cell r="AP346">
            <v>158.09399999999999</v>
          </cell>
          <cell r="AQ346">
            <v>127.736</v>
          </cell>
          <cell r="AR346">
            <v>390.84</v>
          </cell>
          <cell r="AS346">
            <v>11333.853000000001</v>
          </cell>
          <cell r="AU346">
            <v>4095.0219999999999</v>
          </cell>
          <cell r="AV346">
            <v>4095.0219999999999</v>
          </cell>
          <cell r="AW346">
            <v>1318.008</v>
          </cell>
          <cell r="AX346">
            <v>396.35399999999998</v>
          </cell>
          <cell r="AY346">
            <v>284.69600000000003</v>
          </cell>
          <cell r="AZ346">
            <v>151.15100000000001</v>
          </cell>
          <cell r="BA346">
            <v>122.126</v>
          </cell>
          <cell r="BB346">
            <v>373.673</v>
          </cell>
          <cell r="BC346">
            <v>10836.052</v>
          </cell>
          <cell r="BE346">
            <v>28.888999999999999</v>
          </cell>
          <cell r="BF346">
            <v>3464.8380000000002</v>
          </cell>
          <cell r="BG346">
            <v>1351.3340000000001</v>
          </cell>
          <cell r="BH346">
            <v>367.20400000000001</v>
          </cell>
          <cell r="BI346">
            <v>316.815</v>
          </cell>
          <cell r="BJ346">
            <v>154.72</v>
          </cell>
          <cell r="BK346">
            <v>125.593</v>
          </cell>
          <cell r="BL346">
            <v>392.29500000000002</v>
          </cell>
          <cell r="BM346">
            <v>6201.6880000000001</v>
          </cell>
          <cell r="BO346">
            <v>28.888999999999999</v>
          </cell>
          <cell r="BP346">
            <v>3464.837</v>
          </cell>
          <cell r="BQ346">
            <v>1351.335</v>
          </cell>
          <cell r="BR346">
            <v>367.20400000000001</v>
          </cell>
          <cell r="BS346">
            <v>316.815</v>
          </cell>
          <cell r="BT346">
            <v>154.721</v>
          </cell>
          <cell r="BU346">
            <v>125.59399999999999</v>
          </cell>
          <cell r="BV346">
            <v>392.29399999999998</v>
          </cell>
          <cell r="BW346">
            <v>6201.6889999999994</v>
          </cell>
          <cell r="CI346">
            <v>28.888999999999999</v>
          </cell>
          <cell r="CJ346">
            <v>3464.8380000000002</v>
          </cell>
          <cell r="CK346">
            <v>1351.3340000000001</v>
          </cell>
          <cell r="CL346">
            <v>367.20400000000001</v>
          </cell>
          <cell r="CM346">
            <v>316.815</v>
          </cell>
          <cell r="CN346">
            <v>154.72</v>
          </cell>
          <cell r="CO346">
            <v>125.593</v>
          </cell>
          <cell r="CP346">
            <v>392.29500000000002</v>
          </cell>
          <cell r="CQ346">
            <v>6201.6880000000001</v>
          </cell>
          <cell r="CS346">
            <v>1.714</v>
          </cell>
          <cell r="CT346">
            <v>130.298</v>
          </cell>
          <cell r="CU346">
            <v>49.331000000000003</v>
          </cell>
          <cell r="CV346">
            <v>11.285</v>
          </cell>
          <cell r="CW346">
            <v>10.106999999999999</v>
          </cell>
          <cell r="CX346">
            <v>4.2549999999999999</v>
          </cell>
          <cell r="CY346">
            <v>3.4849999999999999</v>
          </cell>
          <cell r="CZ346">
            <v>9.5939999999999994</v>
          </cell>
          <cell r="DB346">
            <v>1.726</v>
          </cell>
          <cell r="DC346">
            <v>229.857</v>
          </cell>
          <cell r="DD346">
            <v>123.732</v>
          </cell>
          <cell r="DE346">
            <v>36.585000000000001</v>
          </cell>
          <cell r="DF346">
            <v>32.866</v>
          </cell>
          <cell r="DG346">
            <v>16.97</v>
          </cell>
          <cell r="DH346">
            <v>13.925000000000001</v>
          </cell>
          <cell r="DI346">
            <v>45.487000000000002</v>
          </cell>
          <cell r="DJ346">
            <v>501.14800000000002</v>
          </cell>
          <cell r="DL346">
            <v>0.173902</v>
          </cell>
          <cell r="DM346">
            <v>0.173902</v>
          </cell>
          <cell r="DN346">
            <v>0.788246</v>
          </cell>
          <cell r="DO346">
            <v>1.126215</v>
          </cell>
          <cell r="DP346">
            <v>1.0925590000000001</v>
          </cell>
          <cell r="DQ346">
            <v>1.9415899999999999</v>
          </cell>
          <cell r="DS346">
            <v>5.0199999999999996</v>
          </cell>
          <cell r="DT346">
            <v>602.54</v>
          </cell>
          <cell r="DU346">
            <v>1065.18</v>
          </cell>
          <cell r="DV346">
            <v>413.55</v>
          </cell>
          <cell r="DW346">
            <v>346.14</v>
          </cell>
          <cell r="DX346">
            <v>300.39999999999998</v>
          </cell>
          <cell r="DY346">
            <v>243.85</v>
          </cell>
          <cell r="DZ346">
            <v>761.67</v>
          </cell>
          <cell r="EA346">
            <v>3738.35</v>
          </cell>
          <cell r="EC346">
            <v>5.0199999999999996</v>
          </cell>
          <cell r="ED346">
            <v>602.54</v>
          </cell>
          <cell r="EE346">
            <v>1065.18</v>
          </cell>
          <cell r="EF346">
            <v>413.55</v>
          </cell>
          <cell r="EG346">
            <v>346.14</v>
          </cell>
          <cell r="EH346">
            <v>300.39999999999998</v>
          </cell>
          <cell r="EI346">
            <v>243.85</v>
          </cell>
          <cell r="EJ346">
            <v>761.67</v>
          </cell>
          <cell r="EK346">
            <v>3738.35</v>
          </cell>
          <cell r="EM346">
            <v>35.365000000000002</v>
          </cell>
          <cell r="EN346">
            <v>35.698</v>
          </cell>
          <cell r="ES346">
            <v>57.088000000000001</v>
          </cell>
          <cell r="ET346">
            <v>64.361999999999995</v>
          </cell>
          <cell r="EX346">
            <v>1658.912</v>
          </cell>
          <cell r="EY346">
            <v>1905.6379999999999</v>
          </cell>
          <cell r="FA346">
            <v>0.39500000000000002</v>
          </cell>
          <cell r="FB346">
            <v>0.45300000000000001</v>
          </cell>
          <cell r="FC346">
            <v>35.603000000000002</v>
          </cell>
          <cell r="FD346">
            <v>42.685000000000002</v>
          </cell>
          <cell r="FE346">
            <v>16.442</v>
          </cell>
          <cell r="FF346">
            <v>18.536000000000001</v>
          </cell>
          <cell r="FK346">
            <v>1368.7919999999997</v>
          </cell>
          <cell r="FL346">
            <v>1387.788</v>
          </cell>
          <cell r="FM346">
            <v>1376.279</v>
          </cell>
          <cell r="FN346">
            <v>30.574000000000002</v>
          </cell>
          <cell r="FO346">
            <v>14.497</v>
          </cell>
          <cell r="FP346">
            <v>159.59899999999999</v>
          </cell>
          <cell r="FQ346">
            <v>1183.1179999999999</v>
          </cell>
          <cell r="FR346">
            <v>1387.788</v>
          </cell>
          <cell r="FS346">
            <v>0</v>
          </cell>
          <cell r="FU346">
            <v>0.2</v>
          </cell>
          <cell r="FV346">
            <v>-401</v>
          </cell>
          <cell r="FZ346">
            <v>206.2</v>
          </cell>
          <cell r="GA346">
            <v>0.1</v>
          </cell>
          <cell r="GB346">
            <v>-171.6</v>
          </cell>
          <cell r="GE346">
            <v>0.12</v>
          </cell>
          <cell r="GF346">
            <v>-240.6</v>
          </cell>
          <cell r="GK346">
            <v>0.05</v>
          </cell>
          <cell r="GL346">
            <v>-69.39</v>
          </cell>
          <cell r="GO346">
            <v>1.4999999999999999E-2</v>
          </cell>
          <cell r="GP346">
            <v>-93.03</v>
          </cell>
          <cell r="GQ346" t="str">
            <v>81-41-335T</v>
          </cell>
          <cell r="GR346">
            <v>31</v>
          </cell>
          <cell r="GX346">
            <v>-494.03</v>
          </cell>
          <cell r="GY346">
            <v>-481.59</v>
          </cell>
          <cell r="GZ346">
            <v>-975.62</v>
          </cell>
          <cell r="HC346">
            <v>2762.73</v>
          </cell>
          <cell r="HE346">
            <v>0</v>
          </cell>
        </row>
        <row r="349">
          <cell r="B349" t="str">
            <v>72-40-171</v>
          </cell>
          <cell r="C349" t="str">
            <v>Vantage-PUR01308</v>
          </cell>
          <cell r="D349" t="str">
            <v>Lloyd #1</v>
          </cell>
          <cell r="E349">
            <v>8062</v>
          </cell>
          <cell r="F349">
            <v>8974</v>
          </cell>
          <cell r="H349">
            <v>2.4321000000000002</v>
          </cell>
          <cell r="I349">
            <v>2.4321000000000002</v>
          </cell>
          <cell r="J349">
            <v>0.62629999999999997</v>
          </cell>
          <cell r="K349">
            <v>0.14410000000000001</v>
          </cell>
          <cell r="L349">
            <v>0.1545</v>
          </cell>
          <cell r="M349">
            <v>5.5500000000000001E-2</v>
          </cell>
          <cell r="N349">
            <v>3.8800000000000001E-2</v>
          </cell>
          <cell r="O349">
            <v>8.2699999999999996E-2</v>
          </cell>
          <cell r="P349">
            <v>3.5339999999999998</v>
          </cell>
          <cell r="Q349">
            <v>0.78790000000000004</v>
          </cell>
          <cell r="R349">
            <v>1133.5</v>
          </cell>
          <cell r="T349" t="str">
            <v>PriceTableXTXNGL</v>
          </cell>
          <cell r="Y349">
            <v>41430</v>
          </cell>
          <cell r="Z349">
            <v>14.65</v>
          </cell>
          <cell r="AB349">
            <v>7674.9769999999999</v>
          </cell>
          <cell r="AC349">
            <v>8575.4220000000005</v>
          </cell>
          <cell r="AE349" t="str">
            <v>Yes</v>
          </cell>
          <cell r="AG349" t="str">
            <v>Yes</v>
          </cell>
          <cell r="AI349">
            <v>0.95</v>
          </cell>
          <cell r="AK349">
            <v>19523.826000000001</v>
          </cell>
          <cell r="AL349">
            <v>19523.826000000001</v>
          </cell>
          <cell r="AM349">
            <v>5027.66</v>
          </cell>
          <cell r="AN349">
            <v>1156.771</v>
          </cell>
          <cell r="AO349">
            <v>1240.258</v>
          </cell>
          <cell r="AP349">
            <v>445.53</v>
          </cell>
          <cell r="AQ349">
            <v>311.46899999999999</v>
          </cell>
          <cell r="AR349">
            <v>663.87900000000002</v>
          </cell>
          <cell r="AS349">
            <v>47893.219000000005</v>
          </cell>
          <cell r="AU349">
            <v>18666.312000000002</v>
          </cell>
          <cell r="AV349">
            <v>18666.312000000002</v>
          </cell>
          <cell r="AW349">
            <v>4806.8379999999997</v>
          </cell>
          <cell r="AX349">
            <v>1105.9639999999999</v>
          </cell>
          <cell r="AY349">
            <v>1185.7840000000001</v>
          </cell>
          <cell r="AZ349">
            <v>425.96100000000001</v>
          </cell>
          <cell r="BA349">
            <v>297.78899999999999</v>
          </cell>
          <cell r="BB349">
            <v>634.721</v>
          </cell>
          <cell r="BC349">
            <v>45789.680999999997</v>
          </cell>
          <cell r="BE349">
            <v>131.68600000000001</v>
          </cell>
          <cell r="BF349">
            <v>15793.742</v>
          </cell>
          <cell r="BG349">
            <v>4928.3810000000003</v>
          </cell>
          <cell r="BH349">
            <v>1024.627</v>
          </cell>
          <cell r="BI349">
            <v>1319.5609999999999</v>
          </cell>
          <cell r="BJ349">
            <v>436.02300000000002</v>
          </cell>
          <cell r="BK349">
            <v>306.24400000000003</v>
          </cell>
          <cell r="BL349">
            <v>666.35</v>
          </cell>
          <cell r="BM349">
            <v>24606.614000000001</v>
          </cell>
          <cell r="BO349">
            <v>131.68600000000001</v>
          </cell>
          <cell r="BP349">
            <v>15793.742</v>
          </cell>
          <cell r="BQ349">
            <v>4928.3819999999996</v>
          </cell>
          <cell r="BR349">
            <v>1024.627</v>
          </cell>
          <cell r="BS349">
            <v>1319.5609999999999</v>
          </cell>
          <cell r="BT349">
            <v>436.02199999999999</v>
          </cell>
          <cell r="BU349">
            <v>306.24400000000003</v>
          </cell>
          <cell r="BV349">
            <v>666.351</v>
          </cell>
          <cell r="BW349">
            <v>24606.614999999998</v>
          </cell>
          <cell r="CI349">
            <v>125.102</v>
          </cell>
          <cell r="CJ349">
            <v>15004.055</v>
          </cell>
          <cell r="CK349">
            <v>4681.9620000000004</v>
          </cell>
          <cell r="CL349">
            <v>973.39599999999996</v>
          </cell>
          <cell r="CM349">
            <v>1253.5830000000001</v>
          </cell>
          <cell r="CN349">
            <v>414.22199999999998</v>
          </cell>
          <cell r="CO349">
            <v>290.93200000000002</v>
          </cell>
          <cell r="CP349">
            <v>633.03300000000002</v>
          </cell>
          <cell r="CQ349">
            <v>23376.285000000003</v>
          </cell>
          <cell r="CS349">
            <v>7.8120000000000003</v>
          </cell>
          <cell r="CT349">
            <v>593.93499999999995</v>
          </cell>
          <cell r="CU349">
            <v>179.91200000000001</v>
          </cell>
          <cell r="CV349">
            <v>31.49</v>
          </cell>
          <cell r="CW349">
            <v>42.094999999999999</v>
          </cell>
          <cell r="CX349">
            <v>11.991</v>
          </cell>
          <cell r="CY349">
            <v>8.4969999999999999</v>
          </cell>
          <cell r="CZ349">
            <v>16.297000000000001</v>
          </cell>
          <cell r="DB349">
            <v>7.8650000000000002</v>
          </cell>
          <cell r="DC349">
            <v>1047.7570000000001</v>
          </cell>
          <cell r="DD349">
            <v>451.25700000000001</v>
          </cell>
          <cell r="DE349">
            <v>102.084</v>
          </cell>
          <cell r="DF349">
            <v>136.89099999999999</v>
          </cell>
          <cell r="DG349">
            <v>47.823</v>
          </cell>
          <cell r="DH349">
            <v>33.953000000000003</v>
          </cell>
          <cell r="DI349">
            <v>77.263000000000005</v>
          </cell>
          <cell r="DJ349">
            <v>1904.8930000000003</v>
          </cell>
          <cell r="DL349">
            <v>0.173902</v>
          </cell>
          <cell r="DM349">
            <v>0.173902</v>
          </cell>
          <cell r="DN349">
            <v>0.788246</v>
          </cell>
          <cell r="DO349">
            <v>1.126215</v>
          </cell>
          <cell r="DP349">
            <v>1.0925590000000001</v>
          </cell>
          <cell r="DQ349">
            <v>1.9415899999999999</v>
          </cell>
          <cell r="DS349">
            <v>22.9</v>
          </cell>
          <cell r="DT349">
            <v>2746.56</v>
          </cell>
          <cell r="DU349">
            <v>3884.78</v>
          </cell>
          <cell r="DV349">
            <v>1153.95</v>
          </cell>
          <cell r="DW349">
            <v>1441.7</v>
          </cell>
          <cell r="DX349">
            <v>846.58</v>
          </cell>
          <cell r="DY349">
            <v>594.6</v>
          </cell>
          <cell r="DZ349">
            <v>1293.78</v>
          </cell>
          <cell r="EA349">
            <v>11984.85</v>
          </cell>
          <cell r="EC349">
            <v>21.76</v>
          </cell>
          <cell r="ED349">
            <v>2609.23</v>
          </cell>
          <cell r="EE349">
            <v>3690.54</v>
          </cell>
          <cell r="EF349">
            <v>1096.25</v>
          </cell>
          <cell r="EG349">
            <v>1369.62</v>
          </cell>
          <cell r="EH349">
            <v>804.25</v>
          </cell>
          <cell r="EI349">
            <v>564.87</v>
          </cell>
          <cell r="EJ349">
            <v>1229.0899999999999</v>
          </cell>
          <cell r="EK349">
            <v>11385.610000000002</v>
          </cell>
          <cell r="EM349">
            <v>165.06900000000002</v>
          </cell>
          <cell r="EN349">
            <v>166.625</v>
          </cell>
          <cell r="EP349">
            <v>187.08</v>
          </cell>
          <cell r="EQ349">
            <v>190.233</v>
          </cell>
          <cell r="ES349">
            <v>34.441000000000003</v>
          </cell>
          <cell r="ET349">
            <v>39.866</v>
          </cell>
          <cell r="EX349">
            <v>8027.5590000000002</v>
          </cell>
          <cell r="EY349">
            <v>8934.134</v>
          </cell>
          <cell r="FA349">
            <v>1.913</v>
          </cell>
          <cell r="FB349">
            <v>2.1259999999999999</v>
          </cell>
          <cell r="FC349">
            <v>172.285</v>
          </cell>
          <cell r="FD349">
            <v>200.119</v>
          </cell>
          <cell r="FE349">
            <v>79.563999999999993</v>
          </cell>
          <cell r="FF349">
            <v>86.900999999999996</v>
          </cell>
          <cell r="FK349">
            <v>6672.3829999999998</v>
          </cell>
          <cell r="FL349">
            <v>6764.98</v>
          </cell>
          <cell r="FM349">
            <v>6708.8760000000002</v>
          </cell>
          <cell r="FN349">
            <v>149.04</v>
          </cell>
          <cell r="FO349">
            <v>70.667000000000002</v>
          </cell>
          <cell r="FP349">
            <v>777.98800000000006</v>
          </cell>
          <cell r="FQ349">
            <v>5767.2849999999999</v>
          </cell>
          <cell r="FS349">
            <v>6764.98</v>
          </cell>
          <cell r="FU349">
            <v>9.3456999999999998E-2</v>
          </cell>
          <cell r="FV349">
            <v>-801.43</v>
          </cell>
          <cell r="FW349">
            <v>0</v>
          </cell>
          <cell r="FX349">
            <v>0</v>
          </cell>
          <cell r="FY349">
            <v>0</v>
          </cell>
          <cell r="FZ349">
            <v>320.89999999999998</v>
          </cell>
          <cell r="GA349">
            <v>0.11682099999999999</v>
          </cell>
          <cell r="GB349">
            <v>-941.81</v>
          </cell>
          <cell r="GC349">
            <v>5.842E-3</v>
          </cell>
          <cell r="GD349">
            <v>-47.1</v>
          </cell>
          <cell r="GE349">
            <v>0.40887299999999999</v>
          </cell>
          <cell r="GF349">
            <v>-3669.23</v>
          </cell>
          <cell r="GL349">
            <v>-660.01</v>
          </cell>
          <cell r="GN349">
            <v>-1640.85</v>
          </cell>
          <cell r="GO349">
            <v>1.2500000000000001E-2</v>
          </cell>
          <cell r="GP349">
            <v>-292.2</v>
          </cell>
          <cell r="GQ349" t="str">
            <v>72-41-171</v>
          </cell>
          <cell r="GR349">
            <v>93</v>
          </cell>
          <cell r="GS349">
            <v>-200</v>
          </cell>
          <cell r="GV349">
            <v>0</v>
          </cell>
          <cell r="GW349">
            <v>0</v>
          </cell>
          <cell r="GX349">
            <v>-8052.63</v>
          </cell>
          <cell r="GY349">
            <v>-200</v>
          </cell>
          <cell r="GZ349">
            <v>-8252.630000000001</v>
          </cell>
          <cell r="HB349">
            <v>22335.389999999996</v>
          </cell>
          <cell r="HC349">
            <v>25468.369999999995</v>
          </cell>
          <cell r="HE349">
            <v>599.23999999999796</v>
          </cell>
          <cell r="HO349">
            <v>6765</v>
          </cell>
          <cell r="HP349">
            <v>6765</v>
          </cell>
          <cell r="HQ349">
            <v>0</v>
          </cell>
          <cell r="HR349">
            <v>22335.389999999996</v>
          </cell>
          <cell r="HS349">
            <v>-1640.85</v>
          </cell>
          <cell r="HT349">
            <v>-660.01</v>
          </cell>
          <cell r="HU349">
            <v>20034.53</v>
          </cell>
          <cell r="HV349">
            <v>0</v>
          </cell>
          <cell r="HW349">
            <v>20034.53</v>
          </cell>
          <cell r="HY349">
            <v>2.9614974131559495</v>
          </cell>
          <cell r="HZ349" t="e">
            <v>#DIV/0!</v>
          </cell>
          <cell r="IA349">
            <v>2.9614974131559495</v>
          </cell>
        </row>
        <row r="350">
          <cell r="B350" t="str">
            <v>72-40-184</v>
          </cell>
          <cell r="C350" t="str">
            <v>Vantage-PUR01308</v>
          </cell>
          <cell r="D350" t="str">
            <v>Boling 1</v>
          </cell>
          <cell r="E350">
            <v>12317</v>
          </cell>
          <cell r="F350">
            <v>13531</v>
          </cell>
          <cell r="H350">
            <v>2.3031000000000001</v>
          </cell>
          <cell r="I350">
            <v>2.3031000000000001</v>
          </cell>
          <cell r="J350">
            <v>0.56899999999999995</v>
          </cell>
          <cell r="K350">
            <v>0.13650000000000001</v>
          </cell>
          <cell r="L350">
            <v>0.13519999999999999</v>
          </cell>
          <cell r="M350">
            <v>4.9000000000000002E-2</v>
          </cell>
          <cell r="N350">
            <v>3.2399999999999998E-2</v>
          </cell>
          <cell r="O350">
            <v>6.2399999999999997E-2</v>
          </cell>
          <cell r="P350">
            <v>3.2875999999999999</v>
          </cell>
          <cell r="Q350">
            <v>1.3076000000000001</v>
          </cell>
          <cell r="R350">
            <v>1117.5999999999999</v>
          </cell>
          <cell r="T350" t="str">
            <v>PriceTableXTXNGL</v>
          </cell>
          <cell r="Y350">
            <v>41430</v>
          </cell>
          <cell r="Z350">
            <v>14.65</v>
          </cell>
          <cell r="AB350">
            <v>11726.370999999999</v>
          </cell>
          <cell r="AC350">
            <v>12930.023999999999</v>
          </cell>
          <cell r="AE350" t="str">
            <v>Yes</v>
          </cell>
          <cell r="AG350" t="str">
            <v>Yes</v>
          </cell>
          <cell r="AI350">
            <v>0.95</v>
          </cell>
          <cell r="AK350">
            <v>28247.685000000001</v>
          </cell>
          <cell r="AL350">
            <v>28247.685000000001</v>
          </cell>
          <cell r="AM350">
            <v>6978.8249999999998</v>
          </cell>
          <cell r="AN350">
            <v>1674.182</v>
          </cell>
          <cell r="AO350">
            <v>1658.2380000000001</v>
          </cell>
          <cell r="AP350">
            <v>600.98800000000006</v>
          </cell>
          <cell r="AQ350">
            <v>397.38799999999998</v>
          </cell>
          <cell r="AR350">
            <v>765.34</v>
          </cell>
          <cell r="AS350">
            <v>68570.331000000006</v>
          </cell>
          <cell r="AU350">
            <v>27007.005000000001</v>
          </cell>
          <cell r="AV350">
            <v>27007.005000000001</v>
          </cell>
          <cell r="AW350">
            <v>6672.3050000000003</v>
          </cell>
          <cell r="AX350">
            <v>1600.65</v>
          </cell>
          <cell r="AY350">
            <v>1585.405</v>
          </cell>
          <cell r="AZ350">
            <v>574.59199999999998</v>
          </cell>
          <cell r="BA350">
            <v>379.93400000000003</v>
          </cell>
          <cell r="BB350">
            <v>731.726</v>
          </cell>
          <cell r="BC350">
            <v>65558.622000000003</v>
          </cell>
          <cell r="BE350">
            <v>190.52799999999999</v>
          </cell>
          <cell r="BF350">
            <v>22850.882000000001</v>
          </cell>
          <cell r="BG350">
            <v>6841.018</v>
          </cell>
          <cell r="BH350">
            <v>1482.931</v>
          </cell>
          <cell r="BI350">
            <v>1764.2670000000001</v>
          </cell>
          <cell r="BJ350">
            <v>588.16300000000001</v>
          </cell>
          <cell r="BK350">
            <v>390.72199999999998</v>
          </cell>
          <cell r="BL350">
            <v>768.18899999999996</v>
          </cell>
          <cell r="BM350">
            <v>34876.700000000004</v>
          </cell>
          <cell r="BO350">
            <v>190.52799999999999</v>
          </cell>
          <cell r="BP350">
            <v>22850.881000000001</v>
          </cell>
          <cell r="BQ350">
            <v>6841.018</v>
          </cell>
          <cell r="BR350">
            <v>1482.932</v>
          </cell>
          <cell r="BS350">
            <v>1764.2660000000001</v>
          </cell>
          <cell r="BT350">
            <v>588.16399999999999</v>
          </cell>
          <cell r="BU350">
            <v>390.72199999999998</v>
          </cell>
          <cell r="BV350">
            <v>768.19</v>
          </cell>
          <cell r="BW350">
            <v>34876.701000000001</v>
          </cell>
          <cell r="CI350">
            <v>181.00200000000001</v>
          </cell>
          <cell r="CJ350">
            <v>21708.338</v>
          </cell>
          <cell r="CK350">
            <v>6498.9669999999996</v>
          </cell>
          <cell r="CL350">
            <v>1408.7840000000001</v>
          </cell>
          <cell r="CM350">
            <v>1676.0540000000001</v>
          </cell>
          <cell r="CN350">
            <v>558.755</v>
          </cell>
          <cell r="CO350">
            <v>371.18599999999998</v>
          </cell>
          <cell r="CP350">
            <v>729.78</v>
          </cell>
          <cell r="CQ350">
            <v>33132.866000000002</v>
          </cell>
          <cell r="CS350">
            <v>11.303000000000001</v>
          </cell>
          <cell r="CT350">
            <v>859.32399999999996</v>
          </cell>
          <cell r="CU350">
            <v>249.73400000000001</v>
          </cell>
          <cell r="CV350">
            <v>45.575000000000003</v>
          </cell>
          <cell r="CW350">
            <v>56.281999999999996</v>
          </cell>
          <cell r="CX350">
            <v>16.175000000000001</v>
          </cell>
          <cell r="CY350">
            <v>10.840999999999999</v>
          </cell>
          <cell r="CZ350">
            <v>18.786999999999999</v>
          </cell>
          <cell r="DB350">
            <v>11.38</v>
          </cell>
          <cell r="DC350">
            <v>1515.9269999999999</v>
          </cell>
          <cell r="DD350">
            <v>626.38400000000001</v>
          </cell>
          <cell r="DE350">
            <v>147.744</v>
          </cell>
          <cell r="DF350">
            <v>183.02500000000001</v>
          </cell>
          <cell r="DG350">
            <v>64.510000000000005</v>
          </cell>
          <cell r="DH350">
            <v>43.319000000000003</v>
          </cell>
          <cell r="DI350">
            <v>89.070999999999998</v>
          </cell>
          <cell r="DJ350">
            <v>2681.36</v>
          </cell>
          <cell r="DL350">
            <v>0.173902</v>
          </cell>
          <cell r="DM350">
            <v>0.173902</v>
          </cell>
          <cell r="DN350">
            <v>0.788246</v>
          </cell>
          <cell r="DO350">
            <v>1.126215</v>
          </cell>
          <cell r="DP350">
            <v>1.0925590000000001</v>
          </cell>
          <cell r="DQ350">
            <v>1.9415899999999999</v>
          </cell>
          <cell r="DS350">
            <v>33.130000000000003</v>
          </cell>
          <cell r="DT350">
            <v>3973.81</v>
          </cell>
          <cell r="DU350">
            <v>5392.41</v>
          </cell>
          <cell r="DV350">
            <v>1670.1</v>
          </cell>
          <cell r="DW350">
            <v>1927.57</v>
          </cell>
          <cell r="DX350">
            <v>1141.97</v>
          </cell>
          <cell r="DY350">
            <v>758.62</v>
          </cell>
          <cell r="DZ350">
            <v>1491.51</v>
          </cell>
          <cell r="EA350">
            <v>16389.12</v>
          </cell>
          <cell r="EC350">
            <v>31.47</v>
          </cell>
          <cell r="ED350">
            <v>3775.12</v>
          </cell>
          <cell r="EE350">
            <v>5122.79</v>
          </cell>
          <cell r="EF350">
            <v>1586.6</v>
          </cell>
          <cell r="EG350">
            <v>1831.19</v>
          </cell>
          <cell r="EH350">
            <v>1084.8699999999999</v>
          </cell>
          <cell r="EI350">
            <v>720.69</v>
          </cell>
          <cell r="EJ350">
            <v>1416.93</v>
          </cell>
          <cell r="EK350">
            <v>15569.660000000002</v>
          </cell>
          <cell r="EM350">
            <v>248.89</v>
          </cell>
          <cell r="EN350">
            <v>251.23599999999999</v>
          </cell>
          <cell r="EP350">
            <v>282.07900000000001</v>
          </cell>
          <cell r="EQ350">
            <v>286.83300000000003</v>
          </cell>
          <cell r="ES350">
            <v>51.929000000000002</v>
          </cell>
          <cell r="ET350">
            <v>60.11</v>
          </cell>
          <cell r="EX350">
            <v>12265.071</v>
          </cell>
          <cell r="EY350">
            <v>13470.89</v>
          </cell>
          <cell r="FA350">
            <v>2.923</v>
          </cell>
          <cell r="FB350">
            <v>3.2050000000000001</v>
          </cell>
          <cell r="FC350">
            <v>263.23</v>
          </cell>
          <cell r="FD350">
            <v>301.73899999999998</v>
          </cell>
          <cell r="FE350">
            <v>121.563</v>
          </cell>
          <cell r="FF350">
            <v>131.029</v>
          </cell>
          <cell r="FK350">
            <v>10251.460999999998</v>
          </cell>
          <cell r="FL350">
            <v>10393.727000000001</v>
          </cell>
          <cell r="FM350">
            <v>10307.529</v>
          </cell>
          <cell r="FN350">
            <v>228.98500000000001</v>
          </cell>
          <cell r="FO350">
            <v>108.57299999999999</v>
          </cell>
          <cell r="FP350">
            <v>1195.3019999999999</v>
          </cell>
          <cell r="FQ350">
            <v>8860.8670000000002</v>
          </cell>
          <cell r="FS350">
            <v>10393.727000000001</v>
          </cell>
          <cell r="FU350">
            <v>9.3456999999999998E-2</v>
          </cell>
          <cell r="FV350">
            <v>-1208.4000000000001</v>
          </cell>
          <cell r="FW350">
            <v>0</v>
          </cell>
          <cell r="FX350">
            <v>0</v>
          </cell>
          <cell r="FY350">
            <v>0</v>
          </cell>
          <cell r="FZ350">
            <v>322.2</v>
          </cell>
          <cell r="GA350">
            <v>0.11682099999999999</v>
          </cell>
          <cell r="GB350">
            <v>-1438.88</v>
          </cell>
          <cell r="GC350">
            <v>5.842E-3</v>
          </cell>
          <cell r="GD350">
            <v>-71.959999999999994</v>
          </cell>
          <cell r="GE350">
            <v>0.40887299999999999</v>
          </cell>
          <cell r="GF350">
            <v>-5532.46</v>
          </cell>
          <cell r="GL350">
            <v>-1014.06</v>
          </cell>
          <cell r="GN350">
            <v>-2521.06</v>
          </cell>
          <cell r="GO350">
            <v>1.2500000000000001E-2</v>
          </cell>
          <cell r="GP350">
            <v>-414.16</v>
          </cell>
          <cell r="GQ350" t="str">
            <v xml:space="preserve"> </v>
          </cell>
          <cell r="GR350">
            <v>0</v>
          </cell>
          <cell r="GS350">
            <v>0</v>
          </cell>
          <cell r="GV350">
            <v>0</v>
          </cell>
          <cell r="GW350">
            <v>0</v>
          </cell>
          <cell r="GX350">
            <v>-12200.98</v>
          </cell>
          <cell r="GY350">
            <v>0</v>
          </cell>
          <cell r="GZ350">
            <v>-12200.98</v>
          </cell>
          <cell r="HB350">
            <v>34316.92</v>
          </cell>
          <cell r="HC350">
            <v>37685.599999999999</v>
          </cell>
          <cell r="HE350">
            <v>819.45999999999731</v>
          </cell>
          <cell r="HO350">
            <v>10394</v>
          </cell>
          <cell r="HP350">
            <v>10394</v>
          </cell>
          <cell r="HQ350">
            <v>0</v>
          </cell>
          <cell r="HR350">
            <v>34316.92</v>
          </cell>
          <cell r="HS350">
            <v>-2521.06</v>
          </cell>
          <cell r="HT350">
            <v>-1014.06</v>
          </cell>
          <cell r="HU350">
            <v>30781.8</v>
          </cell>
          <cell r="HV350">
            <v>0</v>
          </cell>
          <cell r="HW350">
            <v>30781.8</v>
          </cell>
          <cell r="HY350">
            <v>2.9614970175101019</v>
          </cell>
          <cell r="HZ350" t="e">
            <v>#DIV/0!</v>
          </cell>
          <cell r="IA350">
            <v>2.9614970175101019</v>
          </cell>
        </row>
        <row r="351">
          <cell r="B351" t="str">
            <v>72-40-185</v>
          </cell>
          <cell r="C351" t="str">
            <v>Vantage-PUR01308</v>
          </cell>
          <cell r="D351" t="str">
            <v>Boling 2</v>
          </cell>
          <cell r="E351">
            <v>0</v>
          </cell>
          <cell r="F351">
            <v>0</v>
          </cell>
          <cell r="H351">
            <v>2.2101000000000002</v>
          </cell>
          <cell r="I351">
            <v>2.2101000000000002</v>
          </cell>
          <cell r="J351">
            <v>0.53039999999999998</v>
          </cell>
          <cell r="K351">
            <v>0.1222</v>
          </cell>
          <cell r="L351">
            <v>0.1226</v>
          </cell>
          <cell r="M351">
            <v>4.5699999999999998E-2</v>
          </cell>
          <cell r="N351">
            <v>2.9899999999999999E-2</v>
          </cell>
          <cell r="O351">
            <v>0.2324</v>
          </cell>
          <cell r="P351">
            <v>3.2932999999999999</v>
          </cell>
          <cell r="Q351">
            <v>1.2727999999999999</v>
          </cell>
          <cell r="R351">
            <v>1127</v>
          </cell>
          <cell r="T351" t="str">
            <v>PriceTableXTXNGL</v>
          </cell>
          <cell r="Y351">
            <v>41004</v>
          </cell>
          <cell r="Z351">
            <v>14.65</v>
          </cell>
          <cell r="AB351">
            <v>0</v>
          </cell>
          <cell r="AC351">
            <v>0</v>
          </cell>
          <cell r="AE351" t="str">
            <v>Yes</v>
          </cell>
          <cell r="AG351" t="str">
            <v>Yes</v>
          </cell>
          <cell r="AI351">
            <v>0.95</v>
          </cell>
          <cell r="AK351">
            <v>0</v>
          </cell>
          <cell r="AL351">
            <v>0</v>
          </cell>
          <cell r="AM351">
            <v>0</v>
          </cell>
          <cell r="AN351">
            <v>0</v>
          </cell>
          <cell r="AO351">
            <v>0</v>
          </cell>
          <cell r="AP351">
            <v>0</v>
          </cell>
          <cell r="AQ351">
            <v>0</v>
          </cell>
          <cell r="AR351">
            <v>0</v>
          </cell>
          <cell r="AS351">
            <v>0</v>
          </cell>
          <cell r="AU351">
            <v>0</v>
          </cell>
          <cell r="AV351">
            <v>0</v>
          </cell>
          <cell r="AW351">
            <v>0</v>
          </cell>
          <cell r="AX351">
            <v>0</v>
          </cell>
          <cell r="AY351">
            <v>0</v>
          </cell>
          <cell r="AZ351">
            <v>0</v>
          </cell>
          <cell r="BA351">
            <v>0</v>
          </cell>
          <cell r="BB351">
            <v>0</v>
          </cell>
          <cell r="BC351">
            <v>0</v>
          </cell>
          <cell r="BE351">
            <v>0</v>
          </cell>
          <cell r="BF351">
            <v>0</v>
          </cell>
          <cell r="BG351">
            <v>0</v>
          </cell>
          <cell r="BH351">
            <v>0</v>
          </cell>
          <cell r="BI351">
            <v>0</v>
          </cell>
          <cell r="BJ351">
            <v>0</v>
          </cell>
          <cell r="BK351">
            <v>0</v>
          </cell>
          <cell r="BL351">
            <v>0</v>
          </cell>
          <cell r="BM351">
            <v>0</v>
          </cell>
          <cell r="BO351">
            <v>0</v>
          </cell>
          <cell r="BP351">
            <v>0</v>
          </cell>
          <cell r="BQ351">
            <v>0</v>
          </cell>
          <cell r="BR351">
            <v>0</v>
          </cell>
          <cell r="BS351">
            <v>0</v>
          </cell>
          <cell r="BT351">
            <v>0</v>
          </cell>
          <cell r="BU351">
            <v>0</v>
          </cell>
          <cell r="BV351">
            <v>0</v>
          </cell>
          <cell r="BW351">
            <v>0</v>
          </cell>
          <cell r="CI351">
            <v>0</v>
          </cell>
          <cell r="CJ351">
            <v>0</v>
          </cell>
          <cell r="CK351">
            <v>0</v>
          </cell>
          <cell r="CL351">
            <v>0</v>
          </cell>
          <cell r="CM351">
            <v>0</v>
          </cell>
          <cell r="CN351">
            <v>0</v>
          </cell>
          <cell r="CO351">
            <v>0</v>
          </cell>
          <cell r="CP351">
            <v>0</v>
          </cell>
          <cell r="CQ351">
            <v>0</v>
          </cell>
          <cell r="CS351">
            <v>0</v>
          </cell>
          <cell r="CT351">
            <v>0</v>
          </cell>
          <cell r="CU351">
            <v>0</v>
          </cell>
          <cell r="CV351">
            <v>0</v>
          </cell>
          <cell r="CW351">
            <v>0</v>
          </cell>
          <cell r="CX351">
            <v>0</v>
          </cell>
          <cell r="CY351">
            <v>0</v>
          </cell>
          <cell r="CZ351">
            <v>0</v>
          </cell>
          <cell r="DB351">
            <v>0</v>
          </cell>
          <cell r="DC351">
            <v>0</v>
          </cell>
          <cell r="DD351">
            <v>0</v>
          </cell>
          <cell r="DE351">
            <v>0</v>
          </cell>
          <cell r="DF351">
            <v>0</v>
          </cell>
          <cell r="DG351">
            <v>0</v>
          </cell>
          <cell r="DH351">
            <v>0</v>
          </cell>
          <cell r="DI351">
            <v>0</v>
          </cell>
          <cell r="DJ351">
            <v>0</v>
          </cell>
          <cell r="DL351">
            <v>0.173902</v>
          </cell>
          <cell r="DM351">
            <v>0.173902</v>
          </cell>
          <cell r="DN351">
            <v>0.788246</v>
          </cell>
          <cell r="DO351">
            <v>1.126215</v>
          </cell>
          <cell r="DP351">
            <v>1.0925590000000001</v>
          </cell>
          <cell r="DQ351">
            <v>1.9415899999999999</v>
          </cell>
          <cell r="DS351">
            <v>0</v>
          </cell>
          <cell r="DT351">
            <v>0</v>
          </cell>
          <cell r="DU351">
            <v>0</v>
          </cell>
          <cell r="DV351">
            <v>0</v>
          </cell>
          <cell r="DW351">
            <v>0</v>
          </cell>
          <cell r="DX351">
            <v>0</v>
          </cell>
          <cell r="DY351">
            <v>0</v>
          </cell>
          <cell r="DZ351">
            <v>0</v>
          </cell>
          <cell r="EA351">
            <v>0</v>
          </cell>
          <cell r="EC351">
            <v>0</v>
          </cell>
          <cell r="ED351">
            <v>0</v>
          </cell>
          <cell r="EE351">
            <v>0</v>
          </cell>
          <cell r="EF351">
            <v>0</v>
          </cell>
          <cell r="EG351">
            <v>0</v>
          </cell>
          <cell r="EH351">
            <v>0</v>
          </cell>
          <cell r="EI351">
            <v>0</v>
          </cell>
          <cell r="EJ351">
            <v>0</v>
          </cell>
          <cell r="EK351">
            <v>0</v>
          </cell>
          <cell r="EM351">
            <v>0</v>
          </cell>
          <cell r="EN351">
            <v>0</v>
          </cell>
          <cell r="EP351">
            <v>0</v>
          </cell>
          <cell r="EQ351">
            <v>0</v>
          </cell>
          <cell r="ES351">
            <v>0</v>
          </cell>
          <cell r="ET351">
            <v>0</v>
          </cell>
          <cell r="EX351">
            <v>0</v>
          </cell>
          <cell r="EY351">
            <v>0</v>
          </cell>
          <cell r="FA351">
            <v>0</v>
          </cell>
          <cell r="FB351">
            <v>0</v>
          </cell>
          <cell r="FC351">
            <v>0</v>
          </cell>
          <cell r="FD351">
            <v>0</v>
          </cell>
          <cell r="FE351">
            <v>0</v>
          </cell>
          <cell r="FF351">
            <v>0</v>
          </cell>
          <cell r="FK351">
            <v>0</v>
          </cell>
          <cell r="FL351">
            <v>0</v>
          </cell>
          <cell r="FM351">
            <v>0</v>
          </cell>
          <cell r="FN351">
            <v>0</v>
          </cell>
          <cell r="FO351">
            <v>0</v>
          </cell>
          <cell r="FP351">
            <v>0</v>
          </cell>
          <cell r="FQ351">
            <v>0</v>
          </cell>
          <cell r="FS351">
            <v>0</v>
          </cell>
          <cell r="FU351">
            <v>9.3456999999999998E-2</v>
          </cell>
          <cell r="FV351">
            <v>0</v>
          </cell>
          <cell r="FW351">
            <v>0</v>
          </cell>
          <cell r="FX351">
            <v>0</v>
          </cell>
          <cell r="FY351">
            <v>-75</v>
          </cell>
          <cell r="FZ351">
            <v>0</v>
          </cell>
          <cell r="GA351">
            <v>0.23364199999999999</v>
          </cell>
          <cell r="GB351">
            <v>0</v>
          </cell>
          <cell r="GC351">
            <v>5.842E-3</v>
          </cell>
          <cell r="GD351">
            <v>0</v>
          </cell>
          <cell r="GE351">
            <v>0.40887299999999999</v>
          </cell>
          <cell r="GF351">
            <v>0</v>
          </cell>
          <cell r="GL351">
            <v>0</v>
          </cell>
          <cell r="GN351">
            <v>0</v>
          </cell>
          <cell r="GO351">
            <v>1.2500000000000001E-2</v>
          </cell>
          <cell r="GP351">
            <v>0</v>
          </cell>
          <cell r="GQ351" t="str">
            <v xml:space="preserve"> </v>
          </cell>
          <cell r="GR351">
            <v>0</v>
          </cell>
          <cell r="GS351">
            <v>0</v>
          </cell>
          <cell r="GV351">
            <v>0</v>
          </cell>
          <cell r="GW351">
            <v>0</v>
          </cell>
          <cell r="GX351">
            <v>-75</v>
          </cell>
          <cell r="GY351">
            <v>0</v>
          </cell>
          <cell r="GZ351">
            <v>-75</v>
          </cell>
          <cell r="HB351">
            <v>0</v>
          </cell>
          <cell r="HC351">
            <v>-75</v>
          </cell>
          <cell r="HE351">
            <v>0</v>
          </cell>
          <cell r="HO351">
            <v>0</v>
          </cell>
          <cell r="HP351">
            <v>0</v>
          </cell>
          <cell r="HQ351">
            <v>0</v>
          </cell>
          <cell r="HR351">
            <v>0</v>
          </cell>
          <cell r="HS351">
            <v>0</v>
          </cell>
          <cell r="HT351">
            <v>0</v>
          </cell>
          <cell r="HU351">
            <v>0</v>
          </cell>
          <cell r="HV351">
            <v>0</v>
          </cell>
          <cell r="HW351">
            <v>0</v>
          </cell>
          <cell r="HY351" t="e">
            <v>#DIV/0!</v>
          </cell>
          <cell r="HZ351" t="e">
            <v>#DIV/0!</v>
          </cell>
          <cell r="IA351" t="e">
            <v>#DIV/0!</v>
          </cell>
        </row>
        <row r="354">
          <cell r="B354" t="str">
            <v>72-10-172</v>
          </cell>
          <cell r="C354" t="str">
            <v>XTO-GTH00191</v>
          </cell>
          <cell r="D354" t="str">
            <v>Quincy CDP</v>
          </cell>
          <cell r="E354">
            <v>54417</v>
          </cell>
          <cell r="F354">
            <v>62794</v>
          </cell>
          <cell r="H354">
            <v>2.7483</v>
          </cell>
          <cell r="I354">
            <v>2.7483</v>
          </cell>
          <cell r="J354">
            <v>0.83689999999999998</v>
          </cell>
          <cell r="K354">
            <v>0.1915</v>
          </cell>
          <cell r="L354">
            <v>0.2394</v>
          </cell>
          <cell r="M354">
            <v>8.8300000000000003E-2</v>
          </cell>
          <cell r="N354">
            <v>7.2400000000000006E-2</v>
          </cell>
          <cell r="O354">
            <v>0.1431</v>
          </cell>
          <cell r="P354">
            <v>4.3198999999999996</v>
          </cell>
          <cell r="Q354">
            <v>0.98329999999999995</v>
          </cell>
          <cell r="R354">
            <v>1174.4000000000001</v>
          </cell>
          <cell r="T354" t="str">
            <v>PriceTableXTXNGL</v>
          </cell>
          <cell r="Y354">
            <v>41437</v>
          </cell>
          <cell r="Z354">
            <v>14.65</v>
          </cell>
          <cell r="AB354">
            <v>51796.517999999996</v>
          </cell>
          <cell r="AC354">
            <v>60005.017999999996</v>
          </cell>
          <cell r="AE354" t="str">
            <v>Yes</v>
          </cell>
          <cell r="AG354" t="str">
            <v>Yes</v>
          </cell>
          <cell r="AI354">
            <v>1</v>
          </cell>
          <cell r="AK354">
            <v>148891.92000000001</v>
          </cell>
          <cell r="AL354">
            <v>148891.92000000001</v>
          </cell>
          <cell r="AM354">
            <v>45339.9</v>
          </cell>
          <cell r="AN354">
            <v>10374.705</v>
          </cell>
          <cell r="AO354">
            <v>12969.736000000001</v>
          </cell>
          <cell r="AP354">
            <v>4783.741</v>
          </cell>
          <cell r="AQ354">
            <v>3922.3429999999998</v>
          </cell>
          <cell r="AR354">
            <v>7752.5870000000004</v>
          </cell>
          <cell r="AS354">
            <v>382926.85200000001</v>
          </cell>
          <cell r="AU354">
            <v>142352.37</v>
          </cell>
          <cell r="AV354">
            <v>142352.37</v>
          </cell>
          <cell r="AW354">
            <v>43348.506000000001</v>
          </cell>
          <cell r="AX354">
            <v>9919.0329999999994</v>
          </cell>
          <cell r="AY354">
            <v>12400.085999999999</v>
          </cell>
          <cell r="AZ354">
            <v>4573.6329999999998</v>
          </cell>
          <cell r="BA354">
            <v>3750.0680000000002</v>
          </cell>
          <cell r="BB354">
            <v>7412.0820000000003</v>
          </cell>
          <cell r="BC354">
            <v>366108.14799999999</v>
          </cell>
          <cell r="BE354">
            <v>1004.2619999999999</v>
          </cell>
          <cell r="BF354">
            <v>120445.681</v>
          </cell>
          <cell r="BG354">
            <v>44444.595999999998</v>
          </cell>
          <cell r="BH354">
            <v>9189.5460000000003</v>
          </cell>
          <cell r="BI354">
            <v>13799.029</v>
          </cell>
          <cell r="BJ354">
            <v>4681.6610000000001</v>
          </cell>
          <cell r="BK354">
            <v>3856.5459999999998</v>
          </cell>
          <cell r="BL354">
            <v>7781.4449999999997</v>
          </cell>
          <cell r="BM354">
            <v>205202.766</v>
          </cell>
          <cell r="BO354">
            <v>1004.2619999999999</v>
          </cell>
          <cell r="BP354">
            <v>120445.681</v>
          </cell>
          <cell r="BQ354">
            <v>44444.597000000002</v>
          </cell>
          <cell r="BR354">
            <v>9189.5460000000003</v>
          </cell>
          <cell r="BS354">
            <v>13799.029</v>
          </cell>
          <cell r="BT354">
            <v>4681.6610000000001</v>
          </cell>
          <cell r="BU354">
            <v>3856.5459999999998</v>
          </cell>
          <cell r="BV354">
            <v>7781.4449999999997</v>
          </cell>
          <cell r="BW354">
            <v>205202.76700000002</v>
          </cell>
          <cell r="CI354">
            <v>1004.2619999999999</v>
          </cell>
          <cell r="CJ354">
            <v>120445.681</v>
          </cell>
          <cell r="CK354">
            <v>44444.595999999998</v>
          </cell>
          <cell r="CL354">
            <v>9189.5460000000003</v>
          </cell>
          <cell r="CM354">
            <v>13799.029</v>
          </cell>
          <cell r="CN354">
            <v>4681.6610000000001</v>
          </cell>
          <cell r="CO354">
            <v>3856.5459999999998</v>
          </cell>
          <cell r="CP354">
            <v>7781.4449999999997</v>
          </cell>
          <cell r="CQ354">
            <v>205202.766</v>
          </cell>
          <cell r="CS354">
            <v>59.579000000000001</v>
          </cell>
          <cell r="CT354">
            <v>4529.4449999999997</v>
          </cell>
          <cell r="CU354">
            <v>1622.4639999999999</v>
          </cell>
          <cell r="CV354">
            <v>282.42399999999998</v>
          </cell>
          <cell r="CW354">
            <v>440.20400000000001</v>
          </cell>
          <cell r="CX354">
            <v>128.74700000000001</v>
          </cell>
          <cell r="CY354">
            <v>107.002</v>
          </cell>
          <cell r="CZ354">
            <v>190.309</v>
          </cell>
          <cell r="DB354">
            <v>59.984000000000002</v>
          </cell>
          <cell r="DC354">
            <v>7990.366</v>
          </cell>
          <cell r="DD354">
            <v>4069.4810000000002</v>
          </cell>
          <cell r="DE354">
            <v>915.55399999999997</v>
          </cell>
          <cell r="DF354">
            <v>1431.511</v>
          </cell>
          <cell r="DG354">
            <v>513.48500000000001</v>
          </cell>
          <cell r="DH354">
            <v>427.57499999999999</v>
          </cell>
          <cell r="DI354">
            <v>902.25900000000001</v>
          </cell>
          <cell r="DJ354">
            <v>16310.215000000002</v>
          </cell>
          <cell r="DL354">
            <v>0.173902</v>
          </cell>
          <cell r="DM354">
            <v>0.173902</v>
          </cell>
          <cell r="DN354">
            <v>0.788246</v>
          </cell>
          <cell r="DO354">
            <v>1.126215</v>
          </cell>
          <cell r="DP354">
            <v>1.0925590000000001</v>
          </cell>
          <cell r="DQ354">
            <v>1.9415899999999999</v>
          </cell>
          <cell r="DS354">
            <v>174.64</v>
          </cell>
          <cell r="DT354">
            <v>20945.740000000002</v>
          </cell>
          <cell r="DU354">
            <v>35033.279999999999</v>
          </cell>
          <cell r="DV354">
            <v>10349.4</v>
          </cell>
          <cell r="DW354">
            <v>15076.25</v>
          </cell>
          <cell r="DX354">
            <v>9089.8700000000008</v>
          </cell>
          <cell r="DY354">
            <v>7487.83</v>
          </cell>
          <cell r="DZ354">
            <v>15108.38</v>
          </cell>
          <cell r="EA354">
            <v>113265.39</v>
          </cell>
          <cell r="EC354">
            <v>174.64</v>
          </cell>
          <cell r="ED354">
            <v>20945.740000000002</v>
          </cell>
          <cell r="EE354">
            <v>35033.279999999999</v>
          </cell>
          <cell r="EF354">
            <v>10349.4</v>
          </cell>
          <cell r="EG354">
            <v>15076.25</v>
          </cell>
          <cell r="EH354">
            <v>9089.8700000000008</v>
          </cell>
          <cell r="EI354">
            <v>7487.83</v>
          </cell>
          <cell r="EJ354">
            <v>15108.38</v>
          </cell>
          <cell r="EK354">
            <v>113265.39</v>
          </cell>
          <cell r="EM354">
            <v>1155.0409999999999</v>
          </cell>
          <cell r="EN354">
            <v>1165.9260000000002</v>
          </cell>
          <cell r="EP354">
            <v>1309.0550000000001</v>
          </cell>
          <cell r="EQ354">
            <v>1331.1189999999999</v>
          </cell>
          <cell r="ES354">
            <v>240.99299999999999</v>
          </cell>
          <cell r="ET354">
            <v>278.95600000000002</v>
          </cell>
          <cell r="EX354">
            <v>54176.006999999998</v>
          </cell>
          <cell r="EY354">
            <v>62515.044000000002</v>
          </cell>
          <cell r="FA354">
            <v>12.912000000000001</v>
          </cell>
          <cell r="FB354">
            <v>14.875</v>
          </cell>
          <cell r="FC354">
            <v>1162.712</v>
          </cell>
          <cell r="FD354">
            <v>1400.298</v>
          </cell>
          <cell r="FE354">
            <v>536.95500000000004</v>
          </cell>
          <cell r="FF354">
            <v>608.07500000000005</v>
          </cell>
          <cell r="FK354">
            <v>43707.784</v>
          </cell>
          <cell r="FL354">
            <v>44314.343999999997</v>
          </cell>
          <cell r="FM354">
            <v>43946.832000000002</v>
          </cell>
          <cell r="FN354">
            <v>976.29200000000003</v>
          </cell>
          <cell r="FO354">
            <v>462.90800000000002</v>
          </cell>
          <cell r="FP354">
            <v>5096.2479999999996</v>
          </cell>
          <cell r="FQ354">
            <v>37778.894999999997</v>
          </cell>
          <cell r="FR354">
            <v>44314.343999999997</v>
          </cell>
          <cell r="FS354">
            <v>0</v>
          </cell>
          <cell r="FU354">
            <v>0.33053199999999999</v>
          </cell>
          <cell r="FV354">
            <v>-20091.59</v>
          </cell>
          <cell r="FW354">
            <v>0</v>
          </cell>
          <cell r="FX354">
            <v>0</v>
          </cell>
          <cell r="FY354">
            <v>0</v>
          </cell>
          <cell r="FZ354">
            <v>321.10000000000002</v>
          </cell>
          <cell r="GA354">
            <v>0.22035399999999999</v>
          </cell>
          <cell r="GB354">
            <v>-11991</v>
          </cell>
          <cell r="GC354">
            <v>1.6527E-2</v>
          </cell>
          <cell r="GD354">
            <v>-899.35</v>
          </cell>
          <cell r="GE354">
            <v>0.27544299999999999</v>
          </cell>
          <cell r="GF354">
            <v>-17296.169999999998</v>
          </cell>
          <cell r="GO354">
            <v>1.2500000000000001E-2</v>
          </cell>
          <cell r="GP354">
            <v>-2482.87</v>
          </cell>
          <cell r="GQ354" t="str">
            <v>72-12-172</v>
          </cell>
          <cell r="GR354">
            <v>0</v>
          </cell>
          <cell r="GS354">
            <v>-200</v>
          </cell>
          <cell r="GV354">
            <v>0</v>
          </cell>
          <cell r="GW354">
            <v>0</v>
          </cell>
          <cell r="GX354">
            <v>-22574.46</v>
          </cell>
          <cell r="GY354">
            <v>-30386.519999999997</v>
          </cell>
          <cell r="GZ354">
            <v>-52960.98</v>
          </cell>
          <cell r="HB354">
            <v>0</v>
          </cell>
          <cell r="HC354">
            <v>60304.409999999996</v>
          </cell>
          <cell r="HE354">
            <v>0</v>
          </cell>
        </row>
        <row r="355">
          <cell r="B355" t="str">
            <v>72-40-159</v>
          </cell>
          <cell r="C355" t="str">
            <v>XTO-GTH00191</v>
          </cell>
          <cell r="D355" t="str">
            <v>Cotten 1</v>
          </cell>
          <cell r="E355">
            <v>927</v>
          </cell>
          <cell r="F355">
            <v>1040</v>
          </cell>
          <cell r="H355">
            <v>2.3111000000000002</v>
          </cell>
          <cell r="I355">
            <v>2.3111000000000002</v>
          </cell>
          <cell r="J355">
            <v>0.64749999999999996</v>
          </cell>
          <cell r="K355">
            <v>0.16389999999999999</v>
          </cell>
          <cell r="L355">
            <v>0.18329999999999999</v>
          </cell>
          <cell r="M355">
            <v>7.5600000000000001E-2</v>
          </cell>
          <cell r="N355">
            <v>5.5800000000000002E-2</v>
          </cell>
          <cell r="O355">
            <v>0.1431</v>
          </cell>
          <cell r="P355">
            <v>3.5802999999999998</v>
          </cell>
          <cell r="Q355">
            <v>0.71950000000000003</v>
          </cell>
          <cell r="R355">
            <v>1138</v>
          </cell>
          <cell r="T355" t="str">
            <v>PriceTableXTXNGL</v>
          </cell>
          <cell r="Y355">
            <v>41418</v>
          </cell>
          <cell r="Z355">
            <v>14.65</v>
          </cell>
          <cell r="AB355">
            <v>882.46900000000005</v>
          </cell>
          <cell r="AC355">
            <v>993.80899999999997</v>
          </cell>
          <cell r="AE355" t="str">
            <v>Yes</v>
          </cell>
          <cell r="AG355" t="str">
            <v>Yes</v>
          </cell>
          <cell r="AI355">
            <v>1</v>
          </cell>
          <cell r="AK355">
            <v>2133.1660000000002</v>
          </cell>
          <cell r="AL355">
            <v>2133.1660000000002</v>
          </cell>
          <cell r="AM355">
            <v>597.64800000000002</v>
          </cell>
          <cell r="AN355">
            <v>151.28100000000001</v>
          </cell>
          <cell r="AO355">
            <v>169.18799999999999</v>
          </cell>
          <cell r="AP355">
            <v>69.778999999999996</v>
          </cell>
          <cell r="AQ355">
            <v>51.503999999999998</v>
          </cell>
          <cell r="AR355">
            <v>132.083</v>
          </cell>
          <cell r="AS355">
            <v>5437.8150000000005</v>
          </cell>
          <cell r="AU355">
            <v>2039.4739999999999</v>
          </cell>
          <cell r="AV355">
            <v>2039.4739999999999</v>
          </cell>
          <cell r="AW355">
            <v>571.399</v>
          </cell>
          <cell r="AX355">
            <v>144.637</v>
          </cell>
          <cell r="AY355">
            <v>161.75700000000001</v>
          </cell>
          <cell r="AZ355">
            <v>66.715000000000003</v>
          </cell>
          <cell r="BA355">
            <v>49.241999999999997</v>
          </cell>
          <cell r="BB355">
            <v>126.28100000000001</v>
          </cell>
          <cell r="BC355">
            <v>5198.9789999999994</v>
          </cell>
          <cell r="BE355">
            <v>14.388</v>
          </cell>
          <cell r="BF355">
            <v>1725.6179999999999</v>
          </cell>
          <cell r="BG355">
            <v>585.84699999999998</v>
          </cell>
          <cell r="BH355">
            <v>133.999</v>
          </cell>
          <cell r="BI355">
            <v>180.006</v>
          </cell>
          <cell r="BJ355">
            <v>68.290000000000006</v>
          </cell>
          <cell r="BK355">
            <v>50.64</v>
          </cell>
          <cell r="BL355">
            <v>132.57499999999999</v>
          </cell>
          <cell r="BM355">
            <v>2891.3629999999994</v>
          </cell>
          <cell r="BO355">
            <v>14.388</v>
          </cell>
          <cell r="BP355">
            <v>1725.6179999999999</v>
          </cell>
          <cell r="BQ355">
            <v>585.84699999999998</v>
          </cell>
          <cell r="BR355">
            <v>134</v>
          </cell>
          <cell r="BS355">
            <v>180.006</v>
          </cell>
          <cell r="BT355">
            <v>68.290999999999997</v>
          </cell>
          <cell r="BU355">
            <v>50.64</v>
          </cell>
          <cell r="BV355">
            <v>132.57400000000001</v>
          </cell>
          <cell r="BW355">
            <v>2891.364</v>
          </cell>
          <cell r="CI355">
            <v>14.388</v>
          </cell>
          <cell r="CJ355">
            <v>1725.6179999999999</v>
          </cell>
          <cell r="CK355">
            <v>585.84699999999998</v>
          </cell>
          <cell r="CL355">
            <v>133.999</v>
          </cell>
          <cell r="CM355">
            <v>180.006</v>
          </cell>
          <cell r="CN355">
            <v>68.290000000000006</v>
          </cell>
          <cell r="CO355">
            <v>50.64</v>
          </cell>
          <cell r="CP355">
            <v>132.57499999999999</v>
          </cell>
          <cell r="CQ355">
            <v>2891.3629999999994</v>
          </cell>
          <cell r="CS355">
            <v>0.85399999999999998</v>
          </cell>
          <cell r="CT355">
            <v>64.893000000000001</v>
          </cell>
          <cell r="CU355">
            <v>21.387</v>
          </cell>
          <cell r="CV355">
            <v>4.1180000000000003</v>
          </cell>
          <cell r="CW355">
            <v>5.742</v>
          </cell>
          <cell r="CX355">
            <v>1.8779999999999999</v>
          </cell>
          <cell r="CY355">
            <v>1.405</v>
          </cell>
          <cell r="CZ355">
            <v>3.242</v>
          </cell>
          <cell r="DB355">
            <v>0.85899999999999999</v>
          </cell>
          <cell r="DC355">
            <v>114.47799999999999</v>
          </cell>
          <cell r="DD355">
            <v>53.642000000000003</v>
          </cell>
          <cell r="DE355">
            <v>13.35</v>
          </cell>
          <cell r="DF355">
            <v>18.673999999999999</v>
          </cell>
          <cell r="DG355">
            <v>7.49</v>
          </cell>
          <cell r="DH355">
            <v>5.6139999999999999</v>
          </cell>
          <cell r="DI355">
            <v>15.372</v>
          </cell>
          <cell r="DJ355">
            <v>229.47899999999998</v>
          </cell>
          <cell r="DL355">
            <v>0.173902</v>
          </cell>
          <cell r="DM355">
            <v>0.173902</v>
          </cell>
          <cell r="DN355">
            <v>0.788246</v>
          </cell>
          <cell r="DO355">
            <v>1.126215</v>
          </cell>
          <cell r="DP355">
            <v>1.0925590000000001</v>
          </cell>
          <cell r="DQ355">
            <v>1.9415899999999999</v>
          </cell>
          <cell r="DS355">
            <v>2.5</v>
          </cell>
          <cell r="DT355">
            <v>300.08999999999997</v>
          </cell>
          <cell r="DU355">
            <v>461.79</v>
          </cell>
          <cell r="DV355">
            <v>150.91</v>
          </cell>
          <cell r="DW355">
            <v>196.67</v>
          </cell>
          <cell r="DX355">
            <v>132.59</v>
          </cell>
          <cell r="DY355">
            <v>98.32</v>
          </cell>
          <cell r="DZ355">
            <v>257.41000000000003</v>
          </cell>
          <cell r="EA355">
            <v>1600.28</v>
          </cell>
          <cell r="EC355">
            <v>2.5</v>
          </cell>
          <cell r="ED355">
            <v>300.08999999999997</v>
          </cell>
          <cell r="EE355">
            <v>461.79</v>
          </cell>
          <cell r="EF355">
            <v>150.91</v>
          </cell>
          <cell r="EG355">
            <v>196.67</v>
          </cell>
          <cell r="EH355">
            <v>132.59</v>
          </cell>
          <cell r="EI355">
            <v>98.32</v>
          </cell>
          <cell r="EJ355">
            <v>257.41000000000003</v>
          </cell>
          <cell r="EK355">
            <v>1600.28</v>
          </cell>
          <cell r="EM355">
            <v>19.13</v>
          </cell>
          <cell r="EN355">
            <v>19.311</v>
          </cell>
          <cell r="EP355">
            <v>21.681000000000001</v>
          </cell>
          <cell r="EQ355">
            <v>22.045999999999999</v>
          </cell>
          <cell r="ES355">
            <v>3.9910000000000001</v>
          </cell>
          <cell r="ET355">
            <v>4.62</v>
          </cell>
          <cell r="EX355">
            <v>923.00900000000001</v>
          </cell>
          <cell r="EY355">
            <v>1035.3800000000001</v>
          </cell>
          <cell r="FA355">
            <v>0.22</v>
          </cell>
          <cell r="FB355">
            <v>0.246</v>
          </cell>
          <cell r="FC355">
            <v>19.809000000000001</v>
          </cell>
          <cell r="FD355">
            <v>23.192</v>
          </cell>
          <cell r="FE355">
            <v>9.1479999999999997</v>
          </cell>
          <cell r="FF355">
            <v>10.071</v>
          </cell>
          <cell r="FK355">
            <v>764.54399999999998</v>
          </cell>
          <cell r="FL355">
            <v>775.154</v>
          </cell>
          <cell r="FM355">
            <v>768.72500000000002</v>
          </cell>
          <cell r="FN355">
            <v>17.077000000000002</v>
          </cell>
          <cell r="FO355">
            <v>8.0969999999999995</v>
          </cell>
          <cell r="FP355">
            <v>89.144000000000005</v>
          </cell>
          <cell r="FQ355">
            <v>660.83500000000004</v>
          </cell>
          <cell r="FR355">
            <v>775.154</v>
          </cell>
          <cell r="FS355">
            <v>0</v>
          </cell>
          <cell r="FU355">
            <v>0.33053199999999999</v>
          </cell>
          <cell r="FV355">
            <v>-332.76</v>
          </cell>
          <cell r="FW355">
            <v>0</v>
          </cell>
          <cell r="FX355">
            <v>0</v>
          </cell>
          <cell r="FY355">
            <v>0</v>
          </cell>
          <cell r="FZ355">
            <v>327.7</v>
          </cell>
          <cell r="GA355">
            <v>0.22035399999999999</v>
          </cell>
          <cell r="GB355">
            <v>-204.27</v>
          </cell>
          <cell r="GC355">
            <v>1.6527E-2</v>
          </cell>
          <cell r="GD355">
            <v>-15.32</v>
          </cell>
          <cell r="GE355">
            <v>0.27544299999999999</v>
          </cell>
          <cell r="GF355">
            <v>-286.45999999999998</v>
          </cell>
          <cell r="GI355">
            <v>0.25</v>
          </cell>
          <cell r="GJ355">
            <v>-688.75</v>
          </cell>
          <cell r="GO355">
            <v>1.2500000000000001E-2</v>
          </cell>
          <cell r="GP355">
            <v>-34.99</v>
          </cell>
          <cell r="GQ355" t="str">
            <v>72-41-159</v>
          </cell>
          <cell r="GR355">
            <v>2041</v>
          </cell>
          <cell r="GS355">
            <v>-200</v>
          </cell>
          <cell r="GV355">
            <v>0</v>
          </cell>
          <cell r="GW355">
            <v>0</v>
          </cell>
          <cell r="GX355">
            <v>-367.75</v>
          </cell>
          <cell r="GY355">
            <v>-1394.8</v>
          </cell>
          <cell r="GZ355">
            <v>-1762.55</v>
          </cell>
          <cell r="HB355">
            <v>0</v>
          </cell>
          <cell r="HC355">
            <v>-162.26999999999998</v>
          </cell>
          <cell r="HE355">
            <v>0</v>
          </cell>
        </row>
        <row r="356">
          <cell r="B356" t="str">
            <v>81-40-228</v>
          </cell>
          <cell r="C356" t="str">
            <v>XTO-GTH00191WS</v>
          </cell>
          <cell r="D356" t="str">
            <v>Mary's Creek</v>
          </cell>
          <cell r="E356">
            <v>7956</v>
          </cell>
          <cell r="F356">
            <v>8736</v>
          </cell>
          <cell r="H356">
            <v>2.3919000000000001</v>
          </cell>
          <cell r="I356">
            <v>2.3919000000000001</v>
          </cell>
          <cell r="J356">
            <v>0.5756</v>
          </cell>
          <cell r="K356">
            <v>0.13600000000000001</v>
          </cell>
          <cell r="L356">
            <v>0.1111</v>
          </cell>
          <cell r="M356">
            <v>4.5400000000000003E-2</v>
          </cell>
          <cell r="N356">
            <v>3.2599999999999997E-2</v>
          </cell>
          <cell r="O356">
            <v>5.4300000000000001E-2</v>
          </cell>
          <cell r="P356">
            <v>3.3469000000000002</v>
          </cell>
          <cell r="Q356">
            <v>0.89059999999999995</v>
          </cell>
          <cell r="R356">
            <v>1117.2</v>
          </cell>
          <cell r="T356" t="str">
            <v>PriceTableXTXNGL</v>
          </cell>
          <cell r="Y356">
            <v>41332</v>
          </cell>
          <cell r="Z356">
            <v>14.65</v>
          </cell>
          <cell r="AB356">
            <v>7364.52</v>
          </cell>
          <cell r="AC356">
            <v>8111.2870000000003</v>
          </cell>
          <cell r="AE356" t="str">
            <v>Yes</v>
          </cell>
          <cell r="AG356" t="str">
            <v>Yes</v>
          </cell>
          <cell r="AI356">
            <v>1</v>
          </cell>
          <cell r="AK356">
            <v>18424.422999999999</v>
          </cell>
          <cell r="AL356">
            <v>18424.422999999999</v>
          </cell>
          <cell r="AM356">
            <v>4433.7550000000001</v>
          </cell>
          <cell r="AN356">
            <v>1047.586</v>
          </cell>
          <cell r="AO356">
            <v>855.78599999999994</v>
          </cell>
          <cell r="AP356">
            <v>349.709</v>
          </cell>
          <cell r="AQ356">
            <v>251.113</v>
          </cell>
          <cell r="AR356">
            <v>418.26400000000001</v>
          </cell>
          <cell r="AS356">
            <v>44205.059000000001</v>
          </cell>
          <cell r="AU356">
            <v>17615.195</v>
          </cell>
          <cell r="AV356">
            <v>17615.195</v>
          </cell>
          <cell r="AW356">
            <v>4239.018</v>
          </cell>
          <cell r="AX356">
            <v>1001.575</v>
          </cell>
          <cell r="AY356">
            <v>818.19799999999998</v>
          </cell>
          <cell r="AZ356">
            <v>334.34899999999999</v>
          </cell>
          <cell r="BA356">
            <v>240.083</v>
          </cell>
          <cell r="BB356">
            <v>399.89299999999997</v>
          </cell>
          <cell r="BC356">
            <v>42263.505999999987</v>
          </cell>
          <cell r="BE356">
            <v>124.271</v>
          </cell>
          <cell r="BF356">
            <v>14904.383</v>
          </cell>
          <cell r="BG356">
            <v>4346.2039999999997</v>
          </cell>
          <cell r="BH356">
            <v>927.91499999999996</v>
          </cell>
          <cell r="BI356">
            <v>910.50599999999997</v>
          </cell>
          <cell r="BJ356">
            <v>342.24700000000001</v>
          </cell>
          <cell r="BK356">
            <v>246.90100000000001</v>
          </cell>
          <cell r="BL356">
            <v>419.82100000000003</v>
          </cell>
          <cell r="BM356">
            <v>22222.248000000003</v>
          </cell>
          <cell r="BO356">
            <v>124.271</v>
          </cell>
          <cell r="BP356">
            <v>14904.382</v>
          </cell>
          <cell r="BQ356">
            <v>4346.2039999999997</v>
          </cell>
          <cell r="BR356">
            <v>927.91499999999996</v>
          </cell>
          <cell r="BS356">
            <v>910.505</v>
          </cell>
          <cell r="BT356">
            <v>342.24599999999998</v>
          </cell>
          <cell r="BU356">
            <v>246.9</v>
          </cell>
          <cell r="BV356">
            <v>419.82100000000003</v>
          </cell>
          <cell r="BW356">
            <v>22222.244000000002</v>
          </cell>
          <cell r="CI356">
            <v>124.271</v>
          </cell>
          <cell r="CJ356">
            <v>14904.383</v>
          </cell>
          <cell r="CK356">
            <v>4346.2039999999997</v>
          </cell>
          <cell r="CL356">
            <v>927.91499999999996</v>
          </cell>
          <cell r="CM356">
            <v>910.50599999999997</v>
          </cell>
          <cell r="CN356">
            <v>342.24700000000001</v>
          </cell>
          <cell r="CO356">
            <v>246.90100000000001</v>
          </cell>
          <cell r="CP356">
            <v>419.82100000000003</v>
          </cell>
          <cell r="CQ356">
            <v>22222.248000000003</v>
          </cell>
          <cell r="CS356">
            <v>7.3730000000000002</v>
          </cell>
          <cell r="CT356">
            <v>560.49</v>
          </cell>
          <cell r="CU356">
            <v>158.66</v>
          </cell>
          <cell r="CV356">
            <v>28.518000000000001</v>
          </cell>
          <cell r="CW356">
            <v>29.045999999999999</v>
          </cell>
          <cell r="CX356">
            <v>9.4120000000000008</v>
          </cell>
          <cell r="CY356">
            <v>6.85</v>
          </cell>
          <cell r="CZ356">
            <v>10.266999999999999</v>
          </cell>
          <cell r="DB356">
            <v>7.423</v>
          </cell>
          <cell r="DC356">
            <v>988.75699999999995</v>
          </cell>
          <cell r="DD356">
            <v>397.95100000000002</v>
          </cell>
          <cell r="DE356">
            <v>92.447999999999993</v>
          </cell>
          <cell r="DF356">
            <v>94.456000000000003</v>
          </cell>
          <cell r="DG356">
            <v>37.537999999999997</v>
          </cell>
          <cell r="DH356">
            <v>27.373999999999999</v>
          </cell>
          <cell r="DI356">
            <v>48.677999999999997</v>
          </cell>
          <cell r="DJ356">
            <v>1694.625</v>
          </cell>
          <cell r="DL356">
            <v>0.173902</v>
          </cell>
          <cell r="DM356">
            <v>0.173902</v>
          </cell>
          <cell r="DN356">
            <v>0.788246</v>
          </cell>
          <cell r="DO356">
            <v>1.126215</v>
          </cell>
          <cell r="DP356">
            <v>1.0925590000000001</v>
          </cell>
          <cell r="DQ356">
            <v>1.9415899999999999</v>
          </cell>
          <cell r="DS356">
            <v>21.61</v>
          </cell>
          <cell r="DT356">
            <v>2591.9</v>
          </cell>
          <cell r="DU356">
            <v>3425.88</v>
          </cell>
          <cell r="DV356">
            <v>1045.03</v>
          </cell>
          <cell r="DW356">
            <v>994.78</v>
          </cell>
          <cell r="DX356">
            <v>664.5</v>
          </cell>
          <cell r="DY356">
            <v>479.38</v>
          </cell>
          <cell r="DZ356">
            <v>815.12</v>
          </cell>
          <cell r="EA356">
            <v>10038.200000000001</v>
          </cell>
          <cell r="EC356">
            <v>21.61</v>
          </cell>
          <cell r="ED356">
            <v>2591.9</v>
          </cell>
          <cell r="EE356">
            <v>3425.88</v>
          </cell>
          <cell r="EF356">
            <v>1045.03</v>
          </cell>
          <cell r="EG356">
            <v>994.78</v>
          </cell>
          <cell r="EH356">
            <v>664.5</v>
          </cell>
          <cell r="EI356">
            <v>479.38</v>
          </cell>
          <cell r="EJ356">
            <v>815.12</v>
          </cell>
          <cell r="EK356">
            <v>10038.200000000001</v>
          </cell>
          <cell r="EM356">
            <v>156.13499999999999</v>
          </cell>
          <cell r="EN356">
            <v>157.60599999999999</v>
          </cell>
          <cell r="ES356">
            <v>253.16</v>
          </cell>
          <cell r="ET356">
            <v>285.416</v>
          </cell>
          <cell r="EX356">
            <v>7702.84</v>
          </cell>
          <cell r="EY356">
            <v>8450.5840000000007</v>
          </cell>
          <cell r="FA356">
            <v>1.8360000000000001</v>
          </cell>
          <cell r="FB356">
            <v>2.0110000000000001</v>
          </cell>
          <cell r="FC356">
            <v>165.316</v>
          </cell>
          <cell r="FD356">
            <v>189.28800000000001</v>
          </cell>
          <cell r="FE356">
            <v>76.344999999999999</v>
          </cell>
          <cell r="FF356">
            <v>82.197999999999993</v>
          </cell>
          <cell r="FK356">
            <v>6598.353000000001</v>
          </cell>
          <cell r="FL356">
            <v>6689.9219999999996</v>
          </cell>
          <cell r="FM356">
            <v>6634.4409999999998</v>
          </cell>
          <cell r="FN356">
            <v>147.386</v>
          </cell>
          <cell r="FO356">
            <v>69.882999999999996</v>
          </cell>
          <cell r="FP356">
            <v>769.35599999999999</v>
          </cell>
          <cell r="FQ356">
            <v>5703.2969999999996</v>
          </cell>
          <cell r="FR356">
            <v>6689.9219999999996</v>
          </cell>
          <cell r="FS356">
            <v>0</v>
          </cell>
          <cell r="FU356">
            <v>0.33053199999999999</v>
          </cell>
          <cell r="FV356">
            <v>-2797.79</v>
          </cell>
          <cell r="FW356">
            <v>0</v>
          </cell>
          <cell r="FX356">
            <v>0</v>
          </cell>
          <cell r="FY356">
            <v>0</v>
          </cell>
          <cell r="FZ356">
            <v>106.6</v>
          </cell>
          <cell r="GA356">
            <v>0.22035399999999999</v>
          </cell>
          <cell r="GB356">
            <v>-1753.14</v>
          </cell>
          <cell r="GC356">
            <v>1.6527E-2</v>
          </cell>
          <cell r="GD356">
            <v>-131.49</v>
          </cell>
          <cell r="GE356">
            <v>0.27544299999999999</v>
          </cell>
          <cell r="GF356">
            <v>-2406.27</v>
          </cell>
          <cell r="GO356">
            <v>1.2500000000000001E-2</v>
          </cell>
          <cell r="GP356">
            <v>-268.97000000000003</v>
          </cell>
          <cell r="GQ356" t="str">
            <v>81-41-228</v>
          </cell>
          <cell r="GR356">
            <v>152</v>
          </cell>
          <cell r="GS356">
            <v>-200</v>
          </cell>
          <cell r="GV356">
            <v>0</v>
          </cell>
          <cell r="GW356">
            <v>0</v>
          </cell>
          <cell r="GX356">
            <v>-3066.76</v>
          </cell>
          <cell r="GY356">
            <v>-4490.8999999999996</v>
          </cell>
          <cell r="GZ356">
            <v>-7557.6600000000008</v>
          </cell>
          <cell r="HB356">
            <v>0</v>
          </cell>
          <cell r="HC356">
            <v>2480.54</v>
          </cell>
          <cell r="HE356">
            <v>0</v>
          </cell>
          <cell r="HY356" t="e">
            <v>#DIV/0!</v>
          </cell>
          <cell r="HZ356" t="e">
            <v>#DIV/0!</v>
          </cell>
          <cell r="IA356" t="e">
            <v>#DIV/0!</v>
          </cell>
        </row>
        <row r="358">
          <cell r="B358" t="str">
            <v>72-40-091</v>
          </cell>
          <cell r="C358" t="str">
            <v>XTO-GTH00105</v>
          </cell>
          <cell r="D358" t="str">
            <v>Mosites F1H</v>
          </cell>
          <cell r="E358">
            <v>9006</v>
          </cell>
          <cell r="F358">
            <v>10646</v>
          </cell>
          <cell r="H358">
            <v>2.9737</v>
          </cell>
          <cell r="I358">
            <v>2.9737</v>
          </cell>
          <cell r="J358">
            <v>1.0555000000000001</v>
          </cell>
          <cell r="K358">
            <v>0.23599999999999999</v>
          </cell>
          <cell r="L358">
            <v>0.32969999999999999</v>
          </cell>
          <cell r="M358">
            <v>0.1273</v>
          </cell>
          <cell r="N358">
            <v>0.1072</v>
          </cell>
          <cell r="O358">
            <v>0.17269999999999999</v>
          </cell>
          <cell r="P358">
            <v>5.0021000000000004</v>
          </cell>
          <cell r="Q358">
            <v>1.2742</v>
          </cell>
          <cell r="R358">
            <v>1202.7</v>
          </cell>
          <cell r="T358" t="str">
            <v>PriceTableXTXNGL</v>
          </cell>
          <cell r="Y358">
            <v>41443</v>
          </cell>
          <cell r="Z358">
            <v>14.65</v>
          </cell>
          <cell r="AB358">
            <v>8571.3799999999992</v>
          </cell>
          <cell r="AC358">
            <v>10173.16</v>
          </cell>
          <cell r="AE358" t="str">
            <v>Yes</v>
          </cell>
          <cell r="AG358" t="str">
            <v>Yes</v>
          </cell>
          <cell r="AI358">
            <v>0.9</v>
          </cell>
          <cell r="AK358">
            <v>26659.643</v>
          </cell>
          <cell r="AL358">
            <v>26659.643</v>
          </cell>
          <cell r="AM358">
            <v>9462.7070000000003</v>
          </cell>
          <cell r="AN358">
            <v>2115.7739999999999</v>
          </cell>
          <cell r="AO358">
            <v>2955.8069999999998</v>
          </cell>
          <cell r="AP358">
            <v>1141.2629999999999</v>
          </cell>
          <cell r="AQ358">
            <v>961.06299999999999</v>
          </cell>
          <cell r="AR358">
            <v>1548.28</v>
          </cell>
          <cell r="AS358">
            <v>71504.179999999993</v>
          </cell>
          <cell r="AU358">
            <v>25488.713</v>
          </cell>
          <cell r="AV358">
            <v>25488.713</v>
          </cell>
          <cell r="AW358">
            <v>9047.0920000000006</v>
          </cell>
          <cell r="AX358">
            <v>2022.846</v>
          </cell>
          <cell r="AY358">
            <v>2825.9839999999999</v>
          </cell>
          <cell r="AZ358">
            <v>1091.1369999999999</v>
          </cell>
          <cell r="BA358">
            <v>918.85199999999998</v>
          </cell>
          <cell r="BB358">
            <v>1480.277</v>
          </cell>
          <cell r="BC358">
            <v>68363.613999999987</v>
          </cell>
          <cell r="BE358">
            <v>179.81700000000001</v>
          </cell>
          <cell r="BF358">
            <v>21566.240000000002</v>
          </cell>
          <cell r="BG358">
            <v>9275.8520000000008</v>
          </cell>
          <cell r="BH358">
            <v>1874.078</v>
          </cell>
          <cell r="BI358">
            <v>3144.8029999999999</v>
          </cell>
          <cell r="BJ358">
            <v>1116.9100000000001</v>
          </cell>
          <cell r="BK358">
            <v>944.94100000000003</v>
          </cell>
          <cell r="BL358">
            <v>1554.0429999999999</v>
          </cell>
          <cell r="BM358">
            <v>39656.684000000001</v>
          </cell>
          <cell r="BO358">
            <v>179.81700000000001</v>
          </cell>
          <cell r="BP358">
            <v>21566.240000000002</v>
          </cell>
          <cell r="BQ358">
            <v>9275.8529999999992</v>
          </cell>
          <cell r="BR358">
            <v>1874.077</v>
          </cell>
          <cell r="BS358">
            <v>3144.8040000000001</v>
          </cell>
          <cell r="BT358">
            <v>1116.9090000000001</v>
          </cell>
          <cell r="BU358">
            <v>944.94200000000001</v>
          </cell>
          <cell r="BV358">
            <v>1554.0429999999999</v>
          </cell>
          <cell r="BW358">
            <v>39656.684999999998</v>
          </cell>
          <cell r="CI358">
            <v>161.83500000000001</v>
          </cell>
          <cell r="CJ358">
            <v>19409.616000000002</v>
          </cell>
          <cell r="CK358">
            <v>8348.2669999999998</v>
          </cell>
          <cell r="CL358">
            <v>1686.67</v>
          </cell>
          <cell r="CM358">
            <v>2830.3229999999999</v>
          </cell>
          <cell r="CN358">
            <v>1005.2190000000001</v>
          </cell>
          <cell r="CO358">
            <v>850.447</v>
          </cell>
          <cell r="CP358">
            <v>1398.6389999999999</v>
          </cell>
          <cell r="CQ358">
            <v>35691.016000000003</v>
          </cell>
          <cell r="CS358">
            <v>10.667999999999999</v>
          </cell>
          <cell r="CT358">
            <v>811.01400000000001</v>
          </cell>
          <cell r="CU358">
            <v>338.61799999999999</v>
          </cell>
          <cell r="CV358">
            <v>57.595999999999997</v>
          </cell>
          <cell r="CW358">
            <v>100.32299999999999</v>
          </cell>
          <cell r="CX358">
            <v>30.715</v>
          </cell>
          <cell r="CY358">
            <v>26.218</v>
          </cell>
          <cell r="CZ358">
            <v>38.006999999999998</v>
          </cell>
          <cell r="DB358">
            <v>10.74</v>
          </cell>
          <cell r="DC358">
            <v>1430.704</v>
          </cell>
          <cell r="DD358">
            <v>849.32500000000005</v>
          </cell>
          <cell r="DE358">
            <v>186.714</v>
          </cell>
          <cell r="DF358">
            <v>326.24200000000002</v>
          </cell>
          <cell r="DG358">
            <v>122.503</v>
          </cell>
          <cell r="DH358">
            <v>104.76600000000001</v>
          </cell>
          <cell r="DI358">
            <v>180.191</v>
          </cell>
          <cell r="DJ358">
            <v>3211.1850000000004</v>
          </cell>
          <cell r="DL358">
            <v>0.173902</v>
          </cell>
          <cell r="DM358">
            <v>0.173902</v>
          </cell>
          <cell r="DN358">
            <v>0.788246</v>
          </cell>
          <cell r="DO358">
            <v>1.126215</v>
          </cell>
          <cell r="DP358">
            <v>1.0925590000000001</v>
          </cell>
          <cell r="DQ358">
            <v>1.9415899999999999</v>
          </cell>
          <cell r="DS358">
            <v>31.27</v>
          </cell>
          <cell r="DT358">
            <v>3750.41</v>
          </cell>
          <cell r="DU358">
            <v>7311.65</v>
          </cell>
          <cell r="DV358">
            <v>2110.61</v>
          </cell>
          <cell r="DW358">
            <v>3435.88</v>
          </cell>
          <cell r="DX358">
            <v>2168.58</v>
          </cell>
          <cell r="DY358">
            <v>1834.69</v>
          </cell>
          <cell r="DZ358">
            <v>3017.31</v>
          </cell>
          <cell r="EA358">
            <v>23660.400000000001</v>
          </cell>
          <cell r="EC358">
            <v>28.14</v>
          </cell>
          <cell r="ED358">
            <v>3375.37</v>
          </cell>
          <cell r="EE358">
            <v>6580.49</v>
          </cell>
          <cell r="EF358">
            <v>1899.55</v>
          </cell>
          <cell r="EG358">
            <v>3092.29</v>
          </cell>
          <cell r="EH358">
            <v>1951.72</v>
          </cell>
          <cell r="EI358">
            <v>1651.22</v>
          </cell>
          <cell r="EJ358">
            <v>2715.58</v>
          </cell>
          <cell r="EK358">
            <v>21294.36</v>
          </cell>
          <cell r="EM358">
            <v>195.82400000000001</v>
          </cell>
          <cell r="EN358">
            <v>197.66900000000001</v>
          </cell>
          <cell r="EP358">
            <v>221.935</v>
          </cell>
          <cell r="EQ358">
            <v>225.67599999999999</v>
          </cell>
          <cell r="ES358">
            <v>40.858000000000004</v>
          </cell>
          <cell r="ET358">
            <v>47.293999999999997</v>
          </cell>
          <cell r="EX358">
            <v>8965.1419999999998</v>
          </cell>
          <cell r="EY358">
            <v>10598.706</v>
          </cell>
          <cell r="FA358">
            <v>2.137</v>
          </cell>
          <cell r="FB358">
            <v>2.5219999999999998</v>
          </cell>
          <cell r="FC358">
            <v>192.40799999999999</v>
          </cell>
          <cell r="FD358">
            <v>237.404</v>
          </cell>
          <cell r="FE358">
            <v>88.855999999999995</v>
          </cell>
          <cell r="FF358">
            <v>103.092</v>
          </cell>
          <cell r="FK358">
            <v>6964.1759999999995</v>
          </cell>
          <cell r="FL358">
            <v>7060.8220000000001</v>
          </cell>
          <cell r="FM358">
            <v>7002.2650000000003</v>
          </cell>
          <cell r="FN358">
            <v>155.55699999999999</v>
          </cell>
          <cell r="FO358">
            <v>73.757000000000005</v>
          </cell>
          <cell r="FP358">
            <v>812.01</v>
          </cell>
          <cell r="FQ358">
            <v>6019.4970000000003</v>
          </cell>
          <cell r="FR358">
            <v>7060.8220000000001</v>
          </cell>
          <cell r="FS358">
            <v>0</v>
          </cell>
          <cell r="FU358">
            <v>9.1578999999999994E-2</v>
          </cell>
          <cell r="FV358">
            <v>-943.77</v>
          </cell>
          <cell r="FW358">
            <v>0</v>
          </cell>
          <cell r="FX358">
            <v>0</v>
          </cell>
          <cell r="FY358">
            <v>0</v>
          </cell>
          <cell r="FZ358">
            <v>150.19999999999999</v>
          </cell>
          <cell r="GA358">
            <v>0.175231</v>
          </cell>
          <cell r="GB358">
            <v>-1578.13</v>
          </cell>
          <cell r="GC358">
            <v>5.7239999999999999E-3</v>
          </cell>
          <cell r="GD358">
            <v>-51.55</v>
          </cell>
          <cell r="GE358">
            <v>0.22894800000000001</v>
          </cell>
          <cell r="GF358">
            <v>-2061.91</v>
          </cell>
          <cell r="GO358">
            <v>1.2500000000000001E-2</v>
          </cell>
          <cell r="GP358">
            <v>-431.75</v>
          </cell>
          <cell r="GQ358" t="str">
            <v xml:space="preserve"> </v>
          </cell>
          <cell r="GR358">
            <v>0</v>
          </cell>
          <cell r="GS358">
            <v>0</v>
          </cell>
          <cell r="GV358">
            <v>0</v>
          </cell>
          <cell r="GW358">
            <v>0</v>
          </cell>
          <cell r="GX358">
            <v>-1375.52</v>
          </cell>
          <cell r="GY358">
            <v>-3691.59</v>
          </cell>
          <cell r="GZ358">
            <v>-5067.1100000000006</v>
          </cell>
          <cell r="HC358">
            <v>16227.25</v>
          </cell>
          <cell r="HE358">
            <v>2366.0400000000009</v>
          </cell>
        </row>
        <row r="359">
          <cell r="B359" t="str">
            <v>72-40-101</v>
          </cell>
          <cell r="C359" t="str">
            <v>XTO-GTH00105</v>
          </cell>
          <cell r="D359" t="str">
            <v>Hills of Bear Creek</v>
          </cell>
          <cell r="E359">
            <v>61275</v>
          </cell>
          <cell r="F359">
            <v>71095</v>
          </cell>
          <cell r="H359">
            <v>2.8986000000000001</v>
          </cell>
          <cell r="I359">
            <v>2.8986000000000001</v>
          </cell>
          <cell r="J359">
            <v>0.94340000000000002</v>
          </cell>
          <cell r="K359">
            <v>0.20050000000000001</v>
          </cell>
          <cell r="L359">
            <v>0.28610000000000002</v>
          </cell>
          <cell r="M359">
            <v>0.1066</v>
          </cell>
          <cell r="N359">
            <v>9.01E-2</v>
          </cell>
          <cell r="O359">
            <v>0.1401</v>
          </cell>
          <cell r="P359">
            <v>4.6654</v>
          </cell>
          <cell r="Q359">
            <v>1.0062</v>
          </cell>
          <cell r="R359">
            <v>1180.8</v>
          </cell>
          <cell r="T359" t="str">
            <v>PriceTableXTXNGL</v>
          </cell>
          <cell r="Y359">
            <v>41447</v>
          </cell>
          <cell r="Z359">
            <v>14.65</v>
          </cell>
          <cell r="AB359">
            <v>58322.845999999998</v>
          </cell>
          <cell r="AC359">
            <v>67937.33</v>
          </cell>
          <cell r="AE359" t="str">
            <v>Yes</v>
          </cell>
          <cell r="AG359" t="str">
            <v>Yes</v>
          </cell>
          <cell r="AI359">
            <v>0.9</v>
          </cell>
          <cell r="AK359">
            <v>176820.829</v>
          </cell>
          <cell r="AL359">
            <v>176820.829</v>
          </cell>
          <cell r="AM359">
            <v>57549.427000000003</v>
          </cell>
          <cell r="AN359">
            <v>12230.931</v>
          </cell>
          <cell r="AO359">
            <v>17452.715</v>
          </cell>
          <cell r="AP359">
            <v>6502.8289999999997</v>
          </cell>
          <cell r="AQ359">
            <v>5496.2939999999999</v>
          </cell>
          <cell r="AR359">
            <v>8546.4009999999998</v>
          </cell>
          <cell r="AS359">
            <v>461420.25500000006</v>
          </cell>
          <cell r="AU359">
            <v>169054.601</v>
          </cell>
          <cell r="AV359">
            <v>169054.601</v>
          </cell>
          <cell r="AW359">
            <v>55021.773000000001</v>
          </cell>
          <cell r="AX359">
            <v>11693.731</v>
          </cell>
          <cell r="AY359">
            <v>16686.166000000001</v>
          </cell>
          <cell r="AZ359">
            <v>6217.2150000000001</v>
          </cell>
          <cell r="BA359">
            <v>5254.8879999999999</v>
          </cell>
          <cell r="BB359">
            <v>8171.0309999999999</v>
          </cell>
          <cell r="BC359">
            <v>441154.00600000005</v>
          </cell>
          <cell r="BE359">
            <v>1192.6400000000001</v>
          </cell>
          <cell r="BF359">
            <v>143038.69</v>
          </cell>
          <cell r="BG359">
            <v>56413.027999999998</v>
          </cell>
          <cell r="BH359">
            <v>10833.725</v>
          </cell>
          <cell r="BI359">
            <v>18568.652999999998</v>
          </cell>
          <cell r="BJ359">
            <v>6364.0649999999996</v>
          </cell>
          <cell r="BK359">
            <v>5404.0940000000001</v>
          </cell>
          <cell r="BL359">
            <v>8578.2139999999999</v>
          </cell>
          <cell r="BM359">
            <v>250393.10900000003</v>
          </cell>
          <cell r="BO359">
            <v>1192.6400000000001</v>
          </cell>
          <cell r="BP359">
            <v>143038.69</v>
          </cell>
          <cell r="BQ359">
            <v>56413.029000000002</v>
          </cell>
          <cell r="BR359">
            <v>10833.725</v>
          </cell>
          <cell r="BS359">
            <v>18568.651999999998</v>
          </cell>
          <cell r="BT359">
            <v>6364.0649999999996</v>
          </cell>
          <cell r="BU359">
            <v>5404.0929999999998</v>
          </cell>
          <cell r="BV359">
            <v>8578.2139999999999</v>
          </cell>
          <cell r="BW359">
            <v>250393.10800000004</v>
          </cell>
          <cell r="CI359">
            <v>1073.376</v>
          </cell>
          <cell r="CJ359">
            <v>128734.821</v>
          </cell>
          <cell r="CK359">
            <v>50771.724999999999</v>
          </cell>
          <cell r="CL359">
            <v>9750.3529999999992</v>
          </cell>
          <cell r="CM359">
            <v>16711.788</v>
          </cell>
          <cell r="CN359">
            <v>5727.6589999999997</v>
          </cell>
          <cell r="CO359">
            <v>4863.6850000000004</v>
          </cell>
          <cell r="CP359">
            <v>7720.393</v>
          </cell>
          <cell r="CQ359">
            <v>225353.80000000002</v>
          </cell>
          <cell r="CS359">
            <v>70.754999999999995</v>
          </cell>
          <cell r="CT359">
            <v>5379.0709999999999</v>
          </cell>
          <cell r="CU359">
            <v>2059.3760000000002</v>
          </cell>
          <cell r="CV359">
            <v>332.95400000000001</v>
          </cell>
          <cell r="CW359">
            <v>592.36</v>
          </cell>
          <cell r="CX359">
            <v>175.01400000000001</v>
          </cell>
          <cell r="CY359">
            <v>149.93899999999999</v>
          </cell>
          <cell r="CZ359">
            <v>209.79499999999999</v>
          </cell>
          <cell r="DB359">
            <v>71.234999999999999</v>
          </cell>
          <cell r="DC359">
            <v>9489.1869999999999</v>
          </cell>
          <cell r="DD359">
            <v>5165.3459999999995</v>
          </cell>
          <cell r="DE359">
            <v>1079.364</v>
          </cell>
          <cell r="DF359">
            <v>1926.3119999999999</v>
          </cell>
          <cell r="DG359">
            <v>698.01099999999997</v>
          </cell>
          <cell r="DH359">
            <v>599.15200000000004</v>
          </cell>
          <cell r="DI359">
            <v>994.64400000000001</v>
          </cell>
          <cell r="DJ359">
            <v>20023.250999999997</v>
          </cell>
          <cell r="DL359">
            <v>0.173902</v>
          </cell>
          <cell r="DM359">
            <v>0.173902</v>
          </cell>
          <cell r="DN359">
            <v>0.788246</v>
          </cell>
          <cell r="DO359">
            <v>1.126215</v>
          </cell>
          <cell r="DP359">
            <v>1.0925590000000001</v>
          </cell>
          <cell r="DQ359">
            <v>1.9415899999999999</v>
          </cell>
          <cell r="DS359">
            <v>207.4</v>
          </cell>
          <cell r="DT359">
            <v>24874.71</v>
          </cell>
          <cell r="DU359">
            <v>44467.34</v>
          </cell>
          <cell r="DV359">
            <v>12201.1</v>
          </cell>
          <cell r="DW359">
            <v>20287.349999999999</v>
          </cell>
          <cell r="DX359">
            <v>12356.4</v>
          </cell>
          <cell r="DY359">
            <v>10492.53</v>
          </cell>
          <cell r="DZ359">
            <v>16655.37</v>
          </cell>
          <cell r="EA359">
            <v>141542.19999999998</v>
          </cell>
          <cell r="EC359">
            <v>186.66</v>
          </cell>
          <cell r="ED359">
            <v>22387.24</v>
          </cell>
          <cell r="EE359">
            <v>40020.61</v>
          </cell>
          <cell r="EF359">
            <v>10980.99</v>
          </cell>
          <cell r="EG359">
            <v>18258.62</v>
          </cell>
          <cell r="EH359">
            <v>11120.76</v>
          </cell>
          <cell r="EI359">
            <v>9443.2800000000007</v>
          </cell>
          <cell r="EJ359">
            <v>14989.83</v>
          </cell>
          <cell r="EK359">
            <v>127387.98999999999</v>
          </cell>
          <cell r="EM359">
            <v>1307.73</v>
          </cell>
          <cell r="EN359">
            <v>1320.0550000000001</v>
          </cell>
          <cell r="EP359">
            <v>1482.106</v>
          </cell>
          <cell r="EQ359">
            <v>1507.086</v>
          </cell>
          <cell r="ES359">
            <v>272.851</v>
          </cell>
          <cell r="ET359">
            <v>315.83299999999997</v>
          </cell>
          <cell r="EX359">
            <v>61002.148999999998</v>
          </cell>
          <cell r="EY359">
            <v>70779.167000000001</v>
          </cell>
          <cell r="FA359">
            <v>14.539</v>
          </cell>
          <cell r="FB359">
            <v>16.841999999999999</v>
          </cell>
          <cell r="FC359">
            <v>1309.213</v>
          </cell>
          <cell r="FD359">
            <v>1585.4090000000001</v>
          </cell>
          <cell r="FE359">
            <v>604.61199999999997</v>
          </cell>
          <cell r="FF359">
            <v>688.45899999999995</v>
          </cell>
          <cell r="FK359">
            <v>47928.775000000001</v>
          </cell>
          <cell r="FL359">
            <v>48593.911999999997</v>
          </cell>
          <cell r="FM359">
            <v>48190.908000000003</v>
          </cell>
          <cell r="FN359">
            <v>1070.576</v>
          </cell>
          <cell r="FO359">
            <v>507.613</v>
          </cell>
          <cell r="FP359">
            <v>5588.4080000000004</v>
          </cell>
          <cell r="FQ359">
            <v>41427.315999999999</v>
          </cell>
          <cell r="FR359">
            <v>48593.911999999997</v>
          </cell>
          <cell r="FS359">
            <v>0</v>
          </cell>
          <cell r="FU359">
            <v>9.1578999999999994E-2</v>
          </cell>
          <cell r="FV359">
            <v>-6302.57</v>
          </cell>
          <cell r="FW359">
            <v>0</v>
          </cell>
          <cell r="FX359">
            <v>0</v>
          </cell>
          <cell r="FY359">
            <v>0</v>
          </cell>
          <cell r="FZ359">
            <v>155</v>
          </cell>
          <cell r="GA359">
            <v>0.175231</v>
          </cell>
          <cell r="GB359">
            <v>-10737.28</v>
          </cell>
          <cell r="GC359">
            <v>5.7239999999999999E-3</v>
          </cell>
          <cell r="GD359">
            <v>-350.74</v>
          </cell>
          <cell r="GE359">
            <v>0.22894800000000001</v>
          </cell>
          <cell r="GF359">
            <v>-14028.79</v>
          </cell>
          <cell r="GO359">
            <v>1.2500000000000001E-2</v>
          </cell>
          <cell r="GP359">
            <v>-2726.38</v>
          </cell>
          <cell r="GQ359" t="str">
            <v xml:space="preserve"> </v>
          </cell>
          <cell r="GR359">
            <v>0</v>
          </cell>
          <cell r="GS359">
            <v>0</v>
          </cell>
          <cell r="GV359">
            <v>0</v>
          </cell>
          <cell r="GW359">
            <v>0</v>
          </cell>
          <cell r="GX359">
            <v>-9028.9500000000007</v>
          </cell>
          <cell r="GY359">
            <v>-25116.81</v>
          </cell>
          <cell r="GZ359">
            <v>-34145.760000000002</v>
          </cell>
          <cell r="HC359">
            <v>93242.229999999981</v>
          </cell>
          <cell r="HE359">
            <v>14154.209999999992</v>
          </cell>
        </row>
        <row r="361">
          <cell r="B361" t="str">
            <v>72-40-109</v>
          </cell>
          <cell r="C361" t="str">
            <v>XTO-PUR01242</v>
          </cell>
          <cell r="D361" t="str">
            <v>Anderson 1</v>
          </cell>
          <cell r="E361">
            <v>44660</v>
          </cell>
          <cell r="F361">
            <v>51976</v>
          </cell>
          <cell r="H361">
            <v>2.9441999999999999</v>
          </cell>
          <cell r="I361">
            <v>2.9441999999999999</v>
          </cell>
          <cell r="J361">
            <v>0.96189999999999998</v>
          </cell>
          <cell r="K361">
            <v>0.2044</v>
          </cell>
          <cell r="L361">
            <v>0.27700000000000002</v>
          </cell>
          <cell r="M361">
            <v>0.10059999999999999</v>
          </cell>
          <cell r="N361">
            <v>7.9500000000000001E-2</v>
          </cell>
          <cell r="O361">
            <v>0.15620000000000001</v>
          </cell>
          <cell r="P361">
            <v>4.7237999999999998</v>
          </cell>
          <cell r="Q361">
            <v>1.4135</v>
          </cell>
          <cell r="R361">
            <v>1184.5</v>
          </cell>
          <cell r="T361" t="str">
            <v>PriceTableXTXNGL</v>
          </cell>
          <cell r="Y361">
            <v>41332</v>
          </cell>
          <cell r="Z361">
            <v>14.65</v>
          </cell>
          <cell r="AB361">
            <v>42507.752999999997</v>
          </cell>
          <cell r="AC361">
            <v>49667.495999999999</v>
          </cell>
          <cell r="AE361" t="str">
            <v>Yes</v>
          </cell>
          <cell r="AG361" t="str">
            <v>Yes</v>
          </cell>
          <cell r="AI361">
            <v>0.95</v>
          </cell>
          <cell r="AK361">
            <v>130900.675</v>
          </cell>
          <cell r="AL361">
            <v>130900.675</v>
          </cell>
          <cell r="AM361">
            <v>42766.578000000001</v>
          </cell>
          <cell r="AN361">
            <v>9087.7309999999998</v>
          </cell>
          <cell r="AO361">
            <v>12315.565000000001</v>
          </cell>
          <cell r="AP361">
            <v>4472.7290000000003</v>
          </cell>
          <cell r="AQ361">
            <v>3534.6120000000001</v>
          </cell>
          <cell r="AR361">
            <v>6944.7340000000004</v>
          </cell>
          <cell r="AS361">
            <v>340923.299</v>
          </cell>
          <cell r="AU361">
            <v>125151.326</v>
          </cell>
          <cell r="AV361">
            <v>125151.326</v>
          </cell>
          <cell r="AW361">
            <v>40888.207999999999</v>
          </cell>
          <cell r="AX361">
            <v>8688.5849999999991</v>
          </cell>
          <cell r="AY361">
            <v>11774.647999999999</v>
          </cell>
          <cell r="AZ361">
            <v>4276.28</v>
          </cell>
          <cell r="BA361">
            <v>3379.366</v>
          </cell>
          <cell r="BB361">
            <v>6639.7110000000002</v>
          </cell>
          <cell r="BC361">
            <v>325949.45</v>
          </cell>
          <cell r="BE361">
            <v>882.91300000000001</v>
          </cell>
          <cell r="BF361">
            <v>105891.716</v>
          </cell>
          <cell r="BG361">
            <v>41922.088000000003</v>
          </cell>
          <cell r="BH361">
            <v>8049.59</v>
          </cell>
          <cell r="BI361">
            <v>13103.03</v>
          </cell>
          <cell r="BJ361">
            <v>4377.2849999999999</v>
          </cell>
          <cell r="BK361">
            <v>3475.319</v>
          </cell>
          <cell r="BL361">
            <v>6970.585</v>
          </cell>
          <cell r="BM361">
            <v>184672.52599999998</v>
          </cell>
          <cell r="BO361">
            <v>882.91300000000001</v>
          </cell>
          <cell r="BP361">
            <v>105891.716</v>
          </cell>
          <cell r="BQ361">
            <v>41922.089</v>
          </cell>
          <cell r="BR361">
            <v>8049.59</v>
          </cell>
          <cell r="BS361">
            <v>13103.031000000001</v>
          </cell>
          <cell r="BT361">
            <v>4377.2849999999999</v>
          </cell>
          <cell r="BU361">
            <v>3475.3180000000002</v>
          </cell>
          <cell r="BV361">
            <v>6970.5839999999998</v>
          </cell>
          <cell r="BW361">
            <v>184672.52599999998</v>
          </cell>
          <cell r="CI361">
            <v>838.76700000000005</v>
          </cell>
          <cell r="CJ361">
            <v>100597.13</v>
          </cell>
          <cell r="CK361">
            <v>39825.983999999997</v>
          </cell>
          <cell r="CL361">
            <v>7647.1109999999999</v>
          </cell>
          <cell r="CM361">
            <v>12447.879000000001</v>
          </cell>
          <cell r="CN361">
            <v>4158.4210000000003</v>
          </cell>
          <cell r="CO361">
            <v>3301.5529999999999</v>
          </cell>
          <cell r="CP361">
            <v>6622.0559999999996</v>
          </cell>
          <cell r="CQ361">
            <v>175438.90099999998</v>
          </cell>
          <cell r="CS361">
            <v>52.38</v>
          </cell>
          <cell r="CT361">
            <v>3982.1329999999998</v>
          </cell>
          <cell r="CU361">
            <v>1530.3789999999999</v>
          </cell>
          <cell r="CV361">
            <v>247.38900000000001</v>
          </cell>
          <cell r="CW361">
            <v>418</v>
          </cell>
          <cell r="CX361">
            <v>120.377</v>
          </cell>
          <cell r="CY361">
            <v>96.424000000000007</v>
          </cell>
          <cell r="CZ361">
            <v>170.47800000000001</v>
          </cell>
          <cell r="DB361">
            <v>52.734999999999999</v>
          </cell>
          <cell r="DC361">
            <v>7024.8559999999998</v>
          </cell>
          <cell r="DD361">
            <v>3838.5120000000002</v>
          </cell>
          <cell r="DE361">
            <v>801.98099999999999</v>
          </cell>
          <cell r="DF361">
            <v>1359.308</v>
          </cell>
          <cell r="DG361">
            <v>480.101</v>
          </cell>
          <cell r="DH361">
            <v>385.30900000000003</v>
          </cell>
          <cell r="DI361">
            <v>808.23900000000003</v>
          </cell>
          <cell r="DJ361">
            <v>14751.040999999999</v>
          </cell>
          <cell r="DL361">
            <v>0.173902</v>
          </cell>
          <cell r="DM361">
            <v>0.173902</v>
          </cell>
          <cell r="DN361">
            <v>0.788246</v>
          </cell>
          <cell r="DO361">
            <v>1.126215</v>
          </cell>
          <cell r="DP361">
            <v>1.0925590000000001</v>
          </cell>
          <cell r="DQ361">
            <v>1.9415899999999999</v>
          </cell>
          <cell r="DS361">
            <v>153.54</v>
          </cell>
          <cell r="DT361">
            <v>18414.78</v>
          </cell>
          <cell r="DU361">
            <v>33044.92</v>
          </cell>
          <cell r="DV361">
            <v>9065.57</v>
          </cell>
          <cell r="DW361">
            <v>14315.83</v>
          </cell>
          <cell r="DX361">
            <v>8498.89</v>
          </cell>
          <cell r="DY361">
            <v>6747.64</v>
          </cell>
          <cell r="DZ361">
            <v>13534.02</v>
          </cell>
          <cell r="EA361">
            <v>103775.19</v>
          </cell>
          <cell r="EC361">
            <v>145.86000000000001</v>
          </cell>
          <cell r="ED361">
            <v>17494.04</v>
          </cell>
          <cell r="EE361">
            <v>31392.67</v>
          </cell>
          <cell r="EF361">
            <v>8612.2900000000009</v>
          </cell>
          <cell r="EG361">
            <v>13600.04</v>
          </cell>
          <cell r="EH361">
            <v>8073.95</v>
          </cell>
          <cell r="EI361">
            <v>6410.26</v>
          </cell>
          <cell r="EJ361">
            <v>12857.32</v>
          </cell>
          <cell r="EK361">
            <v>98586.43</v>
          </cell>
          <cell r="EM361">
            <v>956.05200000000002</v>
          </cell>
          <cell r="EN361">
            <v>965.06299999999999</v>
          </cell>
          <cell r="EP361">
            <v>1083.5340000000001</v>
          </cell>
          <cell r="EQ361">
            <v>1101.797</v>
          </cell>
          <cell r="ES361">
            <v>199.476</v>
          </cell>
          <cell r="ET361">
            <v>230.899</v>
          </cell>
          <cell r="EX361">
            <v>44460.523999999998</v>
          </cell>
          <cell r="EY361">
            <v>51745.101000000002</v>
          </cell>
          <cell r="FA361">
            <v>10.597</v>
          </cell>
          <cell r="FB361">
            <v>12.313000000000001</v>
          </cell>
          <cell r="FC361">
            <v>954.20100000000002</v>
          </cell>
          <cell r="FD361">
            <v>1159.058</v>
          </cell>
          <cell r="FE361">
            <v>440.66199999999998</v>
          </cell>
          <cell r="FF361">
            <v>503.31700000000001</v>
          </cell>
          <cell r="FK361">
            <v>34927.200000000004</v>
          </cell>
          <cell r="FL361">
            <v>35411.906000000003</v>
          </cell>
          <cell r="FM361">
            <v>35118.224999999999</v>
          </cell>
          <cell r="FN361">
            <v>780.16200000000003</v>
          </cell>
          <cell r="FO361">
            <v>369.91300000000001</v>
          </cell>
          <cell r="FP361">
            <v>4072.4479999999999</v>
          </cell>
          <cell r="FQ361">
            <v>30189.383000000002</v>
          </cell>
          <cell r="FS361">
            <v>35411.906000000003</v>
          </cell>
          <cell r="FU361">
            <v>0.119141</v>
          </cell>
          <cell r="FV361">
            <v>-5994.42</v>
          </cell>
          <cell r="FW361">
            <v>0</v>
          </cell>
          <cell r="FX361">
            <v>0</v>
          </cell>
          <cell r="FY361">
            <v>0</v>
          </cell>
          <cell r="FZ361">
            <v>148.4</v>
          </cell>
          <cell r="GA361">
            <v>0.17871200000000001</v>
          </cell>
          <cell r="GB361">
            <v>-7981.28</v>
          </cell>
          <cell r="GC361">
            <v>5.9569999999999996E-3</v>
          </cell>
          <cell r="GD361">
            <v>-266.04000000000002</v>
          </cell>
          <cell r="GE361">
            <v>0.416995</v>
          </cell>
          <cell r="GF361">
            <v>-18623</v>
          </cell>
          <cell r="GL361">
            <v>-3489.78</v>
          </cell>
          <cell r="GN361">
            <v>-8675.94</v>
          </cell>
          <cell r="GO361">
            <v>1.2500000000000001E-2</v>
          </cell>
          <cell r="GP361">
            <v>-2122.6</v>
          </cell>
          <cell r="GQ361" t="str">
            <v xml:space="preserve"> </v>
          </cell>
          <cell r="GR361">
            <v>0</v>
          </cell>
          <cell r="GS361">
            <v>0</v>
          </cell>
          <cell r="GV361">
            <v>0</v>
          </cell>
          <cell r="GW361">
            <v>0</v>
          </cell>
          <cell r="GX361">
            <v>-47153.060000000005</v>
          </cell>
          <cell r="GY361">
            <v>0</v>
          </cell>
          <cell r="GZ361">
            <v>-47153.060000000005</v>
          </cell>
          <cell r="HB361">
            <v>118097.57</v>
          </cell>
          <cell r="HC361">
            <v>169530.94</v>
          </cell>
          <cell r="HE361">
            <v>5188.7600000000093</v>
          </cell>
          <cell r="HO361">
            <v>35412</v>
          </cell>
          <cell r="HP361">
            <v>35412</v>
          </cell>
          <cell r="HQ361">
            <v>0</v>
          </cell>
          <cell r="HR361">
            <v>118097.57</v>
          </cell>
          <cell r="HS361">
            <v>-8675.94</v>
          </cell>
          <cell r="HT361">
            <v>-3489.78</v>
          </cell>
          <cell r="HU361">
            <v>105931.85</v>
          </cell>
          <cell r="HV361">
            <v>0</v>
          </cell>
          <cell r="HW361">
            <v>105931.85</v>
          </cell>
          <cell r="HY361">
            <v>2.9914111035807074</v>
          </cell>
          <cell r="HZ361" t="e">
            <v>#DIV/0!</v>
          </cell>
          <cell r="IA361">
            <v>2.9914111035807074</v>
          </cell>
        </row>
        <row r="362">
          <cell r="B362" t="str">
            <v>81-40-158</v>
          </cell>
          <cell r="C362" t="str">
            <v>XTO-PUR01242WS</v>
          </cell>
          <cell r="D362" t="str">
            <v>Dulaney 1H</v>
          </cell>
          <cell r="E362">
            <v>0</v>
          </cell>
          <cell r="F362">
            <v>0</v>
          </cell>
          <cell r="H362">
            <v>2.8422999999999998</v>
          </cell>
          <cell r="I362">
            <v>2.8422999999999998</v>
          </cell>
          <cell r="J362">
            <v>0.88619999999999999</v>
          </cell>
          <cell r="K362">
            <v>0.25979999999999998</v>
          </cell>
          <cell r="L362">
            <v>0.17960000000000001</v>
          </cell>
          <cell r="M362">
            <v>9.3899999999999997E-2</v>
          </cell>
          <cell r="N362">
            <v>7.7600000000000002E-2</v>
          </cell>
          <cell r="O362">
            <v>0.1108</v>
          </cell>
          <cell r="P362">
            <v>4.4501999999999997</v>
          </cell>
          <cell r="Q362">
            <v>0.69479999999999997</v>
          </cell>
          <cell r="R362">
            <v>1178.7</v>
          </cell>
          <cell r="T362" t="str">
            <v>PriceTableXTXNGL</v>
          </cell>
          <cell r="Y362">
            <v>41332</v>
          </cell>
          <cell r="Z362">
            <v>14.65</v>
          </cell>
          <cell r="AB362">
            <v>0</v>
          </cell>
          <cell r="AC362">
            <v>0</v>
          </cell>
          <cell r="AE362" t="str">
            <v>Yes</v>
          </cell>
          <cell r="AG362" t="str">
            <v>Yes</v>
          </cell>
          <cell r="AI362">
            <v>0.95</v>
          </cell>
          <cell r="AK362">
            <v>0</v>
          </cell>
          <cell r="AL362">
            <v>0</v>
          </cell>
          <cell r="AM362">
            <v>0</v>
          </cell>
          <cell r="AN362">
            <v>0</v>
          </cell>
          <cell r="AO362">
            <v>0</v>
          </cell>
          <cell r="AP362">
            <v>0</v>
          </cell>
          <cell r="AQ362">
            <v>0</v>
          </cell>
          <cell r="AR362">
            <v>0</v>
          </cell>
          <cell r="AS362">
            <v>0</v>
          </cell>
          <cell r="AU362">
            <v>0</v>
          </cell>
          <cell r="AV362">
            <v>0</v>
          </cell>
          <cell r="AW362">
            <v>0</v>
          </cell>
          <cell r="AX362">
            <v>0</v>
          </cell>
          <cell r="AY362">
            <v>0</v>
          </cell>
          <cell r="AZ362">
            <v>0</v>
          </cell>
          <cell r="BA362">
            <v>0</v>
          </cell>
          <cell r="BB362">
            <v>0</v>
          </cell>
          <cell r="BC362">
            <v>0</v>
          </cell>
          <cell r="BE362">
            <v>0</v>
          </cell>
          <cell r="BF362">
            <v>0</v>
          </cell>
          <cell r="BG362">
            <v>0</v>
          </cell>
          <cell r="BH362">
            <v>0</v>
          </cell>
          <cell r="BI362">
            <v>0</v>
          </cell>
          <cell r="BJ362">
            <v>0</v>
          </cell>
          <cell r="BK362">
            <v>0</v>
          </cell>
          <cell r="BL362">
            <v>0</v>
          </cell>
          <cell r="BM362">
            <v>0</v>
          </cell>
          <cell r="BO362">
            <v>0</v>
          </cell>
          <cell r="BP362">
            <v>0</v>
          </cell>
          <cell r="BQ362">
            <v>0</v>
          </cell>
          <cell r="BR362">
            <v>0</v>
          </cell>
          <cell r="BS362">
            <v>0</v>
          </cell>
          <cell r="BT362">
            <v>0</v>
          </cell>
          <cell r="BU362">
            <v>0</v>
          </cell>
          <cell r="BV362">
            <v>0</v>
          </cell>
          <cell r="BW362">
            <v>0</v>
          </cell>
          <cell r="CI362">
            <v>0</v>
          </cell>
          <cell r="CJ362">
            <v>0</v>
          </cell>
          <cell r="CK362">
            <v>0</v>
          </cell>
          <cell r="CL362">
            <v>0</v>
          </cell>
          <cell r="CM362">
            <v>0</v>
          </cell>
          <cell r="CN362">
            <v>0</v>
          </cell>
          <cell r="CO362">
            <v>0</v>
          </cell>
          <cell r="CP362">
            <v>0</v>
          </cell>
          <cell r="CQ362">
            <v>0</v>
          </cell>
          <cell r="CS362">
            <v>0</v>
          </cell>
          <cell r="CT362">
            <v>0</v>
          </cell>
          <cell r="CU362">
            <v>0</v>
          </cell>
          <cell r="CV362">
            <v>0</v>
          </cell>
          <cell r="CW362">
            <v>0</v>
          </cell>
          <cell r="CX362">
            <v>0</v>
          </cell>
          <cell r="CY362">
            <v>0</v>
          </cell>
          <cell r="CZ362">
            <v>0</v>
          </cell>
          <cell r="DB362">
            <v>0</v>
          </cell>
          <cell r="DC362">
            <v>0</v>
          </cell>
          <cell r="DD362">
            <v>0</v>
          </cell>
          <cell r="DE362">
            <v>0</v>
          </cell>
          <cell r="DF362">
            <v>0</v>
          </cell>
          <cell r="DG362">
            <v>0</v>
          </cell>
          <cell r="DH362">
            <v>0</v>
          </cell>
          <cell r="DI362">
            <v>0</v>
          </cell>
          <cell r="DJ362">
            <v>0</v>
          </cell>
          <cell r="DL362">
            <v>0.173902</v>
          </cell>
          <cell r="DM362">
            <v>0.173902</v>
          </cell>
          <cell r="DN362">
            <v>0.788246</v>
          </cell>
          <cell r="DO362">
            <v>1.126215</v>
          </cell>
          <cell r="DP362">
            <v>1.0925590000000001</v>
          </cell>
          <cell r="DQ362">
            <v>1.9415899999999999</v>
          </cell>
          <cell r="DS362">
            <v>0</v>
          </cell>
          <cell r="DT362">
            <v>0</v>
          </cell>
          <cell r="DU362">
            <v>0</v>
          </cell>
          <cell r="DV362">
            <v>0</v>
          </cell>
          <cell r="DW362">
            <v>0</v>
          </cell>
          <cell r="DX362">
            <v>0</v>
          </cell>
          <cell r="DY362">
            <v>0</v>
          </cell>
          <cell r="DZ362">
            <v>0</v>
          </cell>
          <cell r="EA362">
            <v>0</v>
          </cell>
          <cell r="EC362">
            <v>0</v>
          </cell>
          <cell r="ED362">
            <v>0</v>
          </cell>
          <cell r="EE362">
            <v>0</v>
          </cell>
          <cell r="EF362">
            <v>0</v>
          </cell>
          <cell r="EG362">
            <v>0</v>
          </cell>
          <cell r="EH362">
            <v>0</v>
          </cell>
          <cell r="EI362">
            <v>0</v>
          </cell>
          <cell r="EJ362">
            <v>0</v>
          </cell>
          <cell r="EK362">
            <v>0</v>
          </cell>
          <cell r="EM362">
            <v>0</v>
          </cell>
          <cell r="EN362">
            <v>0</v>
          </cell>
          <cell r="ES362">
            <v>0</v>
          </cell>
          <cell r="ET362">
            <v>0</v>
          </cell>
          <cell r="EX362">
            <v>0</v>
          </cell>
          <cell r="EY362">
            <v>0</v>
          </cell>
          <cell r="FA362">
            <v>0</v>
          </cell>
          <cell r="FB362">
            <v>0</v>
          </cell>
          <cell r="FC362">
            <v>0</v>
          </cell>
          <cell r="FD362">
            <v>0</v>
          </cell>
          <cell r="FE362">
            <v>0</v>
          </cell>
          <cell r="FF362">
            <v>0</v>
          </cell>
          <cell r="FK362">
            <v>0</v>
          </cell>
          <cell r="FL362">
            <v>0</v>
          </cell>
          <cell r="FM362">
            <v>0</v>
          </cell>
          <cell r="FN362">
            <v>0</v>
          </cell>
          <cell r="FO362">
            <v>0</v>
          </cell>
          <cell r="FP362">
            <v>0</v>
          </cell>
          <cell r="FQ362">
            <v>0</v>
          </cell>
          <cell r="FS362">
            <v>0</v>
          </cell>
          <cell r="FU362">
            <v>0.119141</v>
          </cell>
          <cell r="FV362">
            <v>0</v>
          </cell>
          <cell r="FW362">
            <v>0</v>
          </cell>
          <cell r="FX362">
            <v>0</v>
          </cell>
          <cell r="FY362">
            <v>-75</v>
          </cell>
          <cell r="FZ362">
            <v>171.4</v>
          </cell>
          <cell r="GA362">
            <v>0.17871200000000001</v>
          </cell>
          <cell r="GB362">
            <v>0</v>
          </cell>
          <cell r="GC362">
            <v>5.9569999999999996E-3</v>
          </cell>
          <cell r="GD362">
            <v>0</v>
          </cell>
          <cell r="GE362">
            <v>0.416995</v>
          </cell>
          <cell r="GF362">
            <v>0</v>
          </cell>
          <cell r="GL362">
            <v>0</v>
          </cell>
          <cell r="GN362">
            <v>0</v>
          </cell>
          <cell r="GO362">
            <v>1.2500000000000001E-2</v>
          </cell>
          <cell r="GP362">
            <v>0</v>
          </cell>
          <cell r="GQ362" t="str">
            <v xml:space="preserve"> </v>
          </cell>
          <cell r="GR362">
            <v>0</v>
          </cell>
          <cell r="GS362">
            <v>0</v>
          </cell>
          <cell r="GV362">
            <v>0</v>
          </cell>
          <cell r="GW362">
            <v>0</v>
          </cell>
          <cell r="GX362">
            <v>-75</v>
          </cell>
          <cell r="GY362">
            <v>0</v>
          </cell>
          <cell r="GZ362">
            <v>-75</v>
          </cell>
          <cell r="HB362">
            <v>0</v>
          </cell>
          <cell r="HC362">
            <v>-75</v>
          </cell>
          <cell r="HE362">
            <v>0</v>
          </cell>
          <cell r="HO362">
            <v>0</v>
          </cell>
          <cell r="HP362">
            <v>0</v>
          </cell>
          <cell r="HQ362">
            <v>0</v>
          </cell>
          <cell r="HR362">
            <v>0</v>
          </cell>
          <cell r="HS362">
            <v>0</v>
          </cell>
          <cell r="HT362">
            <v>0</v>
          </cell>
          <cell r="HU362">
            <v>0</v>
          </cell>
          <cell r="HV362">
            <v>0</v>
          </cell>
          <cell r="HW362">
            <v>0</v>
          </cell>
          <cell r="HY362" t="e">
            <v>#DIV/0!</v>
          </cell>
          <cell r="HZ362" t="e">
            <v>#DIV/0!</v>
          </cell>
          <cell r="IA362" t="e">
            <v>#DIV/0!</v>
          </cell>
        </row>
        <row r="364">
          <cell r="B364" t="str">
            <v>78-0010-24</v>
          </cell>
          <cell r="C364" t="str">
            <v>XTO-SLS01291</v>
          </cell>
          <cell r="D364" t="str">
            <v>Honkin Onken GLS</v>
          </cell>
          <cell r="GQ364" t="str">
            <v>78-0010-24</v>
          </cell>
          <cell r="GR364">
            <v>0</v>
          </cell>
          <cell r="GS364">
            <v>-200</v>
          </cell>
          <cell r="GV364">
            <v>0</v>
          </cell>
          <cell r="GW364">
            <v>0</v>
          </cell>
          <cell r="GX364">
            <v>0</v>
          </cell>
          <cell r="GY364">
            <v>-200</v>
          </cell>
          <cell r="GZ364">
            <v>-200</v>
          </cell>
        </row>
      </sheetData>
      <sheetData sheetId="1">
        <row r="1">
          <cell r="B1" t="str">
            <v>ETC Godley Plant Cascade</v>
          </cell>
        </row>
        <row r="3">
          <cell r="B3">
            <v>1</v>
          </cell>
          <cell r="C3">
            <v>2</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cell r="AI3">
            <v>34</v>
          </cell>
          <cell r="AJ3">
            <v>35</v>
          </cell>
          <cell r="AK3">
            <v>36</v>
          </cell>
          <cell r="AL3">
            <v>37</v>
          </cell>
          <cell r="AM3">
            <v>38</v>
          </cell>
          <cell r="AN3">
            <v>39</v>
          </cell>
          <cell r="AO3">
            <v>40</v>
          </cell>
          <cell r="AP3">
            <v>41</v>
          </cell>
          <cell r="AQ3">
            <v>42</v>
          </cell>
          <cell r="AR3">
            <v>43</v>
          </cell>
          <cell r="AS3">
            <v>44</v>
          </cell>
          <cell r="AT3">
            <v>45</v>
          </cell>
          <cell r="AU3">
            <v>46</v>
          </cell>
          <cell r="AV3">
            <v>47</v>
          </cell>
          <cell r="AW3">
            <v>48</v>
          </cell>
          <cell r="AX3">
            <v>49</v>
          </cell>
          <cell r="AY3">
            <v>50</v>
          </cell>
          <cell r="AZ3">
            <v>51</v>
          </cell>
          <cell r="BA3">
            <v>52</v>
          </cell>
          <cell r="BB3">
            <v>53</v>
          </cell>
          <cell r="BC3">
            <v>54</v>
          </cell>
          <cell r="BD3">
            <v>55</v>
          </cell>
          <cell r="BE3">
            <v>56</v>
          </cell>
          <cell r="BF3">
            <v>57</v>
          </cell>
          <cell r="BG3">
            <v>58</v>
          </cell>
          <cell r="BH3">
            <v>59</v>
          </cell>
          <cell r="BI3">
            <v>60</v>
          </cell>
          <cell r="BJ3">
            <v>61</v>
          </cell>
          <cell r="BK3">
            <v>62</v>
          </cell>
          <cell r="BL3">
            <v>63</v>
          </cell>
          <cell r="BM3">
            <v>64</v>
          </cell>
          <cell r="BN3">
            <v>65</v>
          </cell>
          <cell r="BO3">
            <v>66</v>
          </cell>
          <cell r="BP3">
            <v>67</v>
          </cell>
          <cell r="BQ3">
            <v>68</v>
          </cell>
          <cell r="BR3">
            <v>69</v>
          </cell>
          <cell r="BS3">
            <v>70</v>
          </cell>
          <cell r="BT3">
            <v>71</v>
          </cell>
          <cell r="BU3">
            <v>72</v>
          </cell>
          <cell r="BV3">
            <v>73</v>
          </cell>
          <cell r="BW3">
            <v>74</v>
          </cell>
          <cell r="BX3">
            <v>75</v>
          </cell>
          <cell r="BY3">
            <v>76</v>
          </cell>
          <cell r="BZ3">
            <v>77</v>
          </cell>
          <cell r="CA3">
            <v>78</v>
          </cell>
          <cell r="CB3">
            <v>79</v>
          </cell>
          <cell r="CC3">
            <v>80</v>
          </cell>
          <cell r="CD3">
            <v>81</v>
          </cell>
          <cell r="CE3">
            <v>82</v>
          </cell>
          <cell r="CF3">
            <v>83</v>
          </cell>
          <cell r="CG3">
            <v>84</v>
          </cell>
          <cell r="CH3">
            <v>85</v>
          </cell>
          <cell r="CI3">
            <v>86</v>
          </cell>
          <cell r="CJ3">
            <v>87</v>
          </cell>
          <cell r="CK3">
            <v>88</v>
          </cell>
          <cell r="CL3">
            <v>89</v>
          </cell>
          <cell r="CM3">
            <v>90</v>
          </cell>
          <cell r="CN3">
            <v>91</v>
          </cell>
          <cell r="CO3">
            <v>92</v>
          </cell>
          <cell r="CP3">
            <v>93</v>
          </cell>
          <cell r="CQ3">
            <v>94</v>
          </cell>
          <cell r="CR3">
            <v>95</v>
          </cell>
          <cell r="CS3">
            <v>96</v>
          </cell>
          <cell r="CT3">
            <v>97</v>
          </cell>
          <cell r="CU3">
            <v>98</v>
          </cell>
          <cell r="CV3">
            <v>99</v>
          </cell>
          <cell r="CW3">
            <v>100</v>
          </cell>
          <cell r="CX3">
            <v>101</v>
          </cell>
          <cell r="CY3">
            <v>102</v>
          </cell>
          <cell r="CZ3">
            <v>103</v>
          </cell>
          <cell r="DA3">
            <v>104</v>
          </cell>
          <cell r="DB3">
            <v>105</v>
          </cell>
          <cell r="DC3">
            <v>106</v>
          </cell>
          <cell r="DD3">
            <v>107</v>
          </cell>
          <cell r="DE3">
            <v>108</v>
          </cell>
          <cell r="DF3">
            <v>109</v>
          </cell>
          <cell r="DG3">
            <v>110</v>
          </cell>
          <cell r="DH3">
            <v>111</v>
          </cell>
          <cell r="DI3">
            <v>112</v>
          </cell>
          <cell r="DJ3">
            <v>113</v>
          </cell>
          <cell r="DK3">
            <v>114</v>
          </cell>
          <cell r="DL3">
            <v>115</v>
          </cell>
          <cell r="DM3">
            <v>116</v>
          </cell>
          <cell r="DN3">
            <v>117</v>
          </cell>
          <cell r="DO3">
            <v>118</v>
          </cell>
        </row>
        <row r="4">
          <cell r="D4">
            <v>41426</v>
          </cell>
          <cell r="Q4" t="str">
            <v>Theoretical GPM's Based on Analysis</v>
          </cell>
          <cell r="AA4" t="str">
            <v>Total Theoretical Gallons</v>
          </cell>
          <cell r="AK4" t="str">
            <v>Total Allocated ETC Cascade Gallons</v>
          </cell>
          <cell r="AW4" t="str">
            <v>Allocated Total Gallons Times Producer's Percent</v>
          </cell>
          <cell r="BG4" t="str">
            <v>Allocated Mcf Shrinkage</v>
          </cell>
          <cell r="BQ4" t="str">
            <v>Allocated Cascade MMBtu Shrinkage</v>
          </cell>
        </row>
        <row r="5">
          <cell r="B5" t="str">
            <v>Meter Number</v>
          </cell>
          <cell r="C5" t="str">
            <v>Producer-Contract</v>
          </cell>
          <cell r="D5" t="str">
            <v>Meter Description</v>
          </cell>
          <cell r="E5" t="str">
            <v>Goforth Cascade Mcf</v>
          </cell>
          <cell r="F5" t="str">
            <v>Goforth Cascade Mmbtu</v>
          </cell>
          <cell r="G5" t="str">
            <v>Veale Cascade Mcf</v>
          </cell>
          <cell r="H5" t="str">
            <v>Veale Cascade Mmbtu</v>
          </cell>
          <cell r="K5" t="str">
            <v>Net Delivered Cascade Mcf</v>
          </cell>
          <cell r="L5" t="str">
            <v>Net Delivered  Cascade Mmbtu</v>
          </cell>
          <cell r="N5" t="str">
            <v>Cascade Plant Inlet Mcf</v>
          </cell>
          <cell r="O5" t="str">
            <v>Cascade Plant Inlet Mmbtu</v>
          </cell>
          <cell r="Q5" t="str">
            <v>Methane</v>
          </cell>
          <cell r="R5" t="str">
            <v>Ethane</v>
          </cell>
          <cell r="S5" t="str">
            <v>Propane</v>
          </cell>
          <cell r="T5" t="str">
            <v>Iso Butane</v>
          </cell>
          <cell r="U5" t="str">
            <v>Normal Butane</v>
          </cell>
          <cell r="V5" t="str">
            <v>Iso Pentane</v>
          </cell>
          <cell r="W5" t="str">
            <v>Normal Pentane</v>
          </cell>
          <cell r="X5" t="str">
            <v>Hexanes</v>
          </cell>
          <cell r="Y5" t="str">
            <v>Total</v>
          </cell>
          <cell r="AA5" t="str">
            <v>Methane</v>
          </cell>
          <cell r="AB5" t="str">
            <v>Ethane</v>
          </cell>
          <cell r="AC5" t="str">
            <v>Propane</v>
          </cell>
          <cell r="AD5" t="str">
            <v>Iso Butane</v>
          </cell>
          <cell r="AE5" t="str">
            <v>Normal Butane</v>
          </cell>
          <cell r="AF5" t="str">
            <v>Iso Pentane</v>
          </cell>
          <cell r="AG5" t="str">
            <v>Normal Pentane</v>
          </cell>
          <cell r="AH5" t="str">
            <v>Hexanes</v>
          </cell>
          <cell r="AI5" t="str">
            <v>Total</v>
          </cell>
          <cell r="AK5" t="str">
            <v>Methane</v>
          </cell>
          <cell r="AL5" t="str">
            <v>Ethane</v>
          </cell>
          <cell r="AM5" t="str">
            <v>Propane</v>
          </cell>
          <cell r="AN5" t="str">
            <v>Iso Butane</v>
          </cell>
          <cell r="AO5" t="str">
            <v>Normal Butane</v>
          </cell>
          <cell r="AP5" t="str">
            <v>Iso Pentane</v>
          </cell>
          <cell r="AQ5" t="str">
            <v>Normal Pentane</v>
          </cell>
          <cell r="AR5" t="str">
            <v>Hexanes</v>
          </cell>
          <cell r="AS5" t="str">
            <v>Total</v>
          </cell>
          <cell r="AU5" t="str">
            <v>Producer NGL  Percent</v>
          </cell>
          <cell r="AW5" t="str">
            <v>Methane</v>
          </cell>
          <cell r="AX5" t="str">
            <v>Ethane</v>
          </cell>
          <cell r="AY5" t="str">
            <v>Propane</v>
          </cell>
          <cell r="AZ5" t="str">
            <v>Iso Butane</v>
          </cell>
          <cell r="BA5" t="str">
            <v>Normal Butane</v>
          </cell>
          <cell r="BB5" t="str">
            <v>Iso Pentane</v>
          </cell>
          <cell r="BC5" t="str">
            <v>Normal Pentane</v>
          </cell>
          <cell r="BD5" t="str">
            <v>Hexanes</v>
          </cell>
          <cell r="BE5" t="str">
            <v>Total</v>
          </cell>
          <cell r="BG5" t="str">
            <v>Methane</v>
          </cell>
          <cell r="BH5" t="str">
            <v>Ethane</v>
          </cell>
          <cell r="BI5" t="str">
            <v>Propane</v>
          </cell>
          <cell r="BJ5" t="str">
            <v>Iso Butane</v>
          </cell>
          <cell r="BK5" t="str">
            <v>Normal Butane</v>
          </cell>
          <cell r="BL5" t="str">
            <v>Iso Pentane</v>
          </cell>
          <cell r="BM5" t="str">
            <v>Normal Pentane</v>
          </cell>
          <cell r="BN5" t="str">
            <v>Hexanes</v>
          </cell>
          <cell r="BO5" t="str">
            <v>Total Mcf Shrinkage</v>
          </cell>
          <cell r="BQ5" t="str">
            <v>Methane</v>
          </cell>
          <cell r="BR5" t="str">
            <v>Ethane</v>
          </cell>
          <cell r="BS5" t="str">
            <v>Propane</v>
          </cell>
          <cell r="BT5" t="str">
            <v>Iso Butane</v>
          </cell>
          <cell r="BU5" t="str">
            <v>Normal Butane</v>
          </cell>
          <cell r="BV5" t="str">
            <v>Iso Pentane</v>
          </cell>
          <cell r="BW5" t="str">
            <v>Normal Pentane</v>
          </cell>
          <cell r="BX5" t="str">
            <v>Hexanes</v>
          </cell>
          <cell r="BY5" t="str">
            <v>Total MMBtu Shrinkage</v>
          </cell>
          <cell r="CA5" t="str">
            <v>Cascade Plant Fuel Mcf</v>
          </cell>
          <cell r="CB5" t="str">
            <v>Cascade Plant Fuel MMBtu</v>
          </cell>
          <cell r="CD5" t="str">
            <v>Theoretical Residue MMBTU</v>
          </cell>
          <cell r="CE5" t="str">
            <v>Cascade Residue MMBTU Dry</v>
          </cell>
          <cell r="CF5" t="str">
            <v>Allocated Cascade Residue MCF</v>
          </cell>
          <cell r="CH5" t="str">
            <v>Processing Rate per MMBTU</v>
          </cell>
          <cell r="CI5" t="str">
            <v>Cascade Processing Fee Value</v>
          </cell>
          <cell r="CK5" t="str">
            <v>Cascade BP Keepwhole Mcf</v>
          </cell>
          <cell r="CL5" t="str">
            <v>Cascade BP Keepwhole MMBTU Dry</v>
          </cell>
          <cell r="CM5" t="str">
            <v>Residue Value Booked</v>
          </cell>
          <cell r="CN5" t="str">
            <v>NTG Residue Gathering Value</v>
          </cell>
          <cell r="CO5" t="str">
            <v>Net Residue Value Paid</v>
          </cell>
          <cell r="CQ5" t="str">
            <v>Liquids Price Table Name</v>
          </cell>
          <cell r="CS5" t="str">
            <v xml:space="preserve"> Liquids Gross Value Ethane</v>
          </cell>
          <cell r="CT5" t="str">
            <v xml:space="preserve"> Liquids Gross Value Propane</v>
          </cell>
          <cell r="CU5" t="str">
            <v xml:space="preserve"> Liquids Gross Value Iso Butane</v>
          </cell>
          <cell r="CV5" t="str">
            <v xml:space="preserve"> Liquids Gross Value Normal Butane</v>
          </cell>
          <cell r="CW5" t="str">
            <v xml:space="preserve"> Liquids Gross Value Iso Pentane</v>
          </cell>
          <cell r="CX5" t="str">
            <v xml:space="preserve"> Liquids Gross Value Normal Pentane</v>
          </cell>
          <cell r="CY5" t="str">
            <v xml:space="preserve"> Liquids Gross Value Hexanes</v>
          </cell>
          <cell r="CZ5" t="str">
            <v>Total Liquids Gross Value</v>
          </cell>
          <cell r="DB5" t="str">
            <v>Producers Share Ethane</v>
          </cell>
          <cell r="DC5" t="str">
            <v>Producers Share Propane</v>
          </cell>
          <cell r="DD5" t="str">
            <v>Producers Share Iso Butane</v>
          </cell>
          <cell r="DE5" t="str">
            <v>Producers Share Normal Butane</v>
          </cell>
          <cell r="DF5" t="str">
            <v>Producers Share Iso Pentane</v>
          </cell>
          <cell r="DG5" t="str">
            <v>Producers Share Normal Pentane</v>
          </cell>
          <cell r="DH5" t="str">
            <v>Producers Share Hexanes</v>
          </cell>
          <cell r="DI5" t="str">
            <v>Total Producers Share</v>
          </cell>
          <cell r="DK5" t="str">
            <v>NGL Delivery Rate</v>
          </cell>
          <cell r="DL5" t="str">
            <v>NGL Delivery Value Credit</v>
          </cell>
        </row>
        <row r="6">
          <cell r="B6" t="str">
            <v>PLANT INLETS</v>
          </cell>
          <cell r="BH6">
            <v>3.7488E-2</v>
          </cell>
          <cell r="BI6">
            <v>3.6391E-2</v>
          </cell>
          <cell r="BJ6">
            <v>3.0637000000000001E-2</v>
          </cell>
          <cell r="BK6">
            <v>3.1801000000000003E-2</v>
          </cell>
          <cell r="BL6">
            <v>2.7414000000000001E-2</v>
          </cell>
          <cell r="BM6">
            <v>2.7657999999999999E-2</v>
          </cell>
          <cell r="BN6">
            <v>2.4379999999999999E-2</v>
          </cell>
          <cell r="BR6">
            <v>6.6339999999999996E-2</v>
          </cell>
          <cell r="BS6">
            <v>9.1563000000000005E-2</v>
          </cell>
          <cell r="BT6">
            <v>9.9629999999999996E-2</v>
          </cell>
          <cell r="BU6">
            <v>0.10374</v>
          </cell>
          <cell r="BV6">
            <v>0.11526500000000001</v>
          </cell>
          <cell r="BW6">
            <v>0.11526500000000001</v>
          </cell>
          <cell r="BX6">
            <v>0.11526500000000001</v>
          </cell>
        </row>
        <row r="8">
          <cell r="B8" t="str">
            <v>9785-00</v>
          </cell>
          <cell r="C8" t="str">
            <v>Goforth By-Pass</v>
          </cell>
          <cell r="D8" t="str">
            <v>Goforth Cascade By-Pass to ETC</v>
          </cell>
          <cell r="E8">
            <v>180454</v>
          </cell>
          <cell r="F8">
            <v>217358</v>
          </cell>
          <cell r="R8">
            <v>3.2566999999999999</v>
          </cell>
          <cell r="S8">
            <v>1.1679999999999999</v>
          </cell>
          <cell r="T8">
            <v>0.23430000000000001</v>
          </cell>
          <cell r="U8">
            <v>0.3639</v>
          </cell>
          <cell r="V8">
            <v>0.1268</v>
          </cell>
          <cell r="W8">
            <v>0.12</v>
          </cell>
          <cell r="X8">
            <v>0.15679999999999999</v>
          </cell>
          <cell r="Y8">
            <v>5.4264999999999999</v>
          </cell>
          <cell r="AB8">
            <v>587685</v>
          </cell>
          <cell r="AC8">
            <v>210770</v>
          </cell>
          <cell r="AD8">
            <v>42280</v>
          </cell>
          <cell r="AE8">
            <v>65667</v>
          </cell>
          <cell r="AF8">
            <v>22882</v>
          </cell>
          <cell r="AG8">
            <v>21654</v>
          </cell>
          <cell r="AH8">
            <v>28295</v>
          </cell>
          <cell r="AI8">
            <v>979233</v>
          </cell>
        </row>
        <row r="9">
          <cell r="B9" t="str">
            <v>6960-00</v>
          </cell>
          <cell r="C9" t="str">
            <v>Azle/SC By-Pass</v>
          </cell>
          <cell r="D9" t="str">
            <v>Veale Ranch IC - ETC Godley Inlet</v>
          </cell>
          <cell r="E9">
            <v>83336</v>
          </cell>
          <cell r="F9">
            <v>94387</v>
          </cell>
          <cell r="R9">
            <v>2.6755</v>
          </cell>
          <cell r="S9">
            <v>0.78969999999999996</v>
          </cell>
          <cell r="T9">
            <v>0.1638</v>
          </cell>
          <cell r="U9">
            <v>0.20749999999999999</v>
          </cell>
          <cell r="V9">
            <v>7.5499999999999998E-2</v>
          </cell>
          <cell r="W9">
            <v>6.0400000000000002E-2</v>
          </cell>
          <cell r="X9">
            <v>0.13420000000000001</v>
          </cell>
          <cell r="Y9">
            <v>4.1066000000000003</v>
          </cell>
          <cell r="AB9">
            <v>222965</v>
          </cell>
          <cell r="AC9">
            <v>65810</v>
          </cell>
          <cell r="AD9">
            <v>13650</v>
          </cell>
          <cell r="AE9">
            <v>17292</v>
          </cell>
          <cell r="AF9">
            <v>6292</v>
          </cell>
          <cell r="AG9">
            <v>5033</v>
          </cell>
          <cell r="AH9">
            <v>11184</v>
          </cell>
          <cell r="AI9">
            <v>342226</v>
          </cell>
        </row>
        <row r="10">
          <cell r="B10" t="str">
            <v>ETC-Goforth-PlantFuel</v>
          </cell>
          <cell r="C10" t="str">
            <v>ETC</v>
          </cell>
          <cell r="D10" t="str">
            <v>ETC Goforth Cascade Plant Fuel</v>
          </cell>
          <cell r="E10">
            <v>5615.03</v>
          </cell>
          <cell r="F10">
            <v>5813.64</v>
          </cell>
        </row>
        <row r="11">
          <cell r="B11" t="str">
            <v>ETC-Veale-PlantFuel</v>
          </cell>
          <cell r="C11" t="str">
            <v>ETC</v>
          </cell>
          <cell r="D11" t="str">
            <v>ETC Veale Cascade Plant Fuel</v>
          </cell>
          <cell r="E11">
            <v>2488.41</v>
          </cell>
          <cell r="F11">
            <v>2524.5500000000002</v>
          </cell>
        </row>
        <row r="12">
          <cell r="B12" t="str">
            <v>9785RES</v>
          </cell>
          <cell r="C12" t="str">
            <v>ETC</v>
          </cell>
          <cell r="D12" t="str">
            <v>ETC Goforth Cascade Residue</v>
          </cell>
          <cell r="E12">
            <v>149596.72452682158</v>
          </cell>
          <cell r="F12">
            <v>152543.77999999997</v>
          </cell>
        </row>
        <row r="13">
          <cell r="B13" t="str">
            <v>6960Res</v>
          </cell>
          <cell r="C13" t="str">
            <v>ETC</v>
          </cell>
          <cell r="D13" t="str">
            <v>ETC Veale Cascade Residue</v>
          </cell>
          <cell r="E13">
            <v>70931.185642836121</v>
          </cell>
          <cell r="F13">
            <v>72328.53</v>
          </cell>
        </row>
        <row r="15">
          <cell r="B15" t="str">
            <v>GATHERING &amp; PURCHASES</v>
          </cell>
        </row>
        <row r="16">
          <cell r="B16" t="str">
            <v>Devon Meters</v>
          </cell>
        </row>
        <row r="18">
          <cell r="B18" t="str">
            <v>72-10-069</v>
          </cell>
          <cell r="C18" t="str">
            <v>Devon-GTH00086</v>
          </cell>
          <cell r="D18" t="str">
            <v>Ray MM 1</v>
          </cell>
          <cell r="E18">
            <v>0</v>
          </cell>
          <cell r="F18">
            <v>0</v>
          </cell>
          <cell r="G18">
            <v>0</v>
          </cell>
          <cell r="H18">
            <v>0</v>
          </cell>
          <cell r="K18">
            <v>0</v>
          </cell>
          <cell r="L18">
            <v>0</v>
          </cell>
          <cell r="N18">
            <v>0</v>
          </cell>
          <cell r="O18">
            <v>0</v>
          </cell>
          <cell r="R18">
            <v>3.1556999999999999</v>
          </cell>
          <cell r="S18">
            <v>1.1368</v>
          </cell>
          <cell r="T18">
            <v>0.24060000000000001</v>
          </cell>
          <cell r="U18">
            <v>0.35970000000000002</v>
          </cell>
          <cell r="V18">
            <v>0.13450000000000001</v>
          </cell>
          <cell r="W18">
            <v>0.12330000000000001</v>
          </cell>
          <cell r="X18">
            <v>0.27360000000000001</v>
          </cell>
          <cell r="Y18">
            <v>5.4241999999999999</v>
          </cell>
          <cell r="AB18">
            <v>0</v>
          </cell>
          <cell r="AC18">
            <v>0</v>
          </cell>
          <cell r="AD18">
            <v>0</v>
          </cell>
          <cell r="AE18">
            <v>0</v>
          </cell>
          <cell r="AF18">
            <v>0</v>
          </cell>
          <cell r="AG18">
            <v>0</v>
          </cell>
          <cell r="AH18">
            <v>0</v>
          </cell>
          <cell r="AI18">
            <v>0</v>
          </cell>
          <cell r="AL18">
            <v>0</v>
          </cell>
          <cell r="AM18">
            <v>0</v>
          </cell>
          <cell r="AN18">
            <v>0</v>
          </cell>
          <cell r="AO18">
            <v>0</v>
          </cell>
          <cell r="AP18">
            <v>0</v>
          </cell>
          <cell r="AQ18">
            <v>0</v>
          </cell>
          <cell r="AR18">
            <v>0</v>
          </cell>
          <cell r="AS18">
            <v>0</v>
          </cell>
          <cell r="AU18">
            <v>0.95</v>
          </cell>
          <cell r="AX18">
            <v>0</v>
          </cell>
          <cell r="AY18">
            <v>0</v>
          </cell>
          <cell r="AZ18">
            <v>0</v>
          </cell>
          <cell r="BA18">
            <v>0</v>
          </cell>
          <cell r="BB18">
            <v>0</v>
          </cell>
          <cell r="BC18">
            <v>0</v>
          </cell>
          <cell r="BD18">
            <v>0</v>
          </cell>
          <cell r="BE18">
            <v>0</v>
          </cell>
          <cell r="BH18">
            <v>0</v>
          </cell>
          <cell r="BI18">
            <v>0</v>
          </cell>
          <cell r="BJ18">
            <v>0</v>
          </cell>
          <cell r="BK18">
            <v>0</v>
          </cell>
          <cell r="BL18">
            <v>0</v>
          </cell>
          <cell r="BM18">
            <v>0</v>
          </cell>
          <cell r="BN18">
            <v>0</v>
          </cell>
          <cell r="BO18">
            <v>0</v>
          </cell>
          <cell r="BR18">
            <v>0</v>
          </cell>
          <cell r="BS18">
            <v>0</v>
          </cell>
          <cell r="BT18">
            <v>0</v>
          </cell>
          <cell r="BU18">
            <v>0</v>
          </cell>
          <cell r="BV18">
            <v>0</v>
          </cell>
          <cell r="BW18">
            <v>0</v>
          </cell>
          <cell r="BX18">
            <v>0</v>
          </cell>
          <cell r="BY18">
            <v>0</v>
          </cell>
          <cell r="CA18">
            <v>0</v>
          </cell>
          <cell r="CB18">
            <v>0</v>
          </cell>
          <cell r="CD18">
            <v>0</v>
          </cell>
          <cell r="CE18">
            <v>0</v>
          </cell>
          <cell r="CF18">
            <v>0</v>
          </cell>
          <cell r="CH18">
            <v>0.3</v>
          </cell>
          <cell r="CI18">
            <v>0</v>
          </cell>
          <cell r="CQ18" t="str">
            <v>PriceTableDevonNGL</v>
          </cell>
        </row>
        <row r="19">
          <cell r="B19" t="str">
            <v>72-10-084</v>
          </cell>
          <cell r="C19" t="str">
            <v>Devon-GTH00086</v>
          </cell>
          <cell r="D19" t="str">
            <v>Sugar Tree CDP</v>
          </cell>
          <cell r="E19">
            <v>26.04</v>
          </cell>
          <cell r="F19">
            <v>33.003999999999998</v>
          </cell>
          <cell r="G19">
            <v>12.026</v>
          </cell>
          <cell r="H19">
            <v>14.332000000000001</v>
          </cell>
          <cell r="K19">
            <v>38.066000000000003</v>
          </cell>
          <cell r="L19">
            <v>47.335999999999999</v>
          </cell>
          <cell r="N19">
            <v>38.066000000000003</v>
          </cell>
          <cell r="O19">
            <v>47.335999999999999</v>
          </cell>
          <cell r="R19">
            <v>3.3475000000000001</v>
          </cell>
          <cell r="S19">
            <v>1.2915000000000001</v>
          </cell>
          <cell r="T19">
            <v>0.1893</v>
          </cell>
          <cell r="U19">
            <v>0.40289999999999998</v>
          </cell>
          <cell r="V19">
            <v>0.1172</v>
          </cell>
          <cell r="W19">
            <v>0.1336</v>
          </cell>
          <cell r="X19">
            <v>0.23139999999999999</v>
          </cell>
          <cell r="Y19">
            <v>5.7134</v>
          </cell>
          <cell r="AB19">
            <v>127.426</v>
          </cell>
          <cell r="AC19">
            <v>49.161999999999999</v>
          </cell>
          <cell r="AD19">
            <v>7.2060000000000004</v>
          </cell>
          <cell r="AE19">
            <v>15.337</v>
          </cell>
          <cell r="AF19">
            <v>4.4610000000000003</v>
          </cell>
          <cell r="AG19">
            <v>5.0860000000000003</v>
          </cell>
          <cell r="AH19">
            <v>8.8079999999999998</v>
          </cell>
          <cell r="AI19">
            <v>217.48599999999999</v>
          </cell>
          <cell r="AL19">
            <v>100.532</v>
          </cell>
          <cell r="AM19">
            <v>52.860999999999997</v>
          </cell>
          <cell r="AN19">
            <v>7.1159999999999997</v>
          </cell>
          <cell r="AO19">
            <v>18.646999999999998</v>
          </cell>
          <cell r="AP19">
            <v>5.1520000000000001</v>
          </cell>
          <cell r="AQ19">
            <v>6.0979999999999999</v>
          </cell>
          <cell r="AR19">
            <v>8.0039999999999996</v>
          </cell>
          <cell r="AS19">
            <v>198.41</v>
          </cell>
          <cell r="AU19">
            <v>0.95</v>
          </cell>
          <cell r="AX19">
            <v>95.504999999999995</v>
          </cell>
          <cell r="AY19">
            <v>50.218000000000004</v>
          </cell>
          <cell r="AZ19">
            <v>6.76</v>
          </cell>
          <cell r="BA19">
            <v>17.715</v>
          </cell>
          <cell r="BB19">
            <v>4.8940000000000001</v>
          </cell>
          <cell r="BC19">
            <v>5.7930000000000001</v>
          </cell>
          <cell r="BD19">
            <v>7.6040000000000001</v>
          </cell>
          <cell r="BE19">
            <v>188.48900000000003</v>
          </cell>
          <cell r="BH19">
            <v>3.7810000000000001</v>
          </cell>
          <cell r="BI19">
            <v>1.93</v>
          </cell>
          <cell r="BJ19">
            <v>0.219</v>
          </cell>
          <cell r="BK19">
            <v>0.59499999999999997</v>
          </cell>
          <cell r="BL19">
            <v>0.14199999999999999</v>
          </cell>
          <cell r="BM19">
            <v>0.16900000000000001</v>
          </cell>
          <cell r="BN19">
            <v>0.19600000000000001</v>
          </cell>
          <cell r="BO19">
            <v>7.032</v>
          </cell>
          <cell r="BR19">
            <v>6.6689999999999996</v>
          </cell>
          <cell r="BS19">
            <v>4.84</v>
          </cell>
          <cell r="BT19">
            <v>0.70899999999999996</v>
          </cell>
          <cell r="BU19">
            <v>1.9339999999999999</v>
          </cell>
          <cell r="BV19">
            <v>0.59399999999999997</v>
          </cell>
          <cell r="BW19">
            <v>0.70299999999999996</v>
          </cell>
          <cell r="BX19">
            <v>0.92300000000000004</v>
          </cell>
          <cell r="BY19">
            <v>16.372</v>
          </cell>
          <cell r="CA19">
            <v>1.23</v>
          </cell>
          <cell r="CB19">
            <v>1.266</v>
          </cell>
          <cell r="CD19">
            <v>29.698</v>
          </cell>
          <cell r="CE19">
            <v>30.443999999999999</v>
          </cell>
          <cell r="CF19">
            <v>29.856000000000002</v>
          </cell>
          <cell r="CH19">
            <v>0.3</v>
          </cell>
          <cell r="CI19">
            <v>-14.2</v>
          </cell>
          <cell r="CQ19" t="str">
            <v>PriceTableDevonNGL</v>
          </cell>
        </row>
        <row r="20">
          <cell r="B20" t="str">
            <v>72-10-085</v>
          </cell>
          <cell r="C20" t="str">
            <v>Devon-GTH00086</v>
          </cell>
          <cell r="D20" t="str">
            <v>Grogan Barbee 1H</v>
          </cell>
          <cell r="E20">
            <v>129.61799999999999</v>
          </cell>
          <cell r="F20">
            <v>165.57599999999999</v>
          </cell>
          <cell r="G20">
            <v>59.859000000000002</v>
          </cell>
          <cell r="H20">
            <v>71.900999999999996</v>
          </cell>
          <cell r="K20">
            <v>189.477</v>
          </cell>
          <cell r="L20">
            <v>237.47699999999998</v>
          </cell>
          <cell r="N20">
            <v>189.477</v>
          </cell>
          <cell r="O20">
            <v>237.47699999999998</v>
          </cell>
          <cell r="R20">
            <v>3.3872</v>
          </cell>
          <cell r="S20">
            <v>1.2763</v>
          </cell>
          <cell r="T20">
            <v>0.18809999999999999</v>
          </cell>
          <cell r="U20">
            <v>0.40200000000000002</v>
          </cell>
          <cell r="V20">
            <v>0.11990000000000001</v>
          </cell>
          <cell r="W20">
            <v>0.13750000000000001</v>
          </cell>
          <cell r="X20">
            <v>0.2354</v>
          </cell>
          <cell r="Y20">
            <v>5.7464000000000004</v>
          </cell>
          <cell r="AB20">
            <v>641.79600000000005</v>
          </cell>
          <cell r="AC20">
            <v>241.82900000000001</v>
          </cell>
          <cell r="AD20">
            <v>35.640999999999998</v>
          </cell>
          <cell r="AE20">
            <v>76.17</v>
          </cell>
          <cell r="AF20">
            <v>22.718</v>
          </cell>
          <cell r="AG20">
            <v>26.053000000000001</v>
          </cell>
          <cell r="AH20">
            <v>44.603000000000002</v>
          </cell>
          <cell r="AI20">
            <v>1088.81</v>
          </cell>
          <cell r="AL20">
            <v>506.34</v>
          </cell>
          <cell r="AM20">
            <v>260.024</v>
          </cell>
          <cell r="AN20">
            <v>35.194000000000003</v>
          </cell>
          <cell r="AO20">
            <v>92.608000000000004</v>
          </cell>
          <cell r="AP20">
            <v>26.236999999999998</v>
          </cell>
          <cell r="AQ20">
            <v>31.236999999999998</v>
          </cell>
          <cell r="AR20">
            <v>40.533000000000001</v>
          </cell>
          <cell r="AS20">
            <v>992.17299999999989</v>
          </cell>
          <cell r="AU20">
            <v>0.95</v>
          </cell>
          <cell r="AX20">
            <v>481.02300000000002</v>
          </cell>
          <cell r="AY20">
            <v>247.023</v>
          </cell>
          <cell r="AZ20">
            <v>33.433999999999997</v>
          </cell>
          <cell r="BA20">
            <v>87.977999999999994</v>
          </cell>
          <cell r="BB20">
            <v>24.925000000000001</v>
          </cell>
          <cell r="BC20">
            <v>29.675000000000001</v>
          </cell>
          <cell r="BD20">
            <v>38.506</v>
          </cell>
          <cell r="BE20">
            <v>942.56399999999985</v>
          </cell>
          <cell r="BH20">
            <v>19.041</v>
          </cell>
          <cell r="BI20">
            <v>9.4920000000000009</v>
          </cell>
          <cell r="BJ20">
            <v>1.0820000000000001</v>
          </cell>
          <cell r="BK20">
            <v>2.9540000000000002</v>
          </cell>
          <cell r="BL20">
            <v>0.72199999999999998</v>
          </cell>
          <cell r="BM20">
            <v>0.86699999999999999</v>
          </cell>
          <cell r="BN20">
            <v>0.99099999999999999</v>
          </cell>
          <cell r="BO20">
            <v>35.149000000000001</v>
          </cell>
          <cell r="BR20">
            <v>33.591000000000001</v>
          </cell>
          <cell r="BS20">
            <v>23.809000000000001</v>
          </cell>
          <cell r="BT20">
            <v>3.5059999999999998</v>
          </cell>
          <cell r="BU20">
            <v>9.6069999999999993</v>
          </cell>
          <cell r="BV20">
            <v>3.024</v>
          </cell>
          <cell r="BW20">
            <v>3.601</v>
          </cell>
          <cell r="BX20">
            <v>4.6719999999999997</v>
          </cell>
          <cell r="BY20">
            <v>81.81</v>
          </cell>
          <cell r="CA20">
            <v>6.173</v>
          </cell>
          <cell r="CB20">
            <v>6.3520000000000003</v>
          </cell>
          <cell r="CD20">
            <v>149.31499999999997</v>
          </cell>
          <cell r="CE20">
            <v>153.06700000000001</v>
          </cell>
          <cell r="CF20">
            <v>150.11000000000001</v>
          </cell>
          <cell r="CH20">
            <v>0.3</v>
          </cell>
          <cell r="CI20">
            <v>-71.239999999999995</v>
          </cell>
          <cell r="CQ20" t="str">
            <v>PriceTableDevonNGL</v>
          </cell>
        </row>
        <row r="21">
          <cell r="B21" t="str">
            <v>72-10-112</v>
          </cell>
          <cell r="C21" t="str">
            <v>Devon-GTH00086</v>
          </cell>
          <cell r="D21" t="str">
            <v>Wakefield 2H,3H,4H CDP</v>
          </cell>
          <cell r="E21">
            <v>162.80600000000001</v>
          </cell>
          <cell r="F21">
            <v>209.953</v>
          </cell>
          <cell r="G21">
            <v>75.186000000000007</v>
          </cell>
          <cell r="H21">
            <v>91.171999999999997</v>
          </cell>
          <cell r="K21">
            <v>237.99200000000002</v>
          </cell>
          <cell r="L21">
            <v>301.125</v>
          </cell>
          <cell r="N21">
            <v>237.99200000000002</v>
          </cell>
          <cell r="O21">
            <v>301.125</v>
          </cell>
          <cell r="R21">
            <v>3.4279000000000002</v>
          </cell>
          <cell r="S21">
            <v>1.2936000000000001</v>
          </cell>
          <cell r="T21">
            <v>0.20899999999999999</v>
          </cell>
          <cell r="U21">
            <v>0.42320000000000002</v>
          </cell>
          <cell r="V21">
            <v>0.13420000000000001</v>
          </cell>
          <cell r="W21">
            <v>0.13930000000000001</v>
          </cell>
          <cell r="X21">
            <v>0.27529999999999999</v>
          </cell>
          <cell r="Y21">
            <v>5.9024999999999999</v>
          </cell>
          <cell r="AB21">
            <v>815.81299999999999</v>
          </cell>
          <cell r="AC21">
            <v>307.86599999999999</v>
          </cell>
          <cell r="AD21">
            <v>49.74</v>
          </cell>
          <cell r="AE21">
            <v>100.718</v>
          </cell>
          <cell r="AF21">
            <v>31.939</v>
          </cell>
          <cell r="AG21">
            <v>33.152000000000001</v>
          </cell>
          <cell r="AH21">
            <v>65.519000000000005</v>
          </cell>
          <cell r="AI21">
            <v>1404.7470000000003</v>
          </cell>
          <cell r="AL21">
            <v>643.63</v>
          </cell>
          <cell r="AM21">
            <v>331.029</v>
          </cell>
          <cell r="AN21">
            <v>49.116</v>
          </cell>
          <cell r="AO21">
            <v>122.45399999999999</v>
          </cell>
          <cell r="AP21">
            <v>36.887</v>
          </cell>
          <cell r="AQ21">
            <v>39.749000000000002</v>
          </cell>
          <cell r="AR21">
            <v>59.540999999999997</v>
          </cell>
          <cell r="AS21">
            <v>1282.4059999999999</v>
          </cell>
          <cell r="AU21">
            <v>0.95</v>
          </cell>
          <cell r="AX21">
            <v>611.44899999999996</v>
          </cell>
          <cell r="AY21">
            <v>314.47800000000001</v>
          </cell>
          <cell r="AZ21">
            <v>46.66</v>
          </cell>
          <cell r="BA21">
            <v>116.331</v>
          </cell>
          <cell r="BB21">
            <v>35.042999999999999</v>
          </cell>
          <cell r="BC21">
            <v>37.762</v>
          </cell>
          <cell r="BD21">
            <v>56.564</v>
          </cell>
          <cell r="BE21">
            <v>1218.2869999999998</v>
          </cell>
          <cell r="BH21">
            <v>24.204000000000001</v>
          </cell>
          <cell r="BI21">
            <v>12.084</v>
          </cell>
          <cell r="BJ21">
            <v>1.5089999999999999</v>
          </cell>
          <cell r="BK21">
            <v>3.9060000000000001</v>
          </cell>
          <cell r="BL21">
            <v>1.014</v>
          </cell>
          <cell r="BM21">
            <v>1.103</v>
          </cell>
          <cell r="BN21">
            <v>1.456</v>
          </cell>
          <cell r="BO21">
            <v>45.276000000000003</v>
          </cell>
          <cell r="BR21">
            <v>42.698</v>
          </cell>
          <cell r="BS21">
            <v>30.31</v>
          </cell>
          <cell r="BT21">
            <v>4.8929999999999998</v>
          </cell>
          <cell r="BU21">
            <v>12.702999999999999</v>
          </cell>
          <cell r="BV21">
            <v>4.2519999999999998</v>
          </cell>
          <cell r="BW21">
            <v>4.5819999999999999</v>
          </cell>
          <cell r="BX21">
            <v>6.8630000000000004</v>
          </cell>
          <cell r="BY21">
            <v>106.30099999999999</v>
          </cell>
          <cell r="CA21">
            <v>7.827</v>
          </cell>
          <cell r="CB21">
            <v>8.0540000000000003</v>
          </cell>
          <cell r="CD21">
            <v>186.77</v>
          </cell>
          <cell r="CE21">
            <v>191.46299999999999</v>
          </cell>
          <cell r="CF21">
            <v>187.76400000000001</v>
          </cell>
          <cell r="CH21">
            <v>0.3</v>
          </cell>
          <cell r="CI21">
            <v>-90.34</v>
          </cell>
          <cell r="CQ21" t="str">
            <v>PriceTableDevonNGL</v>
          </cell>
        </row>
        <row r="22">
          <cell r="B22" t="str">
            <v>72-10-114</v>
          </cell>
          <cell r="C22" t="str">
            <v>Devon-GTH00086</v>
          </cell>
          <cell r="D22" t="str">
            <v>Reilly Bear Creek 2H &amp; 5H CDP</v>
          </cell>
          <cell r="E22">
            <v>222.08099999999999</v>
          </cell>
          <cell r="F22">
            <v>286.10700000000003</v>
          </cell>
          <cell r="G22">
            <v>102.56</v>
          </cell>
          <cell r="H22">
            <v>124.241</v>
          </cell>
          <cell r="K22">
            <v>324.64099999999996</v>
          </cell>
          <cell r="L22">
            <v>410.34800000000001</v>
          </cell>
          <cell r="N22">
            <v>324.64099999999996</v>
          </cell>
          <cell r="O22">
            <v>410.34800000000001</v>
          </cell>
          <cell r="R22">
            <v>3.4028</v>
          </cell>
          <cell r="S22">
            <v>1.2481</v>
          </cell>
          <cell r="T22">
            <v>0.24030000000000001</v>
          </cell>
          <cell r="U22">
            <v>0.41920000000000002</v>
          </cell>
          <cell r="V22">
            <v>0.14410000000000001</v>
          </cell>
          <cell r="W22">
            <v>0.1447</v>
          </cell>
          <cell r="X22">
            <v>0.24390000000000001</v>
          </cell>
          <cell r="Y22">
            <v>5.8430999999999997</v>
          </cell>
          <cell r="AB22">
            <v>1104.6880000000001</v>
          </cell>
          <cell r="AC22">
            <v>405.18400000000003</v>
          </cell>
          <cell r="AD22">
            <v>78.010999999999996</v>
          </cell>
          <cell r="AE22">
            <v>136.09</v>
          </cell>
          <cell r="AF22">
            <v>46.780999999999999</v>
          </cell>
          <cell r="AG22">
            <v>46.975999999999999</v>
          </cell>
          <cell r="AH22">
            <v>79.180000000000007</v>
          </cell>
          <cell r="AI22">
            <v>1896.91</v>
          </cell>
          <cell r="AL22">
            <v>871.53599999999994</v>
          </cell>
          <cell r="AM22">
            <v>435.66899999999998</v>
          </cell>
          <cell r="AN22">
            <v>77.033000000000001</v>
          </cell>
          <cell r="AO22">
            <v>165.46</v>
          </cell>
          <cell r="AP22">
            <v>54.027999999999999</v>
          </cell>
          <cell r="AQ22">
            <v>56.323999999999998</v>
          </cell>
          <cell r="AR22">
            <v>71.954999999999998</v>
          </cell>
          <cell r="AS22">
            <v>1732.0049999999999</v>
          </cell>
          <cell r="AU22">
            <v>0.95</v>
          </cell>
          <cell r="AX22">
            <v>827.95899999999995</v>
          </cell>
          <cell r="AY22">
            <v>413.88600000000002</v>
          </cell>
          <cell r="AZ22">
            <v>73.180999999999997</v>
          </cell>
          <cell r="BA22">
            <v>157.18700000000001</v>
          </cell>
          <cell r="BB22">
            <v>51.326999999999998</v>
          </cell>
          <cell r="BC22">
            <v>53.508000000000003</v>
          </cell>
          <cell r="BD22">
            <v>68.356999999999999</v>
          </cell>
          <cell r="BE22">
            <v>1645.4050000000002</v>
          </cell>
          <cell r="BH22">
            <v>32.774999999999999</v>
          </cell>
          <cell r="BI22">
            <v>15.904</v>
          </cell>
          <cell r="BJ22">
            <v>2.367</v>
          </cell>
          <cell r="BK22">
            <v>5.2779999999999996</v>
          </cell>
          <cell r="BL22">
            <v>1.486</v>
          </cell>
          <cell r="BM22">
            <v>1.5629999999999999</v>
          </cell>
          <cell r="BN22">
            <v>1.76</v>
          </cell>
          <cell r="BO22">
            <v>61.132999999999996</v>
          </cell>
          <cell r="BR22">
            <v>57.817999999999998</v>
          </cell>
          <cell r="BS22">
            <v>39.890999999999998</v>
          </cell>
          <cell r="BT22">
            <v>7.6749999999999998</v>
          </cell>
          <cell r="BU22">
            <v>17.164999999999999</v>
          </cell>
          <cell r="BV22">
            <v>6.2279999999999998</v>
          </cell>
          <cell r="BW22">
            <v>6.492</v>
          </cell>
          <cell r="BX22">
            <v>8.2940000000000005</v>
          </cell>
          <cell r="BY22">
            <v>143.56300000000002</v>
          </cell>
          <cell r="CA22">
            <v>10.667</v>
          </cell>
          <cell r="CB22">
            <v>10.976000000000001</v>
          </cell>
          <cell r="CD22">
            <v>255.80899999999997</v>
          </cell>
          <cell r="CE22">
            <v>262.23700000000002</v>
          </cell>
          <cell r="CF22">
            <v>257.17099999999999</v>
          </cell>
          <cell r="CH22">
            <v>0.3</v>
          </cell>
          <cell r="CI22">
            <v>-123.1</v>
          </cell>
          <cell r="CQ22" t="str">
            <v>PriceTableDevonNGL</v>
          </cell>
        </row>
        <row r="23">
          <cell r="B23" t="str">
            <v>72-10-120</v>
          </cell>
          <cell r="C23" t="str">
            <v>Devon-GTH00086</v>
          </cell>
          <cell r="D23" t="str">
            <v>Reilly Bear Creek 3H &amp; 4H CDP</v>
          </cell>
          <cell r="E23">
            <v>170.18600000000001</v>
          </cell>
          <cell r="F23">
            <v>216.48699999999999</v>
          </cell>
          <cell r="G23">
            <v>78.593999999999994</v>
          </cell>
          <cell r="H23">
            <v>94.009</v>
          </cell>
          <cell r="K23">
            <v>248.78</v>
          </cell>
          <cell r="L23">
            <v>310.49599999999998</v>
          </cell>
          <cell r="N23">
            <v>248.78</v>
          </cell>
          <cell r="O23">
            <v>310.49599999999998</v>
          </cell>
          <cell r="R23">
            <v>3.4771000000000001</v>
          </cell>
          <cell r="S23">
            <v>1.2568999999999999</v>
          </cell>
          <cell r="T23">
            <v>0.23100000000000001</v>
          </cell>
          <cell r="U23">
            <v>0.40660000000000002</v>
          </cell>
          <cell r="V23">
            <v>0.11940000000000001</v>
          </cell>
          <cell r="W23">
            <v>0.1137</v>
          </cell>
          <cell r="X23">
            <v>0.10580000000000001</v>
          </cell>
          <cell r="Y23">
            <v>5.7104999999999997</v>
          </cell>
          <cell r="AB23">
            <v>865.03300000000002</v>
          </cell>
          <cell r="AC23">
            <v>312.69200000000001</v>
          </cell>
          <cell r="AD23">
            <v>57.468000000000004</v>
          </cell>
          <cell r="AE23">
            <v>101.154</v>
          </cell>
          <cell r="AF23">
            <v>29.704000000000001</v>
          </cell>
          <cell r="AG23">
            <v>28.286000000000001</v>
          </cell>
          <cell r="AH23">
            <v>26.321000000000002</v>
          </cell>
          <cell r="AI23">
            <v>1420.6579999999999</v>
          </cell>
          <cell r="AL23">
            <v>682.46199999999999</v>
          </cell>
          <cell r="AM23">
            <v>336.21800000000002</v>
          </cell>
          <cell r="AN23">
            <v>56.747</v>
          </cell>
          <cell r="AO23">
            <v>122.98399999999999</v>
          </cell>
          <cell r="AP23">
            <v>34.305999999999997</v>
          </cell>
          <cell r="AQ23">
            <v>33.914999999999999</v>
          </cell>
          <cell r="AR23">
            <v>23.919</v>
          </cell>
          <cell r="AS23">
            <v>1290.5510000000002</v>
          </cell>
          <cell r="AU23">
            <v>0.95</v>
          </cell>
          <cell r="AX23">
            <v>648.33900000000006</v>
          </cell>
          <cell r="AY23">
            <v>319.40699999999998</v>
          </cell>
          <cell r="AZ23">
            <v>53.91</v>
          </cell>
          <cell r="BA23">
            <v>116.83499999999999</v>
          </cell>
          <cell r="BB23">
            <v>32.591000000000001</v>
          </cell>
          <cell r="BC23">
            <v>32.219000000000001</v>
          </cell>
          <cell r="BD23">
            <v>22.722999999999999</v>
          </cell>
          <cell r="BE23">
            <v>1226.0239999999999</v>
          </cell>
          <cell r="BH23">
            <v>25.664000000000001</v>
          </cell>
          <cell r="BI23">
            <v>12.273999999999999</v>
          </cell>
          <cell r="BJ23">
            <v>1.744</v>
          </cell>
          <cell r="BK23">
            <v>3.923</v>
          </cell>
          <cell r="BL23">
            <v>0.94299999999999995</v>
          </cell>
          <cell r="BM23">
            <v>0.94099999999999995</v>
          </cell>
          <cell r="BN23">
            <v>0.58499999999999996</v>
          </cell>
          <cell r="BO23">
            <v>46.074000000000005</v>
          </cell>
          <cell r="BR23">
            <v>45.274999999999999</v>
          </cell>
          <cell r="BS23">
            <v>30.785</v>
          </cell>
          <cell r="BT23">
            <v>5.6539999999999999</v>
          </cell>
          <cell r="BU23">
            <v>12.757999999999999</v>
          </cell>
          <cell r="BV23">
            <v>3.9540000000000002</v>
          </cell>
          <cell r="BW23">
            <v>3.9089999999999998</v>
          </cell>
          <cell r="BX23">
            <v>2.7570000000000001</v>
          </cell>
          <cell r="BY23">
            <v>105.092</v>
          </cell>
          <cell r="CA23">
            <v>8.0709999999999997</v>
          </cell>
          <cell r="CB23">
            <v>8.3049999999999997</v>
          </cell>
          <cell r="CD23">
            <v>197.09899999999999</v>
          </cell>
          <cell r="CE23">
            <v>202.05199999999999</v>
          </cell>
          <cell r="CF23">
            <v>198.148</v>
          </cell>
          <cell r="CH23">
            <v>0.3</v>
          </cell>
          <cell r="CI23">
            <v>-93.15</v>
          </cell>
          <cell r="CQ23" t="str">
            <v>PriceTableDevonNGL</v>
          </cell>
        </row>
        <row r="24">
          <cell r="B24" t="str">
            <v>72-10-132</v>
          </cell>
          <cell r="C24" t="str">
            <v>Devon-GTH00148</v>
          </cell>
          <cell r="D24" t="str">
            <v>Veal Station Interconnect</v>
          </cell>
          <cell r="E24">
            <v>14675.025</v>
          </cell>
          <cell r="F24">
            <v>17813.547999999999</v>
          </cell>
          <cell r="G24">
            <v>6777.1170000000002</v>
          </cell>
          <cell r="H24">
            <v>7735.4750000000004</v>
          </cell>
          <cell r="K24">
            <v>21452.142</v>
          </cell>
          <cell r="L24">
            <v>25549.023000000001</v>
          </cell>
          <cell r="N24">
            <v>21452.142</v>
          </cell>
          <cell r="O24">
            <v>25549.023000000001</v>
          </cell>
          <cell r="R24">
            <v>2.7574999999999998</v>
          </cell>
          <cell r="S24">
            <v>0.92</v>
          </cell>
          <cell r="T24">
            <v>0.18940000000000001</v>
          </cell>
          <cell r="U24">
            <v>0.2767</v>
          </cell>
          <cell r="V24">
            <v>9.8500000000000004E-2</v>
          </cell>
          <cell r="W24">
            <v>8.7800000000000003E-2</v>
          </cell>
          <cell r="X24">
            <v>0.17119999999999999</v>
          </cell>
          <cell r="Y24">
            <v>4.5011000000000001</v>
          </cell>
          <cell r="AB24">
            <v>59154.281999999999</v>
          </cell>
          <cell r="AC24">
            <v>19735.971000000001</v>
          </cell>
          <cell r="AD24">
            <v>4063.0360000000001</v>
          </cell>
          <cell r="AE24">
            <v>5935.808</v>
          </cell>
          <cell r="AF24">
            <v>2113.0360000000001</v>
          </cell>
          <cell r="AG24">
            <v>1883.498</v>
          </cell>
          <cell r="AH24">
            <v>3672.607</v>
          </cell>
          <cell r="AI24">
            <v>96558.238000000012</v>
          </cell>
          <cell r="AL24">
            <v>46669.345000000001</v>
          </cell>
          <cell r="AM24">
            <v>21220.853999999999</v>
          </cell>
          <cell r="AN24">
            <v>4012.0810000000001</v>
          </cell>
          <cell r="AO24">
            <v>7216.8209999999999</v>
          </cell>
          <cell r="AP24">
            <v>2440.39</v>
          </cell>
          <cell r="AQ24">
            <v>2258.3090000000002</v>
          </cell>
          <cell r="AR24">
            <v>3337.5070000000001</v>
          </cell>
          <cell r="AS24">
            <v>87155.306999999986</v>
          </cell>
          <cell r="AU24">
            <v>0.95</v>
          </cell>
          <cell r="AX24">
            <v>44335.877999999997</v>
          </cell>
          <cell r="AY24">
            <v>20159.811000000002</v>
          </cell>
          <cell r="AZ24">
            <v>3811.4769999999999</v>
          </cell>
          <cell r="BA24">
            <v>6855.98</v>
          </cell>
          <cell r="BB24">
            <v>2318.3710000000001</v>
          </cell>
          <cell r="BC24">
            <v>2145.3939999999998</v>
          </cell>
          <cell r="BD24">
            <v>3170.6320000000001</v>
          </cell>
          <cell r="BE24">
            <v>82797.542999999991</v>
          </cell>
          <cell r="BH24">
            <v>1755.0340000000001</v>
          </cell>
          <cell r="BI24">
            <v>774.673</v>
          </cell>
          <cell r="BJ24">
            <v>123.304</v>
          </cell>
          <cell r="BK24">
            <v>230.22300000000001</v>
          </cell>
          <cell r="BL24">
            <v>67.111000000000004</v>
          </cell>
          <cell r="BM24">
            <v>62.655999999999999</v>
          </cell>
          <cell r="BN24">
            <v>81.623999999999995</v>
          </cell>
          <cell r="BO24">
            <v>3094.625</v>
          </cell>
          <cell r="BR24">
            <v>3096.0439999999999</v>
          </cell>
          <cell r="BS24">
            <v>1943.0450000000001</v>
          </cell>
          <cell r="BT24">
            <v>399.72399999999999</v>
          </cell>
          <cell r="BU24">
            <v>748.673</v>
          </cell>
          <cell r="BV24">
            <v>281.29199999999997</v>
          </cell>
          <cell r="BW24">
            <v>260.30399999999997</v>
          </cell>
          <cell r="BX24">
            <v>384.69799999999998</v>
          </cell>
          <cell r="BY24">
            <v>7113.7800000000007</v>
          </cell>
          <cell r="CA24">
            <v>664.11599999999999</v>
          </cell>
          <cell r="CB24">
            <v>683.35500000000002</v>
          </cell>
          <cell r="CD24">
            <v>17751.888000000003</v>
          </cell>
          <cell r="CE24">
            <v>18197.938999999998</v>
          </cell>
          <cell r="CF24">
            <v>17846.366000000002</v>
          </cell>
          <cell r="CH24">
            <v>0.3</v>
          </cell>
          <cell r="CI24">
            <v>-7664.71</v>
          </cell>
          <cell r="CQ24" t="str">
            <v>PriceTableDevonNGL</v>
          </cell>
        </row>
        <row r="25">
          <cell r="B25" t="str">
            <v>72-10-140</v>
          </cell>
          <cell r="C25" t="str">
            <v>Devon-GTH00086</v>
          </cell>
          <cell r="D25" t="str">
            <v>Goforth 2 &amp; 3H CDP</v>
          </cell>
          <cell r="E25">
            <v>296.19600000000003</v>
          </cell>
          <cell r="F25">
            <v>359.541</v>
          </cell>
          <cell r="G25">
            <v>136.78700000000001</v>
          </cell>
          <cell r="H25">
            <v>156.12899999999999</v>
          </cell>
          <cell r="K25">
            <v>432.98300000000006</v>
          </cell>
          <cell r="L25">
            <v>515.66999999999996</v>
          </cell>
          <cell r="N25">
            <v>432.98300000000006</v>
          </cell>
          <cell r="O25">
            <v>515.66999999999996</v>
          </cell>
          <cell r="R25">
            <v>2.9171999999999998</v>
          </cell>
          <cell r="S25">
            <v>0.95530000000000004</v>
          </cell>
          <cell r="T25">
            <v>0.2041</v>
          </cell>
          <cell r="U25">
            <v>0.27739999999999998</v>
          </cell>
          <cell r="V25">
            <v>0.1026</v>
          </cell>
          <cell r="W25">
            <v>8.2199999999999995E-2</v>
          </cell>
          <cell r="X25">
            <v>0.17249999999999999</v>
          </cell>
          <cell r="Y25">
            <v>4.7112999999999996</v>
          </cell>
          <cell r="AB25">
            <v>1263.098</v>
          </cell>
          <cell r="AC25">
            <v>413.62900000000002</v>
          </cell>
          <cell r="AD25">
            <v>88.372</v>
          </cell>
          <cell r="AE25">
            <v>120.10899999999999</v>
          </cell>
          <cell r="AF25">
            <v>44.423999999999999</v>
          </cell>
          <cell r="AG25">
            <v>35.591000000000001</v>
          </cell>
          <cell r="AH25">
            <v>74.69</v>
          </cell>
          <cell r="AI25">
            <v>2039.9129999999998</v>
          </cell>
          <cell r="AL25">
            <v>996.51199999999994</v>
          </cell>
          <cell r="AM25">
            <v>444.74900000000002</v>
          </cell>
          <cell r="AN25">
            <v>87.263999999999996</v>
          </cell>
          <cell r="AO25">
            <v>146.03</v>
          </cell>
          <cell r="AP25">
            <v>51.305999999999997</v>
          </cell>
          <cell r="AQ25">
            <v>42.673999999999999</v>
          </cell>
          <cell r="AR25">
            <v>67.875</v>
          </cell>
          <cell r="AS25">
            <v>1836.4099999999999</v>
          </cell>
          <cell r="AU25">
            <v>0.95</v>
          </cell>
          <cell r="AX25">
            <v>946.68600000000004</v>
          </cell>
          <cell r="AY25">
            <v>422.512</v>
          </cell>
          <cell r="AZ25">
            <v>82.900999999999996</v>
          </cell>
          <cell r="BA25">
            <v>138.72900000000001</v>
          </cell>
          <cell r="BB25">
            <v>48.741</v>
          </cell>
          <cell r="BC25">
            <v>40.54</v>
          </cell>
          <cell r="BD25">
            <v>64.480999999999995</v>
          </cell>
          <cell r="BE25">
            <v>1744.5900000000001</v>
          </cell>
          <cell r="BH25">
            <v>37.475000000000001</v>
          </cell>
          <cell r="BI25">
            <v>16.236000000000001</v>
          </cell>
          <cell r="BJ25">
            <v>2.6819999999999999</v>
          </cell>
          <cell r="BK25">
            <v>4.6580000000000004</v>
          </cell>
          <cell r="BL25">
            <v>1.411</v>
          </cell>
          <cell r="BM25">
            <v>1.1839999999999999</v>
          </cell>
          <cell r="BN25">
            <v>1.66</v>
          </cell>
          <cell r="BO25">
            <v>65.305999999999997</v>
          </cell>
          <cell r="BR25">
            <v>66.108999999999995</v>
          </cell>
          <cell r="BS25">
            <v>40.722999999999999</v>
          </cell>
          <cell r="BT25">
            <v>8.6940000000000008</v>
          </cell>
          <cell r="BU25">
            <v>15.148999999999999</v>
          </cell>
          <cell r="BV25">
            <v>5.9139999999999997</v>
          </cell>
          <cell r="BW25">
            <v>4.9189999999999996</v>
          </cell>
          <cell r="BX25">
            <v>7.8239999999999998</v>
          </cell>
          <cell r="BY25">
            <v>149.33199999999999</v>
          </cell>
          <cell r="CA25">
            <v>13.404999999999999</v>
          </cell>
          <cell r="CB25">
            <v>13.792999999999999</v>
          </cell>
          <cell r="CD25">
            <v>352.54499999999996</v>
          </cell>
          <cell r="CE25">
            <v>361.40300000000002</v>
          </cell>
          <cell r="CF25">
            <v>354.42099999999999</v>
          </cell>
          <cell r="CH25">
            <v>0.3</v>
          </cell>
          <cell r="CI25">
            <v>-154.69999999999999</v>
          </cell>
          <cell r="CQ25" t="str">
            <v>PriceTableDevonNGL</v>
          </cell>
        </row>
        <row r="26">
          <cell r="B26" t="str">
            <v>72-10-142</v>
          </cell>
          <cell r="C26" t="str">
            <v>Devon-GTH00086</v>
          </cell>
          <cell r="D26" t="str">
            <v>Martha Reeves 1&amp;2 CDP</v>
          </cell>
          <cell r="E26">
            <v>527.32799999999997</v>
          </cell>
          <cell r="F26">
            <v>670.60199999999998</v>
          </cell>
          <cell r="G26">
            <v>243.52699999999999</v>
          </cell>
          <cell r="H26">
            <v>291.20699999999999</v>
          </cell>
          <cell r="K26">
            <v>770.85500000000002</v>
          </cell>
          <cell r="L26">
            <v>961.80899999999997</v>
          </cell>
          <cell r="N26">
            <v>770.85500000000002</v>
          </cell>
          <cell r="O26">
            <v>961.80899999999997</v>
          </cell>
          <cell r="R26">
            <v>3.3765999999999998</v>
          </cell>
          <cell r="S26">
            <v>1.2514000000000001</v>
          </cell>
          <cell r="T26">
            <v>0.2041</v>
          </cell>
          <cell r="U26">
            <v>0.38440000000000002</v>
          </cell>
          <cell r="V26">
            <v>0.1162</v>
          </cell>
          <cell r="W26">
            <v>0.12659999999999999</v>
          </cell>
          <cell r="X26">
            <v>0.16470000000000001</v>
          </cell>
          <cell r="Y26">
            <v>5.6239999999999997</v>
          </cell>
          <cell r="AB26">
            <v>2602.8690000000001</v>
          </cell>
          <cell r="AC26">
            <v>964.64800000000002</v>
          </cell>
          <cell r="AD26">
            <v>157.33199999999999</v>
          </cell>
          <cell r="AE26">
            <v>296.31700000000001</v>
          </cell>
          <cell r="AF26">
            <v>89.572999999999993</v>
          </cell>
          <cell r="AG26">
            <v>97.59</v>
          </cell>
          <cell r="AH26">
            <v>126.96</v>
          </cell>
          <cell r="AI26">
            <v>4335.2890000000007</v>
          </cell>
          <cell r="AL26">
            <v>2053.5149999999999</v>
          </cell>
          <cell r="AM26">
            <v>1037.2260000000001</v>
          </cell>
          <cell r="AN26">
            <v>155.35900000000001</v>
          </cell>
          <cell r="AO26">
            <v>360.26499999999999</v>
          </cell>
          <cell r="AP26">
            <v>103.45</v>
          </cell>
          <cell r="AQ26">
            <v>117.01</v>
          </cell>
          <cell r="AR26">
            <v>115.376</v>
          </cell>
          <cell r="AS26">
            <v>3942.201</v>
          </cell>
          <cell r="AU26">
            <v>0.95</v>
          </cell>
          <cell r="AX26">
            <v>1950.8389999999999</v>
          </cell>
          <cell r="AY26">
            <v>985.36500000000001</v>
          </cell>
          <cell r="AZ26">
            <v>147.59100000000001</v>
          </cell>
          <cell r="BA26">
            <v>342.25200000000001</v>
          </cell>
          <cell r="BB26">
            <v>98.278000000000006</v>
          </cell>
          <cell r="BC26">
            <v>111.16</v>
          </cell>
          <cell r="BD26">
            <v>109.607</v>
          </cell>
          <cell r="BE26">
            <v>3745.0919999999992</v>
          </cell>
          <cell r="BH26">
            <v>77.224000000000004</v>
          </cell>
          <cell r="BI26">
            <v>37.863999999999997</v>
          </cell>
          <cell r="BJ26">
            <v>4.7750000000000004</v>
          </cell>
          <cell r="BK26">
            <v>11.493</v>
          </cell>
          <cell r="BL26">
            <v>2.8450000000000002</v>
          </cell>
          <cell r="BM26">
            <v>3.246</v>
          </cell>
          <cell r="BN26">
            <v>2.8220000000000001</v>
          </cell>
          <cell r="BO26">
            <v>140.26900000000001</v>
          </cell>
          <cell r="BR26">
            <v>136.22999999999999</v>
          </cell>
          <cell r="BS26">
            <v>94.971999999999994</v>
          </cell>
          <cell r="BT26">
            <v>15.478</v>
          </cell>
          <cell r="BU26">
            <v>37.374000000000002</v>
          </cell>
          <cell r="BV26">
            <v>11.923999999999999</v>
          </cell>
          <cell r="BW26">
            <v>13.487</v>
          </cell>
          <cell r="BX26">
            <v>13.298999999999999</v>
          </cell>
          <cell r="BY26">
            <v>322.76400000000001</v>
          </cell>
          <cell r="CA26">
            <v>25.001000000000001</v>
          </cell>
          <cell r="CB26">
            <v>25.725000000000001</v>
          </cell>
          <cell r="CD26">
            <v>613.31999999999994</v>
          </cell>
          <cell r="CE26">
            <v>628.73099999999999</v>
          </cell>
          <cell r="CF26">
            <v>616.58399999999995</v>
          </cell>
          <cell r="CH26">
            <v>0.3</v>
          </cell>
          <cell r="CI26">
            <v>-288.54000000000002</v>
          </cell>
          <cell r="CQ26" t="str">
            <v>PriceTableDevonNGL</v>
          </cell>
        </row>
        <row r="27">
          <cell r="B27" t="str">
            <v>72-10-153</v>
          </cell>
          <cell r="C27" t="str">
            <v>Devon-GTH00086</v>
          </cell>
          <cell r="D27" t="str">
            <v>J E Carter 1,4,5,7 CDP</v>
          </cell>
          <cell r="E27">
            <v>622.48400000000004</v>
          </cell>
          <cell r="F27">
            <v>811.49199999999996</v>
          </cell>
          <cell r="G27">
            <v>287.471</v>
          </cell>
          <cell r="H27">
            <v>352.38799999999998</v>
          </cell>
          <cell r="K27">
            <v>909.95500000000004</v>
          </cell>
          <cell r="L27">
            <v>1163.8799999999999</v>
          </cell>
          <cell r="N27">
            <v>909.95500000000004</v>
          </cell>
          <cell r="O27">
            <v>1163.8799999999999</v>
          </cell>
          <cell r="R27">
            <v>3.4034</v>
          </cell>
          <cell r="S27">
            <v>1.3392999999999999</v>
          </cell>
          <cell r="T27">
            <v>0.25509999999999999</v>
          </cell>
          <cell r="U27">
            <v>0.43619999999999998</v>
          </cell>
          <cell r="V27">
            <v>0.1416</v>
          </cell>
          <cell r="W27">
            <v>0.1515</v>
          </cell>
          <cell r="X27">
            <v>0.32119999999999999</v>
          </cell>
          <cell r="Y27">
            <v>6.0483000000000002</v>
          </cell>
          <cell r="AB27">
            <v>3096.9409999999998</v>
          </cell>
          <cell r="AC27">
            <v>1218.703</v>
          </cell>
          <cell r="AD27">
            <v>232.13</v>
          </cell>
          <cell r="AE27">
            <v>396.92200000000003</v>
          </cell>
          <cell r="AF27">
            <v>128.85</v>
          </cell>
          <cell r="AG27">
            <v>137.858</v>
          </cell>
          <cell r="AH27">
            <v>292.27800000000002</v>
          </cell>
          <cell r="AI27">
            <v>5503.6820000000007</v>
          </cell>
          <cell r="AL27">
            <v>2443.3090000000002</v>
          </cell>
          <cell r="AM27">
            <v>1310.395</v>
          </cell>
          <cell r="AN27">
            <v>229.21899999999999</v>
          </cell>
          <cell r="AO27">
            <v>482.58199999999999</v>
          </cell>
          <cell r="AP27">
            <v>148.81200000000001</v>
          </cell>
          <cell r="AQ27">
            <v>165.291</v>
          </cell>
          <cell r="AR27">
            <v>265.61</v>
          </cell>
          <cell r="AS27">
            <v>5045.2179999999998</v>
          </cell>
          <cell r="AU27">
            <v>0.95</v>
          </cell>
          <cell r="AX27">
            <v>2321.1439999999998</v>
          </cell>
          <cell r="AY27">
            <v>1244.875</v>
          </cell>
          <cell r="AZ27">
            <v>217.75800000000001</v>
          </cell>
          <cell r="BA27">
            <v>458.45299999999997</v>
          </cell>
          <cell r="BB27">
            <v>141.37100000000001</v>
          </cell>
          <cell r="BC27">
            <v>157.02600000000001</v>
          </cell>
          <cell r="BD27">
            <v>252.33</v>
          </cell>
          <cell r="BE27">
            <v>4792.9569999999994</v>
          </cell>
          <cell r="BH27">
            <v>91.882000000000005</v>
          </cell>
          <cell r="BI27">
            <v>47.835999999999999</v>
          </cell>
          <cell r="BJ27">
            <v>7.0449999999999999</v>
          </cell>
          <cell r="BK27">
            <v>15.395</v>
          </cell>
          <cell r="BL27">
            <v>4.0919999999999996</v>
          </cell>
          <cell r="BM27">
            <v>4.5860000000000003</v>
          </cell>
          <cell r="BN27">
            <v>6.4960000000000004</v>
          </cell>
          <cell r="BO27">
            <v>177.33200000000005</v>
          </cell>
          <cell r="BR27">
            <v>162.089</v>
          </cell>
          <cell r="BS27">
            <v>119.98399999999999</v>
          </cell>
          <cell r="BT27">
            <v>22.837</v>
          </cell>
          <cell r="BU27">
            <v>50.063000000000002</v>
          </cell>
          <cell r="BV27">
            <v>17.152999999999999</v>
          </cell>
          <cell r="BW27">
            <v>19.052</v>
          </cell>
          <cell r="BX27">
            <v>30.616</v>
          </cell>
          <cell r="BY27">
            <v>421.79399999999998</v>
          </cell>
          <cell r="CA27">
            <v>30.254000000000001</v>
          </cell>
          <cell r="CB27">
            <v>31.13</v>
          </cell>
          <cell r="CD27">
            <v>710.9559999999999</v>
          </cell>
          <cell r="CE27">
            <v>728.82</v>
          </cell>
          <cell r="CF27">
            <v>714.74</v>
          </cell>
          <cell r="CH27">
            <v>0.3</v>
          </cell>
          <cell r="CI27">
            <v>-349.16</v>
          </cell>
          <cell r="CQ27" t="str">
            <v>PriceTableDevonNGL</v>
          </cell>
        </row>
        <row r="28">
          <cell r="B28" t="str">
            <v>72-10-155</v>
          </cell>
          <cell r="C28" t="str">
            <v>Devon-GTH00086</v>
          </cell>
          <cell r="D28" t="str">
            <v>Cleveland Federal 1,2,3H CDP</v>
          </cell>
          <cell r="E28">
            <v>1052.577</v>
          </cell>
          <cell r="F28">
            <v>1287.951</v>
          </cell>
          <cell r="G28">
            <v>486.09399999999999</v>
          </cell>
          <cell r="H28">
            <v>559.28899999999999</v>
          </cell>
          <cell r="K28">
            <v>1538.671</v>
          </cell>
          <cell r="L28">
            <v>1847.24</v>
          </cell>
          <cell r="N28">
            <v>1538.671</v>
          </cell>
          <cell r="O28">
            <v>1847.24</v>
          </cell>
          <cell r="R28">
            <v>2.9413</v>
          </cell>
          <cell r="S28">
            <v>1.0288999999999999</v>
          </cell>
          <cell r="T28">
            <v>0.22770000000000001</v>
          </cell>
          <cell r="U28">
            <v>0.31080000000000002</v>
          </cell>
          <cell r="V28">
            <v>0.11650000000000001</v>
          </cell>
          <cell r="W28">
            <v>9.6699999999999994E-2</v>
          </cell>
          <cell r="X28">
            <v>0.154</v>
          </cell>
          <cell r="Y28">
            <v>4.8758999999999997</v>
          </cell>
          <cell r="AB28">
            <v>4525.6930000000002</v>
          </cell>
          <cell r="AC28">
            <v>1583.1389999999999</v>
          </cell>
          <cell r="AD28">
            <v>350.35500000000002</v>
          </cell>
          <cell r="AE28">
            <v>478.21899999999999</v>
          </cell>
          <cell r="AF28">
            <v>179.255</v>
          </cell>
          <cell r="AG28">
            <v>148.78899999999999</v>
          </cell>
          <cell r="AH28">
            <v>236.95500000000001</v>
          </cell>
          <cell r="AI28">
            <v>7502.4049999999997</v>
          </cell>
          <cell r="AL28">
            <v>3570.5129999999999</v>
          </cell>
          <cell r="AM28">
            <v>1702.25</v>
          </cell>
          <cell r="AN28">
            <v>345.96100000000001</v>
          </cell>
          <cell r="AO28">
            <v>581.42399999999998</v>
          </cell>
          <cell r="AP28">
            <v>207.02500000000001</v>
          </cell>
          <cell r="AQ28">
            <v>178.398</v>
          </cell>
          <cell r="AR28">
            <v>215.334</v>
          </cell>
          <cell r="AS28">
            <v>6800.9049999999997</v>
          </cell>
          <cell r="AU28">
            <v>0.95</v>
          </cell>
          <cell r="AX28">
            <v>3391.9870000000001</v>
          </cell>
          <cell r="AY28">
            <v>1617.1379999999999</v>
          </cell>
          <cell r="AZ28">
            <v>328.66300000000001</v>
          </cell>
          <cell r="BA28">
            <v>552.35299999999995</v>
          </cell>
          <cell r="BB28">
            <v>196.67400000000001</v>
          </cell>
          <cell r="BC28">
            <v>169.47800000000001</v>
          </cell>
          <cell r="BD28">
            <v>204.56700000000001</v>
          </cell>
          <cell r="BE28">
            <v>6460.8600000000006</v>
          </cell>
          <cell r="BH28">
            <v>134.27199999999999</v>
          </cell>
          <cell r="BI28">
            <v>62.140999999999998</v>
          </cell>
          <cell r="BJ28">
            <v>10.632</v>
          </cell>
          <cell r="BK28">
            <v>18.547999999999998</v>
          </cell>
          <cell r="BL28">
            <v>5.6929999999999996</v>
          </cell>
          <cell r="BM28">
            <v>4.95</v>
          </cell>
          <cell r="BN28">
            <v>5.266</v>
          </cell>
          <cell r="BO28">
            <v>241.50199999999998</v>
          </cell>
          <cell r="BR28">
            <v>236.86799999999999</v>
          </cell>
          <cell r="BS28">
            <v>155.863</v>
          </cell>
          <cell r="BT28">
            <v>34.468000000000004</v>
          </cell>
          <cell r="BU28">
            <v>60.317</v>
          </cell>
          <cell r="BV28">
            <v>23.863</v>
          </cell>
          <cell r="BW28">
            <v>20.562999999999999</v>
          </cell>
          <cell r="BX28">
            <v>24.82</v>
          </cell>
          <cell r="BY28">
            <v>556.76200000000006</v>
          </cell>
          <cell r="CA28">
            <v>48.017000000000003</v>
          </cell>
          <cell r="CB28">
            <v>49.408000000000001</v>
          </cell>
          <cell r="CD28">
            <v>1241.0700000000002</v>
          </cell>
          <cell r="CE28">
            <v>1272.2539999999999</v>
          </cell>
          <cell r="CF28">
            <v>1247.675</v>
          </cell>
          <cell r="CH28">
            <v>0.3</v>
          </cell>
          <cell r="CI28">
            <v>-554.16999999999996</v>
          </cell>
          <cell r="CQ28" t="str">
            <v>PriceTableDevonNGL</v>
          </cell>
        </row>
        <row r="29">
          <cell r="B29" t="str">
            <v>72-10-186</v>
          </cell>
          <cell r="C29" t="str">
            <v>Devon-GTH00086</v>
          </cell>
          <cell r="D29" t="str">
            <v>Faxel 4&amp;7 CDP</v>
          </cell>
          <cell r="E29">
            <v>758.53899999999999</v>
          </cell>
          <cell r="F29">
            <v>971.80600000000004</v>
          </cell>
          <cell r="G29">
            <v>350.303</v>
          </cell>
          <cell r="H29">
            <v>422.00299999999999</v>
          </cell>
          <cell r="K29">
            <v>1108.8420000000001</v>
          </cell>
          <cell r="L29">
            <v>1393.809</v>
          </cell>
          <cell r="N29">
            <v>1108.8420000000001</v>
          </cell>
          <cell r="O29">
            <v>1393.809</v>
          </cell>
          <cell r="R29">
            <v>3.3031999999999999</v>
          </cell>
          <cell r="S29">
            <v>1.2109000000000001</v>
          </cell>
          <cell r="T29">
            <v>0.21609999999999999</v>
          </cell>
          <cell r="U29">
            <v>0.38550000000000001</v>
          </cell>
          <cell r="V29">
            <v>0.1273</v>
          </cell>
          <cell r="W29">
            <v>0.13669999999999999</v>
          </cell>
          <cell r="X29">
            <v>0.2767</v>
          </cell>
          <cell r="Y29">
            <v>5.6563999999999997</v>
          </cell>
          <cell r="AB29">
            <v>3662.7269999999999</v>
          </cell>
          <cell r="AC29">
            <v>1342.6969999999999</v>
          </cell>
          <cell r="AD29">
            <v>239.62100000000001</v>
          </cell>
          <cell r="AE29">
            <v>427.459</v>
          </cell>
          <cell r="AF29">
            <v>141.15600000000001</v>
          </cell>
          <cell r="AG29">
            <v>151.57900000000001</v>
          </cell>
          <cell r="AH29">
            <v>306.81700000000001</v>
          </cell>
          <cell r="AI29">
            <v>6272.0559999999996</v>
          </cell>
          <cell r="AL29">
            <v>2889.6819999999998</v>
          </cell>
          <cell r="AM29">
            <v>1443.7180000000001</v>
          </cell>
          <cell r="AN29">
            <v>236.61600000000001</v>
          </cell>
          <cell r="AO29">
            <v>519.70899999999995</v>
          </cell>
          <cell r="AP29">
            <v>163.024</v>
          </cell>
          <cell r="AQ29">
            <v>181.74299999999999</v>
          </cell>
          <cell r="AR29">
            <v>278.822</v>
          </cell>
          <cell r="AS29">
            <v>5713.3140000000003</v>
          </cell>
          <cell r="AU29">
            <v>0.95</v>
          </cell>
          <cell r="AX29">
            <v>2745.1979999999999</v>
          </cell>
          <cell r="AY29">
            <v>1371.5319999999999</v>
          </cell>
          <cell r="AZ29">
            <v>224.785</v>
          </cell>
          <cell r="BA29">
            <v>493.72399999999999</v>
          </cell>
          <cell r="BB29">
            <v>154.87299999999999</v>
          </cell>
          <cell r="BC29">
            <v>172.65600000000001</v>
          </cell>
          <cell r="BD29">
            <v>264.88099999999997</v>
          </cell>
          <cell r="BE29">
            <v>5427.6489999999994</v>
          </cell>
          <cell r="BH29">
            <v>108.669</v>
          </cell>
          <cell r="BI29">
            <v>52.703000000000003</v>
          </cell>
          <cell r="BJ29">
            <v>7.2720000000000002</v>
          </cell>
          <cell r="BK29">
            <v>16.579000000000001</v>
          </cell>
          <cell r="BL29">
            <v>4.4829999999999997</v>
          </cell>
          <cell r="BM29">
            <v>5.0419999999999998</v>
          </cell>
          <cell r="BN29">
            <v>6.819</v>
          </cell>
          <cell r="BO29">
            <v>201.56700000000001</v>
          </cell>
          <cell r="BR29">
            <v>191.702</v>
          </cell>
          <cell r="BS29">
            <v>132.191</v>
          </cell>
          <cell r="BT29">
            <v>23.574000000000002</v>
          </cell>
          <cell r="BU29">
            <v>53.914999999999999</v>
          </cell>
          <cell r="BV29">
            <v>18.791</v>
          </cell>
          <cell r="BW29">
            <v>20.949000000000002</v>
          </cell>
          <cell r="BX29">
            <v>32.137999999999998</v>
          </cell>
          <cell r="BY29">
            <v>473.26000000000005</v>
          </cell>
          <cell r="CA29">
            <v>36.229999999999997</v>
          </cell>
          <cell r="CB29">
            <v>37.28</v>
          </cell>
          <cell r="CD29">
            <v>883.26900000000001</v>
          </cell>
          <cell r="CE29">
            <v>905.46299999999997</v>
          </cell>
          <cell r="CF29">
            <v>887.97</v>
          </cell>
          <cell r="CH29">
            <v>0.3</v>
          </cell>
          <cell r="CI29">
            <v>-418.14</v>
          </cell>
          <cell r="CQ29" t="str">
            <v>PriceTableDevonNGL</v>
          </cell>
        </row>
        <row r="30">
          <cell r="B30" t="str">
            <v>72-10-187</v>
          </cell>
          <cell r="C30" t="str">
            <v>Devon-GTH00086</v>
          </cell>
          <cell r="D30" t="str">
            <v>Ben Johnson 1H CDP</v>
          </cell>
          <cell r="E30">
            <v>805.05</v>
          </cell>
          <cell r="F30">
            <v>1034.758</v>
          </cell>
          <cell r="G30">
            <v>371.78300000000002</v>
          </cell>
          <cell r="H30">
            <v>449.34</v>
          </cell>
          <cell r="K30">
            <v>1176.8330000000001</v>
          </cell>
          <cell r="L30">
            <v>1484.098</v>
          </cell>
          <cell r="N30">
            <v>1176.8330000000001</v>
          </cell>
          <cell r="O30">
            <v>1484.098</v>
          </cell>
          <cell r="R30">
            <v>3.3837000000000002</v>
          </cell>
          <cell r="S30">
            <v>1.2735000000000001</v>
          </cell>
          <cell r="T30">
            <v>0.19259999999999999</v>
          </cell>
          <cell r="U30">
            <v>0.40589999999999998</v>
          </cell>
          <cell r="V30">
            <v>0.12180000000000001</v>
          </cell>
          <cell r="W30">
            <v>0.14380000000000001</v>
          </cell>
          <cell r="X30">
            <v>0.2621</v>
          </cell>
          <cell r="Y30">
            <v>5.7834000000000003</v>
          </cell>
          <cell r="AB30">
            <v>3982.05</v>
          </cell>
          <cell r="AC30">
            <v>1498.6969999999999</v>
          </cell>
          <cell r="AD30">
            <v>226.65799999999999</v>
          </cell>
          <cell r="AE30">
            <v>477.67700000000002</v>
          </cell>
          <cell r="AF30">
            <v>143.33799999999999</v>
          </cell>
          <cell r="AG30">
            <v>169.22900000000001</v>
          </cell>
          <cell r="AH30">
            <v>308.44799999999998</v>
          </cell>
          <cell r="AI30">
            <v>6806.0970000000007</v>
          </cell>
          <cell r="AL30">
            <v>3141.61</v>
          </cell>
          <cell r="AM30">
            <v>1611.4549999999999</v>
          </cell>
          <cell r="AN30">
            <v>223.815</v>
          </cell>
          <cell r="AO30">
            <v>580.76499999999999</v>
          </cell>
          <cell r="AP30">
            <v>165.54400000000001</v>
          </cell>
          <cell r="AQ30">
            <v>202.905</v>
          </cell>
          <cell r="AR30">
            <v>280.30399999999997</v>
          </cell>
          <cell r="AS30">
            <v>6206.3980000000001</v>
          </cell>
          <cell r="AU30">
            <v>0.95</v>
          </cell>
          <cell r="AX30">
            <v>2984.53</v>
          </cell>
          <cell r="AY30">
            <v>1530.8820000000001</v>
          </cell>
          <cell r="AZ30">
            <v>212.624</v>
          </cell>
          <cell r="BA30">
            <v>551.72699999999998</v>
          </cell>
          <cell r="BB30">
            <v>157.267</v>
          </cell>
          <cell r="BC30">
            <v>192.76</v>
          </cell>
          <cell r="BD30">
            <v>266.28899999999999</v>
          </cell>
          <cell r="BE30">
            <v>5896.0789999999997</v>
          </cell>
          <cell r="BH30">
            <v>118.142</v>
          </cell>
          <cell r="BI30">
            <v>58.826999999999998</v>
          </cell>
          <cell r="BJ30">
            <v>6.8789999999999996</v>
          </cell>
          <cell r="BK30">
            <v>18.527000000000001</v>
          </cell>
          <cell r="BL30">
            <v>4.5519999999999996</v>
          </cell>
          <cell r="BM30">
            <v>5.63</v>
          </cell>
          <cell r="BN30">
            <v>6.8550000000000004</v>
          </cell>
          <cell r="BO30">
            <v>219.41199999999998</v>
          </cell>
          <cell r="BR30">
            <v>208.41399999999999</v>
          </cell>
          <cell r="BS30">
            <v>147.55000000000001</v>
          </cell>
          <cell r="BT30">
            <v>22.298999999999999</v>
          </cell>
          <cell r="BU30">
            <v>60.249000000000002</v>
          </cell>
          <cell r="BV30">
            <v>19.081</v>
          </cell>
          <cell r="BW30">
            <v>23.388000000000002</v>
          </cell>
          <cell r="BX30">
            <v>32.308999999999997</v>
          </cell>
          <cell r="BY30">
            <v>513.29</v>
          </cell>
          <cell r="CA30">
            <v>38.576999999999998</v>
          </cell>
          <cell r="CB30">
            <v>39.695</v>
          </cell>
          <cell r="CD30">
            <v>931.11299999999994</v>
          </cell>
          <cell r="CE30">
            <v>954.50900000000001</v>
          </cell>
          <cell r="CF30">
            <v>936.06799999999998</v>
          </cell>
          <cell r="CH30">
            <v>0.3</v>
          </cell>
          <cell r="CI30">
            <v>-445.23</v>
          </cell>
          <cell r="CQ30" t="str">
            <v>PriceTableDevonNGL</v>
          </cell>
        </row>
        <row r="31">
          <cell r="B31" t="str">
            <v>72-10-189</v>
          </cell>
          <cell r="C31" t="str">
            <v>Devon-GTH00086</v>
          </cell>
          <cell r="D31" t="str">
            <v>Martha Reeves 3H - 5H CDP</v>
          </cell>
          <cell r="E31">
            <v>752.798</v>
          </cell>
          <cell r="F31">
            <v>957.26599999999996</v>
          </cell>
          <cell r="G31">
            <v>347.65199999999999</v>
          </cell>
          <cell r="H31">
            <v>415.69</v>
          </cell>
          <cell r="K31">
            <v>1100.45</v>
          </cell>
          <cell r="L31">
            <v>1372.9559999999999</v>
          </cell>
          <cell r="N31">
            <v>1100.45</v>
          </cell>
          <cell r="O31">
            <v>1372.9559999999999</v>
          </cell>
          <cell r="R31">
            <v>3.3317000000000001</v>
          </cell>
          <cell r="S31">
            <v>1.2316</v>
          </cell>
          <cell r="T31">
            <v>0.20119999999999999</v>
          </cell>
          <cell r="U31">
            <v>0.38829999999999998</v>
          </cell>
          <cell r="V31">
            <v>0.1201</v>
          </cell>
          <cell r="W31">
            <v>0.13189999999999999</v>
          </cell>
          <cell r="X31">
            <v>0.1847</v>
          </cell>
          <cell r="Y31">
            <v>5.5895000000000001</v>
          </cell>
          <cell r="AB31">
            <v>3666.3690000000001</v>
          </cell>
          <cell r="AC31">
            <v>1355.3140000000001</v>
          </cell>
          <cell r="AD31">
            <v>221.411</v>
          </cell>
          <cell r="AE31">
            <v>427.30500000000001</v>
          </cell>
          <cell r="AF31">
            <v>132.16399999999999</v>
          </cell>
          <cell r="AG31">
            <v>145.149</v>
          </cell>
          <cell r="AH31">
            <v>203.25299999999999</v>
          </cell>
          <cell r="AI31">
            <v>6150.9650000000001</v>
          </cell>
          <cell r="AL31">
            <v>2892.5549999999998</v>
          </cell>
          <cell r="AM31">
            <v>1457.2840000000001</v>
          </cell>
          <cell r="AN31">
            <v>218.63399999999999</v>
          </cell>
          <cell r="AO31">
            <v>519.52200000000005</v>
          </cell>
          <cell r="AP31">
            <v>152.63900000000001</v>
          </cell>
          <cell r="AQ31">
            <v>174.03299999999999</v>
          </cell>
          <cell r="AR31">
            <v>184.708</v>
          </cell>
          <cell r="AS31">
            <v>5599.375</v>
          </cell>
          <cell r="AU31">
            <v>0.95</v>
          </cell>
          <cell r="AX31">
            <v>2747.9270000000001</v>
          </cell>
          <cell r="AY31">
            <v>1384.42</v>
          </cell>
          <cell r="AZ31">
            <v>207.702</v>
          </cell>
          <cell r="BA31">
            <v>493.54599999999999</v>
          </cell>
          <cell r="BB31">
            <v>145.00700000000001</v>
          </cell>
          <cell r="BC31">
            <v>165.33099999999999</v>
          </cell>
          <cell r="BD31">
            <v>175.47300000000001</v>
          </cell>
          <cell r="BE31">
            <v>5319.4059999999999</v>
          </cell>
          <cell r="BH31">
            <v>108.777</v>
          </cell>
          <cell r="BI31">
            <v>53.198999999999998</v>
          </cell>
          <cell r="BJ31">
            <v>6.7190000000000003</v>
          </cell>
          <cell r="BK31">
            <v>16.573</v>
          </cell>
          <cell r="BL31">
            <v>4.1980000000000004</v>
          </cell>
          <cell r="BM31">
            <v>4.8289999999999997</v>
          </cell>
          <cell r="BN31">
            <v>4.5170000000000003</v>
          </cell>
          <cell r="BO31">
            <v>198.81200000000001</v>
          </cell>
          <cell r="BR31">
            <v>191.892</v>
          </cell>
          <cell r="BS31">
            <v>133.43299999999999</v>
          </cell>
          <cell r="BT31">
            <v>21.783000000000001</v>
          </cell>
          <cell r="BU31">
            <v>53.895000000000003</v>
          </cell>
          <cell r="BV31">
            <v>17.594000000000001</v>
          </cell>
          <cell r="BW31">
            <v>20.059999999999999</v>
          </cell>
          <cell r="BX31">
            <v>21.29</v>
          </cell>
          <cell r="BY31">
            <v>459.947</v>
          </cell>
          <cell r="CA31">
            <v>35.688000000000002</v>
          </cell>
          <cell r="CB31">
            <v>36.722000000000001</v>
          </cell>
          <cell r="CD31">
            <v>876.28699999999992</v>
          </cell>
          <cell r="CE31">
            <v>898.30499999999995</v>
          </cell>
          <cell r="CF31">
            <v>880.95</v>
          </cell>
          <cell r="CH31">
            <v>0.3</v>
          </cell>
          <cell r="CI31">
            <v>-411.89</v>
          </cell>
          <cell r="CQ31" t="str">
            <v>PriceTableDevonNGL</v>
          </cell>
        </row>
        <row r="32">
          <cell r="B32" t="str">
            <v>72-10-191</v>
          </cell>
          <cell r="C32" t="str">
            <v>Devon-GTH00086</v>
          </cell>
          <cell r="D32" t="str">
            <v>Lake Weatherford C CDP</v>
          </cell>
          <cell r="E32">
            <v>124.788</v>
          </cell>
          <cell r="F32">
            <v>154.29300000000001</v>
          </cell>
          <cell r="G32">
            <v>57.628999999999998</v>
          </cell>
          <cell r="H32">
            <v>67.001000000000005</v>
          </cell>
          <cell r="K32">
            <v>182.417</v>
          </cell>
          <cell r="L32">
            <v>221.29400000000001</v>
          </cell>
          <cell r="N32">
            <v>182.417</v>
          </cell>
          <cell r="O32">
            <v>221.29400000000001</v>
          </cell>
          <cell r="R32">
            <v>3.0049000000000001</v>
          </cell>
          <cell r="S32">
            <v>1.0246999999999999</v>
          </cell>
          <cell r="T32">
            <v>0.21590000000000001</v>
          </cell>
          <cell r="U32">
            <v>0.31909999999999999</v>
          </cell>
          <cell r="V32">
            <v>0.1168</v>
          </cell>
          <cell r="W32">
            <v>0.1118</v>
          </cell>
          <cell r="X32">
            <v>0.1547</v>
          </cell>
          <cell r="Y32">
            <v>4.9478999999999997</v>
          </cell>
          <cell r="AB32">
            <v>548.14499999999998</v>
          </cell>
          <cell r="AC32">
            <v>186.923</v>
          </cell>
          <cell r="AD32">
            <v>39.384</v>
          </cell>
          <cell r="AE32">
            <v>58.209000000000003</v>
          </cell>
          <cell r="AF32">
            <v>21.306000000000001</v>
          </cell>
          <cell r="AG32">
            <v>20.393999999999998</v>
          </cell>
          <cell r="AH32">
            <v>28.22</v>
          </cell>
          <cell r="AI32">
            <v>902.58100000000013</v>
          </cell>
          <cell r="AL32">
            <v>432.45499999999998</v>
          </cell>
          <cell r="AM32">
            <v>200.98699999999999</v>
          </cell>
          <cell r="AN32">
            <v>38.89</v>
          </cell>
          <cell r="AO32">
            <v>70.771000000000001</v>
          </cell>
          <cell r="AP32">
            <v>24.606999999999999</v>
          </cell>
          <cell r="AQ32">
            <v>24.452000000000002</v>
          </cell>
          <cell r="AR32">
            <v>25.645</v>
          </cell>
          <cell r="AS32">
            <v>817.8069999999999</v>
          </cell>
          <cell r="AU32">
            <v>0.95</v>
          </cell>
          <cell r="AX32">
            <v>410.83199999999999</v>
          </cell>
          <cell r="AY32">
            <v>190.93799999999999</v>
          </cell>
          <cell r="AZ32">
            <v>36.945999999999998</v>
          </cell>
          <cell r="BA32">
            <v>67.231999999999999</v>
          </cell>
          <cell r="BB32">
            <v>23.376999999999999</v>
          </cell>
          <cell r="BC32">
            <v>23.228999999999999</v>
          </cell>
          <cell r="BD32">
            <v>24.363</v>
          </cell>
          <cell r="BE32">
            <v>776.91699999999992</v>
          </cell>
          <cell r="BH32">
            <v>16.263000000000002</v>
          </cell>
          <cell r="BI32">
            <v>7.3369999999999997</v>
          </cell>
          <cell r="BJ32">
            <v>1.1950000000000001</v>
          </cell>
          <cell r="BK32">
            <v>2.258</v>
          </cell>
          <cell r="BL32">
            <v>0.67700000000000005</v>
          </cell>
          <cell r="BM32">
            <v>0.67800000000000005</v>
          </cell>
          <cell r="BN32">
            <v>0.627</v>
          </cell>
          <cell r="BO32">
            <v>29.035</v>
          </cell>
          <cell r="BR32">
            <v>28.689</v>
          </cell>
          <cell r="BS32">
            <v>18.402999999999999</v>
          </cell>
          <cell r="BT32">
            <v>3.875</v>
          </cell>
          <cell r="BU32">
            <v>7.3419999999999996</v>
          </cell>
          <cell r="BV32">
            <v>2.8359999999999999</v>
          </cell>
          <cell r="BW32">
            <v>2.8180000000000001</v>
          </cell>
          <cell r="BX32">
            <v>2.956</v>
          </cell>
          <cell r="BY32">
            <v>66.918999999999997</v>
          </cell>
          <cell r="CA32">
            <v>5.7519999999999998</v>
          </cell>
          <cell r="CB32">
            <v>5.9189999999999996</v>
          </cell>
          <cell r="CD32">
            <v>148.45599999999999</v>
          </cell>
          <cell r="CE32">
            <v>152.18600000000001</v>
          </cell>
          <cell r="CF32">
            <v>149.24600000000001</v>
          </cell>
          <cell r="CH32">
            <v>0.3</v>
          </cell>
          <cell r="CI32">
            <v>-66.39</v>
          </cell>
          <cell r="CQ32" t="str">
            <v>PriceTableDevonNGL</v>
          </cell>
        </row>
        <row r="33">
          <cell r="B33" t="str">
            <v>72-10-203</v>
          </cell>
          <cell r="C33" t="str">
            <v>Devon-GTH00086</v>
          </cell>
          <cell r="D33" t="str">
            <v>Coomer 2 &amp; 3H CDP</v>
          </cell>
          <cell r="E33">
            <v>877.05399999999997</v>
          </cell>
          <cell r="F33">
            <v>964.96</v>
          </cell>
          <cell r="G33">
            <v>405.03500000000003</v>
          </cell>
          <cell r="H33">
            <v>419.03100000000001</v>
          </cell>
          <cell r="K33">
            <v>1282.0889999999999</v>
          </cell>
          <cell r="L33">
            <v>1383.991</v>
          </cell>
          <cell r="N33">
            <v>1282.0889999999999</v>
          </cell>
          <cell r="O33">
            <v>1383.991</v>
          </cell>
          <cell r="R33">
            <v>1.8193999999999999</v>
          </cell>
          <cell r="S33">
            <v>0.32350000000000001</v>
          </cell>
          <cell r="T33">
            <v>6.93E-2</v>
          </cell>
          <cell r="U33">
            <v>0.06</v>
          </cell>
          <cell r="V33">
            <v>1.9400000000000001E-2</v>
          </cell>
          <cell r="W33">
            <v>1.0999999999999999E-2</v>
          </cell>
          <cell r="X33">
            <v>1.7100000000000001E-2</v>
          </cell>
          <cell r="Y33">
            <v>2.3197000000000001</v>
          </cell>
          <cell r="AB33">
            <v>2332.6329999999998</v>
          </cell>
          <cell r="AC33">
            <v>414.75599999999997</v>
          </cell>
          <cell r="AD33">
            <v>88.849000000000004</v>
          </cell>
          <cell r="AE33">
            <v>76.924999999999997</v>
          </cell>
          <cell r="AF33">
            <v>24.873000000000001</v>
          </cell>
          <cell r="AG33">
            <v>14.103</v>
          </cell>
          <cell r="AH33">
            <v>21.923999999999999</v>
          </cell>
          <cell r="AI33">
            <v>2974.0630000000001</v>
          </cell>
          <cell r="AL33">
            <v>1840.3140000000001</v>
          </cell>
          <cell r="AM33">
            <v>445.96100000000001</v>
          </cell>
          <cell r="AN33">
            <v>87.734999999999999</v>
          </cell>
          <cell r="AO33">
            <v>93.525999999999996</v>
          </cell>
          <cell r="AP33">
            <v>28.725999999999999</v>
          </cell>
          <cell r="AQ33">
            <v>16.908999999999999</v>
          </cell>
          <cell r="AR33">
            <v>19.923999999999999</v>
          </cell>
          <cell r="AS33">
            <v>2533.0950000000003</v>
          </cell>
          <cell r="AU33">
            <v>0.95</v>
          </cell>
          <cell r="AX33">
            <v>1748.298</v>
          </cell>
          <cell r="AY33">
            <v>423.66300000000001</v>
          </cell>
          <cell r="AZ33">
            <v>83.347999999999999</v>
          </cell>
          <cell r="BA33">
            <v>88.85</v>
          </cell>
          <cell r="BB33">
            <v>27.29</v>
          </cell>
          <cell r="BC33">
            <v>16.064</v>
          </cell>
          <cell r="BD33">
            <v>18.928000000000001</v>
          </cell>
          <cell r="BE33">
            <v>2406.4409999999998</v>
          </cell>
          <cell r="BH33">
            <v>69.206000000000003</v>
          </cell>
          <cell r="BI33">
            <v>16.28</v>
          </cell>
          <cell r="BJ33">
            <v>2.6960000000000002</v>
          </cell>
          <cell r="BK33">
            <v>2.984</v>
          </cell>
          <cell r="BL33">
            <v>0.79</v>
          </cell>
          <cell r="BM33">
            <v>0.46899999999999997</v>
          </cell>
          <cell r="BN33">
            <v>0.48699999999999999</v>
          </cell>
          <cell r="BO33">
            <v>92.911999999999992</v>
          </cell>
          <cell r="BR33">
            <v>122.086</v>
          </cell>
          <cell r="BS33">
            <v>40.834000000000003</v>
          </cell>
          <cell r="BT33">
            <v>8.7409999999999997</v>
          </cell>
          <cell r="BU33">
            <v>9.702</v>
          </cell>
          <cell r="BV33">
            <v>3.3109999999999999</v>
          </cell>
          <cell r="BW33">
            <v>1.9490000000000001</v>
          </cell>
          <cell r="BX33">
            <v>2.2970000000000002</v>
          </cell>
          <cell r="BY33">
            <v>188.92000000000002</v>
          </cell>
          <cell r="CA33">
            <v>35.975000000000001</v>
          </cell>
          <cell r="CB33">
            <v>37.017000000000003</v>
          </cell>
          <cell r="CD33">
            <v>1158.0539999999999</v>
          </cell>
          <cell r="CE33">
            <v>1187.152</v>
          </cell>
          <cell r="CF33">
            <v>1164.2170000000001</v>
          </cell>
          <cell r="CH33">
            <v>0.3</v>
          </cell>
          <cell r="CI33">
            <v>-415.2</v>
          </cell>
          <cell r="CQ33" t="str">
            <v>PriceTableDevonNGL</v>
          </cell>
        </row>
        <row r="34">
          <cell r="B34" t="str">
            <v>72-10-205</v>
          </cell>
          <cell r="C34" t="str">
            <v>Devon-GTH00086</v>
          </cell>
          <cell r="D34" t="str">
            <v>Bedinger North 3 &amp; 7H CDP</v>
          </cell>
          <cell r="E34">
            <v>368.267</v>
          </cell>
          <cell r="F34">
            <v>469.21100000000001</v>
          </cell>
          <cell r="G34">
            <v>170.071</v>
          </cell>
          <cell r="H34">
            <v>203.75399999999999</v>
          </cell>
          <cell r="K34">
            <v>538.33799999999997</v>
          </cell>
          <cell r="L34">
            <v>672.96500000000003</v>
          </cell>
          <cell r="N34">
            <v>538.33799999999997</v>
          </cell>
          <cell r="O34">
            <v>672.96500000000003</v>
          </cell>
          <cell r="R34">
            <v>3.3940999999999999</v>
          </cell>
          <cell r="S34">
            <v>1.1740999999999999</v>
          </cell>
          <cell r="T34">
            <v>0.21690000000000001</v>
          </cell>
          <cell r="U34">
            <v>0.37090000000000001</v>
          </cell>
          <cell r="V34">
            <v>0.1226</v>
          </cell>
          <cell r="W34">
            <v>0.12770000000000001</v>
          </cell>
          <cell r="X34">
            <v>0.22520000000000001</v>
          </cell>
          <cell r="Y34">
            <v>5.6315</v>
          </cell>
          <cell r="AB34">
            <v>1827.173</v>
          </cell>
          <cell r="AC34">
            <v>632.06299999999999</v>
          </cell>
          <cell r="AD34">
            <v>116.76600000000001</v>
          </cell>
          <cell r="AE34">
            <v>199.67</v>
          </cell>
          <cell r="AF34">
            <v>66</v>
          </cell>
          <cell r="AG34">
            <v>68.745999999999995</v>
          </cell>
          <cell r="AH34">
            <v>121.23399999999999</v>
          </cell>
          <cell r="AI34">
            <v>3031.652</v>
          </cell>
          <cell r="AL34">
            <v>1441.5350000000001</v>
          </cell>
          <cell r="AM34">
            <v>679.61800000000005</v>
          </cell>
          <cell r="AN34">
            <v>115.30200000000001</v>
          </cell>
          <cell r="AO34">
            <v>242.761</v>
          </cell>
          <cell r="AP34">
            <v>76.224999999999994</v>
          </cell>
          <cell r="AQ34">
            <v>82.426000000000002</v>
          </cell>
          <cell r="AR34">
            <v>110.172</v>
          </cell>
          <cell r="AS34">
            <v>2748.0390000000002</v>
          </cell>
          <cell r="AU34">
            <v>0.95</v>
          </cell>
          <cell r="AX34">
            <v>1369.4580000000001</v>
          </cell>
          <cell r="AY34">
            <v>645.63699999999994</v>
          </cell>
          <cell r="AZ34">
            <v>109.53700000000001</v>
          </cell>
          <cell r="BA34">
            <v>230.62299999999999</v>
          </cell>
          <cell r="BB34">
            <v>72.414000000000001</v>
          </cell>
          <cell r="BC34">
            <v>78.305000000000007</v>
          </cell>
          <cell r="BD34">
            <v>104.663</v>
          </cell>
          <cell r="BE34">
            <v>2610.6370000000002</v>
          </cell>
          <cell r="BH34">
            <v>54.21</v>
          </cell>
          <cell r="BI34">
            <v>24.81</v>
          </cell>
          <cell r="BJ34">
            <v>3.544</v>
          </cell>
          <cell r="BK34">
            <v>7.7439999999999998</v>
          </cell>
          <cell r="BL34">
            <v>2.0960000000000001</v>
          </cell>
          <cell r="BM34">
            <v>2.2869999999999999</v>
          </cell>
          <cell r="BN34">
            <v>2.694</v>
          </cell>
          <cell r="BO34">
            <v>97.385000000000005</v>
          </cell>
          <cell r="BR34">
            <v>95.631</v>
          </cell>
          <cell r="BS34">
            <v>62.228000000000002</v>
          </cell>
          <cell r="BT34">
            <v>11.488</v>
          </cell>
          <cell r="BU34">
            <v>25.184000000000001</v>
          </cell>
          <cell r="BV34">
            <v>8.7859999999999996</v>
          </cell>
          <cell r="BW34">
            <v>9.5009999999999994</v>
          </cell>
          <cell r="BX34">
            <v>12.699</v>
          </cell>
          <cell r="BY34">
            <v>225.51700000000002</v>
          </cell>
          <cell r="CA34">
            <v>17.492999999999999</v>
          </cell>
          <cell r="CB34">
            <v>18</v>
          </cell>
          <cell r="CD34">
            <v>429.44799999999998</v>
          </cell>
          <cell r="CE34">
            <v>440.23899999999998</v>
          </cell>
          <cell r="CF34">
            <v>431.73399999999998</v>
          </cell>
          <cell r="CH34">
            <v>0.3</v>
          </cell>
          <cell r="CI34">
            <v>-201.89</v>
          </cell>
          <cell r="CQ34" t="str">
            <v>PriceTableDevonNGL</v>
          </cell>
        </row>
        <row r="35">
          <cell r="B35" t="str">
            <v>72-10-212</v>
          </cell>
          <cell r="C35" t="str">
            <v>Devon-GTH00086</v>
          </cell>
          <cell r="D35" t="str">
            <v>Bailey Ranch A1 2 3H CDP</v>
          </cell>
          <cell r="E35">
            <v>704.745</v>
          </cell>
          <cell r="F35">
            <v>875.91600000000005</v>
          </cell>
          <cell r="G35">
            <v>325.45999999999998</v>
          </cell>
          <cell r="H35">
            <v>380.36399999999998</v>
          </cell>
          <cell r="K35">
            <v>1030.2049999999999</v>
          </cell>
          <cell r="L35">
            <v>1256.28</v>
          </cell>
          <cell r="N35">
            <v>1030.2049999999999</v>
          </cell>
          <cell r="O35">
            <v>1256.28</v>
          </cell>
          <cell r="R35">
            <v>3.1383999999999999</v>
          </cell>
          <cell r="S35">
            <v>1.0430999999999999</v>
          </cell>
          <cell r="T35">
            <v>0.21260000000000001</v>
          </cell>
          <cell r="U35">
            <v>0.31309999999999999</v>
          </cell>
          <cell r="V35">
            <v>0.1091</v>
          </cell>
          <cell r="W35">
            <v>9.8400000000000001E-2</v>
          </cell>
          <cell r="X35">
            <v>0.15509999999999999</v>
          </cell>
          <cell r="Y35">
            <v>5.0697999999999999</v>
          </cell>
          <cell r="AB35">
            <v>3233.1950000000002</v>
          </cell>
          <cell r="AC35">
            <v>1074.607</v>
          </cell>
          <cell r="AD35">
            <v>219.02199999999999</v>
          </cell>
          <cell r="AE35">
            <v>322.55700000000002</v>
          </cell>
          <cell r="AF35">
            <v>112.395</v>
          </cell>
          <cell r="AG35">
            <v>101.372</v>
          </cell>
          <cell r="AH35">
            <v>159.785</v>
          </cell>
          <cell r="AI35">
            <v>5222.933</v>
          </cell>
          <cell r="AL35">
            <v>2550.806</v>
          </cell>
          <cell r="AM35">
            <v>1155.4580000000001</v>
          </cell>
          <cell r="AN35">
            <v>216.27500000000001</v>
          </cell>
          <cell r="AO35">
            <v>392.16800000000001</v>
          </cell>
          <cell r="AP35">
            <v>129.80699999999999</v>
          </cell>
          <cell r="AQ35">
            <v>121.545</v>
          </cell>
          <cell r="AR35">
            <v>145.20599999999999</v>
          </cell>
          <cell r="AS35">
            <v>4711.2650000000003</v>
          </cell>
          <cell r="AU35">
            <v>0.95</v>
          </cell>
          <cell r="AX35">
            <v>2423.2660000000001</v>
          </cell>
          <cell r="AY35">
            <v>1097.6849999999999</v>
          </cell>
          <cell r="AZ35">
            <v>205.46100000000001</v>
          </cell>
          <cell r="BA35">
            <v>372.56</v>
          </cell>
          <cell r="BB35">
            <v>123.31699999999999</v>
          </cell>
          <cell r="BC35">
            <v>115.468</v>
          </cell>
          <cell r="BD35">
            <v>137.946</v>
          </cell>
          <cell r="BE35">
            <v>4475.7030000000004</v>
          </cell>
          <cell r="BH35">
            <v>95.924999999999997</v>
          </cell>
          <cell r="BI35">
            <v>42.18</v>
          </cell>
          <cell r="BJ35">
            <v>6.6470000000000002</v>
          </cell>
          <cell r="BK35">
            <v>12.51</v>
          </cell>
          <cell r="BL35">
            <v>3.57</v>
          </cell>
          <cell r="BM35">
            <v>3.3719999999999999</v>
          </cell>
          <cell r="BN35">
            <v>3.5510000000000002</v>
          </cell>
          <cell r="BO35">
            <v>167.75499999999994</v>
          </cell>
          <cell r="BR35">
            <v>169.22</v>
          </cell>
          <cell r="BS35">
            <v>105.797</v>
          </cell>
          <cell r="BT35">
            <v>21.547000000000001</v>
          </cell>
          <cell r="BU35">
            <v>40.683999999999997</v>
          </cell>
          <cell r="BV35">
            <v>14.962</v>
          </cell>
          <cell r="BW35">
            <v>14.01</v>
          </cell>
          <cell r="BX35">
            <v>16.736999999999998</v>
          </cell>
          <cell r="BY35">
            <v>382.95700000000005</v>
          </cell>
          <cell r="CA35">
            <v>32.655999999999999</v>
          </cell>
          <cell r="CB35">
            <v>33.601999999999997</v>
          </cell>
          <cell r="CD35">
            <v>839.72099999999989</v>
          </cell>
          <cell r="CE35">
            <v>860.82100000000003</v>
          </cell>
          <cell r="CF35">
            <v>844.19</v>
          </cell>
          <cell r="CH35">
            <v>0.3</v>
          </cell>
          <cell r="CI35">
            <v>-376.88</v>
          </cell>
          <cell r="CQ35" t="str">
            <v>PriceTableDevonNGL</v>
          </cell>
        </row>
        <row r="36">
          <cell r="B36" t="str">
            <v>72-10-213</v>
          </cell>
          <cell r="C36" t="str">
            <v>Devon-GTH00086</v>
          </cell>
          <cell r="D36" t="str">
            <v>Bailey Ranch 4-5 CDP</v>
          </cell>
          <cell r="E36">
            <v>0</v>
          </cell>
          <cell r="F36">
            <v>0</v>
          </cell>
          <cell r="G36">
            <v>0</v>
          </cell>
          <cell r="H36">
            <v>0</v>
          </cell>
          <cell r="K36">
            <v>0</v>
          </cell>
          <cell r="L36">
            <v>0</v>
          </cell>
          <cell r="N36">
            <v>0</v>
          </cell>
          <cell r="O36">
            <v>0</v>
          </cell>
          <cell r="R36">
            <v>3.1612</v>
          </cell>
          <cell r="S36">
            <v>1.0985</v>
          </cell>
          <cell r="T36">
            <v>0.23250000000000001</v>
          </cell>
          <cell r="U36">
            <v>0.34670000000000001</v>
          </cell>
          <cell r="V36">
            <v>0.1244</v>
          </cell>
          <cell r="W36">
            <v>0.11550000000000001</v>
          </cell>
          <cell r="X36">
            <v>0.18779999999999999</v>
          </cell>
          <cell r="Y36">
            <v>5.2666000000000004</v>
          </cell>
          <cell r="AB36">
            <v>0</v>
          </cell>
          <cell r="AC36">
            <v>0</v>
          </cell>
          <cell r="AD36">
            <v>0</v>
          </cell>
          <cell r="AE36">
            <v>0</v>
          </cell>
          <cell r="AF36">
            <v>0</v>
          </cell>
          <cell r="AG36">
            <v>0</v>
          </cell>
          <cell r="AH36">
            <v>0</v>
          </cell>
          <cell r="AI36">
            <v>0</v>
          </cell>
          <cell r="AL36">
            <v>0</v>
          </cell>
          <cell r="AM36">
            <v>0</v>
          </cell>
          <cell r="AN36">
            <v>0</v>
          </cell>
          <cell r="AO36">
            <v>0</v>
          </cell>
          <cell r="AP36">
            <v>0</v>
          </cell>
          <cell r="AQ36">
            <v>0</v>
          </cell>
          <cell r="AR36">
            <v>0</v>
          </cell>
          <cell r="AS36">
            <v>0</v>
          </cell>
          <cell r="AU36">
            <v>0.95</v>
          </cell>
          <cell r="AX36">
            <v>0</v>
          </cell>
          <cell r="AY36">
            <v>0</v>
          </cell>
          <cell r="AZ36">
            <v>0</v>
          </cell>
          <cell r="BA36">
            <v>0</v>
          </cell>
          <cell r="BB36">
            <v>0</v>
          </cell>
          <cell r="BC36">
            <v>0</v>
          </cell>
          <cell r="BD36">
            <v>0</v>
          </cell>
          <cell r="BE36">
            <v>0</v>
          </cell>
          <cell r="BH36">
            <v>0</v>
          </cell>
          <cell r="BI36">
            <v>0</v>
          </cell>
          <cell r="BJ36">
            <v>0</v>
          </cell>
          <cell r="BK36">
            <v>0</v>
          </cell>
          <cell r="BL36">
            <v>0</v>
          </cell>
          <cell r="BM36">
            <v>0</v>
          </cell>
          <cell r="BN36">
            <v>0</v>
          </cell>
          <cell r="BO36">
            <v>0</v>
          </cell>
          <cell r="BR36">
            <v>0</v>
          </cell>
          <cell r="BS36">
            <v>0</v>
          </cell>
          <cell r="BT36">
            <v>0</v>
          </cell>
          <cell r="BU36">
            <v>0</v>
          </cell>
          <cell r="BV36">
            <v>0</v>
          </cell>
          <cell r="BW36">
            <v>0</v>
          </cell>
          <cell r="BX36">
            <v>0</v>
          </cell>
          <cell r="BY36">
            <v>0</v>
          </cell>
          <cell r="CA36">
            <v>0</v>
          </cell>
          <cell r="CB36">
            <v>0</v>
          </cell>
          <cell r="CD36">
            <v>0</v>
          </cell>
          <cell r="CE36">
            <v>0</v>
          </cell>
          <cell r="CF36">
            <v>0</v>
          </cell>
          <cell r="CH36">
            <v>0.3</v>
          </cell>
          <cell r="CI36">
            <v>0</v>
          </cell>
          <cell r="CQ36" t="str">
            <v>PriceTableDevonNGL</v>
          </cell>
        </row>
        <row r="37">
          <cell r="B37" t="str">
            <v>72-10-225</v>
          </cell>
          <cell r="C37" t="str">
            <v>Devon-GTH00086</v>
          </cell>
          <cell r="D37" t="str">
            <v>JK Daniels CDP GLS</v>
          </cell>
          <cell r="E37">
            <v>308.26900000000001</v>
          </cell>
          <cell r="F37">
            <v>344.93400000000003</v>
          </cell>
          <cell r="G37">
            <v>142.363</v>
          </cell>
          <cell r="H37">
            <v>149.78700000000001</v>
          </cell>
          <cell r="K37">
            <v>450.63200000000001</v>
          </cell>
          <cell r="L37">
            <v>494.721</v>
          </cell>
          <cell r="N37">
            <v>450.63200000000001</v>
          </cell>
          <cell r="O37">
            <v>494.721</v>
          </cell>
          <cell r="R37">
            <v>2.0415999999999999</v>
          </cell>
          <cell r="S37">
            <v>0.41770000000000002</v>
          </cell>
          <cell r="T37">
            <v>9.2799999999999994E-2</v>
          </cell>
          <cell r="U37">
            <v>8.6300000000000002E-2</v>
          </cell>
          <cell r="V37">
            <v>2.8799999999999999E-2</v>
          </cell>
          <cell r="W37">
            <v>1.7999999999999999E-2</v>
          </cell>
          <cell r="X37">
            <v>3.5200000000000002E-2</v>
          </cell>
          <cell r="Y37">
            <v>2.7204000000000002</v>
          </cell>
          <cell r="AB37">
            <v>920.01</v>
          </cell>
          <cell r="AC37">
            <v>188.22900000000001</v>
          </cell>
          <cell r="AD37">
            <v>41.819000000000003</v>
          </cell>
          <cell r="AE37">
            <v>38.89</v>
          </cell>
          <cell r="AF37">
            <v>12.978</v>
          </cell>
          <cell r="AG37">
            <v>8.1110000000000007</v>
          </cell>
          <cell r="AH37">
            <v>15.862</v>
          </cell>
          <cell r="AI37">
            <v>1225.8990000000003</v>
          </cell>
          <cell r="AL37">
            <v>725.83500000000004</v>
          </cell>
          <cell r="AM37">
            <v>202.39099999999999</v>
          </cell>
          <cell r="AN37">
            <v>41.295000000000002</v>
          </cell>
          <cell r="AO37">
            <v>47.283000000000001</v>
          </cell>
          <cell r="AP37">
            <v>14.989000000000001</v>
          </cell>
          <cell r="AQ37">
            <v>9.7249999999999996</v>
          </cell>
          <cell r="AR37">
            <v>14.414999999999999</v>
          </cell>
          <cell r="AS37">
            <v>1055.9329999999998</v>
          </cell>
          <cell r="AU37">
            <v>0.95</v>
          </cell>
          <cell r="AX37">
            <v>689.54300000000001</v>
          </cell>
          <cell r="AY37">
            <v>192.27099999999999</v>
          </cell>
          <cell r="AZ37">
            <v>39.229999999999997</v>
          </cell>
          <cell r="BA37">
            <v>44.918999999999997</v>
          </cell>
          <cell r="BB37">
            <v>14.24</v>
          </cell>
          <cell r="BC37">
            <v>9.2390000000000008</v>
          </cell>
          <cell r="BD37">
            <v>13.694000000000001</v>
          </cell>
          <cell r="BE37">
            <v>1003.136</v>
          </cell>
          <cell r="BH37">
            <v>27.295999999999999</v>
          </cell>
          <cell r="BI37">
            <v>7.3879999999999999</v>
          </cell>
          <cell r="BJ37">
            <v>1.2689999999999999</v>
          </cell>
          <cell r="BK37">
            <v>1.508</v>
          </cell>
          <cell r="BL37">
            <v>0.41199999999999998</v>
          </cell>
          <cell r="BM37">
            <v>0.27</v>
          </cell>
          <cell r="BN37">
            <v>0.35299999999999998</v>
          </cell>
          <cell r="BO37">
            <v>38.496000000000002</v>
          </cell>
          <cell r="BR37">
            <v>48.152000000000001</v>
          </cell>
          <cell r="BS37">
            <v>18.532</v>
          </cell>
          <cell r="BT37">
            <v>4.1139999999999999</v>
          </cell>
          <cell r="BU37">
            <v>4.9050000000000002</v>
          </cell>
          <cell r="BV37">
            <v>1.728</v>
          </cell>
          <cell r="BW37">
            <v>1.121</v>
          </cell>
          <cell r="BX37">
            <v>1.6619999999999999</v>
          </cell>
          <cell r="BY37">
            <v>80.213999999999999</v>
          </cell>
          <cell r="CA37">
            <v>12.859</v>
          </cell>
          <cell r="CB37">
            <v>13.231999999999999</v>
          </cell>
          <cell r="CD37">
            <v>401.27499999999998</v>
          </cell>
          <cell r="CE37">
            <v>411.358</v>
          </cell>
          <cell r="CF37">
            <v>403.411</v>
          </cell>
          <cell r="CH37">
            <v>0.3</v>
          </cell>
          <cell r="CI37">
            <v>-148.41999999999999</v>
          </cell>
          <cell r="CQ37" t="str">
            <v>PriceTableDevonNGL</v>
          </cell>
        </row>
        <row r="38">
          <cell r="B38" t="str">
            <v>72-10-226</v>
          </cell>
          <cell r="C38" t="str">
            <v>Devon-GTH00086</v>
          </cell>
          <cell r="D38" t="str">
            <v>Bedinger North 4H &amp; 8H CDP</v>
          </cell>
          <cell r="E38">
            <v>479.36200000000002</v>
          </cell>
          <cell r="F38">
            <v>600.60199999999998</v>
          </cell>
          <cell r="G38">
            <v>221.376</v>
          </cell>
          <cell r="H38">
            <v>260.81</v>
          </cell>
          <cell r="K38">
            <v>700.73800000000006</v>
          </cell>
          <cell r="L38">
            <v>861.41200000000003</v>
          </cell>
          <cell r="N38">
            <v>700.73800000000006</v>
          </cell>
          <cell r="O38">
            <v>861.41200000000003</v>
          </cell>
          <cell r="R38">
            <v>3.3169</v>
          </cell>
          <cell r="S38">
            <v>1.1396999999999999</v>
          </cell>
          <cell r="T38">
            <v>0.2072</v>
          </cell>
          <cell r="U38">
            <v>0.33579999999999999</v>
          </cell>
          <cell r="V38">
            <v>0.1052</v>
          </cell>
          <cell r="W38">
            <v>0.1031</v>
          </cell>
          <cell r="X38">
            <v>0.1216</v>
          </cell>
          <cell r="Y38">
            <v>5.3295000000000003</v>
          </cell>
          <cell r="AB38">
            <v>2324.2779999999998</v>
          </cell>
          <cell r="AC38">
            <v>798.63099999999997</v>
          </cell>
          <cell r="AD38">
            <v>145.19300000000001</v>
          </cell>
          <cell r="AE38">
            <v>235.30799999999999</v>
          </cell>
          <cell r="AF38">
            <v>73.718000000000004</v>
          </cell>
          <cell r="AG38">
            <v>72.245999999999995</v>
          </cell>
          <cell r="AH38">
            <v>85.21</v>
          </cell>
          <cell r="AI38">
            <v>3734.5839999999998</v>
          </cell>
          <cell r="AL38">
            <v>1833.722</v>
          </cell>
          <cell r="AM38">
            <v>858.71799999999996</v>
          </cell>
          <cell r="AN38">
            <v>143.37200000000001</v>
          </cell>
          <cell r="AO38">
            <v>286.08999999999997</v>
          </cell>
          <cell r="AP38">
            <v>85.138000000000005</v>
          </cell>
          <cell r="AQ38">
            <v>86.623000000000005</v>
          </cell>
          <cell r="AR38">
            <v>77.435000000000002</v>
          </cell>
          <cell r="AS38">
            <v>3371.098</v>
          </cell>
          <cell r="AU38">
            <v>0.95</v>
          </cell>
          <cell r="AX38">
            <v>1742.0360000000001</v>
          </cell>
          <cell r="AY38">
            <v>815.78200000000004</v>
          </cell>
          <cell r="AZ38">
            <v>136.203</v>
          </cell>
          <cell r="BA38">
            <v>271.786</v>
          </cell>
          <cell r="BB38">
            <v>80.881</v>
          </cell>
          <cell r="BC38">
            <v>82.292000000000002</v>
          </cell>
          <cell r="BD38">
            <v>73.563000000000002</v>
          </cell>
          <cell r="BE38">
            <v>3202.5430000000001</v>
          </cell>
          <cell r="BH38">
            <v>68.957999999999998</v>
          </cell>
          <cell r="BI38">
            <v>31.347999999999999</v>
          </cell>
          <cell r="BJ38">
            <v>4.4059999999999997</v>
          </cell>
          <cell r="BK38">
            <v>9.1270000000000007</v>
          </cell>
          <cell r="BL38">
            <v>2.3410000000000002</v>
          </cell>
          <cell r="BM38">
            <v>2.403</v>
          </cell>
          <cell r="BN38">
            <v>1.8939999999999999</v>
          </cell>
          <cell r="BO38">
            <v>120.477</v>
          </cell>
          <cell r="BR38">
            <v>121.649</v>
          </cell>
          <cell r="BS38">
            <v>78.626999999999995</v>
          </cell>
          <cell r="BT38">
            <v>14.284000000000001</v>
          </cell>
          <cell r="BU38">
            <v>29.678999999999998</v>
          </cell>
          <cell r="BV38">
            <v>9.8130000000000006</v>
          </cell>
          <cell r="BW38">
            <v>9.9849999999999994</v>
          </cell>
          <cell r="BX38">
            <v>8.9260000000000002</v>
          </cell>
          <cell r="BY38">
            <v>272.96299999999997</v>
          </cell>
          <cell r="CA38">
            <v>22.390999999999998</v>
          </cell>
          <cell r="CB38">
            <v>23.04</v>
          </cell>
          <cell r="CD38">
            <v>565.40900000000011</v>
          </cell>
          <cell r="CE38">
            <v>579.61599999999999</v>
          </cell>
          <cell r="CF38">
            <v>568.41800000000001</v>
          </cell>
          <cell r="CH38">
            <v>0.3</v>
          </cell>
          <cell r="CI38">
            <v>-258.42</v>
          </cell>
          <cell r="CQ38" t="str">
            <v>PriceTableDevonNGL</v>
          </cell>
        </row>
        <row r="39">
          <cell r="B39" t="str">
            <v>72-10-227</v>
          </cell>
          <cell r="C39" t="str">
            <v>Devon-GTH00086</v>
          </cell>
          <cell r="D39" t="str">
            <v>Daniel Bedinger GU 1H &amp; 2H CDP</v>
          </cell>
          <cell r="E39">
            <v>665.09100000000001</v>
          </cell>
          <cell r="F39">
            <v>833.21199999999999</v>
          </cell>
          <cell r="G39">
            <v>307.14800000000002</v>
          </cell>
          <cell r="H39">
            <v>361.82</v>
          </cell>
          <cell r="K39">
            <v>972.23900000000003</v>
          </cell>
          <cell r="L39">
            <v>1195.0319999999999</v>
          </cell>
          <cell r="N39">
            <v>972.23900000000003</v>
          </cell>
          <cell r="O39">
            <v>1195.0319999999999</v>
          </cell>
          <cell r="R39">
            <v>3.2820999999999998</v>
          </cell>
          <cell r="S39">
            <v>1.1254</v>
          </cell>
          <cell r="T39">
            <v>0.21410000000000001</v>
          </cell>
          <cell r="U39">
            <v>0.34060000000000001</v>
          </cell>
          <cell r="V39">
            <v>0.11219999999999999</v>
          </cell>
          <cell r="W39">
            <v>0.10979999999999999</v>
          </cell>
          <cell r="X39">
            <v>0.1187</v>
          </cell>
          <cell r="Y39">
            <v>5.3029000000000002</v>
          </cell>
          <cell r="AB39">
            <v>3190.9859999999999</v>
          </cell>
          <cell r="AC39">
            <v>1094.1579999999999</v>
          </cell>
          <cell r="AD39">
            <v>208.15600000000001</v>
          </cell>
          <cell r="AE39">
            <v>331.14499999999998</v>
          </cell>
          <cell r="AF39">
            <v>109.08499999999999</v>
          </cell>
          <cell r="AG39">
            <v>106.752</v>
          </cell>
          <cell r="AH39">
            <v>115.405</v>
          </cell>
          <cell r="AI39">
            <v>5155.6869999999999</v>
          </cell>
          <cell r="AL39">
            <v>2517.5050000000001</v>
          </cell>
          <cell r="AM39">
            <v>1176.48</v>
          </cell>
          <cell r="AN39">
            <v>205.54499999999999</v>
          </cell>
          <cell r="AO39">
            <v>402.61</v>
          </cell>
          <cell r="AP39">
            <v>125.985</v>
          </cell>
          <cell r="AQ39">
            <v>127.995</v>
          </cell>
          <cell r="AR39">
            <v>104.875</v>
          </cell>
          <cell r="AS39">
            <v>4660.9949999999999</v>
          </cell>
          <cell r="AU39">
            <v>0.95</v>
          </cell>
          <cell r="AX39">
            <v>2391.63</v>
          </cell>
          <cell r="AY39">
            <v>1117.6559999999999</v>
          </cell>
          <cell r="AZ39">
            <v>195.268</v>
          </cell>
          <cell r="BA39">
            <v>382.48</v>
          </cell>
          <cell r="BB39">
            <v>119.68600000000001</v>
          </cell>
          <cell r="BC39">
            <v>121.595</v>
          </cell>
          <cell r="BD39">
            <v>99.631</v>
          </cell>
          <cell r="BE39">
            <v>4427.9460000000008</v>
          </cell>
          <cell r="BH39">
            <v>94.673000000000002</v>
          </cell>
          <cell r="BI39">
            <v>42.948</v>
          </cell>
          <cell r="BJ39">
            <v>6.3170000000000002</v>
          </cell>
          <cell r="BK39">
            <v>12.843999999999999</v>
          </cell>
          <cell r="BL39">
            <v>3.4649999999999999</v>
          </cell>
          <cell r="BM39">
            <v>3.5510000000000002</v>
          </cell>
          <cell r="BN39">
            <v>2.5649999999999999</v>
          </cell>
          <cell r="BO39">
            <v>166.363</v>
          </cell>
          <cell r="BR39">
            <v>167.011</v>
          </cell>
          <cell r="BS39">
            <v>107.72199999999999</v>
          </cell>
          <cell r="BT39">
            <v>20.478000000000002</v>
          </cell>
          <cell r="BU39">
            <v>41.767000000000003</v>
          </cell>
          <cell r="BV39">
            <v>14.522</v>
          </cell>
          <cell r="BW39">
            <v>14.753</v>
          </cell>
          <cell r="BX39">
            <v>12.087999999999999</v>
          </cell>
          <cell r="BY39">
            <v>378.34100000000001</v>
          </cell>
          <cell r="CA39">
            <v>31.062999999999999</v>
          </cell>
          <cell r="CB39">
            <v>31.963000000000001</v>
          </cell>
          <cell r="CD39">
            <v>784.72799999999995</v>
          </cell>
          <cell r="CE39">
            <v>804.44600000000003</v>
          </cell>
          <cell r="CF39">
            <v>788.90499999999997</v>
          </cell>
          <cell r="CH39">
            <v>0.3</v>
          </cell>
          <cell r="CI39">
            <v>-358.51</v>
          </cell>
          <cell r="CQ39" t="str">
            <v>PriceTableDevonNGL</v>
          </cell>
        </row>
        <row r="40">
          <cell r="B40" t="str">
            <v>72-10-228</v>
          </cell>
          <cell r="C40" t="str">
            <v>Devon-GTH00086</v>
          </cell>
          <cell r="D40" t="str">
            <v>Bedinger South 1 2 3 CDP</v>
          </cell>
          <cell r="E40">
            <v>532.16399999999999</v>
          </cell>
          <cell r="F40">
            <v>686.1</v>
          </cell>
          <cell r="G40">
            <v>245.76</v>
          </cell>
          <cell r="H40">
            <v>297.93700000000001</v>
          </cell>
          <cell r="K40">
            <v>777.92399999999998</v>
          </cell>
          <cell r="L40">
            <v>984.03700000000003</v>
          </cell>
          <cell r="N40">
            <v>777.92399999999998</v>
          </cell>
          <cell r="O40">
            <v>984.03700000000003</v>
          </cell>
          <cell r="R40">
            <v>3.3269000000000002</v>
          </cell>
          <cell r="S40">
            <v>1.2627999999999999</v>
          </cell>
          <cell r="T40">
            <v>0.25230000000000002</v>
          </cell>
          <cell r="U40">
            <v>0.41549999999999998</v>
          </cell>
          <cell r="V40">
            <v>0.1447</v>
          </cell>
          <cell r="W40">
            <v>0.151</v>
          </cell>
          <cell r="X40">
            <v>0.25030000000000002</v>
          </cell>
          <cell r="Y40">
            <v>5.8034999999999997</v>
          </cell>
          <cell r="AB40">
            <v>2588.0749999999998</v>
          </cell>
          <cell r="AC40">
            <v>982.36199999999997</v>
          </cell>
          <cell r="AD40">
            <v>196.27</v>
          </cell>
          <cell r="AE40">
            <v>323.22699999999998</v>
          </cell>
          <cell r="AF40">
            <v>112.566</v>
          </cell>
          <cell r="AG40">
            <v>117.467</v>
          </cell>
          <cell r="AH40">
            <v>194.714</v>
          </cell>
          <cell r="AI40">
            <v>4514.6809999999996</v>
          </cell>
          <cell r="AL40">
            <v>2041.8430000000001</v>
          </cell>
          <cell r="AM40">
            <v>1056.2719999999999</v>
          </cell>
          <cell r="AN40">
            <v>193.809</v>
          </cell>
          <cell r="AO40">
            <v>392.983</v>
          </cell>
          <cell r="AP40">
            <v>130.005</v>
          </cell>
          <cell r="AQ40">
            <v>140.84299999999999</v>
          </cell>
          <cell r="AR40">
            <v>176.94800000000001</v>
          </cell>
          <cell r="AS40">
            <v>4132.7030000000004</v>
          </cell>
          <cell r="AU40">
            <v>0.95</v>
          </cell>
          <cell r="AX40">
            <v>1939.751</v>
          </cell>
          <cell r="AY40">
            <v>1003.458</v>
          </cell>
          <cell r="AZ40">
            <v>184.119</v>
          </cell>
          <cell r="BA40">
            <v>373.334</v>
          </cell>
          <cell r="BB40">
            <v>123.505</v>
          </cell>
          <cell r="BC40">
            <v>133.80099999999999</v>
          </cell>
          <cell r="BD40">
            <v>168.101</v>
          </cell>
          <cell r="BE40">
            <v>3926.069</v>
          </cell>
          <cell r="BH40">
            <v>76.784999999999997</v>
          </cell>
          <cell r="BI40">
            <v>38.558999999999997</v>
          </cell>
          <cell r="BJ40">
            <v>5.9560000000000004</v>
          </cell>
          <cell r="BK40">
            <v>12.536</v>
          </cell>
          <cell r="BL40">
            <v>3.5750000000000002</v>
          </cell>
          <cell r="BM40">
            <v>3.9079999999999999</v>
          </cell>
          <cell r="BN40">
            <v>4.3280000000000003</v>
          </cell>
          <cell r="BO40">
            <v>145.64699999999996</v>
          </cell>
          <cell r="BR40">
            <v>135.45599999999999</v>
          </cell>
          <cell r="BS40">
            <v>96.715000000000003</v>
          </cell>
          <cell r="BT40">
            <v>19.309000000000001</v>
          </cell>
          <cell r="BU40">
            <v>40.768000000000001</v>
          </cell>
          <cell r="BV40">
            <v>14.984999999999999</v>
          </cell>
          <cell r="BW40">
            <v>16.234000000000002</v>
          </cell>
          <cell r="BX40">
            <v>20.396000000000001</v>
          </cell>
          <cell r="BY40">
            <v>343.863</v>
          </cell>
          <cell r="CA40">
            <v>25.579000000000001</v>
          </cell>
          <cell r="CB40">
            <v>26.32</v>
          </cell>
          <cell r="CD40">
            <v>613.85399999999993</v>
          </cell>
          <cell r="CE40">
            <v>629.27800000000002</v>
          </cell>
          <cell r="CF40">
            <v>617.12099999999998</v>
          </cell>
          <cell r="CH40">
            <v>0.3</v>
          </cell>
          <cell r="CI40">
            <v>-295.20999999999998</v>
          </cell>
          <cell r="CQ40" t="str">
            <v>PriceTableDevonNGL</v>
          </cell>
        </row>
        <row r="41">
          <cell r="B41" t="str">
            <v>72-10-229</v>
          </cell>
          <cell r="C41" t="str">
            <v>Devon-GTH00086</v>
          </cell>
          <cell r="D41" t="str">
            <v>Clark 1&amp;2 H CDP</v>
          </cell>
          <cell r="E41">
            <v>410.72800000000001</v>
          </cell>
          <cell r="F41">
            <v>530.73699999999997</v>
          </cell>
          <cell r="G41">
            <v>189.679</v>
          </cell>
          <cell r="H41">
            <v>230.471</v>
          </cell>
          <cell r="K41">
            <v>600.40700000000004</v>
          </cell>
          <cell r="L41">
            <v>761.20799999999997</v>
          </cell>
          <cell r="N41">
            <v>600.40700000000004</v>
          </cell>
          <cell r="O41">
            <v>761.20799999999997</v>
          </cell>
          <cell r="R41">
            <v>3.3805999999999998</v>
          </cell>
          <cell r="S41">
            <v>1.2773000000000001</v>
          </cell>
          <cell r="T41">
            <v>0.24310000000000001</v>
          </cell>
          <cell r="U41">
            <v>0.42020000000000002</v>
          </cell>
          <cell r="V41">
            <v>0.14119999999999999</v>
          </cell>
          <cell r="W41">
            <v>0.15110000000000001</v>
          </cell>
          <cell r="X41">
            <v>0.2571</v>
          </cell>
          <cell r="Y41">
            <v>5.8705999999999996</v>
          </cell>
          <cell r="AB41">
            <v>2029.7360000000001</v>
          </cell>
          <cell r="AC41">
            <v>766.9</v>
          </cell>
          <cell r="AD41">
            <v>145.959</v>
          </cell>
          <cell r="AE41">
            <v>252.291</v>
          </cell>
          <cell r="AF41">
            <v>84.777000000000001</v>
          </cell>
          <cell r="AG41">
            <v>90.721000000000004</v>
          </cell>
          <cell r="AH41">
            <v>154.36500000000001</v>
          </cell>
          <cell r="AI41">
            <v>3524.7489999999998</v>
          </cell>
          <cell r="AL41">
            <v>1601.346</v>
          </cell>
          <cell r="AM41">
            <v>824.6</v>
          </cell>
          <cell r="AN41">
            <v>144.12799999999999</v>
          </cell>
          <cell r="AO41">
            <v>306.738</v>
          </cell>
          <cell r="AP41">
            <v>97.911000000000001</v>
          </cell>
          <cell r="AQ41">
            <v>108.774</v>
          </cell>
          <cell r="AR41">
            <v>140.28</v>
          </cell>
          <cell r="AS41">
            <v>3223.777</v>
          </cell>
          <cell r="AU41">
            <v>0.95</v>
          </cell>
          <cell r="AX41">
            <v>1521.279</v>
          </cell>
          <cell r="AY41">
            <v>783.37</v>
          </cell>
          <cell r="AZ41">
            <v>136.922</v>
          </cell>
          <cell r="BA41">
            <v>291.40100000000001</v>
          </cell>
          <cell r="BB41">
            <v>93.015000000000001</v>
          </cell>
          <cell r="BC41">
            <v>103.33499999999999</v>
          </cell>
          <cell r="BD41">
            <v>133.26599999999999</v>
          </cell>
          <cell r="BE41">
            <v>3062.5879999999997</v>
          </cell>
          <cell r="BH41">
            <v>60.22</v>
          </cell>
          <cell r="BI41">
            <v>30.102</v>
          </cell>
          <cell r="BJ41">
            <v>4.43</v>
          </cell>
          <cell r="BK41">
            <v>9.7850000000000001</v>
          </cell>
          <cell r="BL41">
            <v>2.6930000000000001</v>
          </cell>
          <cell r="BM41">
            <v>3.0179999999999998</v>
          </cell>
          <cell r="BN41">
            <v>3.431</v>
          </cell>
          <cell r="BO41">
            <v>113.679</v>
          </cell>
          <cell r="BR41">
            <v>106.233</v>
          </cell>
          <cell r="BS41">
            <v>75.503</v>
          </cell>
          <cell r="BT41">
            <v>14.359</v>
          </cell>
          <cell r="BU41">
            <v>31.821000000000002</v>
          </cell>
          <cell r="BV41">
            <v>11.286</v>
          </cell>
          <cell r="BW41">
            <v>12.538</v>
          </cell>
          <cell r="BX41">
            <v>16.169</v>
          </cell>
          <cell r="BY41">
            <v>267.90899999999999</v>
          </cell>
          <cell r="CA41">
            <v>19.786999999999999</v>
          </cell>
          <cell r="CB41">
            <v>20.36</v>
          </cell>
          <cell r="CD41">
            <v>472.93899999999996</v>
          </cell>
          <cell r="CE41">
            <v>484.82299999999998</v>
          </cell>
          <cell r="CF41">
            <v>475.45699999999999</v>
          </cell>
          <cell r="CH41">
            <v>0.3</v>
          </cell>
          <cell r="CI41">
            <v>-228.36</v>
          </cell>
          <cell r="CQ41" t="str">
            <v>PriceTableDevonNGL</v>
          </cell>
        </row>
        <row r="42">
          <cell r="B42" t="str">
            <v>72-10-230</v>
          </cell>
          <cell r="C42" t="str">
            <v>Devon-GTH00086</v>
          </cell>
          <cell r="D42" t="str">
            <v>Western Lake GU A1 2 3 4 H CDP</v>
          </cell>
          <cell r="E42">
            <v>1052.816</v>
          </cell>
          <cell r="F42">
            <v>1345.4179999999999</v>
          </cell>
          <cell r="G42">
            <v>486.20400000000001</v>
          </cell>
          <cell r="H42">
            <v>584.24300000000005</v>
          </cell>
          <cell r="K42">
            <v>1539.02</v>
          </cell>
          <cell r="L42">
            <v>1929.6610000000001</v>
          </cell>
          <cell r="N42">
            <v>1539.02</v>
          </cell>
          <cell r="O42">
            <v>1929.6610000000001</v>
          </cell>
          <cell r="R42">
            <v>3.4075000000000002</v>
          </cell>
          <cell r="S42">
            <v>1.2856000000000001</v>
          </cell>
          <cell r="T42">
            <v>0.19020000000000001</v>
          </cell>
          <cell r="U42">
            <v>0.40310000000000001</v>
          </cell>
          <cell r="V42">
            <v>0.11700000000000001</v>
          </cell>
          <cell r="W42">
            <v>0.13719999999999999</v>
          </cell>
          <cell r="X42">
            <v>0.2263</v>
          </cell>
          <cell r="Y42">
            <v>5.7668999999999997</v>
          </cell>
          <cell r="AB42">
            <v>5244.2110000000002</v>
          </cell>
          <cell r="AC42">
            <v>1978.5640000000001</v>
          </cell>
          <cell r="AD42">
            <v>292.72199999999998</v>
          </cell>
          <cell r="AE42">
            <v>620.37900000000002</v>
          </cell>
          <cell r="AF42">
            <v>180.065</v>
          </cell>
          <cell r="AG42">
            <v>211.154</v>
          </cell>
          <cell r="AH42">
            <v>348.28</v>
          </cell>
          <cell r="AI42">
            <v>8875.3750000000018</v>
          </cell>
          <cell r="AL42">
            <v>4137.3829999999998</v>
          </cell>
          <cell r="AM42">
            <v>2127.4259999999999</v>
          </cell>
          <cell r="AN42">
            <v>289.05099999999999</v>
          </cell>
          <cell r="AO42">
            <v>754.26400000000001</v>
          </cell>
          <cell r="AP42">
            <v>207.96100000000001</v>
          </cell>
          <cell r="AQ42">
            <v>253.173</v>
          </cell>
          <cell r="AR42">
            <v>316.50200000000001</v>
          </cell>
          <cell r="AS42">
            <v>8085.76</v>
          </cell>
          <cell r="AU42">
            <v>0.95</v>
          </cell>
          <cell r="AX42">
            <v>3930.5140000000001</v>
          </cell>
          <cell r="AY42">
            <v>2021.0550000000001</v>
          </cell>
          <cell r="AZ42">
            <v>274.59800000000001</v>
          </cell>
          <cell r="BA42">
            <v>716.55100000000004</v>
          </cell>
          <cell r="BB42">
            <v>197.56299999999999</v>
          </cell>
          <cell r="BC42">
            <v>240.51400000000001</v>
          </cell>
          <cell r="BD42">
            <v>300.67700000000002</v>
          </cell>
          <cell r="BE42">
            <v>7681.4720000000007</v>
          </cell>
          <cell r="BH42">
            <v>155.589</v>
          </cell>
          <cell r="BI42">
            <v>77.662000000000006</v>
          </cell>
          <cell r="BJ42">
            <v>8.8829999999999991</v>
          </cell>
          <cell r="BK42">
            <v>24.062000000000001</v>
          </cell>
          <cell r="BL42">
            <v>5.7190000000000003</v>
          </cell>
          <cell r="BM42">
            <v>7.024</v>
          </cell>
          <cell r="BN42">
            <v>7.7409999999999997</v>
          </cell>
          <cell r="BO42">
            <v>286.68</v>
          </cell>
          <cell r="BR42">
            <v>274.47399999999999</v>
          </cell>
          <cell r="BS42">
            <v>194.79400000000001</v>
          </cell>
          <cell r="BT42">
            <v>28.797999999999998</v>
          </cell>
          <cell r="BU42">
            <v>78.247</v>
          </cell>
          <cell r="BV42">
            <v>23.971</v>
          </cell>
          <cell r="BW42">
            <v>29.181999999999999</v>
          </cell>
          <cell r="BX42">
            <v>36.481999999999999</v>
          </cell>
          <cell r="BY42">
            <v>665.94799999999998</v>
          </cell>
          <cell r="CA42">
            <v>50.158999999999999</v>
          </cell>
          <cell r="CB42">
            <v>51.612000000000002</v>
          </cell>
          <cell r="CD42">
            <v>1212.1010000000001</v>
          </cell>
          <cell r="CE42">
            <v>1242.557</v>
          </cell>
          <cell r="CF42">
            <v>1218.5519999999999</v>
          </cell>
          <cell r="CH42">
            <v>0.3</v>
          </cell>
          <cell r="CI42">
            <v>-578.9</v>
          </cell>
          <cell r="CQ42" t="str">
            <v>PriceTableDevonNGL</v>
          </cell>
        </row>
        <row r="43">
          <cell r="B43" t="str">
            <v>72-10-231</v>
          </cell>
          <cell r="C43" t="str">
            <v>Devon-GTH00086</v>
          </cell>
          <cell r="D43" t="str">
            <v>Coomer 4H &amp; 5H</v>
          </cell>
          <cell r="E43">
            <v>982.46400000000006</v>
          </cell>
          <cell r="F43">
            <v>1089.7280000000001</v>
          </cell>
          <cell r="G43">
            <v>453.71499999999997</v>
          </cell>
          <cell r="H43">
            <v>473.21100000000001</v>
          </cell>
          <cell r="K43">
            <v>1436.1790000000001</v>
          </cell>
          <cell r="L43">
            <v>1562.9390000000001</v>
          </cell>
          <cell r="N43">
            <v>1436.1790000000001</v>
          </cell>
          <cell r="O43">
            <v>1562.9390000000001</v>
          </cell>
          <cell r="R43">
            <v>1.8958999999999999</v>
          </cell>
          <cell r="S43">
            <v>0.36459999999999998</v>
          </cell>
          <cell r="T43">
            <v>8.4699999999999998E-2</v>
          </cell>
          <cell r="U43">
            <v>7.22E-2</v>
          </cell>
          <cell r="V43">
            <v>2.5600000000000001E-2</v>
          </cell>
          <cell r="W43">
            <v>1.43E-2</v>
          </cell>
          <cell r="X43">
            <v>2.7099999999999999E-2</v>
          </cell>
          <cell r="Y43">
            <v>2.4843999999999999</v>
          </cell>
          <cell r="AB43">
            <v>2722.8519999999999</v>
          </cell>
          <cell r="AC43">
            <v>523.63099999999997</v>
          </cell>
          <cell r="AD43">
            <v>121.64400000000001</v>
          </cell>
          <cell r="AE43">
            <v>103.69199999999999</v>
          </cell>
          <cell r="AF43">
            <v>36.765999999999998</v>
          </cell>
          <cell r="AG43">
            <v>20.536999999999999</v>
          </cell>
          <cell r="AH43">
            <v>38.92</v>
          </cell>
          <cell r="AI43">
            <v>3568.0419999999995</v>
          </cell>
          <cell r="AL43">
            <v>2148.174</v>
          </cell>
          <cell r="AM43">
            <v>563.02800000000002</v>
          </cell>
          <cell r="AN43">
            <v>120.11799999999999</v>
          </cell>
          <cell r="AO43">
            <v>126.07</v>
          </cell>
          <cell r="AP43">
            <v>42.462000000000003</v>
          </cell>
          <cell r="AQ43">
            <v>24.623999999999999</v>
          </cell>
          <cell r="AR43">
            <v>35.369</v>
          </cell>
          <cell r="AS43">
            <v>3059.8450000000003</v>
          </cell>
          <cell r="AU43">
            <v>0.95</v>
          </cell>
          <cell r="AX43">
            <v>2040.7650000000001</v>
          </cell>
          <cell r="AY43">
            <v>534.87699999999995</v>
          </cell>
          <cell r="AZ43">
            <v>114.11199999999999</v>
          </cell>
          <cell r="BA43">
            <v>119.767</v>
          </cell>
          <cell r="BB43">
            <v>40.338999999999999</v>
          </cell>
          <cell r="BC43">
            <v>23.393000000000001</v>
          </cell>
          <cell r="BD43">
            <v>33.600999999999999</v>
          </cell>
          <cell r="BE43">
            <v>2906.8539999999998</v>
          </cell>
          <cell r="BH43">
            <v>80.784000000000006</v>
          </cell>
          <cell r="BI43">
            <v>20.553000000000001</v>
          </cell>
          <cell r="BJ43">
            <v>3.6920000000000002</v>
          </cell>
          <cell r="BK43">
            <v>4.0220000000000002</v>
          </cell>
          <cell r="BL43">
            <v>1.1679999999999999</v>
          </cell>
          <cell r="BM43">
            <v>0.68300000000000005</v>
          </cell>
          <cell r="BN43">
            <v>0.86499999999999999</v>
          </cell>
          <cell r="BO43">
            <v>111.76700000000001</v>
          </cell>
          <cell r="BR43">
            <v>142.51</v>
          </cell>
          <cell r="BS43">
            <v>51.552999999999997</v>
          </cell>
          <cell r="BT43">
            <v>11.967000000000001</v>
          </cell>
          <cell r="BU43">
            <v>13.079000000000001</v>
          </cell>
          <cell r="BV43">
            <v>4.8940000000000001</v>
          </cell>
          <cell r="BW43">
            <v>2.8380000000000001</v>
          </cell>
          <cell r="BX43">
            <v>4.077</v>
          </cell>
          <cell r="BY43">
            <v>230.91800000000001</v>
          </cell>
          <cell r="CA43">
            <v>40.627000000000002</v>
          </cell>
          <cell r="CB43">
            <v>41.804000000000002</v>
          </cell>
          <cell r="CD43">
            <v>1290.2170000000001</v>
          </cell>
          <cell r="CE43">
            <v>1322.636</v>
          </cell>
          <cell r="CF43">
            <v>1297.0830000000001</v>
          </cell>
          <cell r="CH43">
            <v>0.3</v>
          </cell>
          <cell r="CI43">
            <v>-468.88</v>
          </cell>
          <cell r="CQ43" t="str">
            <v>PriceTableDevonNGL</v>
          </cell>
        </row>
        <row r="44">
          <cell r="B44" t="str">
            <v>72-10-232</v>
          </cell>
          <cell r="C44" t="str">
            <v>Devon-GTH00086</v>
          </cell>
          <cell r="D44" t="str">
            <v>CJ Edwards 1 &amp; 2 H CDP</v>
          </cell>
          <cell r="E44">
            <v>278.91399999999999</v>
          </cell>
          <cell r="F44">
            <v>355.21499999999997</v>
          </cell>
          <cell r="G44">
            <v>128.80600000000001</v>
          </cell>
          <cell r="H44">
            <v>154.251</v>
          </cell>
          <cell r="K44">
            <v>407.72</v>
          </cell>
          <cell r="L44">
            <v>509.46600000000001</v>
          </cell>
          <cell r="N44">
            <v>407.72</v>
          </cell>
          <cell r="O44">
            <v>509.46600000000001</v>
          </cell>
          <cell r="R44">
            <v>3.3658000000000001</v>
          </cell>
          <cell r="S44">
            <v>1.2439</v>
          </cell>
          <cell r="T44">
            <v>0.17949999999999999</v>
          </cell>
          <cell r="U44">
            <v>0.38500000000000001</v>
          </cell>
          <cell r="V44">
            <v>0.1111</v>
          </cell>
          <cell r="W44">
            <v>0.13120000000000001</v>
          </cell>
          <cell r="X44">
            <v>0.21609999999999999</v>
          </cell>
          <cell r="Y44">
            <v>5.6326000000000001</v>
          </cell>
          <cell r="AB44">
            <v>1372.3040000000001</v>
          </cell>
          <cell r="AC44">
            <v>507.16300000000001</v>
          </cell>
          <cell r="AD44">
            <v>73.186000000000007</v>
          </cell>
          <cell r="AE44">
            <v>156.97200000000001</v>
          </cell>
          <cell r="AF44">
            <v>45.298000000000002</v>
          </cell>
          <cell r="AG44">
            <v>53.493000000000002</v>
          </cell>
          <cell r="AH44">
            <v>88.108000000000004</v>
          </cell>
          <cell r="AI44">
            <v>2296.5239999999999</v>
          </cell>
          <cell r="AL44">
            <v>1082.6690000000001</v>
          </cell>
          <cell r="AM44">
            <v>545.32100000000003</v>
          </cell>
          <cell r="AN44">
            <v>72.268000000000001</v>
          </cell>
          <cell r="AO44">
            <v>190.84800000000001</v>
          </cell>
          <cell r="AP44">
            <v>52.316000000000003</v>
          </cell>
          <cell r="AQ44">
            <v>64.138000000000005</v>
          </cell>
          <cell r="AR44">
            <v>80.069000000000003</v>
          </cell>
          <cell r="AS44">
            <v>2087.6290000000004</v>
          </cell>
          <cell r="AU44">
            <v>0.95</v>
          </cell>
          <cell r="AX44">
            <v>1028.5360000000001</v>
          </cell>
          <cell r="AY44">
            <v>518.05499999999995</v>
          </cell>
          <cell r="AZ44">
            <v>68.655000000000001</v>
          </cell>
          <cell r="BA44">
            <v>181.30600000000001</v>
          </cell>
          <cell r="BB44">
            <v>49.7</v>
          </cell>
          <cell r="BC44">
            <v>60.930999999999997</v>
          </cell>
          <cell r="BD44">
            <v>76.066000000000003</v>
          </cell>
          <cell r="BE44">
            <v>1983.249</v>
          </cell>
          <cell r="BH44">
            <v>40.715000000000003</v>
          </cell>
          <cell r="BI44">
            <v>19.907</v>
          </cell>
          <cell r="BJ44">
            <v>2.2210000000000001</v>
          </cell>
          <cell r="BK44">
            <v>6.0880000000000001</v>
          </cell>
          <cell r="BL44">
            <v>1.4390000000000001</v>
          </cell>
          <cell r="BM44">
            <v>1.7789999999999999</v>
          </cell>
          <cell r="BN44">
            <v>1.958</v>
          </cell>
          <cell r="BO44">
            <v>74.106999999999999</v>
          </cell>
          <cell r="BR44">
            <v>71.823999999999998</v>
          </cell>
          <cell r="BS44">
            <v>49.930999999999997</v>
          </cell>
          <cell r="BT44">
            <v>7.2</v>
          </cell>
          <cell r="BU44">
            <v>19.798999999999999</v>
          </cell>
          <cell r="BV44">
            <v>6.03</v>
          </cell>
          <cell r="BW44">
            <v>7.3929999999999998</v>
          </cell>
          <cell r="BX44">
            <v>9.2289999999999992</v>
          </cell>
          <cell r="BY44">
            <v>171.40600000000001</v>
          </cell>
          <cell r="CA44">
            <v>13.243</v>
          </cell>
          <cell r="CB44">
            <v>13.627000000000001</v>
          </cell>
          <cell r="CD44">
            <v>324.43299999999999</v>
          </cell>
          <cell r="CE44">
            <v>332.58499999999998</v>
          </cell>
          <cell r="CF44">
            <v>326.16000000000003</v>
          </cell>
          <cell r="CH44">
            <v>0.3</v>
          </cell>
          <cell r="CI44">
            <v>-152.84</v>
          </cell>
          <cell r="CQ44" t="str">
            <v>PriceTableDevonNGL</v>
          </cell>
        </row>
        <row r="45">
          <cell r="B45" t="str">
            <v>72-10-233</v>
          </cell>
          <cell r="C45" t="str">
            <v>Devon-GTH00086</v>
          </cell>
          <cell r="D45" t="str">
            <v>Edwards Bar None (SA) 1 &amp; 2 H CDP</v>
          </cell>
          <cell r="E45">
            <v>612.75</v>
          </cell>
          <cell r="F45">
            <v>779.89300000000003</v>
          </cell>
          <cell r="G45">
            <v>282.976</v>
          </cell>
          <cell r="H45">
            <v>338.666</v>
          </cell>
          <cell r="K45">
            <v>895.726</v>
          </cell>
          <cell r="L45">
            <v>1118.559</v>
          </cell>
          <cell r="N45">
            <v>895.726</v>
          </cell>
          <cell r="O45">
            <v>1118.559</v>
          </cell>
          <cell r="R45">
            <v>3.3727</v>
          </cell>
          <cell r="S45">
            <v>1.2524999999999999</v>
          </cell>
          <cell r="T45">
            <v>0.17910000000000001</v>
          </cell>
          <cell r="U45">
            <v>0.38819999999999999</v>
          </cell>
          <cell r="V45">
            <v>0.112</v>
          </cell>
          <cell r="W45">
            <v>0.1323</v>
          </cell>
          <cell r="X45">
            <v>0.21410000000000001</v>
          </cell>
          <cell r="Y45">
            <v>5.6509</v>
          </cell>
          <cell r="AB45">
            <v>3021.0149999999999</v>
          </cell>
          <cell r="AC45">
            <v>1121.8969999999999</v>
          </cell>
          <cell r="AD45">
            <v>160.42500000000001</v>
          </cell>
          <cell r="AE45">
            <v>347.721</v>
          </cell>
          <cell r="AF45">
            <v>100.321</v>
          </cell>
          <cell r="AG45">
            <v>118.505</v>
          </cell>
          <cell r="AH45">
            <v>191.77500000000001</v>
          </cell>
          <cell r="AI45">
            <v>5061.6590000000006</v>
          </cell>
          <cell r="AL45">
            <v>2383.4079999999999</v>
          </cell>
          <cell r="AM45">
            <v>1206.306</v>
          </cell>
          <cell r="AN45">
            <v>158.41300000000001</v>
          </cell>
          <cell r="AO45">
            <v>422.76299999999998</v>
          </cell>
          <cell r="AP45">
            <v>115.863</v>
          </cell>
          <cell r="AQ45">
            <v>142.08699999999999</v>
          </cell>
          <cell r="AR45">
            <v>174.27699999999999</v>
          </cell>
          <cell r="AS45">
            <v>4603.1170000000002</v>
          </cell>
          <cell r="AU45">
            <v>0.95</v>
          </cell>
          <cell r="AX45">
            <v>2264.2379999999998</v>
          </cell>
          <cell r="AY45">
            <v>1145.991</v>
          </cell>
          <cell r="AZ45">
            <v>150.49199999999999</v>
          </cell>
          <cell r="BA45">
            <v>401.625</v>
          </cell>
          <cell r="BB45">
            <v>110.07</v>
          </cell>
          <cell r="BC45">
            <v>134.983</v>
          </cell>
          <cell r="BD45">
            <v>165.56299999999999</v>
          </cell>
          <cell r="BE45">
            <v>4372.9620000000004</v>
          </cell>
          <cell r="BH45">
            <v>89.63</v>
          </cell>
          <cell r="BI45">
            <v>44.036999999999999</v>
          </cell>
          <cell r="BJ45">
            <v>4.8689999999999998</v>
          </cell>
          <cell r="BK45">
            <v>13.487</v>
          </cell>
          <cell r="BL45">
            <v>3.1859999999999999</v>
          </cell>
          <cell r="BM45">
            <v>3.9420000000000002</v>
          </cell>
          <cell r="BN45">
            <v>4.2619999999999996</v>
          </cell>
          <cell r="BO45">
            <v>163.41300000000001</v>
          </cell>
          <cell r="BR45">
            <v>158.11500000000001</v>
          </cell>
          <cell r="BS45">
            <v>110.453</v>
          </cell>
          <cell r="BT45">
            <v>15.782999999999999</v>
          </cell>
          <cell r="BU45">
            <v>43.856999999999999</v>
          </cell>
          <cell r="BV45">
            <v>13.355</v>
          </cell>
          <cell r="BW45">
            <v>16.378</v>
          </cell>
          <cell r="BX45">
            <v>20.088000000000001</v>
          </cell>
          <cell r="BY45">
            <v>378.029</v>
          </cell>
          <cell r="CA45">
            <v>29.076000000000001</v>
          </cell>
          <cell r="CB45">
            <v>29.917999999999999</v>
          </cell>
          <cell r="CD45">
            <v>710.61199999999997</v>
          </cell>
          <cell r="CE45">
            <v>728.46799999999996</v>
          </cell>
          <cell r="CF45">
            <v>714.39400000000001</v>
          </cell>
          <cell r="CH45">
            <v>0.3</v>
          </cell>
          <cell r="CI45">
            <v>-335.57</v>
          </cell>
          <cell r="CQ45" t="str">
            <v>PriceTableDevonNGL</v>
          </cell>
        </row>
        <row r="46">
          <cell r="B46" t="str">
            <v>72-10-234</v>
          </cell>
          <cell r="C46" t="str">
            <v>Devon-GTH00086</v>
          </cell>
          <cell r="D46" t="str">
            <v>Glenna Sansone 1 &amp; 2H CDP</v>
          </cell>
          <cell r="E46">
            <v>612.52599999999995</v>
          </cell>
          <cell r="F46">
            <v>782.41300000000001</v>
          </cell>
          <cell r="G46">
            <v>282.87200000000001</v>
          </cell>
          <cell r="H46">
            <v>339.76</v>
          </cell>
          <cell r="K46">
            <v>895.39799999999991</v>
          </cell>
          <cell r="L46">
            <v>1122.173</v>
          </cell>
          <cell r="N46">
            <v>895.39799999999991</v>
          </cell>
          <cell r="O46">
            <v>1122.173</v>
          </cell>
          <cell r="R46">
            <v>3.2875999999999999</v>
          </cell>
          <cell r="S46">
            <v>1.1725000000000001</v>
          </cell>
          <cell r="T46">
            <v>0.21429999999999999</v>
          </cell>
          <cell r="U46">
            <v>0.3659</v>
          </cell>
          <cell r="V46">
            <v>0.12330000000000001</v>
          </cell>
          <cell r="W46">
            <v>0.13020000000000001</v>
          </cell>
          <cell r="X46">
            <v>0.2351</v>
          </cell>
          <cell r="Y46">
            <v>5.5289000000000001</v>
          </cell>
          <cell r="AB46">
            <v>2943.71</v>
          </cell>
          <cell r="AC46">
            <v>1049.854</v>
          </cell>
          <cell r="AD46">
            <v>191.88399999999999</v>
          </cell>
          <cell r="AE46">
            <v>327.62599999999998</v>
          </cell>
          <cell r="AF46">
            <v>110.40300000000001</v>
          </cell>
          <cell r="AG46">
            <v>116.581</v>
          </cell>
          <cell r="AH46">
            <v>210.50800000000001</v>
          </cell>
          <cell r="AI46">
            <v>4950.5660000000007</v>
          </cell>
          <cell r="AL46">
            <v>2322.4189999999999</v>
          </cell>
          <cell r="AM46">
            <v>1128.8420000000001</v>
          </cell>
          <cell r="AN46">
            <v>189.47800000000001</v>
          </cell>
          <cell r="AO46">
            <v>398.33100000000002</v>
          </cell>
          <cell r="AP46">
            <v>127.50700000000001</v>
          </cell>
          <cell r="AQ46">
            <v>139.78</v>
          </cell>
          <cell r="AR46">
            <v>191.30099999999999</v>
          </cell>
          <cell r="AS46">
            <v>4497.6580000000004</v>
          </cell>
          <cell r="AU46">
            <v>0.95</v>
          </cell>
          <cell r="AX46">
            <v>2206.2979999999998</v>
          </cell>
          <cell r="AY46">
            <v>1072.4000000000001</v>
          </cell>
          <cell r="AZ46">
            <v>180.00399999999999</v>
          </cell>
          <cell r="BA46">
            <v>378.41399999999999</v>
          </cell>
          <cell r="BB46">
            <v>121.13200000000001</v>
          </cell>
          <cell r="BC46">
            <v>132.791</v>
          </cell>
          <cell r="BD46">
            <v>181.73599999999999</v>
          </cell>
          <cell r="BE46">
            <v>4272.7750000000005</v>
          </cell>
          <cell r="BH46">
            <v>87.335999999999999</v>
          </cell>
          <cell r="BI46">
            <v>41.209000000000003</v>
          </cell>
          <cell r="BJ46">
            <v>5.8230000000000004</v>
          </cell>
          <cell r="BK46">
            <v>12.707000000000001</v>
          </cell>
          <cell r="BL46">
            <v>3.5059999999999998</v>
          </cell>
          <cell r="BM46">
            <v>3.8780000000000001</v>
          </cell>
          <cell r="BN46">
            <v>4.6790000000000003</v>
          </cell>
          <cell r="BO46">
            <v>159.13800000000001</v>
          </cell>
          <cell r="BR46">
            <v>154.06899999999999</v>
          </cell>
          <cell r="BS46">
            <v>103.36</v>
          </cell>
          <cell r="BT46">
            <v>18.878</v>
          </cell>
          <cell r="BU46">
            <v>41.323</v>
          </cell>
          <cell r="BV46">
            <v>14.696999999999999</v>
          </cell>
          <cell r="BW46">
            <v>16.111999999999998</v>
          </cell>
          <cell r="BX46">
            <v>22.05</v>
          </cell>
          <cell r="BY46">
            <v>370.48899999999998</v>
          </cell>
          <cell r="CA46">
            <v>29.17</v>
          </cell>
          <cell r="CB46">
            <v>30.015000000000001</v>
          </cell>
          <cell r="CD46">
            <v>721.66899999999998</v>
          </cell>
          <cell r="CE46">
            <v>739.80200000000002</v>
          </cell>
          <cell r="CF46">
            <v>725.50900000000001</v>
          </cell>
          <cell r="CH46">
            <v>0.3</v>
          </cell>
          <cell r="CI46">
            <v>-336.65</v>
          </cell>
          <cell r="CQ46" t="str">
            <v>PriceTableDevonNGL</v>
          </cell>
        </row>
        <row r="47">
          <cell r="B47" t="str">
            <v>72-10-236</v>
          </cell>
          <cell r="C47" t="str">
            <v>Devon-GTH00086</v>
          </cell>
          <cell r="D47" t="str">
            <v>Murrin Bear Creek 7 &amp; 9 H CDP</v>
          </cell>
          <cell r="E47">
            <v>789.774</v>
          </cell>
          <cell r="F47">
            <v>946.29499999999996</v>
          </cell>
          <cell r="G47">
            <v>364.72800000000001</v>
          </cell>
          <cell r="H47">
            <v>410.92500000000001</v>
          </cell>
          <cell r="K47">
            <v>1154.502</v>
          </cell>
          <cell r="L47">
            <v>1357.22</v>
          </cell>
          <cell r="N47">
            <v>1154.502</v>
          </cell>
          <cell r="O47">
            <v>1357.22</v>
          </cell>
          <cell r="R47">
            <v>2.7913999999999999</v>
          </cell>
          <cell r="S47">
            <v>0.85489999999999999</v>
          </cell>
          <cell r="T47">
            <v>0.17730000000000001</v>
          </cell>
          <cell r="U47">
            <v>0.2349</v>
          </cell>
          <cell r="V47">
            <v>8.5500000000000007E-2</v>
          </cell>
          <cell r="W47">
            <v>6.6600000000000006E-2</v>
          </cell>
          <cell r="X47">
            <v>0.18079999999999999</v>
          </cell>
          <cell r="Y47">
            <v>4.3914</v>
          </cell>
          <cell r="AB47">
            <v>3222.6770000000001</v>
          </cell>
          <cell r="AC47">
            <v>986.98400000000004</v>
          </cell>
          <cell r="AD47">
            <v>204.69300000000001</v>
          </cell>
          <cell r="AE47">
            <v>271.19299999999998</v>
          </cell>
          <cell r="AF47">
            <v>98.71</v>
          </cell>
          <cell r="AG47">
            <v>76.89</v>
          </cell>
          <cell r="AH47">
            <v>208.73400000000001</v>
          </cell>
          <cell r="AI47">
            <v>5069.8810000000012</v>
          </cell>
          <cell r="AL47">
            <v>2542.5079999999998</v>
          </cell>
          <cell r="AM47">
            <v>1061.242</v>
          </cell>
          <cell r="AN47">
            <v>202.126</v>
          </cell>
          <cell r="AO47">
            <v>329.71899999999999</v>
          </cell>
          <cell r="AP47">
            <v>114.002</v>
          </cell>
          <cell r="AQ47">
            <v>92.191000000000003</v>
          </cell>
          <cell r="AR47">
            <v>189.68799999999999</v>
          </cell>
          <cell r="AS47">
            <v>4531.4760000000006</v>
          </cell>
          <cell r="AU47">
            <v>0.95</v>
          </cell>
          <cell r="AX47">
            <v>2415.3829999999998</v>
          </cell>
          <cell r="AY47">
            <v>1008.18</v>
          </cell>
          <cell r="AZ47">
            <v>192.02</v>
          </cell>
          <cell r="BA47">
            <v>313.233</v>
          </cell>
          <cell r="BB47">
            <v>108.30200000000001</v>
          </cell>
          <cell r="BC47">
            <v>87.581000000000003</v>
          </cell>
          <cell r="BD47">
            <v>180.20400000000001</v>
          </cell>
          <cell r="BE47">
            <v>4304.9029999999993</v>
          </cell>
          <cell r="BH47">
            <v>95.613</v>
          </cell>
          <cell r="BI47">
            <v>38.741</v>
          </cell>
          <cell r="BJ47">
            <v>6.2119999999999997</v>
          </cell>
          <cell r="BK47">
            <v>10.518000000000001</v>
          </cell>
          <cell r="BL47">
            <v>3.1349999999999998</v>
          </cell>
          <cell r="BM47">
            <v>2.5579999999999998</v>
          </cell>
          <cell r="BN47">
            <v>4.6390000000000002</v>
          </cell>
          <cell r="BO47">
            <v>161.41599999999997</v>
          </cell>
          <cell r="BR47">
            <v>168.67</v>
          </cell>
          <cell r="BS47">
            <v>97.171000000000006</v>
          </cell>
          <cell r="BT47">
            <v>20.138000000000002</v>
          </cell>
          <cell r="BU47">
            <v>34.204999999999998</v>
          </cell>
          <cell r="BV47">
            <v>13.14</v>
          </cell>
          <cell r="BW47">
            <v>10.625999999999999</v>
          </cell>
          <cell r="BX47">
            <v>21.864000000000001</v>
          </cell>
          <cell r="BY47">
            <v>365.81399999999991</v>
          </cell>
          <cell r="CA47">
            <v>35.279000000000003</v>
          </cell>
          <cell r="CB47">
            <v>36.301000000000002</v>
          </cell>
          <cell r="CD47">
            <v>955.10500000000013</v>
          </cell>
          <cell r="CE47">
            <v>979.10400000000004</v>
          </cell>
          <cell r="CF47">
            <v>960.18799999999999</v>
          </cell>
          <cell r="CH47">
            <v>0.3</v>
          </cell>
          <cell r="CI47">
            <v>-407.17</v>
          </cell>
          <cell r="CQ47" t="str">
            <v>PriceTableDevonNGL</v>
          </cell>
        </row>
        <row r="48">
          <cell r="B48" t="str">
            <v>72-10-237</v>
          </cell>
          <cell r="C48" t="str">
            <v>Devon-GTH00086</v>
          </cell>
          <cell r="D48" t="str">
            <v>Bailey Ranch C (SA) 4H</v>
          </cell>
          <cell r="E48">
            <v>752.41099999999994</v>
          </cell>
          <cell r="F48">
            <v>922.56799999999998</v>
          </cell>
          <cell r="G48">
            <v>347.47300000000001</v>
          </cell>
          <cell r="H48">
            <v>400.62200000000001</v>
          </cell>
          <cell r="K48">
            <v>1099.884</v>
          </cell>
          <cell r="L48">
            <v>1323.19</v>
          </cell>
          <cell r="N48">
            <v>1099.884</v>
          </cell>
          <cell r="O48">
            <v>1323.19</v>
          </cell>
          <cell r="R48">
            <v>2.9091999999999998</v>
          </cell>
          <cell r="S48">
            <v>0.93140000000000001</v>
          </cell>
          <cell r="T48">
            <v>0.1993</v>
          </cell>
          <cell r="U48">
            <v>0.26340000000000002</v>
          </cell>
          <cell r="V48">
            <v>9.6000000000000002E-2</v>
          </cell>
          <cell r="W48">
            <v>8.1100000000000005E-2</v>
          </cell>
          <cell r="X48">
            <v>0.18529999999999999</v>
          </cell>
          <cell r="Y48">
            <v>4.6657000000000002</v>
          </cell>
          <cell r="AB48">
            <v>3199.7829999999999</v>
          </cell>
          <cell r="AC48">
            <v>1024.432</v>
          </cell>
          <cell r="AD48">
            <v>219.20699999999999</v>
          </cell>
          <cell r="AE48">
            <v>289.709</v>
          </cell>
          <cell r="AF48">
            <v>105.589</v>
          </cell>
          <cell r="AG48">
            <v>89.200999999999993</v>
          </cell>
          <cell r="AH48">
            <v>203.809</v>
          </cell>
          <cell r="AI48">
            <v>5131.7300000000005</v>
          </cell>
          <cell r="AL48">
            <v>2524.4459999999999</v>
          </cell>
          <cell r="AM48">
            <v>1101.508</v>
          </cell>
          <cell r="AN48">
            <v>216.458</v>
          </cell>
          <cell r="AO48">
            <v>352.23099999999999</v>
          </cell>
          <cell r="AP48">
            <v>121.947</v>
          </cell>
          <cell r="AQ48">
            <v>106.952</v>
          </cell>
          <cell r="AR48">
            <v>185.21299999999999</v>
          </cell>
          <cell r="AS48">
            <v>4608.7550000000001</v>
          </cell>
          <cell r="AU48">
            <v>0.95</v>
          </cell>
          <cell r="AX48">
            <v>2398.2240000000002</v>
          </cell>
          <cell r="AY48">
            <v>1046.433</v>
          </cell>
          <cell r="AZ48">
            <v>205.63499999999999</v>
          </cell>
          <cell r="BA48">
            <v>334.61900000000003</v>
          </cell>
          <cell r="BB48">
            <v>115.85</v>
          </cell>
          <cell r="BC48">
            <v>101.604</v>
          </cell>
          <cell r="BD48">
            <v>175.952</v>
          </cell>
          <cell r="BE48">
            <v>4378.3170000000009</v>
          </cell>
          <cell r="BH48">
            <v>94.933999999999997</v>
          </cell>
          <cell r="BI48">
            <v>40.210999999999999</v>
          </cell>
          <cell r="BJ48">
            <v>6.6520000000000001</v>
          </cell>
          <cell r="BK48">
            <v>11.236000000000001</v>
          </cell>
          <cell r="BL48">
            <v>3.3540000000000001</v>
          </cell>
          <cell r="BM48">
            <v>2.9670000000000001</v>
          </cell>
          <cell r="BN48">
            <v>4.53</v>
          </cell>
          <cell r="BO48">
            <v>163.88399999999999</v>
          </cell>
          <cell r="BR48">
            <v>167.47200000000001</v>
          </cell>
          <cell r="BS48">
            <v>100.857</v>
          </cell>
          <cell r="BT48">
            <v>21.565999999999999</v>
          </cell>
          <cell r="BU48">
            <v>36.54</v>
          </cell>
          <cell r="BV48">
            <v>14.055999999999999</v>
          </cell>
          <cell r="BW48">
            <v>12.327999999999999</v>
          </cell>
          <cell r="BX48">
            <v>21.349</v>
          </cell>
          <cell r="BY48">
            <v>374.16799999999995</v>
          </cell>
          <cell r="CA48">
            <v>34.395000000000003</v>
          </cell>
          <cell r="CB48">
            <v>35.390999999999998</v>
          </cell>
          <cell r="CD48">
            <v>913.6310000000002</v>
          </cell>
          <cell r="CE48">
            <v>936.58799999999997</v>
          </cell>
          <cell r="CF48">
            <v>918.49400000000003</v>
          </cell>
          <cell r="CH48">
            <v>0.3</v>
          </cell>
          <cell r="CI48">
            <v>-396.96</v>
          </cell>
          <cell r="CQ48" t="str">
            <v>PriceTableDevonNGL</v>
          </cell>
        </row>
        <row r="49">
          <cell r="B49" t="str">
            <v>72-10-238</v>
          </cell>
          <cell r="C49" t="str">
            <v>Devon-GTH00086</v>
          </cell>
          <cell r="D49" t="str">
            <v>Bailey Ranch B1H &amp; B2H CDP</v>
          </cell>
          <cell r="E49">
            <v>1081.5889999999999</v>
          </cell>
          <cell r="F49">
            <v>1347.3130000000001</v>
          </cell>
          <cell r="G49">
            <v>499.49200000000002</v>
          </cell>
          <cell r="H49">
            <v>585.06600000000003</v>
          </cell>
          <cell r="K49">
            <v>1581.0809999999999</v>
          </cell>
          <cell r="L49">
            <v>1932.3790000000001</v>
          </cell>
          <cell r="N49">
            <v>1581.0809999999999</v>
          </cell>
          <cell r="O49">
            <v>1932.3790000000001</v>
          </cell>
          <cell r="R49">
            <v>3.0272999999999999</v>
          </cell>
          <cell r="S49">
            <v>0.93659999999999999</v>
          </cell>
          <cell r="T49">
            <v>0.19470000000000001</v>
          </cell>
          <cell r="U49">
            <v>0.27129999999999999</v>
          </cell>
          <cell r="V49">
            <v>9.4200000000000006E-2</v>
          </cell>
          <cell r="W49">
            <v>8.1100000000000005E-2</v>
          </cell>
          <cell r="X49">
            <v>0.16750000000000001</v>
          </cell>
          <cell r="Y49">
            <v>4.7727000000000004</v>
          </cell>
          <cell r="AB49">
            <v>4786.4070000000002</v>
          </cell>
          <cell r="AC49">
            <v>1480.84</v>
          </cell>
          <cell r="AD49">
            <v>307.83600000000001</v>
          </cell>
          <cell r="AE49">
            <v>428.947</v>
          </cell>
          <cell r="AF49">
            <v>148.93799999999999</v>
          </cell>
          <cell r="AG49">
            <v>128.226</v>
          </cell>
          <cell r="AH49">
            <v>264.83100000000002</v>
          </cell>
          <cell r="AI49">
            <v>7546.0250000000005</v>
          </cell>
          <cell r="AL49">
            <v>3776.201</v>
          </cell>
          <cell r="AM49">
            <v>1592.2550000000001</v>
          </cell>
          <cell r="AN49">
            <v>303.97500000000002</v>
          </cell>
          <cell r="AO49">
            <v>521.51800000000003</v>
          </cell>
          <cell r="AP49">
            <v>172.012</v>
          </cell>
          <cell r="AQ49">
            <v>153.74299999999999</v>
          </cell>
          <cell r="AR49">
            <v>240.667</v>
          </cell>
          <cell r="AS49">
            <v>6760.371000000001</v>
          </cell>
          <cell r="AU49">
            <v>0.95</v>
          </cell>
          <cell r="AX49">
            <v>3587.3910000000001</v>
          </cell>
          <cell r="AY49">
            <v>1512.6420000000001</v>
          </cell>
          <cell r="AZ49">
            <v>288.77600000000001</v>
          </cell>
          <cell r="BA49">
            <v>495.44200000000001</v>
          </cell>
          <cell r="BB49">
            <v>163.411</v>
          </cell>
          <cell r="BC49">
            <v>146.05600000000001</v>
          </cell>
          <cell r="BD49">
            <v>228.63399999999999</v>
          </cell>
          <cell r="BE49">
            <v>6422.3519999999999</v>
          </cell>
          <cell r="BH49">
            <v>142.00700000000001</v>
          </cell>
          <cell r="BI49">
            <v>58.125999999999998</v>
          </cell>
          <cell r="BJ49">
            <v>9.3420000000000005</v>
          </cell>
          <cell r="BK49">
            <v>16.637</v>
          </cell>
          <cell r="BL49">
            <v>4.7300000000000004</v>
          </cell>
          <cell r="BM49">
            <v>4.266</v>
          </cell>
          <cell r="BN49">
            <v>5.8860000000000001</v>
          </cell>
          <cell r="BO49">
            <v>240.994</v>
          </cell>
          <cell r="BR49">
            <v>250.51300000000001</v>
          </cell>
          <cell r="BS49">
            <v>145.792</v>
          </cell>
          <cell r="BT49">
            <v>30.285</v>
          </cell>
          <cell r="BU49">
            <v>54.101999999999997</v>
          </cell>
          <cell r="BV49">
            <v>19.827000000000002</v>
          </cell>
          <cell r="BW49">
            <v>17.721</v>
          </cell>
          <cell r="BX49">
            <v>27.74</v>
          </cell>
          <cell r="BY49">
            <v>545.98</v>
          </cell>
          <cell r="CA49">
            <v>50.23</v>
          </cell>
          <cell r="CB49">
            <v>51.685000000000002</v>
          </cell>
          <cell r="CD49">
            <v>1334.7140000000002</v>
          </cell>
          <cell r="CE49">
            <v>1368.251</v>
          </cell>
          <cell r="CF49">
            <v>1341.817</v>
          </cell>
          <cell r="CH49">
            <v>0.3</v>
          </cell>
          <cell r="CI49">
            <v>-579.71</v>
          </cell>
          <cell r="CQ49" t="str">
            <v>PriceTableDevonNGL</v>
          </cell>
        </row>
        <row r="50">
          <cell r="B50" t="str">
            <v>72-10-239</v>
          </cell>
          <cell r="C50" t="str">
            <v>Devon-GTH00086</v>
          </cell>
          <cell r="D50" t="str">
            <v>Bailey Ranch C1H</v>
          </cell>
          <cell r="E50">
            <v>129.85900000000001</v>
          </cell>
          <cell r="F50">
            <v>158.55199999999999</v>
          </cell>
          <cell r="G50">
            <v>59.970999999999997</v>
          </cell>
          <cell r="H50">
            <v>68.850999999999999</v>
          </cell>
          <cell r="K50">
            <v>189.83</v>
          </cell>
          <cell r="L50">
            <v>227.40299999999999</v>
          </cell>
          <cell r="N50">
            <v>189.83</v>
          </cell>
          <cell r="O50">
            <v>227.40299999999999</v>
          </cell>
          <cell r="R50">
            <v>2.9039000000000001</v>
          </cell>
          <cell r="S50">
            <v>0.90510000000000002</v>
          </cell>
          <cell r="T50">
            <v>0.18920000000000001</v>
          </cell>
          <cell r="U50">
            <v>0.25650000000000001</v>
          </cell>
          <cell r="V50">
            <v>9.1600000000000001E-2</v>
          </cell>
          <cell r="W50">
            <v>7.7899999999999997E-2</v>
          </cell>
          <cell r="X50">
            <v>0.17269999999999999</v>
          </cell>
          <cell r="Y50">
            <v>4.5968999999999998</v>
          </cell>
          <cell r="AB50">
            <v>551.24699999999996</v>
          </cell>
          <cell r="AC50">
            <v>171.815</v>
          </cell>
          <cell r="AD50">
            <v>35.915999999999997</v>
          </cell>
          <cell r="AE50">
            <v>48.691000000000003</v>
          </cell>
          <cell r="AF50">
            <v>17.388000000000002</v>
          </cell>
          <cell r="AG50">
            <v>14.788</v>
          </cell>
          <cell r="AH50">
            <v>32.783999999999999</v>
          </cell>
          <cell r="AI50">
            <v>872.62899999999991</v>
          </cell>
          <cell r="AL50">
            <v>434.90199999999999</v>
          </cell>
          <cell r="AM50">
            <v>184.74199999999999</v>
          </cell>
          <cell r="AN50">
            <v>35.466000000000001</v>
          </cell>
          <cell r="AO50">
            <v>59.198999999999998</v>
          </cell>
          <cell r="AP50">
            <v>20.082000000000001</v>
          </cell>
          <cell r="AQ50">
            <v>17.731000000000002</v>
          </cell>
          <cell r="AR50">
            <v>29.792999999999999</v>
          </cell>
          <cell r="AS50">
            <v>781.91499999999996</v>
          </cell>
          <cell r="AU50">
            <v>0.95</v>
          </cell>
          <cell r="AX50">
            <v>413.15699999999998</v>
          </cell>
          <cell r="AY50">
            <v>175.505</v>
          </cell>
          <cell r="AZ50">
            <v>33.692999999999998</v>
          </cell>
          <cell r="BA50">
            <v>56.238999999999997</v>
          </cell>
          <cell r="BB50">
            <v>19.077999999999999</v>
          </cell>
          <cell r="BC50">
            <v>16.844000000000001</v>
          </cell>
          <cell r="BD50">
            <v>28.303000000000001</v>
          </cell>
          <cell r="BE50">
            <v>742.81900000000007</v>
          </cell>
          <cell r="BH50">
            <v>16.355</v>
          </cell>
          <cell r="BI50">
            <v>6.7439999999999998</v>
          </cell>
          <cell r="BJ50">
            <v>1.0900000000000001</v>
          </cell>
          <cell r="BK50">
            <v>1.8879999999999999</v>
          </cell>
          <cell r="BL50">
            <v>0.55200000000000005</v>
          </cell>
          <cell r="BM50">
            <v>0.49199999999999999</v>
          </cell>
          <cell r="BN50">
            <v>0.72899999999999998</v>
          </cell>
          <cell r="BO50">
            <v>27.849999999999998</v>
          </cell>
          <cell r="BR50">
            <v>28.850999999999999</v>
          </cell>
          <cell r="BS50">
            <v>16.916</v>
          </cell>
          <cell r="BT50">
            <v>3.5329999999999999</v>
          </cell>
          <cell r="BU50">
            <v>6.141</v>
          </cell>
          <cell r="BV50">
            <v>2.3149999999999999</v>
          </cell>
          <cell r="BW50">
            <v>2.044</v>
          </cell>
          <cell r="BX50">
            <v>3.4340000000000002</v>
          </cell>
          <cell r="BY50">
            <v>63.233999999999988</v>
          </cell>
          <cell r="CA50">
            <v>5.9109999999999996</v>
          </cell>
          <cell r="CB50">
            <v>6.0819999999999999</v>
          </cell>
          <cell r="CD50">
            <v>158.08700000000002</v>
          </cell>
          <cell r="CE50">
            <v>162.059</v>
          </cell>
          <cell r="CF50">
            <v>158.928</v>
          </cell>
          <cell r="CH50">
            <v>0.3</v>
          </cell>
          <cell r="CI50">
            <v>-68.22</v>
          </cell>
          <cell r="CQ50" t="str">
            <v>PriceTableDevonNGL</v>
          </cell>
        </row>
        <row r="51">
          <cell r="B51" t="str">
            <v>72-10-240</v>
          </cell>
          <cell r="C51" t="str">
            <v>Devon-GTH00086</v>
          </cell>
          <cell r="D51" t="str">
            <v>Murrin Bear Creek 3 10 11 CDP</v>
          </cell>
          <cell r="E51">
            <v>1060.0129999999999</v>
          </cell>
          <cell r="F51">
            <v>1209.768</v>
          </cell>
          <cell r="G51">
            <v>489.52800000000002</v>
          </cell>
          <cell r="H51">
            <v>525.33799999999997</v>
          </cell>
          <cell r="K51">
            <v>1549.5409999999999</v>
          </cell>
          <cell r="L51">
            <v>1735.106</v>
          </cell>
          <cell r="N51">
            <v>1549.5409999999999</v>
          </cell>
          <cell r="O51">
            <v>1735.106</v>
          </cell>
          <cell r="R51">
            <v>2.1903000000000001</v>
          </cell>
          <cell r="S51">
            <v>0.58289999999999997</v>
          </cell>
          <cell r="T51">
            <v>0.12139999999999999</v>
          </cell>
          <cell r="U51">
            <v>0.15179999999999999</v>
          </cell>
          <cell r="V51">
            <v>5.5300000000000002E-2</v>
          </cell>
          <cell r="W51">
            <v>4.1799999999999997E-2</v>
          </cell>
          <cell r="X51">
            <v>0.1153</v>
          </cell>
          <cell r="Y51">
            <v>3.2587999999999999</v>
          </cell>
          <cell r="AB51">
            <v>3393.96</v>
          </cell>
          <cell r="AC51">
            <v>903.22699999999998</v>
          </cell>
          <cell r="AD51">
            <v>188.114</v>
          </cell>
          <cell r="AE51">
            <v>235.22</v>
          </cell>
          <cell r="AF51">
            <v>85.69</v>
          </cell>
          <cell r="AG51">
            <v>64.771000000000001</v>
          </cell>
          <cell r="AH51">
            <v>178.66200000000001</v>
          </cell>
          <cell r="AI51">
            <v>5049.6439999999993</v>
          </cell>
          <cell r="AL51">
            <v>2677.64</v>
          </cell>
          <cell r="AM51">
            <v>971.18299999999999</v>
          </cell>
          <cell r="AN51">
            <v>185.755</v>
          </cell>
          <cell r="AO51">
            <v>285.983</v>
          </cell>
          <cell r="AP51">
            <v>98.965000000000003</v>
          </cell>
          <cell r="AQ51">
            <v>77.66</v>
          </cell>
          <cell r="AR51">
            <v>162.36000000000001</v>
          </cell>
          <cell r="AS51">
            <v>4459.5459999999994</v>
          </cell>
          <cell r="AU51">
            <v>0.95</v>
          </cell>
          <cell r="AX51">
            <v>2543.7579999999998</v>
          </cell>
          <cell r="AY51">
            <v>922.62400000000002</v>
          </cell>
          <cell r="AZ51">
            <v>176.46700000000001</v>
          </cell>
          <cell r="BA51">
            <v>271.68400000000003</v>
          </cell>
          <cell r="BB51">
            <v>94.016999999999996</v>
          </cell>
          <cell r="BC51">
            <v>73.777000000000001</v>
          </cell>
          <cell r="BD51">
            <v>154.24199999999999</v>
          </cell>
          <cell r="BE51">
            <v>4236.5689999999995</v>
          </cell>
          <cell r="BH51">
            <v>100.69499999999999</v>
          </cell>
          <cell r="BI51">
            <v>35.453000000000003</v>
          </cell>
          <cell r="BJ51">
            <v>5.7089999999999996</v>
          </cell>
          <cell r="BK51">
            <v>9.1229999999999993</v>
          </cell>
          <cell r="BL51">
            <v>2.722</v>
          </cell>
          <cell r="BM51">
            <v>2.1549999999999998</v>
          </cell>
          <cell r="BN51">
            <v>3.9710000000000001</v>
          </cell>
          <cell r="BO51">
            <v>159.828</v>
          </cell>
          <cell r="BR51">
            <v>177.63499999999999</v>
          </cell>
          <cell r="BS51">
            <v>88.924000000000007</v>
          </cell>
          <cell r="BT51">
            <v>18.507000000000001</v>
          </cell>
          <cell r="BU51">
            <v>29.667999999999999</v>
          </cell>
          <cell r="BV51">
            <v>11.407</v>
          </cell>
          <cell r="BW51">
            <v>8.9510000000000005</v>
          </cell>
          <cell r="BX51">
            <v>18.713999999999999</v>
          </cell>
          <cell r="BY51">
            <v>353.80599999999998</v>
          </cell>
          <cell r="CA51">
            <v>45.101999999999997</v>
          </cell>
          <cell r="CB51">
            <v>46.408999999999999</v>
          </cell>
          <cell r="CD51">
            <v>1334.8909999999998</v>
          </cell>
          <cell r="CE51">
            <v>1368.433</v>
          </cell>
          <cell r="CF51">
            <v>1341.9960000000001</v>
          </cell>
          <cell r="CH51">
            <v>0.3</v>
          </cell>
          <cell r="CI51">
            <v>-520.53</v>
          </cell>
          <cell r="CQ51" t="str">
            <v>PriceTableDevonNGL</v>
          </cell>
        </row>
        <row r="52">
          <cell r="B52" t="str">
            <v>72-10-241</v>
          </cell>
          <cell r="C52" t="str">
            <v>Devon-GTH00086</v>
          </cell>
          <cell r="D52" t="str">
            <v>Bailey Ranch C (SA) 5H</v>
          </cell>
          <cell r="E52">
            <v>528.077</v>
          </cell>
          <cell r="F52">
            <v>642.21400000000006</v>
          </cell>
          <cell r="G52">
            <v>243.87299999999999</v>
          </cell>
          <cell r="H52">
            <v>278.87900000000002</v>
          </cell>
          <cell r="K52">
            <v>771.95</v>
          </cell>
          <cell r="L52">
            <v>921.09300000000007</v>
          </cell>
          <cell r="N52">
            <v>771.95</v>
          </cell>
          <cell r="O52">
            <v>921.09300000000007</v>
          </cell>
          <cell r="R52">
            <v>2.9226999999999999</v>
          </cell>
          <cell r="S52">
            <v>0.90010000000000001</v>
          </cell>
          <cell r="T52">
            <v>0.18679999999999999</v>
          </cell>
          <cell r="U52">
            <v>0.25159999999999999</v>
          </cell>
          <cell r="V52">
            <v>8.7599999999999997E-2</v>
          </cell>
          <cell r="W52">
            <v>7.3800000000000004E-2</v>
          </cell>
          <cell r="X52">
            <v>0.1409</v>
          </cell>
          <cell r="Y52">
            <v>4.5635000000000003</v>
          </cell>
          <cell r="AB52">
            <v>2256.1779999999999</v>
          </cell>
          <cell r="AC52">
            <v>694.83199999999999</v>
          </cell>
          <cell r="AD52">
            <v>144.19999999999999</v>
          </cell>
          <cell r="AE52">
            <v>194.22300000000001</v>
          </cell>
          <cell r="AF52">
            <v>67.623000000000005</v>
          </cell>
          <cell r="AG52">
            <v>56.97</v>
          </cell>
          <cell r="AH52">
            <v>108.768</v>
          </cell>
          <cell r="AI52">
            <v>3522.7939999999994</v>
          </cell>
          <cell r="AL52">
            <v>1779.9949999999999</v>
          </cell>
          <cell r="AM52">
            <v>747.10900000000004</v>
          </cell>
          <cell r="AN52">
            <v>142.392</v>
          </cell>
          <cell r="AO52">
            <v>236.13800000000001</v>
          </cell>
          <cell r="AP52">
            <v>78.099000000000004</v>
          </cell>
          <cell r="AQ52">
            <v>68.307000000000002</v>
          </cell>
          <cell r="AR52">
            <v>98.843999999999994</v>
          </cell>
          <cell r="AS52">
            <v>3150.8839999999996</v>
          </cell>
          <cell r="AU52">
            <v>0.95</v>
          </cell>
          <cell r="AX52">
            <v>1690.9949999999999</v>
          </cell>
          <cell r="AY52">
            <v>709.75400000000002</v>
          </cell>
          <cell r="AZ52">
            <v>135.27199999999999</v>
          </cell>
          <cell r="BA52">
            <v>224.33099999999999</v>
          </cell>
          <cell r="BB52">
            <v>74.194000000000003</v>
          </cell>
          <cell r="BC52">
            <v>64.891999999999996</v>
          </cell>
          <cell r="BD52">
            <v>93.902000000000001</v>
          </cell>
          <cell r="BE52">
            <v>2993.3399999999997</v>
          </cell>
          <cell r="BH52">
            <v>66.938000000000002</v>
          </cell>
          <cell r="BI52">
            <v>27.273</v>
          </cell>
          <cell r="BJ52">
            <v>4.3760000000000003</v>
          </cell>
          <cell r="BK52">
            <v>7.5330000000000004</v>
          </cell>
          <cell r="BL52">
            <v>2.1480000000000001</v>
          </cell>
          <cell r="BM52">
            <v>1.895</v>
          </cell>
          <cell r="BN52">
            <v>2.4169999999999998</v>
          </cell>
          <cell r="BO52">
            <v>112.58</v>
          </cell>
          <cell r="BR52">
            <v>118.08499999999999</v>
          </cell>
          <cell r="BS52">
            <v>68.408000000000001</v>
          </cell>
          <cell r="BT52">
            <v>14.186999999999999</v>
          </cell>
          <cell r="BU52">
            <v>24.497</v>
          </cell>
          <cell r="BV52">
            <v>9.0020000000000007</v>
          </cell>
          <cell r="BW52">
            <v>7.8730000000000002</v>
          </cell>
          <cell r="BX52">
            <v>11.393000000000001</v>
          </cell>
          <cell r="BY52">
            <v>253.44500000000002</v>
          </cell>
          <cell r="CA52">
            <v>23.942</v>
          </cell>
          <cell r="CB52">
            <v>24.635999999999999</v>
          </cell>
          <cell r="CD52">
            <v>643.01200000000006</v>
          </cell>
          <cell r="CE52">
            <v>659.16899999999998</v>
          </cell>
          <cell r="CF52">
            <v>646.43399999999997</v>
          </cell>
          <cell r="CH52">
            <v>0.3</v>
          </cell>
          <cell r="CI52">
            <v>-276.33</v>
          </cell>
          <cell r="CQ52" t="str">
            <v>PriceTableDevonNGL</v>
          </cell>
        </row>
        <row r="53">
          <cell r="B53" t="str">
            <v>72-10-243</v>
          </cell>
          <cell r="C53" t="str">
            <v>Devon-GTH00086</v>
          </cell>
          <cell r="D53" t="str">
            <v>Grant Family 1&amp;2 H CDP</v>
          </cell>
          <cell r="E53">
            <v>626.30100000000004</v>
          </cell>
          <cell r="F53">
            <v>806.40800000000002</v>
          </cell>
          <cell r="G53">
            <v>289.23399999999998</v>
          </cell>
          <cell r="H53">
            <v>350.18</v>
          </cell>
          <cell r="K53">
            <v>915.53500000000008</v>
          </cell>
          <cell r="L53">
            <v>1156.588</v>
          </cell>
          <cell r="N53">
            <v>915.53500000000008</v>
          </cell>
          <cell r="O53">
            <v>1156.588</v>
          </cell>
          <cell r="R53">
            <v>3.2797999999999998</v>
          </cell>
          <cell r="S53">
            <v>1.2341</v>
          </cell>
          <cell r="T53">
            <v>0.1923</v>
          </cell>
          <cell r="U53">
            <v>0.40760000000000002</v>
          </cell>
          <cell r="V53">
            <v>0.124</v>
          </cell>
          <cell r="W53">
            <v>0.13880000000000001</v>
          </cell>
          <cell r="X53">
            <v>0.35420000000000001</v>
          </cell>
          <cell r="Y53">
            <v>5.7308000000000003</v>
          </cell>
          <cell r="AB53">
            <v>3002.7719999999999</v>
          </cell>
          <cell r="AC53">
            <v>1129.8620000000001</v>
          </cell>
          <cell r="AD53">
            <v>176.05699999999999</v>
          </cell>
          <cell r="AE53">
            <v>373.17200000000003</v>
          </cell>
          <cell r="AF53">
            <v>113.526</v>
          </cell>
          <cell r="AG53">
            <v>127.07599999999999</v>
          </cell>
          <cell r="AH53">
            <v>324.28199999999998</v>
          </cell>
          <cell r="AI53">
            <v>5246.7469999999994</v>
          </cell>
          <cell r="AL53">
            <v>2369.0149999999999</v>
          </cell>
          <cell r="AM53">
            <v>1214.8699999999999</v>
          </cell>
          <cell r="AN53">
            <v>173.84899999999999</v>
          </cell>
          <cell r="AO53">
            <v>453.70699999999999</v>
          </cell>
          <cell r="AP53">
            <v>131.114</v>
          </cell>
          <cell r="AQ53">
            <v>152.364</v>
          </cell>
          <cell r="AR53">
            <v>294.69299999999998</v>
          </cell>
          <cell r="AS53">
            <v>4789.6119999999992</v>
          </cell>
          <cell r="AU53">
            <v>0.95</v>
          </cell>
          <cell r="AX53">
            <v>2250.5639999999999</v>
          </cell>
          <cell r="AY53">
            <v>1154.127</v>
          </cell>
          <cell r="AZ53">
            <v>165.15700000000001</v>
          </cell>
          <cell r="BA53">
            <v>431.02199999999999</v>
          </cell>
          <cell r="BB53">
            <v>124.55800000000001</v>
          </cell>
          <cell r="BC53">
            <v>144.74600000000001</v>
          </cell>
          <cell r="BD53">
            <v>279.95800000000003</v>
          </cell>
          <cell r="BE53">
            <v>4550.1319999999996</v>
          </cell>
          <cell r="BH53">
            <v>89.087999999999994</v>
          </cell>
          <cell r="BI53">
            <v>44.348999999999997</v>
          </cell>
          <cell r="BJ53">
            <v>5.343</v>
          </cell>
          <cell r="BK53">
            <v>14.474</v>
          </cell>
          <cell r="BL53">
            <v>3.6059999999999999</v>
          </cell>
          <cell r="BM53">
            <v>4.2270000000000003</v>
          </cell>
          <cell r="BN53">
            <v>7.2069999999999999</v>
          </cell>
          <cell r="BO53">
            <v>168.29399999999995</v>
          </cell>
          <cell r="BR53">
            <v>157.16</v>
          </cell>
          <cell r="BS53">
            <v>111.23699999999999</v>
          </cell>
          <cell r="BT53">
            <v>17.321000000000002</v>
          </cell>
          <cell r="BU53">
            <v>47.067999999999998</v>
          </cell>
          <cell r="BV53">
            <v>15.113</v>
          </cell>
          <cell r="BW53">
            <v>17.562000000000001</v>
          </cell>
          <cell r="BX53">
            <v>33.968000000000004</v>
          </cell>
          <cell r="BY53">
            <v>399.42900000000003</v>
          </cell>
          <cell r="CA53">
            <v>30.064</v>
          </cell>
          <cell r="CB53">
            <v>30.934999999999999</v>
          </cell>
          <cell r="CD53">
            <v>726.22399999999993</v>
          </cell>
          <cell r="CE53">
            <v>744.47199999999998</v>
          </cell>
          <cell r="CF53">
            <v>730.08900000000006</v>
          </cell>
          <cell r="CH53">
            <v>0.3</v>
          </cell>
          <cell r="CI53">
            <v>-346.98</v>
          </cell>
          <cell r="CQ53" t="str">
            <v>PriceTableDevonNGL</v>
          </cell>
        </row>
        <row r="54">
          <cell r="B54" t="str">
            <v>72-10-244</v>
          </cell>
          <cell r="C54" t="str">
            <v>Devon-GTH00086</v>
          </cell>
          <cell r="D54" t="str">
            <v>Landers 1 &amp; 2H CDP</v>
          </cell>
          <cell r="E54">
            <v>446.57100000000003</v>
          </cell>
          <cell r="F54">
            <v>570.76499999999999</v>
          </cell>
          <cell r="G54">
            <v>206.232</v>
          </cell>
          <cell r="H54">
            <v>247.85300000000001</v>
          </cell>
          <cell r="K54">
            <v>652.803</v>
          </cell>
          <cell r="L54">
            <v>818.61799999999994</v>
          </cell>
          <cell r="N54">
            <v>652.803</v>
          </cell>
          <cell r="O54">
            <v>818.61799999999994</v>
          </cell>
          <cell r="R54">
            <v>3.3995000000000002</v>
          </cell>
          <cell r="S54">
            <v>1.2968</v>
          </cell>
          <cell r="T54">
            <v>0.20549999999999999</v>
          </cell>
          <cell r="U54">
            <v>0.43080000000000002</v>
          </cell>
          <cell r="V54">
            <v>0.12820000000000001</v>
          </cell>
          <cell r="W54">
            <v>0.1459</v>
          </cell>
          <cell r="X54">
            <v>0.17419999999999999</v>
          </cell>
          <cell r="Y54">
            <v>5.7808999999999999</v>
          </cell>
          <cell r="AB54">
            <v>2219.2040000000002</v>
          </cell>
          <cell r="AC54">
            <v>846.55499999999995</v>
          </cell>
          <cell r="AD54">
            <v>134.15100000000001</v>
          </cell>
          <cell r="AE54">
            <v>281.22800000000001</v>
          </cell>
          <cell r="AF54">
            <v>83.688999999999993</v>
          </cell>
          <cell r="AG54">
            <v>95.244</v>
          </cell>
          <cell r="AH54">
            <v>113.718</v>
          </cell>
          <cell r="AI54">
            <v>3773.7889999999998</v>
          </cell>
          <cell r="AL54">
            <v>1750.825</v>
          </cell>
          <cell r="AM54">
            <v>910.24800000000005</v>
          </cell>
          <cell r="AN54">
            <v>132.46899999999999</v>
          </cell>
          <cell r="AO54">
            <v>341.92</v>
          </cell>
          <cell r="AP54">
            <v>96.653999999999996</v>
          </cell>
          <cell r="AQ54">
            <v>114.197</v>
          </cell>
          <cell r="AR54">
            <v>103.342</v>
          </cell>
          <cell r="AS54">
            <v>3449.6550000000007</v>
          </cell>
          <cell r="AU54">
            <v>0.95</v>
          </cell>
          <cell r="AX54">
            <v>1663.2840000000001</v>
          </cell>
          <cell r="AY54">
            <v>864.73599999999999</v>
          </cell>
          <cell r="AZ54">
            <v>125.846</v>
          </cell>
          <cell r="BA54">
            <v>324.82400000000001</v>
          </cell>
          <cell r="BB54">
            <v>91.820999999999998</v>
          </cell>
          <cell r="BC54">
            <v>108.48699999999999</v>
          </cell>
          <cell r="BD54">
            <v>98.174999999999997</v>
          </cell>
          <cell r="BE54">
            <v>3277.1730000000002</v>
          </cell>
          <cell r="BH54">
            <v>65.840999999999994</v>
          </cell>
          <cell r="BI54">
            <v>33.228999999999999</v>
          </cell>
          <cell r="BJ54">
            <v>4.0709999999999997</v>
          </cell>
          <cell r="BK54">
            <v>10.907999999999999</v>
          </cell>
          <cell r="BL54">
            <v>2.6579999999999999</v>
          </cell>
          <cell r="BM54">
            <v>3.1680000000000001</v>
          </cell>
          <cell r="BN54">
            <v>2.5270000000000001</v>
          </cell>
          <cell r="BO54">
            <v>122.402</v>
          </cell>
          <cell r="BR54">
            <v>116.15</v>
          </cell>
          <cell r="BS54">
            <v>83.344999999999999</v>
          </cell>
          <cell r="BT54">
            <v>13.198</v>
          </cell>
          <cell r="BU54">
            <v>35.470999999999997</v>
          </cell>
          <cell r="BV54">
            <v>11.141</v>
          </cell>
          <cell r="BW54">
            <v>13.163</v>
          </cell>
          <cell r="BX54">
            <v>11.912000000000001</v>
          </cell>
          <cell r="BY54">
            <v>284.38</v>
          </cell>
          <cell r="CA54">
            <v>21.279</v>
          </cell>
          <cell r="CB54">
            <v>21.895</v>
          </cell>
          <cell r="CD54">
            <v>512.34299999999996</v>
          </cell>
          <cell r="CE54">
            <v>525.21699999999998</v>
          </cell>
          <cell r="CF54">
            <v>515.07000000000005</v>
          </cell>
          <cell r="CH54">
            <v>0.3</v>
          </cell>
          <cell r="CI54">
            <v>-245.59</v>
          </cell>
          <cell r="CQ54" t="str">
            <v>PriceTableDevonNGL</v>
          </cell>
        </row>
        <row r="55">
          <cell r="B55" t="str">
            <v>72-10-245</v>
          </cell>
          <cell r="C55" t="str">
            <v>Devon-GTH00086</v>
          </cell>
          <cell r="D55" t="str">
            <v>Charles Bedinger A1H &amp; A2H GU CDP</v>
          </cell>
          <cell r="E55">
            <v>880.58900000000006</v>
          </cell>
          <cell r="F55">
            <v>1112.05</v>
          </cell>
          <cell r="G55">
            <v>406.66699999999997</v>
          </cell>
          <cell r="H55">
            <v>482.904</v>
          </cell>
          <cell r="K55">
            <v>1287.2560000000001</v>
          </cell>
          <cell r="L55">
            <v>1594.954</v>
          </cell>
          <cell r="N55">
            <v>1287.2560000000001</v>
          </cell>
          <cell r="O55">
            <v>1594.954</v>
          </cell>
          <cell r="R55">
            <v>3.1947999999999999</v>
          </cell>
          <cell r="S55">
            <v>1.1083000000000001</v>
          </cell>
          <cell r="T55">
            <v>0.2198</v>
          </cell>
          <cell r="U55">
            <v>0.34899999999999998</v>
          </cell>
          <cell r="V55">
            <v>0.124</v>
          </cell>
          <cell r="W55">
            <v>0.12470000000000001</v>
          </cell>
          <cell r="X55">
            <v>0.2031</v>
          </cell>
          <cell r="Y55">
            <v>5.3236999999999997</v>
          </cell>
          <cell r="AB55">
            <v>4112.5249999999996</v>
          </cell>
          <cell r="AC55">
            <v>1426.6659999999999</v>
          </cell>
          <cell r="AD55">
            <v>282.93900000000002</v>
          </cell>
          <cell r="AE55">
            <v>449.25200000000001</v>
          </cell>
          <cell r="AF55">
            <v>159.62</v>
          </cell>
          <cell r="AG55">
            <v>160.52099999999999</v>
          </cell>
          <cell r="AH55">
            <v>261.44200000000001</v>
          </cell>
          <cell r="AI55">
            <v>6852.9650000000001</v>
          </cell>
          <cell r="AL55">
            <v>3244.547</v>
          </cell>
          <cell r="AM55">
            <v>1534.0050000000001</v>
          </cell>
          <cell r="AN55">
            <v>279.39100000000002</v>
          </cell>
          <cell r="AO55">
            <v>546.20600000000002</v>
          </cell>
          <cell r="AP55">
            <v>184.34899999999999</v>
          </cell>
          <cell r="AQ55">
            <v>192.464</v>
          </cell>
          <cell r="AR55">
            <v>237.58699999999999</v>
          </cell>
          <cell r="AS55">
            <v>6218.5489999999991</v>
          </cell>
          <cell r="AU55">
            <v>0.95</v>
          </cell>
          <cell r="AX55">
            <v>3082.32</v>
          </cell>
          <cell r="AY55">
            <v>1457.3050000000001</v>
          </cell>
          <cell r="AZ55">
            <v>265.42099999999999</v>
          </cell>
          <cell r="BA55">
            <v>518.89599999999996</v>
          </cell>
          <cell r="BB55">
            <v>175.13200000000001</v>
          </cell>
          <cell r="BC55">
            <v>182.84100000000001</v>
          </cell>
          <cell r="BD55">
            <v>225.708</v>
          </cell>
          <cell r="BE55">
            <v>5907.6229999999996</v>
          </cell>
          <cell r="BH55">
            <v>122.01300000000001</v>
          </cell>
          <cell r="BI55">
            <v>55.999000000000002</v>
          </cell>
          <cell r="BJ55">
            <v>8.5869999999999997</v>
          </cell>
          <cell r="BK55">
            <v>17.423999999999999</v>
          </cell>
          <cell r="BL55">
            <v>5.07</v>
          </cell>
          <cell r="BM55">
            <v>5.34</v>
          </cell>
          <cell r="BN55">
            <v>5.8109999999999999</v>
          </cell>
          <cell r="BO55">
            <v>220.244</v>
          </cell>
          <cell r="BR55">
            <v>215.24299999999999</v>
          </cell>
          <cell r="BS55">
            <v>140.458</v>
          </cell>
          <cell r="BT55">
            <v>27.835999999999999</v>
          </cell>
          <cell r="BU55">
            <v>56.662999999999997</v>
          </cell>
          <cell r="BV55">
            <v>21.248999999999999</v>
          </cell>
          <cell r="BW55">
            <v>22.184000000000001</v>
          </cell>
          <cell r="BX55">
            <v>27.385000000000002</v>
          </cell>
          <cell r="BY55">
            <v>511.01800000000009</v>
          </cell>
          <cell r="CA55">
            <v>41.459000000000003</v>
          </cell>
          <cell r="CB55">
            <v>42.66</v>
          </cell>
          <cell r="CD55">
            <v>1041.2759999999998</v>
          </cell>
          <cell r="CE55">
            <v>1067.44</v>
          </cell>
          <cell r="CF55">
            <v>1046.818</v>
          </cell>
          <cell r="CH55">
            <v>0.3</v>
          </cell>
          <cell r="CI55">
            <v>-478.49</v>
          </cell>
          <cell r="CQ55" t="str">
            <v>PriceTableDevonNGL</v>
          </cell>
        </row>
        <row r="56">
          <cell r="B56" t="str">
            <v>72-10-247</v>
          </cell>
          <cell r="C56" t="str">
            <v>Devon-GTH00086</v>
          </cell>
          <cell r="D56" t="str">
            <v>J Muriel Reese GU 1H&amp;2H CDP</v>
          </cell>
          <cell r="E56">
            <v>2319.1570000000002</v>
          </cell>
          <cell r="F56">
            <v>2678.5709999999999</v>
          </cell>
          <cell r="G56">
            <v>1071.0170000000001</v>
          </cell>
          <cell r="H56">
            <v>1163.1610000000001</v>
          </cell>
          <cell r="K56">
            <v>3390.174</v>
          </cell>
          <cell r="L56">
            <v>3841.732</v>
          </cell>
          <cell r="N56">
            <v>3390.174</v>
          </cell>
          <cell r="O56">
            <v>3841.732</v>
          </cell>
          <cell r="R56">
            <v>2.3166000000000002</v>
          </cell>
          <cell r="S56">
            <v>0.60860000000000003</v>
          </cell>
          <cell r="T56">
            <v>0.15290000000000001</v>
          </cell>
          <cell r="U56">
            <v>0.15359999999999999</v>
          </cell>
          <cell r="V56">
            <v>5.8200000000000002E-2</v>
          </cell>
          <cell r="W56">
            <v>3.9399999999999998E-2</v>
          </cell>
          <cell r="X56">
            <v>4.8099999999999997E-2</v>
          </cell>
          <cell r="Y56">
            <v>3.3774000000000002</v>
          </cell>
          <cell r="AB56">
            <v>7853.6769999999997</v>
          </cell>
          <cell r="AC56">
            <v>2063.2600000000002</v>
          </cell>
          <cell r="AD56">
            <v>518.35799999999995</v>
          </cell>
          <cell r="AE56">
            <v>520.73099999999999</v>
          </cell>
          <cell r="AF56">
            <v>197.30799999999999</v>
          </cell>
          <cell r="AG56">
            <v>133.57300000000001</v>
          </cell>
          <cell r="AH56">
            <v>163.06700000000001</v>
          </cell>
          <cell r="AI56">
            <v>11449.973999999998</v>
          </cell>
          <cell r="AL56">
            <v>6196.1019999999999</v>
          </cell>
          <cell r="AM56">
            <v>2218.4940000000001</v>
          </cell>
          <cell r="AN56">
            <v>511.85700000000003</v>
          </cell>
          <cell r="AO56">
            <v>633.11</v>
          </cell>
          <cell r="AP56">
            <v>227.875</v>
          </cell>
          <cell r="AQ56">
            <v>160.154</v>
          </cell>
          <cell r="AR56">
            <v>148.18799999999999</v>
          </cell>
          <cell r="AS56">
            <v>10095.780000000001</v>
          </cell>
          <cell r="AU56">
            <v>0.95</v>
          </cell>
          <cell r="AX56">
            <v>5886.2969999999996</v>
          </cell>
          <cell r="AY56">
            <v>2107.569</v>
          </cell>
          <cell r="AZ56">
            <v>486.26400000000001</v>
          </cell>
          <cell r="BA56">
            <v>601.45500000000004</v>
          </cell>
          <cell r="BB56">
            <v>216.48099999999999</v>
          </cell>
          <cell r="BC56">
            <v>152.14599999999999</v>
          </cell>
          <cell r="BD56">
            <v>140.779</v>
          </cell>
          <cell r="BE56">
            <v>9590.991</v>
          </cell>
          <cell r="BH56">
            <v>233.00899999999999</v>
          </cell>
          <cell r="BI56">
            <v>80.986999999999995</v>
          </cell>
          <cell r="BJ56">
            <v>15.731</v>
          </cell>
          <cell r="BK56">
            <v>20.196999999999999</v>
          </cell>
          <cell r="BL56">
            <v>6.2670000000000003</v>
          </cell>
          <cell r="BM56">
            <v>4.4429999999999996</v>
          </cell>
          <cell r="BN56">
            <v>3.6240000000000001</v>
          </cell>
          <cell r="BO56">
            <v>364.25799999999998</v>
          </cell>
          <cell r="BR56">
            <v>411.04899999999998</v>
          </cell>
          <cell r="BS56">
            <v>203.13200000000001</v>
          </cell>
          <cell r="BT56">
            <v>50.996000000000002</v>
          </cell>
          <cell r="BU56">
            <v>65.679000000000002</v>
          </cell>
          <cell r="BV56">
            <v>26.265999999999998</v>
          </cell>
          <cell r="BW56">
            <v>18.46</v>
          </cell>
          <cell r="BX56">
            <v>17.081</v>
          </cell>
          <cell r="BY56">
            <v>792.66300000000001</v>
          </cell>
          <cell r="CA56">
            <v>99.861000000000004</v>
          </cell>
          <cell r="CB56">
            <v>102.754</v>
          </cell>
          <cell r="CD56">
            <v>2946.3150000000001</v>
          </cell>
          <cell r="CE56">
            <v>3020.3470000000002</v>
          </cell>
          <cell r="CF56">
            <v>2961.9960000000001</v>
          </cell>
          <cell r="CH56">
            <v>0.3</v>
          </cell>
          <cell r="CI56">
            <v>-1152.52</v>
          </cell>
          <cell r="CQ56" t="str">
            <v>PriceTableDevonNGL</v>
          </cell>
        </row>
        <row r="57">
          <cell r="B57" t="str">
            <v>72-10-248</v>
          </cell>
          <cell r="C57" t="str">
            <v>Devon-GTH00086</v>
          </cell>
          <cell r="D57" t="str">
            <v>Skiles 2H and 3H CDP</v>
          </cell>
          <cell r="E57">
            <v>1067.5160000000001</v>
          </cell>
          <cell r="F57">
            <v>1363.057</v>
          </cell>
          <cell r="G57">
            <v>492.99299999999999</v>
          </cell>
          <cell r="H57">
            <v>591.90300000000002</v>
          </cell>
          <cell r="K57">
            <v>1560.509</v>
          </cell>
          <cell r="L57">
            <v>1954.96</v>
          </cell>
          <cell r="N57">
            <v>1560.509</v>
          </cell>
          <cell r="O57">
            <v>1954.96</v>
          </cell>
          <cell r="R57">
            <v>3.2892999999999999</v>
          </cell>
          <cell r="S57">
            <v>1.2743</v>
          </cell>
          <cell r="T57">
            <v>0.19059999999999999</v>
          </cell>
          <cell r="U57">
            <v>0.40339999999999998</v>
          </cell>
          <cell r="V57">
            <v>0.11990000000000001</v>
          </cell>
          <cell r="W57">
            <v>0.1386</v>
          </cell>
          <cell r="X57">
            <v>0.21829999999999999</v>
          </cell>
          <cell r="Y57">
            <v>5.6344000000000003</v>
          </cell>
          <cell r="AB57">
            <v>5132.982</v>
          </cell>
          <cell r="AC57">
            <v>1988.557</v>
          </cell>
          <cell r="AD57">
            <v>297.43299999999999</v>
          </cell>
          <cell r="AE57">
            <v>629.50900000000001</v>
          </cell>
          <cell r="AF57">
            <v>187.10499999999999</v>
          </cell>
          <cell r="AG57">
            <v>216.28700000000001</v>
          </cell>
          <cell r="AH57">
            <v>340.65899999999999</v>
          </cell>
          <cell r="AI57">
            <v>8792.5319999999992</v>
          </cell>
          <cell r="AL57">
            <v>4049.6289999999999</v>
          </cell>
          <cell r="AM57">
            <v>2138.1709999999998</v>
          </cell>
          <cell r="AN57">
            <v>293.70299999999997</v>
          </cell>
          <cell r="AO57">
            <v>765.36400000000003</v>
          </cell>
          <cell r="AP57">
            <v>216.09200000000001</v>
          </cell>
          <cell r="AQ57">
            <v>259.32799999999997</v>
          </cell>
          <cell r="AR57">
            <v>309.57600000000002</v>
          </cell>
          <cell r="AS57">
            <v>8031.8629999999985</v>
          </cell>
          <cell r="AU57">
            <v>0.95</v>
          </cell>
          <cell r="AX57">
            <v>3847.1480000000001</v>
          </cell>
          <cell r="AY57">
            <v>2031.2619999999999</v>
          </cell>
          <cell r="AZ57">
            <v>279.01799999999997</v>
          </cell>
          <cell r="BA57">
            <v>727.096</v>
          </cell>
          <cell r="BB57">
            <v>205.28700000000001</v>
          </cell>
          <cell r="BC57">
            <v>246.36199999999999</v>
          </cell>
          <cell r="BD57">
            <v>294.09699999999998</v>
          </cell>
          <cell r="BE57">
            <v>7630.2699999999995</v>
          </cell>
          <cell r="BH57">
            <v>152.28899999999999</v>
          </cell>
          <cell r="BI57">
            <v>78.054000000000002</v>
          </cell>
          <cell r="BJ57">
            <v>9.0259999999999998</v>
          </cell>
          <cell r="BK57">
            <v>24.416</v>
          </cell>
          <cell r="BL57">
            <v>5.9429999999999996</v>
          </cell>
          <cell r="BM57">
            <v>7.1950000000000003</v>
          </cell>
          <cell r="BN57">
            <v>7.5709999999999997</v>
          </cell>
          <cell r="BO57">
            <v>284.49400000000003</v>
          </cell>
          <cell r="BR57">
            <v>268.65199999999999</v>
          </cell>
          <cell r="BS57">
            <v>195.77699999999999</v>
          </cell>
          <cell r="BT57">
            <v>29.262</v>
          </cell>
          <cell r="BU57">
            <v>79.399000000000001</v>
          </cell>
          <cell r="BV57">
            <v>24.908000000000001</v>
          </cell>
          <cell r="BW57">
            <v>29.890999999999998</v>
          </cell>
          <cell r="BX57">
            <v>35.683</v>
          </cell>
          <cell r="BY57">
            <v>663.57199999999989</v>
          </cell>
          <cell r="CA57">
            <v>50.817</v>
          </cell>
          <cell r="CB57">
            <v>52.289000000000001</v>
          </cell>
          <cell r="CD57">
            <v>1239.0990000000002</v>
          </cell>
          <cell r="CE57">
            <v>1270.2339999999999</v>
          </cell>
          <cell r="CF57">
            <v>1245.694</v>
          </cell>
          <cell r="CH57">
            <v>0.3</v>
          </cell>
          <cell r="CI57">
            <v>-586.49</v>
          </cell>
          <cell r="CQ57" t="str">
            <v>PriceTableDevonNGL</v>
          </cell>
        </row>
        <row r="58">
          <cell r="B58" t="str">
            <v>72-10-249</v>
          </cell>
          <cell r="C58" t="str">
            <v>Devon-GTH00086</v>
          </cell>
          <cell r="D58" t="str">
            <v>CJ Edwards 3H and 4H CDP</v>
          </cell>
          <cell r="E58">
            <v>749.875</v>
          </cell>
          <cell r="F58">
            <v>952.56100000000004</v>
          </cell>
          <cell r="G58">
            <v>346.30200000000002</v>
          </cell>
          <cell r="H58">
            <v>413.64699999999999</v>
          </cell>
          <cell r="K58">
            <v>1096.1770000000001</v>
          </cell>
          <cell r="L58">
            <v>1366.2080000000001</v>
          </cell>
          <cell r="N58">
            <v>1096.1770000000001</v>
          </cell>
          <cell r="O58">
            <v>1366.2080000000001</v>
          </cell>
          <cell r="R58">
            <v>3.2867999999999999</v>
          </cell>
          <cell r="S58">
            <v>1.2302</v>
          </cell>
          <cell r="T58">
            <v>0.1794</v>
          </cell>
          <cell r="U58">
            <v>0.38800000000000001</v>
          </cell>
          <cell r="V58">
            <v>0.1135</v>
          </cell>
          <cell r="W58">
            <v>0.13339999999999999</v>
          </cell>
          <cell r="X58">
            <v>0.2107</v>
          </cell>
          <cell r="Y58">
            <v>5.5419999999999998</v>
          </cell>
          <cell r="AB58">
            <v>3602.915</v>
          </cell>
          <cell r="AC58">
            <v>1348.5170000000001</v>
          </cell>
          <cell r="AD58">
            <v>196.654</v>
          </cell>
          <cell r="AE58">
            <v>425.31700000000001</v>
          </cell>
          <cell r="AF58">
            <v>124.416</v>
          </cell>
          <cell r="AG58">
            <v>146.22999999999999</v>
          </cell>
          <cell r="AH58">
            <v>230.964</v>
          </cell>
          <cell r="AI58">
            <v>6075.012999999999</v>
          </cell>
          <cell r="AL58">
            <v>2842.4940000000001</v>
          </cell>
          <cell r="AM58">
            <v>1449.9760000000001</v>
          </cell>
          <cell r="AN58">
            <v>194.18799999999999</v>
          </cell>
          <cell r="AO58">
            <v>517.10500000000002</v>
          </cell>
          <cell r="AP58">
            <v>143.691</v>
          </cell>
          <cell r="AQ58">
            <v>175.32900000000001</v>
          </cell>
          <cell r="AR58">
            <v>209.89</v>
          </cell>
          <cell r="AS58">
            <v>5532.6730000000007</v>
          </cell>
          <cell r="AU58">
            <v>0.95</v>
          </cell>
          <cell r="AX58">
            <v>2700.3690000000001</v>
          </cell>
          <cell r="AY58">
            <v>1377.4770000000001</v>
          </cell>
          <cell r="AZ58">
            <v>184.47900000000001</v>
          </cell>
          <cell r="BA58">
            <v>491.25</v>
          </cell>
          <cell r="BB58">
            <v>136.506</v>
          </cell>
          <cell r="BC58">
            <v>166.56299999999999</v>
          </cell>
          <cell r="BD58">
            <v>199.39599999999999</v>
          </cell>
          <cell r="BE58">
            <v>5256.0400000000009</v>
          </cell>
          <cell r="BH58">
            <v>106.89400000000001</v>
          </cell>
          <cell r="BI58">
            <v>52.932000000000002</v>
          </cell>
          <cell r="BJ58">
            <v>5.968</v>
          </cell>
          <cell r="BK58">
            <v>16.495999999999999</v>
          </cell>
          <cell r="BL58">
            <v>3.952</v>
          </cell>
          <cell r="BM58">
            <v>4.8639999999999999</v>
          </cell>
          <cell r="BN58">
            <v>5.133</v>
          </cell>
          <cell r="BO58">
            <v>196.23900000000003</v>
          </cell>
          <cell r="BR58">
            <v>188.571</v>
          </cell>
          <cell r="BS58">
            <v>132.76400000000001</v>
          </cell>
          <cell r="BT58">
            <v>19.347000000000001</v>
          </cell>
          <cell r="BU58">
            <v>53.643999999999998</v>
          </cell>
          <cell r="BV58">
            <v>16.562999999999999</v>
          </cell>
          <cell r="BW58">
            <v>20.209</v>
          </cell>
          <cell r="BX58">
            <v>24.193000000000001</v>
          </cell>
          <cell r="BY58">
            <v>455.291</v>
          </cell>
          <cell r="CA58">
            <v>35.512999999999998</v>
          </cell>
          <cell r="CB58">
            <v>36.542000000000002</v>
          </cell>
          <cell r="CD58">
            <v>874.37500000000011</v>
          </cell>
          <cell r="CE58">
            <v>896.34500000000003</v>
          </cell>
          <cell r="CF58">
            <v>879.02800000000002</v>
          </cell>
          <cell r="CH58">
            <v>0.3</v>
          </cell>
          <cell r="CI58">
            <v>-409.86</v>
          </cell>
          <cell r="CQ58" t="str">
            <v>PriceTableDevonNGL</v>
          </cell>
        </row>
        <row r="59">
          <cell r="B59" t="str">
            <v>72-10-250</v>
          </cell>
          <cell r="C59" t="str">
            <v>Devon-GTH00086</v>
          </cell>
          <cell r="D59" t="str">
            <v>Murrin Bear Creek 2&amp;8 CDP</v>
          </cell>
          <cell r="E59">
            <v>1696.922</v>
          </cell>
          <cell r="F59">
            <v>2084.3240000000001</v>
          </cell>
          <cell r="G59">
            <v>783.66099999999994</v>
          </cell>
          <cell r="H59">
            <v>905.11099999999999</v>
          </cell>
          <cell r="K59">
            <v>2480.5830000000001</v>
          </cell>
          <cell r="L59">
            <v>2989.4349999999999</v>
          </cell>
          <cell r="N59">
            <v>2480.5830000000001</v>
          </cell>
          <cell r="O59">
            <v>2989.4349999999999</v>
          </cell>
          <cell r="R59">
            <v>2.9590000000000001</v>
          </cell>
          <cell r="S59">
            <v>0.99109999999999998</v>
          </cell>
          <cell r="T59">
            <v>0.218</v>
          </cell>
          <cell r="U59">
            <v>0.2918</v>
          </cell>
          <cell r="V59">
            <v>0.1115</v>
          </cell>
          <cell r="W59">
            <v>8.8099999999999998E-2</v>
          </cell>
          <cell r="X59">
            <v>0.24060000000000001</v>
          </cell>
          <cell r="Y59">
            <v>4.9001000000000001</v>
          </cell>
          <cell r="AB59">
            <v>7340.0450000000001</v>
          </cell>
          <cell r="AC59">
            <v>2458.5059999999999</v>
          </cell>
          <cell r="AD59">
            <v>540.76700000000005</v>
          </cell>
          <cell r="AE59">
            <v>723.83399999999995</v>
          </cell>
          <cell r="AF59">
            <v>276.58499999999998</v>
          </cell>
          <cell r="AG59">
            <v>218.53899999999999</v>
          </cell>
          <cell r="AH59">
            <v>596.82799999999997</v>
          </cell>
          <cell r="AI59">
            <v>12155.103999999999</v>
          </cell>
          <cell r="AL59">
            <v>5790.8760000000002</v>
          </cell>
          <cell r="AM59">
            <v>2643.4780000000001</v>
          </cell>
          <cell r="AN59">
            <v>533.98500000000001</v>
          </cell>
          <cell r="AO59">
            <v>880.04499999999996</v>
          </cell>
          <cell r="AP59">
            <v>319.43400000000003</v>
          </cell>
          <cell r="AQ59">
            <v>262.02800000000002</v>
          </cell>
          <cell r="AR59">
            <v>542.37199999999996</v>
          </cell>
          <cell r="AS59">
            <v>10972.217999999999</v>
          </cell>
          <cell r="AU59">
            <v>0.95</v>
          </cell>
          <cell r="AX59">
            <v>5501.3320000000003</v>
          </cell>
          <cell r="AY59">
            <v>2511.3040000000001</v>
          </cell>
          <cell r="AZ59">
            <v>507.286</v>
          </cell>
          <cell r="BA59">
            <v>836.04300000000001</v>
          </cell>
          <cell r="BB59">
            <v>303.46199999999999</v>
          </cell>
          <cell r="BC59">
            <v>248.92699999999999</v>
          </cell>
          <cell r="BD59">
            <v>515.25300000000004</v>
          </cell>
          <cell r="BE59">
            <v>10423.607</v>
          </cell>
          <cell r="BH59">
            <v>217.77</v>
          </cell>
          <cell r="BI59">
            <v>96.501000000000005</v>
          </cell>
          <cell r="BJ59">
            <v>16.411000000000001</v>
          </cell>
          <cell r="BK59">
            <v>28.074000000000002</v>
          </cell>
          <cell r="BL59">
            <v>8.7840000000000007</v>
          </cell>
          <cell r="BM59">
            <v>7.27</v>
          </cell>
          <cell r="BN59">
            <v>13.265000000000001</v>
          </cell>
          <cell r="BO59">
            <v>388.07499999999999</v>
          </cell>
          <cell r="BR59">
            <v>384.16699999999997</v>
          </cell>
          <cell r="BS59">
            <v>242.04499999999999</v>
          </cell>
          <cell r="BT59">
            <v>53.201000000000001</v>
          </cell>
          <cell r="BU59">
            <v>91.296000000000006</v>
          </cell>
          <cell r="BV59">
            <v>36.82</v>
          </cell>
          <cell r="BW59">
            <v>30.202999999999999</v>
          </cell>
          <cell r="BX59">
            <v>62.517000000000003</v>
          </cell>
          <cell r="BY59">
            <v>900.24900000000014</v>
          </cell>
          <cell r="CA59">
            <v>77.706999999999994</v>
          </cell>
          <cell r="CB59">
            <v>79.957999999999998</v>
          </cell>
          <cell r="CD59">
            <v>2009.2279999999996</v>
          </cell>
          <cell r="CE59">
            <v>2059.7139999999999</v>
          </cell>
          <cell r="CF59">
            <v>2019.922</v>
          </cell>
          <cell r="CH59">
            <v>0.3</v>
          </cell>
          <cell r="CI59">
            <v>-896.83</v>
          </cell>
          <cell r="CQ59" t="str">
            <v>PriceTableDevonNGL</v>
          </cell>
        </row>
        <row r="60">
          <cell r="B60" t="str">
            <v>72-20-329</v>
          </cell>
          <cell r="C60" t="str">
            <v>Devon-GTH00086</v>
          </cell>
          <cell r="D60" t="str">
            <v>CE Hall GU B1H</v>
          </cell>
          <cell r="E60">
            <v>79.637</v>
          </cell>
          <cell r="F60">
            <v>100.86199999999999</v>
          </cell>
          <cell r="G60">
            <v>36.777000000000001</v>
          </cell>
          <cell r="H60">
            <v>43.798999999999999</v>
          </cell>
          <cell r="K60">
            <v>116.414</v>
          </cell>
          <cell r="L60">
            <v>144.661</v>
          </cell>
          <cell r="N60">
            <v>116.414</v>
          </cell>
          <cell r="O60">
            <v>144.661</v>
          </cell>
          <cell r="R60">
            <v>3.2383999999999999</v>
          </cell>
          <cell r="S60">
            <v>1.1779999999999999</v>
          </cell>
          <cell r="T60">
            <v>0.23200000000000001</v>
          </cell>
          <cell r="U60">
            <v>0.37980000000000003</v>
          </cell>
          <cell r="V60">
            <v>0.12709999999999999</v>
          </cell>
          <cell r="W60">
            <v>0.13109999999999999</v>
          </cell>
          <cell r="X60">
            <v>0.19170000000000001</v>
          </cell>
          <cell r="Y60">
            <v>5.4781000000000004</v>
          </cell>
          <cell r="AB60">
            <v>376.995</v>
          </cell>
          <cell r="AC60">
            <v>137.136</v>
          </cell>
          <cell r="AD60">
            <v>27.007999999999999</v>
          </cell>
          <cell r="AE60">
            <v>44.213999999999999</v>
          </cell>
          <cell r="AF60">
            <v>14.795999999999999</v>
          </cell>
          <cell r="AG60">
            <v>15.262</v>
          </cell>
          <cell r="AH60">
            <v>22.317</v>
          </cell>
          <cell r="AI60">
            <v>637.72800000000007</v>
          </cell>
          <cell r="AL60">
            <v>297.42700000000002</v>
          </cell>
          <cell r="AM60">
            <v>147.45400000000001</v>
          </cell>
          <cell r="AN60">
            <v>26.669</v>
          </cell>
          <cell r="AO60">
            <v>53.756</v>
          </cell>
          <cell r="AP60">
            <v>17.088000000000001</v>
          </cell>
          <cell r="AQ60">
            <v>18.298999999999999</v>
          </cell>
          <cell r="AR60">
            <v>20.280999999999999</v>
          </cell>
          <cell r="AS60">
            <v>580.97399999999993</v>
          </cell>
          <cell r="AU60">
            <v>0.95</v>
          </cell>
          <cell r="AX60">
            <v>282.55599999999998</v>
          </cell>
          <cell r="AY60">
            <v>140.08099999999999</v>
          </cell>
          <cell r="AZ60">
            <v>25.335999999999999</v>
          </cell>
          <cell r="BA60">
            <v>51.067999999999998</v>
          </cell>
          <cell r="BB60">
            <v>16.234000000000002</v>
          </cell>
          <cell r="BC60">
            <v>17.384</v>
          </cell>
          <cell r="BD60">
            <v>19.266999999999999</v>
          </cell>
          <cell r="BE60">
            <v>551.92600000000004</v>
          </cell>
          <cell r="BH60">
            <v>11.185</v>
          </cell>
          <cell r="BI60">
            <v>5.383</v>
          </cell>
          <cell r="BJ60">
            <v>0.82</v>
          </cell>
          <cell r="BK60">
            <v>1.7150000000000001</v>
          </cell>
          <cell r="BL60">
            <v>0.47</v>
          </cell>
          <cell r="BM60">
            <v>0.50800000000000001</v>
          </cell>
          <cell r="BN60">
            <v>0.496</v>
          </cell>
          <cell r="BO60">
            <v>20.576999999999998</v>
          </cell>
          <cell r="BR60">
            <v>19.731000000000002</v>
          </cell>
          <cell r="BS60">
            <v>13.500999999999999</v>
          </cell>
          <cell r="BT60">
            <v>2.657</v>
          </cell>
          <cell r="BU60">
            <v>5.577</v>
          </cell>
          <cell r="BV60">
            <v>1.97</v>
          </cell>
          <cell r="BW60">
            <v>2.109</v>
          </cell>
          <cell r="BX60">
            <v>2.3380000000000001</v>
          </cell>
          <cell r="BY60">
            <v>47.882999999999996</v>
          </cell>
          <cell r="CA60">
            <v>3.76</v>
          </cell>
          <cell r="CB60">
            <v>3.8690000000000002</v>
          </cell>
          <cell r="CD60">
            <v>92.909000000000006</v>
          </cell>
          <cell r="CE60">
            <v>95.244</v>
          </cell>
          <cell r="CF60">
            <v>93.403999999999996</v>
          </cell>
          <cell r="CH60">
            <v>0.3</v>
          </cell>
          <cell r="CI60">
            <v>-43.4</v>
          </cell>
          <cell r="CQ60" t="str">
            <v>PriceTableDevonNGL</v>
          </cell>
        </row>
        <row r="61">
          <cell r="B61" t="str">
            <v>72-20-331</v>
          </cell>
          <cell r="C61" t="str">
            <v>Devon-GTH00086</v>
          </cell>
          <cell r="D61" t="str">
            <v>C E HALL A 1 H</v>
          </cell>
          <cell r="E61">
            <v>125.845</v>
          </cell>
          <cell r="F61">
            <v>158.619</v>
          </cell>
          <cell r="G61">
            <v>58.116999999999997</v>
          </cell>
          <cell r="H61">
            <v>68.88</v>
          </cell>
          <cell r="K61">
            <v>183.96199999999999</v>
          </cell>
          <cell r="L61">
            <v>227.499</v>
          </cell>
          <cell r="N61">
            <v>183.96199999999999</v>
          </cell>
          <cell r="O61">
            <v>227.499</v>
          </cell>
          <cell r="R61">
            <v>3.2389000000000001</v>
          </cell>
          <cell r="S61">
            <v>1.1645000000000001</v>
          </cell>
          <cell r="T61">
            <v>0.2283</v>
          </cell>
          <cell r="U61">
            <v>0.37280000000000002</v>
          </cell>
          <cell r="V61">
            <v>0.12330000000000001</v>
          </cell>
          <cell r="W61">
            <v>0.1255</v>
          </cell>
          <cell r="X61">
            <v>0.13739999999999999</v>
          </cell>
          <cell r="Y61">
            <v>5.3906999999999998</v>
          </cell>
          <cell r="AB61">
            <v>595.83500000000004</v>
          </cell>
          <cell r="AC61">
            <v>214.22399999999999</v>
          </cell>
          <cell r="AD61">
            <v>41.999000000000002</v>
          </cell>
          <cell r="AE61">
            <v>68.581000000000003</v>
          </cell>
          <cell r="AF61">
            <v>22.683</v>
          </cell>
          <cell r="AG61">
            <v>23.087</v>
          </cell>
          <cell r="AH61">
            <v>25.276</v>
          </cell>
          <cell r="AI61">
            <v>991.68499999999995</v>
          </cell>
          <cell r="AL61">
            <v>470.08</v>
          </cell>
          <cell r="AM61">
            <v>230.34200000000001</v>
          </cell>
          <cell r="AN61">
            <v>41.472000000000001</v>
          </cell>
          <cell r="AO61">
            <v>83.382000000000005</v>
          </cell>
          <cell r="AP61">
            <v>26.196999999999999</v>
          </cell>
          <cell r="AQ61">
            <v>27.681000000000001</v>
          </cell>
          <cell r="AR61">
            <v>22.97</v>
          </cell>
          <cell r="AS61">
            <v>902.12400000000014</v>
          </cell>
          <cell r="AU61">
            <v>0.95</v>
          </cell>
          <cell r="AX61">
            <v>446.57600000000002</v>
          </cell>
          <cell r="AY61">
            <v>218.82499999999999</v>
          </cell>
          <cell r="AZ61">
            <v>39.398000000000003</v>
          </cell>
          <cell r="BA61">
            <v>79.212999999999994</v>
          </cell>
          <cell r="BB61">
            <v>24.887</v>
          </cell>
          <cell r="BC61">
            <v>26.297000000000001</v>
          </cell>
          <cell r="BD61">
            <v>21.821999999999999</v>
          </cell>
          <cell r="BE61">
            <v>857.01800000000014</v>
          </cell>
          <cell r="BH61">
            <v>17.678000000000001</v>
          </cell>
          <cell r="BI61">
            <v>8.4090000000000007</v>
          </cell>
          <cell r="BJ61">
            <v>1.2749999999999999</v>
          </cell>
          <cell r="BK61">
            <v>2.66</v>
          </cell>
          <cell r="BL61">
            <v>0.72</v>
          </cell>
          <cell r="BM61">
            <v>0.76800000000000002</v>
          </cell>
          <cell r="BN61">
            <v>0.56200000000000006</v>
          </cell>
          <cell r="BO61">
            <v>32.072000000000003</v>
          </cell>
          <cell r="BR61">
            <v>31.184999999999999</v>
          </cell>
          <cell r="BS61">
            <v>21.091000000000001</v>
          </cell>
          <cell r="BT61">
            <v>4.1319999999999997</v>
          </cell>
          <cell r="BU61">
            <v>8.65</v>
          </cell>
          <cell r="BV61">
            <v>3.02</v>
          </cell>
          <cell r="BW61">
            <v>3.1909999999999998</v>
          </cell>
          <cell r="BX61">
            <v>2.6480000000000001</v>
          </cell>
          <cell r="BY61">
            <v>73.916999999999987</v>
          </cell>
          <cell r="CA61">
            <v>5.9139999999999997</v>
          </cell>
          <cell r="CB61">
            <v>6.085</v>
          </cell>
          <cell r="CD61">
            <v>147.49699999999999</v>
          </cell>
          <cell r="CE61">
            <v>151.203</v>
          </cell>
          <cell r="CF61">
            <v>148.28200000000001</v>
          </cell>
          <cell r="CH61">
            <v>0.3</v>
          </cell>
          <cell r="CI61">
            <v>-68.25</v>
          </cell>
          <cell r="CQ61" t="str">
            <v>PriceTableDevonNGL</v>
          </cell>
        </row>
        <row r="62">
          <cell r="B62" t="str">
            <v>72-400-001</v>
          </cell>
          <cell r="C62" t="str">
            <v>Devon-GTH00086</v>
          </cell>
          <cell r="D62" t="str">
            <v>Smelley #1</v>
          </cell>
          <cell r="E62">
            <v>0</v>
          </cell>
          <cell r="F62">
            <v>0</v>
          </cell>
          <cell r="G62">
            <v>0</v>
          </cell>
          <cell r="H62">
            <v>0</v>
          </cell>
          <cell r="K62">
            <v>0</v>
          </cell>
          <cell r="L62">
            <v>0</v>
          </cell>
          <cell r="N62">
            <v>0</v>
          </cell>
          <cell r="O62">
            <v>0</v>
          </cell>
          <cell r="R62">
            <v>3.3818000000000001</v>
          </cell>
          <cell r="S62">
            <v>1.2886</v>
          </cell>
          <cell r="T62">
            <v>0.19040000000000001</v>
          </cell>
          <cell r="U62">
            <v>0.41870000000000002</v>
          </cell>
          <cell r="V62">
            <v>0.1239</v>
          </cell>
          <cell r="W62">
            <v>0.1484</v>
          </cell>
          <cell r="X62">
            <v>0.26040000000000002</v>
          </cell>
          <cell r="Y62">
            <v>5.8121999999999998</v>
          </cell>
          <cell r="AB62">
            <v>0</v>
          </cell>
          <cell r="AC62">
            <v>0</v>
          </cell>
          <cell r="AD62">
            <v>0</v>
          </cell>
          <cell r="AE62">
            <v>0</v>
          </cell>
          <cell r="AF62">
            <v>0</v>
          </cell>
          <cell r="AG62">
            <v>0</v>
          </cell>
          <cell r="AH62">
            <v>0</v>
          </cell>
          <cell r="AI62">
            <v>0</v>
          </cell>
          <cell r="AL62">
            <v>0</v>
          </cell>
          <cell r="AM62">
            <v>0</v>
          </cell>
          <cell r="AN62">
            <v>0</v>
          </cell>
          <cell r="AO62">
            <v>0</v>
          </cell>
          <cell r="AP62">
            <v>0</v>
          </cell>
          <cell r="AQ62">
            <v>0</v>
          </cell>
          <cell r="AR62">
            <v>0</v>
          </cell>
          <cell r="AS62">
            <v>0</v>
          </cell>
          <cell r="AU62">
            <v>0.95</v>
          </cell>
          <cell r="AX62">
            <v>0</v>
          </cell>
          <cell r="AY62">
            <v>0</v>
          </cell>
          <cell r="AZ62">
            <v>0</v>
          </cell>
          <cell r="BA62">
            <v>0</v>
          </cell>
          <cell r="BB62">
            <v>0</v>
          </cell>
          <cell r="BC62">
            <v>0</v>
          </cell>
          <cell r="BD62">
            <v>0</v>
          </cell>
          <cell r="BE62">
            <v>0</v>
          </cell>
          <cell r="BH62">
            <v>0</v>
          </cell>
          <cell r="BI62">
            <v>0</v>
          </cell>
          <cell r="BJ62">
            <v>0</v>
          </cell>
          <cell r="BK62">
            <v>0</v>
          </cell>
          <cell r="BL62">
            <v>0</v>
          </cell>
          <cell r="BM62">
            <v>0</v>
          </cell>
          <cell r="BN62">
            <v>0</v>
          </cell>
          <cell r="BO62">
            <v>0</v>
          </cell>
          <cell r="BR62">
            <v>0</v>
          </cell>
          <cell r="BS62">
            <v>0</v>
          </cell>
          <cell r="BT62">
            <v>0</v>
          </cell>
          <cell r="BU62">
            <v>0</v>
          </cell>
          <cell r="BV62">
            <v>0</v>
          </cell>
          <cell r="BW62">
            <v>0</v>
          </cell>
          <cell r="BX62">
            <v>0</v>
          </cell>
          <cell r="BY62">
            <v>0</v>
          </cell>
          <cell r="CA62">
            <v>0</v>
          </cell>
          <cell r="CB62">
            <v>0</v>
          </cell>
          <cell r="CD62">
            <v>0</v>
          </cell>
          <cell r="CE62">
            <v>0</v>
          </cell>
          <cell r="CF62">
            <v>0</v>
          </cell>
          <cell r="CH62">
            <v>0.3</v>
          </cell>
          <cell r="CI62">
            <v>0</v>
          </cell>
          <cell r="CQ62" t="str">
            <v>PriceTableDevonNGL</v>
          </cell>
        </row>
        <row r="63">
          <cell r="B63" t="str">
            <v>72-400-003</v>
          </cell>
          <cell r="C63" t="str">
            <v>Devon-GTH00086</v>
          </cell>
          <cell r="D63" t="str">
            <v>Smelley #3H</v>
          </cell>
          <cell r="E63">
            <v>31.315000000000001</v>
          </cell>
          <cell r="F63">
            <v>39.939</v>
          </cell>
          <cell r="G63">
            <v>14.462</v>
          </cell>
          <cell r="H63">
            <v>17.343</v>
          </cell>
          <cell r="K63">
            <v>45.777000000000001</v>
          </cell>
          <cell r="L63">
            <v>57.281999999999996</v>
          </cell>
          <cell r="N63">
            <v>45.777000000000001</v>
          </cell>
          <cell r="O63">
            <v>57.281999999999996</v>
          </cell>
          <cell r="R63">
            <v>3.3155000000000001</v>
          </cell>
          <cell r="S63">
            <v>1.1903999999999999</v>
          </cell>
          <cell r="T63">
            <v>0.24099999999999999</v>
          </cell>
          <cell r="U63">
            <v>0.40410000000000001</v>
          </cell>
          <cell r="V63">
            <v>0.1424</v>
          </cell>
          <cell r="W63">
            <v>0.14080000000000001</v>
          </cell>
          <cell r="X63">
            <v>0.18</v>
          </cell>
          <cell r="Y63">
            <v>5.6142000000000003</v>
          </cell>
          <cell r="AB63">
            <v>151.774</v>
          </cell>
          <cell r="AC63">
            <v>54.493000000000002</v>
          </cell>
          <cell r="AD63">
            <v>11.032</v>
          </cell>
          <cell r="AE63">
            <v>18.498000000000001</v>
          </cell>
          <cell r="AF63">
            <v>6.5190000000000001</v>
          </cell>
          <cell r="AG63">
            <v>6.4450000000000003</v>
          </cell>
          <cell r="AH63">
            <v>8.24</v>
          </cell>
          <cell r="AI63">
            <v>257.00099999999998</v>
          </cell>
          <cell r="AL63">
            <v>119.741</v>
          </cell>
          <cell r="AM63">
            <v>58.593000000000004</v>
          </cell>
          <cell r="AN63">
            <v>10.894</v>
          </cell>
          <cell r="AO63">
            <v>22.49</v>
          </cell>
          <cell r="AP63">
            <v>7.5289999999999999</v>
          </cell>
          <cell r="AQ63">
            <v>7.7279999999999998</v>
          </cell>
          <cell r="AR63">
            <v>7.4880000000000004</v>
          </cell>
          <cell r="AS63">
            <v>234.46300000000002</v>
          </cell>
          <cell r="AU63">
            <v>0.95</v>
          </cell>
          <cell r="AX63">
            <v>113.754</v>
          </cell>
          <cell r="AY63">
            <v>55.662999999999997</v>
          </cell>
          <cell r="AZ63">
            <v>10.349</v>
          </cell>
          <cell r="BA63">
            <v>21.366</v>
          </cell>
          <cell r="BB63">
            <v>7.1529999999999996</v>
          </cell>
          <cell r="BC63">
            <v>7.3419999999999996</v>
          </cell>
          <cell r="BD63">
            <v>7.1139999999999999</v>
          </cell>
          <cell r="BE63">
            <v>222.74100000000001</v>
          </cell>
          <cell r="BH63">
            <v>4.5030000000000001</v>
          </cell>
          <cell r="BI63">
            <v>2.1389999999999998</v>
          </cell>
          <cell r="BJ63">
            <v>0.33500000000000002</v>
          </cell>
          <cell r="BK63">
            <v>0.71699999999999997</v>
          </cell>
          <cell r="BL63">
            <v>0.20699999999999999</v>
          </cell>
          <cell r="BM63">
            <v>0.214</v>
          </cell>
          <cell r="BN63">
            <v>0.183</v>
          </cell>
          <cell r="BO63">
            <v>8.2979999999999983</v>
          </cell>
          <cell r="BR63">
            <v>7.944</v>
          </cell>
          <cell r="BS63">
            <v>5.3650000000000002</v>
          </cell>
          <cell r="BT63">
            <v>1.085</v>
          </cell>
          <cell r="BU63">
            <v>2.3330000000000002</v>
          </cell>
          <cell r="BV63">
            <v>0.86799999999999999</v>
          </cell>
          <cell r="BW63">
            <v>0.89100000000000001</v>
          </cell>
          <cell r="BX63">
            <v>0.86299999999999999</v>
          </cell>
          <cell r="BY63">
            <v>19.349000000000004</v>
          </cell>
          <cell r="CA63">
            <v>1.4890000000000001</v>
          </cell>
          <cell r="CB63">
            <v>1.532</v>
          </cell>
          <cell r="CD63">
            <v>36.400999999999996</v>
          </cell>
          <cell r="CE63">
            <v>37.316000000000003</v>
          </cell>
          <cell r="CF63">
            <v>36.594999999999999</v>
          </cell>
          <cell r="CH63">
            <v>0.3</v>
          </cell>
          <cell r="CI63">
            <v>-17.18</v>
          </cell>
          <cell r="CQ63" t="str">
            <v>PriceTableDevonNGL</v>
          </cell>
        </row>
        <row r="64">
          <cell r="B64" t="str">
            <v>72-400-010</v>
          </cell>
          <cell r="C64" t="str">
            <v>Devon-GTH00086</v>
          </cell>
          <cell r="D64" t="str">
            <v>M&amp;J Bar None #1</v>
          </cell>
          <cell r="E64">
            <v>2.4780000000000002</v>
          </cell>
          <cell r="F64">
            <v>3.077</v>
          </cell>
          <cell r="G64">
            <v>1.1439999999999999</v>
          </cell>
          <cell r="H64">
            <v>1.3360000000000001</v>
          </cell>
          <cell r="K64">
            <v>3.6219999999999999</v>
          </cell>
          <cell r="L64">
            <v>4.4130000000000003</v>
          </cell>
          <cell r="N64">
            <v>3.6219999999999999</v>
          </cell>
          <cell r="O64">
            <v>4.4130000000000003</v>
          </cell>
          <cell r="R64">
            <v>3.2585000000000002</v>
          </cell>
          <cell r="S64">
            <v>1.2000999999999999</v>
          </cell>
          <cell r="T64">
            <v>0.1749</v>
          </cell>
          <cell r="U64">
            <v>0.36309999999999998</v>
          </cell>
          <cell r="V64">
            <v>0.10440000000000001</v>
          </cell>
          <cell r="W64">
            <v>0.1192</v>
          </cell>
          <cell r="X64">
            <v>0.156</v>
          </cell>
          <cell r="Y64">
            <v>5.3761999999999999</v>
          </cell>
          <cell r="AB64">
            <v>11.802</v>
          </cell>
          <cell r="AC64">
            <v>4.3470000000000004</v>
          </cell>
          <cell r="AD64">
            <v>0.63300000000000001</v>
          </cell>
          <cell r="AE64">
            <v>1.3149999999999999</v>
          </cell>
          <cell r="AF64">
            <v>0.378</v>
          </cell>
          <cell r="AG64">
            <v>0.432</v>
          </cell>
          <cell r="AH64">
            <v>0.56499999999999995</v>
          </cell>
          <cell r="AI64">
            <v>19.472000000000001</v>
          </cell>
          <cell r="AL64">
            <v>9.3109999999999999</v>
          </cell>
          <cell r="AM64">
            <v>4.6740000000000004</v>
          </cell>
          <cell r="AN64">
            <v>0.625</v>
          </cell>
          <cell r="AO64">
            <v>1.599</v>
          </cell>
          <cell r="AP64">
            <v>0.437</v>
          </cell>
          <cell r="AQ64">
            <v>0.51800000000000002</v>
          </cell>
          <cell r="AR64">
            <v>0.51300000000000001</v>
          </cell>
          <cell r="AS64">
            <v>17.677000000000003</v>
          </cell>
          <cell r="AU64">
            <v>0.95</v>
          </cell>
          <cell r="AX64">
            <v>8.8450000000000006</v>
          </cell>
          <cell r="AY64">
            <v>4.4400000000000004</v>
          </cell>
          <cell r="AZ64">
            <v>0.59399999999999997</v>
          </cell>
          <cell r="BA64">
            <v>1.5189999999999999</v>
          </cell>
          <cell r="BB64">
            <v>0.41499999999999998</v>
          </cell>
          <cell r="BC64">
            <v>0.49199999999999999</v>
          </cell>
          <cell r="BD64">
            <v>0.48699999999999999</v>
          </cell>
          <cell r="BE64">
            <v>16.791999999999998</v>
          </cell>
          <cell r="BH64">
            <v>0.35</v>
          </cell>
          <cell r="BI64">
            <v>0.17100000000000001</v>
          </cell>
          <cell r="BJ64">
            <v>1.9E-2</v>
          </cell>
          <cell r="BK64">
            <v>5.0999999999999997E-2</v>
          </cell>
          <cell r="BL64">
            <v>1.2E-2</v>
          </cell>
          <cell r="BM64">
            <v>1.4E-2</v>
          </cell>
          <cell r="BN64">
            <v>1.2999999999999999E-2</v>
          </cell>
          <cell r="BO64">
            <v>0.63000000000000012</v>
          </cell>
          <cell r="BR64">
            <v>0.61799999999999999</v>
          </cell>
          <cell r="BS64">
            <v>0.42799999999999999</v>
          </cell>
          <cell r="BT64">
            <v>6.2E-2</v>
          </cell>
          <cell r="BU64">
            <v>0.16600000000000001</v>
          </cell>
          <cell r="BV64">
            <v>0.05</v>
          </cell>
          <cell r="BW64">
            <v>0.06</v>
          </cell>
          <cell r="BX64">
            <v>5.8999999999999997E-2</v>
          </cell>
          <cell r="BY64">
            <v>1.4430000000000001</v>
          </cell>
          <cell r="CA64">
            <v>0.115</v>
          </cell>
          <cell r="CB64">
            <v>0.11799999999999999</v>
          </cell>
          <cell r="CD64">
            <v>2.8520000000000003</v>
          </cell>
          <cell r="CE64">
            <v>2.9239999999999999</v>
          </cell>
          <cell r="CF64">
            <v>2.8679999999999999</v>
          </cell>
          <cell r="CH64">
            <v>0.3</v>
          </cell>
          <cell r="CI64">
            <v>-1.32</v>
          </cell>
          <cell r="CQ64" t="str">
            <v>PriceTableDevonNGL</v>
          </cell>
        </row>
        <row r="65">
          <cell r="B65" t="str">
            <v>72-400-013</v>
          </cell>
          <cell r="C65" t="str">
            <v>Devon-GTH00086</v>
          </cell>
          <cell r="D65" t="str">
            <v>Bedinger North #1H</v>
          </cell>
          <cell r="E65">
            <v>157.54499999999999</v>
          </cell>
          <cell r="F65">
            <v>199.071</v>
          </cell>
          <cell r="G65">
            <v>72.756</v>
          </cell>
          <cell r="H65">
            <v>86.445999999999998</v>
          </cell>
          <cell r="K65">
            <v>230.30099999999999</v>
          </cell>
          <cell r="L65">
            <v>285.517</v>
          </cell>
          <cell r="N65">
            <v>230.30099999999999</v>
          </cell>
          <cell r="O65">
            <v>285.517</v>
          </cell>
          <cell r="R65">
            <v>3.2944</v>
          </cell>
          <cell r="S65">
            <v>1.1487000000000001</v>
          </cell>
          <cell r="T65">
            <v>0.21890000000000001</v>
          </cell>
          <cell r="U65">
            <v>0.36459999999999998</v>
          </cell>
          <cell r="V65">
            <v>0.1208</v>
          </cell>
          <cell r="W65">
            <v>0.1234</v>
          </cell>
          <cell r="X65">
            <v>0.17510000000000001</v>
          </cell>
          <cell r="Y65">
            <v>5.4459</v>
          </cell>
          <cell r="AB65">
            <v>758.70399999999995</v>
          </cell>
          <cell r="AC65">
            <v>264.54700000000003</v>
          </cell>
          <cell r="AD65">
            <v>50.412999999999997</v>
          </cell>
          <cell r="AE65">
            <v>83.968000000000004</v>
          </cell>
          <cell r="AF65">
            <v>27.82</v>
          </cell>
          <cell r="AG65">
            <v>28.419</v>
          </cell>
          <cell r="AH65">
            <v>40.326000000000001</v>
          </cell>
          <cell r="AI65">
            <v>1254.1970000000001</v>
          </cell>
          <cell r="AL65">
            <v>598.57399999999996</v>
          </cell>
          <cell r="AM65">
            <v>284.45100000000002</v>
          </cell>
          <cell r="AN65">
            <v>49.780999999999999</v>
          </cell>
          <cell r="AO65">
            <v>102.089</v>
          </cell>
          <cell r="AP65">
            <v>32.130000000000003</v>
          </cell>
          <cell r="AQ65">
            <v>34.073999999999998</v>
          </cell>
          <cell r="AR65">
            <v>36.646999999999998</v>
          </cell>
          <cell r="AS65">
            <v>1137.7460000000001</v>
          </cell>
          <cell r="AU65">
            <v>0.95</v>
          </cell>
          <cell r="AX65">
            <v>568.64499999999998</v>
          </cell>
          <cell r="AY65">
            <v>270.22800000000001</v>
          </cell>
          <cell r="AZ65">
            <v>47.292000000000002</v>
          </cell>
          <cell r="BA65">
            <v>96.984999999999999</v>
          </cell>
          <cell r="BB65">
            <v>30.524000000000001</v>
          </cell>
          <cell r="BC65">
            <v>32.369999999999997</v>
          </cell>
          <cell r="BD65">
            <v>34.814999999999998</v>
          </cell>
          <cell r="BE65">
            <v>1080.8590000000002</v>
          </cell>
          <cell r="BH65">
            <v>22.51</v>
          </cell>
          <cell r="BI65">
            <v>10.384</v>
          </cell>
          <cell r="BJ65">
            <v>1.53</v>
          </cell>
          <cell r="BK65">
            <v>3.2570000000000001</v>
          </cell>
          <cell r="BL65">
            <v>0.88400000000000001</v>
          </cell>
          <cell r="BM65">
            <v>0.94499999999999995</v>
          </cell>
          <cell r="BN65">
            <v>0.89600000000000002</v>
          </cell>
          <cell r="BO65">
            <v>40.406000000000006</v>
          </cell>
          <cell r="BR65">
            <v>39.709000000000003</v>
          </cell>
          <cell r="BS65">
            <v>26.045000000000002</v>
          </cell>
          <cell r="BT65">
            <v>4.96</v>
          </cell>
          <cell r="BU65">
            <v>10.590999999999999</v>
          </cell>
          <cell r="BV65">
            <v>3.7029999999999998</v>
          </cell>
          <cell r="BW65">
            <v>3.9279999999999999</v>
          </cell>
          <cell r="BX65">
            <v>4.2240000000000002</v>
          </cell>
          <cell r="BY65">
            <v>93.16</v>
          </cell>
          <cell r="CA65">
            <v>7.4219999999999997</v>
          </cell>
          <cell r="CB65">
            <v>7.6369999999999996</v>
          </cell>
          <cell r="CD65">
            <v>184.72</v>
          </cell>
          <cell r="CE65">
            <v>189.36099999999999</v>
          </cell>
          <cell r="CF65">
            <v>185.703</v>
          </cell>
          <cell r="CH65">
            <v>0.3</v>
          </cell>
          <cell r="CI65">
            <v>-85.66</v>
          </cell>
          <cell r="CQ65" t="str">
            <v>PriceTableDevonNGL</v>
          </cell>
        </row>
        <row r="66">
          <cell r="B66" t="str">
            <v>72-400-014</v>
          </cell>
          <cell r="C66" t="str">
            <v>Devon-GTH00086</v>
          </cell>
          <cell r="D66" t="str">
            <v>Goforth #1H</v>
          </cell>
          <cell r="E66">
            <v>118.301</v>
          </cell>
          <cell r="F66">
            <v>144.124</v>
          </cell>
          <cell r="G66">
            <v>54.633000000000003</v>
          </cell>
          <cell r="H66">
            <v>62.585000000000001</v>
          </cell>
          <cell r="K66">
            <v>172.934</v>
          </cell>
          <cell r="L66">
            <v>206.709</v>
          </cell>
          <cell r="N66">
            <v>172.934</v>
          </cell>
          <cell r="O66">
            <v>206.709</v>
          </cell>
          <cell r="R66">
            <v>3.0072999999999999</v>
          </cell>
          <cell r="S66">
            <v>0.98560000000000003</v>
          </cell>
          <cell r="T66">
            <v>0.20200000000000001</v>
          </cell>
          <cell r="U66">
            <v>0.28510000000000002</v>
          </cell>
          <cell r="V66">
            <v>0.1016</v>
          </cell>
          <cell r="W66">
            <v>8.3799999999999999E-2</v>
          </cell>
          <cell r="X66">
            <v>0.16619999999999999</v>
          </cell>
          <cell r="Y66">
            <v>4.8315999999999999</v>
          </cell>
          <cell r="AB66">
            <v>520.06399999999996</v>
          </cell>
          <cell r="AC66">
            <v>170.44399999999999</v>
          </cell>
          <cell r="AD66">
            <v>34.933</v>
          </cell>
          <cell r="AE66">
            <v>49.302999999999997</v>
          </cell>
          <cell r="AF66">
            <v>17.57</v>
          </cell>
          <cell r="AG66">
            <v>14.492000000000001</v>
          </cell>
          <cell r="AH66">
            <v>28.742000000000001</v>
          </cell>
          <cell r="AI66">
            <v>835.54799999999989</v>
          </cell>
          <cell r="AL66">
            <v>410.30099999999999</v>
          </cell>
          <cell r="AM66">
            <v>183.268</v>
          </cell>
          <cell r="AN66">
            <v>34.494999999999997</v>
          </cell>
          <cell r="AO66">
            <v>59.942999999999998</v>
          </cell>
          <cell r="AP66">
            <v>20.292000000000002</v>
          </cell>
          <cell r="AQ66">
            <v>17.376000000000001</v>
          </cell>
          <cell r="AR66">
            <v>26.119</v>
          </cell>
          <cell r="AS66">
            <v>751.79399999999998</v>
          </cell>
          <cell r="AU66">
            <v>0.95</v>
          </cell>
          <cell r="AX66">
            <v>389.786</v>
          </cell>
          <cell r="AY66">
            <v>174.10499999999999</v>
          </cell>
          <cell r="AZ66">
            <v>32.770000000000003</v>
          </cell>
          <cell r="BA66">
            <v>56.945999999999998</v>
          </cell>
          <cell r="BB66">
            <v>19.277000000000001</v>
          </cell>
          <cell r="BC66">
            <v>16.507000000000001</v>
          </cell>
          <cell r="BD66">
            <v>24.812999999999999</v>
          </cell>
          <cell r="BE66">
            <v>714.20399999999995</v>
          </cell>
          <cell r="BH66">
            <v>15.43</v>
          </cell>
          <cell r="BI66">
            <v>6.69</v>
          </cell>
          <cell r="BJ66">
            <v>1.06</v>
          </cell>
          <cell r="BK66">
            <v>1.9119999999999999</v>
          </cell>
          <cell r="BL66">
            <v>0.55800000000000005</v>
          </cell>
          <cell r="BM66">
            <v>0.48199999999999998</v>
          </cell>
          <cell r="BN66">
            <v>0.63900000000000001</v>
          </cell>
          <cell r="BO66">
            <v>26.770999999999997</v>
          </cell>
          <cell r="BR66">
            <v>27.219000000000001</v>
          </cell>
          <cell r="BS66">
            <v>16.780999999999999</v>
          </cell>
          <cell r="BT66">
            <v>3.4369999999999998</v>
          </cell>
          <cell r="BU66">
            <v>6.218</v>
          </cell>
          <cell r="BV66">
            <v>2.339</v>
          </cell>
          <cell r="BW66">
            <v>2.0030000000000001</v>
          </cell>
          <cell r="BX66">
            <v>3.0110000000000001</v>
          </cell>
          <cell r="BY66">
            <v>61.008000000000003</v>
          </cell>
          <cell r="CA66">
            <v>5.3730000000000002</v>
          </cell>
          <cell r="CB66">
            <v>5.5289999999999999</v>
          </cell>
          <cell r="CD66">
            <v>140.172</v>
          </cell>
          <cell r="CE66">
            <v>143.69399999999999</v>
          </cell>
          <cell r="CF66">
            <v>140.91800000000001</v>
          </cell>
          <cell r="CH66">
            <v>0.3</v>
          </cell>
          <cell r="CI66">
            <v>-62.01</v>
          </cell>
          <cell r="CQ66" t="str">
            <v>PriceTableDevonNGL</v>
          </cell>
        </row>
        <row r="67">
          <cell r="B67" t="str">
            <v>72-400-023</v>
          </cell>
          <cell r="C67" t="str">
            <v>Devon-GTH00086</v>
          </cell>
          <cell r="D67" t="str">
            <v>Faxel #2H</v>
          </cell>
          <cell r="E67">
            <v>97.448999999999998</v>
          </cell>
          <cell r="F67">
            <v>124.43300000000001</v>
          </cell>
          <cell r="G67">
            <v>45.003</v>
          </cell>
          <cell r="H67">
            <v>54.034999999999997</v>
          </cell>
          <cell r="K67">
            <v>142.452</v>
          </cell>
          <cell r="L67">
            <v>178.46800000000002</v>
          </cell>
          <cell r="N67">
            <v>142.452</v>
          </cell>
          <cell r="O67">
            <v>178.46800000000002</v>
          </cell>
          <cell r="R67">
            <v>3.4218999999999999</v>
          </cell>
          <cell r="S67">
            <v>1.2677</v>
          </cell>
          <cell r="T67">
            <v>0.22359999999999999</v>
          </cell>
          <cell r="U67">
            <v>0.39839999999999998</v>
          </cell>
          <cell r="V67">
            <v>0.1206</v>
          </cell>
          <cell r="W67">
            <v>0.12740000000000001</v>
          </cell>
          <cell r="X67">
            <v>0.1593</v>
          </cell>
          <cell r="Y67">
            <v>5.7188999999999997</v>
          </cell>
          <cell r="AB67">
            <v>487.45600000000002</v>
          </cell>
          <cell r="AC67">
            <v>180.58600000000001</v>
          </cell>
          <cell r="AD67">
            <v>31.852</v>
          </cell>
          <cell r="AE67">
            <v>56.753</v>
          </cell>
          <cell r="AF67">
            <v>17.18</v>
          </cell>
          <cell r="AG67">
            <v>18.148</v>
          </cell>
          <cell r="AH67">
            <v>22.693000000000001</v>
          </cell>
          <cell r="AI67">
            <v>814.66800000000001</v>
          </cell>
          <cell r="AL67">
            <v>384.57499999999999</v>
          </cell>
          <cell r="AM67">
            <v>194.173</v>
          </cell>
          <cell r="AN67">
            <v>31.452999999999999</v>
          </cell>
          <cell r="AO67">
            <v>69.001000000000005</v>
          </cell>
          <cell r="AP67">
            <v>19.841999999999999</v>
          </cell>
          <cell r="AQ67">
            <v>21.759</v>
          </cell>
          <cell r="AR67">
            <v>20.622</v>
          </cell>
          <cell r="AS67">
            <v>741.42499999999995</v>
          </cell>
          <cell r="AU67">
            <v>0.95</v>
          </cell>
          <cell r="AX67">
            <v>365.346</v>
          </cell>
          <cell r="AY67">
            <v>184.464</v>
          </cell>
          <cell r="AZ67">
            <v>29.88</v>
          </cell>
          <cell r="BA67">
            <v>65.551000000000002</v>
          </cell>
          <cell r="BB67">
            <v>18.850000000000001</v>
          </cell>
          <cell r="BC67">
            <v>20.670999999999999</v>
          </cell>
          <cell r="BD67">
            <v>19.591000000000001</v>
          </cell>
          <cell r="BE67">
            <v>704.35300000000007</v>
          </cell>
          <cell r="BH67">
            <v>14.462</v>
          </cell>
          <cell r="BI67">
            <v>7.0880000000000001</v>
          </cell>
          <cell r="BJ67">
            <v>0.96699999999999997</v>
          </cell>
          <cell r="BK67">
            <v>2.2010000000000001</v>
          </cell>
          <cell r="BL67">
            <v>0.54600000000000004</v>
          </cell>
          <cell r="BM67">
            <v>0.60399999999999998</v>
          </cell>
          <cell r="BN67">
            <v>0.504</v>
          </cell>
          <cell r="BO67">
            <v>26.372</v>
          </cell>
          <cell r="BR67">
            <v>25.513000000000002</v>
          </cell>
          <cell r="BS67">
            <v>17.779</v>
          </cell>
          <cell r="BT67">
            <v>3.1339999999999999</v>
          </cell>
          <cell r="BU67">
            <v>7.1580000000000004</v>
          </cell>
          <cell r="BV67">
            <v>2.2869999999999999</v>
          </cell>
          <cell r="BW67">
            <v>2.508</v>
          </cell>
          <cell r="BX67">
            <v>2.3769999999999998</v>
          </cell>
          <cell r="BY67">
            <v>60.756000000000007</v>
          </cell>
          <cell r="CA67">
            <v>4.6390000000000002</v>
          </cell>
          <cell r="CB67">
            <v>4.7729999999999997</v>
          </cell>
          <cell r="CD67">
            <v>112.93900000000002</v>
          </cell>
          <cell r="CE67">
            <v>115.777</v>
          </cell>
          <cell r="CF67">
            <v>113.54</v>
          </cell>
          <cell r="CH67">
            <v>0.3</v>
          </cell>
          <cell r="CI67">
            <v>-53.54</v>
          </cell>
          <cell r="CQ67" t="str">
            <v>PriceTableDevonNGL</v>
          </cell>
        </row>
        <row r="68">
          <cell r="B68" t="str">
            <v>72-400-024</v>
          </cell>
          <cell r="C68" t="str">
            <v>Devon-GTH00086</v>
          </cell>
          <cell r="D68" t="str">
            <v>Bedinger North #2-H</v>
          </cell>
          <cell r="E68">
            <v>68.912999999999997</v>
          </cell>
          <cell r="F68">
            <v>87.349000000000004</v>
          </cell>
          <cell r="G68">
            <v>31.824999999999999</v>
          </cell>
          <cell r="H68">
            <v>37.930999999999997</v>
          </cell>
          <cell r="K68">
            <v>100.738</v>
          </cell>
          <cell r="L68">
            <v>125.28</v>
          </cell>
          <cell r="N68">
            <v>100.738</v>
          </cell>
          <cell r="O68">
            <v>125.28</v>
          </cell>
          <cell r="R68">
            <v>3.3332000000000002</v>
          </cell>
          <cell r="S68">
            <v>1.1482000000000001</v>
          </cell>
          <cell r="T68">
            <v>0.20880000000000001</v>
          </cell>
          <cell r="U68">
            <v>0.3508</v>
          </cell>
          <cell r="V68">
            <v>0.11600000000000001</v>
          </cell>
          <cell r="W68">
            <v>0.1198</v>
          </cell>
          <cell r="X68">
            <v>0.22170000000000001</v>
          </cell>
          <cell r="Y68">
            <v>5.4984999999999999</v>
          </cell>
          <cell r="AB68">
            <v>335.78</v>
          </cell>
          <cell r="AC68">
            <v>115.667</v>
          </cell>
          <cell r="AD68">
            <v>21.033999999999999</v>
          </cell>
          <cell r="AE68">
            <v>35.338999999999999</v>
          </cell>
          <cell r="AF68">
            <v>11.686</v>
          </cell>
          <cell r="AG68">
            <v>12.068</v>
          </cell>
          <cell r="AH68">
            <v>22.334</v>
          </cell>
          <cell r="AI68">
            <v>553.9079999999999</v>
          </cell>
          <cell r="AL68">
            <v>264.911</v>
          </cell>
          <cell r="AM68">
            <v>124.369</v>
          </cell>
          <cell r="AN68">
            <v>20.77</v>
          </cell>
          <cell r="AO68">
            <v>42.966000000000001</v>
          </cell>
          <cell r="AP68">
            <v>13.496</v>
          </cell>
          <cell r="AQ68">
            <v>14.468999999999999</v>
          </cell>
          <cell r="AR68">
            <v>20.295999999999999</v>
          </cell>
          <cell r="AS68">
            <v>501.27699999999993</v>
          </cell>
          <cell r="AU68">
            <v>0.95</v>
          </cell>
          <cell r="AX68">
            <v>251.66499999999999</v>
          </cell>
          <cell r="AY68">
            <v>118.151</v>
          </cell>
          <cell r="AZ68">
            <v>19.731999999999999</v>
          </cell>
          <cell r="BA68">
            <v>40.817999999999998</v>
          </cell>
          <cell r="BB68">
            <v>12.821</v>
          </cell>
          <cell r="BC68">
            <v>13.746</v>
          </cell>
          <cell r="BD68">
            <v>19.280999999999999</v>
          </cell>
          <cell r="BE68">
            <v>476.214</v>
          </cell>
          <cell r="BH68">
            <v>9.9619999999999997</v>
          </cell>
          <cell r="BI68">
            <v>4.54</v>
          </cell>
          <cell r="BJ68">
            <v>0.63800000000000001</v>
          </cell>
          <cell r="BK68">
            <v>1.371</v>
          </cell>
          <cell r="BL68">
            <v>0.371</v>
          </cell>
          <cell r="BM68">
            <v>0.40100000000000002</v>
          </cell>
          <cell r="BN68">
            <v>0.496</v>
          </cell>
          <cell r="BO68">
            <v>17.778999999999996</v>
          </cell>
          <cell r="BR68">
            <v>17.574000000000002</v>
          </cell>
          <cell r="BS68">
            <v>11.388</v>
          </cell>
          <cell r="BT68">
            <v>2.069</v>
          </cell>
          <cell r="BU68">
            <v>4.4569999999999999</v>
          </cell>
          <cell r="BV68">
            <v>1.556</v>
          </cell>
          <cell r="BW68">
            <v>1.6679999999999999</v>
          </cell>
          <cell r="BX68">
            <v>2.339</v>
          </cell>
          <cell r="BY68">
            <v>41.050999999999995</v>
          </cell>
          <cell r="CA68">
            <v>3.2570000000000001</v>
          </cell>
          <cell r="CB68">
            <v>3.351</v>
          </cell>
          <cell r="CD68">
            <v>80.878000000000014</v>
          </cell>
          <cell r="CE68">
            <v>82.91</v>
          </cell>
          <cell r="CF68">
            <v>81.308000000000007</v>
          </cell>
          <cell r="CH68">
            <v>0.3</v>
          </cell>
          <cell r="CI68">
            <v>-37.58</v>
          </cell>
          <cell r="CQ68" t="str">
            <v>PriceTableDevonNGL</v>
          </cell>
        </row>
        <row r="69">
          <cell r="B69" t="str">
            <v>72-400-030</v>
          </cell>
          <cell r="C69" t="str">
            <v>Devon-GTH00086</v>
          </cell>
          <cell r="D69" t="str">
            <v>Gates-Edwards Unit#1H</v>
          </cell>
          <cell r="E69">
            <v>76.236999999999995</v>
          </cell>
          <cell r="F69">
            <v>97.45</v>
          </cell>
          <cell r="G69">
            <v>35.207000000000001</v>
          </cell>
          <cell r="H69">
            <v>42.317999999999998</v>
          </cell>
          <cell r="K69">
            <v>111.44399999999999</v>
          </cell>
          <cell r="L69">
            <v>139.768</v>
          </cell>
          <cell r="N69">
            <v>111.44399999999999</v>
          </cell>
          <cell r="O69">
            <v>139.768</v>
          </cell>
          <cell r="R69">
            <v>3.3315000000000001</v>
          </cell>
          <cell r="S69">
            <v>1.2596000000000001</v>
          </cell>
          <cell r="T69">
            <v>0.20019999999999999</v>
          </cell>
          <cell r="U69">
            <v>0.40789999999999998</v>
          </cell>
          <cell r="V69">
            <v>0.1258</v>
          </cell>
          <cell r="W69">
            <v>0.14460000000000001</v>
          </cell>
          <cell r="X69">
            <v>0.25259999999999999</v>
          </cell>
          <cell r="Y69">
            <v>5.7222</v>
          </cell>
          <cell r="AB69">
            <v>371.27600000000001</v>
          </cell>
          <cell r="AC69">
            <v>140.375</v>
          </cell>
          <cell r="AD69">
            <v>22.311</v>
          </cell>
          <cell r="AE69">
            <v>45.457999999999998</v>
          </cell>
          <cell r="AF69">
            <v>14.02</v>
          </cell>
          <cell r="AG69">
            <v>16.114999999999998</v>
          </cell>
          <cell r="AH69">
            <v>28.151</v>
          </cell>
          <cell r="AI69">
            <v>637.7059999999999</v>
          </cell>
          <cell r="AL69">
            <v>292.916</v>
          </cell>
          <cell r="AM69">
            <v>150.93600000000001</v>
          </cell>
          <cell r="AN69">
            <v>22.030999999999999</v>
          </cell>
          <cell r="AO69">
            <v>55.268000000000001</v>
          </cell>
          <cell r="AP69">
            <v>16.192</v>
          </cell>
          <cell r="AQ69">
            <v>19.321999999999999</v>
          </cell>
          <cell r="AR69">
            <v>25.582000000000001</v>
          </cell>
          <cell r="AS69">
            <v>582.24699999999996</v>
          </cell>
          <cell r="AU69">
            <v>0.95</v>
          </cell>
          <cell r="AX69">
            <v>278.27</v>
          </cell>
          <cell r="AY69">
            <v>143.38900000000001</v>
          </cell>
          <cell r="AZ69">
            <v>20.928999999999998</v>
          </cell>
          <cell r="BA69">
            <v>52.505000000000003</v>
          </cell>
          <cell r="BB69">
            <v>15.382</v>
          </cell>
          <cell r="BC69">
            <v>18.356000000000002</v>
          </cell>
          <cell r="BD69">
            <v>24.303000000000001</v>
          </cell>
          <cell r="BE69">
            <v>553.13400000000001</v>
          </cell>
          <cell r="BH69">
            <v>11.015000000000001</v>
          </cell>
          <cell r="BI69">
            <v>5.51</v>
          </cell>
          <cell r="BJ69">
            <v>0.67700000000000005</v>
          </cell>
          <cell r="BK69">
            <v>1.7629999999999999</v>
          </cell>
          <cell r="BL69">
            <v>0.44500000000000001</v>
          </cell>
          <cell r="BM69">
            <v>0.53600000000000003</v>
          </cell>
          <cell r="BN69">
            <v>0.626</v>
          </cell>
          <cell r="BO69">
            <v>20.571999999999999</v>
          </cell>
          <cell r="BR69">
            <v>19.431999999999999</v>
          </cell>
          <cell r="BS69">
            <v>13.82</v>
          </cell>
          <cell r="BT69">
            <v>2.1949999999999998</v>
          </cell>
          <cell r="BU69">
            <v>5.734</v>
          </cell>
          <cell r="BV69">
            <v>1.8660000000000001</v>
          </cell>
          <cell r="BW69">
            <v>2.2269999999999999</v>
          </cell>
          <cell r="BX69">
            <v>2.9489999999999998</v>
          </cell>
          <cell r="BY69">
            <v>48.222999999999992</v>
          </cell>
          <cell r="CA69">
            <v>3.633</v>
          </cell>
          <cell r="CB69">
            <v>3.738</v>
          </cell>
          <cell r="CD69">
            <v>87.807000000000016</v>
          </cell>
          <cell r="CE69">
            <v>90.013000000000005</v>
          </cell>
          <cell r="CF69">
            <v>88.274000000000001</v>
          </cell>
          <cell r="CH69">
            <v>0.3</v>
          </cell>
          <cell r="CI69">
            <v>-41.93</v>
          </cell>
          <cell r="CQ69" t="str">
            <v>PriceTableDevonNGL</v>
          </cell>
        </row>
        <row r="70">
          <cell r="B70" t="str">
            <v>72-400-031</v>
          </cell>
          <cell r="C70" t="str">
            <v>Devon-GTH00086</v>
          </cell>
          <cell r="D70" t="str">
            <v>M&amp;J Bar None Unit #2H</v>
          </cell>
          <cell r="E70">
            <v>98.731999999999999</v>
          </cell>
          <cell r="F70">
            <v>125.571</v>
          </cell>
          <cell r="G70">
            <v>45.595999999999997</v>
          </cell>
          <cell r="H70">
            <v>54.529000000000003</v>
          </cell>
          <cell r="K70">
            <v>144.328</v>
          </cell>
          <cell r="L70">
            <v>180.1</v>
          </cell>
          <cell r="N70">
            <v>144.328</v>
          </cell>
          <cell r="O70">
            <v>180.1</v>
          </cell>
          <cell r="R70">
            <v>3.3416999999999999</v>
          </cell>
          <cell r="S70">
            <v>1.2417</v>
          </cell>
          <cell r="T70">
            <v>0.1784</v>
          </cell>
          <cell r="U70">
            <v>0.3841</v>
          </cell>
          <cell r="V70">
            <v>0.11550000000000001</v>
          </cell>
          <cell r="W70">
            <v>0.13780000000000001</v>
          </cell>
          <cell r="X70">
            <v>0.2177</v>
          </cell>
          <cell r="Y70">
            <v>5.6169000000000002</v>
          </cell>
          <cell r="AB70">
            <v>482.30099999999999</v>
          </cell>
          <cell r="AC70">
            <v>179.21199999999999</v>
          </cell>
          <cell r="AD70">
            <v>25.748000000000001</v>
          </cell>
          <cell r="AE70">
            <v>55.436</v>
          </cell>
          <cell r="AF70">
            <v>16.670000000000002</v>
          </cell>
          <cell r="AG70">
            <v>19.888000000000002</v>
          </cell>
          <cell r="AH70">
            <v>31.42</v>
          </cell>
          <cell r="AI70">
            <v>810.67499999999995</v>
          </cell>
          <cell r="AL70">
            <v>380.50799999999998</v>
          </cell>
          <cell r="AM70">
            <v>192.69499999999999</v>
          </cell>
          <cell r="AN70">
            <v>25.425000000000001</v>
          </cell>
          <cell r="AO70">
            <v>67.400000000000006</v>
          </cell>
          <cell r="AP70">
            <v>19.253</v>
          </cell>
          <cell r="AQ70">
            <v>23.846</v>
          </cell>
          <cell r="AR70">
            <v>28.553000000000001</v>
          </cell>
          <cell r="AS70">
            <v>737.68</v>
          </cell>
          <cell r="AU70">
            <v>0.95</v>
          </cell>
          <cell r="AX70">
            <v>361.483</v>
          </cell>
          <cell r="AY70">
            <v>183.06</v>
          </cell>
          <cell r="AZ70">
            <v>24.154</v>
          </cell>
          <cell r="BA70">
            <v>64.03</v>
          </cell>
          <cell r="BB70">
            <v>18.29</v>
          </cell>
          <cell r="BC70">
            <v>22.654</v>
          </cell>
          <cell r="BD70">
            <v>27.125</v>
          </cell>
          <cell r="BE70">
            <v>700.79599999999994</v>
          </cell>
          <cell r="BH70">
            <v>14.308999999999999</v>
          </cell>
          <cell r="BI70">
            <v>7.0339999999999998</v>
          </cell>
          <cell r="BJ70">
            <v>0.78100000000000003</v>
          </cell>
          <cell r="BK70">
            <v>2.15</v>
          </cell>
          <cell r="BL70">
            <v>0.52900000000000003</v>
          </cell>
          <cell r="BM70">
            <v>0.66200000000000003</v>
          </cell>
          <cell r="BN70">
            <v>0.69799999999999995</v>
          </cell>
          <cell r="BO70">
            <v>26.162999999999997</v>
          </cell>
          <cell r="BR70">
            <v>25.242999999999999</v>
          </cell>
          <cell r="BS70">
            <v>17.643999999999998</v>
          </cell>
          <cell r="BT70">
            <v>2.5329999999999999</v>
          </cell>
          <cell r="BU70">
            <v>6.992</v>
          </cell>
          <cell r="BV70">
            <v>2.2189999999999999</v>
          </cell>
          <cell r="BW70">
            <v>2.7490000000000001</v>
          </cell>
          <cell r="BX70">
            <v>3.2909999999999999</v>
          </cell>
          <cell r="BY70">
            <v>60.670999999999999</v>
          </cell>
          <cell r="CA70">
            <v>4.681</v>
          </cell>
          <cell r="CB70">
            <v>4.8170000000000002</v>
          </cell>
          <cell r="CD70">
            <v>114.61199999999999</v>
          </cell>
          <cell r="CE70">
            <v>117.492</v>
          </cell>
          <cell r="CF70">
            <v>115.22199999999999</v>
          </cell>
          <cell r="CH70">
            <v>0.3</v>
          </cell>
          <cell r="CI70">
            <v>-54.03</v>
          </cell>
          <cell r="CQ70" t="str">
            <v>PriceTableDevonNGL</v>
          </cell>
        </row>
        <row r="71">
          <cell r="B71" t="str">
            <v>72-400-032</v>
          </cell>
          <cell r="C71" t="str">
            <v>Devon-GTH00086</v>
          </cell>
          <cell r="D71" t="str">
            <v>Dav Estates Unit #1H</v>
          </cell>
          <cell r="E71">
            <v>126.923</v>
          </cell>
          <cell r="F71">
            <v>163.101</v>
          </cell>
          <cell r="G71">
            <v>58.615000000000002</v>
          </cell>
          <cell r="H71">
            <v>70.825999999999993</v>
          </cell>
          <cell r="K71">
            <v>185.53800000000001</v>
          </cell>
          <cell r="L71">
            <v>233.92699999999999</v>
          </cell>
          <cell r="N71">
            <v>185.53800000000001</v>
          </cell>
          <cell r="O71">
            <v>233.92699999999999</v>
          </cell>
          <cell r="R71">
            <v>3.2808000000000002</v>
          </cell>
          <cell r="S71">
            <v>1.2528999999999999</v>
          </cell>
          <cell r="T71">
            <v>0.23910000000000001</v>
          </cell>
          <cell r="U71">
            <v>0.40889999999999999</v>
          </cell>
          <cell r="V71">
            <v>0.13539999999999999</v>
          </cell>
          <cell r="W71">
            <v>0.1447</v>
          </cell>
          <cell r="X71">
            <v>0.23810000000000001</v>
          </cell>
          <cell r="Y71">
            <v>5.6999000000000004</v>
          </cell>
          <cell r="AB71">
            <v>608.71299999999997</v>
          </cell>
          <cell r="AC71">
            <v>232.46100000000001</v>
          </cell>
          <cell r="AD71">
            <v>44.362000000000002</v>
          </cell>
          <cell r="AE71">
            <v>75.866</v>
          </cell>
          <cell r="AF71">
            <v>25.122</v>
          </cell>
          <cell r="AG71">
            <v>26.847000000000001</v>
          </cell>
          <cell r="AH71">
            <v>44.177</v>
          </cell>
          <cell r="AI71">
            <v>1057.5479999999998</v>
          </cell>
          <cell r="AL71">
            <v>480.24</v>
          </cell>
          <cell r="AM71">
            <v>249.95099999999999</v>
          </cell>
          <cell r="AN71">
            <v>43.805999999999997</v>
          </cell>
          <cell r="AO71">
            <v>92.239000000000004</v>
          </cell>
          <cell r="AP71">
            <v>29.013999999999999</v>
          </cell>
          <cell r="AQ71">
            <v>32.189</v>
          </cell>
          <cell r="AR71">
            <v>40.146000000000001</v>
          </cell>
          <cell r="AS71">
            <v>967.58500000000004</v>
          </cell>
          <cell r="AU71">
            <v>0.95</v>
          </cell>
          <cell r="AX71">
            <v>456.22800000000001</v>
          </cell>
          <cell r="AY71">
            <v>237.453</v>
          </cell>
          <cell r="AZ71">
            <v>41.616</v>
          </cell>
          <cell r="BA71">
            <v>87.626999999999995</v>
          </cell>
          <cell r="BB71">
            <v>27.562999999999999</v>
          </cell>
          <cell r="BC71">
            <v>30.58</v>
          </cell>
          <cell r="BD71">
            <v>38.139000000000003</v>
          </cell>
          <cell r="BE71">
            <v>919.20600000000002</v>
          </cell>
          <cell r="BH71">
            <v>18.059999999999999</v>
          </cell>
          <cell r="BI71">
            <v>9.125</v>
          </cell>
          <cell r="BJ71">
            <v>1.3460000000000001</v>
          </cell>
          <cell r="BK71">
            <v>2.9430000000000001</v>
          </cell>
          <cell r="BL71">
            <v>0.79800000000000004</v>
          </cell>
          <cell r="BM71">
            <v>0.89300000000000002</v>
          </cell>
          <cell r="BN71">
            <v>0.98199999999999998</v>
          </cell>
          <cell r="BO71">
            <v>34.146999999999998</v>
          </cell>
          <cell r="BR71">
            <v>31.859000000000002</v>
          </cell>
          <cell r="BS71">
            <v>22.885999999999999</v>
          </cell>
          <cell r="BT71">
            <v>4.3639999999999999</v>
          </cell>
          <cell r="BU71">
            <v>9.5690000000000008</v>
          </cell>
          <cell r="BV71">
            <v>3.3439999999999999</v>
          </cell>
          <cell r="BW71">
            <v>3.71</v>
          </cell>
          <cell r="BX71">
            <v>4.6269999999999998</v>
          </cell>
          <cell r="BY71">
            <v>80.35899999999998</v>
          </cell>
          <cell r="CA71">
            <v>6.0810000000000004</v>
          </cell>
          <cell r="CB71">
            <v>6.2569999999999997</v>
          </cell>
          <cell r="CD71">
            <v>147.31100000000001</v>
          </cell>
          <cell r="CE71">
            <v>151.012</v>
          </cell>
          <cell r="CF71">
            <v>148.095</v>
          </cell>
          <cell r="CH71">
            <v>0.3</v>
          </cell>
          <cell r="CI71">
            <v>-70.180000000000007</v>
          </cell>
          <cell r="CQ71" t="str">
            <v>PriceTableDevonNGL</v>
          </cell>
        </row>
        <row r="72">
          <cell r="B72" t="str">
            <v>72-400-033</v>
          </cell>
          <cell r="C72" t="str">
            <v>Devon-GTH00086</v>
          </cell>
          <cell r="D72" t="str">
            <v>Skiles Unit #1H</v>
          </cell>
          <cell r="E72">
            <v>32.167999999999999</v>
          </cell>
          <cell r="F72">
            <v>41.454999999999998</v>
          </cell>
          <cell r="G72">
            <v>14.856</v>
          </cell>
          <cell r="H72">
            <v>18.001999999999999</v>
          </cell>
          <cell r="K72">
            <v>47.024000000000001</v>
          </cell>
          <cell r="L72">
            <v>59.456999999999994</v>
          </cell>
          <cell r="N72">
            <v>47.024000000000001</v>
          </cell>
          <cell r="O72">
            <v>59.456999999999994</v>
          </cell>
          <cell r="R72">
            <v>3.2886000000000002</v>
          </cell>
          <cell r="S72">
            <v>1.2331000000000001</v>
          </cell>
          <cell r="T72">
            <v>0.189</v>
          </cell>
          <cell r="U72">
            <v>0.42009999999999997</v>
          </cell>
          <cell r="V72">
            <v>0.1336</v>
          </cell>
          <cell r="W72">
            <v>0.1406</v>
          </cell>
          <cell r="X72">
            <v>0.35639999999999999</v>
          </cell>
          <cell r="Y72">
            <v>5.7614000000000001</v>
          </cell>
          <cell r="AB72">
            <v>154.643</v>
          </cell>
          <cell r="AC72">
            <v>57.984999999999999</v>
          </cell>
          <cell r="AD72">
            <v>8.8879999999999999</v>
          </cell>
          <cell r="AE72">
            <v>19.754999999999999</v>
          </cell>
          <cell r="AF72">
            <v>6.282</v>
          </cell>
          <cell r="AG72">
            <v>6.6120000000000001</v>
          </cell>
          <cell r="AH72">
            <v>16.759</v>
          </cell>
          <cell r="AI72">
            <v>270.92399999999998</v>
          </cell>
          <cell r="AL72">
            <v>122.004</v>
          </cell>
          <cell r="AM72">
            <v>62.347999999999999</v>
          </cell>
          <cell r="AN72">
            <v>8.7769999999999992</v>
          </cell>
          <cell r="AO72">
            <v>24.018000000000001</v>
          </cell>
          <cell r="AP72">
            <v>7.2549999999999999</v>
          </cell>
          <cell r="AQ72">
            <v>7.9279999999999999</v>
          </cell>
          <cell r="AR72">
            <v>15.23</v>
          </cell>
          <cell r="AS72">
            <v>247.55999999999997</v>
          </cell>
          <cell r="AU72">
            <v>0.95</v>
          </cell>
          <cell r="AX72">
            <v>115.904</v>
          </cell>
          <cell r="AY72">
            <v>59.231000000000002</v>
          </cell>
          <cell r="AZ72">
            <v>8.3379999999999992</v>
          </cell>
          <cell r="BA72">
            <v>22.817</v>
          </cell>
          <cell r="BB72">
            <v>6.8920000000000003</v>
          </cell>
          <cell r="BC72">
            <v>7.532</v>
          </cell>
          <cell r="BD72">
            <v>14.468999999999999</v>
          </cell>
          <cell r="BE72">
            <v>235.18299999999999</v>
          </cell>
          <cell r="BH72">
            <v>4.5880000000000001</v>
          </cell>
          <cell r="BI72">
            <v>2.2759999999999998</v>
          </cell>
          <cell r="BJ72">
            <v>0.27</v>
          </cell>
          <cell r="BK72">
            <v>0.76600000000000001</v>
          </cell>
          <cell r="BL72">
            <v>0.2</v>
          </cell>
          <cell r="BM72">
            <v>0.22</v>
          </cell>
          <cell r="BN72">
            <v>0.372</v>
          </cell>
          <cell r="BO72">
            <v>8.6920000000000002</v>
          </cell>
          <cell r="BR72">
            <v>8.0939999999999994</v>
          </cell>
          <cell r="BS72">
            <v>5.7089999999999996</v>
          </cell>
          <cell r="BT72">
            <v>0.874</v>
          </cell>
          <cell r="BU72">
            <v>2.492</v>
          </cell>
          <cell r="BV72">
            <v>0.83599999999999997</v>
          </cell>
          <cell r="BW72">
            <v>0.91400000000000003</v>
          </cell>
          <cell r="BX72">
            <v>1.7549999999999999</v>
          </cell>
          <cell r="BY72">
            <v>20.673999999999999</v>
          </cell>
          <cell r="CA72">
            <v>1.5449999999999999</v>
          </cell>
          <cell r="CB72">
            <v>1.59</v>
          </cell>
          <cell r="CD72">
            <v>37.192999999999991</v>
          </cell>
          <cell r="CE72">
            <v>38.128</v>
          </cell>
          <cell r="CF72">
            <v>37.390999999999998</v>
          </cell>
          <cell r="CH72">
            <v>0.3</v>
          </cell>
          <cell r="CI72">
            <v>-17.84</v>
          </cell>
          <cell r="CQ72" t="str">
            <v>PriceTableDevonNGL</v>
          </cell>
        </row>
        <row r="73">
          <cell r="B73" t="str">
            <v>72-400-041</v>
          </cell>
          <cell r="C73" t="str">
            <v>Devon-GTH00086</v>
          </cell>
          <cell r="D73" t="str">
            <v>Reilly Bear Creek 1H</v>
          </cell>
          <cell r="E73">
            <v>56.323</v>
          </cell>
          <cell r="F73">
            <v>73.656000000000006</v>
          </cell>
          <cell r="G73">
            <v>26.010999999999999</v>
          </cell>
          <cell r="H73">
            <v>31.984999999999999</v>
          </cell>
          <cell r="K73">
            <v>82.334000000000003</v>
          </cell>
          <cell r="L73">
            <v>105.64100000000001</v>
          </cell>
          <cell r="N73">
            <v>82.334000000000003</v>
          </cell>
          <cell r="O73">
            <v>105.64100000000001</v>
          </cell>
          <cell r="R73">
            <v>3.5785</v>
          </cell>
          <cell r="S73">
            <v>1.3896999999999999</v>
          </cell>
          <cell r="T73">
            <v>0.27029999999999998</v>
          </cell>
          <cell r="U73">
            <v>0.48770000000000002</v>
          </cell>
          <cell r="V73">
            <v>0.16320000000000001</v>
          </cell>
          <cell r="W73">
            <v>0.1694</v>
          </cell>
          <cell r="X73">
            <v>0.19189999999999999</v>
          </cell>
          <cell r="Y73">
            <v>6.2507000000000001</v>
          </cell>
          <cell r="AB73">
            <v>294.63200000000001</v>
          </cell>
          <cell r="AC73">
            <v>114.42</v>
          </cell>
          <cell r="AD73">
            <v>22.254999999999999</v>
          </cell>
          <cell r="AE73">
            <v>40.154000000000003</v>
          </cell>
          <cell r="AF73">
            <v>13.436999999999999</v>
          </cell>
          <cell r="AG73">
            <v>13.946999999999999</v>
          </cell>
          <cell r="AH73">
            <v>15.8</v>
          </cell>
          <cell r="AI73">
            <v>514.64499999999998</v>
          </cell>
          <cell r="AL73">
            <v>232.44800000000001</v>
          </cell>
          <cell r="AM73">
            <v>123.029</v>
          </cell>
          <cell r="AN73">
            <v>21.975999999999999</v>
          </cell>
          <cell r="AO73">
            <v>48.82</v>
          </cell>
          <cell r="AP73">
            <v>15.519</v>
          </cell>
          <cell r="AQ73">
            <v>16.722000000000001</v>
          </cell>
          <cell r="AR73">
            <v>14.358000000000001</v>
          </cell>
          <cell r="AS73">
            <v>472.87199999999996</v>
          </cell>
          <cell r="AU73">
            <v>0.95</v>
          </cell>
          <cell r="AX73">
            <v>220.82599999999999</v>
          </cell>
          <cell r="AY73">
            <v>116.878</v>
          </cell>
          <cell r="AZ73">
            <v>20.876999999999999</v>
          </cell>
          <cell r="BA73">
            <v>46.378999999999998</v>
          </cell>
          <cell r="BB73">
            <v>14.743</v>
          </cell>
          <cell r="BC73">
            <v>15.885999999999999</v>
          </cell>
          <cell r="BD73">
            <v>13.64</v>
          </cell>
          <cell r="BE73">
            <v>449.22900000000004</v>
          </cell>
          <cell r="BH73">
            <v>8.7409999999999997</v>
          </cell>
          <cell r="BI73">
            <v>4.4909999999999997</v>
          </cell>
          <cell r="BJ73">
            <v>0.67500000000000004</v>
          </cell>
          <cell r="BK73">
            <v>1.5569999999999999</v>
          </cell>
          <cell r="BL73">
            <v>0.42699999999999999</v>
          </cell>
          <cell r="BM73">
            <v>0.46400000000000002</v>
          </cell>
          <cell r="BN73">
            <v>0.35099999999999998</v>
          </cell>
          <cell r="BO73">
            <v>16.706</v>
          </cell>
          <cell r="BR73">
            <v>15.420999999999999</v>
          </cell>
          <cell r="BS73">
            <v>11.265000000000001</v>
          </cell>
          <cell r="BT73">
            <v>2.1890000000000001</v>
          </cell>
          <cell r="BU73">
            <v>5.0650000000000004</v>
          </cell>
          <cell r="BV73">
            <v>1.7889999999999999</v>
          </cell>
          <cell r="BW73">
            <v>1.927</v>
          </cell>
          <cell r="BX73">
            <v>1.655</v>
          </cell>
          <cell r="BY73">
            <v>39.311</v>
          </cell>
          <cell r="CA73">
            <v>2.746</v>
          </cell>
          <cell r="CB73">
            <v>2.8260000000000001</v>
          </cell>
          <cell r="CD73">
            <v>63.504000000000012</v>
          </cell>
          <cell r="CE73">
            <v>65.099999999999994</v>
          </cell>
          <cell r="CF73">
            <v>63.841999999999999</v>
          </cell>
          <cell r="CH73">
            <v>0.3</v>
          </cell>
          <cell r="CI73">
            <v>-31.69</v>
          </cell>
          <cell r="CQ73" t="str">
            <v>PriceTableDevonNGL</v>
          </cell>
        </row>
        <row r="74">
          <cell r="B74" t="str">
            <v>72-400-044</v>
          </cell>
          <cell r="C74" t="str">
            <v>Devon-GTH00086</v>
          </cell>
          <cell r="D74" t="str">
            <v>Faxel #3H</v>
          </cell>
          <cell r="E74">
            <v>53.823999999999998</v>
          </cell>
          <cell r="F74">
            <v>70.2</v>
          </cell>
          <cell r="G74">
            <v>24.856999999999999</v>
          </cell>
          <cell r="H74">
            <v>30.484000000000002</v>
          </cell>
          <cell r="K74">
            <v>78.680999999999997</v>
          </cell>
          <cell r="L74">
            <v>100.684</v>
          </cell>
          <cell r="N74">
            <v>78.680999999999997</v>
          </cell>
          <cell r="O74">
            <v>100.684</v>
          </cell>
          <cell r="R74">
            <v>3.4064000000000001</v>
          </cell>
          <cell r="S74">
            <v>1.2703</v>
          </cell>
          <cell r="T74">
            <v>0.22189999999999999</v>
          </cell>
          <cell r="U74">
            <v>0.40639999999999998</v>
          </cell>
          <cell r="V74">
            <v>0.12690000000000001</v>
          </cell>
          <cell r="W74">
            <v>0.1358</v>
          </cell>
          <cell r="X74">
            <v>0.19700000000000001</v>
          </cell>
          <cell r="Y74">
            <v>5.7647000000000004</v>
          </cell>
          <cell r="AB74">
            <v>268.01900000000001</v>
          </cell>
          <cell r="AC74">
            <v>99.947999999999993</v>
          </cell>
          <cell r="AD74">
            <v>17.459</v>
          </cell>
          <cell r="AE74">
            <v>31.975999999999999</v>
          </cell>
          <cell r="AF74">
            <v>9.9849999999999994</v>
          </cell>
          <cell r="AG74">
            <v>10.685</v>
          </cell>
          <cell r="AH74">
            <v>15.5</v>
          </cell>
          <cell r="AI74">
            <v>453.572</v>
          </cell>
          <cell r="AL74">
            <v>211.452</v>
          </cell>
          <cell r="AM74">
            <v>107.468</v>
          </cell>
          <cell r="AN74">
            <v>17.239999999999998</v>
          </cell>
          <cell r="AO74">
            <v>38.877000000000002</v>
          </cell>
          <cell r="AP74">
            <v>11.532</v>
          </cell>
          <cell r="AQ74">
            <v>12.811</v>
          </cell>
          <cell r="AR74">
            <v>14.086</v>
          </cell>
          <cell r="AS74">
            <v>413.46600000000001</v>
          </cell>
          <cell r="AU74">
            <v>0.95</v>
          </cell>
          <cell r="AX74">
            <v>200.87899999999999</v>
          </cell>
          <cell r="AY74">
            <v>102.095</v>
          </cell>
          <cell r="AZ74">
            <v>16.378</v>
          </cell>
          <cell r="BA74">
            <v>36.933</v>
          </cell>
          <cell r="BB74">
            <v>10.955</v>
          </cell>
          <cell r="BC74">
            <v>12.17</v>
          </cell>
          <cell r="BD74">
            <v>13.382</v>
          </cell>
          <cell r="BE74">
            <v>392.79199999999997</v>
          </cell>
          <cell r="BH74">
            <v>7.952</v>
          </cell>
          <cell r="BI74">
            <v>3.923</v>
          </cell>
          <cell r="BJ74">
            <v>0.53</v>
          </cell>
          <cell r="BK74">
            <v>1.24</v>
          </cell>
          <cell r="BL74">
            <v>0.317</v>
          </cell>
          <cell r="BM74">
            <v>0.35499999999999998</v>
          </cell>
          <cell r="BN74">
            <v>0.34399999999999997</v>
          </cell>
          <cell r="BO74">
            <v>14.661</v>
          </cell>
          <cell r="BR74">
            <v>14.028</v>
          </cell>
          <cell r="BS74">
            <v>9.84</v>
          </cell>
          <cell r="BT74">
            <v>1.718</v>
          </cell>
          <cell r="BU74">
            <v>4.0330000000000004</v>
          </cell>
          <cell r="BV74">
            <v>1.329</v>
          </cell>
          <cell r="BW74">
            <v>1.4770000000000001</v>
          </cell>
          <cell r="BX74">
            <v>1.6240000000000001</v>
          </cell>
          <cell r="BY74">
            <v>34.049000000000007</v>
          </cell>
          <cell r="CA74">
            <v>2.617</v>
          </cell>
          <cell r="CB74">
            <v>2.6930000000000001</v>
          </cell>
          <cell r="CD74">
            <v>63.941999999999993</v>
          </cell>
          <cell r="CE74">
            <v>65.549000000000007</v>
          </cell>
          <cell r="CF74">
            <v>64.283000000000001</v>
          </cell>
          <cell r="CH74">
            <v>0.3</v>
          </cell>
          <cell r="CI74">
            <v>-30.21</v>
          </cell>
          <cell r="CQ74" t="str">
            <v>PriceTableDevonNGL</v>
          </cell>
        </row>
        <row r="75">
          <cell r="B75" t="str">
            <v>72-400-049</v>
          </cell>
          <cell r="C75" t="str">
            <v>Devon-GTH00086</v>
          </cell>
          <cell r="D75" t="str">
            <v>Durrant North 1H</v>
          </cell>
          <cell r="E75">
            <v>34.584000000000003</v>
          </cell>
          <cell r="F75">
            <v>43.975000000000001</v>
          </cell>
          <cell r="G75">
            <v>15.971</v>
          </cell>
          <cell r="H75">
            <v>19.096</v>
          </cell>
          <cell r="K75">
            <v>50.555000000000007</v>
          </cell>
          <cell r="L75">
            <v>63.070999999999998</v>
          </cell>
          <cell r="N75">
            <v>50.555000000000007</v>
          </cell>
          <cell r="O75">
            <v>63.070999999999998</v>
          </cell>
          <cell r="R75">
            <v>3.2936000000000001</v>
          </cell>
          <cell r="S75">
            <v>1.2443</v>
          </cell>
          <cell r="T75">
            <v>0.21609999999999999</v>
          </cell>
          <cell r="U75">
            <v>0.41360000000000002</v>
          </cell>
          <cell r="V75">
            <v>0.1336</v>
          </cell>
          <cell r="W75">
            <v>0.14680000000000001</v>
          </cell>
          <cell r="X75">
            <v>0.19389999999999999</v>
          </cell>
          <cell r="Y75">
            <v>5.6418999999999997</v>
          </cell>
          <cell r="AB75">
            <v>166.50800000000001</v>
          </cell>
          <cell r="AC75">
            <v>62.905999999999999</v>
          </cell>
          <cell r="AD75">
            <v>10.925000000000001</v>
          </cell>
          <cell r="AE75">
            <v>20.91</v>
          </cell>
          <cell r="AF75">
            <v>6.7539999999999996</v>
          </cell>
          <cell r="AG75">
            <v>7.4210000000000003</v>
          </cell>
          <cell r="AH75">
            <v>9.8030000000000008</v>
          </cell>
          <cell r="AI75">
            <v>285.22700000000003</v>
          </cell>
          <cell r="AL75">
            <v>131.36500000000001</v>
          </cell>
          <cell r="AM75">
            <v>67.638999999999996</v>
          </cell>
          <cell r="AN75">
            <v>10.788</v>
          </cell>
          <cell r="AO75">
            <v>25.422999999999998</v>
          </cell>
          <cell r="AP75">
            <v>7.8</v>
          </cell>
          <cell r="AQ75">
            <v>8.8979999999999997</v>
          </cell>
          <cell r="AR75">
            <v>8.9090000000000007</v>
          </cell>
          <cell r="AS75">
            <v>260.82200000000006</v>
          </cell>
          <cell r="AU75">
            <v>0.95</v>
          </cell>
          <cell r="AX75">
            <v>124.797</v>
          </cell>
          <cell r="AY75">
            <v>64.257000000000005</v>
          </cell>
          <cell r="AZ75">
            <v>10.249000000000001</v>
          </cell>
          <cell r="BA75">
            <v>24.152000000000001</v>
          </cell>
          <cell r="BB75">
            <v>7.41</v>
          </cell>
          <cell r="BC75">
            <v>8.4529999999999994</v>
          </cell>
          <cell r="BD75">
            <v>8.4640000000000004</v>
          </cell>
          <cell r="BE75">
            <v>247.78199999999998</v>
          </cell>
          <cell r="BH75">
            <v>4.9400000000000004</v>
          </cell>
          <cell r="BI75">
            <v>2.4689999999999999</v>
          </cell>
          <cell r="BJ75">
            <v>0.33200000000000002</v>
          </cell>
          <cell r="BK75">
            <v>0.81100000000000005</v>
          </cell>
          <cell r="BL75">
            <v>0.215</v>
          </cell>
          <cell r="BM75">
            <v>0.247</v>
          </cell>
          <cell r="BN75">
            <v>0.218</v>
          </cell>
          <cell r="BO75">
            <v>9.2320000000000011</v>
          </cell>
          <cell r="BR75">
            <v>8.7149999999999999</v>
          </cell>
          <cell r="BS75">
            <v>6.1929999999999996</v>
          </cell>
          <cell r="BT75">
            <v>1.075</v>
          </cell>
          <cell r="BU75">
            <v>2.637</v>
          </cell>
          <cell r="BV75">
            <v>0.89900000000000002</v>
          </cell>
          <cell r="BW75">
            <v>1.026</v>
          </cell>
          <cell r="BX75">
            <v>1.0269999999999999</v>
          </cell>
          <cell r="BY75">
            <v>21.571999999999999</v>
          </cell>
          <cell r="CA75">
            <v>1.64</v>
          </cell>
          <cell r="CB75">
            <v>1.6870000000000001</v>
          </cell>
          <cell r="CD75">
            <v>39.811999999999998</v>
          </cell>
          <cell r="CE75">
            <v>40.811999999999998</v>
          </cell>
          <cell r="CF75">
            <v>40.024000000000001</v>
          </cell>
          <cell r="CH75">
            <v>0.3</v>
          </cell>
          <cell r="CI75">
            <v>-18.920000000000002</v>
          </cell>
          <cell r="CQ75" t="str">
            <v>PriceTableDevonNGL</v>
          </cell>
        </row>
        <row r="76">
          <cell r="B76" t="str">
            <v>72-400-050</v>
          </cell>
          <cell r="C76" t="str">
            <v>Devon-GTH00086</v>
          </cell>
          <cell r="D76" t="str">
            <v>Cooper 1H Purchase</v>
          </cell>
          <cell r="E76">
            <v>36.229999999999997</v>
          </cell>
          <cell r="F76">
            <v>45.848999999999997</v>
          </cell>
          <cell r="G76">
            <v>16.731000000000002</v>
          </cell>
          <cell r="H76">
            <v>19.91</v>
          </cell>
          <cell r="K76">
            <v>52.960999999999999</v>
          </cell>
          <cell r="L76">
            <v>65.759</v>
          </cell>
          <cell r="N76">
            <v>52.960999999999999</v>
          </cell>
          <cell r="O76">
            <v>65.759</v>
          </cell>
          <cell r="R76">
            <v>3.3567999999999998</v>
          </cell>
          <cell r="S76">
            <v>1.2762</v>
          </cell>
          <cell r="T76">
            <v>0.17749999999999999</v>
          </cell>
          <cell r="U76">
            <v>0.38800000000000001</v>
          </cell>
          <cell r="V76">
            <v>0.1072</v>
          </cell>
          <cell r="W76">
            <v>0.12609999999999999</v>
          </cell>
          <cell r="X76">
            <v>0.1978</v>
          </cell>
          <cell r="Y76">
            <v>5.6295999999999999</v>
          </cell>
          <cell r="AB76">
            <v>177.779</v>
          </cell>
          <cell r="AC76">
            <v>67.588999999999999</v>
          </cell>
          <cell r="AD76">
            <v>9.4009999999999998</v>
          </cell>
          <cell r="AE76">
            <v>20.548999999999999</v>
          </cell>
          <cell r="AF76">
            <v>5.6769999999999996</v>
          </cell>
          <cell r="AG76">
            <v>6.6779999999999999</v>
          </cell>
          <cell r="AH76">
            <v>10.476000000000001</v>
          </cell>
          <cell r="AI76">
            <v>298.149</v>
          </cell>
          <cell r="AL76">
            <v>140.25700000000001</v>
          </cell>
          <cell r="AM76">
            <v>72.674000000000007</v>
          </cell>
          <cell r="AN76">
            <v>9.2829999999999995</v>
          </cell>
          <cell r="AO76">
            <v>24.984000000000002</v>
          </cell>
          <cell r="AP76">
            <v>6.556</v>
          </cell>
          <cell r="AQ76">
            <v>8.0069999999999997</v>
          </cell>
          <cell r="AR76">
            <v>9.52</v>
          </cell>
          <cell r="AS76">
            <v>271.28100000000001</v>
          </cell>
          <cell r="AU76">
            <v>0.95</v>
          </cell>
          <cell r="AX76">
            <v>133.244</v>
          </cell>
          <cell r="AY76">
            <v>69.040000000000006</v>
          </cell>
          <cell r="AZ76">
            <v>8.8190000000000008</v>
          </cell>
          <cell r="BA76">
            <v>23.734999999999999</v>
          </cell>
          <cell r="BB76">
            <v>6.2279999999999998</v>
          </cell>
          <cell r="BC76">
            <v>7.6070000000000002</v>
          </cell>
          <cell r="BD76">
            <v>9.0440000000000005</v>
          </cell>
          <cell r="BE76">
            <v>257.71699999999998</v>
          </cell>
          <cell r="BH76">
            <v>5.274</v>
          </cell>
          <cell r="BI76">
            <v>2.653</v>
          </cell>
          <cell r="BJ76">
            <v>0.28499999999999998</v>
          </cell>
          <cell r="BK76">
            <v>0.79700000000000004</v>
          </cell>
          <cell r="BL76">
            <v>0.18</v>
          </cell>
          <cell r="BM76">
            <v>0.222</v>
          </cell>
          <cell r="BN76">
            <v>0.23300000000000001</v>
          </cell>
          <cell r="BO76">
            <v>9.6440000000000001</v>
          </cell>
          <cell r="BR76">
            <v>9.3049999999999997</v>
          </cell>
          <cell r="BS76">
            <v>6.6539999999999999</v>
          </cell>
          <cell r="BT76">
            <v>0.92500000000000004</v>
          </cell>
          <cell r="BU76">
            <v>2.5920000000000001</v>
          </cell>
          <cell r="BV76">
            <v>0.75600000000000001</v>
          </cell>
          <cell r="BW76">
            <v>0.92300000000000004</v>
          </cell>
          <cell r="BX76">
            <v>1.097</v>
          </cell>
          <cell r="BY76">
            <v>22.252000000000002</v>
          </cell>
          <cell r="CA76">
            <v>1.7090000000000001</v>
          </cell>
          <cell r="CB76">
            <v>1.7589999999999999</v>
          </cell>
          <cell r="CD76">
            <v>41.747999999999998</v>
          </cell>
          <cell r="CE76">
            <v>42.796999999999997</v>
          </cell>
          <cell r="CF76">
            <v>41.97</v>
          </cell>
          <cell r="CH76">
            <v>0.3</v>
          </cell>
          <cell r="CI76">
            <v>-19.73</v>
          </cell>
          <cell r="CQ76" t="str">
            <v>PriceTableDevonNGL</v>
          </cell>
        </row>
        <row r="77">
          <cell r="B77" t="str">
            <v>72-400-051</v>
          </cell>
          <cell r="C77" t="str">
            <v>Devon-GTH00086</v>
          </cell>
          <cell r="D77" t="str">
            <v>Western Lake 1H</v>
          </cell>
          <cell r="E77">
            <v>199.90700000000001</v>
          </cell>
          <cell r="F77">
            <v>258.166</v>
          </cell>
          <cell r="G77">
            <v>92.32</v>
          </cell>
          <cell r="H77">
            <v>112.108</v>
          </cell>
          <cell r="K77">
            <v>292.22699999999998</v>
          </cell>
          <cell r="L77">
            <v>370.274</v>
          </cell>
          <cell r="N77">
            <v>292.22699999999998</v>
          </cell>
          <cell r="O77">
            <v>370.274</v>
          </cell>
          <cell r="R77">
            <v>3.4820000000000002</v>
          </cell>
          <cell r="S77">
            <v>1.3542000000000001</v>
          </cell>
          <cell r="T77">
            <v>0.2044</v>
          </cell>
          <cell r="U77">
            <v>0.43</v>
          </cell>
          <cell r="V77">
            <v>0.12640000000000001</v>
          </cell>
          <cell r="W77">
            <v>0.14810000000000001</v>
          </cell>
          <cell r="X77">
            <v>0.24160000000000001</v>
          </cell>
          <cell r="Y77">
            <v>5.9866999999999999</v>
          </cell>
          <cell r="AB77">
            <v>1017.534</v>
          </cell>
          <cell r="AC77">
            <v>395.73399999999998</v>
          </cell>
          <cell r="AD77">
            <v>59.731000000000002</v>
          </cell>
          <cell r="AE77">
            <v>125.658</v>
          </cell>
          <cell r="AF77">
            <v>36.936999999999998</v>
          </cell>
          <cell r="AG77">
            <v>43.279000000000003</v>
          </cell>
          <cell r="AH77">
            <v>70.602000000000004</v>
          </cell>
          <cell r="AI77">
            <v>1749.4749999999999</v>
          </cell>
          <cell r="AL77">
            <v>802.77599999999995</v>
          </cell>
          <cell r="AM77">
            <v>425.50799999999998</v>
          </cell>
          <cell r="AN77">
            <v>58.981999999999999</v>
          </cell>
          <cell r="AO77">
            <v>152.77600000000001</v>
          </cell>
          <cell r="AP77">
            <v>42.658999999999999</v>
          </cell>
          <cell r="AQ77">
            <v>51.890999999999998</v>
          </cell>
          <cell r="AR77">
            <v>64.16</v>
          </cell>
          <cell r="AS77">
            <v>1598.7520000000002</v>
          </cell>
          <cell r="AU77">
            <v>0.95</v>
          </cell>
          <cell r="AX77">
            <v>762.63699999999994</v>
          </cell>
          <cell r="AY77">
            <v>404.233</v>
          </cell>
          <cell r="AZ77">
            <v>56.033000000000001</v>
          </cell>
          <cell r="BA77">
            <v>145.137</v>
          </cell>
          <cell r="BB77">
            <v>40.526000000000003</v>
          </cell>
          <cell r="BC77">
            <v>49.295999999999999</v>
          </cell>
          <cell r="BD77">
            <v>60.951999999999998</v>
          </cell>
          <cell r="BE77">
            <v>1518.8139999999999</v>
          </cell>
          <cell r="BH77">
            <v>30.189</v>
          </cell>
          <cell r="BI77">
            <v>15.532999999999999</v>
          </cell>
          <cell r="BJ77">
            <v>1.8129999999999999</v>
          </cell>
          <cell r="BK77">
            <v>4.8739999999999997</v>
          </cell>
          <cell r="BL77">
            <v>1.173</v>
          </cell>
          <cell r="BM77">
            <v>1.44</v>
          </cell>
          <cell r="BN77">
            <v>1.569</v>
          </cell>
          <cell r="BO77">
            <v>56.591000000000008</v>
          </cell>
          <cell r="BR77">
            <v>53.256</v>
          </cell>
          <cell r="BS77">
            <v>38.960999999999999</v>
          </cell>
          <cell r="BT77">
            <v>5.8760000000000003</v>
          </cell>
          <cell r="BU77">
            <v>15.849</v>
          </cell>
          <cell r="BV77">
            <v>4.9169999999999998</v>
          </cell>
          <cell r="BW77">
            <v>5.9809999999999999</v>
          </cell>
          <cell r="BX77">
            <v>7.3949999999999996</v>
          </cell>
          <cell r="BY77">
            <v>132.23500000000001</v>
          </cell>
          <cell r="CA77">
            <v>9.625</v>
          </cell>
          <cell r="CB77">
            <v>9.9039999999999999</v>
          </cell>
          <cell r="CD77">
            <v>228.13499999999999</v>
          </cell>
          <cell r="CE77">
            <v>233.86699999999999</v>
          </cell>
          <cell r="CF77">
            <v>229.34899999999999</v>
          </cell>
          <cell r="CH77">
            <v>0.3</v>
          </cell>
          <cell r="CI77">
            <v>-111.08</v>
          </cell>
          <cell r="CQ77" t="str">
            <v>PriceTableDevonNGL</v>
          </cell>
        </row>
        <row r="78">
          <cell r="B78" t="str">
            <v>72-400-054</v>
          </cell>
          <cell r="C78" t="str">
            <v>Devon-GTH00086</v>
          </cell>
          <cell r="D78" t="str">
            <v>Guiles 1H</v>
          </cell>
          <cell r="E78">
            <v>43.405000000000001</v>
          </cell>
          <cell r="F78">
            <v>55.683</v>
          </cell>
          <cell r="G78">
            <v>20.045000000000002</v>
          </cell>
          <cell r="H78">
            <v>24.18</v>
          </cell>
          <cell r="K78">
            <v>63.45</v>
          </cell>
          <cell r="L78">
            <v>79.863</v>
          </cell>
          <cell r="N78">
            <v>63.45</v>
          </cell>
          <cell r="O78">
            <v>79.863</v>
          </cell>
          <cell r="R78">
            <v>3.4849000000000001</v>
          </cell>
          <cell r="S78">
            <v>1.3081</v>
          </cell>
          <cell r="T78">
            <v>0.26090000000000002</v>
          </cell>
          <cell r="U78">
            <v>0.42280000000000001</v>
          </cell>
          <cell r="V78">
            <v>0.13789999999999999</v>
          </cell>
          <cell r="W78">
            <v>0.1263</v>
          </cell>
          <cell r="X78">
            <v>0.14560000000000001</v>
          </cell>
          <cell r="Y78">
            <v>5.8864999999999998</v>
          </cell>
          <cell r="AB78">
            <v>221.11699999999999</v>
          </cell>
          <cell r="AC78">
            <v>82.998999999999995</v>
          </cell>
          <cell r="AD78">
            <v>16.553999999999998</v>
          </cell>
          <cell r="AE78">
            <v>26.827000000000002</v>
          </cell>
          <cell r="AF78">
            <v>8.75</v>
          </cell>
          <cell r="AG78">
            <v>8.0139999999999993</v>
          </cell>
          <cell r="AH78">
            <v>9.2379999999999995</v>
          </cell>
          <cell r="AI78">
            <v>373.49899999999997</v>
          </cell>
          <cell r="AL78">
            <v>174.44900000000001</v>
          </cell>
          <cell r="AM78">
            <v>89.244</v>
          </cell>
          <cell r="AN78">
            <v>16.346</v>
          </cell>
          <cell r="AO78">
            <v>32.616999999999997</v>
          </cell>
          <cell r="AP78">
            <v>10.106</v>
          </cell>
          <cell r="AQ78">
            <v>9.609</v>
          </cell>
          <cell r="AR78">
            <v>8.3949999999999996</v>
          </cell>
          <cell r="AS78">
            <v>340.76599999999996</v>
          </cell>
          <cell r="AU78">
            <v>0.95</v>
          </cell>
          <cell r="AX78">
            <v>165.727</v>
          </cell>
          <cell r="AY78">
            <v>84.781999999999996</v>
          </cell>
          <cell r="AZ78">
            <v>15.529</v>
          </cell>
          <cell r="BA78">
            <v>30.986000000000001</v>
          </cell>
          <cell r="BB78">
            <v>9.6010000000000009</v>
          </cell>
          <cell r="BC78">
            <v>9.1289999999999996</v>
          </cell>
          <cell r="BD78">
            <v>7.9749999999999996</v>
          </cell>
          <cell r="BE78">
            <v>323.72900000000004</v>
          </cell>
          <cell r="BH78">
            <v>6.56</v>
          </cell>
          <cell r="BI78">
            <v>3.258</v>
          </cell>
          <cell r="BJ78">
            <v>0.502</v>
          </cell>
          <cell r="BK78">
            <v>1.0409999999999999</v>
          </cell>
          <cell r="BL78">
            <v>0.27800000000000002</v>
          </cell>
          <cell r="BM78">
            <v>0.26700000000000002</v>
          </cell>
          <cell r="BN78">
            <v>0.20499999999999999</v>
          </cell>
          <cell r="BO78">
            <v>12.111000000000001</v>
          </cell>
          <cell r="BR78">
            <v>11.573</v>
          </cell>
          <cell r="BS78">
            <v>8.1709999999999994</v>
          </cell>
          <cell r="BT78">
            <v>1.629</v>
          </cell>
          <cell r="BU78">
            <v>3.3839999999999999</v>
          </cell>
          <cell r="BV78">
            <v>1.165</v>
          </cell>
          <cell r="BW78">
            <v>1.1080000000000001</v>
          </cell>
          <cell r="BX78">
            <v>0.96799999999999997</v>
          </cell>
          <cell r="BY78">
            <v>27.998000000000001</v>
          </cell>
          <cell r="CA78">
            <v>2.0760000000000001</v>
          </cell>
          <cell r="CB78">
            <v>2.1360000000000001</v>
          </cell>
          <cell r="CD78">
            <v>49.728999999999992</v>
          </cell>
          <cell r="CE78">
            <v>50.978999999999999</v>
          </cell>
          <cell r="CF78">
            <v>49.994</v>
          </cell>
          <cell r="CH78">
            <v>0.3</v>
          </cell>
          <cell r="CI78">
            <v>-23.96</v>
          </cell>
          <cell r="CQ78" t="str">
            <v>PriceTableDevonNGL</v>
          </cell>
        </row>
        <row r="79">
          <cell r="B79" t="str">
            <v>72-400-063</v>
          </cell>
          <cell r="C79" t="str">
            <v>Devon-GTH00086</v>
          </cell>
          <cell r="D79" t="str">
            <v>Lanham Riley 1H</v>
          </cell>
          <cell r="E79">
            <v>108.992</v>
          </cell>
          <cell r="F79">
            <v>136.87700000000001</v>
          </cell>
          <cell r="G79">
            <v>50.334000000000003</v>
          </cell>
          <cell r="H79">
            <v>59.438000000000002</v>
          </cell>
          <cell r="K79">
            <v>159.32600000000002</v>
          </cell>
          <cell r="L79">
            <v>196.315</v>
          </cell>
          <cell r="N79">
            <v>159.32600000000002</v>
          </cell>
          <cell r="O79">
            <v>196.315</v>
          </cell>
          <cell r="R79">
            <v>3.1615000000000002</v>
          </cell>
          <cell r="S79">
            <v>1.1453</v>
          </cell>
          <cell r="T79">
            <v>0.2646</v>
          </cell>
          <cell r="U79">
            <v>0.36909999999999998</v>
          </cell>
          <cell r="V79">
            <v>0.1555</v>
          </cell>
          <cell r="W79">
            <v>0.13289999999999999</v>
          </cell>
          <cell r="X79">
            <v>0.19420000000000001</v>
          </cell>
          <cell r="Y79">
            <v>5.4230999999999998</v>
          </cell>
          <cell r="AB79">
            <v>503.709</v>
          </cell>
          <cell r="AC79">
            <v>182.476</v>
          </cell>
          <cell r="AD79">
            <v>42.158000000000001</v>
          </cell>
          <cell r="AE79">
            <v>58.807000000000002</v>
          </cell>
          <cell r="AF79">
            <v>24.774999999999999</v>
          </cell>
          <cell r="AG79">
            <v>21.173999999999999</v>
          </cell>
          <cell r="AH79">
            <v>30.940999999999999</v>
          </cell>
          <cell r="AI79">
            <v>864.04</v>
          </cell>
          <cell r="AL79">
            <v>397.39800000000002</v>
          </cell>
          <cell r="AM79">
            <v>196.20500000000001</v>
          </cell>
          <cell r="AN79">
            <v>41.628999999999998</v>
          </cell>
          <cell r="AO79">
            <v>71.498000000000005</v>
          </cell>
          <cell r="AP79">
            <v>28.613</v>
          </cell>
          <cell r="AQ79">
            <v>25.388000000000002</v>
          </cell>
          <cell r="AR79">
            <v>28.117999999999999</v>
          </cell>
          <cell r="AS79">
            <v>788.84900000000016</v>
          </cell>
          <cell r="AU79">
            <v>0.95</v>
          </cell>
          <cell r="AX79">
            <v>377.52800000000002</v>
          </cell>
          <cell r="AY79">
            <v>186.39500000000001</v>
          </cell>
          <cell r="AZ79">
            <v>39.548000000000002</v>
          </cell>
          <cell r="BA79">
            <v>67.923000000000002</v>
          </cell>
          <cell r="BB79">
            <v>27.181999999999999</v>
          </cell>
          <cell r="BC79">
            <v>24.119</v>
          </cell>
          <cell r="BD79">
            <v>26.712</v>
          </cell>
          <cell r="BE79">
            <v>749.40700000000004</v>
          </cell>
          <cell r="BH79">
            <v>14.944000000000001</v>
          </cell>
          <cell r="BI79">
            <v>7.1630000000000003</v>
          </cell>
          <cell r="BJ79">
            <v>1.2789999999999999</v>
          </cell>
          <cell r="BK79">
            <v>2.2810000000000001</v>
          </cell>
          <cell r="BL79">
            <v>0.78700000000000003</v>
          </cell>
          <cell r="BM79">
            <v>0.70399999999999996</v>
          </cell>
          <cell r="BN79">
            <v>0.68799999999999994</v>
          </cell>
          <cell r="BO79">
            <v>27.845999999999997</v>
          </cell>
          <cell r="BR79">
            <v>26.363</v>
          </cell>
          <cell r="BS79">
            <v>17.965</v>
          </cell>
          <cell r="BT79">
            <v>4.1470000000000002</v>
          </cell>
          <cell r="BU79">
            <v>7.4169999999999998</v>
          </cell>
          <cell r="BV79">
            <v>3.298</v>
          </cell>
          <cell r="BW79">
            <v>2.9260000000000002</v>
          </cell>
          <cell r="BX79">
            <v>3.2410000000000001</v>
          </cell>
          <cell r="BY79">
            <v>65.357000000000014</v>
          </cell>
          <cell r="CA79">
            <v>5.1029999999999998</v>
          </cell>
          <cell r="CB79">
            <v>5.2510000000000003</v>
          </cell>
          <cell r="CD79">
            <v>125.70699999999997</v>
          </cell>
          <cell r="CE79">
            <v>128.86600000000001</v>
          </cell>
          <cell r="CF79">
            <v>126.376</v>
          </cell>
          <cell r="CH79">
            <v>0.3</v>
          </cell>
          <cell r="CI79">
            <v>-58.89</v>
          </cell>
          <cell r="CQ79" t="str">
            <v>PriceTableDevonNGL</v>
          </cell>
        </row>
        <row r="80">
          <cell r="B80" t="str">
            <v>72-400-066</v>
          </cell>
          <cell r="C80" t="str">
            <v>Devon-GTH00086</v>
          </cell>
          <cell r="D80" t="str">
            <v>Murrin Bear Creek 1H</v>
          </cell>
          <cell r="E80">
            <v>265.07499999999999</v>
          </cell>
          <cell r="F80">
            <v>313.40199999999999</v>
          </cell>
          <cell r="G80">
            <v>122.41500000000001</v>
          </cell>
          <cell r="H80">
            <v>136.09399999999999</v>
          </cell>
          <cell r="K80">
            <v>387.49</v>
          </cell>
          <cell r="L80">
            <v>449.49599999999998</v>
          </cell>
          <cell r="N80">
            <v>387.49</v>
          </cell>
          <cell r="O80">
            <v>449.49599999999998</v>
          </cell>
          <cell r="R80">
            <v>2.6555</v>
          </cell>
          <cell r="S80">
            <v>0.77500000000000002</v>
          </cell>
          <cell r="T80">
            <v>0.1603</v>
          </cell>
          <cell r="U80">
            <v>0.20699999999999999</v>
          </cell>
          <cell r="V80">
            <v>7.5600000000000001E-2</v>
          </cell>
          <cell r="W80">
            <v>5.8000000000000003E-2</v>
          </cell>
          <cell r="X80">
            <v>0.16259999999999999</v>
          </cell>
          <cell r="Y80">
            <v>4.0940000000000003</v>
          </cell>
          <cell r="AB80">
            <v>1028.98</v>
          </cell>
          <cell r="AC80">
            <v>300.30500000000001</v>
          </cell>
          <cell r="AD80">
            <v>62.115000000000002</v>
          </cell>
          <cell r="AE80">
            <v>80.209999999999994</v>
          </cell>
          <cell r="AF80">
            <v>29.294</v>
          </cell>
          <cell r="AG80">
            <v>22.474</v>
          </cell>
          <cell r="AH80">
            <v>63.006</v>
          </cell>
          <cell r="AI80">
            <v>1586.3840000000002</v>
          </cell>
          <cell r="AL80">
            <v>811.80600000000004</v>
          </cell>
          <cell r="AM80">
            <v>322.899</v>
          </cell>
          <cell r="AN80">
            <v>61.335999999999999</v>
          </cell>
          <cell r="AO80">
            <v>97.52</v>
          </cell>
          <cell r="AP80">
            <v>33.832000000000001</v>
          </cell>
          <cell r="AQ80">
            <v>26.946000000000002</v>
          </cell>
          <cell r="AR80">
            <v>57.256999999999998</v>
          </cell>
          <cell r="AS80">
            <v>1411.596</v>
          </cell>
          <cell r="AU80">
            <v>0.95</v>
          </cell>
          <cell r="AX80">
            <v>771.21600000000001</v>
          </cell>
          <cell r="AY80">
            <v>306.75400000000002</v>
          </cell>
          <cell r="AZ80">
            <v>58.268999999999998</v>
          </cell>
          <cell r="BA80">
            <v>92.644000000000005</v>
          </cell>
          <cell r="BB80">
            <v>32.14</v>
          </cell>
          <cell r="BC80">
            <v>25.599</v>
          </cell>
          <cell r="BD80">
            <v>54.393999999999998</v>
          </cell>
          <cell r="BE80">
            <v>1341.0160000000001</v>
          </cell>
          <cell r="BH80">
            <v>30.529</v>
          </cell>
          <cell r="BI80">
            <v>11.788</v>
          </cell>
          <cell r="BJ80">
            <v>1.885</v>
          </cell>
          <cell r="BK80">
            <v>3.1110000000000002</v>
          </cell>
          <cell r="BL80">
            <v>0.93</v>
          </cell>
          <cell r="BM80">
            <v>0.748</v>
          </cell>
          <cell r="BN80">
            <v>1.4</v>
          </cell>
          <cell r="BO80">
            <v>50.390999999999991</v>
          </cell>
          <cell r="BR80">
            <v>53.854999999999997</v>
          </cell>
          <cell r="BS80">
            <v>29.565999999999999</v>
          </cell>
          <cell r="BT80">
            <v>6.1109999999999998</v>
          </cell>
          <cell r="BU80">
            <v>10.117000000000001</v>
          </cell>
          <cell r="BV80">
            <v>3.9</v>
          </cell>
          <cell r="BW80">
            <v>3.1059999999999999</v>
          </cell>
          <cell r="BX80">
            <v>6.6</v>
          </cell>
          <cell r="BY80">
            <v>113.255</v>
          </cell>
          <cell r="CA80">
            <v>11.685</v>
          </cell>
          <cell r="CB80">
            <v>12.023</v>
          </cell>
          <cell r="CD80">
            <v>324.21799999999996</v>
          </cell>
          <cell r="CE80">
            <v>332.36500000000001</v>
          </cell>
          <cell r="CF80">
            <v>325.94400000000002</v>
          </cell>
          <cell r="CH80">
            <v>0.3</v>
          </cell>
          <cell r="CI80">
            <v>-134.85</v>
          </cell>
          <cell r="CQ80" t="str">
            <v>PriceTableDevonNGL</v>
          </cell>
        </row>
        <row r="81">
          <cell r="B81" t="str">
            <v>72-400-068</v>
          </cell>
          <cell r="C81" t="str">
            <v>Devon-GTH00086</v>
          </cell>
          <cell r="D81" t="str">
            <v>W.G. Mitchell 1H</v>
          </cell>
          <cell r="E81">
            <v>63.768000000000001</v>
          </cell>
          <cell r="F81">
            <v>79.923000000000002</v>
          </cell>
          <cell r="G81">
            <v>29.449000000000002</v>
          </cell>
          <cell r="H81">
            <v>34.706000000000003</v>
          </cell>
          <cell r="K81">
            <v>93.216999999999999</v>
          </cell>
          <cell r="L81">
            <v>114.629</v>
          </cell>
          <cell r="N81">
            <v>93.216999999999999</v>
          </cell>
          <cell r="O81">
            <v>114.629</v>
          </cell>
          <cell r="R81">
            <v>3.0569999999999999</v>
          </cell>
          <cell r="S81">
            <v>1.0496000000000001</v>
          </cell>
          <cell r="T81">
            <v>0.23039999999999999</v>
          </cell>
          <cell r="U81">
            <v>0.33779999999999999</v>
          </cell>
          <cell r="V81">
            <v>0.12820000000000001</v>
          </cell>
          <cell r="W81">
            <v>0.1192</v>
          </cell>
          <cell r="X81">
            <v>0.21659999999999999</v>
          </cell>
          <cell r="Y81">
            <v>5.1387999999999998</v>
          </cell>
          <cell r="AB81">
            <v>284.964</v>
          </cell>
          <cell r="AC81">
            <v>97.840999999999994</v>
          </cell>
          <cell r="AD81">
            <v>21.477</v>
          </cell>
          <cell r="AE81">
            <v>31.489000000000001</v>
          </cell>
          <cell r="AF81">
            <v>11.95</v>
          </cell>
          <cell r="AG81">
            <v>11.111000000000001</v>
          </cell>
          <cell r="AH81">
            <v>20.190999999999999</v>
          </cell>
          <cell r="AI81">
            <v>479.02299999999991</v>
          </cell>
          <cell r="AL81">
            <v>224.82</v>
          </cell>
          <cell r="AM81">
            <v>105.202</v>
          </cell>
          <cell r="AN81">
            <v>21.207999999999998</v>
          </cell>
          <cell r="AO81">
            <v>38.284999999999997</v>
          </cell>
          <cell r="AP81">
            <v>13.801</v>
          </cell>
          <cell r="AQ81">
            <v>13.321999999999999</v>
          </cell>
          <cell r="AR81">
            <v>18.349</v>
          </cell>
          <cell r="AS81">
            <v>434.98699999999997</v>
          </cell>
          <cell r="AU81">
            <v>0.95</v>
          </cell>
          <cell r="AX81">
            <v>213.57900000000001</v>
          </cell>
          <cell r="AY81">
            <v>99.941999999999993</v>
          </cell>
          <cell r="AZ81">
            <v>20.148</v>
          </cell>
          <cell r="BA81">
            <v>36.371000000000002</v>
          </cell>
          <cell r="BB81">
            <v>13.111000000000001</v>
          </cell>
          <cell r="BC81">
            <v>12.656000000000001</v>
          </cell>
          <cell r="BD81">
            <v>17.431999999999999</v>
          </cell>
          <cell r="BE81">
            <v>413.23900000000003</v>
          </cell>
          <cell r="BH81">
            <v>8.4550000000000001</v>
          </cell>
          <cell r="BI81">
            <v>3.84</v>
          </cell>
          <cell r="BJ81">
            <v>0.65200000000000002</v>
          </cell>
          <cell r="BK81">
            <v>1.2210000000000001</v>
          </cell>
          <cell r="BL81">
            <v>0.38</v>
          </cell>
          <cell r="BM81">
            <v>0.37</v>
          </cell>
          <cell r="BN81">
            <v>0.44900000000000001</v>
          </cell>
          <cell r="BO81">
            <v>15.366999999999999</v>
          </cell>
          <cell r="BR81">
            <v>14.914999999999999</v>
          </cell>
          <cell r="BS81">
            <v>9.6329999999999991</v>
          </cell>
          <cell r="BT81">
            <v>2.113</v>
          </cell>
          <cell r="BU81">
            <v>3.972</v>
          </cell>
          <cell r="BV81">
            <v>1.591</v>
          </cell>
          <cell r="BW81">
            <v>1.536</v>
          </cell>
          <cell r="BX81">
            <v>2.1150000000000002</v>
          </cell>
          <cell r="BY81">
            <v>35.875</v>
          </cell>
          <cell r="CA81">
            <v>2.98</v>
          </cell>
          <cell r="CB81">
            <v>3.0659999999999998</v>
          </cell>
          <cell r="CD81">
            <v>75.688000000000002</v>
          </cell>
          <cell r="CE81">
            <v>77.59</v>
          </cell>
          <cell r="CF81">
            <v>76.090999999999994</v>
          </cell>
          <cell r="CH81">
            <v>0.3</v>
          </cell>
          <cell r="CI81">
            <v>-34.39</v>
          </cell>
          <cell r="CQ81" t="str">
            <v>PriceTableDevonNGL</v>
          </cell>
        </row>
        <row r="82">
          <cell r="B82" t="str">
            <v>72-400-070</v>
          </cell>
          <cell r="C82" t="str">
            <v>Devon-GTH00086</v>
          </cell>
          <cell r="D82" t="str">
            <v>Split Rail 1H</v>
          </cell>
          <cell r="E82">
            <v>62.143999999999998</v>
          </cell>
          <cell r="F82">
            <v>78.072000000000003</v>
          </cell>
          <cell r="G82">
            <v>28.699000000000002</v>
          </cell>
          <cell r="H82">
            <v>33.902000000000001</v>
          </cell>
          <cell r="K82">
            <v>90.843000000000004</v>
          </cell>
          <cell r="L82">
            <v>111.974</v>
          </cell>
          <cell r="N82">
            <v>90.843000000000004</v>
          </cell>
          <cell r="O82">
            <v>111.974</v>
          </cell>
          <cell r="R82">
            <v>3.0546000000000002</v>
          </cell>
          <cell r="S82">
            <v>1.0564</v>
          </cell>
          <cell r="T82">
            <v>0.23219999999999999</v>
          </cell>
          <cell r="U82">
            <v>0.33510000000000001</v>
          </cell>
          <cell r="V82">
            <v>0.1321</v>
          </cell>
          <cell r="W82">
            <v>0.1159</v>
          </cell>
          <cell r="X82">
            <v>0.24829999999999999</v>
          </cell>
          <cell r="Y82">
            <v>5.1745999999999999</v>
          </cell>
          <cell r="AB82">
            <v>277.48899999999998</v>
          </cell>
          <cell r="AC82">
            <v>95.966999999999999</v>
          </cell>
          <cell r="AD82">
            <v>21.094000000000001</v>
          </cell>
          <cell r="AE82">
            <v>30.440999999999999</v>
          </cell>
          <cell r="AF82">
            <v>12</v>
          </cell>
          <cell r="AG82">
            <v>10.529</v>
          </cell>
          <cell r="AH82">
            <v>22.556000000000001</v>
          </cell>
          <cell r="AI82">
            <v>470.07599999999991</v>
          </cell>
          <cell r="AL82">
            <v>218.923</v>
          </cell>
          <cell r="AM82">
            <v>103.187</v>
          </cell>
          <cell r="AN82">
            <v>20.829000000000001</v>
          </cell>
          <cell r="AO82">
            <v>37.011000000000003</v>
          </cell>
          <cell r="AP82">
            <v>13.859</v>
          </cell>
          <cell r="AQ82">
            <v>12.624000000000001</v>
          </cell>
          <cell r="AR82">
            <v>20.498000000000001</v>
          </cell>
          <cell r="AS82">
            <v>426.93100000000004</v>
          </cell>
          <cell r="AU82">
            <v>0.95</v>
          </cell>
          <cell r="AX82">
            <v>207.977</v>
          </cell>
          <cell r="AY82">
            <v>98.028000000000006</v>
          </cell>
          <cell r="AZ82">
            <v>19.788</v>
          </cell>
          <cell r="BA82">
            <v>35.159999999999997</v>
          </cell>
          <cell r="BB82">
            <v>13.166</v>
          </cell>
          <cell r="BC82">
            <v>11.993</v>
          </cell>
          <cell r="BD82">
            <v>19.472999999999999</v>
          </cell>
          <cell r="BE82">
            <v>405.58499999999998</v>
          </cell>
          <cell r="BH82">
            <v>8.2330000000000005</v>
          </cell>
          <cell r="BI82">
            <v>3.7669999999999999</v>
          </cell>
          <cell r="BJ82">
            <v>0.64</v>
          </cell>
          <cell r="BK82">
            <v>1.181</v>
          </cell>
          <cell r="BL82">
            <v>0.38100000000000001</v>
          </cell>
          <cell r="BM82">
            <v>0.35</v>
          </cell>
          <cell r="BN82">
            <v>0.501</v>
          </cell>
          <cell r="BO82">
            <v>15.053000000000001</v>
          </cell>
          <cell r="BR82">
            <v>14.523</v>
          </cell>
          <cell r="BS82">
            <v>9.4480000000000004</v>
          </cell>
          <cell r="BT82">
            <v>2.0750000000000002</v>
          </cell>
          <cell r="BU82">
            <v>3.84</v>
          </cell>
          <cell r="BV82">
            <v>1.597</v>
          </cell>
          <cell r="BW82">
            <v>1.4550000000000001</v>
          </cell>
          <cell r="BX82">
            <v>2.363</v>
          </cell>
          <cell r="BY82">
            <v>35.301000000000002</v>
          </cell>
          <cell r="CA82">
            <v>2.911</v>
          </cell>
          <cell r="CB82">
            <v>2.9950000000000001</v>
          </cell>
          <cell r="CD82">
            <v>73.677999999999997</v>
          </cell>
          <cell r="CE82">
            <v>75.528999999999996</v>
          </cell>
          <cell r="CF82">
            <v>74.069999999999993</v>
          </cell>
          <cell r="CH82">
            <v>0.3</v>
          </cell>
          <cell r="CI82">
            <v>-33.590000000000003</v>
          </cell>
          <cell r="CQ82" t="str">
            <v>PriceTableDevonNGL</v>
          </cell>
        </row>
        <row r="83">
          <cell r="B83" t="str">
            <v>72-400-073</v>
          </cell>
          <cell r="C83" t="str">
            <v>Devon-GTH00086</v>
          </cell>
          <cell r="D83" t="str">
            <v>Thorman #1</v>
          </cell>
          <cell r="E83">
            <v>0</v>
          </cell>
          <cell r="F83">
            <v>0</v>
          </cell>
          <cell r="G83">
            <v>0</v>
          </cell>
          <cell r="H83">
            <v>0</v>
          </cell>
          <cell r="K83">
            <v>0</v>
          </cell>
          <cell r="L83">
            <v>0</v>
          </cell>
          <cell r="N83">
            <v>0</v>
          </cell>
          <cell r="O83">
            <v>0</v>
          </cell>
          <cell r="R83">
            <v>3.3959000000000001</v>
          </cell>
          <cell r="S83">
            <v>1.3240000000000001</v>
          </cell>
          <cell r="T83">
            <v>0.20200000000000001</v>
          </cell>
          <cell r="U83">
            <v>0.41930000000000001</v>
          </cell>
          <cell r="V83">
            <v>0.1215</v>
          </cell>
          <cell r="W83">
            <v>0.13170000000000001</v>
          </cell>
          <cell r="X83">
            <v>0.1807</v>
          </cell>
          <cell r="Y83">
            <v>5.7751000000000001</v>
          </cell>
          <cell r="AB83">
            <v>0</v>
          </cell>
          <cell r="AC83">
            <v>0</v>
          </cell>
          <cell r="AD83">
            <v>0</v>
          </cell>
          <cell r="AE83">
            <v>0</v>
          </cell>
          <cell r="AF83">
            <v>0</v>
          </cell>
          <cell r="AG83">
            <v>0</v>
          </cell>
          <cell r="AH83">
            <v>0</v>
          </cell>
          <cell r="AI83">
            <v>0</v>
          </cell>
          <cell r="AL83">
            <v>0</v>
          </cell>
          <cell r="AM83">
            <v>0</v>
          </cell>
          <cell r="AN83">
            <v>0</v>
          </cell>
          <cell r="AO83">
            <v>0</v>
          </cell>
          <cell r="AP83">
            <v>0</v>
          </cell>
          <cell r="AQ83">
            <v>0</v>
          </cell>
          <cell r="AR83">
            <v>0</v>
          </cell>
          <cell r="AS83">
            <v>0</v>
          </cell>
          <cell r="AU83">
            <v>0.95</v>
          </cell>
          <cell r="AX83">
            <v>0</v>
          </cell>
          <cell r="AY83">
            <v>0</v>
          </cell>
          <cell r="AZ83">
            <v>0</v>
          </cell>
          <cell r="BA83">
            <v>0</v>
          </cell>
          <cell r="BB83">
            <v>0</v>
          </cell>
          <cell r="BC83">
            <v>0</v>
          </cell>
          <cell r="BD83">
            <v>0</v>
          </cell>
          <cell r="BE83">
            <v>0</v>
          </cell>
          <cell r="BH83">
            <v>0</v>
          </cell>
          <cell r="BI83">
            <v>0</v>
          </cell>
          <cell r="BJ83">
            <v>0</v>
          </cell>
          <cell r="BK83">
            <v>0</v>
          </cell>
          <cell r="BL83">
            <v>0</v>
          </cell>
          <cell r="BM83">
            <v>0</v>
          </cell>
          <cell r="BN83">
            <v>0</v>
          </cell>
          <cell r="BO83">
            <v>0</v>
          </cell>
          <cell r="BR83">
            <v>0</v>
          </cell>
          <cell r="BS83">
            <v>0</v>
          </cell>
          <cell r="BT83">
            <v>0</v>
          </cell>
          <cell r="BU83">
            <v>0</v>
          </cell>
          <cell r="BV83">
            <v>0</v>
          </cell>
          <cell r="BW83">
            <v>0</v>
          </cell>
          <cell r="BX83">
            <v>0</v>
          </cell>
          <cell r="BY83">
            <v>0</v>
          </cell>
          <cell r="CA83">
            <v>0</v>
          </cell>
          <cell r="CB83">
            <v>0</v>
          </cell>
          <cell r="CD83">
            <v>0</v>
          </cell>
          <cell r="CE83">
            <v>0</v>
          </cell>
          <cell r="CF83">
            <v>0</v>
          </cell>
          <cell r="CH83">
            <v>0.3</v>
          </cell>
          <cell r="CI83">
            <v>0</v>
          </cell>
          <cell r="CQ83" t="str">
            <v>PriceTableDevonNGL</v>
          </cell>
        </row>
        <row r="84">
          <cell r="B84" t="str">
            <v>72-400-075</v>
          </cell>
          <cell r="C84" t="str">
            <v>Devon-GTH00086</v>
          </cell>
          <cell r="D84" t="str">
            <v>Hendrick Airport 1H</v>
          </cell>
          <cell r="E84">
            <v>0</v>
          </cell>
          <cell r="F84">
            <v>0</v>
          </cell>
          <cell r="G84">
            <v>0</v>
          </cell>
          <cell r="H84">
            <v>0</v>
          </cell>
          <cell r="K84">
            <v>0</v>
          </cell>
          <cell r="L84">
            <v>0</v>
          </cell>
          <cell r="N84">
            <v>0</v>
          </cell>
          <cell r="O84">
            <v>0</v>
          </cell>
          <cell r="R84">
            <v>3.1589</v>
          </cell>
          <cell r="S84">
            <v>1.1306</v>
          </cell>
          <cell r="T84">
            <v>0.22650000000000001</v>
          </cell>
          <cell r="U84">
            <v>0.36359999999999998</v>
          </cell>
          <cell r="V84">
            <v>0.12809999999999999</v>
          </cell>
          <cell r="W84">
            <v>0.1285</v>
          </cell>
          <cell r="X84">
            <v>0.28070000000000001</v>
          </cell>
          <cell r="Y84">
            <v>5.4169</v>
          </cell>
          <cell r="AB84">
            <v>0</v>
          </cell>
          <cell r="AC84">
            <v>0</v>
          </cell>
          <cell r="AD84">
            <v>0</v>
          </cell>
          <cell r="AE84">
            <v>0</v>
          </cell>
          <cell r="AF84">
            <v>0</v>
          </cell>
          <cell r="AG84">
            <v>0</v>
          </cell>
          <cell r="AH84">
            <v>0</v>
          </cell>
          <cell r="AI84">
            <v>0</v>
          </cell>
          <cell r="AL84">
            <v>0</v>
          </cell>
          <cell r="AM84">
            <v>0</v>
          </cell>
          <cell r="AN84">
            <v>0</v>
          </cell>
          <cell r="AO84">
            <v>0</v>
          </cell>
          <cell r="AP84">
            <v>0</v>
          </cell>
          <cell r="AQ84">
            <v>0</v>
          </cell>
          <cell r="AR84">
            <v>0</v>
          </cell>
          <cell r="AS84">
            <v>0</v>
          </cell>
          <cell r="AU84">
            <v>0.95</v>
          </cell>
          <cell r="AX84">
            <v>0</v>
          </cell>
          <cell r="AY84">
            <v>0</v>
          </cell>
          <cell r="AZ84">
            <v>0</v>
          </cell>
          <cell r="BA84">
            <v>0</v>
          </cell>
          <cell r="BB84">
            <v>0</v>
          </cell>
          <cell r="BC84">
            <v>0</v>
          </cell>
          <cell r="BD84">
            <v>0</v>
          </cell>
          <cell r="BE84">
            <v>0</v>
          </cell>
          <cell r="BH84">
            <v>0</v>
          </cell>
          <cell r="BI84">
            <v>0</v>
          </cell>
          <cell r="BJ84">
            <v>0</v>
          </cell>
          <cell r="BK84">
            <v>0</v>
          </cell>
          <cell r="BL84">
            <v>0</v>
          </cell>
          <cell r="BM84">
            <v>0</v>
          </cell>
          <cell r="BN84">
            <v>0</v>
          </cell>
          <cell r="BO84">
            <v>0</v>
          </cell>
          <cell r="BR84">
            <v>0</v>
          </cell>
          <cell r="BS84">
            <v>0</v>
          </cell>
          <cell r="BT84">
            <v>0</v>
          </cell>
          <cell r="BU84">
            <v>0</v>
          </cell>
          <cell r="BV84">
            <v>0</v>
          </cell>
          <cell r="BW84">
            <v>0</v>
          </cell>
          <cell r="BX84">
            <v>0</v>
          </cell>
          <cell r="BY84">
            <v>0</v>
          </cell>
          <cell r="CA84">
            <v>0</v>
          </cell>
          <cell r="CB84">
            <v>0</v>
          </cell>
          <cell r="CD84">
            <v>0</v>
          </cell>
          <cell r="CE84">
            <v>0</v>
          </cell>
          <cell r="CF84">
            <v>0</v>
          </cell>
          <cell r="CH84">
            <v>0.3</v>
          </cell>
          <cell r="CI84">
            <v>0</v>
          </cell>
          <cell r="CQ84" t="str">
            <v>PriceTableDevonNGL</v>
          </cell>
        </row>
        <row r="85">
          <cell r="B85" t="str">
            <v>72-400-076</v>
          </cell>
          <cell r="C85" t="str">
            <v>Devon-GTH00086</v>
          </cell>
          <cell r="D85" t="str">
            <v>Wakefield 1H</v>
          </cell>
          <cell r="E85">
            <v>92.933000000000007</v>
          </cell>
          <cell r="F85">
            <v>120.95399999999999</v>
          </cell>
          <cell r="G85">
            <v>42.917999999999999</v>
          </cell>
          <cell r="H85">
            <v>52.524000000000001</v>
          </cell>
          <cell r="K85">
            <v>135.851</v>
          </cell>
          <cell r="L85">
            <v>173.47800000000001</v>
          </cell>
          <cell r="N85">
            <v>135.851</v>
          </cell>
          <cell r="O85">
            <v>173.47800000000001</v>
          </cell>
          <cell r="R85">
            <v>3.6097000000000001</v>
          </cell>
          <cell r="S85">
            <v>1.3682000000000001</v>
          </cell>
          <cell r="T85">
            <v>0.2114</v>
          </cell>
          <cell r="U85">
            <v>0.44059999999999999</v>
          </cell>
          <cell r="V85">
            <v>0.12970000000000001</v>
          </cell>
          <cell r="W85">
            <v>0.14449999999999999</v>
          </cell>
          <cell r="X85">
            <v>0.22850000000000001</v>
          </cell>
          <cell r="Y85">
            <v>6.1326000000000001</v>
          </cell>
          <cell r="AB85">
            <v>490.38099999999997</v>
          </cell>
          <cell r="AC85">
            <v>185.87100000000001</v>
          </cell>
          <cell r="AD85">
            <v>28.719000000000001</v>
          </cell>
          <cell r="AE85">
            <v>59.856000000000002</v>
          </cell>
          <cell r="AF85">
            <v>17.62</v>
          </cell>
          <cell r="AG85">
            <v>19.63</v>
          </cell>
          <cell r="AH85">
            <v>31.042000000000002</v>
          </cell>
          <cell r="AI85">
            <v>833.11900000000003</v>
          </cell>
          <cell r="AL85">
            <v>386.88299999999998</v>
          </cell>
          <cell r="AM85">
            <v>199.85499999999999</v>
          </cell>
          <cell r="AN85">
            <v>28.359000000000002</v>
          </cell>
          <cell r="AO85">
            <v>72.774000000000001</v>
          </cell>
          <cell r="AP85">
            <v>20.350000000000001</v>
          </cell>
          <cell r="AQ85">
            <v>23.536000000000001</v>
          </cell>
          <cell r="AR85">
            <v>28.21</v>
          </cell>
          <cell r="AS85">
            <v>759.9670000000001</v>
          </cell>
          <cell r="AU85">
            <v>0.95</v>
          </cell>
          <cell r="AX85">
            <v>367.53899999999999</v>
          </cell>
          <cell r="AY85">
            <v>189.86199999999999</v>
          </cell>
          <cell r="AZ85">
            <v>26.940999999999999</v>
          </cell>
          <cell r="BA85">
            <v>69.135000000000005</v>
          </cell>
          <cell r="BB85">
            <v>19.332999999999998</v>
          </cell>
          <cell r="BC85">
            <v>22.359000000000002</v>
          </cell>
          <cell r="BD85">
            <v>26.8</v>
          </cell>
          <cell r="BE85">
            <v>721.96899999999994</v>
          </cell>
          <cell r="BH85">
            <v>14.548999999999999</v>
          </cell>
          <cell r="BI85">
            <v>7.2960000000000003</v>
          </cell>
          <cell r="BJ85">
            <v>0.872</v>
          </cell>
          <cell r="BK85">
            <v>2.3220000000000001</v>
          </cell>
          <cell r="BL85">
            <v>0.56000000000000005</v>
          </cell>
          <cell r="BM85">
            <v>0.65300000000000002</v>
          </cell>
          <cell r="BN85">
            <v>0.69</v>
          </cell>
          <cell r="BO85">
            <v>26.941999999999997</v>
          </cell>
          <cell r="BR85">
            <v>25.666</v>
          </cell>
          <cell r="BS85">
            <v>18.298999999999999</v>
          </cell>
          <cell r="BT85">
            <v>2.8250000000000002</v>
          </cell>
          <cell r="BU85">
            <v>7.55</v>
          </cell>
          <cell r="BV85">
            <v>2.3460000000000001</v>
          </cell>
          <cell r="BW85">
            <v>2.7130000000000001</v>
          </cell>
          <cell r="BX85">
            <v>3.2519999999999998</v>
          </cell>
          <cell r="BY85">
            <v>62.65100000000001</v>
          </cell>
          <cell r="CA85">
            <v>4.5090000000000003</v>
          </cell>
          <cell r="CB85">
            <v>4.6399999999999997</v>
          </cell>
          <cell r="CD85">
            <v>106.187</v>
          </cell>
          <cell r="CE85">
            <v>108.855</v>
          </cell>
          <cell r="CF85">
            <v>106.752</v>
          </cell>
          <cell r="CH85">
            <v>0.3</v>
          </cell>
          <cell r="CI85">
            <v>-52.04</v>
          </cell>
          <cell r="CQ85" t="str">
            <v>PriceTableDevonNGL</v>
          </cell>
        </row>
        <row r="86">
          <cell r="B86" t="str">
            <v>72-400-077</v>
          </cell>
          <cell r="C86" t="str">
            <v>Devon-GTH00086</v>
          </cell>
          <cell r="D86" t="str">
            <v>Murrin Bear Creek 2H</v>
          </cell>
          <cell r="E86">
            <v>0</v>
          </cell>
          <cell r="F86">
            <v>0</v>
          </cell>
          <cell r="G86">
            <v>0</v>
          </cell>
          <cell r="H86">
            <v>0</v>
          </cell>
          <cell r="K86">
            <v>0</v>
          </cell>
          <cell r="L86">
            <v>0</v>
          </cell>
          <cell r="N86">
            <v>0</v>
          </cell>
          <cell r="O86">
            <v>0</v>
          </cell>
          <cell r="R86">
            <v>3.0207000000000002</v>
          </cell>
          <cell r="S86">
            <v>1.0074000000000001</v>
          </cell>
          <cell r="T86">
            <v>0.21740000000000001</v>
          </cell>
          <cell r="U86">
            <v>0.29149999999999998</v>
          </cell>
          <cell r="V86">
            <v>0.10879999999999999</v>
          </cell>
          <cell r="W86">
            <v>8.7499999999999994E-2</v>
          </cell>
          <cell r="X86">
            <v>0.16309999999999999</v>
          </cell>
          <cell r="Y86">
            <v>4.8963999999999999</v>
          </cell>
          <cell r="AB86">
            <v>0</v>
          </cell>
          <cell r="AC86">
            <v>0</v>
          </cell>
          <cell r="AD86">
            <v>0</v>
          </cell>
          <cell r="AE86">
            <v>0</v>
          </cell>
          <cell r="AF86">
            <v>0</v>
          </cell>
          <cell r="AG86">
            <v>0</v>
          </cell>
          <cell r="AH86">
            <v>0</v>
          </cell>
          <cell r="AI86">
            <v>0</v>
          </cell>
          <cell r="AL86">
            <v>0</v>
          </cell>
          <cell r="AM86">
            <v>0</v>
          </cell>
          <cell r="AN86">
            <v>0</v>
          </cell>
          <cell r="AO86">
            <v>0</v>
          </cell>
          <cell r="AP86">
            <v>0</v>
          </cell>
          <cell r="AQ86">
            <v>0</v>
          </cell>
          <cell r="AR86">
            <v>0</v>
          </cell>
          <cell r="AS86">
            <v>0</v>
          </cell>
          <cell r="AU86">
            <v>0.95</v>
          </cell>
          <cell r="AX86">
            <v>0</v>
          </cell>
          <cell r="AY86">
            <v>0</v>
          </cell>
          <cell r="AZ86">
            <v>0</v>
          </cell>
          <cell r="BA86">
            <v>0</v>
          </cell>
          <cell r="BB86">
            <v>0</v>
          </cell>
          <cell r="BC86">
            <v>0</v>
          </cell>
          <cell r="BD86">
            <v>0</v>
          </cell>
          <cell r="BE86">
            <v>0</v>
          </cell>
          <cell r="BH86">
            <v>0</v>
          </cell>
          <cell r="BI86">
            <v>0</v>
          </cell>
          <cell r="BJ86">
            <v>0</v>
          </cell>
          <cell r="BK86">
            <v>0</v>
          </cell>
          <cell r="BL86">
            <v>0</v>
          </cell>
          <cell r="BM86">
            <v>0</v>
          </cell>
          <cell r="BN86">
            <v>0</v>
          </cell>
          <cell r="BO86">
            <v>0</v>
          </cell>
          <cell r="BR86">
            <v>0</v>
          </cell>
          <cell r="BS86">
            <v>0</v>
          </cell>
          <cell r="BT86">
            <v>0</v>
          </cell>
          <cell r="BU86">
            <v>0</v>
          </cell>
          <cell r="BV86">
            <v>0</v>
          </cell>
          <cell r="BW86">
            <v>0</v>
          </cell>
          <cell r="BX86">
            <v>0</v>
          </cell>
          <cell r="BY86">
            <v>0</v>
          </cell>
          <cell r="CA86">
            <v>0</v>
          </cell>
          <cell r="CB86">
            <v>0</v>
          </cell>
          <cell r="CD86">
            <v>0</v>
          </cell>
          <cell r="CE86">
            <v>0</v>
          </cell>
          <cell r="CF86">
            <v>0</v>
          </cell>
          <cell r="CH86">
            <v>0.3</v>
          </cell>
          <cell r="CI86">
            <v>0</v>
          </cell>
          <cell r="CQ86" t="str">
            <v>PriceTableDevonNGL</v>
          </cell>
        </row>
        <row r="87">
          <cell r="B87" t="str">
            <v>72-400-081</v>
          </cell>
          <cell r="C87" t="str">
            <v>Devon-GTH00086</v>
          </cell>
          <cell r="D87" t="str">
            <v>PBM Ragle 1H</v>
          </cell>
          <cell r="E87">
            <v>16.431999999999999</v>
          </cell>
          <cell r="F87">
            <v>19.602</v>
          </cell>
          <cell r="G87">
            <v>7.5880000000000001</v>
          </cell>
          <cell r="H87">
            <v>8.5120000000000005</v>
          </cell>
          <cell r="K87">
            <v>24.02</v>
          </cell>
          <cell r="L87">
            <v>28.114000000000001</v>
          </cell>
          <cell r="N87">
            <v>24.02</v>
          </cell>
          <cell r="O87">
            <v>28.114000000000001</v>
          </cell>
          <cell r="R87">
            <v>2.5438000000000001</v>
          </cell>
          <cell r="S87">
            <v>0.77470000000000006</v>
          </cell>
          <cell r="T87">
            <v>0.16139999999999999</v>
          </cell>
          <cell r="U87">
            <v>0.22070000000000001</v>
          </cell>
          <cell r="V87">
            <v>7.8700000000000006E-2</v>
          </cell>
          <cell r="W87">
            <v>6.7500000000000004E-2</v>
          </cell>
          <cell r="X87">
            <v>0.13139999999999999</v>
          </cell>
          <cell r="Y87">
            <v>3.9782000000000002</v>
          </cell>
          <cell r="AB87">
            <v>61.101999999999997</v>
          </cell>
          <cell r="AC87">
            <v>18.608000000000001</v>
          </cell>
          <cell r="AD87">
            <v>3.8769999999999998</v>
          </cell>
          <cell r="AE87">
            <v>5.3010000000000002</v>
          </cell>
          <cell r="AF87">
            <v>1.89</v>
          </cell>
          <cell r="AG87">
            <v>1.621</v>
          </cell>
          <cell r="AH87">
            <v>3.1560000000000001</v>
          </cell>
          <cell r="AI87">
            <v>95.554999999999993</v>
          </cell>
          <cell r="AL87">
            <v>48.206000000000003</v>
          </cell>
          <cell r="AM87">
            <v>20.007999999999999</v>
          </cell>
          <cell r="AN87">
            <v>3.8279999999999998</v>
          </cell>
          <cell r="AO87">
            <v>6.4450000000000003</v>
          </cell>
          <cell r="AP87">
            <v>2.1829999999999998</v>
          </cell>
          <cell r="AQ87">
            <v>1.944</v>
          </cell>
          <cell r="AR87">
            <v>2.8679999999999999</v>
          </cell>
          <cell r="AS87">
            <v>85.481999999999985</v>
          </cell>
          <cell r="AU87">
            <v>0.95</v>
          </cell>
          <cell r="AX87">
            <v>45.795999999999999</v>
          </cell>
          <cell r="AY87">
            <v>19.007999999999999</v>
          </cell>
          <cell r="AZ87">
            <v>3.637</v>
          </cell>
          <cell r="BA87">
            <v>6.1230000000000002</v>
          </cell>
          <cell r="BB87">
            <v>2.0739999999999998</v>
          </cell>
          <cell r="BC87">
            <v>1.847</v>
          </cell>
          <cell r="BD87">
            <v>2.7250000000000001</v>
          </cell>
          <cell r="BE87">
            <v>81.209999999999994</v>
          </cell>
          <cell r="BH87">
            <v>1.8129999999999999</v>
          </cell>
          <cell r="BI87">
            <v>0.73</v>
          </cell>
          <cell r="BJ87">
            <v>0.11799999999999999</v>
          </cell>
          <cell r="BK87">
            <v>0.20599999999999999</v>
          </cell>
          <cell r="BL87">
            <v>0.06</v>
          </cell>
          <cell r="BM87">
            <v>5.3999999999999999E-2</v>
          </cell>
          <cell r="BN87">
            <v>7.0000000000000007E-2</v>
          </cell>
          <cell r="BO87">
            <v>3.0509999999999997</v>
          </cell>
          <cell r="BR87">
            <v>3.198</v>
          </cell>
          <cell r="BS87">
            <v>1.8320000000000001</v>
          </cell>
          <cell r="BT87">
            <v>0.38100000000000001</v>
          </cell>
          <cell r="BU87">
            <v>0.66900000000000004</v>
          </cell>
          <cell r="BV87">
            <v>0.252</v>
          </cell>
          <cell r="BW87">
            <v>0.224</v>
          </cell>
          <cell r="BX87">
            <v>0.33100000000000002</v>
          </cell>
          <cell r="BY87">
            <v>6.8870000000000005</v>
          </cell>
          <cell r="CA87">
            <v>0.73099999999999998</v>
          </cell>
          <cell r="CB87">
            <v>0.752</v>
          </cell>
          <cell r="CD87">
            <v>20.475000000000001</v>
          </cell>
          <cell r="CE87">
            <v>20.989000000000001</v>
          </cell>
          <cell r="CF87">
            <v>20.584</v>
          </cell>
          <cell r="CH87">
            <v>0.3</v>
          </cell>
          <cell r="CI87">
            <v>-8.43</v>
          </cell>
          <cell r="CQ87" t="str">
            <v>PriceTableDevonNGL</v>
          </cell>
        </row>
        <row r="88">
          <cell r="B88" t="str">
            <v>72-400-086</v>
          </cell>
          <cell r="C88" t="str">
            <v>Devon-GTH00086</v>
          </cell>
          <cell r="D88" t="str">
            <v>Sherman Hudson 1H</v>
          </cell>
          <cell r="E88">
            <v>44.69</v>
          </cell>
          <cell r="F88">
            <v>56.262999999999998</v>
          </cell>
          <cell r="G88">
            <v>20.638999999999999</v>
          </cell>
          <cell r="H88">
            <v>24.431999999999999</v>
          </cell>
          <cell r="K88">
            <v>65.328999999999994</v>
          </cell>
          <cell r="L88">
            <v>80.694999999999993</v>
          </cell>
          <cell r="N88">
            <v>65.328999999999994</v>
          </cell>
          <cell r="O88">
            <v>80.694999999999993</v>
          </cell>
          <cell r="R88">
            <v>3.3064</v>
          </cell>
          <cell r="S88">
            <v>1.2276</v>
          </cell>
          <cell r="T88">
            <v>0.18729999999999999</v>
          </cell>
          <cell r="U88">
            <v>0.36969999999999997</v>
          </cell>
          <cell r="V88">
            <v>0.1031</v>
          </cell>
          <cell r="W88">
            <v>0.1125</v>
          </cell>
          <cell r="X88">
            <v>0.13639999999999999</v>
          </cell>
          <cell r="Y88">
            <v>5.4429999999999996</v>
          </cell>
          <cell r="AB88">
            <v>216.00399999999999</v>
          </cell>
          <cell r="AC88">
            <v>80.197999999999993</v>
          </cell>
          <cell r="AD88">
            <v>12.236000000000001</v>
          </cell>
          <cell r="AE88">
            <v>24.152000000000001</v>
          </cell>
          <cell r="AF88">
            <v>6.7350000000000003</v>
          </cell>
          <cell r="AG88">
            <v>7.35</v>
          </cell>
          <cell r="AH88">
            <v>8.9109999999999996</v>
          </cell>
          <cell r="AI88">
            <v>355.58600000000001</v>
          </cell>
          <cell r="AL88">
            <v>170.41499999999999</v>
          </cell>
          <cell r="AM88">
            <v>86.231999999999999</v>
          </cell>
          <cell r="AN88">
            <v>12.083</v>
          </cell>
          <cell r="AO88">
            <v>29.364000000000001</v>
          </cell>
          <cell r="AP88">
            <v>7.7779999999999996</v>
          </cell>
          <cell r="AQ88">
            <v>8.8130000000000006</v>
          </cell>
          <cell r="AR88">
            <v>8.0980000000000008</v>
          </cell>
          <cell r="AS88">
            <v>322.78300000000002</v>
          </cell>
          <cell r="AU88">
            <v>0.95</v>
          </cell>
          <cell r="AX88">
            <v>161.89400000000001</v>
          </cell>
          <cell r="AY88">
            <v>81.92</v>
          </cell>
          <cell r="AZ88">
            <v>11.478999999999999</v>
          </cell>
          <cell r="BA88">
            <v>27.896000000000001</v>
          </cell>
          <cell r="BB88">
            <v>7.3890000000000002</v>
          </cell>
          <cell r="BC88">
            <v>8.3719999999999999</v>
          </cell>
          <cell r="BD88">
            <v>7.6929999999999996</v>
          </cell>
          <cell r="BE88">
            <v>306.64300000000003</v>
          </cell>
          <cell r="BH88">
            <v>6.4089999999999998</v>
          </cell>
          <cell r="BI88">
            <v>3.1480000000000001</v>
          </cell>
          <cell r="BJ88">
            <v>0.371</v>
          </cell>
          <cell r="BK88">
            <v>0.93700000000000006</v>
          </cell>
          <cell r="BL88">
            <v>0.214</v>
          </cell>
          <cell r="BM88">
            <v>0.245</v>
          </cell>
          <cell r="BN88">
            <v>0.19800000000000001</v>
          </cell>
          <cell r="BO88">
            <v>11.522</v>
          </cell>
          <cell r="BR88">
            <v>11.305</v>
          </cell>
          <cell r="BS88">
            <v>7.8959999999999999</v>
          </cell>
          <cell r="BT88">
            <v>1.204</v>
          </cell>
          <cell r="BU88">
            <v>3.0459999999999998</v>
          </cell>
          <cell r="BV88">
            <v>0.89700000000000002</v>
          </cell>
          <cell r="BW88">
            <v>1.016</v>
          </cell>
          <cell r="BX88">
            <v>0.93300000000000005</v>
          </cell>
          <cell r="BY88">
            <v>26.296999999999997</v>
          </cell>
          <cell r="CA88">
            <v>2.097</v>
          </cell>
          <cell r="CB88">
            <v>2.1579999999999999</v>
          </cell>
          <cell r="CD88">
            <v>52.239999999999995</v>
          </cell>
          <cell r="CE88">
            <v>53.552999999999997</v>
          </cell>
          <cell r="CF88">
            <v>52.518000000000001</v>
          </cell>
          <cell r="CH88">
            <v>0.3</v>
          </cell>
          <cell r="CI88">
            <v>-24.21</v>
          </cell>
          <cell r="CQ88" t="str">
            <v>PriceTableDevonNGL</v>
          </cell>
        </row>
        <row r="89">
          <cell r="B89" t="str">
            <v>72-400-088</v>
          </cell>
          <cell r="C89" t="str">
            <v>Devon-GTH00086</v>
          </cell>
          <cell r="D89" t="str">
            <v>John Westhoff 1H</v>
          </cell>
          <cell r="E89">
            <v>67.733999999999995</v>
          </cell>
          <cell r="F89">
            <v>86.924999999999997</v>
          </cell>
          <cell r="G89">
            <v>31.280999999999999</v>
          </cell>
          <cell r="H89">
            <v>37.747</v>
          </cell>
          <cell r="K89">
            <v>99.014999999999986</v>
          </cell>
          <cell r="L89">
            <v>124.672</v>
          </cell>
          <cell r="N89">
            <v>99.014999999999986</v>
          </cell>
          <cell r="O89">
            <v>124.672</v>
          </cell>
          <cell r="R89">
            <v>3.4476</v>
          </cell>
          <cell r="S89">
            <v>1.3351</v>
          </cell>
          <cell r="T89">
            <v>0.20569999999999999</v>
          </cell>
          <cell r="U89">
            <v>0.40949999999999998</v>
          </cell>
          <cell r="V89">
            <v>0.1139</v>
          </cell>
          <cell r="W89">
            <v>0.12839999999999999</v>
          </cell>
          <cell r="X89">
            <v>0.25219999999999998</v>
          </cell>
          <cell r="Y89">
            <v>5.8924000000000003</v>
          </cell>
          <cell r="AB89">
            <v>341.36399999999998</v>
          </cell>
          <cell r="AC89">
            <v>132.19499999999999</v>
          </cell>
          <cell r="AD89">
            <v>20.367000000000001</v>
          </cell>
          <cell r="AE89">
            <v>40.546999999999997</v>
          </cell>
          <cell r="AF89">
            <v>11.278</v>
          </cell>
          <cell r="AG89">
            <v>12.714</v>
          </cell>
          <cell r="AH89">
            <v>24.972000000000001</v>
          </cell>
          <cell r="AI89">
            <v>583.43700000000001</v>
          </cell>
          <cell r="AL89">
            <v>269.31700000000001</v>
          </cell>
          <cell r="AM89">
            <v>142.14099999999999</v>
          </cell>
          <cell r="AN89">
            <v>20.111999999999998</v>
          </cell>
          <cell r="AO89">
            <v>49.296999999999997</v>
          </cell>
          <cell r="AP89">
            <v>13.025</v>
          </cell>
          <cell r="AQ89">
            <v>15.244</v>
          </cell>
          <cell r="AR89">
            <v>22.693000000000001</v>
          </cell>
          <cell r="AS89">
            <v>531.82899999999995</v>
          </cell>
          <cell r="AU89">
            <v>0.95</v>
          </cell>
          <cell r="AX89">
            <v>255.851</v>
          </cell>
          <cell r="AY89">
            <v>135.03399999999999</v>
          </cell>
          <cell r="AZ89">
            <v>19.106000000000002</v>
          </cell>
          <cell r="BA89">
            <v>46.832000000000001</v>
          </cell>
          <cell r="BB89">
            <v>12.374000000000001</v>
          </cell>
          <cell r="BC89">
            <v>14.481999999999999</v>
          </cell>
          <cell r="BD89">
            <v>21.558</v>
          </cell>
          <cell r="BE89">
            <v>505.23699999999997</v>
          </cell>
          <cell r="BH89">
            <v>10.128</v>
          </cell>
          <cell r="BI89">
            <v>5.1890000000000001</v>
          </cell>
          <cell r="BJ89">
            <v>0.61799999999999999</v>
          </cell>
          <cell r="BK89">
            <v>1.573</v>
          </cell>
          <cell r="BL89">
            <v>0.35799999999999998</v>
          </cell>
          <cell r="BM89">
            <v>0.42299999999999999</v>
          </cell>
          <cell r="BN89">
            <v>0.55500000000000005</v>
          </cell>
          <cell r="BO89">
            <v>18.843999999999998</v>
          </cell>
          <cell r="BR89">
            <v>17.866</v>
          </cell>
          <cell r="BS89">
            <v>13.015000000000001</v>
          </cell>
          <cell r="BT89">
            <v>2.004</v>
          </cell>
          <cell r="BU89">
            <v>5.1139999999999999</v>
          </cell>
          <cell r="BV89">
            <v>1.5009999999999999</v>
          </cell>
          <cell r="BW89">
            <v>1.7569999999999999</v>
          </cell>
          <cell r="BX89">
            <v>2.6160000000000001</v>
          </cell>
          <cell r="BY89">
            <v>43.87299999999999</v>
          </cell>
          <cell r="CA89">
            <v>3.2410000000000001</v>
          </cell>
          <cell r="CB89">
            <v>3.335</v>
          </cell>
          <cell r="CD89">
            <v>77.464000000000013</v>
          </cell>
          <cell r="CE89">
            <v>79.41</v>
          </cell>
          <cell r="CF89">
            <v>77.876000000000005</v>
          </cell>
          <cell r="CH89">
            <v>0.3</v>
          </cell>
          <cell r="CI89">
            <v>-37.4</v>
          </cell>
          <cell r="CQ89" t="str">
            <v>PriceTableDevonNGL</v>
          </cell>
        </row>
        <row r="90">
          <cell r="B90" t="str">
            <v>72-400-089</v>
          </cell>
          <cell r="C90" t="str">
            <v>Devon-GTH00086</v>
          </cell>
          <cell r="D90" t="str">
            <v>Joyce Fuller 1H</v>
          </cell>
          <cell r="E90">
            <v>0</v>
          </cell>
          <cell r="F90">
            <v>0</v>
          </cell>
          <cell r="G90">
            <v>0</v>
          </cell>
          <cell r="H90">
            <v>0</v>
          </cell>
          <cell r="K90">
            <v>0</v>
          </cell>
          <cell r="L90">
            <v>0</v>
          </cell>
          <cell r="N90">
            <v>0</v>
          </cell>
          <cell r="O90">
            <v>0</v>
          </cell>
          <cell r="R90">
            <v>3.3372000000000002</v>
          </cell>
          <cell r="S90">
            <v>1.2817000000000001</v>
          </cell>
          <cell r="T90">
            <v>0.18479999999999999</v>
          </cell>
          <cell r="U90">
            <v>0.40579999999999999</v>
          </cell>
          <cell r="V90">
            <v>0.1187</v>
          </cell>
          <cell r="W90">
            <v>0.13730000000000001</v>
          </cell>
          <cell r="X90">
            <v>0.34920000000000001</v>
          </cell>
          <cell r="Y90">
            <v>5.8147000000000002</v>
          </cell>
          <cell r="AB90">
            <v>0</v>
          </cell>
          <cell r="AC90">
            <v>0</v>
          </cell>
          <cell r="AD90">
            <v>0</v>
          </cell>
          <cell r="AE90">
            <v>0</v>
          </cell>
          <cell r="AF90">
            <v>0</v>
          </cell>
          <cell r="AG90">
            <v>0</v>
          </cell>
          <cell r="AH90">
            <v>0</v>
          </cell>
          <cell r="AI90">
            <v>0</v>
          </cell>
          <cell r="AL90">
            <v>0</v>
          </cell>
          <cell r="AM90">
            <v>0</v>
          </cell>
          <cell r="AN90">
            <v>0</v>
          </cell>
          <cell r="AO90">
            <v>0</v>
          </cell>
          <cell r="AP90">
            <v>0</v>
          </cell>
          <cell r="AQ90">
            <v>0</v>
          </cell>
          <cell r="AR90">
            <v>0</v>
          </cell>
          <cell r="AS90">
            <v>0</v>
          </cell>
          <cell r="AU90">
            <v>0.95</v>
          </cell>
          <cell r="AX90">
            <v>0</v>
          </cell>
          <cell r="AY90">
            <v>0</v>
          </cell>
          <cell r="AZ90">
            <v>0</v>
          </cell>
          <cell r="BA90">
            <v>0</v>
          </cell>
          <cell r="BB90">
            <v>0</v>
          </cell>
          <cell r="BC90">
            <v>0</v>
          </cell>
          <cell r="BD90">
            <v>0</v>
          </cell>
          <cell r="BE90">
            <v>0</v>
          </cell>
          <cell r="BH90">
            <v>0</v>
          </cell>
          <cell r="BI90">
            <v>0</v>
          </cell>
          <cell r="BJ90">
            <v>0</v>
          </cell>
          <cell r="BK90">
            <v>0</v>
          </cell>
          <cell r="BL90">
            <v>0</v>
          </cell>
          <cell r="BM90">
            <v>0</v>
          </cell>
          <cell r="BN90">
            <v>0</v>
          </cell>
          <cell r="BO90">
            <v>0</v>
          </cell>
          <cell r="BR90">
            <v>0</v>
          </cell>
          <cell r="BS90">
            <v>0</v>
          </cell>
          <cell r="BT90">
            <v>0</v>
          </cell>
          <cell r="BU90">
            <v>0</v>
          </cell>
          <cell r="BV90">
            <v>0</v>
          </cell>
          <cell r="BW90">
            <v>0</v>
          </cell>
          <cell r="BX90">
            <v>0</v>
          </cell>
          <cell r="BY90">
            <v>0</v>
          </cell>
          <cell r="CA90">
            <v>0</v>
          </cell>
          <cell r="CB90">
            <v>0</v>
          </cell>
          <cell r="CD90">
            <v>0</v>
          </cell>
          <cell r="CE90">
            <v>0</v>
          </cell>
          <cell r="CF90">
            <v>0</v>
          </cell>
          <cell r="CH90">
            <v>0.3</v>
          </cell>
          <cell r="CI90">
            <v>0</v>
          </cell>
          <cell r="CQ90" t="str">
            <v>PriceTableDevonNGL</v>
          </cell>
        </row>
        <row r="91">
          <cell r="B91" t="str">
            <v>72-400-093</v>
          </cell>
          <cell r="C91" t="str">
            <v>Devon-GTH00086</v>
          </cell>
          <cell r="D91" t="str">
            <v>A.L. Hayter 2H</v>
          </cell>
          <cell r="E91">
            <v>64.835999999999999</v>
          </cell>
          <cell r="F91">
            <v>81.372</v>
          </cell>
          <cell r="G91">
            <v>29.942</v>
          </cell>
          <cell r="H91">
            <v>35.335999999999999</v>
          </cell>
          <cell r="K91">
            <v>94.777999999999992</v>
          </cell>
          <cell r="L91">
            <v>116.708</v>
          </cell>
          <cell r="N91">
            <v>94.777999999999992</v>
          </cell>
          <cell r="O91">
            <v>116.708</v>
          </cell>
          <cell r="R91">
            <v>3.3813</v>
          </cell>
          <cell r="S91">
            <v>1.2918000000000001</v>
          </cell>
          <cell r="T91">
            <v>0.18329999999999999</v>
          </cell>
          <cell r="U91">
            <v>0.37769999999999998</v>
          </cell>
          <cell r="V91">
            <v>9.6299999999999997E-2</v>
          </cell>
          <cell r="W91">
            <v>0.1069</v>
          </cell>
          <cell r="X91">
            <v>0.10340000000000001</v>
          </cell>
          <cell r="Y91">
            <v>5.5407000000000002</v>
          </cell>
          <cell r="AB91">
            <v>320.47300000000001</v>
          </cell>
          <cell r="AC91">
            <v>122.434</v>
          </cell>
          <cell r="AD91">
            <v>17.373000000000001</v>
          </cell>
          <cell r="AE91">
            <v>35.798000000000002</v>
          </cell>
          <cell r="AF91">
            <v>9.1270000000000007</v>
          </cell>
          <cell r="AG91">
            <v>10.132</v>
          </cell>
          <cell r="AH91">
            <v>9.8000000000000007</v>
          </cell>
          <cell r="AI91">
            <v>525.13699999999994</v>
          </cell>
          <cell r="AL91">
            <v>252.83500000000001</v>
          </cell>
          <cell r="AM91">
            <v>131.64599999999999</v>
          </cell>
          <cell r="AN91">
            <v>17.155000000000001</v>
          </cell>
          <cell r="AO91">
            <v>43.524000000000001</v>
          </cell>
          <cell r="AP91">
            <v>10.541</v>
          </cell>
          <cell r="AQ91">
            <v>12.148</v>
          </cell>
          <cell r="AR91">
            <v>8.9060000000000006</v>
          </cell>
          <cell r="AS91">
            <v>476.755</v>
          </cell>
          <cell r="AU91">
            <v>0.95</v>
          </cell>
          <cell r="AX91">
            <v>240.19300000000001</v>
          </cell>
          <cell r="AY91">
            <v>125.06399999999999</v>
          </cell>
          <cell r="AZ91">
            <v>16.297000000000001</v>
          </cell>
          <cell r="BA91">
            <v>41.347999999999999</v>
          </cell>
          <cell r="BB91">
            <v>10.013999999999999</v>
          </cell>
          <cell r="BC91">
            <v>11.541</v>
          </cell>
          <cell r="BD91">
            <v>8.4610000000000003</v>
          </cell>
          <cell r="BE91">
            <v>452.91800000000006</v>
          </cell>
          <cell r="BH91">
            <v>9.5079999999999991</v>
          </cell>
          <cell r="BI91">
            <v>4.806</v>
          </cell>
          <cell r="BJ91">
            <v>0.52700000000000002</v>
          </cell>
          <cell r="BK91">
            <v>1.3879999999999999</v>
          </cell>
          <cell r="BL91">
            <v>0.28999999999999998</v>
          </cell>
          <cell r="BM91">
            <v>0.33700000000000002</v>
          </cell>
          <cell r="BN91">
            <v>0.218</v>
          </cell>
          <cell r="BO91">
            <v>17.073999999999998</v>
          </cell>
          <cell r="BR91">
            <v>16.773</v>
          </cell>
          <cell r="BS91">
            <v>12.054</v>
          </cell>
          <cell r="BT91">
            <v>1.7090000000000001</v>
          </cell>
          <cell r="BU91">
            <v>4.5149999999999997</v>
          </cell>
          <cell r="BV91">
            <v>1.2150000000000001</v>
          </cell>
          <cell r="BW91">
            <v>1.4</v>
          </cell>
          <cell r="BX91">
            <v>1.0269999999999999</v>
          </cell>
          <cell r="BY91">
            <v>38.692999999999998</v>
          </cell>
          <cell r="CA91">
            <v>3.0339999999999998</v>
          </cell>
          <cell r="CB91">
            <v>3.1219999999999999</v>
          </cell>
          <cell r="CD91">
            <v>74.893000000000001</v>
          </cell>
          <cell r="CE91">
            <v>76.775000000000006</v>
          </cell>
          <cell r="CF91">
            <v>75.292000000000002</v>
          </cell>
          <cell r="CH91">
            <v>0.3</v>
          </cell>
          <cell r="CI91">
            <v>-35.01</v>
          </cell>
          <cell r="CQ91" t="str">
            <v>PriceTableDevonNGL</v>
          </cell>
        </row>
        <row r="92">
          <cell r="B92" t="str">
            <v>72-400-095</v>
          </cell>
          <cell r="C92" t="str">
            <v>Devon-GTH00086</v>
          </cell>
          <cell r="D92" t="str">
            <v>Coomer 1H</v>
          </cell>
          <cell r="E92">
            <v>102.408</v>
          </cell>
          <cell r="F92">
            <v>112.43600000000001</v>
          </cell>
          <cell r="G92">
            <v>47.292999999999999</v>
          </cell>
          <cell r="H92">
            <v>48.825000000000003</v>
          </cell>
          <cell r="K92">
            <v>149.70099999999999</v>
          </cell>
          <cell r="L92">
            <v>161.26100000000002</v>
          </cell>
          <cell r="N92">
            <v>149.70099999999999</v>
          </cell>
          <cell r="O92">
            <v>161.26100000000002</v>
          </cell>
          <cell r="R92">
            <v>1.7947</v>
          </cell>
          <cell r="S92">
            <v>0.30880000000000002</v>
          </cell>
          <cell r="T92">
            <v>6.3399999999999998E-2</v>
          </cell>
          <cell r="U92">
            <v>5.6399999999999999E-2</v>
          </cell>
          <cell r="V92">
            <v>1.7500000000000002E-2</v>
          </cell>
          <cell r="W92">
            <v>1.01E-2</v>
          </cell>
          <cell r="X92">
            <v>1.61E-2</v>
          </cell>
          <cell r="Y92">
            <v>2.2669999999999999</v>
          </cell>
          <cell r="AB92">
            <v>268.66800000000001</v>
          </cell>
          <cell r="AC92">
            <v>46.228000000000002</v>
          </cell>
          <cell r="AD92">
            <v>9.4909999999999997</v>
          </cell>
          <cell r="AE92">
            <v>8.4429999999999996</v>
          </cell>
          <cell r="AF92">
            <v>2.62</v>
          </cell>
          <cell r="AG92">
            <v>1.512</v>
          </cell>
          <cell r="AH92">
            <v>2.41</v>
          </cell>
          <cell r="AI92">
            <v>339.37200000000001</v>
          </cell>
          <cell r="AL92">
            <v>211.964</v>
          </cell>
          <cell r="AM92">
            <v>49.706000000000003</v>
          </cell>
          <cell r="AN92">
            <v>9.3719999999999999</v>
          </cell>
          <cell r="AO92">
            <v>10.265000000000001</v>
          </cell>
          <cell r="AP92">
            <v>3.0259999999999998</v>
          </cell>
          <cell r="AQ92">
            <v>1.8129999999999999</v>
          </cell>
          <cell r="AR92">
            <v>2.19</v>
          </cell>
          <cell r="AS92">
            <v>288.33600000000001</v>
          </cell>
          <cell r="AU92">
            <v>0.95</v>
          </cell>
          <cell r="AX92">
            <v>201.36600000000001</v>
          </cell>
          <cell r="AY92">
            <v>47.220999999999997</v>
          </cell>
          <cell r="AZ92">
            <v>8.9030000000000005</v>
          </cell>
          <cell r="BA92">
            <v>9.7520000000000007</v>
          </cell>
          <cell r="BB92">
            <v>2.875</v>
          </cell>
          <cell r="BC92">
            <v>1.722</v>
          </cell>
          <cell r="BD92">
            <v>2.081</v>
          </cell>
          <cell r="BE92">
            <v>273.92</v>
          </cell>
          <cell r="BH92">
            <v>7.9710000000000001</v>
          </cell>
          <cell r="BI92">
            <v>1.8149999999999999</v>
          </cell>
          <cell r="BJ92">
            <v>0.28799999999999998</v>
          </cell>
          <cell r="BK92">
            <v>0.32700000000000001</v>
          </cell>
          <cell r="BL92">
            <v>8.3000000000000004E-2</v>
          </cell>
          <cell r="BM92">
            <v>0.05</v>
          </cell>
          <cell r="BN92">
            <v>5.3999999999999999E-2</v>
          </cell>
          <cell r="BO92">
            <v>10.588000000000001</v>
          </cell>
          <cell r="BR92">
            <v>14.061999999999999</v>
          </cell>
          <cell r="BS92">
            <v>4.5510000000000002</v>
          </cell>
          <cell r="BT92">
            <v>0.93400000000000005</v>
          </cell>
          <cell r="BU92">
            <v>1.0649999999999999</v>
          </cell>
          <cell r="BV92">
            <v>0.34899999999999998</v>
          </cell>
          <cell r="BW92">
            <v>0.20899999999999999</v>
          </cell>
          <cell r="BX92">
            <v>0.252</v>
          </cell>
          <cell r="BY92">
            <v>21.422000000000001</v>
          </cell>
          <cell r="CA92">
            <v>4.1920000000000002</v>
          </cell>
          <cell r="CB92">
            <v>4.3129999999999997</v>
          </cell>
          <cell r="CD92">
            <v>135.52600000000004</v>
          </cell>
          <cell r="CE92">
            <v>138.93100000000001</v>
          </cell>
          <cell r="CF92">
            <v>136.24700000000001</v>
          </cell>
          <cell r="CH92">
            <v>0.3</v>
          </cell>
          <cell r="CI92">
            <v>-48.38</v>
          </cell>
          <cell r="CQ92" t="str">
            <v>PriceTableDevonNGL</v>
          </cell>
        </row>
        <row r="93">
          <cell r="B93" t="str">
            <v>72-400-100</v>
          </cell>
          <cell r="C93" t="str">
            <v>Devon-GTH00086</v>
          </cell>
          <cell r="D93" t="str">
            <v>White 2-H</v>
          </cell>
          <cell r="E93">
            <v>82.938999999999993</v>
          </cell>
          <cell r="F93">
            <v>95.756</v>
          </cell>
          <cell r="G93">
            <v>38.302</v>
          </cell>
          <cell r="H93">
            <v>41.582000000000001</v>
          </cell>
          <cell r="K93">
            <v>121.24099999999999</v>
          </cell>
          <cell r="L93">
            <v>137.33799999999999</v>
          </cell>
          <cell r="N93">
            <v>121.24099999999999</v>
          </cell>
          <cell r="O93">
            <v>137.33799999999999</v>
          </cell>
          <cell r="R93">
            <v>2.3748</v>
          </cell>
          <cell r="S93">
            <v>0.58389999999999997</v>
          </cell>
          <cell r="T93">
            <v>0.1363</v>
          </cell>
          <cell r="U93">
            <v>0.1444</v>
          </cell>
          <cell r="V93">
            <v>5.5199999999999999E-2</v>
          </cell>
          <cell r="W93">
            <v>3.8300000000000001E-2</v>
          </cell>
          <cell r="X93">
            <v>8.3299999999999999E-2</v>
          </cell>
          <cell r="Y93">
            <v>3.4161999999999999</v>
          </cell>
          <cell r="AB93">
            <v>287.923</v>
          </cell>
          <cell r="AC93">
            <v>70.793000000000006</v>
          </cell>
          <cell r="AD93">
            <v>16.524999999999999</v>
          </cell>
          <cell r="AE93">
            <v>17.507000000000001</v>
          </cell>
          <cell r="AF93">
            <v>6.6929999999999996</v>
          </cell>
          <cell r="AG93">
            <v>4.6440000000000001</v>
          </cell>
          <cell r="AH93">
            <v>10.099</v>
          </cell>
          <cell r="AI93">
            <v>414.18399999999997</v>
          </cell>
          <cell r="AL93">
            <v>227.155</v>
          </cell>
          <cell r="AM93">
            <v>76.119</v>
          </cell>
          <cell r="AN93">
            <v>16.318000000000001</v>
          </cell>
          <cell r="AO93">
            <v>21.285</v>
          </cell>
          <cell r="AP93">
            <v>7.73</v>
          </cell>
          <cell r="AQ93">
            <v>5.5679999999999996</v>
          </cell>
          <cell r="AR93">
            <v>9.1780000000000008</v>
          </cell>
          <cell r="AS93">
            <v>363.35300000000001</v>
          </cell>
          <cell r="AU93">
            <v>0.95</v>
          </cell>
          <cell r="AX93">
            <v>215.797</v>
          </cell>
          <cell r="AY93">
            <v>72.313000000000002</v>
          </cell>
          <cell r="AZ93">
            <v>15.502000000000001</v>
          </cell>
          <cell r="BA93">
            <v>20.221</v>
          </cell>
          <cell r="BB93">
            <v>7.3440000000000003</v>
          </cell>
          <cell r="BC93">
            <v>5.29</v>
          </cell>
          <cell r="BD93">
            <v>8.7189999999999994</v>
          </cell>
          <cell r="BE93">
            <v>345.18600000000004</v>
          </cell>
          <cell r="BH93">
            <v>8.5419999999999998</v>
          </cell>
          <cell r="BI93">
            <v>2.7789999999999999</v>
          </cell>
          <cell r="BJ93">
            <v>0.502</v>
          </cell>
          <cell r="BK93">
            <v>0.67900000000000005</v>
          </cell>
          <cell r="BL93">
            <v>0.21299999999999999</v>
          </cell>
          <cell r="BM93">
            <v>0.154</v>
          </cell>
          <cell r="BN93">
            <v>0.224</v>
          </cell>
          <cell r="BO93">
            <v>13.093</v>
          </cell>
          <cell r="BR93">
            <v>15.069000000000001</v>
          </cell>
          <cell r="BS93">
            <v>6.97</v>
          </cell>
          <cell r="BT93">
            <v>1.6259999999999999</v>
          </cell>
          <cell r="BU93">
            <v>2.2080000000000002</v>
          </cell>
          <cell r="BV93">
            <v>0.89100000000000001</v>
          </cell>
          <cell r="BW93">
            <v>0.64200000000000002</v>
          </cell>
          <cell r="BX93">
            <v>1.0580000000000001</v>
          </cell>
          <cell r="BY93">
            <v>28.464000000000002</v>
          </cell>
          <cell r="CA93">
            <v>3.57</v>
          </cell>
          <cell r="CB93">
            <v>3.673</v>
          </cell>
          <cell r="CD93">
            <v>105.20099999999999</v>
          </cell>
          <cell r="CE93">
            <v>107.84399999999999</v>
          </cell>
          <cell r="CF93">
            <v>105.761</v>
          </cell>
          <cell r="CH93">
            <v>0.3</v>
          </cell>
          <cell r="CI93">
            <v>-41.2</v>
          </cell>
          <cell r="CQ93" t="str">
            <v>PriceTableDevonNGL</v>
          </cell>
        </row>
        <row r="94">
          <cell r="B94" t="str">
            <v>72-400-105</v>
          </cell>
          <cell r="C94" t="str">
            <v>Devon-GTH00086</v>
          </cell>
          <cell r="D94" t="str">
            <v>M &amp; J Bar None A 1H</v>
          </cell>
          <cell r="E94">
            <v>15.616</v>
          </cell>
          <cell r="F94">
            <v>19.667999999999999</v>
          </cell>
          <cell r="G94">
            <v>7.2119999999999997</v>
          </cell>
          <cell r="H94">
            <v>8.5410000000000004</v>
          </cell>
          <cell r="K94">
            <v>22.827999999999999</v>
          </cell>
          <cell r="L94">
            <v>28.209</v>
          </cell>
          <cell r="N94">
            <v>22.827999999999999</v>
          </cell>
          <cell r="O94">
            <v>28.209</v>
          </cell>
          <cell r="R94">
            <v>3.1991000000000001</v>
          </cell>
          <cell r="S94">
            <v>1.1895</v>
          </cell>
          <cell r="T94">
            <v>0.17499999999999999</v>
          </cell>
          <cell r="U94">
            <v>0.36720000000000003</v>
          </cell>
          <cell r="V94">
            <v>0.10979999999999999</v>
          </cell>
          <cell r="W94">
            <v>0.1249</v>
          </cell>
          <cell r="X94">
            <v>0.19889999999999999</v>
          </cell>
          <cell r="Y94">
            <v>5.3643999999999998</v>
          </cell>
          <cell r="AB94">
            <v>73.028999999999996</v>
          </cell>
          <cell r="AC94">
            <v>27.154</v>
          </cell>
          <cell r="AD94">
            <v>3.9950000000000001</v>
          </cell>
          <cell r="AE94">
            <v>8.3819999999999997</v>
          </cell>
          <cell r="AF94">
            <v>2.5070000000000001</v>
          </cell>
          <cell r="AG94">
            <v>2.851</v>
          </cell>
          <cell r="AH94">
            <v>4.54</v>
          </cell>
          <cell r="AI94">
            <v>122.45800000000001</v>
          </cell>
          <cell r="AL94">
            <v>57.616</v>
          </cell>
          <cell r="AM94">
            <v>29.196999999999999</v>
          </cell>
          <cell r="AN94">
            <v>3.9449999999999998</v>
          </cell>
          <cell r="AO94">
            <v>10.191000000000001</v>
          </cell>
          <cell r="AP94">
            <v>2.895</v>
          </cell>
          <cell r="AQ94">
            <v>3.4180000000000001</v>
          </cell>
          <cell r="AR94">
            <v>4.1260000000000003</v>
          </cell>
          <cell r="AS94">
            <v>111.38800000000001</v>
          </cell>
          <cell r="AU94">
            <v>0.95</v>
          </cell>
          <cell r="AX94">
            <v>54.734999999999999</v>
          </cell>
          <cell r="AY94">
            <v>27.736999999999998</v>
          </cell>
          <cell r="AZ94">
            <v>3.7480000000000002</v>
          </cell>
          <cell r="BA94">
            <v>9.6809999999999992</v>
          </cell>
          <cell r="BB94">
            <v>2.75</v>
          </cell>
          <cell r="BC94">
            <v>3.2469999999999999</v>
          </cell>
          <cell r="BD94">
            <v>3.92</v>
          </cell>
          <cell r="BE94">
            <v>105.818</v>
          </cell>
          <cell r="BH94">
            <v>2.1669999999999998</v>
          </cell>
          <cell r="BI94">
            <v>1.0660000000000001</v>
          </cell>
          <cell r="BJ94">
            <v>0.121</v>
          </cell>
          <cell r="BK94">
            <v>0.32500000000000001</v>
          </cell>
          <cell r="BL94">
            <v>0.08</v>
          </cell>
          <cell r="BM94">
            <v>9.5000000000000001E-2</v>
          </cell>
          <cell r="BN94">
            <v>0.10100000000000001</v>
          </cell>
          <cell r="BO94">
            <v>3.9550000000000001</v>
          </cell>
          <cell r="BR94">
            <v>3.8220000000000001</v>
          </cell>
          <cell r="BS94">
            <v>2.673</v>
          </cell>
          <cell r="BT94">
            <v>0.39300000000000002</v>
          </cell>
          <cell r="BU94">
            <v>1.0569999999999999</v>
          </cell>
          <cell r="BV94">
            <v>0.33400000000000002</v>
          </cell>
          <cell r="BW94">
            <v>0.39400000000000002</v>
          </cell>
          <cell r="BX94">
            <v>0.47599999999999998</v>
          </cell>
          <cell r="BY94">
            <v>9.1490000000000009</v>
          </cell>
          <cell r="CA94">
            <v>0.73399999999999999</v>
          </cell>
          <cell r="CB94">
            <v>0.755</v>
          </cell>
          <cell r="CD94">
            <v>18.305</v>
          </cell>
          <cell r="CE94">
            <v>18.765000000000001</v>
          </cell>
          <cell r="CF94">
            <v>18.402000000000001</v>
          </cell>
          <cell r="CH94">
            <v>0.3</v>
          </cell>
          <cell r="CI94">
            <v>-8.4600000000000009</v>
          </cell>
          <cell r="CQ94" t="str">
            <v>PriceTableDevonNGL</v>
          </cell>
        </row>
        <row r="95">
          <cell r="B95" t="str">
            <v>72-400-107</v>
          </cell>
          <cell r="C95" t="str">
            <v>Devon-GTH00086</v>
          </cell>
          <cell r="D95" t="str">
            <v>Snipes South 1H</v>
          </cell>
          <cell r="E95">
            <v>0</v>
          </cell>
          <cell r="F95">
            <v>0</v>
          </cell>
          <cell r="G95">
            <v>0</v>
          </cell>
          <cell r="H95">
            <v>0</v>
          </cell>
          <cell r="K95">
            <v>0</v>
          </cell>
          <cell r="L95">
            <v>0</v>
          </cell>
          <cell r="N95">
            <v>0</v>
          </cell>
          <cell r="O95">
            <v>0</v>
          </cell>
          <cell r="R95">
            <v>2.0571999999999999</v>
          </cell>
          <cell r="S95">
            <v>0.42599999999999999</v>
          </cell>
          <cell r="T95">
            <v>9.35E-2</v>
          </cell>
          <cell r="U95">
            <v>8.8900000000000007E-2</v>
          </cell>
          <cell r="V95">
            <v>3.3399999999999999E-2</v>
          </cell>
          <cell r="W95">
            <v>2.0400000000000001E-2</v>
          </cell>
          <cell r="X95">
            <v>4.0099999999999997E-2</v>
          </cell>
          <cell r="Y95">
            <v>2.7595000000000001</v>
          </cell>
          <cell r="AB95">
            <v>0</v>
          </cell>
          <cell r="AC95">
            <v>0</v>
          </cell>
          <cell r="AD95">
            <v>0</v>
          </cell>
          <cell r="AE95">
            <v>0</v>
          </cell>
          <cell r="AF95">
            <v>0</v>
          </cell>
          <cell r="AG95">
            <v>0</v>
          </cell>
          <cell r="AH95">
            <v>0</v>
          </cell>
          <cell r="AI95">
            <v>0</v>
          </cell>
          <cell r="AL95">
            <v>0</v>
          </cell>
          <cell r="AM95">
            <v>0</v>
          </cell>
          <cell r="AN95">
            <v>0</v>
          </cell>
          <cell r="AO95">
            <v>0</v>
          </cell>
          <cell r="AP95">
            <v>0</v>
          </cell>
          <cell r="AQ95">
            <v>0</v>
          </cell>
          <cell r="AR95">
            <v>0</v>
          </cell>
          <cell r="AS95">
            <v>0</v>
          </cell>
          <cell r="AU95">
            <v>0.95</v>
          </cell>
          <cell r="AX95">
            <v>0</v>
          </cell>
          <cell r="AY95">
            <v>0</v>
          </cell>
          <cell r="AZ95">
            <v>0</v>
          </cell>
          <cell r="BA95">
            <v>0</v>
          </cell>
          <cell r="BB95">
            <v>0</v>
          </cell>
          <cell r="BC95">
            <v>0</v>
          </cell>
          <cell r="BD95">
            <v>0</v>
          </cell>
          <cell r="BE95">
            <v>0</v>
          </cell>
          <cell r="BH95">
            <v>0</v>
          </cell>
          <cell r="BI95">
            <v>0</v>
          </cell>
          <cell r="BJ95">
            <v>0</v>
          </cell>
          <cell r="BK95">
            <v>0</v>
          </cell>
          <cell r="BL95">
            <v>0</v>
          </cell>
          <cell r="BM95">
            <v>0</v>
          </cell>
          <cell r="BN95">
            <v>0</v>
          </cell>
          <cell r="BO95">
            <v>0</v>
          </cell>
          <cell r="BR95">
            <v>0</v>
          </cell>
          <cell r="BS95">
            <v>0</v>
          </cell>
          <cell r="BT95">
            <v>0</v>
          </cell>
          <cell r="BU95">
            <v>0</v>
          </cell>
          <cell r="BV95">
            <v>0</v>
          </cell>
          <cell r="BW95">
            <v>0</v>
          </cell>
          <cell r="BX95">
            <v>0</v>
          </cell>
          <cell r="BY95">
            <v>0</v>
          </cell>
          <cell r="CA95">
            <v>0</v>
          </cell>
          <cell r="CB95">
            <v>0</v>
          </cell>
          <cell r="CD95">
            <v>0</v>
          </cell>
          <cell r="CE95">
            <v>0</v>
          </cell>
          <cell r="CF95">
            <v>0</v>
          </cell>
          <cell r="CH95">
            <v>0.3</v>
          </cell>
          <cell r="CI95">
            <v>0</v>
          </cell>
          <cell r="CQ95" t="str">
            <v>PriceTableDevonNGL</v>
          </cell>
        </row>
        <row r="96">
          <cell r="B96" t="str">
            <v>72-400-108</v>
          </cell>
          <cell r="C96" t="str">
            <v>Devon-GTH00086</v>
          </cell>
          <cell r="D96" t="str">
            <v>Murrin Bear Creek #5H</v>
          </cell>
          <cell r="E96">
            <v>171.61699999999999</v>
          </cell>
          <cell r="F96">
            <v>201.1</v>
          </cell>
          <cell r="G96">
            <v>79.254999999999995</v>
          </cell>
          <cell r="H96">
            <v>87.326999999999998</v>
          </cell>
          <cell r="K96">
            <v>250.87199999999999</v>
          </cell>
          <cell r="L96">
            <v>288.42700000000002</v>
          </cell>
          <cell r="N96">
            <v>250.87199999999999</v>
          </cell>
          <cell r="O96">
            <v>288.42700000000002</v>
          </cell>
          <cell r="R96">
            <v>2.5059999999999998</v>
          </cell>
          <cell r="S96">
            <v>0.72670000000000001</v>
          </cell>
          <cell r="T96">
            <v>0.15340000000000001</v>
          </cell>
          <cell r="U96">
            <v>0.19500000000000001</v>
          </cell>
          <cell r="V96">
            <v>7.1300000000000002E-2</v>
          </cell>
          <cell r="W96">
            <v>5.4699999999999999E-2</v>
          </cell>
          <cell r="X96">
            <v>0.14749999999999999</v>
          </cell>
          <cell r="Y96">
            <v>3.8546</v>
          </cell>
          <cell r="AB96">
            <v>628.68499999999995</v>
          </cell>
          <cell r="AC96">
            <v>182.309</v>
          </cell>
          <cell r="AD96">
            <v>38.484000000000002</v>
          </cell>
          <cell r="AE96">
            <v>48.92</v>
          </cell>
          <cell r="AF96">
            <v>17.887</v>
          </cell>
          <cell r="AG96">
            <v>13.723000000000001</v>
          </cell>
          <cell r="AH96">
            <v>37.003999999999998</v>
          </cell>
          <cell r="AI96">
            <v>967.01199999999983</v>
          </cell>
          <cell r="AL96">
            <v>495.99700000000001</v>
          </cell>
          <cell r="AM96">
            <v>196.02500000000001</v>
          </cell>
          <cell r="AN96">
            <v>38.000999999999998</v>
          </cell>
          <cell r="AO96">
            <v>59.476999999999997</v>
          </cell>
          <cell r="AP96">
            <v>20.658000000000001</v>
          </cell>
          <cell r="AQ96">
            <v>16.454000000000001</v>
          </cell>
          <cell r="AR96">
            <v>33.628</v>
          </cell>
          <cell r="AS96">
            <v>860.24</v>
          </cell>
          <cell r="AU96">
            <v>0.95</v>
          </cell>
          <cell r="AX96">
            <v>471.197</v>
          </cell>
          <cell r="AY96">
            <v>186.22399999999999</v>
          </cell>
          <cell r="AZ96">
            <v>36.100999999999999</v>
          </cell>
          <cell r="BA96">
            <v>56.503</v>
          </cell>
          <cell r="BB96">
            <v>19.625</v>
          </cell>
          <cell r="BC96">
            <v>15.631</v>
          </cell>
          <cell r="BD96">
            <v>31.946999999999999</v>
          </cell>
          <cell r="BE96">
            <v>817.22800000000007</v>
          </cell>
          <cell r="BH96">
            <v>18.652000000000001</v>
          </cell>
          <cell r="BI96">
            <v>7.1559999999999997</v>
          </cell>
          <cell r="BJ96">
            <v>1.1679999999999999</v>
          </cell>
          <cell r="BK96">
            <v>1.897</v>
          </cell>
          <cell r="BL96">
            <v>0.56799999999999995</v>
          </cell>
          <cell r="BM96">
            <v>0.45700000000000002</v>
          </cell>
          <cell r="BN96">
            <v>0.82199999999999995</v>
          </cell>
          <cell r="BO96">
            <v>30.72</v>
          </cell>
          <cell r="BR96">
            <v>32.904000000000003</v>
          </cell>
          <cell r="BS96">
            <v>17.949000000000002</v>
          </cell>
          <cell r="BT96">
            <v>3.786</v>
          </cell>
          <cell r="BU96">
            <v>6.17</v>
          </cell>
          <cell r="BV96">
            <v>2.3809999999999998</v>
          </cell>
          <cell r="BW96">
            <v>1.897</v>
          </cell>
          <cell r="BX96">
            <v>3.8759999999999999</v>
          </cell>
          <cell r="BY96">
            <v>68.963000000000022</v>
          </cell>
          <cell r="CA96">
            <v>7.4980000000000002</v>
          </cell>
          <cell r="CB96">
            <v>7.7149999999999999</v>
          </cell>
          <cell r="CD96">
            <v>211.749</v>
          </cell>
          <cell r="CE96">
            <v>217.07</v>
          </cell>
          <cell r="CF96">
            <v>212.876</v>
          </cell>
          <cell r="CH96">
            <v>0.3</v>
          </cell>
          <cell r="CI96">
            <v>-86.53</v>
          </cell>
          <cell r="CQ96" t="str">
            <v>PriceTableDevonNGL</v>
          </cell>
        </row>
        <row r="97">
          <cell r="B97" t="str">
            <v>72-400-110</v>
          </cell>
          <cell r="C97" t="str">
            <v>Devon-GTH00086</v>
          </cell>
          <cell r="D97" t="str">
            <v>Murrin Bear Creek 6H</v>
          </cell>
          <cell r="E97">
            <v>43.128</v>
          </cell>
          <cell r="F97">
            <v>49.35</v>
          </cell>
          <cell r="G97">
            <v>19.917000000000002</v>
          </cell>
          <cell r="H97">
            <v>21.43</v>
          </cell>
          <cell r="K97">
            <v>63.045000000000002</v>
          </cell>
          <cell r="L97">
            <v>70.78</v>
          </cell>
          <cell r="N97">
            <v>63.045000000000002</v>
          </cell>
          <cell r="O97">
            <v>70.78</v>
          </cell>
          <cell r="R97">
            <v>2.1545999999999998</v>
          </cell>
          <cell r="S97">
            <v>0.6129</v>
          </cell>
          <cell r="T97">
            <v>0.13469999999999999</v>
          </cell>
          <cell r="U97">
            <v>0.1638</v>
          </cell>
          <cell r="V97">
            <v>6.0299999999999999E-2</v>
          </cell>
          <cell r="W97">
            <v>4.6699999999999998E-2</v>
          </cell>
          <cell r="X97">
            <v>0.1144</v>
          </cell>
          <cell r="Y97">
            <v>3.2873999999999999</v>
          </cell>
          <cell r="AB97">
            <v>135.83699999999999</v>
          </cell>
          <cell r="AC97">
            <v>38.64</v>
          </cell>
          <cell r="AD97">
            <v>8.4920000000000009</v>
          </cell>
          <cell r="AE97">
            <v>10.327</v>
          </cell>
          <cell r="AF97">
            <v>3.802</v>
          </cell>
          <cell r="AG97">
            <v>2.944</v>
          </cell>
          <cell r="AH97">
            <v>7.2119999999999997</v>
          </cell>
          <cell r="AI97">
            <v>207.25399999999993</v>
          </cell>
          <cell r="AL97">
            <v>107.16800000000001</v>
          </cell>
          <cell r="AM97">
            <v>41.546999999999997</v>
          </cell>
          <cell r="AN97">
            <v>8.3859999999999992</v>
          </cell>
          <cell r="AO97">
            <v>12.555999999999999</v>
          </cell>
          <cell r="AP97">
            <v>4.391</v>
          </cell>
          <cell r="AQ97">
            <v>3.53</v>
          </cell>
          <cell r="AR97">
            <v>6.5540000000000003</v>
          </cell>
          <cell r="AS97">
            <v>184.13200000000001</v>
          </cell>
          <cell r="AU97">
            <v>0.95</v>
          </cell>
          <cell r="AX97">
            <v>101.81</v>
          </cell>
          <cell r="AY97">
            <v>39.47</v>
          </cell>
          <cell r="AZ97">
            <v>7.9669999999999996</v>
          </cell>
          <cell r="BA97">
            <v>11.928000000000001</v>
          </cell>
          <cell r="BB97">
            <v>4.1710000000000003</v>
          </cell>
          <cell r="BC97">
            <v>3.3540000000000001</v>
          </cell>
          <cell r="BD97">
            <v>6.226</v>
          </cell>
          <cell r="BE97">
            <v>174.92600000000002</v>
          </cell>
          <cell r="BH97">
            <v>4.03</v>
          </cell>
          <cell r="BI97">
            <v>1.5169999999999999</v>
          </cell>
          <cell r="BJ97">
            <v>0.25800000000000001</v>
          </cell>
          <cell r="BK97">
            <v>0.40100000000000002</v>
          </cell>
          <cell r="BL97">
            <v>0.121</v>
          </cell>
          <cell r="BM97">
            <v>9.8000000000000004E-2</v>
          </cell>
          <cell r="BN97">
            <v>0.16</v>
          </cell>
          <cell r="BO97">
            <v>6.585</v>
          </cell>
          <cell r="BR97">
            <v>7.11</v>
          </cell>
          <cell r="BS97">
            <v>3.8039999999999998</v>
          </cell>
          <cell r="BT97">
            <v>0.83499999999999996</v>
          </cell>
          <cell r="BU97">
            <v>1.3029999999999999</v>
          </cell>
          <cell r="BV97">
            <v>0.50600000000000001</v>
          </cell>
          <cell r="BW97">
            <v>0.40699999999999997</v>
          </cell>
          <cell r="BX97">
            <v>0.755</v>
          </cell>
          <cell r="BY97">
            <v>14.72</v>
          </cell>
          <cell r="CA97">
            <v>1.84</v>
          </cell>
          <cell r="CB97">
            <v>1.893</v>
          </cell>
          <cell r="CD97">
            <v>54.167000000000002</v>
          </cell>
          <cell r="CE97">
            <v>55.527999999999999</v>
          </cell>
          <cell r="CF97">
            <v>54.454999999999998</v>
          </cell>
          <cell r="CH97">
            <v>0.3</v>
          </cell>
          <cell r="CI97">
            <v>-21.23</v>
          </cell>
          <cell r="CQ97" t="str">
            <v>PriceTableDevonNGL</v>
          </cell>
        </row>
        <row r="98">
          <cell r="B98" t="str">
            <v>72-400-111</v>
          </cell>
          <cell r="C98" t="str">
            <v>Devon-GTH00086</v>
          </cell>
          <cell r="D98" t="str">
            <v>Brite 1H</v>
          </cell>
          <cell r="E98">
            <v>67.326999999999998</v>
          </cell>
          <cell r="F98">
            <v>86.88</v>
          </cell>
          <cell r="G98">
            <v>31.091999999999999</v>
          </cell>
          <cell r="H98">
            <v>37.726999999999997</v>
          </cell>
          <cell r="K98">
            <v>98.418999999999997</v>
          </cell>
          <cell r="L98">
            <v>124.607</v>
          </cell>
          <cell r="N98">
            <v>98.418999999999997</v>
          </cell>
          <cell r="O98">
            <v>124.607</v>
          </cell>
          <cell r="R98">
            <v>3.4479000000000002</v>
          </cell>
          <cell r="S98">
            <v>1.3496999999999999</v>
          </cell>
          <cell r="T98">
            <v>0.22520000000000001</v>
          </cell>
          <cell r="U98">
            <v>0.43709999999999999</v>
          </cell>
          <cell r="V98">
            <v>0.13969999999999999</v>
          </cell>
          <cell r="W98">
            <v>0.1578</v>
          </cell>
          <cell r="X98">
            <v>0.19719999999999999</v>
          </cell>
          <cell r="Y98">
            <v>5.9546000000000001</v>
          </cell>
          <cell r="AB98">
            <v>339.339</v>
          </cell>
          <cell r="AC98">
            <v>132.83600000000001</v>
          </cell>
          <cell r="AD98">
            <v>22.164000000000001</v>
          </cell>
          <cell r="AE98">
            <v>43.018999999999998</v>
          </cell>
          <cell r="AF98">
            <v>13.749000000000001</v>
          </cell>
          <cell r="AG98">
            <v>15.531000000000001</v>
          </cell>
          <cell r="AH98">
            <v>19.408000000000001</v>
          </cell>
          <cell r="AI98">
            <v>586.04599999999994</v>
          </cell>
          <cell r="AL98">
            <v>267.71899999999999</v>
          </cell>
          <cell r="AM98">
            <v>142.83000000000001</v>
          </cell>
          <cell r="AN98">
            <v>21.885999999999999</v>
          </cell>
          <cell r="AO98">
            <v>52.302999999999997</v>
          </cell>
          <cell r="AP98">
            <v>15.879</v>
          </cell>
          <cell r="AQ98">
            <v>18.622</v>
          </cell>
          <cell r="AR98">
            <v>17.637</v>
          </cell>
          <cell r="AS98">
            <v>536.87599999999998</v>
          </cell>
          <cell r="AU98">
            <v>0.95</v>
          </cell>
          <cell r="AX98">
            <v>254.333</v>
          </cell>
          <cell r="AY98">
            <v>135.68899999999999</v>
          </cell>
          <cell r="AZ98">
            <v>20.792000000000002</v>
          </cell>
          <cell r="BA98">
            <v>49.688000000000002</v>
          </cell>
          <cell r="BB98">
            <v>15.085000000000001</v>
          </cell>
          <cell r="BC98">
            <v>17.690999999999999</v>
          </cell>
          <cell r="BD98">
            <v>16.754999999999999</v>
          </cell>
          <cell r="BE98">
            <v>510.0329999999999</v>
          </cell>
          <cell r="BH98">
            <v>10.068</v>
          </cell>
          <cell r="BI98">
            <v>5.2140000000000004</v>
          </cell>
          <cell r="BJ98">
            <v>0.67300000000000004</v>
          </cell>
          <cell r="BK98">
            <v>1.669</v>
          </cell>
          <cell r="BL98">
            <v>0.437</v>
          </cell>
          <cell r="BM98">
            <v>0.51700000000000002</v>
          </cell>
          <cell r="BN98">
            <v>0.43099999999999999</v>
          </cell>
          <cell r="BO98">
            <v>19.009</v>
          </cell>
          <cell r="BR98">
            <v>17.760000000000002</v>
          </cell>
          <cell r="BS98">
            <v>13.077999999999999</v>
          </cell>
          <cell r="BT98">
            <v>2.181</v>
          </cell>
          <cell r="BU98">
            <v>5.4260000000000002</v>
          </cell>
          <cell r="BV98">
            <v>1.83</v>
          </cell>
          <cell r="BW98">
            <v>2.1459999999999999</v>
          </cell>
          <cell r="BX98">
            <v>2.0329999999999999</v>
          </cell>
          <cell r="BY98">
            <v>44.454000000000001</v>
          </cell>
          <cell r="CA98">
            <v>3.2389999999999999</v>
          </cell>
          <cell r="CB98">
            <v>3.3330000000000002</v>
          </cell>
          <cell r="CD98">
            <v>76.819999999999993</v>
          </cell>
          <cell r="CE98">
            <v>78.75</v>
          </cell>
          <cell r="CF98">
            <v>77.228999999999999</v>
          </cell>
          <cell r="CH98">
            <v>0.3</v>
          </cell>
          <cell r="CI98">
            <v>-37.380000000000003</v>
          </cell>
          <cell r="CQ98" t="str">
            <v>PriceTableDevonNGL</v>
          </cell>
        </row>
        <row r="99">
          <cell r="B99" t="str">
            <v>72-400-113</v>
          </cell>
          <cell r="C99" t="str">
            <v>Devon-GTH00086</v>
          </cell>
          <cell r="D99" t="str">
            <v>Smelley 2H</v>
          </cell>
          <cell r="E99">
            <v>58.354999999999997</v>
          </cell>
          <cell r="F99">
            <v>75.396000000000001</v>
          </cell>
          <cell r="G99">
            <v>26.949000000000002</v>
          </cell>
          <cell r="H99">
            <v>32.74</v>
          </cell>
          <cell r="K99">
            <v>85.304000000000002</v>
          </cell>
          <cell r="L99">
            <v>108.136</v>
          </cell>
          <cell r="N99">
            <v>85.304000000000002</v>
          </cell>
          <cell r="O99">
            <v>108.136</v>
          </cell>
          <cell r="R99">
            <v>3.3298999999999999</v>
          </cell>
          <cell r="S99">
            <v>1.2356</v>
          </cell>
          <cell r="T99">
            <v>0.26129999999999998</v>
          </cell>
          <cell r="U99">
            <v>0.41810000000000003</v>
          </cell>
          <cell r="V99">
            <v>0.15529999999999999</v>
          </cell>
          <cell r="W99">
            <v>0.15279999999999999</v>
          </cell>
          <cell r="X99">
            <v>0.27929999999999999</v>
          </cell>
          <cell r="Y99">
            <v>5.8323</v>
          </cell>
          <cell r="AB99">
            <v>284.05399999999997</v>
          </cell>
          <cell r="AC99">
            <v>105.402</v>
          </cell>
          <cell r="AD99">
            <v>22.29</v>
          </cell>
          <cell r="AE99">
            <v>35.665999999999997</v>
          </cell>
          <cell r="AF99">
            <v>13.247999999999999</v>
          </cell>
          <cell r="AG99">
            <v>13.034000000000001</v>
          </cell>
          <cell r="AH99">
            <v>23.824999999999999</v>
          </cell>
          <cell r="AI99">
            <v>497.51899999999995</v>
          </cell>
          <cell r="AL99">
            <v>224.102</v>
          </cell>
          <cell r="AM99">
            <v>113.33199999999999</v>
          </cell>
          <cell r="AN99">
            <v>22.01</v>
          </cell>
          <cell r="AO99">
            <v>43.363</v>
          </cell>
          <cell r="AP99">
            <v>15.3</v>
          </cell>
          <cell r="AQ99">
            <v>15.628</v>
          </cell>
          <cell r="AR99">
            <v>21.651</v>
          </cell>
          <cell r="AS99">
            <v>455.38599999999997</v>
          </cell>
          <cell r="AU99">
            <v>0.95</v>
          </cell>
          <cell r="AX99">
            <v>212.89699999999999</v>
          </cell>
          <cell r="AY99">
            <v>107.66500000000001</v>
          </cell>
          <cell r="AZ99">
            <v>20.91</v>
          </cell>
          <cell r="BA99">
            <v>41.195</v>
          </cell>
          <cell r="BB99">
            <v>14.535</v>
          </cell>
          <cell r="BC99">
            <v>14.847</v>
          </cell>
          <cell r="BD99">
            <v>20.568000000000001</v>
          </cell>
          <cell r="BE99">
            <v>432.61700000000002</v>
          </cell>
          <cell r="BH99">
            <v>8.4280000000000008</v>
          </cell>
          <cell r="BI99">
            <v>4.1369999999999996</v>
          </cell>
          <cell r="BJ99">
            <v>0.67600000000000005</v>
          </cell>
          <cell r="BK99">
            <v>1.383</v>
          </cell>
          <cell r="BL99">
            <v>0.42099999999999999</v>
          </cell>
          <cell r="BM99">
            <v>0.434</v>
          </cell>
          <cell r="BN99">
            <v>0.53</v>
          </cell>
          <cell r="BO99">
            <v>16.009</v>
          </cell>
          <cell r="BR99">
            <v>14.867000000000001</v>
          </cell>
          <cell r="BS99">
            <v>10.377000000000001</v>
          </cell>
          <cell r="BT99">
            <v>2.1930000000000001</v>
          </cell>
          <cell r="BU99">
            <v>4.4980000000000002</v>
          </cell>
          <cell r="BV99">
            <v>1.764</v>
          </cell>
          <cell r="BW99">
            <v>1.8009999999999999</v>
          </cell>
          <cell r="BX99">
            <v>2.496</v>
          </cell>
          <cell r="BY99">
            <v>37.996000000000009</v>
          </cell>
          <cell r="CA99">
            <v>2.8109999999999999</v>
          </cell>
          <cell r="CB99">
            <v>2.8919999999999999</v>
          </cell>
          <cell r="CD99">
            <v>67.24799999999999</v>
          </cell>
          <cell r="CE99">
            <v>68.938000000000002</v>
          </cell>
          <cell r="CF99">
            <v>67.605999999999995</v>
          </cell>
          <cell r="CH99">
            <v>0.3</v>
          </cell>
          <cell r="CI99">
            <v>-32.44</v>
          </cell>
          <cell r="CQ99" t="str">
            <v>PriceTableDevonNGL</v>
          </cell>
        </row>
        <row r="100">
          <cell r="B100" t="str">
            <v>72-400-115</v>
          </cell>
          <cell r="C100" t="str">
            <v>Devon-GTH00086</v>
          </cell>
          <cell r="D100" t="str">
            <v>Grogan Barbee B-1H</v>
          </cell>
          <cell r="E100">
            <v>4.3369999999999997</v>
          </cell>
          <cell r="F100">
            <v>5.4630000000000001</v>
          </cell>
          <cell r="G100">
            <v>2.0030000000000001</v>
          </cell>
          <cell r="H100">
            <v>2.3719999999999999</v>
          </cell>
          <cell r="K100">
            <v>6.34</v>
          </cell>
          <cell r="L100">
            <v>7.835</v>
          </cell>
          <cell r="N100">
            <v>6.34</v>
          </cell>
          <cell r="O100">
            <v>7.835</v>
          </cell>
          <cell r="R100">
            <v>3.3492000000000002</v>
          </cell>
          <cell r="S100">
            <v>1.2503</v>
          </cell>
          <cell r="T100">
            <v>0.18260000000000001</v>
          </cell>
          <cell r="U100">
            <v>0.3795</v>
          </cell>
          <cell r="V100">
            <v>0.1075</v>
          </cell>
          <cell r="W100">
            <v>0.11600000000000001</v>
          </cell>
          <cell r="X100">
            <v>0.16539999999999999</v>
          </cell>
          <cell r="Y100">
            <v>5.5505000000000004</v>
          </cell>
          <cell r="AB100">
            <v>21.234000000000002</v>
          </cell>
          <cell r="AC100">
            <v>7.9269999999999996</v>
          </cell>
          <cell r="AD100">
            <v>1.1579999999999999</v>
          </cell>
          <cell r="AE100">
            <v>2.4060000000000001</v>
          </cell>
          <cell r="AF100">
            <v>0.68200000000000005</v>
          </cell>
          <cell r="AG100">
            <v>0.73499999999999999</v>
          </cell>
          <cell r="AH100">
            <v>1.0489999999999999</v>
          </cell>
          <cell r="AI100">
            <v>35.191000000000003</v>
          </cell>
          <cell r="AL100">
            <v>16.751999999999999</v>
          </cell>
          <cell r="AM100">
            <v>8.5229999999999997</v>
          </cell>
          <cell r="AN100">
            <v>1.143</v>
          </cell>
          <cell r="AO100">
            <v>2.9249999999999998</v>
          </cell>
          <cell r="AP100">
            <v>0.78800000000000003</v>
          </cell>
          <cell r="AQ100">
            <v>0.88100000000000001</v>
          </cell>
          <cell r="AR100">
            <v>0.95299999999999996</v>
          </cell>
          <cell r="AS100">
            <v>31.965</v>
          </cell>
          <cell r="AU100">
            <v>0.95</v>
          </cell>
          <cell r="AX100">
            <v>15.914</v>
          </cell>
          <cell r="AY100">
            <v>8.0969999999999995</v>
          </cell>
          <cell r="AZ100">
            <v>1.0860000000000001</v>
          </cell>
          <cell r="BA100">
            <v>2.7789999999999999</v>
          </cell>
          <cell r="BB100">
            <v>0.749</v>
          </cell>
          <cell r="BC100">
            <v>0.83699999999999997</v>
          </cell>
          <cell r="BD100">
            <v>0.90500000000000003</v>
          </cell>
          <cell r="BE100">
            <v>30.366999999999997</v>
          </cell>
          <cell r="BH100">
            <v>0.63</v>
          </cell>
          <cell r="BI100">
            <v>0.311</v>
          </cell>
          <cell r="BJ100">
            <v>3.5000000000000003E-2</v>
          </cell>
          <cell r="BK100">
            <v>9.2999999999999999E-2</v>
          </cell>
          <cell r="BL100">
            <v>2.1999999999999999E-2</v>
          </cell>
          <cell r="BM100">
            <v>2.4E-2</v>
          </cell>
          <cell r="BN100">
            <v>2.3E-2</v>
          </cell>
          <cell r="BO100">
            <v>1.1380000000000001</v>
          </cell>
          <cell r="BR100">
            <v>1.111</v>
          </cell>
          <cell r="BS100">
            <v>0.78</v>
          </cell>
          <cell r="BT100">
            <v>0.114</v>
          </cell>
          <cell r="BU100">
            <v>0.30299999999999999</v>
          </cell>
          <cell r="BV100">
            <v>9.0999999999999998E-2</v>
          </cell>
          <cell r="BW100">
            <v>0.10199999999999999</v>
          </cell>
          <cell r="BX100">
            <v>0.11</v>
          </cell>
          <cell r="BY100">
            <v>2.6109999999999998</v>
          </cell>
          <cell r="CA100">
            <v>0.20399999999999999</v>
          </cell>
          <cell r="CB100">
            <v>0.21</v>
          </cell>
          <cell r="CD100">
            <v>5.0140000000000002</v>
          </cell>
          <cell r="CE100">
            <v>5.14</v>
          </cell>
          <cell r="CF100">
            <v>5.0410000000000004</v>
          </cell>
          <cell r="CH100">
            <v>0.3</v>
          </cell>
          <cell r="CI100">
            <v>-2.35</v>
          </cell>
          <cell r="CQ100" t="str">
            <v>PriceTableDevonNGL</v>
          </cell>
        </row>
        <row r="101">
          <cell r="B101" t="str">
            <v>72-400-116</v>
          </cell>
          <cell r="C101" t="str">
            <v>Devon-GTH00086</v>
          </cell>
          <cell r="D101" t="str">
            <v>Hedrick Burns 1H</v>
          </cell>
          <cell r="E101">
            <v>4.7629999999999999</v>
          </cell>
          <cell r="F101">
            <v>6.11</v>
          </cell>
          <cell r="G101">
            <v>2.2000000000000002</v>
          </cell>
          <cell r="H101">
            <v>2.653</v>
          </cell>
          <cell r="K101">
            <v>6.9630000000000001</v>
          </cell>
          <cell r="L101">
            <v>8.7629999999999999</v>
          </cell>
          <cell r="N101">
            <v>6.9630000000000001</v>
          </cell>
          <cell r="O101">
            <v>8.7629999999999999</v>
          </cell>
          <cell r="R101">
            <v>3.1110000000000002</v>
          </cell>
          <cell r="S101">
            <v>1.1606000000000001</v>
          </cell>
          <cell r="T101">
            <v>0.23699999999999999</v>
          </cell>
          <cell r="U101">
            <v>0.38179999999999997</v>
          </cell>
          <cell r="V101">
            <v>0.1346</v>
          </cell>
          <cell r="W101">
            <v>0.1384</v>
          </cell>
          <cell r="X101">
            <v>0.1966</v>
          </cell>
          <cell r="Y101">
            <v>5.36</v>
          </cell>
          <cell r="AB101">
            <v>21.661999999999999</v>
          </cell>
          <cell r="AC101">
            <v>8.0809999999999995</v>
          </cell>
          <cell r="AD101">
            <v>1.65</v>
          </cell>
          <cell r="AE101">
            <v>2.6579999999999999</v>
          </cell>
          <cell r="AF101">
            <v>0.93700000000000006</v>
          </cell>
          <cell r="AG101">
            <v>0.96399999999999997</v>
          </cell>
          <cell r="AH101">
            <v>1.369</v>
          </cell>
          <cell r="AI101">
            <v>37.320999999999991</v>
          </cell>
          <cell r="AL101">
            <v>17.09</v>
          </cell>
          <cell r="AM101">
            <v>8.6890000000000001</v>
          </cell>
          <cell r="AN101">
            <v>1.629</v>
          </cell>
          <cell r="AO101">
            <v>3.2320000000000002</v>
          </cell>
          <cell r="AP101">
            <v>1.0820000000000001</v>
          </cell>
          <cell r="AQ101">
            <v>1.1559999999999999</v>
          </cell>
          <cell r="AR101">
            <v>1.244</v>
          </cell>
          <cell r="AS101">
            <v>34.122</v>
          </cell>
          <cell r="AU101">
            <v>0.95</v>
          </cell>
          <cell r="AX101">
            <v>16.236000000000001</v>
          </cell>
          <cell r="AY101">
            <v>8.2550000000000008</v>
          </cell>
          <cell r="AZ101">
            <v>1.548</v>
          </cell>
          <cell r="BA101">
            <v>3.07</v>
          </cell>
          <cell r="BB101">
            <v>1.028</v>
          </cell>
          <cell r="BC101">
            <v>1.0980000000000001</v>
          </cell>
          <cell r="BD101">
            <v>1.1819999999999999</v>
          </cell>
          <cell r="BE101">
            <v>32.417000000000002</v>
          </cell>
          <cell r="BH101">
            <v>0.64300000000000002</v>
          </cell>
          <cell r="BI101">
            <v>0.317</v>
          </cell>
          <cell r="BJ101">
            <v>0.05</v>
          </cell>
          <cell r="BK101">
            <v>0.10299999999999999</v>
          </cell>
          <cell r="BL101">
            <v>0.03</v>
          </cell>
          <cell r="BM101">
            <v>3.2000000000000001E-2</v>
          </cell>
          <cell r="BN101">
            <v>0.03</v>
          </cell>
          <cell r="BO101">
            <v>1.2050000000000001</v>
          </cell>
          <cell r="BR101">
            <v>1.1339999999999999</v>
          </cell>
          <cell r="BS101">
            <v>0.79600000000000004</v>
          </cell>
          <cell r="BT101">
            <v>0.16200000000000001</v>
          </cell>
          <cell r="BU101">
            <v>0.33500000000000002</v>
          </cell>
          <cell r="BV101">
            <v>0.125</v>
          </cell>
          <cell r="BW101">
            <v>0.13300000000000001</v>
          </cell>
          <cell r="BX101">
            <v>0.14299999999999999</v>
          </cell>
          <cell r="BY101">
            <v>2.8279999999999998</v>
          </cell>
          <cell r="CA101">
            <v>0.22700000000000001</v>
          </cell>
          <cell r="CB101">
            <v>0.23400000000000001</v>
          </cell>
          <cell r="CD101">
            <v>5.7010000000000005</v>
          </cell>
          <cell r="CE101">
            <v>5.8440000000000003</v>
          </cell>
          <cell r="CF101">
            <v>5.7309999999999999</v>
          </cell>
          <cell r="CH101">
            <v>0.3</v>
          </cell>
          <cell r="CI101">
            <v>-2.63</v>
          </cell>
          <cell r="CQ101" t="str">
            <v>PriceTableDevonNGL</v>
          </cell>
        </row>
        <row r="102">
          <cell r="B102" t="str">
            <v>72-400-117</v>
          </cell>
          <cell r="C102" t="str">
            <v>Devon-GTH00086</v>
          </cell>
          <cell r="D102" t="str">
            <v>Morris Robertson 1H</v>
          </cell>
          <cell r="E102">
            <v>36.143999999999998</v>
          </cell>
          <cell r="F102">
            <v>45.737000000000002</v>
          </cell>
          <cell r="G102">
            <v>16.692</v>
          </cell>
          <cell r="H102">
            <v>19.861000000000001</v>
          </cell>
          <cell r="K102">
            <v>52.835999999999999</v>
          </cell>
          <cell r="L102">
            <v>65.597999999999999</v>
          </cell>
          <cell r="N102">
            <v>52.835999999999999</v>
          </cell>
          <cell r="O102">
            <v>65.597999999999999</v>
          </cell>
          <cell r="R102">
            <v>3.2208000000000001</v>
          </cell>
          <cell r="S102">
            <v>1.1224000000000001</v>
          </cell>
          <cell r="T102">
            <v>0.2218</v>
          </cell>
          <cell r="U102">
            <v>0.35160000000000002</v>
          </cell>
          <cell r="V102">
            <v>0.12470000000000001</v>
          </cell>
          <cell r="W102">
            <v>0.1239</v>
          </cell>
          <cell r="X102">
            <v>0.22750000000000001</v>
          </cell>
          <cell r="Y102">
            <v>5.3926999999999996</v>
          </cell>
          <cell r="AB102">
            <v>170.17400000000001</v>
          </cell>
          <cell r="AC102">
            <v>59.302999999999997</v>
          </cell>
          <cell r="AD102">
            <v>11.718999999999999</v>
          </cell>
          <cell r="AE102">
            <v>18.577000000000002</v>
          </cell>
          <cell r="AF102">
            <v>6.5890000000000004</v>
          </cell>
          <cell r="AG102">
            <v>6.5460000000000003</v>
          </cell>
          <cell r="AH102">
            <v>12.02</v>
          </cell>
          <cell r="AI102">
            <v>284.928</v>
          </cell>
          <cell r="AL102">
            <v>134.25800000000001</v>
          </cell>
          <cell r="AM102">
            <v>63.765000000000001</v>
          </cell>
          <cell r="AN102">
            <v>11.571999999999999</v>
          </cell>
          <cell r="AO102">
            <v>22.585999999999999</v>
          </cell>
          <cell r="AP102">
            <v>7.61</v>
          </cell>
          <cell r="AQ102">
            <v>7.8490000000000002</v>
          </cell>
          <cell r="AR102">
            <v>10.923</v>
          </cell>
          <cell r="AS102">
            <v>258.56300000000005</v>
          </cell>
          <cell r="AU102">
            <v>0.95</v>
          </cell>
          <cell r="AX102">
            <v>127.545</v>
          </cell>
          <cell r="AY102">
            <v>60.576999999999998</v>
          </cell>
          <cell r="AZ102">
            <v>10.993</v>
          </cell>
          <cell r="BA102">
            <v>21.457000000000001</v>
          </cell>
          <cell r="BB102">
            <v>7.23</v>
          </cell>
          <cell r="BC102">
            <v>7.4569999999999999</v>
          </cell>
          <cell r="BD102">
            <v>10.377000000000001</v>
          </cell>
          <cell r="BE102">
            <v>245.636</v>
          </cell>
          <cell r="BH102">
            <v>5.0490000000000004</v>
          </cell>
          <cell r="BI102">
            <v>2.3279999999999998</v>
          </cell>
          <cell r="BJ102">
            <v>0.35599999999999998</v>
          </cell>
          <cell r="BK102">
            <v>0.72099999999999997</v>
          </cell>
          <cell r="BL102">
            <v>0.20899999999999999</v>
          </cell>
          <cell r="BM102">
            <v>0.218</v>
          </cell>
          <cell r="BN102">
            <v>0.26700000000000002</v>
          </cell>
          <cell r="BO102">
            <v>9.1479999999999997</v>
          </cell>
          <cell r="BR102">
            <v>8.907</v>
          </cell>
          <cell r="BS102">
            <v>5.8390000000000004</v>
          </cell>
          <cell r="BT102">
            <v>1.153</v>
          </cell>
          <cell r="BU102">
            <v>2.343</v>
          </cell>
          <cell r="BV102">
            <v>0.877</v>
          </cell>
          <cell r="BW102">
            <v>0.90500000000000003</v>
          </cell>
          <cell r="BX102">
            <v>1.2589999999999999</v>
          </cell>
          <cell r="BY102">
            <v>21.283000000000001</v>
          </cell>
          <cell r="CA102">
            <v>1.706</v>
          </cell>
          <cell r="CB102">
            <v>1.7549999999999999</v>
          </cell>
          <cell r="CD102">
            <v>42.559999999999995</v>
          </cell>
          <cell r="CE102">
            <v>43.628999999999998</v>
          </cell>
          <cell r="CF102">
            <v>42.786000000000001</v>
          </cell>
          <cell r="CH102">
            <v>0.3</v>
          </cell>
          <cell r="CI102">
            <v>-19.68</v>
          </cell>
          <cell r="CQ102" t="str">
            <v>PriceTableDevonNGL</v>
          </cell>
        </row>
        <row r="103">
          <cell r="B103" t="str">
            <v>72-400-118</v>
          </cell>
          <cell r="C103" t="str">
            <v>Devon-GTH00086</v>
          </cell>
          <cell r="D103" t="str">
            <v>Gravelco GU 1H</v>
          </cell>
          <cell r="E103">
            <v>157.44200000000001</v>
          </cell>
          <cell r="F103">
            <v>197.97800000000001</v>
          </cell>
          <cell r="G103">
            <v>72.709000000000003</v>
          </cell>
          <cell r="H103">
            <v>85.971000000000004</v>
          </cell>
          <cell r="K103">
            <v>230.15100000000001</v>
          </cell>
          <cell r="L103">
            <v>283.94900000000001</v>
          </cell>
          <cell r="N103">
            <v>230.15100000000001</v>
          </cell>
          <cell r="O103">
            <v>283.94900000000001</v>
          </cell>
          <cell r="R103">
            <v>3.2141999999999999</v>
          </cell>
          <cell r="S103">
            <v>1.0991</v>
          </cell>
          <cell r="T103">
            <v>0.2276</v>
          </cell>
          <cell r="U103">
            <v>0.34620000000000001</v>
          </cell>
          <cell r="V103">
            <v>0.1205</v>
          </cell>
          <cell r="W103">
            <v>0.11269999999999999</v>
          </cell>
          <cell r="X103">
            <v>0.19719999999999999</v>
          </cell>
          <cell r="Y103">
            <v>5.3174999999999999</v>
          </cell>
          <cell r="AB103">
            <v>739.75099999999998</v>
          </cell>
          <cell r="AC103">
            <v>252.959</v>
          </cell>
          <cell r="AD103">
            <v>52.381999999999998</v>
          </cell>
          <cell r="AE103">
            <v>79.677999999999997</v>
          </cell>
          <cell r="AF103">
            <v>27.733000000000001</v>
          </cell>
          <cell r="AG103">
            <v>25.937999999999999</v>
          </cell>
          <cell r="AH103">
            <v>45.386000000000003</v>
          </cell>
          <cell r="AI103">
            <v>1223.827</v>
          </cell>
          <cell r="AL103">
            <v>583.62099999999998</v>
          </cell>
          <cell r="AM103">
            <v>271.99099999999999</v>
          </cell>
          <cell r="AN103">
            <v>51.725000000000001</v>
          </cell>
          <cell r="AO103">
            <v>96.873000000000005</v>
          </cell>
          <cell r="AP103">
            <v>32.029000000000003</v>
          </cell>
          <cell r="AQ103">
            <v>31.1</v>
          </cell>
          <cell r="AR103">
            <v>41.244999999999997</v>
          </cell>
          <cell r="AS103">
            <v>1108.5839999999998</v>
          </cell>
          <cell r="AU103">
            <v>0.95</v>
          </cell>
          <cell r="AX103">
            <v>554.44000000000005</v>
          </cell>
          <cell r="AY103">
            <v>258.39100000000002</v>
          </cell>
          <cell r="AZ103">
            <v>49.139000000000003</v>
          </cell>
          <cell r="BA103">
            <v>92.028999999999996</v>
          </cell>
          <cell r="BB103">
            <v>30.428000000000001</v>
          </cell>
          <cell r="BC103">
            <v>29.545000000000002</v>
          </cell>
          <cell r="BD103">
            <v>39.183</v>
          </cell>
          <cell r="BE103">
            <v>1053.1550000000002</v>
          </cell>
          <cell r="BH103">
            <v>21.946999999999999</v>
          </cell>
          <cell r="BI103">
            <v>9.9290000000000003</v>
          </cell>
          <cell r="BJ103">
            <v>1.59</v>
          </cell>
          <cell r="BK103">
            <v>3.09</v>
          </cell>
          <cell r="BL103">
            <v>0.88100000000000001</v>
          </cell>
          <cell r="BM103">
            <v>0.86299999999999999</v>
          </cell>
          <cell r="BN103">
            <v>1.0089999999999999</v>
          </cell>
          <cell r="BO103">
            <v>39.308999999999997</v>
          </cell>
          <cell r="BR103">
            <v>38.716999999999999</v>
          </cell>
          <cell r="BS103">
            <v>24.904</v>
          </cell>
          <cell r="BT103">
            <v>5.1529999999999996</v>
          </cell>
          <cell r="BU103">
            <v>10.050000000000001</v>
          </cell>
          <cell r="BV103">
            <v>3.6920000000000002</v>
          </cell>
          <cell r="BW103">
            <v>3.585</v>
          </cell>
          <cell r="BX103">
            <v>4.7539999999999996</v>
          </cell>
          <cell r="BY103">
            <v>90.85499999999999</v>
          </cell>
          <cell r="CA103">
            <v>7.3810000000000002</v>
          </cell>
          <cell r="CB103">
            <v>7.5949999999999998</v>
          </cell>
          <cell r="CD103">
            <v>185.49900000000002</v>
          </cell>
          <cell r="CE103">
            <v>190.16</v>
          </cell>
          <cell r="CF103">
            <v>186.48599999999999</v>
          </cell>
          <cell r="CH103">
            <v>0.3</v>
          </cell>
          <cell r="CI103">
            <v>-85.18</v>
          </cell>
          <cell r="CQ103" t="str">
            <v>PriceTableDevonNGL</v>
          </cell>
        </row>
        <row r="104">
          <cell r="B104" t="str">
            <v>72-400-120</v>
          </cell>
          <cell r="C104" t="str">
            <v>Devon-GTH00086</v>
          </cell>
          <cell r="D104" t="str">
            <v>Hendrick-Stoker</v>
          </cell>
          <cell r="E104">
            <v>168.83699999999999</v>
          </cell>
          <cell r="F104">
            <v>215.684</v>
          </cell>
          <cell r="G104">
            <v>77.971000000000004</v>
          </cell>
          <cell r="H104">
            <v>93.66</v>
          </cell>
          <cell r="K104">
            <v>246.80799999999999</v>
          </cell>
          <cell r="L104">
            <v>309.34399999999999</v>
          </cell>
          <cell r="N104">
            <v>246.80799999999999</v>
          </cell>
          <cell r="O104">
            <v>309.34399999999999</v>
          </cell>
          <cell r="R104">
            <v>3.2570999999999999</v>
          </cell>
          <cell r="S104">
            <v>1.2286999999999999</v>
          </cell>
          <cell r="T104">
            <v>0.2326</v>
          </cell>
          <cell r="U104">
            <v>0.39810000000000001</v>
          </cell>
          <cell r="V104">
            <v>0.1231</v>
          </cell>
          <cell r="W104">
            <v>0.13669999999999999</v>
          </cell>
          <cell r="X104">
            <v>0.22789999999999999</v>
          </cell>
          <cell r="Y104">
            <v>5.6041999999999996</v>
          </cell>
          <cell r="AB104">
            <v>803.87800000000004</v>
          </cell>
          <cell r="AC104">
            <v>303.25299999999999</v>
          </cell>
          <cell r="AD104">
            <v>57.408000000000001</v>
          </cell>
          <cell r="AE104">
            <v>98.254000000000005</v>
          </cell>
          <cell r="AF104">
            <v>30.382000000000001</v>
          </cell>
          <cell r="AG104">
            <v>33.738999999999997</v>
          </cell>
          <cell r="AH104">
            <v>56.247999999999998</v>
          </cell>
          <cell r="AI104">
            <v>1383.162</v>
          </cell>
          <cell r="AL104">
            <v>634.21400000000006</v>
          </cell>
          <cell r="AM104">
            <v>326.06900000000002</v>
          </cell>
          <cell r="AN104">
            <v>56.688000000000002</v>
          </cell>
          <cell r="AO104">
            <v>119.458</v>
          </cell>
          <cell r="AP104">
            <v>35.088999999999999</v>
          </cell>
          <cell r="AQ104">
            <v>40.453000000000003</v>
          </cell>
          <cell r="AR104">
            <v>51.116</v>
          </cell>
          <cell r="AS104">
            <v>1263.087</v>
          </cell>
          <cell r="AU104">
            <v>0.95</v>
          </cell>
          <cell r="AX104">
            <v>602.50300000000004</v>
          </cell>
          <cell r="AY104">
            <v>309.76600000000002</v>
          </cell>
          <cell r="AZ104">
            <v>53.853999999999999</v>
          </cell>
          <cell r="BA104">
            <v>113.485</v>
          </cell>
          <cell r="BB104">
            <v>33.335000000000001</v>
          </cell>
          <cell r="BC104">
            <v>38.43</v>
          </cell>
          <cell r="BD104">
            <v>48.56</v>
          </cell>
          <cell r="BE104">
            <v>1199.933</v>
          </cell>
          <cell r="BH104">
            <v>23.85</v>
          </cell>
          <cell r="BI104">
            <v>11.903</v>
          </cell>
          <cell r="BJ104">
            <v>1.742</v>
          </cell>
          <cell r="BK104">
            <v>3.8109999999999999</v>
          </cell>
          <cell r="BL104">
            <v>0.96499999999999997</v>
          </cell>
          <cell r="BM104">
            <v>1.1220000000000001</v>
          </cell>
          <cell r="BN104">
            <v>1.25</v>
          </cell>
          <cell r="BO104">
            <v>44.643000000000001</v>
          </cell>
          <cell r="BR104">
            <v>42.073999999999998</v>
          </cell>
          <cell r="BS104">
            <v>29.856000000000002</v>
          </cell>
          <cell r="BT104">
            <v>5.6479999999999997</v>
          </cell>
          <cell r="BU104">
            <v>12.393000000000001</v>
          </cell>
          <cell r="BV104">
            <v>4.0449999999999999</v>
          </cell>
          <cell r="BW104">
            <v>4.6630000000000003</v>
          </cell>
          <cell r="BX104">
            <v>5.8920000000000003</v>
          </cell>
          <cell r="BY104">
            <v>104.571</v>
          </cell>
          <cell r="CA104">
            <v>8.0410000000000004</v>
          </cell>
          <cell r="CB104">
            <v>8.2739999999999991</v>
          </cell>
          <cell r="CD104">
            <v>196.499</v>
          </cell>
          <cell r="CE104">
            <v>201.43600000000001</v>
          </cell>
          <cell r="CF104">
            <v>197.54400000000001</v>
          </cell>
          <cell r="CH104">
            <v>0.3</v>
          </cell>
          <cell r="CI104">
            <v>-92.8</v>
          </cell>
          <cell r="CQ104" t="str">
            <v>PriceTableDevonNGL</v>
          </cell>
        </row>
        <row r="105">
          <cell r="B105" t="str">
            <v>72-400-131</v>
          </cell>
          <cell r="C105" t="str">
            <v>Devon-GTH00086</v>
          </cell>
          <cell r="D105" t="str">
            <v>Brite 2H</v>
          </cell>
          <cell r="E105">
            <v>0</v>
          </cell>
          <cell r="F105">
            <v>0</v>
          </cell>
          <cell r="G105">
            <v>0</v>
          </cell>
          <cell r="H105">
            <v>0</v>
          </cell>
          <cell r="K105">
            <v>0</v>
          </cell>
          <cell r="L105">
            <v>0</v>
          </cell>
          <cell r="N105">
            <v>0</v>
          </cell>
          <cell r="O105">
            <v>0</v>
          </cell>
          <cell r="R105">
            <v>3.3271999999999999</v>
          </cell>
          <cell r="S105">
            <v>1.2264999999999999</v>
          </cell>
          <cell r="T105">
            <v>0.21390000000000001</v>
          </cell>
          <cell r="U105">
            <v>0.38990000000000002</v>
          </cell>
          <cell r="V105">
            <v>0.1288</v>
          </cell>
          <cell r="W105">
            <v>0.1396</v>
          </cell>
          <cell r="X105">
            <v>0.2291</v>
          </cell>
          <cell r="Y105">
            <v>5.6550000000000002</v>
          </cell>
          <cell r="AB105">
            <v>0</v>
          </cell>
          <cell r="AC105">
            <v>0</v>
          </cell>
          <cell r="AD105">
            <v>0</v>
          </cell>
          <cell r="AE105">
            <v>0</v>
          </cell>
          <cell r="AF105">
            <v>0</v>
          </cell>
          <cell r="AG105">
            <v>0</v>
          </cell>
          <cell r="AH105">
            <v>0</v>
          </cell>
          <cell r="AI105">
            <v>0</v>
          </cell>
          <cell r="AL105">
            <v>0</v>
          </cell>
          <cell r="AM105">
            <v>0</v>
          </cell>
          <cell r="AN105">
            <v>0</v>
          </cell>
          <cell r="AO105">
            <v>0</v>
          </cell>
          <cell r="AP105">
            <v>0</v>
          </cell>
          <cell r="AQ105">
            <v>0</v>
          </cell>
          <cell r="AR105">
            <v>0</v>
          </cell>
          <cell r="AS105">
            <v>0</v>
          </cell>
          <cell r="AU105">
            <v>0.95</v>
          </cell>
          <cell r="AX105">
            <v>0</v>
          </cell>
          <cell r="AY105">
            <v>0</v>
          </cell>
          <cell r="AZ105">
            <v>0</v>
          </cell>
          <cell r="BA105">
            <v>0</v>
          </cell>
          <cell r="BB105">
            <v>0</v>
          </cell>
          <cell r="BC105">
            <v>0</v>
          </cell>
          <cell r="BD105">
            <v>0</v>
          </cell>
          <cell r="BE105">
            <v>0</v>
          </cell>
          <cell r="BH105">
            <v>0</v>
          </cell>
          <cell r="BI105">
            <v>0</v>
          </cell>
          <cell r="BJ105">
            <v>0</v>
          </cell>
          <cell r="BK105">
            <v>0</v>
          </cell>
          <cell r="BL105">
            <v>0</v>
          </cell>
          <cell r="BM105">
            <v>0</v>
          </cell>
          <cell r="BN105">
            <v>0</v>
          </cell>
          <cell r="BO105">
            <v>0</v>
          </cell>
          <cell r="BR105">
            <v>0</v>
          </cell>
          <cell r="BS105">
            <v>0</v>
          </cell>
          <cell r="BT105">
            <v>0</v>
          </cell>
          <cell r="BU105">
            <v>0</v>
          </cell>
          <cell r="BV105">
            <v>0</v>
          </cell>
          <cell r="BW105">
            <v>0</v>
          </cell>
          <cell r="BX105">
            <v>0</v>
          </cell>
          <cell r="BY105">
            <v>0</v>
          </cell>
          <cell r="CA105">
            <v>0</v>
          </cell>
          <cell r="CB105">
            <v>0</v>
          </cell>
          <cell r="CD105">
            <v>0</v>
          </cell>
          <cell r="CE105">
            <v>0</v>
          </cell>
          <cell r="CF105">
            <v>0</v>
          </cell>
          <cell r="CH105">
            <v>0.3</v>
          </cell>
          <cell r="CI105">
            <v>0</v>
          </cell>
          <cell r="CQ105" t="str">
            <v>PriceTableDevonNGL</v>
          </cell>
        </row>
        <row r="106">
          <cell r="B106" t="str">
            <v>72-400-135</v>
          </cell>
          <cell r="C106" t="str">
            <v>Devon-GTH00086</v>
          </cell>
          <cell r="D106" t="str">
            <v>Woody Brothers</v>
          </cell>
          <cell r="E106">
            <v>95.286000000000001</v>
          </cell>
          <cell r="F106">
            <v>111.52200000000001</v>
          </cell>
          <cell r="G106">
            <v>44.003999999999998</v>
          </cell>
          <cell r="H106">
            <v>48.427999999999997</v>
          </cell>
          <cell r="K106">
            <v>139.29</v>
          </cell>
          <cell r="L106">
            <v>159.94999999999999</v>
          </cell>
          <cell r="N106">
            <v>139.29</v>
          </cell>
          <cell r="O106">
            <v>159.94999999999999</v>
          </cell>
          <cell r="R106">
            <v>2.4906000000000001</v>
          </cell>
          <cell r="S106">
            <v>0.65029999999999999</v>
          </cell>
          <cell r="T106">
            <v>0.14230000000000001</v>
          </cell>
          <cell r="U106">
            <v>0.1691</v>
          </cell>
          <cell r="V106">
            <v>6.5100000000000005E-2</v>
          </cell>
          <cell r="W106">
            <v>4.9799999999999997E-2</v>
          </cell>
          <cell r="X106">
            <v>0.1173</v>
          </cell>
          <cell r="Y106">
            <v>3.6844999999999999</v>
          </cell>
          <cell r="AB106">
            <v>346.916</v>
          </cell>
          <cell r="AC106">
            <v>90.58</v>
          </cell>
          <cell r="AD106">
            <v>19.821000000000002</v>
          </cell>
          <cell r="AE106">
            <v>23.553999999999998</v>
          </cell>
          <cell r="AF106">
            <v>9.0679999999999996</v>
          </cell>
          <cell r="AG106">
            <v>6.9370000000000003</v>
          </cell>
          <cell r="AH106">
            <v>16.338999999999999</v>
          </cell>
          <cell r="AI106">
            <v>513.21499999999992</v>
          </cell>
          <cell r="AL106">
            <v>273.697</v>
          </cell>
          <cell r="AM106">
            <v>97.394999999999996</v>
          </cell>
          <cell r="AN106">
            <v>19.571999999999999</v>
          </cell>
          <cell r="AO106">
            <v>28.637</v>
          </cell>
          <cell r="AP106">
            <v>10.473000000000001</v>
          </cell>
          <cell r="AQ106">
            <v>8.3170000000000002</v>
          </cell>
          <cell r="AR106">
            <v>14.848000000000001</v>
          </cell>
          <cell r="AS106">
            <v>452.93900000000002</v>
          </cell>
          <cell r="AU106">
            <v>0.95</v>
          </cell>
          <cell r="AX106">
            <v>260.012</v>
          </cell>
          <cell r="AY106">
            <v>92.525000000000006</v>
          </cell>
          <cell r="AZ106">
            <v>18.593</v>
          </cell>
          <cell r="BA106">
            <v>27.204999999999998</v>
          </cell>
          <cell r="BB106">
            <v>9.9489999999999998</v>
          </cell>
          <cell r="BC106">
            <v>7.9009999999999998</v>
          </cell>
          <cell r="BD106">
            <v>14.106</v>
          </cell>
          <cell r="BE106">
            <v>430.29100000000005</v>
          </cell>
          <cell r="BH106">
            <v>10.292999999999999</v>
          </cell>
          <cell r="BI106">
            <v>3.5550000000000002</v>
          </cell>
          <cell r="BJ106">
            <v>0.60199999999999998</v>
          </cell>
          <cell r="BK106">
            <v>0.91400000000000003</v>
          </cell>
          <cell r="BL106">
            <v>0.28799999999999998</v>
          </cell>
          <cell r="BM106">
            <v>0.23100000000000001</v>
          </cell>
          <cell r="BN106">
            <v>0.36299999999999999</v>
          </cell>
          <cell r="BO106">
            <v>16.245999999999999</v>
          </cell>
          <cell r="BR106">
            <v>18.157</v>
          </cell>
          <cell r="BS106">
            <v>8.9179999999999993</v>
          </cell>
          <cell r="BT106">
            <v>1.95</v>
          </cell>
          <cell r="BU106">
            <v>2.9710000000000001</v>
          </cell>
          <cell r="BV106">
            <v>1.2070000000000001</v>
          </cell>
          <cell r="BW106">
            <v>0.95899999999999996</v>
          </cell>
          <cell r="BX106">
            <v>1.7110000000000001</v>
          </cell>
          <cell r="BY106">
            <v>35.872999999999998</v>
          </cell>
          <cell r="CA106">
            <v>4.1580000000000004</v>
          </cell>
          <cell r="CB106">
            <v>4.2779999999999996</v>
          </cell>
          <cell r="CD106">
            <v>119.79899999999999</v>
          </cell>
          <cell r="CE106">
            <v>122.809</v>
          </cell>
          <cell r="CF106">
            <v>120.43600000000001</v>
          </cell>
          <cell r="CH106">
            <v>0.3</v>
          </cell>
          <cell r="CI106">
            <v>-47.99</v>
          </cell>
          <cell r="CQ106" t="str">
            <v>PriceTableDevonNGL</v>
          </cell>
        </row>
        <row r="107">
          <cell r="B107" t="str">
            <v>72-400-139</v>
          </cell>
          <cell r="C107" t="str">
            <v>Devon-GTH00086</v>
          </cell>
          <cell r="D107" t="str">
            <v>J Muriel Reese GU 1H</v>
          </cell>
          <cell r="E107">
            <v>0</v>
          </cell>
          <cell r="F107">
            <v>0</v>
          </cell>
          <cell r="G107">
            <v>0</v>
          </cell>
          <cell r="H107">
            <v>0</v>
          </cell>
          <cell r="K107">
            <v>0</v>
          </cell>
          <cell r="L107">
            <v>0</v>
          </cell>
          <cell r="N107">
            <v>0</v>
          </cell>
          <cell r="O107">
            <v>0</v>
          </cell>
          <cell r="R107">
            <v>2.1640000000000001</v>
          </cell>
          <cell r="S107">
            <v>0.53280000000000005</v>
          </cell>
          <cell r="T107">
            <v>0.13320000000000001</v>
          </cell>
          <cell r="U107">
            <v>0.12809999999999999</v>
          </cell>
          <cell r="V107">
            <v>5.21E-2</v>
          </cell>
          <cell r="W107">
            <v>3.32E-2</v>
          </cell>
          <cell r="X107">
            <v>0.1011</v>
          </cell>
          <cell r="Y107">
            <v>3.1444999999999999</v>
          </cell>
          <cell r="AB107">
            <v>0</v>
          </cell>
          <cell r="AC107">
            <v>0</v>
          </cell>
          <cell r="AD107">
            <v>0</v>
          </cell>
          <cell r="AE107">
            <v>0</v>
          </cell>
          <cell r="AF107">
            <v>0</v>
          </cell>
          <cell r="AG107">
            <v>0</v>
          </cell>
          <cell r="AH107">
            <v>0</v>
          </cell>
          <cell r="AI107">
            <v>0</v>
          </cell>
          <cell r="AL107">
            <v>0</v>
          </cell>
          <cell r="AM107">
            <v>0</v>
          </cell>
          <cell r="AN107">
            <v>0</v>
          </cell>
          <cell r="AO107">
            <v>0</v>
          </cell>
          <cell r="AP107">
            <v>0</v>
          </cell>
          <cell r="AQ107">
            <v>0</v>
          </cell>
          <cell r="AR107">
            <v>0</v>
          </cell>
          <cell r="AS107">
            <v>0</v>
          </cell>
          <cell r="AU107">
            <v>0.95</v>
          </cell>
          <cell r="AX107">
            <v>0</v>
          </cell>
          <cell r="AY107">
            <v>0</v>
          </cell>
          <cell r="AZ107">
            <v>0</v>
          </cell>
          <cell r="BA107">
            <v>0</v>
          </cell>
          <cell r="BB107">
            <v>0</v>
          </cell>
          <cell r="BC107">
            <v>0</v>
          </cell>
          <cell r="BD107">
            <v>0</v>
          </cell>
          <cell r="BE107">
            <v>0</v>
          </cell>
          <cell r="BH107">
            <v>0</v>
          </cell>
          <cell r="BI107">
            <v>0</v>
          </cell>
          <cell r="BJ107">
            <v>0</v>
          </cell>
          <cell r="BK107">
            <v>0</v>
          </cell>
          <cell r="BL107">
            <v>0</v>
          </cell>
          <cell r="BM107">
            <v>0</v>
          </cell>
          <cell r="BN107">
            <v>0</v>
          </cell>
          <cell r="BO107">
            <v>0</v>
          </cell>
          <cell r="BR107">
            <v>0</v>
          </cell>
          <cell r="BS107">
            <v>0</v>
          </cell>
          <cell r="BT107">
            <v>0</v>
          </cell>
          <cell r="BU107">
            <v>0</v>
          </cell>
          <cell r="BV107">
            <v>0</v>
          </cell>
          <cell r="BW107">
            <v>0</v>
          </cell>
          <cell r="BX107">
            <v>0</v>
          </cell>
          <cell r="BY107">
            <v>0</v>
          </cell>
          <cell r="CA107">
            <v>0</v>
          </cell>
          <cell r="CB107">
            <v>0</v>
          </cell>
          <cell r="CD107">
            <v>0</v>
          </cell>
          <cell r="CE107">
            <v>0</v>
          </cell>
          <cell r="CF107">
            <v>0</v>
          </cell>
          <cell r="CH107">
            <v>0.3</v>
          </cell>
          <cell r="CI107">
            <v>0</v>
          </cell>
          <cell r="CQ107" t="str">
            <v>PriceTableDevonNGL</v>
          </cell>
        </row>
        <row r="108">
          <cell r="B108" t="str">
            <v>72-400-141</v>
          </cell>
          <cell r="C108" t="str">
            <v>Devon-GTH00086</v>
          </cell>
          <cell r="D108" t="str">
            <v>Williams Campbell 1H</v>
          </cell>
          <cell r="E108">
            <v>35.378</v>
          </cell>
          <cell r="F108">
            <v>44.02</v>
          </cell>
          <cell r="G108">
            <v>16.338000000000001</v>
          </cell>
          <cell r="H108">
            <v>19.116</v>
          </cell>
          <cell r="K108">
            <v>51.716000000000001</v>
          </cell>
          <cell r="L108">
            <v>63.136000000000003</v>
          </cell>
          <cell r="N108">
            <v>51.716000000000001</v>
          </cell>
          <cell r="O108">
            <v>63.136000000000003</v>
          </cell>
          <cell r="R108">
            <v>3.0341999999999998</v>
          </cell>
          <cell r="S108">
            <v>1.0683</v>
          </cell>
          <cell r="T108">
            <v>0.22639999999999999</v>
          </cell>
          <cell r="U108">
            <v>0.3453</v>
          </cell>
          <cell r="V108">
            <v>0.1273</v>
          </cell>
          <cell r="W108">
            <v>0.12470000000000001</v>
          </cell>
          <cell r="X108">
            <v>0.22040000000000001</v>
          </cell>
          <cell r="Y108">
            <v>5.1466000000000003</v>
          </cell>
          <cell r="AB108">
            <v>156.917</v>
          </cell>
          <cell r="AC108">
            <v>55.247999999999998</v>
          </cell>
          <cell r="AD108">
            <v>11.709</v>
          </cell>
          <cell r="AE108">
            <v>17.858000000000001</v>
          </cell>
          <cell r="AF108">
            <v>6.5830000000000002</v>
          </cell>
          <cell r="AG108">
            <v>6.4489999999999998</v>
          </cell>
          <cell r="AH108">
            <v>11.398</v>
          </cell>
          <cell r="AI108">
            <v>266.16200000000003</v>
          </cell>
          <cell r="AL108">
            <v>123.79900000000001</v>
          </cell>
          <cell r="AM108">
            <v>59.405000000000001</v>
          </cell>
          <cell r="AN108">
            <v>11.561999999999999</v>
          </cell>
          <cell r="AO108">
            <v>21.712</v>
          </cell>
          <cell r="AP108">
            <v>7.6029999999999998</v>
          </cell>
          <cell r="AQ108">
            <v>7.7320000000000002</v>
          </cell>
          <cell r="AR108">
            <v>10.358000000000001</v>
          </cell>
          <cell r="AS108">
            <v>242.17100000000002</v>
          </cell>
          <cell r="AU108">
            <v>0.95</v>
          </cell>
          <cell r="AX108">
            <v>117.60899999999999</v>
          </cell>
          <cell r="AY108">
            <v>56.435000000000002</v>
          </cell>
          <cell r="AZ108">
            <v>10.984</v>
          </cell>
          <cell r="BA108">
            <v>20.626000000000001</v>
          </cell>
          <cell r="BB108">
            <v>7.2229999999999999</v>
          </cell>
          <cell r="BC108">
            <v>7.3449999999999998</v>
          </cell>
          <cell r="BD108">
            <v>9.84</v>
          </cell>
          <cell r="BE108">
            <v>230.06200000000001</v>
          </cell>
          <cell r="BH108">
            <v>4.6559999999999997</v>
          </cell>
          <cell r="BI108">
            <v>2.169</v>
          </cell>
          <cell r="BJ108">
            <v>0.35499999999999998</v>
          </cell>
          <cell r="BK108">
            <v>0.69299999999999995</v>
          </cell>
          <cell r="BL108">
            <v>0.20899999999999999</v>
          </cell>
          <cell r="BM108">
            <v>0.215</v>
          </cell>
          <cell r="BN108">
            <v>0.253</v>
          </cell>
          <cell r="BO108">
            <v>8.5499999999999989</v>
          </cell>
          <cell r="BR108">
            <v>8.2129999999999992</v>
          </cell>
          <cell r="BS108">
            <v>5.4390000000000001</v>
          </cell>
          <cell r="BT108">
            <v>1.1519999999999999</v>
          </cell>
          <cell r="BU108">
            <v>2.2519999999999998</v>
          </cell>
          <cell r="BV108">
            <v>0.876</v>
          </cell>
          <cell r="BW108">
            <v>0.89100000000000001</v>
          </cell>
          <cell r="BX108">
            <v>1.194</v>
          </cell>
          <cell r="BY108">
            <v>20.016999999999999</v>
          </cell>
          <cell r="CA108">
            <v>1.641</v>
          </cell>
          <cell r="CB108">
            <v>1.6890000000000001</v>
          </cell>
          <cell r="CD108">
            <v>41.43</v>
          </cell>
          <cell r="CE108">
            <v>42.470999999999997</v>
          </cell>
          <cell r="CF108">
            <v>41.65</v>
          </cell>
          <cell r="CH108">
            <v>0.3</v>
          </cell>
          <cell r="CI108">
            <v>-18.940000000000001</v>
          </cell>
          <cell r="CQ108" t="str">
            <v>PriceTableDevonNGL</v>
          </cell>
        </row>
        <row r="109">
          <cell r="B109" t="str">
            <v>72-400-144</v>
          </cell>
          <cell r="C109" t="str">
            <v>Devon-GTH00086</v>
          </cell>
          <cell r="D109" t="str">
            <v>Pickard 1H</v>
          </cell>
          <cell r="E109">
            <v>104.494</v>
          </cell>
          <cell r="F109">
            <v>134.55699999999999</v>
          </cell>
          <cell r="G109">
            <v>48.256999999999998</v>
          </cell>
          <cell r="H109">
            <v>58.430999999999997</v>
          </cell>
          <cell r="K109">
            <v>152.751</v>
          </cell>
          <cell r="L109">
            <v>192.988</v>
          </cell>
          <cell r="N109">
            <v>152.751</v>
          </cell>
          <cell r="O109">
            <v>192.988</v>
          </cell>
          <cell r="R109">
            <v>3.5148999999999999</v>
          </cell>
          <cell r="S109">
            <v>1.3922000000000001</v>
          </cell>
          <cell r="T109">
            <v>0.24390000000000001</v>
          </cell>
          <cell r="U109">
            <v>0.46289999999999998</v>
          </cell>
          <cell r="V109">
            <v>0.12570000000000001</v>
          </cell>
          <cell r="W109">
            <v>0.1229</v>
          </cell>
          <cell r="X109">
            <v>0.1434</v>
          </cell>
          <cell r="Y109">
            <v>6.0058999999999996</v>
          </cell>
          <cell r="AB109">
            <v>536.904</v>
          </cell>
          <cell r="AC109">
            <v>212.66</v>
          </cell>
          <cell r="AD109">
            <v>37.256</v>
          </cell>
          <cell r="AE109">
            <v>70.707999999999998</v>
          </cell>
          <cell r="AF109">
            <v>19.201000000000001</v>
          </cell>
          <cell r="AG109">
            <v>18.773</v>
          </cell>
          <cell r="AH109">
            <v>21.904</v>
          </cell>
          <cell r="AI109">
            <v>917.40599999999995</v>
          </cell>
          <cell r="AL109">
            <v>423.58699999999999</v>
          </cell>
          <cell r="AM109">
            <v>228.66</v>
          </cell>
          <cell r="AN109">
            <v>36.789000000000001</v>
          </cell>
          <cell r="AO109">
            <v>85.968000000000004</v>
          </cell>
          <cell r="AP109">
            <v>22.175999999999998</v>
          </cell>
          <cell r="AQ109">
            <v>22.509</v>
          </cell>
          <cell r="AR109">
            <v>19.905000000000001</v>
          </cell>
          <cell r="AS109">
            <v>839.59399999999994</v>
          </cell>
          <cell r="AU109">
            <v>0.95</v>
          </cell>
          <cell r="AX109">
            <v>402.40800000000002</v>
          </cell>
          <cell r="AY109">
            <v>217.227</v>
          </cell>
          <cell r="AZ109">
            <v>34.950000000000003</v>
          </cell>
          <cell r="BA109">
            <v>81.67</v>
          </cell>
          <cell r="BB109">
            <v>21.067</v>
          </cell>
          <cell r="BC109">
            <v>21.384</v>
          </cell>
          <cell r="BD109">
            <v>18.91</v>
          </cell>
          <cell r="BE109">
            <v>797.61599999999999</v>
          </cell>
          <cell r="BH109">
            <v>15.929</v>
          </cell>
          <cell r="BI109">
            <v>8.3469999999999995</v>
          </cell>
          <cell r="BJ109">
            <v>1.131</v>
          </cell>
          <cell r="BK109">
            <v>2.742</v>
          </cell>
          <cell r="BL109">
            <v>0.61</v>
          </cell>
          <cell r="BM109">
            <v>0.625</v>
          </cell>
          <cell r="BN109">
            <v>0.48699999999999999</v>
          </cell>
          <cell r="BO109">
            <v>29.870999999999999</v>
          </cell>
          <cell r="BR109">
            <v>28.100999999999999</v>
          </cell>
          <cell r="BS109">
            <v>20.937000000000001</v>
          </cell>
          <cell r="BT109">
            <v>3.665</v>
          </cell>
          <cell r="BU109">
            <v>8.9179999999999993</v>
          </cell>
          <cell r="BV109">
            <v>2.556</v>
          </cell>
          <cell r="BW109">
            <v>2.5939999999999999</v>
          </cell>
          <cell r="BX109">
            <v>2.294</v>
          </cell>
          <cell r="BY109">
            <v>69.064999999999984</v>
          </cell>
          <cell r="CA109">
            <v>5.0170000000000003</v>
          </cell>
          <cell r="CB109">
            <v>5.1619999999999999</v>
          </cell>
          <cell r="CD109">
            <v>118.76100000000001</v>
          </cell>
          <cell r="CE109">
            <v>121.745</v>
          </cell>
          <cell r="CF109">
            <v>119.393</v>
          </cell>
          <cell r="CH109">
            <v>0.3</v>
          </cell>
          <cell r="CI109">
            <v>-57.9</v>
          </cell>
          <cell r="CQ109" t="str">
            <v>PriceTableDevonNGL</v>
          </cell>
        </row>
        <row r="110">
          <cell r="B110" t="str">
            <v>72-400-146</v>
          </cell>
          <cell r="C110" t="str">
            <v>Devon-GTH00086</v>
          </cell>
          <cell r="D110" t="str">
            <v>Herschel Green 1H</v>
          </cell>
          <cell r="E110">
            <v>0</v>
          </cell>
          <cell r="F110">
            <v>0</v>
          </cell>
          <cell r="G110">
            <v>0</v>
          </cell>
          <cell r="H110">
            <v>0</v>
          </cell>
          <cell r="K110">
            <v>0</v>
          </cell>
          <cell r="L110">
            <v>0</v>
          </cell>
          <cell r="N110">
            <v>0</v>
          </cell>
          <cell r="O110">
            <v>0</v>
          </cell>
          <cell r="R110">
            <v>2.2591999999999999</v>
          </cell>
          <cell r="S110">
            <v>0.52180000000000004</v>
          </cell>
          <cell r="T110">
            <v>0.1226</v>
          </cell>
          <cell r="U110">
            <v>0.1203</v>
          </cell>
          <cell r="V110">
            <v>4.9700000000000001E-2</v>
          </cell>
          <cell r="W110">
            <v>3.04E-2</v>
          </cell>
          <cell r="X110">
            <v>0.1065</v>
          </cell>
          <cell r="Y110">
            <v>3.2105000000000001</v>
          </cell>
          <cell r="AB110">
            <v>0</v>
          </cell>
          <cell r="AC110">
            <v>0</v>
          </cell>
          <cell r="AD110">
            <v>0</v>
          </cell>
          <cell r="AE110">
            <v>0</v>
          </cell>
          <cell r="AF110">
            <v>0</v>
          </cell>
          <cell r="AG110">
            <v>0</v>
          </cell>
          <cell r="AH110">
            <v>0</v>
          </cell>
          <cell r="AI110">
            <v>0</v>
          </cell>
          <cell r="AL110">
            <v>0</v>
          </cell>
          <cell r="AM110">
            <v>0</v>
          </cell>
          <cell r="AN110">
            <v>0</v>
          </cell>
          <cell r="AO110">
            <v>0</v>
          </cell>
          <cell r="AP110">
            <v>0</v>
          </cell>
          <cell r="AQ110">
            <v>0</v>
          </cell>
          <cell r="AR110">
            <v>0</v>
          </cell>
          <cell r="AS110">
            <v>0</v>
          </cell>
          <cell r="AU110">
            <v>0.95</v>
          </cell>
          <cell r="AX110">
            <v>0</v>
          </cell>
          <cell r="AY110">
            <v>0</v>
          </cell>
          <cell r="AZ110">
            <v>0</v>
          </cell>
          <cell r="BA110">
            <v>0</v>
          </cell>
          <cell r="BB110">
            <v>0</v>
          </cell>
          <cell r="BC110">
            <v>0</v>
          </cell>
          <cell r="BD110">
            <v>0</v>
          </cell>
          <cell r="BE110">
            <v>0</v>
          </cell>
          <cell r="BH110">
            <v>0</v>
          </cell>
          <cell r="BI110">
            <v>0</v>
          </cell>
          <cell r="BJ110">
            <v>0</v>
          </cell>
          <cell r="BK110">
            <v>0</v>
          </cell>
          <cell r="BL110">
            <v>0</v>
          </cell>
          <cell r="BM110">
            <v>0</v>
          </cell>
          <cell r="BN110">
            <v>0</v>
          </cell>
          <cell r="BO110">
            <v>0</v>
          </cell>
          <cell r="BR110">
            <v>0</v>
          </cell>
          <cell r="BS110">
            <v>0</v>
          </cell>
          <cell r="BT110">
            <v>0</v>
          </cell>
          <cell r="BU110">
            <v>0</v>
          </cell>
          <cell r="BV110">
            <v>0</v>
          </cell>
          <cell r="BW110">
            <v>0</v>
          </cell>
          <cell r="BX110">
            <v>0</v>
          </cell>
          <cell r="BY110">
            <v>0</v>
          </cell>
          <cell r="CA110">
            <v>0</v>
          </cell>
          <cell r="CB110">
            <v>0</v>
          </cell>
          <cell r="CD110">
            <v>0</v>
          </cell>
          <cell r="CE110">
            <v>0</v>
          </cell>
          <cell r="CF110">
            <v>0</v>
          </cell>
          <cell r="CH110">
            <v>0.3</v>
          </cell>
          <cell r="CI110">
            <v>0</v>
          </cell>
          <cell r="CQ110" t="str">
            <v>PriceTableDevonNGL</v>
          </cell>
        </row>
        <row r="111">
          <cell r="B111" t="str">
            <v>72-400-147</v>
          </cell>
          <cell r="C111" t="str">
            <v>Devon-GTH00086</v>
          </cell>
          <cell r="D111" t="str">
            <v>Bilderback Trust 1H</v>
          </cell>
          <cell r="E111">
            <v>129.83199999999999</v>
          </cell>
          <cell r="F111">
            <v>165.77699999999999</v>
          </cell>
          <cell r="G111">
            <v>59.957999999999998</v>
          </cell>
          <cell r="H111">
            <v>71.988</v>
          </cell>
          <cell r="K111">
            <v>189.79</v>
          </cell>
          <cell r="L111">
            <v>237.76499999999999</v>
          </cell>
          <cell r="N111">
            <v>189.79</v>
          </cell>
          <cell r="O111">
            <v>237.76499999999999</v>
          </cell>
          <cell r="R111">
            <v>3.4582999999999999</v>
          </cell>
          <cell r="S111">
            <v>1.2903</v>
          </cell>
          <cell r="T111">
            <v>0.19439999999999999</v>
          </cell>
          <cell r="U111">
            <v>0.42949999999999999</v>
          </cell>
          <cell r="V111">
            <v>0.12280000000000001</v>
          </cell>
          <cell r="W111">
            <v>0.14449999999999999</v>
          </cell>
          <cell r="X111">
            <v>0.1464</v>
          </cell>
          <cell r="Y111">
            <v>5.7862</v>
          </cell>
          <cell r="AB111">
            <v>656.351</v>
          </cell>
          <cell r="AC111">
            <v>244.886</v>
          </cell>
          <cell r="AD111">
            <v>36.895000000000003</v>
          </cell>
          <cell r="AE111">
            <v>81.515000000000001</v>
          </cell>
          <cell r="AF111">
            <v>23.306000000000001</v>
          </cell>
          <cell r="AG111">
            <v>27.425000000000001</v>
          </cell>
          <cell r="AH111">
            <v>27.785</v>
          </cell>
          <cell r="AI111">
            <v>1098.163</v>
          </cell>
          <cell r="AL111">
            <v>517.82299999999998</v>
          </cell>
          <cell r="AM111">
            <v>263.31099999999998</v>
          </cell>
          <cell r="AN111">
            <v>36.432000000000002</v>
          </cell>
          <cell r="AO111">
            <v>99.106999999999999</v>
          </cell>
          <cell r="AP111">
            <v>26.917000000000002</v>
          </cell>
          <cell r="AQ111">
            <v>32.883000000000003</v>
          </cell>
          <cell r="AR111">
            <v>25.25</v>
          </cell>
          <cell r="AS111">
            <v>1001.7230000000001</v>
          </cell>
          <cell r="AU111">
            <v>0.95</v>
          </cell>
          <cell r="AX111">
            <v>491.93200000000002</v>
          </cell>
          <cell r="AY111">
            <v>250.14500000000001</v>
          </cell>
          <cell r="AZ111">
            <v>34.61</v>
          </cell>
          <cell r="BA111">
            <v>94.152000000000001</v>
          </cell>
          <cell r="BB111">
            <v>25.571000000000002</v>
          </cell>
          <cell r="BC111">
            <v>31.239000000000001</v>
          </cell>
          <cell r="BD111">
            <v>23.988</v>
          </cell>
          <cell r="BE111">
            <v>951.63700000000017</v>
          </cell>
          <cell r="BH111">
            <v>19.472999999999999</v>
          </cell>
          <cell r="BI111">
            <v>9.6120000000000001</v>
          </cell>
          <cell r="BJ111">
            <v>1.1200000000000001</v>
          </cell>
          <cell r="BK111">
            <v>3.1619999999999999</v>
          </cell>
          <cell r="BL111">
            <v>0.74</v>
          </cell>
          <cell r="BM111">
            <v>0.91200000000000003</v>
          </cell>
          <cell r="BN111">
            <v>0.61799999999999999</v>
          </cell>
          <cell r="BO111">
            <v>35.637000000000008</v>
          </cell>
          <cell r="BR111">
            <v>34.351999999999997</v>
          </cell>
          <cell r="BS111">
            <v>24.11</v>
          </cell>
          <cell r="BT111">
            <v>3.63</v>
          </cell>
          <cell r="BU111">
            <v>10.281000000000001</v>
          </cell>
          <cell r="BV111">
            <v>3.1030000000000002</v>
          </cell>
          <cell r="BW111">
            <v>3.79</v>
          </cell>
          <cell r="BX111">
            <v>2.91</v>
          </cell>
          <cell r="BY111">
            <v>82.176000000000002</v>
          </cell>
          <cell r="CA111">
            <v>6.18</v>
          </cell>
          <cell r="CB111">
            <v>6.359</v>
          </cell>
          <cell r="CD111">
            <v>149.22999999999999</v>
          </cell>
          <cell r="CE111">
            <v>152.97999999999999</v>
          </cell>
          <cell r="CF111">
            <v>150.02500000000001</v>
          </cell>
          <cell r="CH111">
            <v>0.3</v>
          </cell>
          <cell r="CI111">
            <v>-71.33</v>
          </cell>
          <cell r="CQ111" t="str">
            <v>PriceTableDevonNGL</v>
          </cell>
        </row>
        <row r="112">
          <cell r="B112" t="str">
            <v>72-400-148</v>
          </cell>
          <cell r="C112" t="str">
            <v>Devon-GTH00086</v>
          </cell>
          <cell r="D112" t="str">
            <v>Henry Maddux GU 4H</v>
          </cell>
          <cell r="E112">
            <v>101.639</v>
          </cell>
          <cell r="F112">
            <v>128.96</v>
          </cell>
          <cell r="G112">
            <v>46.938000000000002</v>
          </cell>
          <cell r="H112">
            <v>56.000999999999998</v>
          </cell>
          <cell r="K112">
            <v>148.577</v>
          </cell>
          <cell r="L112">
            <v>184.96100000000001</v>
          </cell>
          <cell r="N112">
            <v>148.577</v>
          </cell>
          <cell r="O112">
            <v>184.96100000000001</v>
          </cell>
          <cell r="R112">
            <v>3.2164999999999999</v>
          </cell>
          <cell r="S112">
            <v>1.2527999999999999</v>
          </cell>
          <cell r="T112">
            <v>0.18429999999999999</v>
          </cell>
          <cell r="U112">
            <v>0.39929999999999999</v>
          </cell>
          <cell r="V112">
            <v>0.11799999999999999</v>
          </cell>
          <cell r="W112">
            <v>0.1419</v>
          </cell>
          <cell r="X112">
            <v>0.28849999999999998</v>
          </cell>
          <cell r="Y112">
            <v>5.6013000000000002</v>
          </cell>
          <cell r="AB112">
            <v>477.89800000000002</v>
          </cell>
          <cell r="AC112">
            <v>186.137</v>
          </cell>
          <cell r="AD112">
            <v>27.382999999999999</v>
          </cell>
          <cell r="AE112">
            <v>59.326999999999998</v>
          </cell>
          <cell r="AF112">
            <v>17.532</v>
          </cell>
          <cell r="AG112">
            <v>21.082999999999998</v>
          </cell>
          <cell r="AH112">
            <v>42.863999999999997</v>
          </cell>
          <cell r="AI112">
            <v>832.22400000000016</v>
          </cell>
          <cell r="AL112">
            <v>377.03399999999999</v>
          </cell>
          <cell r="AM112">
            <v>200.14099999999999</v>
          </cell>
          <cell r="AN112">
            <v>27.04</v>
          </cell>
          <cell r="AO112">
            <v>72.13</v>
          </cell>
          <cell r="AP112">
            <v>20.248000000000001</v>
          </cell>
          <cell r="AQ112">
            <v>25.277999999999999</v>
          </cell>
          <cell r="AR112">
            <v>38.953000000000003</v>
          </cell>
          <cell r="AS112">
            <v>760.82399999999996</v>
          </cell>
          <cell r="AU112">
            <v>0.95</v>
          </cell>
          <cell r="AX112">
            <v>358.18200000000002</v>
          </cell>
          <cell r="AY112">
            <v>190.13399999999999</v>
          </cell>
          <cell r="AZ112">
            <v>25.687999999999999</v>
          </cell>
          <cell r="BA112">
            <v>68.524000000000001</v>
          </cell>
          <cell r="BB112">
            <v>19.236000000000001</v>
          </cell>
          <cell r="BC112">
            <v>24.013999999999999</v>
          </cell>
          <cell r="BD112">
            <v>37.005000000000003</v>
          </cell>
          <cell r="BE112">
            <v>722.78300000000002</v>
          </cell>
          <cell r="BH112">
            <v>14.179</v>
          </cell>
          <cell r="BI112">
            <v>7.306</v>
          </cell>
          <cell r="BJ112">
            <v>0.83099999999999996</v>
          </cell>
          <cell r="BK112">
            <v>2.3010000000000002</v>
          </cell>
          <cell r="BL112">
            <v>0.55700000000000005</v>
          </cell>
          <cell r="BM112">
            <v>0.70099999999999996</v>
          </cell>
          <cell r="BN112">
            <v>0.95299999999999996</v>
          </cell>
          <cell r="BO112">
            <v>26.827999999999996</v>
          </cell>
          <cell r="BR112">
            <v>25.012</v>
          </cell>
          <cell r="BS112">
            <v>18.326000000000001</v>
          </cell>
          <cell r="BT112">
            <v>2.694</v>
          </cell>
          <cell r="BU112">
            <v>7.4829999999999997</v>
          </cell>
          <cell r="BV112">
            <v>2.3340000000000001</v>
          </cell>
          <cell r="BW112">
            <v>2.9140000000000001</v>
          </cell>
          <cell r="BX112">
            <v>4.49</v>
          </cell>
          <cell r="BY112">
            <v>63.253000000000007</v>
          </cell>
          <cell r="CA112">
            <v>4.8079999999999998</v>
          </cell>
          <cell r="CB112">
            <v>4.9470000000000001</v>
          </cell>
          <cell r="CD112">
            <v>116.761</v>
          </cell>
          <cell r="CE112">
            <v>119.69499999999999</v>
          </cell>
          <cell r="CF112">
            <v>117.383</v>
          </cell>
          <cell r="CH112">
            <v>0.3</v>
          </cell>
          <cell r="CI112">
            <v>-55.49</v>
          </cell>
          <cell r="CQ112" t="str">
            <v>PriceTableDevonNGL</v>
          </cell>
        </row>
        <row r="113">
          <cell r="B113" t="str">
            <v>72-400-150</v>
          </cell>
          <cell r="C113" t="str">
            <v>Devon-GTH00086</v>
          </cell>
          <cell r="D113" t="str">
            <v>Geri Lavite GU  #1H</v>
          </cell>
          <cell r="E113">
            <v>0</v>
          </cell>
          <cell r="F113">
            <v>0</v>
          </cell>
          <cell r="G113">
            <v>0</v>
          </cell>
          <cell r="H113">
            <v>0</v>
          </cell>
          <cell r="K113">
            <v>0</v>
          </cell>
          <cell r="L113">
            <v>0</v>
          </cell>
          <cell r="N113">
            <v>0</v>
          </cell>
          <cell r="O113">
            <v>0</v>
          </cell>
          <cell r="R113">
            <v>2.9775999999999998</v>
          </cell>
          <cell r="S113">
            <v>1.1014999999999999</v>
          </cell>
          <cell r="T113">
            <v>0.2036</v>
          </cell>
          <cell r="U113">
            <v>0.36559999999999998</v>
          </cell>
          <cell r="V113">
            <v>0.12189999999999999</v>
          </cell>
          <cell r="W113">
            <v>0.13</v>
          </cell>
          <cell r="X113">
            <v>0.18079999999999999</v>
          </cell>
          <cell r="Y113">
            <v>5.0810000000000004</v>
          </cell>
          <cell r="AB113">
            <v>0</v>
          </cell>
          <cell r="AC113">
            <v>0</v>
          </cell>
          <cell r="AD113">
            <v>0</v>
          </cell>
          <cell r="AE113">
            <v>0</v>
          </cell>
          <cell r="AF113">
            <v>0</v>
          </cell>
          <cell r="AG113">
            <v>0</v>
          </cell>
          <cell r="AH113">
            <v>0</v>
          </cell>
          <cell r="AI113">
            <v>0</v>
          </cell>
          <cell r="AL113">
            <v>0</v>
          </cell>
          <cell r="AM113">
            <v>0</v>
          </cell>
          <cell r="AN113">
            <v>0</v>
          </cell>
          <cell r="AO113">
            <v>0</v>
          </cell>
          <cell r="AP113">
            <v>0</v>
          </cell>
          <cell r="AQ113">
            <v>0</v>
          </cell>
          <cell r="AR113">
            <v>0</v>
          </cell>
          <cell r="AS113">
            <v>0</v>
          </cell>
          <cell r="AU113">
            <v>0.95</v>
          </cell>
          <cell r="AX113">
            <v>0</v>
          </cell>
          <cell r="AY113">
            <v>0</v>
          </cell>
          <cell r="AZ113">
            <v>0</v>
          </cell>
          <cell r="BA113">
            <v>0</v>
          </cell>
          <cell r="BB113">
            <v>0</v>
          </cell>
          <cell r="BC113">
            <v>0</v>
          </cell>
          <cell r="BD113">
            <v>0</v>
          </cell>
          <cell r="BE113">
            <v>0</v>
          </cell>
          <cell r="BH113">
            <v>0</v>
          </cell>
          <cell r="BI113">
            <v>0</v>
          </cell>
          <cell r="BJ113">
            <v>0</v>
          </cell>
          <cell r="BK113">
            <v>0</v>
          </cell>
          <cell r="BL113">
            <v>0</v>
          </cell>
          <cell r="BM113">
            <v>0</v>
          </cell>
          <cell r="BN113">
            <v>0</v>
          </cell>
          <cell r="BO113">
            <v>0</v>
          </cell>
          <cell r="BR113">
            <v>0</v>
          </cell>
          <cell r="BS113">
            <v>0</v>
          </cell>
          <cell r="BT113">
            <v>0</v>
          </cell>
          <cell r="BU113">
            <v>0</v>
          </cell>
          <cell r="BV113">
            <v>0</v>
          </cell>
          <cell r="BW113">
            <v>0</v>
          </cell>
          <cell r="BX113">
            <v>0</v>
          </cell>
          <cell r="BY113">
            <v>0</v>
          </cell>
          <cell r="CA113">
            <v>0</v>
          </cell>
          <cell r="CB113">
            <v>0</v>
          </cell>
          <cell r="CD113">
            <v>0</v>
          </cell>
          <cell r="CE113">
            <v>0</v>
          </cell>
          <cell r="CF113">
            <v>0</v>
          </cell>
          <cell r="CH113">
            <v>0.3</v>
          </cell>
          <cell r="CI113">
            <v>0</v>
          </cell>
          <cell r="CQ113" t="str">
            <v>PriceTableDevonNGL</v>
          </cell>
        </row>
        <row r="114">
          <cell r="B114" t="str">
            <v>72-400-154</v>
          </cell>
          <cell r="C114" t="str">
            <v>Devon-GTH00086</v>
          </cell>
          <cell r="D114" t="str">
            <v>Lake Weatherford A1H</v>
          </cell>
          <cell r="E114">
            <v>64.835999999999999</v>
          </cell>
          <cell r="F114">
            <v>81.283000000000001</v>
          </cell>
          <cell r="G114">
            <v>29.942</v>
          </cell>
          <cell r="H114">
            <v>35.296999999999997</v>
          </cell>
          <cell r="K114">
            <v>94.777999999999992</v>
          </cell>
          <cell r="L114">
            <v>116.58</v>
          </cell>
          <cell r="N114">
            <v>94.777999999999992</v>
          </cell>
          <cell r="O114">
            <v>116.58</v>
          </cell>
          <cell r="R114">
            <v>3.0611999999999999</v>
          </cell>
          <cell r="S114">
            <v>1.0369999999999999</v>
          </cell>
          <cell r="T114">
            <v>0.21279999999999999</v>
          </cell>
          <cell r="U114">
            <v>0.32100000000000001</v>
          </cell>
          <cell r="V114">
            <v>0.1147</v>
          </cell>
          <cell r="W114">
            <v>0.1123</v>
          </cell>
          <cell r="X114">
            <v>0.25359999999999999</v>
          </cell>
          <cell r="Y114">
            <v>5.1125999999999996</v>
          </cell>
          <cell r="AB114">
            <v>290.13400000000001</v>
          </cell>
          <cell r="AC114">
            <v>98.284999999999997</v>
          </cell>
          <cell r="AD114">
            <v>20.169</v>
          </cell>
          <cell r="AE114">
            <v>30.423999999999999</v>
          </cell>
          <cell r="AF114">
            <v>10.871</v>
          </cell>
          <cell r="AG114">
            <v>10.644</v>
          </cell>
          <cell r="AH114">
            <v>24.036000000000001</v>
          </cell>
          <cell r="AI114">
            <v>484.56299999999993</v>
          </cell>
          <cell r="AL114">
            <v>228.899</v>
          </cell>
          <cell r="AM114">
            <v>105.68</v>
          </cell>
          <cell r="AN114">
            <v>19.916</v>
          </cell>
          <cell r="AO114">
            <v>36.99</v>
          </cell>
          <cell r="AP114">
            <v>12.555</v>
          </cell>
          <cell r="AQ114">
            <v>12.762</v>
          </cell>
          <cell r="AR114">
            <v>21.843</v>
          </cell>
          <cell r="AS114">
            <v>438.64500000000004</v>
          </cell>
          <cell r="AU114">
            <v>0.95</v>
          </cell>
          <cell r="AX114">
            <v>217.45400000000001</v>
          </cell>
          <cell r="AY114">
            <v>100.396</v>
          </cell>
          <cell r="AZ114">
            <v>18.920000000000002</v>
          </cell>
          <cell r="BA114">
            <v>35.140999999999998</v>
          </cell>
          <cell r="BB114">
            <v>11.927</v>
          </cell>
          <cell r="BC114">
            <v>12.124000000000001</v>
          </cell>
          <cell r="BD114">
            <v>20.751000000000001</v>
          </cell>
          <cell r="BE114">
            <v>416.71300000000008</v>
          </cell>
          <cell r="BH114">
            <v>8.6080000000000005</v>
          </cell>
          <cell r="BI114">
            <v>3.8580000000000001</v>
          </cell>
          <cell r="BJ114">
            <v>0.61199999999999999</v>
          </cell>
          <cell r="BK114">
            <v>1.18</v>
          </cell>
          <cell r="BL114">
            <v>0.34499999999999997</v>
          </cell>
          <cell r="BM114">
            <v>0.35399999999999998</v>
          </cell>
          <cell r="BN114">
            <v>0.53400000000000003</v>
          </cell>
          <cell r="BO114">
            <v>15.491000000000001</v>
          </cell>
          <cell r="BR114">
            <v>15.185</v>
          </cell>
          <cell r="BS114">
            <v>9.6760000000000002</v>
          </cell>
          <cell r="BT114">
            <v>1.984</v>
          </cell>
          <cell r="BU114">
            <v>3.8370000000000002</v>
          </cell>
          <cell r="BV114">
            <v>1.4470000000000001</v>
          </cell>
          <cell r="BW114">
            <v>1.4710000000000001</v>
          </cell>
          <cell r="BX114">
            <v>2.5179999999999998</v>
          </cell>
          <cell r="BY114">
            <v>36.117999999999995</v>
          </cell>
          <cell r="CA114">
            <v>3.03</v>
          </cell>
          <cell r="CB114">
            <v>3.1179999999999999</v>
          </cell>
          <cell r="CD114">
            <v>77.344000000000008</v>
          </cell>
          <cell r="CE114">
            <v>79.287000000000006</v>
          </cell>
          <cell r="CF114">
            <v>77.754999999999995</v>
          </cell>
          <cell r="CH114">
            <v>0.3</v>
          </cell>
          <cell r="CI114">
            <v>-34.97</v>
          </cell>
          <cell r="CQ114" t="str">
            <v>PriceTableDevonNGL</v>
          </cell>
        </row>
        <row r="115">
          <cell r="B115" t="str">
            <v>72-400-155</v>
          </cell>
          <cell r="C115" t="str">
            <v>Devon-GTH00086</v>
          </cell>
          <cell r="D115" t="str">
            <v>Bussey 2H</v>
          </cell>
          <cell r="E115">
            <v>1527.17</v>
          </cell>
          <cell r="F115">
            <v>1953.7139999999999</v>
          </cell>
          <cell r="G115">
            <v>705.26700000000005</v>
          </cell>
          <cell r="H115">
            <v>848.39400000000001</v>
          </cell>
          <cell r="K115">
            <v>2232.4369999999999</v>
          </cell>
          <cell r="L115">
            <v>2802.1080000000002</v>
          </cell>
          <cell r="N115">
            <v>2232.4369999999999</v>
          </cell>
          <cell r="O115">
            <v>2802.1080000000002</v>
          </cell>
          <cell r="R115">
            <v>3.399</v>
          </cell>
          <cell r="S115">
            <v>1.2715000000000001</v>
          </cell>
          <cell r="T115">
            <v>0.2142</v>
          </cell>
          <cell r="U115">
            <v>0.41199999999999998</v>
          </cell>
          <cell r="V115">
            <v>0.1255</v>
          </cell>
          <cell r="W115">
            <v>0.13139999999999999</v>
          </cell>
          <cell r="X115">
            <v>0.21809999999999999</v>
          </cell>
          <cell r="Y115">
            <v>5.7717000000000001</v>
          </cell>
          <cell r="AB115">
            <v>7588.0529999999999</v>
          </cell>
          <cell r="AC115">
            <v>2838.5439999999999</v>
          </cell>
          <cell r="AD115">
            <v>478.18799999999999</v>
          </cell>
          <cell r="AE115">
            <v>919.76400000000001</v>
          </cell>
          <cell r="AF115">
            <v>280.17099999999999</v>
          </cell>
          <cell r="AG115">
            <v>293.34199999999998</v>
          </cell>
          <cell r="AH115">
            <v>486.89499999999998</v>
          </cell>
          <cell r="AI115">
            <v>12884.957</v>
          </cell>
          <cell r="AL115">
            <v>5986.54</v>
          </cell>
          <cell r="AM115">
            <v>3052.1089999999999</v>
          </cell>
          <cell r="AN115">
            <v>472.19099999999997</v>
          </cell>
          <cell r="AO115">
            <v>1118.259</v>
          </cell>
          <cell r="AP115">
            <v>323.57499999999999</v>
          </cell>
          <cell r="AQ115">
            <v>351.71600000000001</v>
          </cell>
          <cell r="AR115">
            <v>442.46899999999999</v>
          </cell>
          <cell r="AS115">
            <v>11746.859</v>
          </cell>
          <cell r="AU115">
            <v>0.95</v>
          </cell>
          <cell r="AX115">
            <v>5687.2129999999997</v>
          </cell>
          <cell r="AY115">
            <v>2899.5039999999999</v>
          </cell>
          <cell r="AZ115">
            <v>448.58100000000002</v>
          </cell>
          <cell r="BA115">
            <v>1062.346</v>
          </cell>
          <cell r="BB115">
            <v>307.39600000000002</v>
          </cell>
          <cell r="BC115">
            <v>334.13</v>
          </cell>
          <cell r="BD115">
            <v>420.346</v>
          </cell>
          <cell r="BE115">
            <v>11159.516</v>
          </cell>
          <cell r="BH115">
            <v>225.12799999999999</v>
          </cell>
          <cell r="BI115">
            <v>111.41800000000001</v>
          </cell>
          <cell r="BJ115">
            <v>14.512</v>
          </cell>
          <cell r="BK115">
            <v>35.673000000000002</v>
          </cell>
          <cell r="BL115">
            <v>8.8979999999999997</v>
          </cell>
          <cell r="BM115">
            <v>9.7579999999999991</v>
          </cell>
          <cell r="BN115">
            <v>10.821</v>
          </cell>
          <cell r="BO115">
            <v>416.20800000000003</v>
          </cell>
          <cell r="BR115">
            <v>397.14699999999999</v>
          </cell>
          <cell r="BS115">
            <v>279.45999999999998</v>
          </cell>
          <cell r="BT115">
            <v>47.043999999999997</v>
          </cell>
          <cell r="BU115">
            <v>116.008</v>
          </cell>
          <cell r="BV115">
            <v>37.296999999999997</v>
          </cell>
          <cell r="BW115">
            <v>40.540999999999997</v>
          </cell>
          <cell r="BX115">
            <v>51.000999999999998</v>
          </cell>
          <cell r="BY115">
            <v>968.49800000000005</v>
          </cell>
          <cell r="CA115">
            <v>72.837999999999994</v>
          </cell>
          <cell r="CB115">
            <v>74.947999999999993</v>
          </cell>
          <cell r="CD115">
            <v>1758.662</v>
          </cell>
          <cell r="CE115">
            <v>1802.8520000000001</v>
          </cell>
          <cell r="CF115">
            <v>1768.0219999999999</v>
          </cell>
          <cell r="CH115">
            <v>0.3</v>
          </cell>
          <cell r="CI115">
            <v>-840.63</v>
          </cell>
          <cell r="CQ115" t="str">
            <v>PriceTableDevonNGL</v>
          </cell>
        </row>
        <row r="116">
          <cell r="B116" t="str">
            <v>72-400-157</v>
          </cell>
          <cell r="C116" t="str">
            <v>Devon-GTH00086</v>
          </cell>
          <cell r="D116" t="str">
            <v>Hendrick Stoker Burns SA 1H</v>
          </cell>
          <cell r="E116">
            <v>47.402000000000001</v>
          </cell>
          <cell r="F116">
            <v>59.896999999999998</v>
          </cell>
          <cell r="G116">
            <v>21.890999999999998</v>
          </cell>
          <cell r="H116">
            <v>26.01</v>
          </cell>
          <cell r="K116">
            <v>69.293000000000006</v>
          </cell>
          <cell r="L116">
            <v>85.906999999999996</v>
          </cell>
          <cell r="N116">
            <v>69.293000000000006</v>
          </cell>
          <cell r="O116">
            <v>85.906999999999996</v>
          </cell>
          <cell r="R116">
            <v>3.254</v>
          </cell>
          <cell r="S116">
            <v>1.1937</v>
          </cell>
          <cell r="T116">
            <v>0.22259999999999999</v>
          </cell>
          <cell r="U116">
            <v>0.37369999999999998</v>
          </cell>
          <cell r="V116">
            <v>0.1176</v>
          </cell>
          <cell r="W116">
            <v>0.11990000000000001</v>
          </cell>
          <cell r="X116">
            <v>0.1434</v>
          </cell>
          <cell r="Y116">
            <v>5.4249000000000001</v>
          </cell>
          <cell r="AB116">
            <v>225.47900000000001</v>
          </cell>
          <cell r="AC116">
            <v>82.715000000000003</v>
          </cell>
          <cell r="AD116">
            <v>15.425000000000001</v>
          </cell>
          <cell r="AE116">
            <v>25.895</v>
          </cell>
          <cell r="AF116">
            <v>8.1489999999999991</v>
          </cell>
          <cell r="AG116">
            <v>8.3079999999999998</v>
          </cell>
          <cell r="AH116">
            <v>9.9369999999999994</v>
          </cell>
          <cell r="AI116">
            <v>375.90800000000002</v>
          </cell>
          <cell r="AL116">
            <v>177.89</v>
          </cell>
          <cell r="AM116">
            <v>88.938000000000002</v>
          </cell>
          <cell r="AN116">
            <v>15.231999999999999</v>
          </cell>
          <cell r="AO116">
            <v>31.483000000000001</v>
          </cell>
          <cell r="AP116">
            <v>9.4109999999999996</v>
          </cell>
          <cell r="AQ116">
            <v>9.9610000000000003</v>
          </cell>
          <cell r="AR116">
            <v>9.0299999999999994</v>
          </cell>
          <cell r="AS116">
            <v>341.94499999999994</v>
          </cell>
          <cell r="AU116">
            <v>0.95</v>
          </cell>
          <cell r="AX116">
            <v>168.99600000000001</v>
          </cell>
          <cell r="AY116">
            <v>84.491</v>
          </cell>
          <cell r="AZ116">
            <v>14.47</v>
          </cell>
          <cell r="BA116">
            <v>29.908999999999999</v>
          </cell>
          <cell r="BB116">
            <v>8.94</v>
          </cell>
          <cell r="BC116">
            <v>9.4629999999999992</v>
          </cell>
          <cell r="BD116">
            <v>8.5790000000000006</v>
          </cell>
          <cell r="BE116">
            <v>324.84800000000007</v>
          </cell>
          <cell r="BH116">
            <v>6.69</v>
          </cell>
          <cell r="BI116">
            <v>3.2469999999999999</v>
          </cell>
          <cell r="BJ116">
            <v>0.46800000000000003</v>
          </cell>
          <cell r="BK116">
            <v>1.004</v>
          </cell>
          <cell r="BL116">
            <v>0.25900000000000001</v>
          </cell>
          <cell r="BM116">
            <v>0.27600000000000002</v>
          </cell>
          <cell r="BN116">
            <v>0.221</v>
          </cell>
          <cell r="BO116">
            <v>12.165000000000001</v>
          </cell>
          <cell r="BR116">
            <v>11.801</v>
          </cell>
          <cell r="BS116">
            <v>8.1430000000000007</v>
          </cell>
          <cell r="BT116">
            <v>1.518</v>
          </cell>
          <cell r="BU116">
            <v>3.266</v>
          </cell>
          <cell r="BV116">
            <v>1.085</v>
          </cell>
          <cell r="BW116">
            <v>1.1479999999999999</v>
          </cell>
          <cell r="BX116">
            <v>1.0409999999999999</v>
          </cell>
          <cell r="BY116">
            <v>28.002000000000002</v>
          </cell>
          <cell r="CA116">
            <v>2.2330000000000001</v>
          </cell>
          <cell r="CB116">
            <v>2.298</v>
          </cell>
          <cell r="CD116">
            <v>55.606999999999992</v>
          </cell>
          <cell r="CE116">
            <v>57.003999999999998</v>
          </cell>
          <cell r="CF116">
            <v>55.902999999999999</v>
          </cell>
          <cell r="CH116">
            <v>0.3</v>
          </cell>
          <cell r="CI116">
            <v>-25.77</v>
          </cell>
          <cell r="CQ116" t="str">
            <v>PriceTableDevonNGL</v>
          </cell>
        </row>
        <row r="117">
          <cell r="B117" t="str">
            <v>72-400-158</v>
          </cell>
          <cell r="C117" t="str">
            <v>Devon-GTH00086</v>
          </cell>
          <cell r="D117" t="str">
            <v>Hendrick Stoker Lavite SA 1H</v>
          </cell>
          <cell r="E117">
            <v>313.63400000000001</v>
          </cell>
          <cell r="F117">
            <v>403.00299999999999</v>
          </cell>
          <cell r="G117">
            <v>144.84</v>
          </cell>
          <cell r="H117">
            <v>175.00299999999999</v>
          </cell>
          <cell r="K117">
            <v>458.47400000000005</v>
          </cell>
          <cell r="L117">
            <v>578.00599999999997</v>
          </cell>
          <cell r="N117">
            <v>458.47400000000005</v>
          </cell>
          <cell r="O117">
            <v>578.00599999999997</v>
          </cell>
          <cell r="R117">
            <v>3.2608999999999999</v>
          </cell>
          <cell r="S117">
            <v>1.2154</v>
          </cell>
          <cell r="T117">
            <v>0.2316</v>
          </cell>
          <cell r="U117">
            <v>0.3992</v>
          </cell>
          <cell r="V117">
            <v>0.13550000000000001</v>
          </cell>
          <cell r="W117">
            <v>0.14680000000000001</v>
          </cell>
          <cell r="X117">
            <v>0.2908</v>
          </cell>
          <cell r="Y117">
            <v>5.6802000000000001</v>
          </cell>
          <cell r="AB117">
            <v>1495.038</v>
          </cell>
          <cell r="AC117">
            <v>557.22900000000004</v>
          </cell>
          <cell r="AD117">
            <v>106.18300000000001</v>
          </cell>
          <cell r="AE117">
            <v>183.023</v>
          </cell>
          <cell r="AF117">
            <v>62.122999999999998</v>
          </cell>
          <cell r="AG117">
            <v>67.304000000000002</v>
          </cell>
          <cell r="AH117">
            <v>133.32400000000001</v>
          </cell>
          <cell r="AI117">
            <v>2604.2240000000002</v>
          </cell>
          <cell r="AL117">
            <v>1179.499</v>
          </cell>
          <cell r="AM117">
            <v>599.15300000000002</v>
          </cell>
          <cell r="AN117">
            <v>104.851</v>
          </cell>
          <cell r="AO117">
            <v>222.52099999999999</v>
          </cell>
          <cell r="AP117">
            <v>71.747</v>
          </cell>
          <cell r="AQ117">
            <v>80.697000000000003</v>
          </cell>
          <cell r="AR117">
            <v>121.15900000000001</v>
          </cell>
          <cell r="AS117">
            <v>2379.6270000000004</v>
          </cell>
          <cell r="AU117">
            <v>0.95</v>
          </cell>
          <cell r="AX117">
            <v>1120.5239999999999</v>
          </cell>
          <cell r="AY117">
            <v>569.19500000000005</v>
          </cell>
          <cell r="AZ117">
            <v>99.608000000000004</v>
          </cell>
          <cell r="BA117">
            <v>211.39500000000001</v>
          </cell>
          <cell r="BB117">
            <v>68.16</v>
          </cell>
          <cell r="BC117">
            <v>76.662000000000006</v>
          </cell>
          <cell r="BD117">
            <v>115.101</v>
          </cell>
          <cell r="BE117">
            <v>2260.645</v>
          </cell>
          <cell r="BH117">
            <v>44.356000000000002</v>
          </cell>
          <cell r="BI117">
            <v>21.872</v>
          </cell>
          <cell r="BJ117">
            <v>3.222</v>
          </cell>
          <cell r="BK117">
            <v>7.0990000000000002</v>
          </cell>
          <cell r="BL117">
            <v>1.9730000000000001</v>
          </cell>
          <cell r="BM117">
            <v>2.2389999999999999</v>
          </cell>
          <cell r="BN117">
            <v>2.9630000000000001</v>
          </cell>
          <cell r="BO117">
            <v>83.724000000000004</v>
          </cell>
          <cell r="BR117">
            <v>78.248000000000005</v>
          </cell>
          <cell r="BS117">
            <v>54.86</v>
          </cell>
          <cell r="BT117">
            <v>10.446</v>
          </cell>
          <cell r="BU117">
            <v>23.084</v>
          </cell>
          <cell r="BV117">
            <v>8.27</v>
          </cell>
          <cell r="BW117">
            <v>9.3019999999999996</v>
          </cell>
          <cell r="BX117">
            <v>13.965</v>
          </cell>
          <cell r="BY117">
            <v>198.17500000000001</v>
          </cell>
          <cell r="CA117">
            <v>15.025</v>
          </cell>
          <cell r="CB117">
            <v>15.46</v>
          </cell>
          <cell r="CD117">
            <v>364.37099999999998</v>
          </cell>
          <cell r="CE117">
            <v>373.52699999999999</v>
          </cell>
          <cell r="CF117">
            <v>366.31099999999998</v>
          </cell>
          <cell r="CH117">
            <v>0.3</v>
          </cell>
          <cell r="CI117">
            <v>-173.4</v>
          </cell>
          <cell r="CQ117" t="str">
            <v>PriceTableDevonNGL</v>
          </cell>
        </row>
        <row r="118">
          <cell r="B118" t="str">
            <v>72-400-160</v>
          </cell>
          <cell r="C118" t="str">
            <v>Devon-GTH00086</v>
          </cell>
          <cell r="D118" t="str">
            <v>Clark-Carter (SA) 1H</v>
          </cell>
          <cell r="E118">
            <v>407.12400000000002</v>
          </cell>
          <cell r="F118">
            <v>524.35900000000004</v>
          </cell>
          <cell r="G118">
            <v>188.01499999999999</v>
          </cell>
          <cell r="H118">
            <v>227.70099999999999</v>
          </cell>
          <cell r="K118">
            <v>595.13900000000001</v>
          </cell>
          <cell r="L118">
            <v>752.06000000000006</v>
          </cell>
          <cell r="N118">
            <v>595.13900000000001</v>
          </cell>
          <cell r="O118">
            <v>752.06000000000006</v>
          </cell>
          <cell r="R118">
            <v>3.3818999999999999</v>
          </cell>
          <cell r="S118">
            <v>1.2813000000000001</v>
          </cell>
          <cell r="T118">
            <v>0.2429</v>
          </cell>
          <cell r="U118">
            <v>0.41909999999999997</v>
          </cell>
          <cell r="V118">
            <v>0.13700000000000001</v>
          </cell>
          <cell r="W118">
            <v>0.14510000000000001</v>
          </cell>
          <cell r="X118">
            <v>0.2303</v>
          </cell>
          <cell r="Y118">
            <v>5.8376000000000001</v>
          </cell>
          <cell r="AB118">
            <v>2012.701</v>
          </cell>
          <cell r="AC118">
            <v>762.55200000000002</v>
          </cell>
          <cell r="AD118">
            <v>144.559</v>
          </cell>
          <cell r="AE118">
            <v>249.423</v>
          </cell>
          <cell r="AF118">
            <v>81.534000000000006</v>
          </cell>
          <cell r="AG118">
            <v>86.355000000000004</v>
          </cell>
          <cell r="AH118">
            <v>137.06100000000001</v>
          </cell>
          <cell r="AI118">
            <v>3474.1850000000009</v>
          </cell>
          <cell r="AL118">
            <v>1587.9059999999999</v>
          </cell>
          <cell r="AM118">
            <v>819.92399999999998</v>
          </cell>
          <cell r="AN118">
            <v>142.74600000000001</v>
          </cell>
          <cell r="AO118">
            <v>303.25099999999998</v>
          </cell>
          <cell r="AP118">
            <v>94.165000000000006</v>
          </cell>
          <cell r="AQ118">
            <v>103.539</v>
          </cell>
          <cell r="AR118">
            <v>124.55500000000001</v>
          </cell>
          <cell r="AS118">
            <v>3176.0860000000002</v>
          </cell>
          <cell r="AU118">
            <v>0.95</v>
          </cell>
          <cell r="AX118">
            <v>1508.511</v>
          </cell>
          <cell r="AY118">
            <v>778.928</v>
          </cell>
          <cell r="AZ118">
            <v>135.60900000000001</v>
          </cell>
          <cell r="BA118">
            <v>288.08800000000002</v>
          </cell>
          <cell r="BB118">
            <v>89.456999999999994</v>
          </cell>
          <cell r="BC118">
            <v>98.361999999999995</v>
          </cell>
          <cell r="BD118">
            <v>118.327</v>
          </cell>
          <cell r="BE118">
            <v>3017.2820000000002</v>
          </cell>
          <cell r="BH118">
            <v>59.713999999999999</v>
          </cell>
          <cell r="BI118">
            <v>29.931999999999999</v>
          </cell>
          <cell r="BJ118">
            <v>4.3869999999999996</v>
          </cell>
          <cell r="BK118">
            <v>9.6739999999999995</v>
          </cell>
          <cell r="BL118">
            <v>2.59</v>
          </cell>
          <cell r="BM118">
            <v>2.8730000000000002</v>
          </cell>
          <cell r="BN118">
            <v>3.0459999999999998</v>
          </cell>
          <cell r="BO118">
            <v>112.21600000000001</v>
          </cell>
          <cell r="BR118">
            <v>105.342</v>
          </cell>
          <cell r="BS118">
            <v>75.075000000000003</v>
          </cell>
          <cell r="BT118">
            <v>14.222</v>
          </cell>
          <cell r="BU118">
            <v>31.459</v>
          </cell>
          <cell r="BV118">
            <v>10.853999999999999</v>
          </cell>
          <cell r="BW118">
            <v>11.933999999999999</v>
          </cell>
          <cell r="BX118">
            <v>14.356999999999999</v>
          </cell>
          <cell r="BY118">
            <v>263.24299999999999</v>
          </cell>
          <cell r="CA118">
            <v>19.548999999999999</v>
          </cell>
          <cell r="CB118">
            <v>20.114999999999998</v>
          </cell>
          <cell r="CD118">
            <v>468.70200000000006</v>
          </cell>
          <cell r="CE118">
            <v>480.47899999999998</v>
          </cell>
          <cell r="CF118">
            <v>471.19600000000003</v>
          </cell>
          <cell r="CH118">
            <v>0.3</v>
          </cell>
          <cell r="CI118">
            <v>-225.62</v>
          </cell>
          <cell r="CQ118" t="str">
            <v>PriceTableDevonNGL</v>
          </cell>
        </row>
        <row r="119">
          <cell r="B119" t="str">
            <v>72-400-161</v>
          </cell>
          <cell r="C119" t="str">
            <v>Devon-GTH00086</v>
          </cell>
          <cell r="D119" t="str">
            <v>Sansone-Bedinger (SA) A1H</v>
          </cell>
          <cell r="E119">
            <v>36.700000000000003</v>
          </cell>
          <cell r="F119">
            <v>46.451000000000001</v>
          </cell>
          <cell r="G119">
            <v>16.948</v>
          </cell>
          <cell r="H119">
            <v>20.170999999999999</v>
          </cell>
          <cell r="K119">
            <v>53.648000000000003</v>
          </cell>
          <cell r="L119">
            <v>66.622</v>
          </cell>
          <cell r="N119">
            <v>53.648000000000003</v>
          </cell>
          <cell r="O119">
            <v>66.622</v>
          </cell>
          <cell r="R119">
            <v>3.1855000000000002</v>
          </cell>
          <cell r="S119">
            <v>1.1424000000000001</v>
          </cell>
          <cell r="T119">
            <v>0.21390000000000001</v>
          </cell>
          <cell r="U119">
            <v>0.35470000000000002</v>
          </cell>
          <cell r="V119">
            <v>0.1235</v>
          </cell>
          <cell r="W119">
            <v>0.1278</v>
          </cell>
          <cell r="X119">
            <v>0.24840000000000001</v>
          </cell>
          <cell r="Y119">
            <v>5.3962000000000003</v>
          </cell>
          <cell r="AB119">
            <v>170.89599999999999</v>
          </cell>
          <cell r="AC119">
            <v>61.286999999999999</v>
          </cell>
          <cell r="AD119">
            <v>11.475</v>
          </cell>
          <cell r="AE119">
            <v>19.029</v>
          </cell>
          <cell r="AF119">
            <v>6.6260000000000003</v>
          </cell>
          <cell r="AG119">
            <v>6.8559999999999999</v>
          </cell>
          <cell r="AH119">
            <v>13.326000000000001</v>
          </cell>
          <cell r="AI119">
            <v>289.495</v>
          </cell>
          <cell r="AL119">
            <v>134.827</v>
          </cell>
          <cell r="AM119">
            <v>65.897999999999996</v>
          </cell>
          <cell r="AN119">
            <v>11.331</v>
          </cell>
          <cell r="AO119">
            <v>23.135999999999999</v>
          </cell>
          <cell r="AP119">
            <v>7.6529999999999996</v>
          </cell>
          <cell r="AQ119">
            <v>8.2200000000000006</v>
          </cell>
          <cell r="AR119">
            <v>12.11</v>
          </cell>
          <cell r="AS119">
            <v>263.17499999999995</v>
          </cell>
          <cell r="AU119">
            <v>0.95</v>
          </cell>
          <cell r="AX119">
            <v>128.08600000000001</v>
          </cell>
          <cell r="AY119">
            <v>62.603000000000002</v>
          </cell>
          <cell r="AZ119">
            <v>10.763999999999999</v>
          </cell>
          <cell r="BA119">
            <v>21.978999999999999</v>
          </cell>
          <cell r="BB119">
            <v>7.27</v>
          </cell>
          <cell r="BC119">
            <v>7.8090000000000002</v>
          </cell>
          <cell r="BD119">
            <v>11.505000000000001</v>
          </cell>
          <cell r="BE119">
            <v>250.01600000000002</v>
          </cell>
          <cell r="BH119">
            <v>5.07</v>
          </cell>
          <cell r="BI119">
            <v>2.4060000000000001</v>
          </cell>
          <cell r="BJ119">
            <v>0.34799999999999998</v>
          </cell>
          <cell r="BK119">
            <v>0.73799999999999999</v>
          </cell>
          <cell r="BL119">
            <v>0.21</v>
          </cell>
          <cell r="BM119">
            <v>0.22800000000000001</v>
          </cell>
          <cell r="BN119">
            <v>0.29599999999999999</v>
          </cell>
          <cell r="BO119">
            <v>9.2960000000000012</v>
          </cell>
          <cell r="BR119">
            <v>8.9440000000000008</v>
          </cell>
          <cell r="BS119">
            <v>6.0339999999999998</v>
          </cell>
          <cell r="BT119">
            <v>1.129</v>
          </cell>
          <cell r="BU119">
            <v>2.4</v>
          </cell>
          <cell r="BV119">
            <v>0.88200000000000001</v>
          </cell>
          <cell r="BW119">
            <v>0.94699999999999995</v>
          </cell>
          <cell r="BX119">
            <v>1.3959999999999999</v>
          </cell>
          <cell r="BY119">
            <v>21.732000000000003</v>
          </cell>
          <cell r="CA119">
            <v>1.732</v>
          </cell>
          <cell r="CB119">
            <v>1.782</v>
          </cell>
          <cell r="CD119">
            <v>43.108000000000004</v>
          </cell>
          <cell r="CE119">
            <v>44.191000000000003</v>
          </cell>
          <cell r="CF119">
            <v>43.337000000000003</v>
          </cell>
          <cell r="CH119">
            <v>0.3</v>
          </cell>
          <cell r="CI119">
            <v>-19.989999999999998</v>
          </cell>
          <cell r="CQ119" t="str">
            <v>PriceTableDevonNGL</v>
          </cell>
        </row>
        <row r="120">
          <cell r="B120" t="str">
            <v>72-400-162</v>
          </cell>
          <cell r="C120" t="str">
            <v>Devon-GTH00086</v>
          </cell>
          <cell r="D120" t="str">
            <v>Sansone-Robertson (SA) 1H</v>
          </cell>
          <cell r="E120">
            <v>783.41700000000003</v>
          </cell>
          <cell r="F120">
            <v>993.99400000000003</v>
          </cell>
          <cell r="G120">
            <v>361.79199999999997</v>
          </cell>
          <cell r="H120">
            <v>431.63900000000001</v>
          </cell>
          <cell r="K120">
            <v>1145.2090000000001</v>
          </cell>
          <cell r="L120">
            <v>1425.633</v>
          </cell>
          <cell r="N120">
            <v>1145.2090000000001</v>
          </cell>
          <cell r="O120">
            <v>1425.633</v>
          </cell>
          <cell r="R120">
            <v>3.194</v>
          </cell>
          <cell r="S120">
            <v>1.1371</v>
          </cell>
          <cell r="T120">
            <v>0.21260000000000001</v>
          </cell>
          <cell r="U120">
            <v>0.3503</v>
          </cell>
          <cell r="V120">
            <v>0.12239999999999999</v>
          </cell>
          <cell r="W120">
            <v>0.12529999999999999</v>
          </cell>
          <cell r="X120">
            <v>0.2656</v>
          </cell>
          <cell r="Y120">
            <v>5.4073000000000002</v>
          </cell>
          <cell r="AB120">
            <v>3657.7979999999998</v>
          </cell>
          <cell r="AC120">
            <v>1302.2170000000001</v>
          </cell>
          <cell r="AD120">
            <v>243.471</v>
          </cell>
          <cell r="AE120">
            <v>401.16699999999997</v>
          </cell>
          <cell r="AF120">
            <v>140.17400000000001</v>
          </cell>
          <cell r="AG120">
            <v>143.495</v>
          </cell>
          <cell r="AH120">
            <v>304.16800000000001</v>
          </cell>
          <cell r="AI120">
            <v>6192.4899999999989</v>
          </cell>
          <cell r="AL120">
            <v>2885.7930000000001</v>
          </cell>
          <cell r="AM120">
            <v>1400.192</v>
          </cell>
          <cell r="AN120">
            <v>240.41800000000001</v>
          </cell>
          <cell r="AO120">
            <v>487.74299999999999</v>
          </cell>
          <cell r="AP120">
            <v>161.88999999999999</v>
          </cell>
          <cell r="AQ120">
            <v>172.05</v>
          </cell>
          <cell r="AR120">
            <v>276.41500000000002</v>
          </cell>
          <cell r="AS120">
            <v>5624.5010000000011</v>
          </cell>
          <cell r="AU120">
            <v>0.95</v>
          </cell>
          <cell r="AX120">
            <v>2741.5030000000002</v>
          </cell>
          <cell r="AY120">
            <v>1330.182</v>
          </cell>
          <cell r="AZ120">
            <v>228.39699999999999</v>
          </cell>
          <cell r="BA120">
            <v>463.35599999999999</v>
          </cell>
          <cell r="BB120">
            <v>153.79599999999999</v>
          </cell>
          <cell r="BC120">
            <v>163.44800000000001</v>
          </cell>
          <cell r="BD120">
            <v>262.59399999999999</v>
          </cell>
          <cell r="BE120">
            <v>5343.2760000000007</v>
          </cell>
          <cell r="BH120">
            <v>108.52200000000001</v>
          </cell>
          <cell r="BI120">
            <v>51.113999999999997</v>
          </cell>
          <cell r="BJ120">
            <v>7.3890000000000002</v>
          </cell>
          <cell r="BK120">
            <v>15.558999999999999</v>
          </cell>
          <cell r="BL120">
            <v>4.452</v>
          </cell>
          <cell r="BM120">
            <v>4.774</v>
          </cell>
          <cell r="BN120">
            <v>6.76</v>
          </cell>
          <cell r="BO120">
            <v>198.57</v>
          </cell>
          <cell r="BR120">
            <v>191.44399999999999</v>
          </cell>
          <cell r="BS120">
            <v>128.20599999999999</v>
          </cell>
          <cell r="BT120">
            <v>23.952999999999999</v>
          </cell>
          <cell r="BU120">
            <v>50.597999999999999</v>
          </cell>
          <cell r="BV120">
            <v>18.66</v>
          </cell>
          <cell r="BW120">
            <v>19.831</v>
          </cell>
          <cell r="BX120">
            <v>31.861000000000001</v>
          </cell>
          <cell r="BY120">
            <v>464.553</v>
          </cell>
          <cell r="CA120">
            <v>37.057000000000002</v>
          </cell>
          <cell r="CB120">
            <v>38.131</v>
          </cell>
          <cell r="CD120">
            <v>922.94900000000007</v>
          </cell>
          <cell r="CE120">
            <v>946.14</v>
          </cell>
          <cell r="CF120">
            <v>927.86099999999999</v>
          </cell>
          <cell r="CH120">
            <v>0.3</v>
          </cell>
          <cell r="CI120">
            <v>-427.69</v>
          </cell>
          <cell r="CQ120" t="str">
            <v>PriceTableDevonNGL</v>
          </cell>
        </row>
        <row r="121">
          <cell r="B121" t="str">
            <v>72-400-163</v>
          </cell>
          <cell r="C121" t="str">
            <v>Devon-GTH00086</v>
          </cell>
          <cell r="D121" t="str">
            <v>Sansone-Robertson (SA) A1H</v>
          </cell>
          <cell r="E121">
            <v>245.51300000000001</v>
          </cell>
          <cell r="F121">
            <v>310.61500000000001</v>
          </cell>
          <cell r="G121">
            <v>113.381</v>
          </cell>
          <cell r="H121">
            <v>134.88300000000001</v>
          </cell>
          <cell r="K121">
            <v>358.89400000000001</v>
          </cell>
          <cell r="L121">
            <v>445.49800000000005</v>
          </cell>
          <cell r="N121">
            <v>358.89400000000001</v>
          </cell>
          <cell r="O121">
            <v>445.49800000000005</v>
          </cell>
          <cell r="R121">
            <v>3.1223000000000001</v>
          </cell>
          <cell r="S121">
            <v>1.1186</v>
          </cell>
          <cell r="T121">
            <v>0.214</v>
          </cell>
          <cell r="U121">
            <v>0.34820000000000001</v>
          </cell>
          <cell r="V121">
            <v>0.1237</v>
          </cell>
          <cell r="W121">
            <v>0.12659999999999999</v>
          </cell>
          <cell r="X121">
            <v>0.26650000000000001</v>
          </cell>
          <cell r="Y121">
            <v>5.3198999999999996</v>
          </cell>
          <cell r="AB121">
            <v>1120.575</v>
          </cell>
          <cell r="AC121">
            <v>401.459</v>
          </cell>
          <cell r="AD121">
            <v>76.802999999999997</v>
          </cell>
          <cell r="AE121">
            <v>124.967</v>
          </cell>
          <cell r="AF121">
            <v>44.395000000000003</v>
          </cell>
          <cell r="AG121">
            <v>45.436</v>
          </cell>
          <cell r="AH121">
            <v>95.644999999999996</v>
          </cell>
          <cell r="AI121">
            <v>1909.28</v>
          </cell>
          <cell r="AL121">
            <v>884.07</v>
          </cell>
          <cell r="AM121">
            <v>431.66399999999999</v>
          </cell>
          <cell r="AN121">
            <v>75.84</v>
          </cell>
          <cell r="AO121">
            <v>151.93600000000001</v>
          </cell>
          <cell r="AP121">
            <v>51.273000000000003</v>
          </cell>
          <cell r="AQ121">
            <v>54.478000000000002</v>
          </cell>
          <cell r="AR121">
            <v>86.918000000000006</v>
          </cell>
          <cell r="AS121">
            <v>1736.1789999999996</v>
          </cell>
          <cell r="AU121">
            <v>0.95</v>
          </cell>
          <cell r="AX121">
            <v>839.86699999999996</v>
          </cell>
          <cell r="AY121">
            <v>410.08100000000002</v>
          </cell>
          <cell r="AZ121">
            <v>72.048000000000002</v>
          </cell>
          <cell r="BA121">
            <v>144.339</v>
          </cell>
          <cell r="BB121">
            <v>48.709000000000003</v>
          </cell>
          <cell r="BC121">
            <v>51.753999999999998</v>
          </cell>
          <cell r="BD121">
            <v>82.572000000000003</v>
          </cell>
          <cell r="BE121">
            <v>1649.37</v>
          </cell>
          <cell r="BH121">
            <v>33.246000000000002</v>
          </cell>
          <cell r="BI121">
            <v>15.757999999999999</v>
          </cell>
          <cell r="BJ121">
            <v>2.331</v>
          </cell>
          <cell r="BK121">
            <v>4.8470000000000004</v>
          </cell>
          <cell r="BL121">
            <v>1.41</v>
          </cell>
          <cell r="BM121">
            <v>1.5109999999999999</v>
          </cell>
          <cell r="BN121">
            <v>2.1259999999999999</v>
          </cell>
          <cell r="BO121">
            <v>61.229000000000006</v>
          </cell>
          <cell r="BR121">
            <v>58.649000000000001</v>
          </cell>
          <cell r="BS121">
            <v>39.524000000000001</v>
          </cell>
          <cell r="BT121">
            <v>7.556</v>
          </cell>
          <cell r="BU121">
            <v>15.762</v>
          </cell>
          <cell r="BV121">
            <v>5.91</v>
          </cell>
          <cell r="BW121">
            <v>6.2789999999999999</v>
          </cell>
          <cell r="BX121">
            <v>10.019</v>
          </cell>
          <cell r="BY121">
            <v>143.69900000000001</v>
          </cell>
          <cell r="CA121">
            <v>11.581</v>
          </cell>
          <cell r="CB121">
            <v>11.916</v>
          </cell>
          <cell r="CD121">
            <v>289.88300000000004</v>
          </cell>
          <cell r="CE121">
            <v>297.16699999999997</v>
          </cell>
          <cell r="CF121">
            <v>291.42599999999999</v>
          </cell>
          <cell r="CH121">
            <v>0.3</v>
          </cell>
          <cell r="CI121">
            <v>-133.65</v>
          </cell>
          <cell r="CQ121" t="str">
            <v>PriceTableDevonNGL</v>
          </cell>
        </row>
        <row r="122">
          <cell r="B122" t="str">
            <v>72-400-164</v>
          </cell>
          <cell r="C122" t="str">
            <v>Devon-GTH00086</v>
          </cell>
          <cell r="D122" t="str">
            <v>Faxel 8H</v>
          </cell>
          <cell r="E122">
            <v>286.678</v>
          </cell>
          <cell r="F122">
            <v>368.26</v>
          </cell>
          <cell r="G122">
            <v>132.392</v>
          </cell>
          <cell r="H122">
            <v>159.916</v>
          </cell>
          <cell r="K122">
            <v>419.07</v>
          </cell>
          <cell r="L122">
            <v>528.17599999999993</v>
          </cell>
          <cell r="N122">
            <v>419.07</v>
          </cell>
          <cell r="O122">
            <v>528.17599999999993</v>
          </cell>
          <cell r="R122">
            <v>3.3622000000000001</v>
          </cell>
          <cell r="S122">
            <v>1.2652000000000001</v>
          </cell>
          <cell r="T122">
            <v>0.2266</v>
          </cell>
          <cell r="U122">
            <v>0.41980000000000001</v>
          </cell>
          <cell r="V122">
            <v>0.1363</v>
          </cell>
          <cell r="W122">
            <v>0.14940000000000001</v>
          </cell>
          <cell r="X122">
            <v>0.20469999999999999</v>
          </cell>
          <cell r="Y122">
            <v>5.7641999999999998</v>
          </cell>
          <cell r="AB122">
            <v>1408.9970000000001</v>
          </cell>
          <cell r="AC122">
            <v>530.20699999999999</v>
          </cell>
          <cell r="AD122">
            <v>94.960999999999999</v>
          </cell>
          <cell r="AE122">
            <v>175.92599999999999</v>
          </cell>
          <cell r="AF122">
            <v>57.119</v>
          </cell>
          <cell r="AG122">
            <v>62.609000000000002</v>
          </cell>
          <cell r="AH122">
            <v>85.784000000000006</v>
          </cell>
          <cell r="AI122">
            <v>2415.6030000000005</v>
          </cell>
          <cell r="AL122">
            <v>1111.6179999999999</v>
          </cell>
          <cell r="AM122">
            <v>570.09799999999996</v>
          </cell>
          <cell r="AN122">
            <v>93.77</v>
          </cell>
          <cell r="AO122">
            <v>213.893</v>
          </cell>
          <cell r="AP122">
            <v>65.968000000000004</v>
          </cell>
          <cell r="AQ122">
            <v>75.067999999999998</v>
          </cell>
          <cell r="AR122">
            <v>77.956999999999994</v>
          </cell>
          <cell r="AS122">
            <v>2208.3719999999998</v>
          </cell>
          <cell r="AU122">
            <v>0.95</v>
          </cell>
          <cell r="AX122">
            <v>1056.037</v>
          </cell>
          <cell r="AY122">
            <v>541.59299999999996</v>
          </cell>
          <cell r="AZ122">
            <v>89.081999999999994</v>
          </cell>
          <cell r="BA122">
            <v>203.19800000000001</v>
          </cell>
          <cell r="BB122">
            <v>62.67</v>
          </cell>
          <cell r="BC122">
            <v>71.314999999999998</v>
          </cell>
          <cell r="BD122">
            <v>74.058999999999997</v>
          </cell>
          <cell r="BE122">
            <v>2097.9540000000002</v>
          </cell>
          <cell r="BH122">
            <v>41.802999999999997</v>
          </cell>
          <cell r="BI122">
            <v>20.812000000000001</v>
          </cell>
          <cell r="BJ122">
            <v>2.8820000000000001</v>
          </cell>
          <cell r="BK122">
            <v>6.8230000000000004</v>
          </cell>
          <cell r="BL122">
            <v>1.8140000000000001</v>
          </cell>
          <cell r="BM122">
            <v>2.0830000000000002</v>
          </cell>
          <cell r="BN122">
            <v>1.907</v>
          </cell>
          <cell r="BO122">
            <v>78.123999999999981</v>
          </cell>
          <cell r="BR122">
            <v>73.745000000000005</v>
          </cell>
          <cell r="BS122">
            <v>52.2</v>
          </cell>
          <cell r="BT122">
            <v>9.3420000000000005</v>
          </cell>
          <cell r="BU122">
            <v>22.189</v>
          </cell>
          <cell r="BV122">
            <v>7.6040000000000001</v>
          </cell>
          <cell r="BW122">
            <v>8.6530000000000005</v>
          </cell>
          <cell r="BX122">
            <v>8.9860000000000007</v>
          </cell>
          <cell r="BY122">
            <v>182.71899999999999</v>
          </cell>
          <cell r="CA122">
            <v>13.728999999999999</v>
          </cell>
          <cell r="CB122">
            <v>14.127000000000001</v>
          </cell>
          <cell r="CD122">
            <v>331.32999999999993</v>
          </cell>
          <cell r="CE122">
            <v>339.65499999999997</v>
          </cell>
          <cell r="CF122">
            <v>333.09300000000002</v>
          </cell>
          <cell r="CH122">
            <v>0.3</v>
          </cell>
          <cell r="CI122">
            <v>-158.44999999999999</v>
          </cell>
          <cell r="CQ122" t="str">
            <v>PriceTableDevonNGL</v>
          </cell>
        </row>
        <row r="123">
          <cell r="B123" t="str">
            <v>72-400-165</v>
          </cell>
          <cell r="C123" t="str">
            <v>Devon-GTH00086</v>
          </cell>
          <cell r="D123" t="str">
            <v>Faxel 9H</v>
          </cell>
          <cell r="E123">
            <v>128.464</v>
          </cell>
          <cell r="F123">
            <v>164.328</v>
          </cell>
          <cell r="G123">
            <v>59.326000000000001</v>
          </cell>
          <cell r="H123">
            <v>71.358999999999995</v>
          </cell>
          <cell r="K123">
            <v>187.79</v>
          </cell>
          <cell r="L123">
            <v>235.68700000000001</v>
          </cell>
          <cell r="N123">
            <v>187.79</v>
          </cell>
          <cell r="O123">
            <v>235.68700000000001</v>
          </cell>
          <cell r="R123">
            <v>3.2324999999999999</v>
          </cell>
          <cell r="S123">
            <v>1.1957</v>
          </cell>
          <cell r="T123">
            <v>0.2198</v>
          </cell>
          <cell r="U123">
            <v>0.39589999999999997</v>
          </cell>
          <cell r="V123">
            <v>0.1336</v>
          </cell>
          <cell r="W123">
            <v>0.14460000000000001</v>
          </cell>
          <cell r="X123">
            <v>0.26650000000000001</v>
          </cell>
          <cell r="Y123">
            <v>5.5885999999999996</v>
          </cell>
          <cell r="AB123">
            <v>607.03099999999995</v>
          </cell>
          <cell r="AC123">
            <v>224.541</v>
          </cell>
          <cell r="AD123">
            <v>41.276000000000003</v>
          </cell>
          <cell r="AE123">
            <v>74.346000000000004</v>
          </cell>
          <cell r="AF123">
            <v>25.088999999999999</v>
          </cell>
          <cell r="AG123">
            <v>27.154</v>
          </cell>
          <cell r="AH123">
            <v>50.045999999999999</v>
          </cell>
          <cell r="AI123">
            <v>1049.4829999999999</v>
          </cell>
          <cell r="AL123">
            <v>478.91300000000001</v>
          </cell>
          <cell r="AM123">
            <v>241.435</v>
          </cell>
          <cell r="AN123">
            <v>40.758000000000003</v>
          </cell>
          <cell r="AO123">
            <v>90.391000000000005</v>
          </cell>
          <cell r="AP123">
            <v>28.975999999999999</v>
          </cell>
          <cell r="AQ123">
            <v>32.558</v>
          </cell>
          <cell r="AR123">
            <v>45.48</v>
          </cell>
          <cell r="AS123">
            <v>958.51099999999997</v>
          </cell>
          <cell r="AU123">
            <v>0.95</v>
          </cell>
          <cell r="AX123">
            <v>454.96699999999998</v>
          </cell>
          <cell r="AY123">
            <v>229.363</v>
          </cell>
          <cell r="AZ123">
            <v>38.72</v>
          </cell>
          <cell r="BA123">
            <v>85.870999999999995</v>
          </cell>
          <cell r="BB123">
            <v>27.527000000000001</v>
          </cell>
          <cell r="BC123">
            <v>30.93</v>
          </cell>
          <cell r="BD123">
            <v>43.206000000000003</v>
          </cell>
          <cell r="BE123">
            <v>910.58399999999995</v>
          </cell>
          <cell r="BH123">
            <v>18.010000000000002</v>
          </cell>
          <cell r="BI123">
            <v>8.8140000000000001</v>
          </cell>
          <cell r="BJ123">
            <v>1.2529999999999999</v>
          </cell>
          <cell r="BK123">
            <v>2.8839999999999999</v>
          </cell>
          <cell r="BL123">
            <v>0.79700000000000004</v>
          </cell>
          <cell r="BM123">
            <v>0.90300000000000002</v>
          </cell>
          <cell r="BN123">
            <v>1.1120000000000001</v>
          </cell>
          <cell r="BO123">
            <v>33.773000000000003</v>
          </cell>
          <cell r="BR123">
            <v>31.771000000000001</v>
          </cell>
          <cell r="BS123">
            <v>22.106999999999999</v>
          </cell>
          <cell r="BT123">
            <v>4.0609999999999999</v>
          </cell>
          <cell r="BU123">
            <v>9.3770000000000007</v>
          </cell>
          <cell r="BV123">
            <v>3.34</v>
          </cell>
          <cell r="BW123">
            <v>3.7530000000000001</v>
          </cell>
          <cell r="BX123">
            <v>5.242</v>
          </cell>
          <cell r="BY123">
            <v>79.65100000000001</v>
          </cell>
          <cell r="CA123">
            <v>6.1269999999999998</v>
          </cell>
          <cell r="CB123">
            <v>6.3040000000000003</v>
          </cell>
          <cell r="CD123">
            <v>149.732</v>
          </cell>
          <cell r="CE123">
            <v>153.494</v>
          </cell>
          <cell r="CF123">
            <v>150.529</v>
          </cell>
          <cell r="CH123">
            <v>0.3</v>
          </cell>
          <cell r="CI123">
            <v>-70.709999999999994</v>
          </cell>
          <cell r="CQ123" t="str">
            <v>PriceTableDevonNGL</v>
          </cell>
        </row>
        <row r="124">
          <cell r="B124" t="str">
            <v>72-400-167</v>
          </cell>
          <cell r="C124" t="str">
            <v>Devon-GTH00086</v>
          </cell>
          <cell r="D124" t="str">
            <v>JE Carter (SA) 6H</v>
          </cell>
          <cell r="E124">
            <v>538.65</v>
          </cell>
          <cell r="F124">
            <v>702.178</v>
          </cell>
          <cell r="G124">
            <v>248.756</v>
          </cell>
          <cell r="H124">
            <v>304.91899999999998</v>
          </cell>
          <cell r="K124">
            <v>787.40599999999995</v>
          </cell>
          <cell r="L124">
            <v>1007.097</v>
          </cell>
          <cell r="N124">
            <v>787.40599999999995</v>
          </cell>
          <cell r="O124">
            <v>1007.097</v>
          </cell>
          <cell r="R124">
            <v>3.4199000000000002</v>
          </cell>
          <cell r="S124">
            <v>1.3697999999999999</v>
          </cell>
          <cell r="T124">
            <v>0.2636</v>
          </cell>
          <cell r="U124">
            <v>0.4602</v>
          </cell>
          <cell r="V124">
            <v>0.15429999999999999</v>
          </cell>
          <cell r="W124">
            <v>0.16639999999999999</v>
          </cell>
          <cell r="X124">
            <v>0.23350000000000001</v>
          </cell>
          <cell r="Y124">
            <v>6.0677000000000003</v>
          </cell>
          <cell r="AB124">
            <v>2692.85</v>
          </cell>
          <cell r="AC124">
            <v>1078.5889999999999</v>
          </cell>
          <cell r="AD124">
            <v>207.56</v>
          </cell>
          <cell r="AE124">
            <v>362.36399999999998</v>
          </cell>
          <cell r="AF124">
            <v>121.497</v>
          </cell>
          <cell r="AG124">
            <v>131.024</v>
          </cell>
          <cell r="AH124">
            <v>183.85900000000001</v>
          </cell>
          <cell r="AI124">
            <v>4777.7430000000004</v>
          </cell>
          <cell r="AL124">
            <v>2124.5050000000001</v>
          </cell>
          <cell r="AM124">
            <v>1159.739</v>
          </cell>
          <cell r="AN124">
            <v>204.95699999999999</v>
          </cell>
          <cell r="AO124">
            <v>440.56599999999997</v>
          </cell>
          <cell r="AP124">
            <v>140.31899999999999</v>
          </cell>
          <cell r="AQ124">
            <v>157.09700000000001</v>
          </cell>
          <cell r="AR124">
            <v>167.083</v>
          </cell>
          <cell r="AS124">
            <v>4394.2659999999996</v>
          </cell>
          <cell r="AU124">
            <v>0.95</v>
          </cell>
          <cell r="AX124">
            <v>2018.28</v>
          </cell>
          <cell r="AY124">
            <v>1101.752</v>
          </cell>
          <cell r="AZ124">
            <v>194.709</v>
          </cell>
          <cell r="BA124">
            <v>418.53800000000001</v>
          </cell>
          <cell r="BB124">
            <v>133.303</v>
          </cell>
          <cell r="BC124">
            <v>149.24199999999999</v>
          </cell>
          <cell r="BD124">
            <v>158.72900000000001</v>
          </cell>
          <cell r="BE124">
            <v>4174.5529999999999</v>
          </cell>
          <cell r="BH124">
            <v>79.894000000000005</v>
          </cell>
          <cell r="BI124">
            <v>42.337000000000003</v>
          </cell>
          <cell r="BJ124">
            <v>6.2990000000000004</v>
          </cell>
          <cell r="BK124">
            <v>14.054</v>
          </cell>
          <cell r="BL124">
            <v>3.859</v>
          </cell>
          <cell r="BM124">
            <v>4.359</v>
          </cell>
          <cell r="BN124">
            <v>4.0860000000000003</v>
          </cell>
          <cell r="BO124">
            <v>154.88800000000003</v>
          </cell>
          <cell r="BR124">
            <v>140.94</v>
          </cell>
          <cell r="BS124">
            <v>106.18899999999999</v>
          </cell>
          <cell r="BT124">
            <v>20.420000000000002</v>
          </cell>
          <cell r="BU124">
            <v>45.704000000000001</v>
          </cell>
          <cell r="BV124">
            <v>16.173999999999999</v>
          </cell>
          <cell r="BW124">
            <v>18.108000000000001</v>
          </cell>
          <cell r="BX124">
            <v>19.259</v>
          </cell>
          <cell r="BY124">
            <v>366.79399999999998</v>
          </cell>
          <cell r="CA124">
            <v>26.178999999999998</v>
          </cell>
          <cell r="CB124">
            <v>26.937000000000001</v>
          </cell>
          <cell r="CD124">
            <v>613.36599999999999</v>
          </cell>
          <cell r="CE124">
            <v>628.77800000000002</v>
          </cell>
          <cell r="CF124">
            <v>616.63</v>
          </cell>
          <cell r="CH124">
            <v>0.3</v>
          </cell>
          <cell r="CI124">
            <v>-302.13</v>
          </cell>
          <cell r="CQ124" t="str">
            <v>PriceTableDevonNGL</v>
          </cell>
        </row>
        <row r="125">
          <cell r="B125" t="str">
            <v>72-400-168</v>
          </cell>
          <cell r="C125" t="str">
            <v>Devon-GTH00086</v>
          </cell>
          <cell r="D125" t="str">
            <v>Gates Edwards 2H</v>
          </cell>
          <cell r="E125">
            <v>308.49599999999998</v>
          </cell>
          <cell r="F125">
            <v>393.81599999999997</v>
          </cell>
          <cell r="G125">
            <v>142.46700000000001</v>
          </cell>
          <cell r="H125">
            <v>171.01300000000001</v>
          </cell>
          <cell r="K125">
            <v>450.96299999999997</v>
          </cell>
          <cell r="L125">
            <v>564.82899999999995</v>
          </cell>
          <cell r="N125">
            <v>450.96299999999997</v>
          </cell>
          <cell r="O125">
            <v>564.82899999999995</v>
          </cell>
          <cell r="R125">
            <v>3.3182</v>
          </cell>
          <cell r="S125">
            <v>1.2672000000000001</v>
          </cell>
          <cell r="T125">
            <v>0.20300000000000001</v>
          </cell>
          <cell r="U125">
            <v>0.40089999999999998</v>
          </cell>
          <cell r="V125">
            <v>0.12</v>
          </cell>
          <cell r="W125">
            <v>0.13370000000000001</v>
          </cell>
          <cell r="X125">
            <v>0.23169999999999999</v>
          </cell>
          <cell r="Y125">
            <v>5.6746999999999996</v>
          </cell>
          <cell r="AB125">
            <v>1496.385</v>
          </cell>
          <cell r="AC125">
            <v>571.46</v>
          </cell>
          <cell r="AD125">
            <v>91.545000000000002</v>
          </cell>
          <cell r="AE125">
            <v>180.791</v>
          </cell>
          <cell r="AF125">
            <v>54.116</v>
          </cell>
          <cell r="AG125">
            <v>60.293999999999997</v>
          </cell>
          <cell r="AH125">
            <v>104.488</v>
          </cell>
          <cell r="AI125">
            <v>2559.0790000000002</v>
          </cell>
          <cell r="AL125">
            <v>1180.5619999999999</v>
          </cell>
          <cell r="AM125">
            <v>614.45500000000004</v>
          </cell>
          <cell r="AN125">
            <v>90.397000000000006</v>
          </cell>
          <cell r="AO125">
            <v>219.80799999999999</v>
          </cell>
          <cell r="AP125">
            <v>62.5</v>
          </cell>
          <cell r="AQ125">
            <v>72.292000000000002</v>
          </cell>
          <cell r="AR125">
            <v>94.953999999999994</v>
          </cell>
          <cell r="AS125">
            <v>2334.9679999999998</v>
          </cell>
          <cell r="AU125">
            <v>0.95</v>
          </cell>
          <cell r="AX125">
            <v>1121.5340000000001</v>
          </cell>
          <cell r="AY125">
            <v>583.73199999999997</v>
          </cell>
          <cell r="AZ125">
            <v>85.876999999999995</v>
          </cell>
          <cell r="BA125">
            <v>208.81800000000001</v>
          </cell>
          <cell r="BB125">
            <v>59.375</v>
          </cell>
          <cell r="BC125">
            <v>68.677000000000007</v>
          </cell>
          <cell r="BD125">
            <v>90.206000000000003</v>
          </cell>
          <cell r="BE125">
            <v>2218.2190000000005</v>
          </cell>
          <cell r="BH125">
            <v>44.396000000000001</v>
          </cell>
          <cell r="BI125">
            <v>22.431000000000001</v>
          </cell>
          <cell r="BJ125">
            <v>2.778</v>
          </cell>
          <cell r="BK125">
            <v>7.0119999999999996</v>
          </cell>
          <cell r="BL125">
            <v>1.7190000000000001</v>
          </cell>
          <cell r="BM125">
            <v>2.0059999999999998</v>
          </cell>
          <cell r="BN125">
            <v>2.3220000000000001</v>
          </cell>
          <cell r="BO125">
            <v>82.664000000000001</v>
          </cell>
          <cell r="BR125">
            <v>78.317999999999998</v>
          </cell>
          <cell r="BS125">
            <v>56.261000000000003</v>
          </cell>
          <cell r="BT125">
            <v>9.0060000000000002</v>
          </cell>
          <cell r="BU125">
            <v>22.803000000000001</v>
          </cell>
          <cell r="BV125">
            <v>7.2039999999999997</v>
          </cell>
          <cell r="BW125">
            <v>8.3330000000000002</v>
          </cell>
          <cell r="BX125">
            <v>10.945</v>
          </cell>
          <cell r="BY125">
            <v>192.87</v>
          </cell>
          <cell r="CA125">
            <v>14.682</v>
          </cell>
          <cell r="CB125">
            <v>15.106999999999999</v>
          </cell>
          <cell r="CD125">
            <v>356.85199999999998</v>
          </cell>
          <cell r="CE125">
            <v>365.81900000000002</v>
          </cell>
          <cell r="CF125">
            <v>358.75200000000001</v>
          </cell>
          <cell r="CH125">
            <v>0.3</v>
          </cell>
          <cell r="CI125">
            <v>-169.45</v>
          </cell>
          <cell r="CQ125" t="str">
            <v>PriceTableDevonNGL</v>
          </cell>
        </row>
        <row r="126">
          <cell r="B126" t="str">
            <v>72-400-169</v>
          </cell>
          <cell r="C126" t="str">
            <v>Devon-GTH00086</v>
          </cell>
          <cell r="D126" t="str">
            <v>Landers 3H</v>
          </cell>
          <cell r="E126">
            <v>198.423</v>
          </cell>
          <cell r="F126">
            <v>247.30600000000001</v>
          </cell>
          <cell r="G126">
            <v>91.634</v>
          </cell>
          <cell r="H126">
            <v>107.392</v>
          </cell>
          <cell r="K126">
            <v>290.05700000000002</v>
          </cell>
          <cell r="L126">
            <v>354.69799999999998</v>
          </cell>
          <cell r="N126">
            <v>290.05700000000002</v>
          </cell>
          <cell r="O126">
            <v>354.69799999999998</v>
          </cell>
          <cell r="R126">
            <v>2.2096</v>
          </cell>
          <cell r="S126">
            <v>1.4457</v>
          </cell>
          <cell r="T126">
            <v>0.23469999999999999</v>
          </cell>
          <cell r="U126">
            <v>0.47739999999999999</v>
          </cell>
          <cell r="V126">
            <v>0.15260000000000001</v>
          </cell>
          <cell r="W126">
            <v>0.12790000000000001</v>
          </cell>
          <cell r="X126">
            <v>0.1832</v>
          </cell>
          <cell r="Y126">
            <v>4.8311000000000002</v>
          </cell>
          <cell r="AB126">
            <v>640.91</v>
          </cell>
          <cell r="AC126">
            <v>419.33499999999998</v>
          </cell>
          <cell r="AD126">
            <v>68.075999999999993</v>
          </cell>
          <cell r="AE126">
            <v>138.47300000000001</v>
          </cell>
          <cell r="AF126">
            <v>44.262999999999998</v>
          </cell>
          <cell r="AG126">
            <v>37.097999999999999</v>
          </cell>
          <cell r="AH126">
            <v>53.137999999999998</v>
          </cell>
          <cell r="AI126">
            <v>1401.2929999999997</v>
          </cell>
          <cell r="AL126">
            <v>505.64100000000002</v>
          </cell>
          <cell r="AM126">
            <v>450.88499999999999</v>
          </cell>
          <cell r="AN126">
            <v>67.221999999999994</v>
          </cell>
          <cell r="AO126">
            <v>168.357</v>
          </cell>
          <cell r="AP126">
            <v>51.12</v>
          </cell>
          <cell r="AQ126">
            <v>44.48</v>
          </cell>
          <cell r="AR126">
            <v>48.29</v>
          </cell>
          <cell r="AS126">
            <v>1335.9949999999999</v>
          </cell>
          <cell r="AU126">
            <v>0.95</v>
          </cell>
          <cell r="AX126">
            <v>480.35899999999998</v>
          </cell>
          <cell r="AY126">
            <v>428.34100000000001</v>
          </cell>
          <cell r="AZ126">
            <v>63.860999999999997</v>
          </cell>
          <cell r="BA126">
            <v>159.93899999999999</v>
          </cell>
          <cell r="BB126">
            <v>48.564</v>
          </cell>
          <cell r="BC126">
            <v>42.256</v>
          </cell>
          <cell r="BD126">
            <v>45.875999999999998</v>
          </cell>
          <cell r="BE126">
            <v>1269.1960000000001</v>
          </cell>
          <cell r="BH126">
            <v>19.015000000000001</v>
          </cell>
          <cell r="BI126">
            <v>16.46</v>
          </cell>
          <cell r="BJ126">
            <v>2.0659999999999998</v>
          </cell>
          <cell r="BK126">
            <v>5.3710000000000004</v>
          </cell>
          <cell r="BL126">
            <v>1.4059999999999999</v>
          </cell>
          <cell r="BM126">
            <v>1.234</v>
          </cell>
          <cell r="BN126">
            <v>1.181</v>
          </cell>
          <cell r="BO126">
            <v>46.733000000000004</v>
          </cell>
          <cell r="BR126">
            <v>33.543999999999997</v>
          </cell>
          <cell r="BS126">
            <v>41.283999999999999</v>
          </cell>
          <cell r="BT126">
            <v>6.6970000000000001</v>
          </cell>
          <cell r="BU126">
            <v>17.465</v>
          </cell>
          <cell r="BV126">
            <v>5.8920000000000003</v>
          </cell>
          <cell r="BW126">
            <v>5.1269999999999998</v>
          </cell>
          <cell r="BX126">
            <v>5.5659999999999998</v>
          </cell>
          <cell r="BY126">
            <v>115.575</v>
          </cell>
          <cell r="CA126">
            <v>9.2200000000000006</v>
          </cell>
          <cell r="CB126">
            <v>9.4870000000000001</v>
          </cell>
          <cell r="CD126">
            <v>229.636</v>
          </cell>
          <cell r="CE126">
            <v>235.40600000000001</v>
          </cell>
          <cell r="CF126">
            <v>230.858</v>
          </cell>
          <cell r="CH126">
            <v>0.3</v>
          </cell>
          <cell r="CI126">
            <v>-106.41</v>
          </cell>
          <cell r="CQ126" t="str">
            <v>PriceTableDevonNGL</v>
          </cell>
        </row>
        <row r="127">
          <cell r="B127" t="str">
            <v>72-400-170</v>
          </cell>
          <cell r="C127" t="str">
            <v>Devon-GTH00086</v>
          </cell>
          <cell r="D127" t="str">
            <v>Woody Brothers SA 2H</v>
          </cell>
          <cell r="E127">
            <v>633.625</v>
          </cell>
          <cell r="F127">
            <v>741.22500000000002</v>
          </cell>
          <cell r="G127">
            <v>292.61599999999999</v>
          </cell>
          <cell r="H127">
            <v>321.875</v>
          </cell>
          <cell r="K127">
            <v>926.24099999999999</v>
          </cell>
          <cell r="L127">
            <v>1063.0999999999999</v>
          </cell>
          <cell r="N127">
            <v>926.24099999999999</v>
          </cell>
          <cell r="O127">
            <v>1063.0999999999999</v>
          </cell>
          <cell r="R127">
            <v>2.4942000000000002</v>
          </cell>
          <cell r="S127">
            <v>0.64649999999999996</v>
          </cell>
          <cell r="T127">
            <v>0.14130000000000001</v>
          </cell>
          <cell r="U127">
            <v>0.16869999999999999</v>
          </cell>
          <cell r="V127">
            <v>6.4500000000000002E-2</v>
          </cell>
          <cell r="W127">
            <v>4.9500000000000002E-2</v>
          </cell>
          <cell r="X127">
            <v>0.11219999999999999</v>
          </cell>
          <cell r="Y127">
            <v>3.6768999999999998</v>
          </cell>
          <cell r="AB127">
            <v>2310.23</v>
          </cell>
          <cell r="AC127">
            <v>598.81500000000005</v>
          </cell>
          <cell r="AD127">
            <v>130.87799999999999</v>
          </cell>
          <cell r="AE127">
            <v>156.25700000000001</v>
          </cell>
          <cell r="AF127">
            <v>59.743000000000002</v>
          </cell>
          <cell r="AG127">
            <v>45.848999999999997</v>
          </cell>
          <cell r="AH127">
            <v>103.92400000000001</v>
          </cell>
          <cell r="AI127">
            <v>3405.6960000000004</v>
          </cell>
          <cell r="AL127">
            <v>1822.6389999999999</v>
          </cell>
          <cell r="AM127">
            <v>643.86800000000005</v>
          </cell>
          <cell r="AN127">
            <v>129.23699999999999</v>
          </cell>
          <cell r="AO127">
            <v>189.97900000000001</v>
          </cell>
          <cell r="AP127">
            <v>68.998000000000005</v>
          </cell>
          <cell r="AQ127">
            <v>54.972999999999999</v>
          </cell>
          <cell r="AR127">
            <v>94.441999999999993</v>
          </cell>
          <cell r="AS127">
            <v>3004.136</v>
          </cell>
          <cell r="AU127">
            <v>0.95</v>
          </cell>
          <cell r="AX127">
            <v>1731.5070000000001</v>
          </cell>
          <cell r="AY127">
            <v>611.67499999999995</v>
          </cell>
          <cell r="AZ127">
            <v>122.77500000000001</v>
          </cell>
          <cell r="BA127">
            <v>180.48</v>
          </cell>
          <cell r="BB127">
            <v>65.548000000000002</v>
          </cell>
          <cell r="BC127">
            <v>52.223999999999997</v>
          </cell>
          <cell r="BD127">
            <v>89.72</v>
          </cell>
          <cell r="BE127">
            <v>2853.9289999999996</v>
          </cell>
          <cell r="BH127">
            <v>68.542000000000002</v>
          </cell>
          <cell r="BI127">
            <v>23.504999999999999</v>
          </cell>
          <cell r="BJ127">
            <v>3.972</v>
          </cell>
          <cell r="BK127">
            <v>6.06</v>
          </cell>
          <cell r="BL127">
            <v>1.897</v>
          </cell>
          <cell r="BM127">
            <v>1.5249999999999999</v>
          </cell>
          <cell r="BN127">
            <v>2.31</v>
          </cell>
          <cell r="BO127">
            <v>107.81100000000001</v>
          </cell>
          <cell r="BR127">
            <v>120.914</v>
          </cell>
          <cell r="BS127">
            <v>58.954000000000001</v>
          </cell>
          <cell r="BT127">
            <v>12.875999999999999</v>
          </cell>
          <cell r="BU127">
            <v>19.707999999999998</v>
          </cell>
          <cell r="BV127">
            <v>7.9530000000000003</v>
          </cell>
          <cell r="BW127">
            <v>6.3360000000000003</v>
          </cell>
          <cell r="BX127">
            <v>10.885999999999999</v>
          </cell>
          <cell r="BY127">
            <v>237.62700000000001</v>
          </cell>
          <cell r="CA127">
            <v>27.634</v>
          </cell>
          <cell r="CB127">
            <v>28.434999999999999</v>
          </cell>
          <cell r="CD127">
            <v>797.03800000000001</v>
          </cell>
          <cell r="CE127">
            <v>817.06500000000005</v>
          </cell>
          <cell r="CF127">
            <v>801.28</v>
          </cell>
          <cell r="CH127">
            <v>0.3</v>
          </cell>
          <cell r="CI127">
            <v>-318.93</v>
          </cell>
          <cell r="CQ127" t="str">
            <v>PriceTableDevonNGL</v>
          </cell>
        </row>
        <row r="128">
          <cell r="B128" t="str">
            <v>72-400-171</v>
          </cell>
          <cell r="C128" t="str">
            <v>Devon-GTH00086</v>
          </cell>
          <cell r="D128" t="str">
            <v>Charles Bedinger A 3H</v>
          </cell>
          <cell r="E128">
            <v>671.80200000000002</v>
          </cell>
          <cell r="F128">
            <v>858.34400000000005</v>
          </cell>
          <cell r="G128">
            <v>310.24700000000001</v>
          </cell>
          <cell r="H128">
            <v>372.733</v>
          </cell>
          <cell r="K128">
            <v>982.04899999999998</v>
          </cell>
          <cell r="L128">
            <v>1231.077</v>
          </cell>
          <cell r="N128">
            <v>982.04899999999998</v>
          </cell>
          <cell r="O128">
            <v>1231.077</v>
          </cell>
          <cell r="R128">
            <v>3.24</v>
          </cell>
          <cell r="S128">
            <v>1.1396999999999999</v>
          </cell>
          <cell r="T128">
            <v>0.2195</v>
          </cell>
          <cell r="U128">
            <v>0.36299999999999999</v>
          </cell>
          <cell r="V128">
            <v>0.12870000000000001</v>
          </cell>
          <cell r="W128">
            <v>0.13320000000000001</v>
          </cell>
          <cell r="X128">
            <v>0.30049999999999999</v>
          </cell>
          <cell r="Y128">
            <v>5.5246000000000004</v>
          </cell>
          <cell r="AB128">
            <v>3181.8389999999999</v>
          </cell>
          <cell r="AC128">
            <v>1119.241</v>
          </cell>
          <cell r="AD128">
            <v>215.56</v>
          </cell>
          <cell r="AE128">
            <v>356.48399999999998</v>
          </cell>
          <cell r="AF128">
            <v>126.39</v>
          </cell>
          <cell r="AG128">
            <v>130.809</v>
          </cell>
          <cell r="AH128">
            <v>295.10599999999999</v>
          </cell>
          <cell r="AI128">
            <v>5425.429000000001</v>
          </cell>
          <cell r="AL128">
            <v>2510.2890000000002</v>
          </cell>
          <cell r="AM128">
            <v>1203.45</v>
          </cell>
          <cell r="AN128">
            <v>212.857</v>
          </cell>
          <cell r="AO128">
            <v>433.41699999999997</v>
          </cell>
          <cell r="AP128">
            <v>145.97</v>
          </cell>
          <cell r="AQ128">
            <v>156.84</v>
          </cell>
          <cell r="AR128">
            <v>268.18</v>
          </cell>
          <cell r="AS128">
            <v>4931.0030000000015</v>
          </cell>
          <cell r="AU128">
            <v>0.95</v>
          </cell>
          <cell r="AX128">
            <v>2384.7750000000001</v>
          </cell>
          <cell r="AY128">
            <v>1143.278</v>
          </cell>
          <cell r="AZ128">
            <v>202.214</v>
          </cell>
          <cell r="BA128">
            <v>411.74599999999998</v>
          </cell>
          <cell r="BB128">
            <v>138.672</v>
          </cell>
          <cell r="BC128">
            <v>148.99799999999999</v>
          </cell>
          <cell r="BD128">
            <v>254.77099999999999</v>
          </cell>
          <cell r="BE128">
            <v>4684.4539999999988</v>
          </cell>
          <cell r="BH128">
            <v>94.400999999999996</v>
          </cell>
          <cell r="BI128">
            <v>43.932000000000002</v>
          </cell>
          <cell r="BJ128">
            <v>6.5419999999999998</v>
          </cell>
          <cell r="BK128">
            <v>13.826000000000001</v>
          </cell>
          <cell r="BL128">
            <v>4.0140000000000002</v>
          </cell>
          <cell r="BM128">
            <v>4.3520000000000003</v>
          </cell>
          <cell r="BN128">
            <v>6.5590000000000002</v>
          </cell>
          <cell r="BO128">
            <v>173.626</v>
          </cell>
          <cell r="BR128">
            <v>166.53299999999999</v>
          </cell>
          <cell r="BS128">
            <v>110.191</v>
          </cell>
          <cell r="BT128">
            <v>21.207000000000001</v>
          </cell>
          <cell r="BU128">
            <v>44.963000000000001</v>
          </cell>
          <cell r="BV128">
            <v>16.824999999999999</v>
          </cell>
          <cell r="BW128">
            <v>18.077999999999999</v>
          </cell>
          <cell r="BX128">
            <v>30.911999999999999</v>
          </cell>
          <cell r="BY128">
            <v>408.70899999999995</v>
          </cell>
          <cell r="CA128">
            <v>32</v>
          </cell>
          <cell r="CB128">
            <v>32.927</v>
          </cell>
          <cell r="CD128">
            <v>789.44100000000003</v>
          </cell>
          <cell r="CE128">
            <v>809.27700000000004</v>
          </cell>
          <cell r="CF128">
            <v>793.64200000000005</v>
          </cell>
          <cell r="CH128">
            <v>0.3</v>
          </cell>
          <cell r="CI128">
            <v>-369.32</v>
          </cell>
          <cell r="CQ128" t="str">
            <v>PriceTableDevonNGL</v>
          </cell>
        </row>
        <row r="129">
          <cell r="B129" t="str">
            <v>72-400-172</v>
          </cell>
          <cell r="C129" t="str">
            <v>Devon-GTH00086</v>
          </cell>
          <cell r="D129" t="str">
            <v>Densmore SA 4H</v>
          </cell>
          <cell r="E129">
            <v>433.02800000000002</v>
          </cell>
          <cell r="F129">
            <v>547.86300000000006</v>
          </cell>
          <cell r="G129">
            <v>199.97800000000001</v>
          </cell>
          <cell r="H129">
            <v>237.90799999999999</v>
          </cell>
          <cell r="K129">
            <v>633.00600000000009</v>
          </cell>
          <cell r="L129">
            <v>785.77100000000007</v>
          </cell>
          <cell r="N129">
            <v>633.00600000000009</v>
          </cell>
          <cell r="O129">
            <v>785.77100000000007</v>
          </cell>
          <cell r="R129">
            <v>3.2313000000000001</v>
          </cell>
          <cell r="S129">
            <v>1.2014</v>
          </cell>
          <cell r="T129">
            <v>0.1847</v>
          </cell>
          <cell r="U129">
            <v>0.37669999999999998</v>
          </cell>
          <cell r="V129">
            <v>0.11169999999999999</v>
          </cell>
          <cell r="W129">
            <v>0.1265</v>
          </cell>
          <cell r="X129">
            <v>0.2334</v>
          </cell>
          <cell r="Y129">
            <v>5.4657</v>
          </cell>
          <cell r="AB129">
            <v>2045.432</v>
          </cell>
          <cell r="AC129">
            <v>760.49300000000005</v>
          </cell>
          <cell r="AD129">
            <v>116.916</v>
          </cell>
          <cell r="AE129">
            <v>238.453</v>
          </cell>
          <cell r="AF129">
            <v>70.706999999999994</v>
          </cell>
          <cell r="AG129">
            <v>80.075000000000003</v>
          </cell>
          <cell r="AH129">
            <v>147.744</v>
          </cell>
          <cell r="AI129">
            <v>3459.82</v>
          </cell>
          <cell r="AL129">
            <v>1613.729</v>
          </cell>
          <cell r="AM129">
            <v>817.71100000000001</v>
          </cell>
          <cell r="AN129">
            <v>115.45</v>
          </cell>
          <cell r="AO129">
            <v>289.91399999999999</v>
          </cell>
          <cell r="AP129">
            <v>81.661000000000001</v>
          </cell>
          <cell r="AQ129">
            <v>96.01</v>
          </cell>
          <cell r="AR129">
            <v>134.26300000000001</v>
          </cell>
          <cell r="AS129">
            <v>3148.7380000000003</v>
          </cell>
          <cell r="AU129">
            <v>0.95</v>
          </cell>
          <cell r="AX129">
            <v>1533.0429999999999</v>
          </cell>
          <cell r="AY129">
            <v>776.82500000000005</v>
          </cell>
          <cell r="AZ129">
            <v>109.678</v>
          </cell>
          <cell r="BA129">
            <v>275.41800000000001</v>
          </cell>
          <cell r="BB129">
            <v>77.578000000000003</v>
          </cell>
          <cell r="BC129">
            <v>91.21</v>
          </cell>
          <cell r="BD129">
            <v>127.55</v>
          </cell>
          <cell r="BE129">
            <v>2991.3020000000001</v>
          </cell>
          <cell r="BH129">
            <v>60.685000000000002</v>
          </cell>
          <cell r="BI129">
            <v>29.850999999999999</v>
          </cell>
          <cell r="BJ129">
            <v>3.548</v>
          </cell>
          <cell r="BK129">
            <v>9.2490000000000006</v>
          </cell>
          <cell r="BL129">
            <v>2.246</v>
          </cell>
          <cell r="BM129">
            <v>2.6640000000000001</v>
          </cell>
          <cell r="BN129">
            <v>3.2839999999999998</v>
          </cell>
          <cell r="BO129">
            <v>111.527</v>
          </cell>
          <cell r="BR129">
            <v>107.05500000000001</v>
          </cell>
          <cell r="BS129">
            <v>74.872</v>
          </cell>
          <cell r="BT129">
            <v>11.502000000000001</v>
          </cell>
          <cell r="BU129">
            <v>30.076000000000001</v>
          </cell>
          <cell r="BV129">
            <v>9.4130000000000003</v>
          </cell>
          <cell r="BW129">
            <v>11.067</v>
          </cell>
          <cell r="BX129">
            <v>15.476000000000001</v>
          </cell>
          <cell r="BY129">
            <v>259.46100000000007</v>
          </cell>
          <cell r="CA129">
            <v>20.425000000000001</v>
          </cell>
          <cell r="CB129">
            <v>21.016999999999999</v>
          </cell>
          <cell r="CD129">
            <v>505.29299999999995</v>
          </cell>
          <cell r="CE129">
            <v>517.98900000000003</v>
          </cell>
          <cell r="CF129">
            <v>507.98200000000003</v>
          </cell>
          <cell r="CH129">
            <v>0.3</v>
          </cell>
          <cell r="CI129">
            <v>-235.73</v>
          </cell>
          <cell r="CQ129" t="str">
            <v>PriceTableDevonNGL</v>
          </cell>
        </row>
        <row r="130">
          <cell r="B130" t="str">
            <v>72-400-173</v>
          </cell>
          <cell r="C130" t="str">
            <v>Devon-GTH00086</v>
          </cell>
          <cell r="D130" t="str">
            <v>Densmore SA 3H</v>
          </cell>
          <cell r="E130">
            <v>664.82299999999998</v>
          </cell>
          <cell r="F130">
            <v>841.95399999999995</v>
          </cell>
          <cell r="G130">
            <v>307.024</v>
          </cell>
          <cell r="H130">
            <v>365.61599999999999</v>
          </cell>
          <cell r="K130">
            <v>971.84699999999998</v>
          </cell>
          <cell r="L130">
            <v>1207.57</v>
          </cell>
          <cell r="N130">
            <v>971.84699999999998</v>
          </cell>
          <cell r="O130">
            <v>1207.57</v>
          </cell>
          <cell r="R130">
            <v>3.2536999999999998</v>
          </cell>
          <cell r="S130">
            <v>1.2096</v>
          </cell>
          <cell r="T130">
            <v>0.18479999999999999</v>
          </cell>
          <cell r="U130">
            <v>0.38109999999999999</v>
          </cell>
          <cell r="V130">
            <v>0.11559999999999999</v>
          </cell>
          <cell r="W130">
            <v>0.13239999999999999</v>
          </cell>
          <cell r="X130">
            <v>0.19889999999999999</v>
          </cell>
          <cell r="Y130">
            <v>5.4760999999999997</v>
          </cell>
          <cell r="AB130">
            <v>3162.0990000000002</v>
          </cell>
          <cell r="AC130">
            <v>1175.546</v>
          </cell>
          <cell r="AD130">
            <v>179.59700000000001</v>
          </cell>
          <cell r="AE130">
            <v>370.37099999999998</v>
          </cell>
          <cell r="AF130">
            <v>112.346</v>
          </cell>
          <cell r="AG130">
            <v>128.673</v>
          </cell>
          <cell r="AH130">
            <v>193.3</v>
          </cell>
          <cell r="AI130">
            <v>5321.9320000000007</v>
          </cell>
          <cell r="AL130">
            <v>2494.7150000000001</v>
          </cell>
          <cell r="AM130">
            <v>1263.991</v>
          </cell>
          <cell r="AN130">
            <v>177.345</v>
          </cell>
          <cell r="AO130">
            <v>450.30099999999999</v>
          </cell>
          <cell r="AP130">
            <v>129.751</v>
          </cell>
          <cell r="AQ130">
            <v>154.279</v>
          </cell>
          <cell r="AR130">
            <v>175.66300000000001</v>
          </cell>
          <cell r="AS130">
            <v>4846.0450000000001</v>
          </cell>
          <cell r="AU130">
            <v>0.95</v>
          </cell>
          <cell r="AX130">
            <v>2369.9789999999998</v>
          </cell>
          <cell r="AY130">
            <v>1200.7909999999999</v>
          </cell>
          <cell r="AZ130">
            <v>168.47800000000001</v>
          </cell>
          <cell r="BA130">
            <v>427.786</v>
          </cell>
          <cell r="BB130">
            <v>123.26300000000001</v>
          </cell>
          <cell r="BC130">
            <v>146.565</v>
          </cell>
          <cell r="BD130">
            <v>166.88</v>
          </cell>
          <cell r="BE130">
            <v>4603.7419999999993</v>
          </cell>
          <cell r="BH130">
            <v>93.816000000000003</v>
          </cell>
          <cell r="BI130">
            <v>46.142000000000003</v>
          </cell>
          <cell r="BJ130">
            <v>5.45</v>
          </cell>
          <cell r="BK130">
            <v>14.365</v>
          </cell>
          <cell r="BL130">
            <v>3.5680000000000001</v>
          </cell>
          <cell r="BM130">
            <v>4.28</v>
          </cell>
          <cell r="BN130">
            <v>4.2960000000000003</v>
          </cell>
          <cell r="BO130">
            <v>171.917</v>
          </cell>
          <cell r="BR130">
            <v>165.499</v>
          </cell>
          <cell r="BS130">
            <v>115.735</v>
          </cell>
          <cell r="BT130">
            <v>17.669</v>
          </cell>
          <cell r="BU130">
            <v>46.713999999999999</v>
          </cell>
          <cell r="BV130">
            <v>14.956</v>
          </cell>
          <cell r="BW130">
            <v>17.783000000000001</v>
          </cell>
          <cell r="BX130">
            <v>20.248000000000001</v>
          </cell>
          <cell r="BY130">
            <v>398.60399999999998</v>
          </cell>
          <cell r="CA130">
            <v>31.39</v>
          </cell>
          <cell r="CB130">
            <v>32.298999999999999</v>
          </cell>
          <cell r="CD130">
            <v>776.66699999999992</v>
          </cell>
          <cell r="CE130">
            <v>796.18200000000002</v>
          </cell>
          <cell r="CF130">
            <v>780.8</v>
          </cell>
          <cell r="CH130">
            <v>0.3</v>
          </cell>
          <cell r="CI130">
            <v>-362.27</v>
          </cell>
          <cell r="CQ130" t="str">
            <v>PriceTableDevonNGL</v>
          </cell>
        </row>
        <row r="131">
          <cell r="B131" t="str">
            <v>72-400-174</v>
          </cell>
          <cell r="C131" t="str">
            <v>Devon-GTH00086</v>
          </cell>
          <cell r="D131" t="str">
            <v>Densmore SA 2H</v>
          </cell>
          <cell r="E131">
            <v>613.30899999999997</v>
          </cell>
          <cell r="F131">
            <v>779.55899999999997</v>
          </cell>
          <cell r="G131">
            <v>283.23399999999998</v>
          </cell>
          <cell r="H131">
            <v>338.52100000000002</v>
          </cell>
          <cell r="K131">
            <v>896.54299999999989</v>
          </cell>
          <cell r="L131">
            <v>1118.08</v>
          </cell>
          <cell r="N131">
            <v>896.54299999999989</v>
          </cell>
          <cell r="O131">
            <v>1118.08</v>
          </cell>
          <cell r="R131">
            <v>3.2783000000000002</v>
          </cell>
          <cell r="S131">
            <v>1.2036</v>
          </cell>
          <cell r="T131">
            <v>0.1827</v>
          </cell>
          <cell r="U131">
            <v>0.3836</v>
          </cell>
          <cell r="V131">
            <v>0.1181</v>
          </cell>
          <cell r="W131">
            <v>0.13750000000000001</v>
          </cell>
          <cell r="X131">
            <v>0.2394</v>
          </cell>
          <cell r="Y131">
            <v>5.5431999999999997</v>
          </cell>
          <cell r="AB131">
            <v>2939.1370000000002</v>
          </cell>
          <cell r="AC131">
            <v>1079.079</v>
          </cell>
          <cell r="AD131">
            <v>163.798</v>
          </cell>
          <cell r="AE131">
            <v>343.91399999999999</v>
          </cell>
          <cell r="AF131">
            <v>105.88200000000001</v>
          </cell>
          <cell r="AG131">
            <v>123.27500000000001</v>
          </cell>
          <cell r="AH131">
            <v>214.63200000000001</v>
          </cell>
          <cell r="AI131">
            <v>4969.7169999999987</v>
          </cell>
          <cell r="AL131">
            <v>2318.8110000000001</v>
          </cell>
          <cell r="AM131">
            <v>1160.2660000000001</v>
          </cell>
          <cell r="AN131">
            <v>161.744</v>
          </cell>
          <cell r="AO131">
            <v>418.13400000000001</v>
          </cell>
          <cell r="AP131">
            <v>122.285</v>
          </cell>
          <cell r="AQ131">
            <v>147.80600000000001</v>
          </cell>
          <cell r="AR131">
            <v>195.048</v>
          </cell>
          <cell r="AS131">
            <v>4524.0940000000001</v>
          </cell>
          <cell r="AU131">
            <v>0.95</v>
          </cell>
          <cell r="AX131">
            <v>2202.87</v>
          </cell>
          <cell r="AY131">
            <v>1102.2529999999999</v>
          </cell>
          <cell r="AZ131">
            <v>153.65700000000001</v>
          </cell>
          <cell r="BA131">
            <v>397.22699999999998</v>
          </cell>
          <cell r="BB131">
            <v>116.17100000000001</v>
          </cell>
          <cell r="BC131">
            <v>140.416</v>
          </cell>
          <cell r="BD131">
            <v>185.29599999999999</v>
          </cell>
          <cell r="BE131">
            <v>4297.8899999999994</v>
          </cell>
          <cell r="BH131">
            <v>87.200999999999993</v>
          </cell>
          <cell r="BI131">
            <v>42.356000000000002</v>
          </cell>
          <cell r="BJ131">
            <v>4.9710000000000001</v>
          </cell>
          <cell r="BK131">
            <v>13.339</v>
          </cell>
          <cell r="BL131">
            <v>3.363</v>
          </cell>
          <cell r="BM131">
            <v>4.101</v>
          </cell>
          <cell r="BN131">
            <v>4.7699999999999996</v>
          </cell>
          <cell r="BO131">
            <v>160.101</v>
          </cell>
          <cell r="BR131">
            <v>153.83000000000001</v>
          </cell>
          <cell r="BS131">
            <v>106.23699999999999</v>
          </cell>
          <cell r="BT131">
            <v>16.114999999999998</v>
          </cell>
          <cell r="BU131">
            <v>43.377000000000002</v>
          </cell>
          <cell r="BV131">
            <v>14.095000000000001</v>
          </cell>
          <cell r="BW131">
            <v>17.036999999999999</v>
          </cell>
          <cell r="BX131">
            <v>22.481999999999999</v>
          </cell>
          <cell r="BY131">
            <v>373.173</v>
          </cell>
          <cell r="CA131">
            <v>29.062999999999999</v>
          </cell>
          <cell r="CB131">
            <v>29.905000000000001</v>
          </cell>
          <cell r="CD131">
            <v>715.00199999999995</v>
          </cell>
          <cell r="CE131">
            <v>732.96799999999996</v>
          </cell>
          <cell r="CF131">
            <v>718.80700000000002</v>
          </cell>
          <cell r="CH131">
            <v>0.3</v>
          </cell>
          <cell r="CI131">
            <v>-335.42</v>
          </cell>
          <cell r="CQ131" t="str">
            <v>PriceTableDevonNGL</v>
          </cell>
        </row>
        <row r="132">
          <cell r="B132" t="str">
            <v>72-400-175</v>
          </cell>
          <cell r="C132" t="str">
            <v>Devon-GTH00086</v>
          </cell>
          <cell r="D132" t="str">
            <v>Ray Unit A1H</v>
          </cell>
          <cell r="E132">
            <v>26.937999999999999</v>
          </cell>
          <cell r="F132">
            <v>33.917999999999999</v>
          </cell>
          <cell r="G132">
            <v>12.44</v>
          </cell>
          <cell r="H132">
            <v>14.728999999999999</v>
          </cell>
          <cell r="K132">
            <v>39.378</v>
          </cell>
          <cell r="L132">
            <v>48.646999999999998</v>
          </cell>
          <cell r="N132">
            <v>39.378</v>
          </cell>
          <cell r="O132">
            <v>48.646999999999998</v>
          </cell>
          <cell r="R132">
            <v>3.0848</v>
          </cell>
          <cell r="S132">
            <v>1.1003000000000001</v>
          </cell>
          <cell r="T132">
            <v>0.23730000000000001</v>
          </cell>
          <cell r="U132">
            <v>0.34789999999999999</v>
          </cell>
          <cell r="V132">
            <v>0.1341</v>
          </cell>
          <cell r="W132">
            <v>0.11559999999999999</v>
          </cell>
          <cell r="X132">
            <v>0.35099999999999998</v>
          </cell>
          <cell r="Y132">
            <v>5.3710000000000004</v>
          </cell>
          <cell r="AB132">
            <v>121.473</v>
          </cell>
          <cell r="AC132">
            <v>43.328000000000003</v>
          </cell>
          <cell r="AD132">
            <v>9.3439999999999994</v>
          </cell>
          <cell r="AE132">
            <v>13.7</v>
          </cell>
          <cell r="AF132">
            <v>5.2809999999999997</v>
          </cell>
          <cell r="AG132">
            <v>4.5519999999999996</v>
          </cell>
          <cell r="AH132">
            <v>13.821999999999999</v>
          </cell>
          <cell r="AI132">
            <v>211.49999999999997</v>
          </cell>
          <cell r="AL132">
            <v>95.834999999999994</v>
          </cell>
          <cell r="AM132">
            <v>46.588000000000001</v>
          </cell>
          <cell r="AN132">
            <v>9.2270000000000003</v>
          </cell>
          <cell r="AO132">
            <v>16.657</v>
          </cell>
          <cell r="AP132">
            <v>6.0990000000000002</v>
          </cell>
          <cell r="AQ132">
            <v>5.4580000000000002</v>
          </cell>
          <cell r="AR132">
            <v>12.561</v>
          </cell>
          <cell r="AS132">
            <v>192.42500000000001</v>
          </cell>
          <cell r="AU132">
            <v>0.95</v>
          </cell>
          <cell r="AX132">
            <v>91.043000000000006</v>
          </cell>
          <cell r="AY132">
            <v>44.259</v>
          </cell>
          <cell r="AZ132">
            <v>8.766</v>
          </cell>
          <cell r="BA132">
            <v>15.824</v>
          </cell>
          <cell r="BB132">
            <v>5.7939999999999996</v>
          </cell>
          <cell r="BC132">
            <v>5.1849999999999996</v>
          </cell>
          <cell r="BD132">
            <v>11.933</v>
          </cell>
          <cell r="BE132">
            <v>182.80400000000003</v>
          </cell>
          <cell r="BH132">
            <v>3.6040000000000001</v>
          </cell>
          <cell r="BI132">
            <v>1.7010000000000001</v>
          </cell>
          <cell r="BJ132">
            <v>0.28399999999999997</v>
          </cell>
          <cell r="BK132">
            <v>0.53100000000000003</v>
          </cell>
          <cell r="BL132">
            <v>0.16800000000000001</v>
          </cell>
          <cell r="BM132">
            <v>0.151</v>
          </cell>
          <cell r="BN132">
            <v>0.307</v>
          </cell>
          <cell r="BO132">
            <v>6.7459999999999996</v>
          </cell>
          <cell r="BR132">
            <v>6.3579999999999997</v>
          </cell>
          <cell r="BS132">
            <v>4.266</v>
          </cell>
          <cell r="BT132">
            <v>0.91900000000000004</v>
          </cell>
          <cell r="BU132">
            <v>1.728</v>
          </cell>
          <cell r="BV132">
            <v>0.70299999999999996</v>
          </cell>
          <cell r="BW132">
            <v>0.629</v>
          </cell>
          <cell r="BX132">
            <v>1.448</v>
          </cell>
          <cell r="BY132">
            <v>16.050999999999998</v>
          </cell>
          <cell r="CA132">
            <v>1.264</v>
          </cell>
          <cell r="CB132">
            <v>1.3009999999999999</v>
          </cell>
          <cell r="CD132">
            <v>31.295000000000005</v>
          </cell>
          <cell r="CE132">
            <v>32.081000000000003</v>
          </cell>
          <cell r="CF132">
            <v>31.460999999999999</v>
          </cell>
          <cell r="CH132">
            <v>0.3</v>
          </cell>
          <cell r="CI132">
            <v>-14.59</v>
          </cell>
          <cell r="CQ132" t="str">
            <v>PriceTableDevonNGL</v>
          </cell>
        </row>
        <row r="133">
          <cell r="B133" t="str">
            <v>72-400-176</v>
          </cell>
          <cell r="C133" t="str">
            <v>Devon-GTH00086</v>
          </cell>
          <cell r="D133" t="str">
            <v>Ray Unit B1H</v>
          </cell>
          <cell r="E133">
            <v>222.08199999999999</v>
          </cell>
          <cell r="F133">
            <v>280.15300000000002</v>
          </cell>
          <cell r="G133">
            <v>102.56</v>
          </cell>
          <cell r="H133">
            <v>121.65600000000001</v>
          </cell>
          <cell r="K133">
            <v>324.642</v>
          </cell>
          <cell r="L133">
            <v>401.80900000000003</v>
          </cell>
          <cell r="N133">
            <v>324.642</v>
          </cell>
          <cell r="O133">
            <v>401.80900000000003</v>
          </cell>
          <cell r="R133">
            <v>3.1850999999999998</v>
          </cell>
          <cell r="S133">
            <v>1.1668000000000001</v>
          </cell>
          <cell r="T133">
            <v>0.2586</v>
          </cell>
          <cell r="U133">
            <v>0.37759999999999999</v>
          </cell>
          <cell r="V133">
            <v>0.1459</v>
          </cell>
          <cell r="W133">
            <v>0.12770000000000001</v>
          </cell>
          <cell r="X133">
            <v>0.21510000000000001</v>
          </cell>
          <cell r="Y133">
            <v>5.4767999999999999</v>
          </cell>
          <cell r="AB133">
            <v>1034.0170000000001</v>
          </cell>
          <cell r="AC133">
            <v>378.79199999999997</v>
          </cell>
          <cell r="AD133">
            <v>83.951999999999998</v>
          </cell>
          <cell r="AE133">
            <v>122.58499999999999</v>
          </cell>
          <cell r="AF133">
            <v>47.365000000000002</v>
          </cell>
          <cell r="AG133">
            <v>41.457000000000001</v>
          </cell>
          <cell r="AH133">
            <v>69.83</v>
          </cell>
          <cell r="AI133">
            <v>1777.998</v>
          </cell>
          <cell r="AL133">
            <v>815.78</v>
          </cell>
          <cell r="AM133">
            <v>407.291</v>
          </cell>
          <cell r="AN133">
            <v>82.899000000000001</v>
          </cell>
          <cell r="AO133">
            <v>149.04</v>
          </cell>
          <cell r="AP133">
            <v>54.703000000000003</v>
          </cell>
          <cell r="AQ133">
            <v>49.707000000000001</v>
          </cell>
          <cell r="AR133">
            <v>63.457999999999998</v>
          </cell>
          <cell r="AS133">
            <v>1622.8779999999999</v>
          </cell>
          <cell r="AU133">
            <v>0.95</v>
          </cell>
          <cell r="AX133">
            <v>774.99099999999999</v>
          </cell>
          <cell r="AY133">
            <v>386.92599999999999</v>
          </cell>
          <cell r="AZ133">
            <v>78.754000000000005</v>
          </cell>
          <cell r="BA133">
            <v>141.58799999999999</v>
          </cell>
          <cell r="BB133">
            <v>51.968000000000004</v>
          </cell>
          <cell r="BC133">
            <v>47.222000000000001</v>
          </cell>
          <cell r="BD133">
            <v>60.284999999999997</v>
          </cell>
          <cell r="BE133">
            <v>1541.7339999999999</v>
          </cell>
          <cell r="BH133">
            <v>30.678000000000001</v>
          </cell>
          <cell r="BI133">
            <v>14.868</v>
          </cell>
          <cell r="BJ133">
            <v>2.548</v>
          </cell>
          <cell r="BK133">
            <v>4.7549999999999999</v>
          </cell>
          <cell r="BL133">
            <v>1.504</v>
          </cell>
          <cell r="BM133">
            <v>1.379</v>
          </cell>
          <cell r="BN133">
            <v>1.552</v>
          </cell>
          <cell r="BO133">
            <v>57.283999999999999</v>
          </cell>
          <cell r="BR133">
            <v>54.119</v>
          </cell>
          <cell r="BS133">
            <v>37.292999999999999</v>
          </cell>
          <cell r="BT133">
            <v>8.2590000000000003</v>
          </cell>
          <cell r="BU133">
            <v>15.461</v>
          </cell>
          <cell r="BV133">
            <v>6.3049999999999997</v>
          </cell>
          <cell r="BW133">
            <v>5.7290000000000001</v>
          </cell>
          <cell r="BX133">
            <v>7.3140000000000001</v>
          </cell>
          <cell r="BY133">
            <v>134.48000000000002</v>
          </cell>
          <cell r="CA133">
            <v>10.444000000000001</v>
          </cell>
          <cell r="CB133">
            <v>10.747</v>
          </cell>
          <cell r="CD133">
            <v>256.58199999999999</v>
          </cell>
          <cell r="CE133">
            <v>263.029</v>
          </cell>
          <cell r="CF133">
            <v>257.947</v>
          </cell>
          <cell r="CH133">
            <v>0.3</v>
          </cell>
          <cell r="CI133">
            <v>-120.54</v>
          </cell>
          <cell r="CQ133" t="str">
            <v>PriceTableDevonNGL</v>
          </cell>
        </row>
        <row r="134">
          <cell r="B134" t="str">
            <v>72-400-177</v>
          </cell>
          <cell r="C134" t="str">
            <v>Devon-GTH00086</v>
          </cell>
          <cell r="D134" t="str">
            <v>Ray A SA 2H</v>
          </cell>
          <cell r="E134">
            <v>762.39700000000005</v>
          </cell>
          <cell r="F134">
            <v>961.61500000000001</v>
          </cell>
          <cell r="G134">
            <v>352.08499999999998</v>
          </cell>
          <cell r="H134">
            <v>417.57799999999997</v>
          </cell>
          <cell r="K134">
            <v>1114.482</v>
          </cell>
          <cell r="L134">
            <v>1379.193</v>
          </cell>
          <cell r="N134">
            <v>1114.482</v>
          </cell>
          <cell r="O134">
            <v>1379.193</v>
          </cell>
          <cell r="R134">
            <v>3.2282999999999999</v>
          </cell>
          <cell r="S134">
            <v>1.1311</v>
          </cell>
          <cell r="T134">
            <v>0.23269999999999999</v>
          </cell>
          <cell r="U134">
            <v>0.36549999999999999</v>
          </cell>
          <cell r="V134">
            <v>0.13539999999999999</v>
          </cell>
          <cell r="W134">
            <v>0.12509999999999999</v>
          </cell>
          <cell r="X134">
            <v>0.1956</v>
          </cell>
          <cell r="Y134">
            <v>5.4137000000000004</v>
          </cell>
          <cell r="AB134">
            <v>3597.8820000000001</v>
          </cell>
          <cell r="AC134">
            <v>1260.5909999999999</v>
          </cell>
          <cell r="AD134">
            <v>259.33999999999997</v>
          </cell>
          <cell r="AE134">
            <v>407.34300000000002</v>
          </cell>
          <cell r="AF134">
            <v>150.90100000000001</v>
          </cell>
          <cell r="AG134">
            <v>139.422</v>
          </cell>
          <cell r="AH134">
            <v>217.99299999999999</v>
          </cell>
          <cell r="AI134">
            <v>6033.4719999999998</v>
          </cell>
          <cell r="AL134">
            <v>2838.5230000000001</v>
          </cell>
          <cell r="AM134">
            <v>1355.4349999999999</v>
          </cell>
          <cell r="AN134">
            <v>256.08800000000002</v>
          </cell>
          <cell r="AO134">
            <v>495.25200000000001</v>
          </cell>
          <cell r="AP134">
            <v>174.279</v>
          </cell>
          <cell r="AQ134">
            <v>167.167</v>
          </cell>
          <cell r="AR134">
            <v>198.10300000000001</v>
          </cell>
          <cell r="AS134">
            <v>5484.8470000000016</v>
          </cell>
          <cell r="AU134">
            <v>0.95</v>
          </cell>
          <cell r="AX134">
            <v>2696.5970000000002</v>
          </cell>
          <cell r="AY134">
            <v>1287.663</v>
          </cell>
          <cell r="AZ134">
            <v>243.28399999999999</v>
          </cell>
          <cell r="BA134">
            <v>470.48899999999998</v>
          </cell>
          <cell r="BB134">
            <v>165.565</v>
          </cell>
          <cell r="BC134">
            <v>158.809</v>
          </cell>
          <cell r="BD134">
            <v>188.19800000000001</v>
          </cell>
          <cell r="BE134">
            <v>5210.6049999999996</v>
          </cell>
          <cell r="BH134">
            <v>106.745</v>
          </cell>
          <cell r="BI134">
            <v>49.481000000000002</v>
          </cell>
          <cell r="BJ134">
            <v>7.87</v>
          </cell>
          <cell r="BK134">
            <v>15.798999999999999</v>
          </cell>
          <cell r="BL134">
            <v>4.7930000000000001</v>
          </cell>
          <cell r="BM134">
            <v>4.6379999999999999</v>
          </cell>
          <cell r="BN134">
            <v>4.8449999999999998</v>
          </cell>
          <cell r="BO134">
            <v>194.17100000000002</v>
          </cell>
          <cell r="BR134">
            <v>188.30799999999999</v>
          </cell>
          <cell r="BS134">
            <v>124.108</v>
          </cell>
          <cell r="BT134">
            <v>25.513999999999999</v>
          </cell>
          <cell r="BU134">
            <v>51.377000000000002</v>
          </cell>
          <cell r="BV134">
            <v>20.088000000000001</v>
          </cell>
          <cell r="BW134">
            <v>19.268999999999998</v>
          </cell>
          <cell r="BX134">
            <v>22.834</v>
          </cell>
          <cell r="BY134">
            <v>451.49800000000005</v>
          </cell>
          <cell r="CA134">
            <v>35.85</v>
          </cell>
          <cell r="CB134">
            <v>36.889000000000003</v>
          </cell>
          <cell r="CD134">
            <v>890.80599999999993</v>
          </cell>
          <cell r="CE134">
            <v>913.18899999999996</v>
          </cell>
          <cell r="CF134">
            <v>895.54700000000003</v>
          </cell>
          <cell r="CH134">
            <v>0.3</v>
          </cell>
          <cell r="CI134">
            <v>-413.76</v>
          </cell>
          <cell r="CQ134" t="str">
            <v>PriceTableDevonNGL</v>
          </cell>
        </row>
        <row r="135">
          <cell r="B135" t="str">
            <v>72-400-178</v>
          </cell>
          <cell r="C135" t="str">
            <v>Devon-GTH00086</v>
          </cell>
          <cell r="D135" t="str">
            <v>Ray A SA 3H</v>
          </cell>
          <cell r="E135">
            <v>729.28800000000001</v>
          </cell>
          <cell r="F135">
            <v>924.93200000000002</v>
          </cell>
          <cell r="G135">
            <v>336.79500000000002</v>
          </cell>
          <cell r="H135">
            <v>401.64800000000002</v>
          </cell>
          <cell r="K135">
            <v>1066.0830000000001</v>
          </cell>
          <cell r="L135">
            <v>1326.58</v>
          </cell>
          <cell r="N135">
            <v>1066.0830000000001</v>
          </cell>
          <cell r="O135">
            <v>1326.58</v>
          </cell>
          <cell r="R135">
            <v>3.2614999999999998</v>
          </cell>
          <cell r="S135">
            <v>1.1681999999999999</v>
          </cell>
          <cell r="T135">
            <v>0.24030000000000001</v>
          </cell>
          <cell r="U135">
            <v>0.38419999999999999</v>
          </cell>
          <cell r="V135">
            <v>0.14230000000000001</v>
          </cell>
          <cell r="W135">
            <v>0.1336</v>
          </cell>
          <cell r="X135">
            <v>0.1973</v>
          </cell>
          <cell r="Y135">
            <v>5.5274000000000001</v>
          </cell>
          <cell r="AB135">
            <v>3477.03</v>
          </cell>
          <cell r="AC135">
            <v>1245.3979999999999</v>
          </cell>
          <cell r="AD135">
            <v>256.18</v>
          </cell>
          <cell r="AE135">
            <v>409.589</v>
          </cell>
          <cell r="AF135">
            <v>151.70400000000001</v>
          </cell>
          <cell r="AG135">
            <v>142.429</v>
          </cell>
          <cell r="AH135">
            <v>210.33799999999999</v>
          </cell>
          <cell r="AI135">
            <v>5892.6679999999997</v>
          </cell>
          <cell r="AL135">
            <v>2743.1779999999999</v>
          </cell>
          <cell r="AM135">
            <v>1339.0989999999999</v>
          </cell>
          <cell r="AN135">
            <v>252.96700000000001</v>
          </cell>
          <cell r="AO135">
            <v>497.983</v>
          </cell>
          <cell r="AP135">
            <v>175.20599999999999</v>
          </cell>
          <cell r="AQ135">
            <v>170.77199999999999</v>
          </cell>
          <cell r="AR135">
            <v>191.14599999999999</v>
          </cell>
          <cell r="AS135">
            <v>5370.3509999999997</v>
          </cell>
          <cell r="AU135">
            <v>0.95</v>
          </cell>
          <cell r="AX135">
            <v>2606.0189999999998</v>
          </cell>
          <cell r="AY135">
            <v>1272.144</v>
          </cell>
          <cell r="AZ135">
            <v>240.31899999999999</v>
          </cell>
          <cell r="BA135">
            <v>473.084</v>
          </cell>
          <cell r="BB135">
            <v>166.446</v>
          </cell>
          <cell r="BC135">
            <v>162.233</v>
          </cell>
          <cell r="BD135">
            <v>181.589</v>
          </cell>
          <cell r="BE135">
            <v>5101.8339999999998</v>
          </cell>
          <cell r="BH135">
            <v>103.15900000000001</v>
          </cell>
          <cell r="BI135">
            <v>48.884</v>
          </cell>
          <cell r="BJ135">
            <v>7.774</v>
          </cell>
          <cell r="BK135">
            <v>15.885999999999999</v>
          </cell>
          <cell r="BL135">
            <v>4.8179999999999996</v>
          </cell>
          <cell r="BM135">
            <v>4.7380000000000004</v>
          </cell>
          <cell r="BN135">
            <v>4.6749999999999998</v>
          </cell>
          <cell r="BO135">
            <v>189.93400000000003</v>
          </cell>
          <cell r="BR135">
            <v>181.982</v>
          </cell>
          <cell r="BS135">
            <v>122.61199999999999</v>
          </cell>
          <cell r="BT135">
            <v>25.202999999999999</v>
          </cell>
          <cell r="BU135">
            <v>51.661000000000001</v>
          </cell>
          <cell r="BV135">
            <v>20.195</v>
          </cell>
          <cell r="BW135">
            <v>19.684000000000001</v>
          </cell>
          <cell r="BX135">
            <v>22.032</v>
          </cell>
          <cell r="BY135">
            <v>443.36899999999997</v>
          </cell>
          <cell r="CA135">
            <v>34.482999999999997</v>
          </cell>
          <cell r="CB135">
            <v>35.481999999999999</v>
          </cell>
          <cell r="CD135">
            <v>847.72900000000004</v>
          </cell>
          <cell r="CE135">
            <v>869.03</v>
          </cell>
          <cell r="CF135">
            <v>852.24099999999999</v>
          </cell>
          <cell r="CH135">
            <v>0.3</v>
          </cell>
          <cell r="CI135">
            <v>-397.97</v>
          </cell>
          <cell r="CQ135" t="str">
            <v>PriceTableDevonNGL</v>
          </cell>
        </row>
        <row r="136">
          <cell r="B136" t="str">
            <v>72-400-179</v>
          </cell>
          <cell r="C136" t="str">
            <v>Devon-GTH00086</v>
          </cell>
          <cell r="D136" t="str">
            <v>Ray A SA 4H</v>
          </cell>
          <cell r="E136">
            <v>534.37</v>
          </cell>
          <cell r="F136">
            <v>669.84299999999996</v>
          </cell>
          <cell r="G136">
            <v>246.779</v>
          </cell>
          <cell r="H136">
            <v>290.87700000000001</v>
          </cell>
          <cell r="K136">
            <v>781.149</v>
          </cell>
          <cell r="L136">
            <v>960.72</v>
          </cell>
          <cell r="N136">
            <v>781.149</v>
          </cell>
          <cell r="O136">
            <v>960.72</v>
          </cell>
          <cell r="R136">
            <v>3.1617999999999999</v>
          </cell>
          <cell r="S136">
            <v>1.133</v>
          </cell>
          <cell r="T136">
            <v>0.23830000000000001</v>
          </cell>
          <cell r="U136">
            <v>0.36399999999999999</v>
          </cell>
          <cell r="V136">
            <v>0.13569999999999999</v>
          </cell>
          <cell r="W136">
            <v>0.12230000000000001</v>
          </cell>
          <cell r="X136">
            <v>0.19370000000000001</v>
          </cell>
          <cell r="Y136">
            <v>5.3487999999999998</v>
          </cell>
          <cell r="AB136">
            <v>2469.837</v>
          </cell>
          <cell r="AC136">
            <v>885.04200000000003</v>
          </cell>
          <cell r="AD136">
            <v>186.148</v>
          </cell>
          <cell r="AE136">
            <v>284.33800000000002</v>
          </cell>
          <cell r="AF136">
            <v>106.002</v>
          </cell>
          <cell r="AG136">
            <v>95.534999999999997</v>
          </cell>
          <cell r="AH136">
            <v>151.309</v>
          </cell>
          <cell r="AI136">
            <v>4178.2110000000002</v>
          </cell>
          <cell r="AL136">
            <v>1948.56</v>
          </cell>
          <cell r="AM136">
            <v>951.63</v>
          </cell>
          <cell r="AN136">
            <v>183.81299999999999</v>
          </cell>
          <cell r="AO136">
            <v>345.70100000000002</v>
          </cell>
          <cell r="AP136">
            <v>122.42400000000001</v>
          </cell>
          <cell r="AQ136">
            <v>114.54600000000001</v>
          </cell>
          <cell r="AR136">
            <v>137.50299999999999</v>
          </cell>
          <cell r="AS136">
            <v>3804.1770000000001</v>
          </cell>
          <cell r="AU136">
            <v>0.95</v>
          </cell>
          <cell r="AX136">
            <v>1851.1320000000001</v>
          </cell>
          <cell r="AY136">
            <v>904.04899999999998</v>
          </cell>
          <cell r="AZ136">
            <v>174.62200000000001</v>
          </cell>
          <cell r="BA136">
            <v>328.416</v>
          </cell>
          <cell r="BB136">
            <v>116.303</v>
          </cell>
          <cell r="BC136">
            <v>108.819</v>
          </cell>
          <cell r="BD136">
            <v>130.62799999999999</v>
          </cell>
          <cell r="BE136">
            <v>3613.9690000000001</v>
          </cell>
          <cell r="BH136">
            <v>73.277000000000001</v>
          </cell>
          <cell r="BI136">
            <v>34.74</v>
          </cell>
          <cell r="BJ136">
            <v>5.649</v>
          </cell>
          <cell r="BK136">
            <v>11.028</v>
          </cell>
          <cell r="BL136">
            <v>3.367</v>
          </cell>
          <cell r="BM136">
            <v>3.1779999999999999</v>
          </cell>
          <cell r="BN136">
            <v>3.363</v>
          </cell>
          <cell r="BO136">
            <v>134.602</v>
          </cell>
          <cell r="BR136">
            <v>129.267</v>
          </cell>
          <cell r="BS136">
            <v>87.134</v>
          </cell>
          <cell r="BT136">
            <v>18.312999999999999</v>
          </cell>
          <cell r="BU136">
            <v>35.863</v>
          </cell>
          <cell r="BV136">
            <v>14.111000000000001</v>
          </cell>
          <cell r="BW136">
            <v>13.202999999999999</v>
          </cell>
          <cell r="BX136">
            <v>15.849</v>
          </cell>
          <cell r="BY136">
            <v>313.73999999999995</v>
          </cell>
          <cell r="CA136">
            <v>24.972999999999999</v>
          </cell>
          <cell r="CB136">
            <v>25.696000000000002</v>
          </cell>
          <cell r="CD136">
            <v>621.28399999999999</v>
          </cell>
          <cell r="CE136">
            <v>636.89499999999998</v>
          </cell>
          <cell r="CF136">
            <v>624.59100000000001</v>
          </cell>
          <cell r="CH136">
            <v>0.3</v>
          </cell>
          <cell r="CI136">
            <v>-288.22000000000003</v>
          </cell>
          <cell r="CQ136" t="str">
            <v>PriceTableDevonNGL</v>
          </cell>
        </row>
        <row r="137">
          <cell r="B137" t="str">
            <v>72-400-180</v>
          </cell>
          <cell r="C137" t="str">
            <v>Devon-GTH00086</v>
          </cell>
          <cell r="D137" t="str">
            <v>Ray Unit 1H</v>
          </cell>
          <cell r="E137">
            <v>141.036</v>
          </cell>
          <cell r="F137">
            <v>177.19499999999999</v>
          </cell>
          <cell r="G137">
            <v>65.132000000000005</v>
          </cell>
          <cell r="H137">
            <v>76.945999999999998</v>
          </cell>
          <cell r="K137">
            <v>206.16800000000001</v>
          </cell>
          <cell r="L137">
            <v>254.14099999999999</v>
          </cell>
          <cell r="N137">
            <v>206.16800000000001</v>
          </cell>
          <cell r="O137">
            <v>254.14099999999999</v>
          </cell>
          <cell r="R137">
            <v>3.1505999999999998</v>
          </cell>
          <cell r="S137">
            <v>1.1378999999999999</v>
          </cell>
          <cell r="T137">
            <v>0.24199999999999999</v>
          </cell>
          <cell r="U137">
            <v>0.36870000000000003</v>
          </cell>
          <cell r="V137">
            <v>0.13950000000000001</v>
          </cell>
          <cell r="W137">
            <v>0.12640000000000001</v>
          </cell>
          <cell r="X137">
            <v>0.2117</v>
          </cell>
          <cell r="Y137">
            <v>5.3768000000000002</v>
          </cell>
          <cell r="AB137">
            <v>649.553</v>
          </cell>
          <cell r="AC137">
            <v>234.59899999999999</v>
          </cell>
          <cell r="AD137">
            <v>49.893000000000001</v>
          </cell>
          <cell r="AE137">
            <v>76.013999999999996</v>
          </cell>
          <cell r="AF137">
            <v>28.76</v>
          </cell>
          <cell r="AG137">
            <v>26.06</v>
          </cell>
          <cell r="AH137">
            <v>43.646000000000001</v>
          </cell>
          <cell r="AI137">
            <v>1108.5250000000001</v>
          </cell>
          <cell r="AL137">
            <v>512.46</v>
          </cell>
          <cell r="AM137">
            <v>252.25</v>
          </cell>
          <cell r="AN137">
            <v>49.267000000000003</v>
          </cell>
          <cell r="AO137">
            <v>92.418999999999997</v>
          </cell>
          <cell r="AP137">
            <v>33.216000000000001</v>
          </cell>
          <cell r="AQ137">
            <v>31.245999999999999</v>
          </cell>
          <cell r="AR137">
            <v>39.664000000000001</v>
          </cell>
          <cell r="AS137">
            <v>1010.522</v>
          </cell>
          <cell r="AU137">
            <v>0.95</v>
          </cell>
          <cell r="AX137">
            <v>486.83699999999999</v>
          </cell>
          <cell r="AY137">
            <v>239.63800000000001</v>
          </cell>
          <cell r="AZ137">
            <v>46.804000000000002</v>
          </cell>
          <cell r="BA137">
            <v>87.798000000000002</v>
          </cell>
          <cell r="BB137">
            <v>31.555</v>
          </cell>
          <cell r="BC137">
            <v>29.684000000000001</v>
          </cell>
          <cell r="BD137">
            <v>37.680999999999997</v>
          </cell>
          <cell r="BE137">
            <v>959.99699999999996</v>
          </cell>
          <cell r="BH137">
            <v>19.271000000000001</v>
          </cell>
          <cell r="BI137">
            <v>9.2080000000000002</v>
          </cell>
          <cell r="BJ137">
            <v>1.514</v>
          </cell>
          <cell r="BK137">
            <v>2.948</v>
          </cell>
          <cell r="BL137">
            <v>0.91300000000000003</v>
          </cell>
          <cell r="BM137">
            <v>0.86699999999999999</v>
          </cell>
          <cell r="BN137">
            <v>0.97</v>
          </cell>
          <cell r="BO137">
            <v>35.690999999999988</v>
          </cell>
          <cell r="BR137">
            <v>33.997</v>
          </cell>
          <cell r="BS137">
            <v>23.097000000000001</v>
          </cell>
          <cell r="BT137">
            <v>4.9080000000000004</v>
          </cell>
          <cell r="BU137">
            <v>9.5879999999999992</v>
          </cell>
          <cell r="BV137">
            <v>3.8290000000000002</v>
          </cell>
          <cell r="BW137">
            <v>3.6019999999999999</v>
          </cell>
          <cell r="BX137">
            <v>4.5720000000000001</v>
          </cell>
          <cell r="BY137">
            <v>83.593000000000004</v>
          </cell>
          <cell r="CA137">
            <v>6.6059999999999999</v>
          </cell>
          <cell r="CB137">
            <v>6.7969999999999997</v>
          </cell>
          <cell r="CD137">
            <v>163.751</v>
          </cell>
          <cell r="CE137">
            <v>167.86600000000001</v>
          </cell>
          <cell r="CF137">
            <v>164.62299999999999</v>
          </cell>
          <cell r="CH137">
            <v>0.3</v>
          </cell>
          <cell r="CI137">
            <v>-76.239999999999995</v>
          </cell>
          <cell r="CQ137" t="str">
            <v>PriceTableDevonNGL</v>
          </cell>
        </row>
        <row r="138">
          <cell r="B138" t="str">
            <v>72-400-181</v>
          </cell>
          <cell r="C138" t="str">
            <v>Devon-GTH00086</v>
          </cell>
          <cell r="D138" t="str">
            <v>Ray BSA 5H</v>
          </cell>
          <cell r="E138">
            <v>979.42100000000005</v>
          </cell>
          <cell r="F138">
            <v>1233.7180000000001</v>
          </cell>
          <cell r="G138">
            <v>452.31</v>
          </cell>
          <cell r="H138">
            <v>535.73800000000006</v>
          </cell>
          <cell r="K138">
            <v>1431.731</v>
          </cell>
          <cell r="L138">
            <v>1769.4560000000001</v>
          </cell>
          <cell r="N138">
            <v>1431.731</v>
          </cell>
          <cell r="O138">
            <v>1769.4560000000001</v>
          </cell>
          <cell r="R138">
            <v>3.1730999999999998</v>
          </cell>
          <cell r="S138">
            <v>1.1847000000000001</v>
          </cell>
          <cell r="T138">
            <v>0.26369999999999999</v>
          </cell>
          <cell r="U138">
            <v>0.38550000000000001</v>
          </cell>
          <cell r="V138">
            <v>0.14779999999999999</v>
          </cell>
          <cell r="W138">
            <v>0.12909999999999999</v>
          </cell>
          <cell r="X138">
            <v>0.192</v>
          </cell>
          <cell r="Y138">
            <v>5.4759000000000002</v>
          </cell>
          <cell r="AB138">
            <v>4543.0259999999998</v>
          </cell>
          <cell r="AC138">
            <v>1696.172</v>
          </cell>
          <cell r="AD138">
            <v>377.54700000000003</v>
          </cell>
          <cell r="AE138">
            <v>551.93200000000002</v>
          </cell>
          <cell r="AF138">
            <v>211.61</v>
          </cell>
          <cell r="AG138">
            <v>184.83600000000001</v>
          </cell>
          <cell r="AH138">
            <v>274.892</v>
          </cell>
          <cell r="AI138">
            <v>7840.0150000000003</v>
          </cell>
          <cell r="AL138">
            <v>3584.1880000000001</v>
          </cell>
          <cell r="AM138">
            <v>1823.788</v>
          </cell>
          <cell r="AN138">
            <v>372.81200000000001</v>
          </cell>
          <cell r="AO138">
            <v>671.04499999999996</v>
          </cell>
          <cell r="AP138">
            <v>244.393</v>
          </cell>
          <cell r="AQ138">
            <v>221.61799999999999</v>
          </cell>
          <cell r="AR138">
            <v>249.81</v>
          </cell>
          <cell r="AS138">
            <v>7167.6540000000014</v>
          </cell>
          <cell r="AU138">
            <v>0.95</v>
          </cell>
          <cell r="AX138">
            <v>3404.9789999999998</v>
          </cell>
          <cell r="AY138">
            <v>1732.5989999999999</v>
          </cell>
          <cell r="AZ138">
            <v>354.17099999999999</v>
          </cell>
          <cell r="BA138">
            <v>637.49300000000005</v>
          </cell>
          <cell r="BB138">
            <v>232.173</v>
          </cell>
          <cell r="BC138">
            <v>210.53700000000001</v>
          </cell>
          <cell r="BD138">
            <v>237.32</v>
          </cell>
          <cell r="BE138">
            <v>6809.2719999999999</v>
          </cell>
          <cell r="BH138">
            <v>134.786</v>
          </cell>
          <cell r="BI138">
            <v>66.578000000000003</v>
          </cell>
          <cell r="BJ138">
            <v>11.458</v>
          </cell>
          <cell r="BK138">
            <v>21.407</v>
          </cell>
          <cell r="BL138">
            <v>6.7210000000000001</v>
          </cell>
          <cell r="BM138">
            <v>6.149</v>
          </cell>
          <cell r="BN138">
            <v>6.109</v>
          </cell>
          <cell r="BO138">
            <v>253.20800000000003</v>
          </cell>
          <cell r="BR138">
            <v>237.77500000000001</v>
          </cell>
          <cell r="BS138">
            <v>166.99199999999999</v>
          </cell>
          <cell r="BT138">
            <v>37.143000000000001</v>
          </cell>
          <cell r="BU138">
            <v>69.614000000000004</v>
          </cell>
          <cell r="BV138">
            <v>28.17</v>
          </cell>
          <cell r="BW138">
            <v>25.545000000000002</v>
          </cell>
          <cell r="BX138">
            <v>28.794</v>
          </cell>
          <cell r="BY138">
            <v>594.0329999999999</v>
          </cell>
          <cell r="CA138">
            <v>45.994999999999997</v>
          </cell>
          <cell r="CB138">
            <v>47.326999999999998</v>
          </cell>
          <cell r="CD138">
            <v>1128.0960000000002</v>
          </cell>
          <cell r="CE138">
            <v>1156.442</v>
          </cell>
          <cell r="CF138">
            <v>1134.0999999999999</v>
          </cell>
          <cell r="CH138">
            <v>0.3</v>
          </cell>
          <cell r="CI138">
            <v>-530.84</v>
          </cell>
          <cell r="CQ138" t="str">
            <v>PriceTableDevonNGL</v>
          </cell>
        </row>
        <row r="139">
          <cell r="B139" t="str">
            <v>72-400-182</v>
          </cell>
          <cell r="C139" t="str">
            <v>Devon-GTH00086</v>
          </cell>
          <cell r="D139" t="str">
            <v>Gates Edwards 3H</v>
          </cell>
          <cell r="E139">
            <v>513.91999999999996</v>
          </cell>
          <cell r="F139">
            <v>657.48900000000003</v>
          </cell>
          <cell r="G139">
            <v>237.33500000000001</v>
          </cell>
          <cell r="H139">
            <v>285.51299999999998</v>
          </cell>
          <cell r="K139">
            <v>751.255</v>
          </cell>
          <cell r="L139">
            <v>943.00199999999995</v>
          </cell>
          <cell r="N139">
            <v>751.255</v>
          </cell>
          <cell r="O139">
            <v>943.00199999999995</v>
          </cell>
          <cell r="R139">
            <v>3.3559000000000001</v>
          </cell>
          <cell r="S139">
            <v>1.3127</v>
          </cell>
          <cell r="T139">
            <v>0.21079999999999999</v>
          </cell>
          <cell r="U139">
            <v>0.41920000000000002</v>
          </cell>
          <cell r="V139">
            <v>0.12509999999999999</v>
          </cell>
          <cell r="W139">
            <v>0.1389</v>
          </cell>
          <cell r="X139">
            <v>0.19209999999999999</v>
          </cell>
          <cell r="Y139">
            <v>5.7546999999999997</v>
          </cell>
          <cell r="AB139">
            <v>2521.1370000000002</v>
          </cell>
          <cell r="AC139">
            <v>986.17200000000003</v>
          </cell>
          <cell r="AD139">
            <v>158.36500000000001</v>
          </cell>
          <cell r="AE139">
            <v>314.92599999999999</v>
          </cell>
          <cell r="AF139">
            <v>93.981999999999999</v>
          </cell>
          <cell r="AG139">
            <v>104.349</v>
          </cell>
          <cell r="AH139">
            <v>144.316</v>
          </cell>
          <cell r="AI139">
            <v>4323.2469999999994</v>
          </cell>
          <cell r="AL139">
            <v>1989.0329999999999</v>
          </cell>
          <cell r="AM139">
            <v>1060.3689999999999</v>
          </cell>
          <cell r="AN139">
            <v>156.37899999999999</v>
          </cell>
          <cell r="AO139">
            <v>382.89100000000002</v>
          </cell>
          <cell r="AP139">
            <v>108.542</v>
          </cell>
          <cell r="AQ139">
            <v>125.114</v>
          </cell>
          <cell r="AR139">
            <v>131.148</v>
          </cell>
          <cell r="AS139">
            <v>3953.4760000000001</v>
          </cell>
          <cell r="AU139">
            <v>0.95</v>
          </cell>
          <cell r="AX139">
            <v>1889.5809999999999</v>
          </cell>
          <cell r="AY139">
            <v>1007.351</v>
          </cell>
          <cell r="AZ139">
            <v>148.56</v>
          </cell>
          <cell r="BA139">
            <v>363.74599999999998</v>
          </cell>
          <cell r="BB139">
            <v>103.11499999999999</v>
          </cell>
          <cell r="BC139">
            <v>118.858</v>
          </cell>
          <cell r="BD139">
            <v>124.59099999999999</v>
          </cell>
          <cell r="BE139">
            <v>3755.8019999999997</v>
          </cell>
          <cell r="BH139">
            <v>74.799000000000007</v>
          </cell>
          <cell r="BI139">
            <v>38.709000000000003</v>
          </cell>
          <cell r="BJ139">
            <v>4.806</v>
          </cell>
          <cell r="BK139">
            <v>12.215</v>
          </cell>
          <cell r="BL139">
            <v>2.9849999999999999</v>
          </cell>
          <cell r="BM139">
            <v>3.4710000000000001</v>
          </cell>
          <cell r="BN139">
            <v>3.2069999999999999</v>
          </cell>
          <cell r="BO139">
            <v>140.19200000000001</v>
          </cell>
          <cell r="BR139">
            <v>131.952</v>
          </cell>
          <cell r="BS139">
            <v>97.090999999999994</v>
          </cell>
          <cell r="BT139">
            <v>15.58</v>
          </cell>
          <cell r="BU139">
            <v>39.720999999999997</v>
          </cell>
          <cell r="BV139">
            <v>12.510999999999999</v>
          </cell>
          <cell r="BW139">
            <v>14.420999999999999</v>
          </cell>
          <cell r="BX139">
            <v>15.117000000000001</v>
          </cell>
          <cell r="BY139">
            <v>326.39300000000003</v>
          </cell>
          <cell r="CA139">
            <v>24.512</v>
          </cell>
          <cell r="CB139">
            <v>25.222000000000001</v>
          </cell>
          <cell r="CD139">
            <v>591.38699999999994</v>
          </cell>
          <cell r="CE139">
            <v>606.24699999999996</v>
          </cell>
          <cell r="CF139">
            <v>594.53499999999997</v>
          </cell>
          <cell r="CH139">
            <v>0.3</v>
          </cell>
          <cell r="CI139">
            <v>-282.89999999999998</v>
          </cell>
          <cell r="CQ139" t="str">
            <v>PriceTableDevonNGL</v>
          </cell>
        </row>
        <row r="140">
          <cell r="B140" t="str">
            <v>72-400-183</v>
          </cell>
          <cell r="C140" t="str">
            <v>Devon-GTH00086</v>
          </cell>
          <cell r="D140" t="str">
            <v>Grant Family 3H&amp;4H CDP</v>
          </cell>
          <cell r="E140">
            <v>1520.72</v>
          </cell>
          <cell r="F140">
            <v>1951.1489999999999</v>
          </cell>
          <cell r="G140">
            <v>702.28800000000001</v>
          </cell>
          <cell r="H140">
            <v>847.28</v>
          </cell>
          <cell r="K140">
            <v>2223.0079999999998</v>
          </cell>
          <cell r="L140">
            <v>2798.4290000000001</v>
          </cell>
          <cell r="N140">
            <v>2223.0079999999998</v>
          </cell>
          <cell r="O140">
            <v>2798.4290000000001</v>
          </cell>
          <cell r="R140">
            <v>3.3111000000000002</v>
          </cell>
          <cell r="S140">
            <v>1.2455000000000001</v>
          </cell>
          <cell r="T140">
            <v>0.18970000000000001</v>
          </cell>
          <cell r="U140">
            <v>0.40949999999999998</v>
          </cell>
          <cell r="V140">
            <v>0.1206</v>
          </cell>
          <cell r="W140">
            <v>0.13469999999999999</v>
          </cell>
          <cell r="X140">
            <v>0.29859999999999998</v>
          </cell>
          <cell r="Y140">
            <v>5.7096999999999998</v>
          </cell>
          <cell r="AB140">
            <v>7360.6019999999999</v>
          </cell>
          <cell r="AC140">
            <v>2768.7559999999999</v>
          </cell>
          <cell r="AD140">
            <v>421.70499999999998</v>
          </cell>
          <cell r="AE140">
            <v>910.322</v>
          </cell>
          <cell r="AF140">
            <v>268.09500000000003</v>
          </cell>
          <cell r="AG140">
            <v>299.43900000000002</v>
          </cell>
          <cell r="AH140">
            <v>663.79</v>
          </cell>
          <cell r="AI140">
            <v>12692.708999999999</v>
          </cell>
          <cell r="AL140">
            <v>5807.0940000000001</v>
          </cell>
          <cell r="AM140">
            <v>2977.07</v>
          </cell>
          <cell r="AN140">
            <v>416.416</v>
          </cell>
          <cell r="AO140">
            <v>1106.78</v>
          </cell>
          <cell r="AP140">
            <v>309.62900000000002</v>
          </cell>
          <cell r="AQ140">
            <v>359.02699999999999</v>
          </cell>
          <cell r="AR140">
            <v>603.22400000000005</v>
          </cell>
          <cell r="AS140">
            <v>11579.240000000002</v>
          </cell>
          <cell r="AU140">
            <v>0.95</v>
          </cell>
          <cell r="AX140">
            <v>5516.7389999999996</v>
          </cell>
          <cell r="AY140">
            <v>2828.2170000000001</v>
          </cell>
          <cell r="AZ140">
            <v>395.59500000000003</v>
          </cell>
          <cell r="BA140">
            <v>1051.441</v>
          </cell>
          <cell r="BB140">
            <v>294.14800000000002</v>
          </cell>
          <cell r="BC140">
            <v>341.07600000000002</v>
          </cell>
          <cell r="BD140">
            <v>573.06299999999999</v>
          </cell>
          <cell r="BE140">
            <v>11000.279</v>
          </cell>
          <cell r="BH140">
            <v>218.38</v>
          </cell>
          <cell r="BI140">
            <v>108.679</v>
          </cell>
          <cell r="BJ140">
            <v>12.798</v>
          </cell>
          <cell r="BK140">
            <v>35.307000000000002</v>
          </cell>
          <cell r="BL140">
            <v>8.5150000000000006</v>
          </cell>
          <cell r="BM140">
            <v>9.9610000000000003</v>
          </cell>
          <cell r="BN140">
            <v>14.753</v>
          </cell>
          <cell r="BO140">
            <v>408.39299999999997</v>
          </cell>
          <cell r="BR140">
            <v>385.24299999999999</v>
          </cell>
          <cell r="BS140">
            <v>272.589</v>
          </cell>
          <cell r="BT140">
            <v>41.488</v>
          </cell>
          <cell r="BU140">
            <v>114.81699999999999</v>
          </cell>
          <cell r="BV140">
            <v>35.689</v>
          </cell>
          <cell r="BW140">
            <v>41.383000000000003</v>
          </cell>
          <cell r="BX140">
            <v>69.531000000000006</v>
          </cell>
          <cell r="BY140">
            <v>960.74</v>
          </cell>
          <cell r="CA140">
            <v>72.742000000000004</v>
          </cell>
          <cell r="CB140">
            <v>74.849000000000004</v>
          </cell>
          <cell r="CD140">
            <v>1762.8400000000001</v>
          </cell>
          <cell r="CE140">
            <v>1807.135</v>
          </cell>
          <cell r="CF140">
            <v>1772.222</v>
          </cell>
          <cell r="CH140">
            <v>0.3</v>
          </cell>
          <cell r="CI140">
            <v>-839.53</v>
          </cell>
          <cell r="CQ140" t="str">
            <v>PriceTableDevonNGL</v>
          </cell>
        </row>
        <row r="141">
          <cell r="B141" t="str">
            <v>72-400-184</v>
          </cell>
          <cell r="C141" t="str">
            <v>Devon-GTH00086</v>
          </cell>
          <cell r="D141" t="str">
            <v>Bailey Ranch 4H</v>
          </cell>
          <cell r="E141">
            <v>81.238</v>
          </cell>
          <cell r="F141">
            <v>103.20399999999999</v>
          </cell>
          <cell r="G141">
            <v>37.517000000000003</v>
          </cell>
          <cell r="H141">
            <v>44.816000000000003</v>
          </cell>
          <cell r="K141">
            <v>118.755</v>
          </cell>
          <cell r="L141">
            <v>148.01999999999998</v>
          </cell>
          <cell r="N141">
            <v>118.755</v>
          </cell>
          <cell r="O141">
            <v>148.01999999999998</v>
          </cell>
          <cell r="R141">
            <v>3.1019000000000001</v>
          </cell>
          <cell r="S141">
            <v>1.1164000000000001</v>
          </cell>
          <cell r="T141">
            <v>0.25530000000000003</v>
          </cell>
          <cell r="U141">
            <v>0.36470000000000002</v>
          </cell>
          <cell r="V141">
            <v>0.14249999999999999</v>
          </cell>
          <cell r="W141">
            <v>0.12909999999999999</v>
          </cell>
          <cell r="X141">
            <v>0.27260000000000001</v>
          </cell>
          <cell r="Y141">
            <v>5.3825000000000003</v>
          </cell>
          <cell r="AB141">
            <v>368.36599999999999</v>
          </cell>
          <cell r="AC141">
            <v>132.578</v>
          </cell>
          <cell r="AD141">
            <v>30.318000000000001</v>
          </cell>
          <cell r="AE141">
            <v>43.31</v>
          </cell>
          <cell r="AF141">
            <v>16.922999999999998</v>
          </cell>
          <cell r="AG141">
            <v>15.331</v>
          </cell>
          <cell r="AH141">
            <v>32.372999999999998</v>
          </cell>
          <cell r="AI141">
            <v>639.19899999999996</v>
          </cell>
          <cell r="AL141">
            <v>290.62</v>
          </cell>
          <cell r="AM141">
            <v>142.553</v>
          </cell>
          <cell r="AN141">
            <v>29.937999999999999</v>
          </cell>
          <cell r="AO141">
            <v>52.656999999999996</v>
          </cell>
          <cell r="AP141">
            <v>19.545000000000002</v>
          </cell>
          <cell r="AQ141">
            <v>18.382000000000001</v>
          </cell>
          <cell r="AR141">
            <v>29.419</v>
          </cell>
          <cell r="AS141">
            <v>583.11399999999992</v>
          </cell>
          <cell r="AU141">
            <v>0.95</v>
          </cell>
          <cell r="AX141">
            <v>276.089</v>
          </cell>
          <cell r="AY141">
            <v>135.42500000000001</v>
          </cell>
          <cell r="AZ141">
            <v>28.440999999999999</v>
          </cell>
          <cell r="BA141">
            <v>50.024000000000001</v>
          </cell>
          <cell r="BB141">
            <v>18.568000000000001</v>
          </cell>
          <cell r="BC141">
            <v>17.463000000000001</v>
          </cell>
          <cell r="BD141">
            <v>27.948</v>
          </cell>
          <cell r="BE141">
            <v>553.95799999999997</v>
          </cell>
          <cell r="BH141">
            <v>10.929</v>
          </cell>
          <cell r="BI141">
            <v>5.2039999999999997</v>
          </cell>
          <cell r="BJ141">
            <v>0.92</v>
          </cell>
          <cell r="BK141">
            <v>1.68</v>
          </cell>
          <cell r="BL141">
            <v>0.53700000000000003</v>
          </cell>
          <cell r="BM141">
            <v>0.51</v>
          </cell>
          <cell r="BN141">
            <v>0.71899999999999997</v>
          </cell>
          <cell r="BO141">
            <v>20.499000000000002</v>
          </cell>
          <cell r="BR141">
            <v>19.28</v>
          </cell>
          <cell r="BS141">
            <v>13.053000000000001</v>
          </cell>
          <cell r="BT141">
            <v>2.9830000000000001</v>
          </cell>
          <cell r="BU141">
            <v>5.4630000000000001</v>
          </cell>
          <cell r="BV141">
            <v>2.2530000000000001</v>
          </cell>
          <cell r="BW141">
            <v>2.1190000000000002</v>
          </cell>
          <cell r="BX141">
            <v>3.391</v>
          </cell>
          <cell r="BY141">
            <v>48.541999999999994</v>
          </cell>
          <cell r="CA141">
            <v>3.8479999999999999</v>
          </cell>
          <cell r="CB141">
            <v>3.9590000000000001</v>
          </cell>
          <cell r="CD141">
            <v>95.518999999999977</v>
          </cell>
          <cell r="CE141">
            <v>97.918999999999997</v>
          </cell>
          <cell r="CF141">
            <v>96.027000000000001</v>
          </cell>
          <cell r="CH141">
            <v>0.3</v>
          </cell>
          <cell r="CI141">
            <v>-44.41</v>
          </cell>
          <cell r="CQ141" t="str">
            <v>PriceTableDevonNGL</v>
          </cell>
        </row>
        <row r="142">
          <cell r="B142" t="str">
            <v>72-400-185</v>
          </cell>
          <cell r="C142" t="str">
            <v>Devon-GTH00086</v>
          </cell>
          <cell r="D142" t="str">
            <v>Bailey Ranch 5H</v>
          </cell>
          <cell r="E142">
            <v>137.63300000000001</v>
          </cell>
          <cell r="F142">
            <v>174.56299999999999</v>
          </cell>
          <cell r="G142">
            <v>63.561</v>
          </cell>
          <cell r="H142">
            <v>75.804000000000002</v>
          </cell>
          <cell r="K142">
            <v>201.19400000000002</v>
          </cell>
          <cell r="L142">
            <v>250.36699999999999</v>
          </cell>
          <cell r="N142">
            <v>201.19400000000002</v>
          </cell>
          <cell r="O142">
            <v>250.36699999999999</v>
          </cell>
          <cell r="R142">
            <v>3.0684</v>
          </cell>
          <cell r="S142">
            <v>1.0883</v>
          </cell>
          <cell r="T142">
            <v>0.24299999999999999</v>
          </cell>
          <cell r="U142">
            <v>0.3518</v>
          </cell>
          <cell r="V142">
            <v>0.13469999999999999</v>
          </cell>
          <cell r="W142">
            <v>0.1232</v>
          </cell>
          <cell r="X142">
            <v>0.30559999999999998</v>
          </cell>
          <cell r="Y142">
            <v>5.3150000000000004</v>
          </cell>
          <cell r="AB142">
            <v>617.34400000000005</v>
          </cell>
          <cell r="AC142">
            <v>218.959</v>
          </cell>
          <cell r="AD142">
            <v>48.89</v>
          </cell>
          <cell r="AE142">
            <v>70.78</v>
          </cell>
          <cell r="AF142">
            <v>27.100999999999999</v>
          </cell>
          <cell r="AG142">
            <v>24.786999999999999</v>
          </cell>
          <cell r="AH142">
            <v>61.484999999999999</v>
          </cell>
          <cell r="AI142">
            <v>1069.346</v>
          </cell>
          <cell r="AL142">
            <v>487.04899999999998</v>
          </cell>
          <cell r="AM142">
            <v>235.43299999999999</v>
          </cell>
          <cell r="AN142">
            <v>48.277000000000001</v>
          </cell>
          <cell r="AO142">
            <v>86.055000000000007</v>
          </cell>
          <cell r="AP142">
            <v>31.3</v>
          </cell>
          <cell r="AQ142">
            <v>29.72</v>
          </cell>
          <cell r="AR142">
            <v>55.875</v>
          </cell>
          <cell r="AS142">
            <v>973.70900000000006</v>
          </cell>
          <cell r="AU142">
            <v>0.95</v>
          </cell>
          <cell r="AX142">
            <v>462.697</v>
          </cell>
          <cell r="AY142">
            <v>223.661</v>
          </cell>
          <cell r="AZ142">
            <v>45.863</v>
          </cell>
          <cell r="BA142">
            <v>81.751999999999995</v>
          </cell>
          <cell r="BB142">
            <v>29.734999999999999</v>
          </cell>
          <cell r="BC142">
            <v>28.234000000000002</v>
          </cell>
          <cell r="BD142">
            <v>53.081000000000003</v>
          </cell>
          <cell r="BE142">
            <v>925.02300000000002</v>
          </cell>
          <cell r="BH142">
            <v>18.315999999999999</v>
          </cell>
          <cell r="BI142">
            <v>8.5950000000000006</v>
          </cell>
          <cell r="BJ142">
            <v>1.484</v>
          </cell>
          <cell r="BK142">
            <v>2.7450000000000001</v>
          </cell>
          <cell r="BL142">
            <v>0.86099999999999999</v>
          </cell>
          <cell r="BM142">
            <v>0.82499999999999996</v>
          </cell>
          <cell r="BN142">
            <v>1.367</v>
          </cell>
          <cell r="BO142">
            <v>34.193000000000005</v>
          </cell>
          <cell r="BR142">
            <v>32.311</v>
          </cell>
          <cell r="BS142">
            <v>21.556999999999999</v>
          </cell>
          <cell r="BT142">
            <v>4.8099999999999996</v>
          </cell>
          <cell r="BU142">
            <v>8.9269999999999996</v>
          </cell>
          <cell r="BV142">
            <v>3.6080000000000001</v>
          </cell>
          <cell r="BW142">
            <v>3.4260000000000002</v>
          </cell>
          <cell r="BX142">
            <v>6.44</v>
          </cell>
          <cell r="BY142">
            <v>81.078999999999994</v>
          </cell>
          <cell r="CA142">
            <v>6.508</v>
          </cell>
          <cell r="CB142">
            <v>6.6970000000000001</v>
          </cell>
          <cell r="CD142">
            <v>162.59100000000001</v>
          </cell>
          <cell r="CE142">
            <v>166.67599999999999</v>
          </cell>
          <cell r="CF142">
            <v>163.45599999999999</v>
          </cell>
          <cell r="CH142">
            <v>0.3</v>
          </cell>
          <cell r="CI142">
            <v>-75.11</v>
          </cell>
          <cell r="CQ142" t="str">
            <v>PriceTableDevonNGL</v>
          </cell>
        </row>
        <row r="143">
          <cell r="B143" t="str">
            <v>72-400-186</v>
          </cell>
          <cell r="C143" t="str">
            <v>Devon-GTH00086</v>
          </cell>
          <cell r="D143" t="str">
            <v>Bailey Ranch 6H</v>
          </cell>
          <cell r="E143">
            <v>619.41800000000001</v>
          </cell>
          <cell r="F143">
            <v>787.29700000000003</v>
          </cell>
          <cell r="G143">
            <v>286.05500000000001</v>
          </cell>
          <cell r="H143">
            <v>341.88099999999997</v>
          </cell>
          <cell r="K143">
            <v>905.47299999999996</v>
          </cell>
          <cell r="L143">
            <v>1129.1779999999999</v>
          </cell>
          <cell r="N143">
            <v>905.47299999999996</v>
          </cell>
          <cell r="O143">
            <v>1129.1779999999999</v>
          </cell>
          <cell r="R143">
            <v>3.0695000000000001</v>
          </cell>
          <cell r="S143">
            <v>1.0835999999999999</v>
          </cell>
          <cell r="T143">
            <v>0.24049999999999999</v>
          </cell>
          <cell r="U143">
            <v>0.35730000000000001</v>
          </cell>
          <cell r="V143">
            <v>0.1371</v>
          </cell>
          <cell r="W143">
            <v>0.1283</v>
          </cell>
          <cell r="X143">
            <v>0.3155</v>
          </cell>
          <cell r="Y143">
            <v>5.3318000000000003</v>
          </cell>
          <cell r="AB143">
            <v>2779.3490000000002</v>
          </cell>
          <cell r="AC143">
            <v>981.17100000000005</v>
          </cell>
          <cell r="AD143">
            <v>217.76599999999999</v>
          </cell>
          <cell r="AE143">
            <v>323.52600000000001</v>
          </cell>
          <cell r="AF143">
            <v>124.14</v>
          </cell>
          <cell r="AG143">
            <v>116.172</v>
          </cell>
          <cell r="AH143">
            <v>285.67700000000002</v>
          </cell>
          <cell r="AI143">
            <v>4827.8010000000004</v>
          </cell>
          <cell r="AL143">
            <v>2192.7469999999998</v>
          </cell>
          <cell r="AM143">
            <v>1054.992</v>
          </cell>
          <cell r="AN143">
            <v>215.035</v>
          </cell>
          <cell r="AO143">
            <v>393.346</v>
          </cell>
          <cell r="AP143">
            <v>143.37200000000001</v>
          </cell>
          <cell r="AQ143">
            <v>139.29</v>
          </cell>
          <cell r="AR143">
            <v>259.61099999999999</v>
          </cell>
          <cell r="AS143">
            <v>4398.3929999999991</v>
          </cell>
          <cell r="AU143">
            <v>0.95</v>
          </cell>
          <cell r="AX143">
            <v>2083.11</v>
          </cell>
          <cell r="AY143">
            <v>1002.242</v>
          </cell>
          <cell r="AZ143">
            <v>204.28299999999999</v>
          </cell>
          <cell r="BA143">
            <v>373.67899999999997</v>
          </cell>
          <cell r="BB143">
            <v>136.203</v>
          </cell>
          <cell r="BC143">
            <v>132.32599999999999</v>
          </cell>
          <cell r="BD143">
            <v>246.63</v>
          </cell>
          <cell r="BE143">
            <v>4178.473</v>
          </cell>
          <cell r="BH143">
            <v>82.46</v>
          </cell>
          <cell r="BI143">
            <v>38.512999999999998</v>
          </cell>
          <cell r="BJ143">
            <v>6.609</v>
          </cell>
          <cell r="BK143">
            <v>12.548</v>
          </cell>
          <cell r="BL143">
            <v>3.9430000000000001</v>
          </cell>
          <cell r="BM143">
            <v>3.8650000000000002</v>
          </cell>
          <cell r="BN143">
            <v>6.3490000000000002</v>
          </cell>
          <cell r="BO143">
            <v>154.28699999999998</v>
          </cell>
          <cell r="BR143">
            <v>145.46700000000001</v>
          </cell>
          <cell r="BS143">
            <v>96.597999999999999</v>
          </cell>
          <cell r="BT143">
            <v>21.423999999999999</v>
          </cell>
          <cell r="BU143">
            <v>40.805999999999997</v>
          </cell>
          <cell r="BV143">
            <v>16.526</v>
          </cell>
          <cell r="BW143">
            <v>16.055</v>
          </cell>
          <cell r="BX143">
            <v>29.923999999999999</v>
          </cell>
          <cell r="BY143">
            <v>366.79999999999995</v>
          </cell>
          <cell r="CA143">
            <v>29.352</v>
          </cell>
          <cell r="CB143">
            <v>30.202000000000002</v>
          </cell>
          <cell r="CD143">
            <v>732.17599999999993</v>
          </cell>
          <cell r="CE143">
            <v>750.57299999999998</v>
          </cell>
          <cell r="CF143">
            <v>736.072</v>
          </cell>
          <cell r="CH143">
            <v>0.3</v>
          </cell>
          <cell r="CI143">
            <v>-338.75</v>
          </cell>
          <cell r="CQ143" t="str">
            <v>PriceTableDevonNGL</v>
          </cell>
        </row>
        <row r="144">
          <cell r="B144" t="str">
            <v>81-10-078</v>
          </cell>
          <cell r="C144" t="str">
            <v>Devon-GTH00086WS</v>
          </cell>
          <cell r="D144" t="str">
            <v>McMahon 1H &amp; 6H CDP</v>
          </cell>
          <cell r="E144">
            <v>212.59399999999999</v>
          </cell>
          <cell r="F144">
            <v>237.97499999999999</v>
          </cell>
          <cell r="G144">
            <v>98.179000000000002</v>
          </cell>
          <cell r="H144">
            <v>103.34</v>
          </cell>
          <cell r="K144">
            <v>310.77300000000002</v>
          </cell>
          <cell r="L144">
            <v>341.315</v>
          </cell>
          <cell r="N144">
            <v>310.77300000000002</v>
          </cell>
          <cell r="O144">
            <v>341.315</v>
          </cell>
          <cell r="R144">
            <v>2.1353</v>
          </cell>
          <cell r="S144">
            <v>0.45700000000000002</v>
          </cell>
          <cell r="T144">
            <v>9.4799999999999995E-2</v>
          </cell>
          <cell r="U144">
            <v>9.2200000000000004E-2</v>
          </cell>
          <cell r="V144">
            <v>3.2199999999999999E-2</v>
          </cell>
          <cell r="W144">
            <v>1.9199999999999998E-2</v>
          </cell>
          <cell r="X144">
            <v>5.3600000000000002E-2</v>
          </cell>
          <cell r="Y144">
            <v>2.8843000000000001</v>
          </cell>
          <cell r="AB144">
            <v>663.59400000000005</v>
          </cell>
          <cell r="AC144">
            <v>142.023</v>
          </cell>
          <cell r="AD144">
            <v>29.460999999999999</v>
          </cell>
          <cell r="AE144">
            <v>28.652999999999999</v>
          </cell>
          <cell r="AF144">
            <v>10.007</v>
          </cell>
          <cell r="AG144">
            <v>5.9669999999999996</v>
          </cell>
          <cell r="AH144">
            <v>16.657</v>
          </cell>
          <cell r="AI144">
            <v>896.36200000000008</v>
          </cell>
          <cell r="AL144">
            <v>523.53800000000001</v>
          </cell>
          <cell r="AM144">
            <v>152.708</v>
          </cell>
          <cell r="AN144">
            <v>29.091999999999999</v>
          </cell>
          <cell r="AO144">
            <v>34.837000000000003</v>
          </cell>
          <cell r="AP144">
            <v>11.557</v>
          </cell>
          <cell r="AQ144">
            <v>7.1539999999999999</v>
          </cell>
          <cell r="AR144">
            <v>15.137</v>
          </cell>
          <cell r="AS144">
            <v>774.02299999999991</v>
          </cell>
          <cell r="AU144">
            <v>0.95</v>
          </cell>
          <cell r="AX144">
            <v>497.36099999999999</v>
          </cell>
          <cell r="AY144">
            <v>145.07300000000001</v>
          </cell>
          <cell r="AZ144">
            <v>27.637</v>
          </cell>
          <cell r="BA144">
            <v>33.094999999999999</v>
          </cell>
          <cell r="BB144">
            <v>10.978999999999999</v>
          </cell>
          <cell r="BC144">
            <v>6.7960000000000003</v>
          </cell>
          <cell r="BD144">
            <v>14.38</v>
          </cell>
          <cell r="BE144">
            <v>735.32100000000003</v>
          </cell>
          <cell r="BH144">
            <v>19.687999999999999</v>
          </cell>
          <cell r="BI144">
            <v>5.5750000000000002</v>
          </cell>
          <cell r="BJ144">
            <v>0.89400000000000002</v>
          </cell>
          <cell r="BK144">
            <v>1.111</v>
          </cell>
          <cell r="BL144">
            <v>0.318</v>
          </cell>
          <cell r="BM144">
            <v>0.19800000000000001</v>
          </cell>
          <cell r="BN144">
            <v>0.37</v>
          </cell>
          <cell r="BO144">
            <v>28.154</v>
          </cell>
          <cell r="BR144">
            <v>34.731999999999999</v>
          </cell>
          <cell r="BS144">
            <v>13.981999999999999</v>
          </cell>
          <cell r="BT144">
            <v>2.8980000000000001</v>
          </cell>
          <cell r="BU144">
            <v>3.6139999999999999</v>
          </cell>
          <cell r="BV144">
            <v>1.3320000000000001</v>
          </cell>
          <cell r="BW144">
            <v>0.82499999999999996</v>
          </cell>
          <cell r="BX144">
            <v>1.7450000000000001</v>
          </cell>
          <cell r="BY144">
            <v>59.128</v>
          </cell>
          <cell r="CA144">
            <v>8.8719999999999999</v>
          </cell>
          <cell r="CB144">
            <v>9.1289999999999996</v>
          </cell>
          <cell r="CD144">
            <v>273.05799999999999</v>
          </cell>
          <cell r="CE144">
            <v>279.91899999999998</v>
          </cell>
          <cell r="CF144">
            <v>274.51100000000002</v>
          </cell>
          <cell r="CH144">
            <v>0.3</v>
          </cell>
          <cell r="CI144">
            <v>-102.39</v>
          </cell>
          <cell r="CQ144" t="str">
            <v>PriceTableDevonNGL</v>
          </cell>
        </row>
        <row r="145">
          <cell r="B145" t="str">
            <v>81-10-130</v>
          </cell>
          <cell r="C145" t="str">
            <v>Devon-GTH00086WS</v>
          </cell>
          <cell r="D145" t="str">
            <v>Hyde Hickman West 1H,2H &amp; 3H CDP</v>
          </cell>
          <cell r="E145">
            <v>419.01100000000002</v>
          </cell>
          <cell r="F145">
            <v>470.57600000000002</v>
          </cell>
          <cell r="G145">
            <v>193.505</v>
          </cell>
          <cell r="H145">
            <v>204.346</v>
          </cell>
          <cell r="K145">
            <v>612.51600000000008</v>
          </cell>
          <cell r="L145">
            <v>674.92200000000003</v>
          </cell>
          <cell r="N145">
            <v>612.51600000000008</v>
          </cell>
          <cell r="O145">
            <v>674.92200000000003</v>
          </cell>
          <cell r="R145">
            <v>2.2071999999999998</v>
          </cell>
          <cell r="S145">
            <v>0.48409999999999997</v>
          </cell>
          <cell r="T145">
            <v>9.7900000000000001E-2</v>
          </cell>
          <cell r="U145">
            <v>9.7799999999999998E-2</v>
          </cell>
          <cell r="V145">
            <v>3.4299999999999997E-2</v>
          </cell>
          <cell r="W145">
            <v>1.9199999999999998E-2</v>
          </cell>
          <cell r="X145">
            <v>3.4000000000000002E-2</v>
          </cell>
          <cell r="Y145">
            <v>2.9744999999999999</v>
          </cell>
          <cell r="AB145">
            <v>1351.9449999999999</v>
          </cell>
          <cell r="AC145">
            <v>296.51900000000001</v>
          </cell>
          <cell r="AD145">
            <v>59.965000000000003</v>
          </cell>
          <cell r="AE145">
            <v>59.904000000000003</v>
          </cell>
          <cell r="AF145">
            <v>21.009</v>
          </cell>
          <cell r="AG145">
            <v>11.76</v>
          </cell>
          <cell r="AH145">
            <v>20.826000000000001</v>
          </cell>
          <cell r="AI145">
            <v>1821.9279999999999</v>
          </cell>
          <cell r="AL145">
            <v>1066.607</v>
          </cell>
          <cell r="AM145">
            <v>318.82799999999997</v>
          </cell>
          <cell r="AN145">
            <v>59.213000000000001</v>
          </cell>
          <cell r="AO145">
            <v>72.831999999999994</v>
          </cell>
          <cell r="AP145">
            <v>24.263999999999999</v>
          </cell>
          <cell r="AQ145">
            <v>14.1</v>
          </cell>
          <cell r="AR145">
            <v>18.925999999999998</v>
          </cell>
          <cell r="AS145">
            <v>1574.7699999999998</v>
          </cell>
          <cell r="AU145">
            <v>0.95</v>
          </cell>
          <cell r="AX145">
            <v>1013.277</v>
          </cell>
          <cell r="AY145">
            <v>302.887</v>
          </cell>
          <cell r="AZ145">
            <v>56.252000000000002</v>
          </cell>
          <cell r="BA145">
            <v>69.19</v>
          </cell>
          <cell r="BB145">
            <v>23.050999999999998</v>
          </cell>
          <cell r="BC145">
            <v>13.395</v>
          </cell>
          <cell r="BD145">
            <v>17.98</v>
          </cell>
          <cell r="BE145">
            <v>1496.0319999999999</v>
          </cell>
          <cell r="BH145">
            <v>40.110999999999997</v>
          </cell>
          <cell r="BI145">
            <v>11.638999999999999</v>
          </cell>
          <cell r="BJ145">
            <v>1.82</v>
          </cell>
          <cell r="BK145">
            <v>2.323</v>
          </cell>
          <cell r="BL145">
            <v>0.66700000000000004</v>
          </cell>
          <cell r="BM145">
            <v>0.39100000000000001</v>
          </cell>
          <cell r="BN145">
            <v>0.46300000000000002</v>
          </cell>
          <cell r="BO145">
            <v>57.414000000000001</v>
          </cell>
          <cell r="BR145">
            <v>70.759</v>
          </cell>
          <cell r="BS145">
            <v>29.193000000000001</v>
          </cell>
          <cell r="BT145">
            <v>5.899</v>
          </cell>
          <cell r="BU145">
            <v>7.556</v>
          </cell>
          <cell r="BV145">
            <v>2.7970000000000002</v>
          </cell>
          <cell r="BW145">
            <v>1.625</v>
          </cell>
          <cell r="BX145">
            <v>2.1819999999999999</v>
          </cell>
          <cell r="BY145">
            <v>120.011</v>
          </cell>
          <cell r="CA145">
            <v>17.544</v>
          </cell>
          <cell r="CB145">
            <v>18.052</v>
          </cell>
          <cell r="CD145">
            <v>536.85900000000004</v>
          </cell>
          <cell r="CE145">
            <v>550.34900000000005</v>
          </cell>
          <cell r="CF145">
            <v>539.71699999999998</v>
          </cell>
          <cell r="CH145">
            <v>0.3</v>
          </cell>
          <cell r="CI145">
            <v>-202.48</v>
          </cell>
          <cell r="CQ145" t="str">
            <v>PriceTableDevonNGL</v>
          </cell>
        </row>
        <row r="146">
          <cell r="B146" t="str">
            <v>81-10-156</v>
          </cell>
          <cell r="C146" t="str">
            <v>Devon-GTH00086WS</v>
          </cell>
          <cell r="D146" t="str">
            <v>Hyde Hickman C 1,2,3,4H CDP</v>
          </cell>
          <cell r="E146">
            <v>767.79600000000005</v>
          </cell>
          <cell r="F146">
            <v>856.04200000000003</v>
          </cell>
          <cell r="G146">
            <v>354.57799999999997</v>
          </cell>
          <cell r="H146">
            <v>371.733</v>
          </cell>
          <cell r="K146">
            <v>1122.374</v>
          </cell>
          <cell r="L146">
            <v>1227.7750000000001</v>
          </cell>
          <cell r="N146">
            <v>1122.374</v>
          </cell>
          <cell r="O146">
            <v>1227.7750000000001</v>
          </cell>
          <cell r="R146">
            <v>2.2162000000000002</v>
          </cell>
          <cell r="S146">
            <v>0.43440000000000001</v>
          </cell>
          <cell r="T146">
            <v>8.5800000000000001E-2</v>
          </cell>
          <cell r="U146">
            <v>7.2900000000000006E-2</v>
          </cell>
          <cell r="V146">
            <v>2.5100000000000001E-2</v>
          </cell>
          <cell r="W146">
            <v>1.6199999999999999E-2</v>
          </cell>
          <cell r="X146">
            <v>2.1000000000000001E-2</v>
          </cell>
          <cell r="Y146">
            <v>2.8715999999999999</v>
          </cell>
          <cell r="AB146">
            <v>2487.4050000000002</v>
          </cell>
          <cell r="AC146">
            <v>487.55900000000003</v>
          </cell>
          <cell r="AD146">
            <v>96.3</v>
          </cell>
          <cell r="AE146">
            <v>81.820999999999998</v>
          </cell>
          <cell r="AF146">
            <v>28.172000000000001</v>
          </cell>
          <cell r="AG146">
            <v>18.181999999999999</v>
          </cell>
          <cell r="AH146">
            <v>23.57</v>
          </cell>
          <cell r="AI146">
            <v>3223.0090000000005</v>
          </cell>
          <cell r="AL146">
            <v>1962.42</v>
          </cell>
          <cell r="AM146">
            <v>524.24199999999996</v>
          </cell>
          <cell r="AN146">
            <v>95.091999999999999</v>
          </cell>
          <cell r="AO146">
            <v>99.478999999999999</v>
          </cell>
          <cell r="AP146">
            <v>32.536000000000001</v>
          </cell>
          <cell r="AQ146">
            <v>21.8</v>
          </cell>
          <cell r="AR146">
            <v>21.419</v>
          </cell>
          <cell r="AS146">
            <v>2756.9880000000003</v>
          </cell>
          <cell r="AU146">
            <v>0.95</v>
          </cell>
          <cell r="AX146">
            <v>1864.299</v>
          </cell>
          <cell r="AY146">
            <v>498.03</v>
          </cell>
          <cell r="AZ146">
            <v>90.337000000000003</v>
          </cell>
          <cell r="BA146">
            <v>94.504999999999995</v>
          </cell>
          <cell r="BB146">
            <v>30.908999999999999</v>
          </cell>
          <cell r="BC146">
            <v>20.71</v>
          </cell>
          <cell r="BD146">
            <v>20.347999999999999</v>
          </cell>
          <cell r="BE146">
            <v>2619.1379999999999</v>
          </cell>
          <cell r="BH146">
            <v>73.798000000000002</v>
          </cell>
          <cell r="BI146">
            <v>19.138000000000002</v>
          </cell>
          <cell r="BJ146">
            <v>2.9220000000000002</v>
          </cell>
          <cell r="BK146">
            <v>3.173</v>
          </cell>
          <cell r="BL146">
            <v>0.89500000000000002</v>
          </cell>
          <cell r="BM146">
            <v>0.60499999999999998</v>
          </cell>
          <cell r="BN146">
            <v>0.52400000000000002</v>
          </cell>
          <cell r="BO146">
            <v>101.05500000000001</v>
          </cell>
          <cell r="BR146">
            <v>130.18700000000001</v>
          </cell>
          <cell r="BS146">
            <v>48.000999999999998</v>
          </cell>
          <cell r="BT146">
            <v>9.4740000000000002</v>
          </cell>
          <cell r="BU146">
            <v>10.32</v>
          </cell>
          <cell r="BV146">
            <v>3.75</v>
          </cell>
          <cell r="BW146">
            <v>2.5129999999999999</v>
          </cell>
          <cell r="BX146">
            <v>2.4689999999999999</v>
          </cell>
          <cell r="BY146">
            <v>206.714</v>
          </cell>
          <cell r="CA146">
            <v>31.914000000000001</v>
          </cell>
          <cell r="CB146">
            <v>32.838999999999999</v>
          </cell>
          <cell r="CD146">
            <v>988.22200000000021</v>
          </cell>
          <cell r="CE146">
            <v>1013.053</v>
          </cell>
          <cell r="CF146">
            <v>993.48099999999999</v>
          </cell>
          <cell r="CH146">
            <v>0.3</v>
          </cell>
          <cell r="CI146">
            <v>-368.33</v>
          </cell>
          <cell r="CQ146" t="str">
            <v>PriceTableDevonNGL</v>
          </cell>
        </row>
        <row r="147">
          <cell r="B147" t="str">
            <v>81-10-157</v>
          </cell>
          <cell r="C147" t="str">
            <v>Devon-GTH00086WS</v>
          </cell>
          <cell r="D147" t="str">
            <v>Hyde Hickman B 1,2,3,4H</v>
          </cell>
          <cell r="E147">
            <v>862.74300000000005</v>
          </cell>
          <cell r="F147">
            <v>961.476</v>
          </cell>
          <cell r="G147">
            <v>398.42599999999999</v>
          </cell>
          <cell r="H147">
            <v>417.51799999999997</v>
          </cell>
          <cell r="K147">
            <v>1261.1690000000001</v>
          </cell>
          <cell r="L147">
            <v>1378.9939999999999</v>
          </cell>
          <cell r="N147">
            <v>1261.1690000000001</v>
          </cell>
          <cell r="O147">
            <v>1378.9939999999999</v>
          </cell>
          <cell r="R147">
            <v>2.1476000000000002</v>
          </cell>
          <cell r="S147">
            <v>0.43209999999999998</v>
          </cell>
          <cell r="T147">
            <v>8.4500000000000006E-2</v>
          </cell>
          <cell r="U147">
            <v>8.2699999999999996E-2</v>
          </cell>
          <cell r="V147">
            <v>2.7900000000000001E-2</v>
          </cell>
          <cell r="W147">
            <v>1.5900000000000001E-2</v>
          </cell>
          <cell r="X147">
            <v>2.3099999999999999E-2</v>
          </cell>
          <cell r="Y147">
            <v>2.8138000000000001</v>
          </cell>
          <cell r="AB147">
            <v>2708.4870000000001</v>
          </cell>
          <cell r="AC147">
            <v>544.95100000000002</v>
          </cell>
          <cell r="AD147">
            <v>106.569</v>
          </cell>
          <cell r="AE147">
            <v>104.29900000000001</v>
          </cell>
          <cell r="AF147">
            <v>35.186999999999998</v>
          </cell>
          <cell r="AG147">
            <v>20.053000000000001</v>
          </cell>
          <cell r="AH147">
            <v>29.132999999999999</v>
          </cell>
          <cell r="AI147">
            <v>3548.6789999999996</v>
          </cell>
          <cell r="AL147">
            <v>2136.8409999999999</v>
          </cell>
          <cell r="AM147">
            <v>585.952</v>
          </cell>
          <cell r="AN147">
            <v>105.232</v>
          </cell>
          <cell r="AO147">
            <v>126.80800000000001</v>
          </cell>
          <cell r="AP147">
            <v>40.637999999999998</v>
          </cell>
          <cell r="AQ147">
            <v>24.042999999999999</v>
          </cell>
          <cell r="AR147">
            <v>26.475000000000001</v>
          </cell>
          <cell r="AS147">
            <v>3045.9889999999996</v>
          </cell>
          <cell r="AU147">
            <v>0.95</v>
          </cell>
          <cell r="AX147">
            <v>2029.999</v>
          </cell>
          <cell r="AY147">
            <v>556.654</v>
          </cell>
          <cell r="AZ147">
            <v>99.97</v>
          </cell>
          <cell r="BA147">
            <v>120.468</v>
          </cell>
          <cell r="BB147">
            <v>38.606000000000002</v>
          </cell>
          <cell r="BC147">
            <v>22.841000000000001</v>
          </cell>
          <cell r="BD147">
            <v>25.151</v>
          </cell>
          <cell r="BE147">
            <v>2893.6889999999999</v>
          </cell>
          <cell r="BH147">
            <v>80.356999999999999</v>
          </cell>
          <cell r="BI147">
            <v>21.39</v>
          </cell>
          <cell r="BJ147">
            <v>3.234</v>
          </cell>
          <cell r="BK147">
            <v>4.0449999999999999</v>
          </cell>
          <cell r="BL147">
            <v>1.1180000000000001</v>
          </cell>
          <cell r="BM147">
            <v>0.66700000000000004</v>
          </cell>
          <cell r="BN147">
            <v>0.64700000000000002</v>
          </cell>
          <cell r="BO147">
            <v>111.458</v>
          </cell>
          <cell r="BR147">
            <v>141.75800000000001</v>
          </cell>
          <cell r="BS147">
            <v>53.652000000000001</v>
          </cell>
          <cell r="BT147">
            <v>10.484</v>
          </cell>
          <cell r="BU147">
            <v>13.154999999999999</v>
          </cell>
          <cell r="BV147">
            <v>4.6840000000000002</v>
          </cell>
          <cell r="BW147">
            <v>2.7709999999999999</v>
          </cell>
          <cell r="BX147">
            <v>3.052</v>
          </cell>
          <cell r="BY147">
            <v>229.55600000000001</v>
          </cell>
          <cell r="CA147">
            <v>35.845999999999997</v>
          </cell>
          <cell r="CB147">
            <v>36.884</v>
          </cell>
          <cell r="CD147">
            <v>1112.5539999999999</v>
          </cell>
          <cell r="CE147">
            <v>1140.509</v>
          </cell>
          <cell r="CF147">
            <v>1118.4749999999999</v>
          </cell>
          <cell r="CH147">
            <v>0.3</v>
          </cell>
          <cell r="CI147">
            <v>-413.7</v>
          </cell>
          <cell r="CQ147" t="str">
            <v>PriceTableDevonNGL</v>
          </cell>
        </row>
        <row r="148">
          <cell r="B148" t="str">
            <v>81-10-174</v>
          </cell>
          <cell r="C148" t="str">
            <v>Devon-GTH00086WS</v>
          </cell>
          <cell r="D148" t="str">
            <v>Donegal Hills CDP</v>
          </cell>
          <cell r="E148">
            <v>187.83600000000001</v>
          </cell>
          <cell r="F148">
            <v>242.893</v>
          </cell>
          <cell r="G148">
            <v>86.745000000000005</v>
          </cell>
          <cell r="H148">
            <v>105.476</v>
          </cell>
          <cell r="K148">
            <v>274.58100000000002</v>
          </cell>
          <cell r="L148">
            <v>348.36900000000003</v>
          </cell>
          <cell r="N148">
            <v>274.58100000000002</v>
          </cell>
          <cell r="O148">
            <v>348.36900000000003</v>
          </cell>
          <cell r="R148">
            <v>3.1974999999999998</v>
          </cell>
          <cell r="S148">
            <v>1.1948000000000001</v>
          </cell>
          <cell r="T148">
            <v>0.40089999999999998</v>
          </cell>
          <cell r="U148">
            <v>0.23669999999999999</v>
          </cell>
          <cell r="V148">
            <v>0.14080000000000001</v>
          </cell>
          <cell r="W148">
            <v>0.13519999999999999</v>
          </cell>
          <cell r="X148">
            <v>0.39660000000000001</v>
          </cell>
          <cell r="Y148">
            <v>5.7024999999999997</v>
          </cell>
          <cell r="AB148">
            <v>877.97299999999996</v>
          </cell>
          <cell r="AC148">
            <v>328.06900000000002</v>
          </cell>
          <cell r="AD148">
            <v>110.08</v>
          </cell>
          <cell r="AE148">
            <v>64.992999999999995</v>
          </cell>
          <cell r="AF148">
            <v>38.661000000000001</v>
          </cell>
          <cell r="AG148">
            <v>37.122999999999998</v>
          </cell>
          <cell r="AH148">
            <v>108.899</v>
          </cell>
          <cell r="AI148">
            <v>1565.7979999999998</v>
          </cell>
          <cell r="AL148">
            <v>692.67</v>
          </cell>
          <cell r="AM148">
            <v>352.75200000000001</v>
          </cell>
          <cell r="AN148">
            <v>108.699</v>
          </cell>
          <cell r="AO148">
            <v>79.019000000000005</v>
          </cell>
          <cell r="AP148">
            <v>44.65</v>
          </cell>
          <cell r="AQ148">
            <v>44.51</v>
          </cell>
          <cell r="AR148">
            <v>98.962999999999994</v>
          </cell>
          <cell r="AS148">
            <v>1421.2630000000001</v>
          </cell>
          <cell r="AU148">
            <v>0.95</v>
          </cell>
          <cell r="AX148">
            <v>658.03700000000003</v>
          </cell>
          <cell r="AY148">
            <v>335.11399999999998</v>
          </cell>
          <cell r="AZ148">
            <v>103.264</v>
          </cell>
          <cell r="BA148">
            <v>75.067999999999998</v>
          </cell>
          <cell r="BB148">
            <v>42.417999999999999</v>
          </cell>
          <cell r="BC148">
            <v>42.284999999999997</v>
          </cell>
          <cell r="BD148">
            <v>94.015000000000001</v>
          </cell>
          <cell r="BE148">
            <v>1350.201</v>
          </cell>
          <cell r="BH148">
            <v>26.047999999999998</v>
          </cell>
          <cell r="BI148">
            <v>12.877000000000001</v>
          </cell>
          <cell r="BJ148">
            <v>3.3410000000000002</v>
          </cell>
          <cell r="BK148">
            <v>2.5209999999999999</v>
          </cell>
          <cell r="BL148">
            <v>1.228</v>
          </cell>
          <cell r="BM148">
            <v>1.2350000000000001</v>
          </cell>
          <cell r="BN148">
            <v>2.42</v>
          </cell>
          <cell r="BO148">
            <v>49.67</v>
          </cell>
          <cell r="BR148">
            <v>45.951999999999998</v>
          </cell>
          <cell r="BS148">
            <v>32.298999999999999</v>
          </cell>
          <cell r="BT148">
            <v>10.83</v>
          </cell>
          <cell r="BU148">
            <v>8.1969999999999992</v>
          </cell>
          <cell r="BV148">
            <v>5.1470000000000002</v>
          </cell>
          <cell r="BW148">
            <v>5.13</v>
          </cell>
          <cell r="BX148">
            <v>11.407</v>
          </cell>
          <cell r="BY148">
            <v>118.962</v>
          </cell>
          <cell r="CA148">
            <v>9.0559999999999992</v>
          </cell>
          <cell r="CB148">
            <v>9.3179999999999996</v>
          </cell>
          <cell r="CD148">
            <v>220.08900000000003</v>
          </cell>
          <cell r="CE148">
            <v>225.619</v>
          </cell>
          <cell r="CF148">
            <v>221.26</v>
          </cell>
          <cell r="CH148">
            <v>0.3</v>
          </cell>
          <cell r="CI148">
            <v>-104.51</v>
          </cell>
          <cell r="CQ148" t="str">
            <v>PriceTableDevonNGL</v>
          </cell>
        </row>
        <row r="149">
          <cell r="B149" t="str">
            <v>81-10-182</v>
          </cell>
          <cell r="C149" t="str">
            <v>Devon-GTH00086WS</v>
          </cell>
          <cell r="D149" t="str">
            <v>McMahon 2 &amp; 8 CDP</v>
          </cell>
          <cell r="E149">
            <v>666.07500000000005</v>
          </cell>
          <cell r="F149">
            <v>750.36900000000003</v>
          </cell>
          <cell r="G149">
            <v>307.60199999999998</v>
          </cell>
          <cell r="H149">
            <v>325.84500000000003</v>
          </cell>
          <cell r="K149">
            <v>973.67700000000002</v>
          </cell>
          <cell r="L149">
            <v>1076.2139999999999</v>
          </cell>
          <cell r="N149">
            <v>973.67700000000002</v>
          </cell>
          <cell r="O149">
            <v>1076.2139999999999</v>
          </cell>
          <cell r="R149">
            <v>2.2216999999999998</v>
          </cell>
          <cell r="S149">
            <v>0.50629999999999997</v>
          </cell>
          <cell r="T149">
            <v>0.11360000000000001</v>
          </cell>
          <cell r="U149">
            <v>0.1046</v>
          </cell>
          <cell r="V149">
            <v>3.9300000000000002E-2</v>
          </cell>
          <cell r="W149">
            <v>2.4899999999999999E-2</v>
          </cell>
          <cell r="X149">
            <v>3.7999999999999999E-2</v>
          </cell>
          <cell r="Y149">
            <v>3.0484</v>
          </cell>
          <cell r="AB149">
            <v>2163.2179999999998</v>
          </cell>
          <cell r="AC149">
            <v>492.97300000000001</v>
          </cell>
          <cell r="AD149">
            <v>110.61</v>
          </cell>
          <cell r="AE149">
            <v>101.84699999999999</v>
          </cell>
          <cell r="AF149">
            <v>38.265999999999998</v>
          </cell>
          <cell r="AG149">
            <v>24.245000000000001</v>
          </cell>
          <cell r="AH149">
            <v>37</v>
          </cell>
          <cell r="AI149">
            <v>2968.1590000000001</v>
          </cell>
          <cell r="AL149">
            <v>1706.655</v>
          </cell>
          <cell r="AM149">
            <v>530.06299999999999</v>
          </cell>
          <cell r="AN149">
            <v>109.223</v>
          </cell>
          <cell r="AO149">
            <v>123.827</v>
          </cell>
          <cell r="AP149">
            <v>44.194000000000003</v>
          </cell>
          <cell r="AQ149">
            <v>29.07</v>
          </cell>
          <cell r="AR149">
            <v>33.624000000000002</v>
          </cell>
          <cell r="AS149">
            <v>2576.6559999999999</v>
          </cell>
          <cell r="AU149">
            <v>0.95</v>
          </cell>
          <cell r="AX149">
            <v>1621.3219999999999</v>
          </cell>
          <cell r="AY149">
            <v>503.56</v>
          </cell>
          <cell r="AZ149">
            <v>103.762</v>
          </cell>
          <cell r="BA149">
            <v>117.636</v>
          </cell>
          <cell r="BB149">
            <v>41.984000000000002</v>
          </cell>
          <cell r="BC149">
            <v>27.617000000000001</v>
          </cell>
          <cell r="BD149">
            <v>31.943000000000001</v>
          </cell>
          <cell r="BE149">
            <v>2447.8240000000005</v>
          </cell>
          <cell r="BH149">
            <v>64.180000000000007</v>
          </cell>
          <cell r="BI149">
            <v>19.350000000000001</v>
          </cell>
          <cell r="BJ149">
            <v>3.3570000000000002</v>
          </cell>
          <cell r="BK149">
            <v>3.95</v>
          </cell>
          <cell r="BL149">
            <v>1.2150000000000001</v>
          </cell>
          <cell r="BM149">
            <v>0.80700000000000005</v>
          </cell>
          <cell r="BN149">
            <v>0.82199999999999995</v>
          </cell>
          <cell r="BO149">
            <v>93.681000000000012</v>
          </cell>
          <cell r="BR149">
            <v>113.21899999999999</v>
          </cell>
          <cell r="BS149">
            <v>48.533999999999999</v>
          </cell>
          <cell r="BT149">
            <v>10.882</v>
          </cell>
          <cell r="BU149">
            <v>12.846</v>
          </cell>
          <cell r="BV149">
            <v>5.0940000000000003</v>
          </cell>
          <cell r="BW149">
            <v>3.351</v>
          </cell>
          <cell r="BX149">
            <v>3.8759999999999999</v>
          </cell>
          <cell r="BY149">
            <v>197.80199999999999</v>
          </cell>
          <cell r="CA149">
            <v>27.975000000000001</v>
          </cell>
          <cell r="CB149">
            <v>28.785</v>
          </cell>
          <cell r="CD149">
            <v>849.62699999999995</v>
          </cell>
          <cell r="CE149">
            <v>870.976</v>
          </cell>
          <cell r="CF149">
            <v>854.149</v>
          </cell>
          <cell r="CH149">
            <v>0.3</v>
          </cell>
          <cell r="CI149">
            <v>-322.86</v>
          </cell>
          <cell r="CQ149" t="str">
            <v>PriceTableDevonNGL</v>
          </cell>
        </row>
        <row r="150">
          <cell r="B150" t="str">
            <v>81-10-184</v>
          </cell>
          <cell r="C150" t="str">
            <v>Devon-GTH00086WS</v>
          </cell>
          <cell r="D150" t="str">
            <v>McMahon 4 &amp; 7 CDP</v>
          </cell>
          <cell r="E150">
            <v>1069.2339999999999</v>
          </cell>
          <cell r="F150">
            <v>1201.2059999999999</v>
          </cell>
          <cell r="G150">
            <v>493.786</v>
          </cell>
          <cell r="H150">
            <v>521.62</v>
          </cell>
          <cell r="K150">
            <v>1563.02</v>
          </cell>
          <cell r="L150">
            <v>1722.826</v>
          </cell>
          <cell r="N150">
            <v>1563.02</v>
          </cell>
          <cell r="O150">
            <v>1722.826</v>
          </cell>
          <cell r="R150">
            <v>2.3062999999999998</v>
          </cell>
          <cell r="S150">
            <v>0.49099999999999999</v>
          </cell>
          <cell r="T150">
            <v>9.8400000000000001E-2</v>
          </cell>
          <cell r="U150">
            <v>9.3899999999999997E-2</v>
          </cell>
          <cell r="V150">
            <v>3.1300000000000001E-2</v>
          </cell>
          <cell r="W150">
            <v>1.83E-2</v>
          </cell>
          <cell r="X150">
            <v>2.5000000000000001E-2</v>
          </cell>
          <cell r="Y150">
            <v>3.0642</v>
          </cell>
          <cell r="AB150">
            <v>3604.7930000000001</v>
          </cell>
          <cell r="AC150">
            <v>767.44299999999998</v>
          </cell>
          <cell r="AD150">
            <v>153.80099999999999</v>
          </cell>
          <cell r="AE150">
            <v>146.768</v>
          </cell>
          <cell r="AF150">
            <v>48.923000000000002</v>
          </cell>
          <cell r="AG150">
            <v>28.603000000000002</v>
          </cell>
          <cell r="AH150">
            <v>39.076000000000001</v>
          </cell>
          <cell r="AI150">
            <v>4789.4070000000002</v>
          </cell>
          <cell r="AL150">
            <v>2843.9749999999999</v>
          </cell>
          <cell r="AM150">
            <v>825.18299999999999</v>
          </cell>
          <cell r="AN150">
            <v>151.87200000000001</v>
          </cell>
          <cell r="AO150">
            <v>178.44200000000001</v>
          </cell>
          <cell r="AP150">
            <v>56.502000000000002</v>
          </cell>
          <cell r="AQ150">
            <v>34.295000000000002</v>
          </cell>
          <cell r="AR150">
            <v>35.511000000000003</v>
          </cell>
          <cell r="AS150">
            <v>4125.78</v>
          </cell>
          <cell r="AU150">
            <v>0.95</v>
          </cell>
          <cell r="AX150">
            <v>2701.7759999999998</v>
          </cell>
          <cell r="AY150">
            <v>783.92399999999998</v>
          </cell>
          <cell r="AZ150">
            <v>144.27799999999999</v>
          </cell>
          <cell r="BA150">
            <v>169.52</v>
          </cell>
          <cell r="BB150">
            <v>53.677</v>
          </cell>
          <cell r="BC150">
            <v>32.58</v>
          </cell>
          <cell r="BD150">
            <v>33.734999999999999</v>
          </cell>
          <cell r="BE150">
            <v>3919.49</v>
          </cell>
          <cell r="BH150">
            <v>106.95</v>
          </cell>
          <cell r="BI150">
            <v>30.123999999999999</v>
          </cell>
          <cell r="BJ150">
            <v>4.6680000000000001</v>
          </cell>
          <cell r="BK150">
            <v>5.6920000000000002</v>
          </cell>
          <cell r="BL150">
            <v>1.554</v>
          </cell>
          <cell r="BM150">
            <v>0.95199999999999996</v>
          </cell>
          <cell r="BN150">
            <v>0.86799999999999999</v>
          </cell>
          <cell r="BO150">
            <v>150.80800000000002</v>
          </cell>
          <cell r="BR150">
            <v>188.66900000000001</v>
          </cell>
          <cell r="BS150">
            <v>75.555999999999997</v>
          </cell>
          <cell r="BT150">
            <v>15.131</v>
          </cell>
          <cell r="BU150">
            <v>18.512</v>
          </cell>
          <cell r="BV150">
            <v>6.5129999999999999</v>
          </cell>
          <cell r="BW150">
            <v>3.9529999999999998</v>
          </cell>
          <cell r="BX150">
            <v>4.093</v>
          </cell>
          <cell r="BY150">
            <v>312.42699999999996</v>
          </cell>
          <cell r="CA150">
            <v>44.783000000000001</v>
          </cell>
          <cell r="CB150">
            <v>46.08</v>
          </cell>
          <cell r="CD150">
            <v>1364.3190000000002</v>
          </cell>
          <cell r="CE150">
            <v>1398.6</v>
          </cell>
          <cell r="CF150">
            <v>1371.58</v>
          </cell>
          <cell r="CH150">
            <v>0.3</v>
          </cell>
          <cell r="CI150">
            <v>-516.85</v>
          </cell>
          <cell r="CQ150" t="str">
            <v>PriceTableDevonNGL</v>
          </cell>
        </row>
        <row r="151">
          <cell r="B151" t="str">
            <v>81-10-200</v>
          </cell>
          <cell r="C151" t="str">
            <v>Devon-GTH00086WS</v>
          </cell>
          <cell r="D151" t="str">
            <v>Hyde Hickman F1, 3-6H CDP</v>
          </cell>
          <cell r="E151">
            <v>938.19399999999996</v>
          </cell>
          <cell r="F151">
            <v>1038.028</v>
          </cell>
          <cell r="G151">
            <v>433.27</v>
          </cell>
          <cell r="H151">
            <v>450.76</v>
          </cell>
          <cell r="K151">
            <v>1371.4639999999999</v>
          </cell>
          <cell r="L151">
            <v>1488.788</v>
          </cell>
          <cell r="N151">
            <v>1371.4639999999999</v>
          </cell>
          <cell r="O151">
            <v>1488.788</v>
          </cell>
          <cell r="R151">
            <v>2.1112000000000002</v>
          </cell>
          <cell r="S151">
            <v>0.43159999999999998</v>
          </cell>
          <cell r="T151">
            <v>8.6499999999999994E-2</v>
          </cell>
          <cell r="U151">
            <v>8.3400000000000002E-2</v>
          </cell>
          <cell r="V151">
            <v>2.9100000000000001E-2</v>
          </cell>
          <cell r="W151">
            <v>1.6899999999999998E-2</v>
          </cell>
          <cell r="X151">
            <v>2.41E-2</v>
          </cell>
          <cell r="Y151">
            <v>2.7827999999999999</v>
          </cell>
          <cell r="AB151">
            <v>2895.4349999999999</v>
          </cell>
          <cell r="AC151">
            <v>591.92399999999998</v>
          </cell>
          <cell r="AD151">
            <v>118.63200000000001</v>
          </cell>
          <cell r="AE151">
            <v>114.38</v>
          </cell>
          <cell r="AF151">
            <v>39.909999999999997</v>
          </cell>
          <cell r="AG151">
            <v>23.178000000000001</v>
          </cell>
          <cell r="AH151">
            <v>33.052</v>
          </cell>
          <cell r="AI151">
            <v>3816.511</v>
          </cell>
          <cell r="AL151">
            <v>2284.3330000000001</v>
          </cell>
          <cell r="AM151">
            <v>636.45899999999995</v>
          </cell>
          <cell r="AN151">
            <v>117.14400000000001</v>
          </cell>
          <cell r="AO151">
            <v>139.06399999999999</v>
          </cell>
          <cell r="AP151">
            <v>46.093000000000004</v>
          </cell>
          <cell r="AQ151">
            <v>27.79</v>
          </cell>
          <cell r="AR151">
            <v>30.036000000000001</v>
          </cell>
          <cell r="AS151">
            <v>3280.9189999999994</v>
          </cell>
          <cell r="AU151">
            <v>0.95</v>
          </cell>
          <cell r="AX151">
            <v>2170.116</v>
          </cell>
          <cell r="AY151">
            <v>604.63599999999997</v>
          </cell>
          <cell r="AZ151">
            <v>111.28700000000001</v>
          </cell>
          <cell r="BA151">
            <v>132.11099999999999</v>
          </cell>
          <cell r="BB151">
            <v>43.787999999999997</v>
          </cell>
          <cell r="BC151">
            <v>26.401</v>
          </cell>
          <cell r="BD151">
            <v>28.533999999999999</v>
          </cell>
          <cell r="BE151">
            <v>3116.8729999999996</v>
          </cell>
          <cell r="BH151">
            <v>85.903999999999996</v>
          </cell>
          <cell r="BI151">
            <v>23.234000000000002</v>
          </cell>
          <cell r="BJ151">
            <v>3.6</v>
          </cell>
          <cell r="BK151">
            <v>4.4359999999999999</v>
          </cell>
          <cell r="BL151">
            <v>1.268</v>
          </cell>
          <cell r="BM151">
            <v>0.77100000000000002</v>
          </cell>
          <cell r="BN151">
            <v>0.73499999999999999</v>
          </cell>
          <cell r="BO151">
            <v>119.94800000000001</v>
          </cell>
          <cell r="BR151">
            <v>151.54300000000001</v>
          </cell>
          <cell r="BS151">
            <v>58.276000000000003</v>
          </cell>
          <cell r="BT151">
            <v>11.670999999999999</v>
          </cell>
          <cell r="BU151">
            <v>14.426</v>
          </cell>
          <cell r="BV151">
            <v>5.3129999999999997</v>
          </cell>
          <cell r="BW151">
            <v>3.2029999999999998</v>
          </cell>
          <cell r="BX151">
            <v>3.4620000000000002</v>
          </cell>
          <cell r="BY151">
            <v>247.89399999999998</v>
          </cell>
          <cell r="CA151">
            <v>38.698999999999998</v>
          </cell>
          <cell r="CB151">
            <v>39.82</v>
          </cell>
          <cell r="CD151">
            <v>1201.0740000000001</v>
          </cell>
          <cell r="CE151">
            <v>1231.2529999999999</v>
          </cell>
          <cell r="CF151">
            <v>1207.4659999999999</v>
          </cell>
          <cell r="CH151">
            <v>0.3</v>
          </cell>
          <cell r="CI151">
            <v>-446.64</v>
          </cell>
          <cell r="CQ151" t="str">
            <v>PriceTableDevonNGL</v>
          </cell>
        </row>
        <row r="152">
          <cell r="B152" t="str">
            <v>81-10-201</v>
          </cell>
          <cell r="C152" t="str">
            <v>Devon-GTH00086WS</v>
          </cell>
          <cell r="D152" t="str">
            <v>Hyde Hickman D 1 3 4 H CDP</v>
          </cell>
          <cell r="E152">
            <v>1451.828</v>
          </cell>
          <cell r="F152">
            <v>1611.8710000000001</v>
          </cell>
          <cell r="G152">
            <v>670.47299999999996</v>
          </cell>
          <cell r="H152">
            <v>699.95</v>
          </cell>
          <cell r="K152">
            <v>2122.3009999999999</v>
          </cell>
          <cell r="L152">
            <v>2311.8209999999999</v>
          </cell>
          <cell r="N152">
            <v>2122.3009999999999</v>
          </cell>
          <cell r="O152">
            <v>2311.8209999999999</v>
          </cell>
          <cell r="R152">
            <v>2.1528</v>
          </cell>
          <cell r="S152">
            <v>0.43090000000000001</v>
          </cell>
          <cell r="T152">
            <v>8.2699999999999996E-2</v>
          </cell>
          <cell r="U152">
            <v>8.0600000000000005E-2</v>
          </cell>
          <cell r="V152">
            <v>2.6700000000000002E-2</v>
          </cell>
          <cell r="W152">
            <v>1.5100000000000001E-2</v>
          </cell>
          <cell r="X152">
            <v>2.01E-2</v>
          </cell>
          <cell r="Y152">
            <v>2.8089</v>
          </cell>
          <cell r="AB152">
            <v>4568.8900000000003</v>
          </cell>
          <cell r="AC152">
            <v>914.5</v>
          </cell>
          <cell r="AD152">
            <v>175.51400000000001</v>
          </cell>
          <cell r="AE152">
            <v>171.05699999999999</v>
          </cell>
          <cell r="AF152">
            <v>56.664999999999999</v>
          </cell>
          <cell r="AG152">
            <v>32.046999999999997</v>
          </cell>
          <cell r="AH152">
            <v>42.658000000000001</v>
          </cell>
          <cell r="AI152">
            <v>5961.3310000000001</v>
          </cell>
          <cell r="AL152">
            <v>3604.5929999999998</v>
          </cell>
          <cell r="AM152">
            <v>983.30499999999995</v>
          </cell>
          <cell r="AN152">
            <v>173.31299999999999</v>
          </cell>
          <cell r="AO152">
            <v>207.97300000000001</v>
          </cell>
          <cell r="AP152">
            <v>65.444000000000003</v>
          </cell>
          <cell r="AQ152">
            <v>38.423999999999999</v>
          </cell>
          <cell r="AR152">
            <v>38.765999999999998</v>
          </cell>
          <cell r="AS152">
            <v>5111.8180000000002</v>
          </cell>
          <cell r="AU152">
            <v>0.95</v>
          </cell>
          <cell r="AX152">
            <v>3424.3629999999998</v>
          </cell>
          <cell r="AY152">
            <v>934.14</v>
          </cell>
          <cell r="AZ152">
            <v>164.64699999999999</v>
          </cell>
          <cell r="BA152">
            <v>197.57400000000001</v>
          </cell>
          <cell r="BB152">
            <v>62.171999999999997</v>
          </cell>
          <cell r="BC152">
            <v>36.503</v>
          </cell>
          <cell r="BD152">
            <v>36.828000000000003</v>
          </cell>
          <cell r="BE152">
            <v>4856.226999999999</v>
          </cell>
          <cell r="BH152">
            <v>135.553</v>
          </cell>
          <cell r="BI152">
            <v>35.896000000000001</v>
          </cell>
          <cell r="BJ152">
            <v>5.3259999999999996</v>
          </cell>
          <cell r="BK152">
            <v>6.6349999999999998</v>
          </cell>
          <cell r="BL152">
            <v>1.8</v>
          </cell>
          <cell r="BM152">
            <v>1.0660000000000001</v>
          </cell>
          <cell r="BN152">
            <v>0.94799999999999995</v>
          </cell>
          <cell r="BO152">
            <v>187.22400000000002</v>
          </cell>
          <cell r="BR152">
            <v>239.12899999999999</v>
          </cell>
          <cell r="BS152">
            <v>90.034000000000006</v>
          </cell>
          <cell r="BT152">
            <v>17.266999999999999</v>
          </cell>
          <cell r="BU152">
            <v>21.574999999999999</v>
          </cell>
          <cell r="BV152">
            <v>7.5430000000000001</v>
          </cell>
          <cell r="BW152">
            <v>4.4290000000000003</v>
          </cell>
          <cell r="BX152">
            <v>4.468</v>
          </cell>
          <cell r="BY152">
            <v>384.44499999999999</v>
          </cell>
          <cell r="CA152">
            <v>60.093000000000004</v>
          </cell>
          <cell r="CB152">
            <v>61.834000000000003</v>
          </cell>
          <cell r="CD152">
            <v>1865.5419999999999</v>
          </cell>
          <cell r="CE152">
            <v>1912.4169999999999</v>
          </cell>
          <cell r="CF152">
            <v>1875.47</v>
          </cell>
          <cell r="CH152">
            <v>0.3</v>
          </cell>
          <cell r="CI152">
            <v>-693.55</v>
          </cell>
          <cell r="CQ152" t="str">
            <v>PriceTableDevonNGL</v>
          </cell>
        </row>
        <row r="153">
          <cell r="B153" t="str">
            <v>81-10-202</v>
          </cell>
          <cell r="C153" t="str">
            <v>Devon-GTH00086WS</v>
          </cell>
          <cell r="D153" t="str">
            <v>Hyde Hickman E 1 2 3 H CDP</v>
          </cell>
          <cell r="E153">
            <v>111.443</v>
          </cell>
          <cell r="F153">
            <v>124.393</v>
          </cell>
          <cell r="G153">
            <v>51.466000000000001</v>
          </cell>
          <cell r="H153">
            <v>54.017000000000003</v>
          </cell>
          <cell r="K153">
            <v>162.90899999999999</v>
          </cell>
          <cell r="L153">
            <v>178.41</v>
          </cell>
          <cell r="N153">
            <v>162.90899999999999</v>
          </cell>
          <cell r="O153">
            <v>178.41</v>
          </cell>
          <cell r="R153">
            <v>2.1175999999999999</v>
          </cell>
          <cell r="S153">
            <v>0.44069999999999998</v>
          </cell>
          <cell r="T153">
            <v>8.6499999999999994E-2</v>
          </cell>
          <cell r="U153">
            <v>9.4500000000000001E-2</v>
          </cell>
          <cell r="V153">
            <v>3.15E-2</v>
          </cell>
          <cell r="W153">
            <v>1.6E-2</v>
          </cell>
          <cell r="X153">
            <v>3.9800000000000002E-2</v>
          </cell>
          <cell r="Y153">
            <v>2.8266</v>
          </cell>
          <cell r="AB153">
            <v>344.976</v>
          </cell>
          <cell r="AC153">
            <v>71.793999999999997</v>
          </cell>
          <cell r="AD153">
            <v>14.092000000000001</v>
          </cell>
          <cell r="AE153">
            <v>15.395</v>
          </cell>
          <cell r="AF153">
            <v>5.1319999999999997</v>
          </cell>
          <cell r="AG153">
            <v>2.6070000000000002</v>
          </cell>
          <cell r="AH153">
            <v>6.484</v>
          </cell>
          <cell r="AI153">
            <v>460.47999999999996</v>
          </cell>
          <cell r="AL153">
            <v>272.166</v>
          </cell>
          <cell r="AM153">
            <v>77.195999999999998</v>
          </cell>
          <cell r="AN153">
            <v>13.914999999999999</v>
          </cell>
          <cell r="AO153">
            <v>18.716999999999999</v>
          </cell>
          <cell r="AP153">
            <v>5.9269999999999996</v>
          </cell>
          <cell r="AQ153">
            <v>3.1259999999999999</v>
          </cell>
          <cell r="AR153">
            <v>5.8920000000000003</v>
          </cell>
          <cell r="AS153">
            <v>396.93899999999996</v>
          </cell>
          <cell r="AU153">
            <v>0.95</v>
          </cell>
          <cell r="AX153">
            <v>258.55799999999999</v>
          </cell>
          <cell r="AY153">
            <v>73.335999999999999</v>
          </cell>
          <cell r="AZ153">
            <v>13.218999999999999</v>
          </cell>
          <cell r="BA153">
            <v>17.780999999999999</v>
          </cell>
          <cell r="BB153">
            <v>5.6310000000000002</v>
          </cell>
          <cell r="BC153">
            <v>2.97</v>
          </cell>
          <cell r="BD153">
            <v>5.5970000000000004</v>
          </cell>
          <cell r="BE153">
            <v>377.09199999999998</v>
          </cell>
          <cell r="BH153">
            <v>10.234999999999999</v>
          </cell>
          <cell r="BI153">
            <v>2.8180000000000001</v>
          </cell>
          <cell r="BJ153">
            <v>0.42799999999999999</v>
          </cell>
          <cell r="BK153">
            <v>0.59699999999999998</v>
          </cell>
          <cell r="BL153">
            <v>0.16300000000000001</v>
          </cell>
          <cell r="BM153">
            <v>8.6999999999999994E-2</v>
          </cell>
          <cell r="BN153">
            <v>0.14399999999999999</v>
          </cell>
          <cell r="BO153">
            <v>14.472</v>
          </cell>
          <cell r="BR153">
            <v>18.055</v>
          </cell>
          <cell r="BS153">
            <v>7.0679999999999996</v>
          </cell>
          <cell r="BT153">
            <v>1.3859999999999999</v>
          </cell>
          <cell r="BU153">
            <v>1.9419999999999999</v>
          </cell>
          <cell r="BV153">
            <v>0.68300000000000005</v>
          </cell>
          <cell r="BW153">
            <v>0.36</v>
          </cell>
          <cell r="BX153">
            <v>0.67900000000000005</v>
          </cell>
          <cell r="BY153">
            <v>30.172999999999995</v>
          </cell>
          <cell r="CA153">
            <v>4.6379999999999999</v>
          </cell>
          <cell r="CB153">
            <v>4.7720000000000002</v>
          </cell>
          <cell r="CD153">
            <v>143.465</v>
          </cell>
          <cell r="CE153">
            <v>147.07</v>
          </cell>
          <cell r="CF153">
            <v>144.22900000000001</v>
          </cell>
          <cell r="CH153">
            <v>0.3</v>
          </cell>
          <cell r="CI153">
            <v>-53.52</v>
          </cell>
          <cell r="CQ153" t="str">
            <v>PriceTableDevonNGL</v>
          </cell>
        </row>
        <row r="154">
          <cell r="B154" t="str">
            <v>81-10-211</v>
          </cell>
          <cell r="C154" t="str">
            <v>Devon-GTH00086WS</v>
          </cell>
          <cell r="D154" t="str">
            <v>Mark McMahon 1 &amp; 2 CDP</v>
          </cell>
          <cell r="E154">
            <v>171.89699999999999</v>
          </cell>
          <cell r="F154">
            <v>199.27699999999999</v>
          </cell>
          <cell r="G154">
            <v>79.384</v>
          </cell>
          <cell r="H154">
            <v>86.534999999999997</v>
          </cell>
          <cell r="K154">
            <v>251.28100000000001</v>
          </cell>
          <cell r="L154">
            <v>285.81200000000001</v>
          </cell>
          <cell r="N154">
            <v>251.28100000000001</v>
          </cell>
          <cell r="O154">
            <v>285.81200000000001</v>
          </cell>
          <cell r="R154">
            <v>2.3443000000000001</v>
          </cell>
          <cell r="S154">
            <v>0.61680000000000001</v>
          </cell>
          <cell r="T154">
            <v>0.15809999999999999</v>
          </cell>
          <cell r="U154">
            <v>0.15160000000000001</v>
          </cell>
          <cell r="V154">
            <v>6.3700000000000007E-2</v>
          </cell>
          <cell r="W154">
            <v>3.9899999999999998E-2</v>
          </cell>
          <cell r="X154">
            <v>0.1351</v>
          </cell>
          <cell r="Y154">
            <v>3.5095000000000001</v>
          </cell>
          <cell r="AB154">
            <v>589.07799999999997</v>
          </cell>
          <cell r="AC154">
            <v>154.99</v>
          </cell>
          <cell r="AD154">
            <v>39.728000000000002</v>
          </cell>
          <cell r="AE154">
            <v>38.094000000000001</v>
          </cell>
          <cell r="AF154">
            <v>16.007000000000001</v>
          </cell>
          <cell r="AG154">
            <v>10.026</v>
          </cell>
          <cell r="AH154">
            <v>33.948</v>
          </cell>
          <cell r="AI154">
            <v>881.87099999999987</v>
          </cell>
          <cell r="AL154">
            <v>464.74900000000002</v>
          </cell>
          <cell r="AM154">
            <v>166.65100000000001</v>
          </cell>
          <cell r="AN154">
            <v>39.229999999999997</v>
          </cell>
          <cell r="AO154">
            <v>46.314999999999998</v>
          </cell>
          <cell r="AP154">
            <v>18.486999999999998</v>
          </cell>
          <cell r="AQ154">
            <v>12.021000000000001</v>
          </cell>
          <cell r="AR154">
            <v>30.85</v>
          </cell>
          <cell r="AS154">
            <v>778.30300000000011</v>
          </cell>
          <cell r="AU154">
            <v>0.95</v>
          </cell>
          <cell r="AX154">
            <v>441.512</v>
          </cell>
          <cell r="AY154">
            <v>158.31800000000001</v>
          </cell>
          <cell r="AZ154">
            <v>37.268999999999998</v>
          </cell>
          <cell r="BA154">
            <v>43.999000000000002</v>
          </cell>
          <cell r="BB154">
            <v>17.562999999999999</v>
          </cell>
          <cell r="BC154">
            <v>11.42</v>
          </cell>
          <cell r="BD154">
            <v>29.308</v>
          </cell>
          <cell r="BE154">
            <v>739.38900000000001</v>
          </cell>
          <cell r="BH154">
            <v>17.477</v>
          </cell>
          <cell r="BI154">
            <v>6.0839999999999996</v>
          </cell>
          <cell r="BJ154">
            <v>1.206</v>
          </cell>
          <cell r="BK154">
            <v>1.4770000000000001</v>
          </cell>
          <cell r="BL154">
            <v>0.50800000000000001</v>
          </cell>
          <cell r="BM154">
            <v>0.33400000000000002</v>
          </cell>
          <cell r="BN154">
            <v>0.754</v>
          </cell>
          <cell r="BO154">
            <v>27.84</v>
          </cell>
          <cell r="BR154">
            <v>30.831</v>
          </cell>
          <cell r="BS154">
            <v>15.259</v>
          </cell>
          <cell r="BT154">
            <v>3.9079999999999999</v>
          </cell>
          <cell r="BU154">
            <v>4.8049999999999997</v>
          </cell>
          <cell r="BV154">
            <v>2.1309999999999998</v>
          </cell>
          <cell r="BW154">
            <v>1.3859999999999999</v>
          </cell>
          <cell r="BX154">
            <v>3.556</v>
          </cell>
          <cell r="BY154">
            <v>61.876000000000005</v>
          </cell>
          <cell r="CA154">
            <v>7.43</v>
          </cell>
          <cell r="CB154">
            <v>7.6449999999999996</v>
          </cell>
          <cell r="CD154">
            <v>216.291</v>
          </cell>
          <cell r="CE154">
            <v>221.726</v>
          </cell>
          <cell r="CF154">
            <v>217.44200000000001</v>
          </cell>
          <cell r="CH154">
            <v>0.3</v>
          </cell>
          <cell r="CI154">
            <v>-85.74</v>
          </cell>
          <cell r="CQ154" t="str">
            <v>PriceTableDevonNGL</v>
          </cell>
        </row>
        <row r="155">
          <cell r="B155" t="str">
            <v>81-10-242</v>
          </cell>
          <cell r="C155" t="str">
            <v>Devon-GTH00086WS</v>
          </cell>
          <cell r="D155" t="str">
            <v>Hyde Hickman A1H &amp; A2H CDP</v>
          </cell>
          <cell r="E155">
            <v>799.93</v>
          </cell>
          <cell r="F155">
            <v>894.71799999999996</v>
          </cell>
          <cell r="G155">
            <v>369.41800000000001</v>
          </cell>
          <cell r="H155">
            <v>388.529</v>
          </cell>
          <cell r="K155">
            <v>1169.348</v>
          </cell>
          <cell r="L155">
            <v>1283.2469999999998</v>
          </cell>
          <cell r="N155">
            <v>1169.348</v>
          </cell>
          <cell r="O155">
            <v>1283.2469999999998</v>
          </cell>
          <cell r="R155">
            <v>2.1078000000000001</v>
          </cell>
          <cell r="S155">
            <v>0.441</v>
          </cell>
          <cell r="T155">
            <v>9.1999999999999998E-2</v>
          </cell>
          <cell r="U155">
            <v>9.0300000000000005E-2</v>
          </cell>
          <cell r="V155">
            <v>3.2899999999999999E-2</v>
          </cell>
          <cell r="W155">
            <v>1.9800000000000002E-2</v>
          </cell>
          <cell r="X155">
            <v>2.8400000000000002E-2</v>
          </cell>
          <cell r="Y155">
            <v>2.8121999999999998</v>
          </cell>
          <cell r="AB155">
            <v>2464.752</v>
          </cell>
          <cell r="AC155">
            <v>515.68200000000002</v>
          </cell>
          <cell r="AD155">
            <v>107.58</v>
          </cell>
          <cell r="AE155">
            <v>105.592</v>
          </cell>
          <cell r="AF155">
            <v>38.472000000000001</v>
          </cell>
          <cell r="AG155">
            <v>23.152999999999999</v>
          </cell>
          <cell r="AH155">
            <v>33.209000000000003</v>
          </cell>
          <cell r="AI155">
            <v>3288.44</v>
          </cell>
          <cell r="AL155">
            <v>1944.548</v>
          </cell>
          <cell r="AM155">
            <v>554.48099999999999</v>
          </cell>
          <cell r="AN155">
            <v>106.23099999999999</v>
          </cell>
          <cell r="AO155">
            <v>128.38</v>
          </cell>
          <cell r="AP155">
            <v>44.432000000000002</v>
          </cell>
          <cell r="AQ155">
            <v>27.76</v>
          </cell>
          <cell r="AR155">
            <v>30.178999999999998</v>
          </cell>
          <cell r="AS155">
            <v>2836.0110000000004</v>
          </cell>
          <cell r="AU155">
            <v>0.95</v>
          </cell>
          <cell r="AX155">
            <v>1847.3209999999999</v>
          </cell>
          <cell r="AY155">
            <v>526.75699999999995</v>
          </cell>
          <cell r="AZ155">
            <v>100.919</v>
          </cell>
          <cell r="BA155">
            <v>121.961</v>
          </cell>
          <cell r="BB155">
            <v>42.21</v>
          </cell>
          <cell r="BC155">
            <v>26.372</v>
          </cell>
          <cell r="BD155">
            <v>28.67</v>
          </cell>
          <cell r="BE155">
            <v>2694.2099999999996</v>
          </cell>
          <cell r="BH155">
            <v>73.126000000000005</v>
          </cell>
          <cell r="BI155">
            <v>20.241</v>
          </cell>
          <cell r="BJ155">
            <v>3.2650000000000001</v>
          </cell>
          <cell r="BK155">
            <v>4.0949999999999998</v>
          </cell>
          <cell r="BL155">
            <v>1.222</v>
          </cell>
          <cell r="BM155">
            <v>0.77</v>
          </cell>
          <cell r="BN155">
            <v>0.73799999999999999</v>
          </cell>
          <cell r="BO155">
            <v>103.45699999999999</v>
          </cell>
          <cell r="BR155">
            <v>129.001</v>
          </cell>
          <cell r="BS155">
            <v>50.77</v>
          </cell>
          <cell r="BT155">
            <v>10.584</v>
          </cell>
          <cell r="BU155">
            <v>13.318</v>
          </cell>
          <cell r="BV155">
            <v>5.1210000000000004</v>
          </cell>
          <cell r="BW155">
            <v>3.2</v>
          </cell>
          <cell r="BX155">
            <v>3.4790000000000001</v>
          </cell>
          <cell r="BY155">
            <v>215.47300000000004</v>
          </cell>
          <cell r="CA155">
            <v>33.356999999999999</v>
          </cell>
          <cell r="CB155">
            <v>34.323</v>
          </cell>
          <cell r="CD155">
            <v>1033.4509999999998</v>
          </cell>
          <cell r="CE155">
            <v>1059.4179999999999</v>
          </cell>
          <cell r="CF155">
            <v>1038.951</v>
          </cell>
          <cell r="CH155">
            <v>0.3</v>
          </cell>
          <cell r="CI155">
            <v>-384.97</v>
          </cell>
          <cell r="CQ155" t="str">
            <v>PriceTableDevonNGL</v>
          </cell>
        </row>
        <row r="156">
          <cell r="B156" t="str">
            <v>81-20-258</v>
          </cell>
          <cell r="C156" t="str">
            <v>Devon-GTH00086WS</v>
          </cell>
          <cell r="D156" t="str">
            <v>Donegal Hills 2</v>
          </cell>
          <cell r="E156">
            <v>57.966000000000001</v>
          </cell>
          <cell r="F156">
            <v>72.585999999999999</v>
          </cell>
          <cell r="G156">
            <v>26.77</v>
          </cell>
          <cell r="H156">
            <v>31.52</v>
          </cell>
          <cell r="K156">
            <v>84.736000000000004</v>
          </cell>
          <cell r="L156">
            <v>104.10599999999999</v>
          </cell>
          <cell r="N156">
            <v>84.736000000000004</v>
          </cell>
          <cell r="O156">
            <v>104.10599999999999</v>
          </cell>
          <cell r="R156">
            <v>3.1389</v>
          </cell>
          <cell r="S156">
            <v>1.1738</v>
          </cell>
          <cell r="T156">
            <v>0.38300000000000001</v>
          </cell>
          <cell r="U156">
            <v>0.23319999999999999</v>
          </cell>
          <cell r="V156">
            <v>0.1273</v>
          </cell>
          <cell r="W156">
            <v>0.1163</v>
          </cell>
          <cell r="X156">
            <v>0.11849999999999999</v>
          </cell>
          <cell r="Y156">
            <v>5.2910000000000004</v>
          </cell>
          <cell r="AB156">
            <v>265.97800000000001</v>
          </cell>
          <cell r="AC156">
            <v>99.462999999999994</v>
          </cell>
          <cell r="AD156">
            <v>32.454000000000001</v>
          </cell>
          <cell r="AE156">
            <v>19.760000000000002</v>
          </cell>
          <cell r="AF156">
            <v>10.787000000000001</v>
          </cell>
          <cell r="AG156">
            <v>9.8550000000000004</v>
          </cell>
          <cell r="AH156">
            <v>10.041</v>
          </cell>
          <cell r="AI156">
            <v>448.33800000000002</v>
          </cell>
          <cell r="AL156">
            <v>209.84100000000001</v>
          </cell>
          <cell r="AM156">
            <v>106.946</v>
          </cell>
          <cell r="AN156">
            <v>32.046999999999997</v>
          </cell>
          <cell r="AO156">
            <v>24.024000000000001</v>
          </cell>
          <cell r="AP156">
            <v>12.458</v>
          </cell>
          <cell r="AQ156">
            <v>11.816000000000001</v>
          </cell>
          <cell r="AR156">
            <v>9.125</v>
          </cell>
          <cell r="AS156">
            <v>406.25700000000006</v>
          </cell>
          <cell r="AU156">
            <v>0.95</v>
          </cell>
          <cell r="AX156">
            <v>199.34899999999999</v>
          </cell>
          <cell r="AY156">
            <v>101.599</v>
          </cell>
          <cell r="AZ156">
            <v>30.445</v>
          </cell>
          <cell r="BA156">
            <v>22.823</v>
          </cell>
          <cell r="BB156">
            <v>11.835000000000001</v>
          </cell>
          <cell r="BC156">
            <v>11.225</v>
          </cell>
          <cell r="BD156">
            <v>8.6690000000000005</v>
          </cell>
          <cell r="BE156">
            <v>385.94499999999994</v>
          </cell>
          <cell r="BH156">
            <v>7.891</v>
          </cell>
          <cell r="BI156">
            <v>3.9039999999999999</v>
          </cell>
          <cell r="BJ156">
            <v>0.98499999999999999</v>
          </cell>
          <cell r="BK156">
            <v>0.76600000000000001</v>
          </cell>
          <cell r="BL156">
            <v>0.34300000000000003</v>
          </cell>
          <cell r="BM156">
            <v>0.32800000000000001</v>
          </cell>
          <cell r="BN156">
            <v>0.223</v>
          </cell>
          <cell r="BO156">
            <v>14.44</v>
          </cell>
          <cell r="BR156">
            <v>13.920999999999999</v>
          </cell>
          <cell r="BS156">
            <v>9.7919999999999998</v>
          </cell>
          <cell r="BT156">
            <v>3.1930000000000001</v>
          </cell>
          <cell r="BU156">
            <v>2.492</v>
          </cell>
          <cell r="BV156">
            <v>1.4359999999999999</v>
          </cell>
          <cell r="BW156">
            <v>1.3620000000000001</v>
          </cell>
          <cell r="BX156">
            <v>1.052</v>
          </cell>
          <cell r="BY156">
            <v>33.248000000000005</v>
          </cell>
          <cell r="CA156">
            <v>2.7069999999999999</v>
          </cell>
          <cell r="CB156">
            <v>2.7850000000000001</v>
          </cell>
          <cell r="CD156">
            <v>68.072999999999993</v>
          </cell>
          <cell r="CE156">
            <v>69.783000000000001</v>
          </cell>
          <cell r="CF156">
            <v>68.435000000000002</v>
          </cell>
          <cell r="CH156">
            <v>0.3</v>
          </cell>
          <cell r="CI156">
            <v>-31.23</v>
          </cell>
          <cell r="CQ156" t="str">
            <v>PriceTableDevonNGL</v>
          </cell>
        </row>
        <row r="157">
          <cell r="B157" t="str">
            <v>81-20-259</v>
          </cell>
          <cell r="C157" t="str">
            <v>Devon-GTH00086WS</v>
          </cell>
          <cell r="D157" t="str">
            <v>Donegal Hills 3</v>
          </cell>
          <cell r="E157">
            <v>101.738</v>
          </cell>
          <cell r="F157">
            <v>131.28399999999999</v>
          </cell>
          <cell r="G157">
            <v>46.984000000000002</v>
          </cell>
          <cell r="H157">
            <v>57.01</v>
          </cell>
          <cell r="K157">
            <v>148.72200000000001</v>
          </cell>
          <cell r="L157">
            <v>188.29399999999998</v>
          </cell>
          <cell r="N157">
            <v>148.72200000000001</v>
          </cell>
          <cell r="O157">
            <v>188.29399999999998</v>
          </cell>
          <cell r="R157">
            <v>3.0653000000000001</v>
          </cell>
          <cell r="S157">
            <v>1.1734</v>
          </cell>
          <cell r="T157">
            <v>0.39839999999999998</v>
          </cell>
          <cell r="U157">
            <v>0.24690000000000001</v>
          </cell>
          <cell r="V157">
            <v>0.1489</v>
          </cell>
          <cell r="W157">
            <v>0.13789999999999999</v>
          </cell>
          <cell r="X157">
            <v>0.43120000000000003</v>
          </cell>
          <cell r="Y157">
            <v>5.6020000000000003</v>
          </cell>
          <cell r="AB157">
            <v>455.87799999999999</v>
          </cell>
          <cell r="AC157">
            <v>174.51</v>
          </cell>
          <cell r="AD157">
            <v>59.250999999999998</v>
          </cell>
          <cell r="AE157">
            <v>36.719000000000001</v>
          </cell>
          <cell r="AF157">
            <v>22.145</v>
          </cell>
          <cell r="AG157">
            <v>20.509</v>
          </cell>
          <cell r="AH157">
            <v>64.129000000000005</v>
          </cell>
          <cell r="AI157">
            <v>833.14099999999996</v>
          </cell>
          <cell r="AL157">
            <v>359.66199999999998</v>
          </cell>
          <cell r="AM157">
            <v>187.64</v>
          </cell>
          <cell r="AN157">
            <v>58.508000000000003</v>
          </cell>
          <cell r="AO157">
            <v>44.643000000000001</v>
          </cell>
          <cell r="AP157">
            <v>25.576000000000001</v>
          </cell>
          <cell r="AQ157">
            <v>24.59</v>
          </cell>
          <cell r="AR157">
            <v>58.277999999999999</v>
          </cell>
          <cell r="AS157">
            <v>758.89700000000005</v>
          </cell>
          <cell r="AU157">
            <v>0.95</v>
          </cell>
          <cell r="AX157">
            <v>341.67899999999997</v>
          </cell>
          <cell r="AY157">
            <v>178.25800000000001</v>
          </cell>
          <cell r="AZ157">
            <v>55.582999999999998</v>
          </cell>
          <cell r="BA157">
            <v>42.411000000000001</v>
          </cell>
          <cell r="BB157">
            <v>24.297000000000001</v>
          </cell>
          <cell r="BC157">
            <v>23.361000000000001</v>
          </cell>
          <cell r="BD157">
            <v>55.363999999999997</v>
          </cell>
          <cell r="BE157">
            <v>720.95300000000009</v>
          </cell>
          <cell r="BH157">
            <v>13.525</v>
          </cell>
          <cell r="BI157">
            <v>6.85</v>
          </cell>
          <cell r="BJ157">
            <v>1.798</v>
          </cell>
          <cell r="BK157">
            <v>1.4239999999999999</v>
          </cell>
          <cell r="BL157">
            <v>0.70299999999999996</v>
          </cell>
          <cell r="BM157">
            <v>0.68200000000000005</v>
          </cell>
          <cell r="BN157">
            <v>1.425</v>
          </cell>
          <cell r="BO157">
            <v>26.407</v>
          </cell>
          <cell r="BR157">
            <v>23.86</v>
          </cell>
          <cell r="BS157">
            <v>17.181000000000001</v>
          </cell>
          <cell r="BT157">
            <v>5.8289999999999997</v>
          </cell>
          <cell r="BU157">
            <v>4.6310000000000002</v>
          </cell>
          <cell r="BV157">
            <v>2.948</v>
          </cell>
          <cell r="BW157">
            <v>2.8340000000000001</v>
          </cell>
          <cell r="BX157">
            <v>6.7169999999999996</v>
          </cell>
          <cell r="BY157">
            <v>64</v>
          </cell>
          <cell r="CA157">
            <v>4.8940000000000001</v>
          </cell>
          <cell r="CB157">
            <v>5.0359999999999996</v>
          </cell>
          <cell r="CD157">
            <v>119.25799999999998</v>
          </cell>
          <cell r="CE157">
            <v>122.255</v>
          </cell>
          <cell r="CF157">
            <v>119.893</v>
          </cell>
          <cell r="CH157">
            <v>0.3</v>
          </cell>
          <cell r="CI157">
            <v>-56.49</v>
          </cell>
          <cell r="CQ157" t="str">
            <v>PriceTableDevonNGL</v>
          </cell>
        </row>
        <row r="158">
          <cell r="B158" t="str">
            <v>81-20-265</v>
          </cell>
          <cell r="C158" t="str">
            <v>Devon-GTH00086WS</v>
          </cell>
          <cell r="D158" t="str">
            <v>McMahon 3H</v>
          </cell>
          <cell r="E158">
            <v>196.88900000000001</v>
          </cell>
          <cell r="F158">
            <v>231.06299999999999</v>
          </cell>
          <cell r="G158">
            <v>90.926000000000002</v>
          </cell>
          <cell r="H158">
            <v>100.33799999999999</v>
          </cell>
          <cell r="K158">
            <v>287.815</v>
          </cell>
          <cell r="L158">
            <v>331.40099999999995</v>
          </cell>
          <cell r="N158">
            <v>287.815</v>
          </cell>
          <cell r="O158">
            <v>331.40099999999995</v>
          </cell>
          <cell r="R158">
            <v>2.5985999999999998</v>
          </cell>
          <cell r="S158">
            <v>0.72330000000000005</v>
          </cell>
          <cell r="T158">
            <v>0.19189999999999999</v>
          </cell>
          <cell r="U158">
            <v>0.1714</v>
          </cell>
          <cell r="V158">
            <v>7.2900000000000006E-2</v>
          </cell>
          <cell r="W158">
            <v>4.87E-2</v>
          </cell>
          <cell r="X158">
            <v>8.3699999999999997E-2</v>
          </cell>
          <cell r="Y158">
            <v>3.8904999999999998</v>
          </cell>
          <cell r="AB158">
            <v>747.91600000000005</v>
          </cell>
          <cell r="AC158">
            <v>208.17699999999999</v>
          </cell>
          <cell r="AD158">
            <v>55.231999999999999</v>
          </cell>
          <cell r="AE158">
            <v>49.331000000000003</v>
          </cell>
          <cell r="AF158">
            <v>20.981999999999999</v>
          </cell>
          <cell r="AG158">
            <v>14.016999999999999</v>
          </cell>
          <cell r="AH158">
            <v>24.09</v>
          </cell>
          <cell r="AI158">
            <v>1119.7449999999999</v>
          </cell>
          <cell r="AL158">
            <v>590.06299999999999</v>
          </cell>
          <cell r="AM158">
            <v>223.84</v>
          </cell>
          <cell r="AN158">
            <v>54.539000000000001</v>
          </cell>
          <cell r="AO158">
            <v>59.976999999999997</v>
          </cell>
          <cell r="AP158">
            <v>24.233000000000001</v>
          </cell>
          <cell r="AQ158">
            <v>16.806000000000001</v>
          </cell>
          <cell r="AR158">
            <v>21.891999999999999</v>
          </cell>
          <cell r="AS158">
            <v>991.35</v>
          </cell>
          <cell r="AU158">
            <v>0.95</v>
          </cell>
          <cell r="AX158">
            <v>560.55999999999995</v>
          </cell>
          <cell r="AY158">
            <v>212.648</v>
          </cell>
          <cell r="AZ158">
            <v>51.811999999999998</v>
          </cell>
          <cell r="BA158">
            <v>56.978000000000002</v>
          </cell>
          <cell r="BB158">
            <v>23.021000000000001</v>
          </cell>
          <cell r="BC158">
            <v>15.965999999999999</v>
          </cell>
          <cell r="BD158">
            <v>20.797000000000001</v>
          </cell>
          <cell r="BE158">
            <v>941.78199999999993</v>
          </cell>
          <cell r="BH158">
            <v>22.19</v>
          </cell>
          <cell r="BI158">
            <v>8.1709999999999994</v>
          </cell>
          <cell r="BJ158">
            <v>1.6759999999999999</v>
          </cell>
          <cell r="BK158">
            <v>1.913</v>
          </cell>
          <cell r="BL158">
            <v>0.66600000000000004</v>
          </cell>
          <cell r="BM158">
            <v>0.46600000000000003</v>
          </cell>
          <cell r="BN158">
            <v>0.53500000000000003</v>
          </cell>
          <cell r="BO158">
            <v>35.61699999999999</v>
          </cell>
          <cell r="BR158">
            <v>39.145000000000003</v>
          </cell>
          <cell r="BS158">
            <v>20.495000000000001</v>
          </cell>
          <cell r="BT158">
            <v>5.4340000000000002</v>
          </cell>
          <cell r="BU158">
            <v>6.2220000000000004</v>
          </cell>
          <cell r="BV158">
            <v>2.7930000000000001</v>
          </cell>
          <cell r="BW158">
            <v>1.9370000000000001</v>
          </cell>
          <cell r="BX158">
            <v>2.5230000000000001</v>
          </cell>
          <cell r="BY158">
            <v>78.548999999999992</v>
          </cell>
          <cell r="CA158">
            <v>8.6140000000000008</v>
          </cell>
          <cell r="CB158">
            <v>8.8640000000000008</v>
          </cell>
          <cell r="CD158">
            <v>243.98799999999997</v>
          </cell>
          <cell r="CE158">
            <v>250.119</v>
          </cell>
          <cell r="CF158">
            <v>245.28700000000001</v>
          </cell>
          <cell r="CH158">
            <v>0.3</v>
          </cell>
          <cell r="CI158">
            <v>-99.42</v>
          </cell>
          <cell r="CQ158" t="str">
            <v>PriceTableDevonNGL</v>
          </cell>
        </row>
        <row r="159">
          <cell r="B159" t="str">
            <v>84-10-206</v>
          </cell>
          <cell r="C159" t="str">
            <v>Devon-GTH00086BB</v>
          </cell>
          <cell r="D159" t="str">
            <v>Hencken A and B 1</v>
          </cell>
          <cell r="E159">
            <v>10931.495000000001</v>
          </cell>
          <cell r="F159">
            <v>12908.939</v>
          </cell>
          <cell r="G159">
            <v>5048.3059999999996</v>
          </cell>
          <cell r="H159">
            <v>5605.665</v>
          </cell>
          <cell r="K159">
            <v>15979.800999999999</v>
          </cell>
          <cell r="L159">
            <v>18514.603999999999</v>
          </cell>
          <cell r="N159">
            <v>15979.800999999999</v>
          </cell>
          <cell r="O159">
            <v>18514.603999999999</v>
          </cell>
          <cell r="R159">
            <v>2.6698</v>
          </cell>
          <cell r="S159">
            <v>0.7883</v>
          </cell>
          <cell r="T159">
            <v>0.20979999999999999</v>
          </cell>
          <cell r="U159">
            <v>0.15620000000000001</v>
          </cell>
          <cell r="V159">
            <v>7.1499999999999994E-2</v>
          </cell>
          <cell r="W159">
            <v>5.5300000000000002E-2</v>
          </cell>
          <cell r="X159">
            <v>0.17510000000000001</v>
          </cell>
          <cell r="Y159">
            <v>4.1260000000000003</v>
          </cell>
          <cell r="AB159">
            <v>42662.873</v>
          </cell>
          <cell r="AC159">
            <v>12596.877</v>
          </cell>
          <cell r="AD159">
            <v>3352.5619999999999</v>
          </cell>
          <cell r="AE159">
            <v>2496.0450000000001</v>
          </cell>
          <cell r="AF159">
            <v>1142.556</v>
          </cell>
          <cell r="AG159">
            <v>883.68299999999999</v>
          </cell>
          <cell r="AH159">
            <v>2798.0630000000001</v>
          </cell>
          <cell r="AI159">
            <v>65932.658999999985</v>
          </cell>
          <cell r="AL159">
            <v>33658.567000000003</v>
          </cell>
          <cell r="AM159">
            <v>13544.633</v>
          </cell>
          <cell r="AN159">
            <v>3310.5169999999998</v>
          </cell>
          <cell r="AO159">
            <v>3034.7190000000001</v>
          </cell>
          <cell r="AP159">
            <v>1319.5619999999999</v>
          </cell>
          <cell r="AQ159">
            <v>1059.5340000000001</v>
          </cell>
          <cell r="AR159">
            <v>2542.759</v>
          </cell>
          <cell r="AS159">
            <v>58470.290999999997</v>
          </cell>
          <cell r="AU159">
            <v>0.95</v>
          </cell>
          <cell r="AX159">
            <v>31975.638999999999</v>
          </cell>
          <cell r="AY159">
            <v>12867.401</v>
          </cell>
          <cell r="AZ159">
            <v>3144.991</v>
          </cell>
          <cell r="BA159">
            <v>2882.9830000000002</v>
          </cell>
          <cell r="BB159">
            <v>1253.5840000000001</v>
          </cell>
          <cell r="BC159">
            <v>1006.557</v>
          </cell>
          <cell r="BD159">
            <v>2415.6210000000001</v>
          </cell>
          <cell r="BE159">
            <v>55546.776000000005</v>
          </cell>
          <cell r="BH159">
            <v>1265.7539999999999</v>
          </cell>
          <cell r="BI159">
            <v>494.45</v>
          </cell>
          <cell r="BJ159">
            <v>101.74299999999999</v>
          </cell>
          <cell r="BK159">
            <v>96.81</v>
          </cell>
          <cell r="BL159">
            <v>36.287999999999997</v>
          </cell>
          <cell r="BM159">
            <v>29.396999999999998</v>
          </cell>
          <cell r="BN159">
            <v>62.186999999999998</v>
          </cell>
          <cell r="BO159">
            <v>2086.6289999999999</v>
          </cell>
          <cell r="BR159">
            <v>2232.9090000000001</v>
          </cell>
          <cell r="BS159">
            <v>1240.1869999999999</v>
          </cell>
          <cell r="BT159">
            <v>329.827</v>
          </cell>
          <cell r="BU159">
            <v>314.822</v>
          </cell>
          <cell r="BV159">
            <v>152.09899999999999</v>
          </cell>
          <cell r="BW159">
            <v>122.127</v>
          </cell>
          <cell r="BX159">
            <v>293.09100000000001</v>
          </cell>
          <cell r="BY159">
            <v>4685.0620000000008</v>
          </cell>
          <cell r="CA159">
            <v>481.26499999999999</v>
          </cell>
          <cell r="CB159">
            <v>495.20699999999999</v>
          </cell>
          <cell r="CD159">
            <v>13334.334999999997</v>
          </cell>
          <cell r="CE159">
            <v>13669.386</v>
          </cell>
          <cell r="CF159">
            <v>13405.302</v>
          </cell>
          <cell r="CH159">
            <v>0.3</v>
          </cell>
          <cell r="CI159">
            <v>-5554.38</v>
          </cell>
          <cell r="CQ159" t="str">
            <v>PriceTableDevonNGL</v>
          </cell>
        </row>
        <row r="160">
          <cell r="B160" t="str">
            <v>84-10-207</v>
          </cell>
          <cell r="C160" t="str">
            <v>Devon-GTH00086BB</v>
          </cell>
          <cell r="D160" t="str">
            <v>Hencken A and B 2</v>
          </cell>
          <cell r="E160">
            <v>0</v>
          </cell>
          <cell r="F160">
            <v>0</v>
          </cell>
          <cell r="G160">
            <v>0</v>
          </cell>
          <cell r="H160">
            <v>0</v>
          </cell>
          <cell r="K160">
            <v>0</v>
          </cell>
          <cell r="L160">
            <v>0</v>
          </cell>
          <cell r="N160">
            <v>0</v>
          </cell>
          <cell r="O160">
            <v>0</v>
          </cell>
          <cell r="R160">
            <v>2.694</v>
          </cell>
          <cell r="S160">
            <v>0.80740000000000001</v>
          </cell>
          <cell r="T160">
            <v>0.22120000000000001</v>
          </cell>
          <cell r="U160">
            <v>0.16270000000000001</v>
          </cell>
          <cell r="V160">
            <v>7.7100000000000002E-2</v>
          </cell>
          <cell r="W160">
            <v>5.9499999999999997E-2</v>
          </cell>
          <cell r="X160">
            <v>0.1014</v>
          </cell>
          <cell r="Y160">
            <v>4.1233000000000004</v>
          </cell>
          <cell r="AB160">
            <v>0</v>
          </cell>
          <cell r="AC160">
            <v>0</v>
          </cell>
          <cell r="AD160">
            <v>0</v>
          </cell>
          <cell r="AE160">
            <v>0</v>
          </cell>
          <cell r="AF160">
            <v>0</v>
          </cell>
          <cell r="AG160">
            <v>0</v>
          </cell>
          <cell r="AH160">
            <v>0</v>
          </cell>
          <cell r="AI160">
            <v>0</v>
          </cell>
          <cell r="AL160">
            <v>0</v>
          </cell>
          <cell r="AM160">
            <v>0</v>
          </cell>
          <cell r="AN160">
            <v>0</v>
          </cell>
          <cell r="AO160">
            <v>0</v>
          </cell>
          <cell r="AP160">
            <v>0</v>
          </cell>
          <cell r="AQ160">
            <v>0</v>
          </cell>
          <cell r="AR160">
            <v>0</v>
          </cell>
          <cell r="AS160">
            <v>0</v>
          </cell>
          <cell r="AU160">
            <v>0.95</v>
          </cell>
          <cell r="AX160">
            <v>0</v>
          </cell>
          <cell r="AY160">
            <v>0</v>
          </cell>
          <cell r="AZ160">
            <v>0</v>
          </cell>
          <cell r="BA160">
            <v>0</v>
          </cell>
          <cell r="BB160">
            <v>0</v>
          </cell>
          <cell r="BC160">
            <v>0</v>
          </cell>
          <cell r="BD160">
            <v>0</v>
          </cell>
          <cell r="BE160">
            <v>0</v>
          </cell>
          <cell r="BH160">
            <v>0</v>
          </cell>
          <cell r="BI160">
            <v>0</v>
          </cell>
          <cell r="BJ160">
            <v>0</v>
          </cell>
          <cell r="BK160">
            <v>0</v>
          </cell>
          <cell r="BL160">
            <v>0</v>
          </cell>
          <cell r="BM160">
            <v>0</v>
          </cell>
          <cell r="BN160">
            <v>0</v>
          </cell>
          <cell r="BO160">
            <v>0</v>
          </cell>
          <cell r="BR160">
            <v>0</v>
          </cell>
          <cell r="BS160">
            <v>0</v>
          </cell>
          <cell r="BT160">
            <v>0</v>
          </cell>
          <cell r="BU160">
            <v>0</v>
          </cell>
          <cell r="BV160">
            <v>0</v>
          </cell>
          <cell r="BW160">
            <v>0</v>
          </cell>
          <cell r="BX160">
            <v>0</v>
          </cell>
          <cell r="BY160">
            <v>0</v>
          </cell>
          <cell r="CA160">
            <v>0</v>
          </cell>
          <cell r="CB160">
            <v>0</v>
          </cell>
          <cell r="CD160">
            <v>0</v>
          </cell>
          <cell r="CE160">
            <v>0</v>
          </cell>
          <cell r="CF160">
            <v>0</v>
          </cell>
          <cell r="CH160">
            <v>0.3</v>
          </cell>
          <cell r="CI160">
            <v>0</v>
          </cell>
          <cell r="CQ160" t="str">
            <v>PriceTableDevonNGL</v>
          </cell>
        </row>
        <row r="161">
          <cell r="B161" t="str">
            <v>84-10-223</v>
          </cell>
          <cell r="C161" t="str">
            <v>Devon-GTH00086BB</v>
          </cell>
          <cell r="D161" t="str">
            <v>Perrone South CDP-1</v>
          </cell>
          <cell r="E161">
            <v>3738.8850000000002</v>
          </cell>
          <cell r="F161">
            <v>4429.8530000000001</v>
          </cell>
          <cell r="G161">
            <v>1726.6659999999999</v>
          </cell>
          <cell r="H161">
            <v>1923.6489999999999</v>
          </cell>
          <cell r="K161">
            <v>5465.5510000000004</v>
          </cell>
          <cell r="L161">
            <v>6353.5020000000004</v>
          </cell>
          <cell r="N161">
            <v>5465.5510000000004</v>
          </cell>
          <cell r="O161">
            <v>6353.5020000000004</v>
          </cell>
          <cell r="R161">
            <v>2.6934</v>
          </cell>
          <cell r="S161">
            <v>0.77129999999999999</v>
          </cell>
          <cell r="T161">
            <v>0.20780000000000001</v>
          </cell>
          <cell r="U161">
            <v>0.14829999999999999</v>
          </cell>
          <cell r="V161">
            <v>7.1099999999999997E-2</v>
          </cell>
          <cell r="W161">
            <v>5.5199999999999999E-2</v>
          </cell>
          <cell r="X161">
            <v>0.1784</v>
          </cell>
          <cell r="Y161">
            <v>4.1254999999999997</v>
          </cell>
          <cell r="AB161">
            <v>14720.915000000001</v>
          </cell>
          <cell r="AC161">
            <v>4215.5789999999997</v>
          </cell>
          <cell r="AD161">
            <v>1135.741</v>
          </cell>
          <cell r="AE161">
            <v>810.54100000000005</v>
          </cell>
          <cell r="AF161">
            <v>388.601</v>
          </cell>
          <cell r="AG161">
            <v>301.69799999999998</v>
          </cell>
          <cell r="AH161">
            <v>975.05399999999997</v>
          </cell>
          <cell r="AI161">
            <v>22548.129000000001</v>
          </cell>
          <cell r="AL161">
            <v>11613.96</v>
          </cell>
          <cell r="AM161">
            <v>4532.7479999999996</v>
          </cell>
          <cell r="AN161">
            <v>1121.4970000000001</v>
          </cell>
          <cell r="AO161">
            <v>985.46500000000003</v>
          </cell>
          <cell r="AP161">
            <v>448.80399999999997</v>
          </cell>
          <cell r="AQ161">
            <v>361.73500000000001</v>
          </cell>
          <cell r="AR161">
            <v>886.08699999999999</v>
          </cell>
          <cell r="AS161">
            <v>19950.295999999998</v>
          </cell>
          <cell r="AU161">
            <v>0.95</v>
          </cell>
          <cell r="AX161">
            <v>11033.262000000001</v>
          </cell>
          <cell r="AY161">
            <v>4306.1109999999999</v>
          </cell>
          <cell r="AZ161">
            <v>1065.422</v>
          </cell>
          <cell r="BA161">
            <v>936.19200000000001</v>
          </cell>
          <cell r="BB161">
            <v>426.36399999999998</v>
          </cell>
          <cell r="BC161">
            <v>343.64800000000002</v>
          </cell>
          <cell r="BD161">
            <v>841.78300000000002</v>
          </cell>
          <cell r="BE161">
            <v>18952.781999999999</v>
          </cell>
          <cell r="BH161">
            <v>436.75099999999998</v>
          </cell>
          <cell r="BI161">
            <v>165.46899999999999</v>
          </cell>
          <cell r="BJ161">
            <v>34.466999999999999</v>
          </cell>
          <cell r="BK161">
            <v>31.437000000000001</v>
          </cell>
          <cell r="BL161">
            <v>12.342000000000001</v>
          </cell>
          <cell r="BM161">
            <v>10.036</v>
          </cell>
          <cell r="BN161">
            <v>21.670999999999999</v>
          </cell>
          <cell r="BO161">
            <v>712.173</v>
          </cell>
          <cell r="BR161">
            <v>770.47</v>
          </cell>
          <cell r="BS161">
            <v>415.03199999999998</v>
          </cell>
          <cell r="BT161">
            <v>111.735</v>
          </cell>
          <cell r="BU161">
            <v>102.232</v>
          </cell>
          <cell r="BV161">
            <v>51.731000000000002</v>
          </cell>
          <cell r="BW161">
            <v>41.695</v>
          </cell>
          <cell r="BX161">
            <v>102.13500000000001</v>
          </cell>
          <cell r="BY161">
            <v>1595.0299999999997</v>
          </cell>
          <cell r="CA161">
            <v>165.15199999999999</v>
          </cell>
          <cell r="CB161">
            <v>169.93600000000001</v>
          </cell>
          <cell r="CD161">
            <v>4588.536000000001</v>
          </cell>
          <cell r="CE161">
            <v>4703.8320000000003</v>
          </cell>
          <cell r="CF161">
            <v>4612.9570000000003</v>
          </cell>
          <cell r="CH161">
            <v>0.3</v>
          </cell>
          <cell r="CI161">
            <v>-1906.05</v>
          </cell>
          <cell r="CQ161" t="str">
            <v>PriceTableDevonNGL</v>
          </cell>
        </row>
        <row r="162">
          <cell r="B162" t="str">
            <v>84-10-224</v>
          </cell>
          <cell r="C162" t="str">
            <v>Devon-GTH00086BB</v>
          </cell>
          <cell r="D162" t="str">
            <v>Perrone North CDP-1</v>
          </cell>
          <cell r="E162">
            <v>4889.49</v>
          </cell>
          <cell r="F162">
            <v>5805.9</v>
          </cell>
          <cell r="G162">
            <v>2258.0300000000002</v>
          </cell>
          <cell r="H162">
            <v>2521.1930000000002</v>
          </cell>
          <cell r="K162">
            <v>7147.52</v>
          </cell>
          <cell r="L162">
            <v>8327.0930000000008</v>
          </cell>
          <cell r="N162">
            <v>7147.52</v>
          </cell>
          <cell r="O162">
            <v>8327.0930000000008</v>
          </cell>
          <cell r="R162">
            <v>2.6732</v>
          </cell>
          <cell r="S162">
            <v>0.7681</v>
          </cell>
          <cell r="T162">
            <v>0.2087</v>
          </cell>
          <cell r="U162">
            <v>0.15340000000000001</v>
          </cell>
          <cell r="V162">
            <v>7.3899999999999993E-2</v>
          </cell>
          <cell r="W162">
            <v>5.6899999999999999E-2</v>
          </cell>
          <cell r="X162">
            <v>0.1928</v>
          </cell>
          <cell r="Y162">
            <v>4.1269999999999998</v>
          </cell>
          <cell r="AB162">
            <v>19106.75</v>
          </cell>
          <cell r="AC162">
            <v>5490.01</v>
          </cell>
          <cell r="AD162">
            <v>1491.6869999999999</v>
          </cell>
          <cell r="AE162">
            <v>1096.43</v>
          </cell>
          <cell r="AF162">
            <v>528.202</v>
          </cell>
          <cell r="AG162">
            <v>406.69400000000002</v>
          </cell>
          <cell r="AH162">
            <v>1378.0419999999999</v>
          </cell>
          <cell r="AI162">
            <v>29497.815000000002</v>
          </cell>
          <cell r="AL162">
            <v>15074.133</v>
          </cell>
          <cell r="AM162">
            <v>5903.0640000000003</v>
          </cell>
          <cell r="AN162">
            <v>1472.979</v>
          </cell>
          <cell r="AO162">
            <v>1333.0519999999999</v>
          </cell>
          <cell r="AP162">
            <v>610.03200000000004</v>
          </cell>
          <cell r="AQ162">
            <v>487.625</v>
          </cell>
          <cell r="AR162">
            <v>1252.3050000000001</v>
          </cell>
          <cell r="AS162">
            <v>26133.19</v>
          </cell>
          <cell r="AU162">
            <v>0.95</v>
          </cell>
          <cell r="AX162">
            <v>14320.425999999999</v>
          </cell>
          <cell r="AY162">
            <v>5607.9110000000001</v>
          </cell>
          <cell r="AZ162">
            <v>1399.33</v>
          </cell>
          <cell r="BA162">
            <v>1266.3989999999999</v>
          </cell>
          <cell r="BB162">
            <v>579.53</v>
          </cell>
          <cell r="BC162">
            <v>463.24400000000003</v>
          </cell>
          <cell r="BD162">
            <v>1189.69</v>
          </cell>
          <cell r="BE162">
            <v>24826.53</v>
          </cell>
          <cell r="BH162">
            <v>566.87300000000005</v>
          </cell>
          <cell r="BI162">
            <v>215.49299999999999</v>
          </cell>
          <cell r="BJ162">
            <v>45.268999999999998</v>
          </cell>
          <cell r="BK162">
            <v>42.524999999999999</v>
          </cell>
          <cell r="BL162">
            <v>16.776</v>
          </cell>
          <cell r="BM162">
            <v>13.529</v>
          </cell>
          <cell r="BN162">
            <v>30.626999999999999</v>
          </cell>
          <cell r="BO162">
            <v>931.09199999999987</v>
          </cell>
          <cell r="BR162">
            <v>1000.018</v>
          </cell>
          <cell r="BS162">
            <v>540.50199999999995</v>
          </cell>
          <cell r="BT162">
            <v>146.75299999999999</v>
          </cell>
          <cell r="BU162">
            <v>138.291</v>
          </cell>
          <cell r="BV162">
            <v>70.314999999999998</v>
          </cell>
          <cell r="BW162">
            <v>56.206000000000003</v>
          </cell>
          <cell r="BX162">
            <v>144.34700000000001</v>
          </cell>
          <cell r="BY162">
            <v>2096.4319999999998</v>
          </cell>
          <cell r="CA162">
            <v>216.453</v>
          </cell>
          <cell r="CB162">
            <v>222.72300000000001</v>
          </cell>
          <cell r="CD162">
            <v>6007.938000000001</v>
          </cell>
          <cell r="CE162">
            <v>6158.8990000000003</v>
          </cell>
          <cell r="CF162">
            <v>6039.9129999999996</v>
          </cell>
          <cell r="CH162">
            <v>0.3</v>
          </cell>
          <cell r="CI162">
            <v>-2498.13</v>
          </cell>
          <cell r="CQ162" t="str">
            <v>PriceTableDevonNGL</v>
          </cell>
        </row>
        <row r="163">
          <cell r="B163" t="str">
            <v>84-10-225</v>
          </cell>
          <cell r="C163" t="str">
            <v>Devon-GTH00086BB</v>
          </cell>
          <cell r="D163" t="str">
            <v>Perrone South CDP-2</v>
          </cell>
          <cell r="E163">
            <v>3653.8119999999999</v>
          </cell>
          <cell r="F163">
            <v>4329.0150000000003</v>
          </cell>
          <cell r="G163">
            <v>1687.3779999999999</v>
          </cell>
          <cell r="H163">
            <v>1879.8610000000001</v>
          </cell>
          <cell r="K163">
            <v>5341.19</v>
          </cell>
          <cell r="L163">
            <v>6208.8760000000002</v>
          </cell>
          <cell r="N163">
            <v>5341.19</v>
          </cell>
          <cell r="O163">
            <v>6208.8760000000002</v>
          </cell>
          <cell r="R163">
            <v>2.6934</v>
          </cell>
          <cell r="S163">
            <v>0.77129999999999999</v>
          </cell>
          <cell r="T163">
            <v>0.20780000000000001</v>
          </cell>
          <cell r="U163">
            <v>0.14829999999999999</v>
          </cell>
          <cell r="V163">
            <v>7.1099999999999997E-2</v>
          </cell>
          <cell r="W163">
            <v>5.5199999999999999E-2</v>
          </cell>
          <cell r="X163">
            <v>0.1784</v>
          </cell>
          <cell r="Y163">
            <v>4.1254999999999997</v>
          </cell>
          <cell r="AB163">
            <v>14385.960999999999</v>
          </cell>
          <cell r="AC163">
            <v>4119.66</v>
          </cell>
          <cell r="AD163">
            <v>1109.8989999999999</v>
          </cell>
          <cell r="AE163">
            <v>792.09799999999996</v>
          </cell>
          <cell r="AF163">
            <v>379.75900000000001</v>
          </cell>
          <cell r="AG163">
            <v>294.834</v>
          </cell>
          <cell r="AH163">
            <v>952.86800000000005</v>
          </cell>
          <cell r="AI163">
            <v>22035.078999999998</v>
          </cell>
          <cell r="AL163">
            <v>11349.7</v>
          </cell>
          <cell r="AM163">
            <v>4429.6120000000001</v>
          </cell>
          <cell r="AN163">
            <v>1095.98</v>
          </cell>
          <cell r="AO163">
            <v>963.04100000000005</v>
          </cell>
          <cell r="AP163">
            <v>438.59199999999998</v>
          </cell>
          <cell r="AQ163">
            <v>353.505</v>
          </cell>
          <cell r="AR163">
            <v>865.92499999999995</v>
          </cell>
          <cell r="AS163">
            <v>19496.355000000003</v>
          </cell>
          <cell r="AU163">
            <v>0.95</v>
          </cell>
          <cell r="AX163">
            <v>10782.215</v>
          </cell>
          <cell r="AY163">
            <v>4208.1310000000003</v>
          </cell>
          <cell r="AZ163">
            <v>1041.181</v>
          </cell>
          <cell r="BA163">
            <v>914.88900000000001</v>
          </cell>
          <cell r="BB163">
            <v>416.66199999999998</v>
          </cell>
          <cell r="BC163">
            <v>335.83</v>
          </cell>
          <cell r="BD163">
            <v>822.62900000000002</v>
          </cell>
          <cell r="BE163">
            <v>18521.537000000004</v>
          </cell>
          <cell r="BH163">
            <v>426.81400000000002</v>
          </cell>
          <cell r="BI163">
            <v>161.70400000000001</v>
          </cell>
          <cell r="BJ163">
            <v>33.683</v>
          </cell>
          <cell r="BK163">
            <v>30.722000000000001</v>
          </cell>
          <cell r="BL163">
            <v>12.061</v>
          </cell>
          <cell r="BM163">
            <v>9.8079999999999998</v>
          </cell>
          <cell r="BN163">
            <v>21.178000000000001</v>
          </cell>
          <cell r="BO163">
            <v>695.97</v>
          </cell>
          <cell r="BR163">
            <v>752.93899999999996</v>
          </cell>
          <cell r="BS163">
            <v>405.589</v>
          </cell>
          <cell r="BT163">
            <v>109.19199999999999</v>
          </cell>
          <cell r="BU163">
            <v>99.906000000000006</v>
          </cell>
          <cell r="BV163">
            <v>50.554000000000002</v>
          </cell>
          <cell r="BW163">
            <v>40.747</v>
          </cell>
          <cell r="BX163">
            <v>99.811000000000007</v>
          </cell>
          <cell r="BY163">
            <v>1558.7380000000001</v>
          </cell>
          <cell r="CA163">
            <v>161.393</v>
          </cell>
          <cell r="CB163">
            <v>166.06800000000001</v>
          </cell>
          <cell r="CD163">
            <v>4484.07</v>
          </cell>
          <cell r="CE163">
            <v>4596.741</v>
          </cell>
          <cell r="CF163">
            <v>4507.9350000000004</v>
          </cell>
          <cell r="CH163">
            <v>0.3</v>
          </cell>
          <cell r="CI163">
            <v>-1862.66</v>
          </cell>
          <cell r="CQ163" t="str">
            <v>PriceTableDevonNGL</v>
          </cell>
        </row>
        <row r="164">
          <cell r="B164" t="str">
            <v>84-10-226</v>
          </cell>
          <cell r="C164" t="str">
            <v>Devon-GTH00086BB</v>
          </cell>
          <cell r="D164" t="str">
            <v>Perrone North CDP-2</v>
          </cell>
          <cell r="E164">
            <v>4867.3779999999997</v>
          </cell>
          <cell r="F164">
            <v>5779.5680000000002</v>
          </cell>
          <cell r="G164">
            <v>2247.8180000000002</v>
          </cell>
          <cell r="H164">
            <v>2509.759</v>
          </cell>
          <cell r="K164">
            <v>7115.1959999999999</v>
          </cell>
          <cell r="L164">
            <v>8289.3270000000011</v>
          </cell>
          <cell r="N164">
            <v>7115.1959999999999</v>
          </cell>
          <cell r="O164">
            <v>8289.3270000000011</v>
          </cell>
          <cell r="R164">
            <v>2.6732</v>
          </cell>
          <cell r="S164">
            <v>0.7681</v>
          </cell>
          <cell r="T164">
            <v>0.2087</v>
          </cell>
          <cell r="U164">
            <v>0.15340000000000001</v>
          </cell>
          <cell r="V164">
            <v>7.3899999999999993E-2</v>
          </cell>
          <cell r="W164">
            <v>5.6899999999999999E-2</v>
          </cell>
          <cell r="X164">
            <v>0.1928</v>
          </cell>
          <cell r="Y164">
            <v>4.1269999999999998</v>
          </cell>
          <cell r="AB164">
            <v>19020.342000000001</v>
          </cell>
          <cell r="AC164">
            <v>5465.1819999999998</v>
          </cell>
          <cell r="AD164">
            <v>1484.941</v>
          </cell>
          <cell r="AE164">
            <v>1091.471</v>
          </cell>
          <cell r="AF164">
            <v>525.81299999999999</v>
          </cell>
          <cell r="AG164">
            <v>404.85500000000002</v>
          </cell>
          <cell r="AH164">
            <v>1371.81</v>
          </cell>
          <cell r="AI164">
            <v>29364.414000000001</v>
          </cell>
          <cell r="AL164">
            <v>15005.962</v>
          </cell>
          <cell r="AM164">
            <v>5876.3680000000004</v>
          </cell>
          <cell r="AN164">
            <v>1466.318</v>
          </cell>
          <cell r="AO164">
            <v>1327.0219999999999</v>
          </cell>
          <cell r="AP164">
            <v>607.27300000000002</v>
          </cell>
          <cell r="AQ164">
            <v>485.42</v>
          </cell>
          <cell r="AR164">
            <v>1246.6420000000001</v>
          </cell>
          <cell r="AS164">
            <v>26015.005000000001</v>
          </cell>
          <cell r="AU164">
            <v>0.95</v>
          </cell>
          <cell r="AX164">
            <v>14255.664000000001</v>
          </cell>
          <cell r="AY164">
            <v>5582.55</v>
          </cell>
          <cell r="AZ164">
            <v>1393.002</v>
          </cell>
          <cell r="BA164">
            <v>1260.671</v>
          </cell>
          <cell r="BB164">
            <v>576.90899999999999</v>
          </cell>
          <cell r="BC164">
            <v>461.149</v>
          </cell>
          <cell r="BD164">
            <v>1184.31</v>
          </cell>
          <cell r="BE164">
            <v>24714.255000000001</v>
          </cell>
          <cell r="BH164">
            <v>564.30999999999995</v>
          </cell>
          <cell r="BI164">
            <v>214.518</v>
          </cell>
          <cell r="BJ164">
            <v>45.064999999999998</v>
          </cell>
          <cell r="BK164">
            <v>42.332999999999998</v>
          </cell>
          <cell r="BL164">
            <v>16.7</v>
          </cell>
          <cell r="BM164">
            <v>13.468</v>
          </cell>
          <cell r="BN164">
            <v>30.489000000000001</v>
          </cell>
          <cell r="BO164">
            <v>926.88300000000004</v>
          </cell>
          <cell r="BR164">
            <v>995.49599999999998</v>
          </cell>
          <cell r="BS164">
            <v>538.05799999999999</v>
          </cell>
          <cell r="BT164">
            <v>146.089</v>
          </cell>
          <cell r="BU164">
            <v>137.66499999999999</v>
          </cell>
          <cell r="BV164">
            <v>69.997</v>
          </cell>
          <cell r="BW164">
            <v>55.951999999999998</v>
          </cell>
          <cell r="BX164">
            <v>143.69399999999999</v>
          </cell>
          <cell r="BY164">
            <v>2086.951</v>
          </cell>
          <cell r="CA164">
            <v>215.471</v>
          </cell>
          <cell r="CB164">
            <v>221.71299999999999</v>
          </cell>
          <cell r="CD164">
            <v>5980.6630000000014</v>
          </cell>
          <cell r="CE164">
            <v>6130.9390000000003</v>
          </cell>
          <cell r="CF164">
            <v>6012.4930000000004</v>
          </cell>
          <cell r="CH164">
            <v>0.3</v>
          </cell>
          <cell r="CI164">
            <v>-2486.8000000000002</v>
          </cell>
          <cell r="CQ164" t="str">
            <v>PriceTableDevonNGL</v>
          </cell>
        </row>
        <row r="165">
          <cell r="B165" t="str">
            <v>84-20-337</v>
          </cell>
          <cell r="C165" t="str">
            <v>Devon-GTH00086BB</v>
          </cell>
          <cell r="D165" t="str">
            <v>Hencken 1H</v>
          </cell>
          <cell r="E165">
            <v>183.22800000000001</v>
          </cell>
          <cell r="F165">
            <v>218.44200000000001</v>
          </cell>
          <cell r="G165">
            <v>84.617000000000004</v>
          </cell>
          <cell r="H165">
            <v>94.858000000000004</v>
          </cell>
          <cell r="K165">
            <v>267.84500000000003</v>
          </cell>
          <cell r="L165">
            <v>313.3</v>
          </cell>
          <cell r="N165">
            <v>267.84500000000003</v>
          </cell>
          <cell r="O165">
            <v>313.3</v>
          </cell>
          <cell r="R165">
            <v>2.7864</v>
          </cell>
          <cell r="S165">
            <v>0.87250000000000005</v>
          </cell>
          <cell r="T165">
            <v>0.24909999999999999</v>
          </cell>
          <cell r="U165">
            <v>0.18279999999999999</v>
          </cell>
          <cell r="V165">
            <v>8.8200000000000001E-2</v>
          </cell>
          <cell r="W165">
            <v>6.9599999999999995E-2</v>
          </cell>
          <cell r="X165">
            <v>0.124</v>
          </cell>
          <cell r="Y165">
            <v>4.3726000000000003</v>
          </cell>
          <cell r="AB165">
            <v>746.32299999999998</v>
          </cell>
          <cell r="AC165">
            <v>233.69499999999999</v>
          </cell>
          <cell r="AD165">
            <v>66.72</v>
          </cell>
          <cell r="AE165">
            <v>48.962000000000003</v>
          </cell>
          <cell r="AF165">
            <v>23.623999999999999</v>
          </cell>
          <cell r="AG165">
            <v>18.641999999999999</v>
          </cell>
          <cell r="AH165">
            <v>33.213000000000001</v>
          </cell>
          <cell r="AI165">
            <v>1171.1790000000001</v>
          </cell>
          <cell r="AL165">
            <v>588.80600000000004</v>
          </cell>
          <cell r="AM165">
            <v>251.27799999999999</v>
          </cell>
          <cell r="AN165">
            <v>65.882999999999996</v>
          </cell>
          <cell r="AO165">
            <v>59.529000000000003</v>
          </cell>
          <cell r="AP165">
            <v>27.283999999999999</v>
          </cell>
          <cell r="AQ165">
            <v>22.352</v>
          </cell>
          <cell r="AR165">
            <v>30.183</v>
          </cell>
          <cell r="AS165">
            <v>1045.3150000000001</v>
          </cell>
          <cell r="AU165">
            <v>0.95</v>
          </cell>
          <cell r="AX165">
            <v>559.36599999999999</v>
          </cell>
          <cell r="AY165">
            <v>238.714</v>
          </cell>
          <cell r="AZ165">
            <v>62.588999999999999</v>
          </cell>
          <cell r="BA165">
            <v>56.552999999999997</v>
          </cell>
          <cell r="BB165">
            <v>25.92</v>
          </cell>
          <cell r="BC165">
            <v>21.234000000000002</v>
          </cell>
          <cell r="BD165">
            <v>28.673999999999999</v>
          </cell>
          <cell r="BE165">
            <v>993.04999999999984</v>
          </cell>
          <cell r="BH165">
            <v>22.141999999999999</v>
          </cell>
          <cell r="BI165">
            <v>9.173</v>
          </cell>
          <cell r="BJ165">
            <v>2.0249999999999999</v>
          </cell>
          <cell r="BK165">
            <v>1.899</v>
          </cell>
          <cell r="BL165">
            <v>0.75</v>
          </cell>
          <cell r="BM165">
            <v>0.62</v>
          </cell>
          <cell r="BN165">
            <v>0.73799999999999999</v>
          </cell>
          <cell r="BO165">
            <v>37.346999999999994</v>
          </cell>
          <cell r="BR165">
            <v>39.061</v>
          </cell>
          <cell r="BS165">
            <v>23.007999999999999</v>
          </cell>
          <cell r="BT165">
            <v>6.5640000000000001</v>
          </cell>
          <cell r="BU165">
            <v>6.1760000000000002</v>
          </cell>
          <cell r="BV165">
            <v>3.145</v>
          </cell>
          <cell r="BW165">
            <v>2.5760000000000001</v>
          </cell>
          <cell r="BX165">
            <v>3.4790000000000001</v>
          </cell>
          <cell r="BY165">
            <v>84.009</v>
          </cell>
          <cell r="CA165">
            <v>8.1440000000000001</v>
          </cell>
          <cell r="CB165">
            <v>8.3800000000000008</v>
          </cell>
          <cell r="CD165">
            <v>220.911</v>
          </cell>
          <cell r="CE165">
            <v>226.46199999999999</v>
          </cell>
          <cell r="CF165">
            <v>222.08699999999999</v>
          </cell>
          <cell r="CH165">
            <v>0.3</v>
          </cell>
          <cell r="CI165">
            <v>-93.99</v>
          </cell>
          <cell r="CQ165" t="str">
            <v>PriceTableDevonNGL</v>
          </cell>
        </row>
        <row r="167">
          <cell r="B167" t="str">
            <v>EnerVest</v>
          </cell>
        </row>
        <row r="168">
          <cell r="B168" t="str">
            <v>72-40-076</v>
          </cell>
          <cell r="C168" t="str">
            <v>EnerVest-GTH00096</v>
          </cell>
          <cell r="D168" t="str">
            <v>Winston McFarland MM1</v>
          </cell>
          <cell r="E168">
            <v>7016.8819999999996</v>
          </cell>
          <cell r="F168">
            <v>8795.5130000000008</v>
          </cell>
          <cell r="G168">
            <v>3240.4870000000001</v>
          </cell>
          <cell r="H168">
            <v>3819.4229999999998</v>
          </cell>
          <cell r="K168">
            <v>10257.368999999999</v>
          </cell>
          <cell r="L168">
            <v>12614.936000000002</v>
          </cell>
          <cell r="N168">
            <v>10257.368999999999</v>
          </cell>
          <cell r="O168">
            <v>12614.936000000002</v>
          </cell>
          <cell r="R168">
            <v>3.1949000000000001</v>
          </cell>
          <cell r="S168">
            <v>1.1276999999999999</v>
          </cell>
          <cell r="T168">
            <v>0.22869999999999999</v>
          </cell>
          <cell r="U168">
            <v>0.35730000000000001</v>
          </cell>
          <cell r="V168">
            <v>0.12759999999999999</v>
          </cell>
          <cell r="W168">
            <v>0.1159</v>
          </cell>
          <cell r="X168">
            <v>0.1759</v>
          </cell>
          <cell r="Y168">
            <v>5.3280000000000003</v>
          </cell>
          <cell r="AB168">
            <v>32771.267999999996</v>
          </cell>
          <cell r="AC168">
            <v>11567.235000000001</v>
          </cell>
          <cell r="AD168">
            <v>2345.86</v>
          </cell>
          <cell r="AE168">
            <v>3664.9580000000001</v>
          </cell>
          <cell r="AF168">
            <v>1308.8399999999999</v>
          </cell>
          <cell r="AG168">
            <v>1188.829</v>
          </cell>
          <cell r="AH168">
            <v>1804.271</v>
          </cell>
          <cell r="AI168">
            <v>54651.260999999991</v>
          </cell>
          <cell r="AL168">
            <v>25854.655999999999</v>
          </cell>
          <cell r="AM168">
            <v>12437.523999999999</v>
          </cell>
          <cell r="AN168">
            <v>2316.44</v>
          </cell>
          <cell r="AO168">
            <v>4455.8959999999997</v>
          </cell>
          <cell r="AP168">
            <v>1511.607</v>
          </cell>
          <cell r="AQ168">
            <v>1425.403</v>
          </cell>
          <cell r="AR168">
            <v>1639.644</v>
          </cell>
          <cell r="AS168">
            <v>49641.170000000006</v>
          </cell>
          <cell r="AU168">
            <v>1</v>
          </cell>
          <cell r="AX168">
            <v>25854.655999999999</v>
          </cell>
          <cell r="AY168">
            <v>12437.523999999999</v>
          </cell>
          <cell r="AZ168">
            <v>2316.44</v>
          </cell>
          <cell r="BA168">
            <v>4455.8959999999997</v>
          </cell>
          <cell r="BB168">
            <v>1511.607</v>
          </cell>
          <cell r="BC168">
            <v>1425.403</v>
          </cell>
          <cell r="BD168">
            <v>1639.644</v>
          </cell>
          <cell r="BE168">
            <v>49641.170000000006</v>
          </cell>
          <cell r="BH168">
            <v>972.28300000000002</v>
          </cell>
          <cell r="BI168">
            <v>454.03500000000003</v>
          </cell>
          <cell r="BJ168">
            <v>71.191999999999993</v>
          </cell>
          <cell r="BK168">
            <v>142.14699999999999</v>
          </cell>
          <cell r="BL168">
            <v>41.569000000000003</v>
          </cell>
          <cell r="BM168">
            <v>39.548000000000002</v>
          </cell>
          <cell r="BN168">
            <v>40.1</v>
          </cell>
          <cell r="BO168">
            <v>1760.8739999999998</v>
          </cell>
          <cell r="BR168">
            <v>1715.1980000000001</v>
          </cell>
          <cell r="BS168">
            <v>1138.817</v>
          </cell>
          <cell r="BT168">
            <v>230.78700000000001</v>
          </cell>
          <cell r="BU168">
            <v>462.255</v>
          </cell>
          <cell r="BV168">
            <v>174.23500000000001</v>
          </cell>
          <cell r="BW168">
            <v>164.29900000000001</v>
          </cell>
          <cell r="BX168">
            <v>188.994</v>
          </cell>
          <cell r="BY168">
            <v>4074.5850000000005</v>
          </cell>
          <cell r="CA168">
            <v>327.911</v>
          </cell>
          <cell r="CB168">
            <v>337.41</v>
          </cell>
          <cell r="CD168">
            <v>8202.9410000000007</v>
          </cell>
          <cell r="CE168">
            <v>8409.0560000000005</v>
          </cell>
          <cell r="CF168">
            <v>8246.598</v>
          </cell>
          <cell r="CH168">
            <v>0.3</v>
          </cell>
          <cell r="CI168">
            <v>-3851.69</v>
          </cell>
          <cell r="CQ168" t="str">
            <v>PriceTableRealization</v>
          </cell>
        </row>
        <row r="169">
          <cell r="B169" t="str">
            <v>72-10-211</v>
          </cell>
          <cell r="C169" t="str">
            <v>EnerVest-GTH00096</v>
          </cell>
          <cell r="D169" t="str">
            <v>Winston 1E CDP</v>
          </cell>
          <cell r="E169">
            <v>3571.848</v>
          </cell>
          <cell r="F169">
            <v>4435.9340000000002</v>
          </cell>
          <cell r="G169">
            <v>1649.5260000000001</v>
          </cell>
          <cell r="H169">
            <v>1926.29</v>
          </cell>
          <cell r="K169">
            <v>5221.3739999999998</v>
          </cell>
          <cell r="L169">
            <v>6362.2240000000002</v>
          </cell>
          <cell r="N169">
            <v>5221.3739999999998</v>
          </cell>
          <cell r="O169">
            <v>6362.2240000000002</v>
          </cell>
          <cell r="R169">
            <v>3.1698</v>
          </cell>
          <cell r="S169">
            <v>1.1103000000000001</v>
          </cell>
          <cell r="T169">
            <v>0.23680000000000001</v>
          </cell>
          <cell r="U169">
            <v>0.3417</v>
          </cell>
          <cell r="V169">
            <v>0.12479999999999999</v>
          </cell>
          <cell r="W169">
            <v>0.10589999999999999</v>
          </cell>
          <cell r="X169">
            <v>0.16309999999999999</v>
          </cell>
          <cell r="Y169">
            <v>5.2523999999999997</v>
          </cell>
          <cell r="AB169">
            <v>16550.710999999999</v>
          </cell>
          <cell r="AC169">
            <v>5797.2920000000004</v>
          </cell>
          <cell r="AD169">
            <v>1236.421</v>
          </cell>
          <cell r="AE169">
            <v>1784.143</v>
          </cell>
          <cell r="AF169">
            <v>651.62699999999995</v>
          </cell>
          <cell r="AG169">
            <v>552.94399999999996</v>
          </cell>
          <cell r="AH169">
            <v>851.60599999999999</v>
          </cell>
          <cell r="AI169">
            <v>27424.743999999999</v>
          </cell>
          <cell r="AL169">
            <v>13057.564</v>
          </cell>
          <cell r="AM169">
            <v>6233.4650000000001</v>
          </cell>
          <cell r="AN169">
            <v>1220.915</v>
          </cell>
          <cell r="AO169">
            <v>2169.181</v>
          </cell>
          <cell r="AP169">
            <v>752.57799999999997</v>
          </cell>
          <cell r="AQ169">
            <v>662.97799999999995</v>
          </cell>
          <cell r="AR169">
            <v>773.90300000000002</v>
          </cell>
          <cell r="AS169">
            <v>24870.584000000003</v>
          </cell>
          <cell r="AU169">
            <v>1</v>
          </cell>
          <cell r="AX169">
            <v>13057.564</v>
          </cell>
          <cell r="AY169">
            <v>6233.4650000000001</v>
          </cell>
          <cell r="AZ169">
            <v>1220.915</v>
          </cell>
          <cell r="BA169">
            <v>2169.181</v>
          </cell>
          <cell r="BB169">
            <v>752.57799999999997</v>
          </cell>
          <cell r="BC169">
            <v>662.97799999999995</v>
          </cell>
          <cell r="BD169">
            <v>773.90300000000002</v>
          </cell>
          <cell r="BE169">
            <v>24870.584000000003</v>
          </cell>
          <cell r="BH169">
            <v>491.03899999999999</v>
          </cell>
          <cell r="BI169">
            <v>227.554</v>
          </cell>
          <cell r="BJ169">
            <v>37.523000000000003</v>
          </cell>
          <cell r="BK169">
            <v>69.198999999999998</v>
          </cell>
          <cell r="BL169">
            <v>20.696000000000002</v>
          </cell>
          <cell r="BM169">
            <v>18.393999999999998</v>
          </cell>
          <cell r="BN169">
            <v>18.927</v>
          </cell>
          <cell r="BO169">
            <v>883.33199999999999</v>
          </cell>
          <cell r="BR169">
            <v>866.23900000000003</v>
          </cell>
          <cell r="BS169">
            <v>570.755</v>
          </cell>
          <cell r="BT169">
            <v>121.64</v>
          </cell>
          <cell r="BU169">
            <v>225.03100000000001</v>
          </cell>
          <cell r="BV169">
            <v>86.745999999999995</v>
          </cell>
          <cell r="BW169">
            <v>76.418000000000006</v>
          </cell>
          <cell r="BX169">
            <v>89.203999999999994</v>
          </cell>
          <cell r="BY169">
            <v>2036.0330000000001</v>
          </cell>
          <cell r="CA169">
            <v>165.37799999999999</v>
          </cell>
          <cell r="CB169">
            <v>170.16900000000001</v>
          </cell>
          <cell r="CD169">
            <v>4156.0219999999999</v>
          </cell>
          <cell r="CE169">
            <v>4260.45</v>
          </cell>
          <cell r="CF169">
            <v>4178.1409999999996</v>
          </cell>
          <cell r="CH169">
            <v>0.3</v>
          </cell>
          <cell r="CI169">
            <v>-1942.57</v>
          </cell>
          <cell r="CQ169" t="str">
            <v>PriceTableRealization</v>
          </cell>
        </row>
        <row r="170">
          <cell r="B170" t="str">
            <v>72-40-117</v>
          </cell>
          <cell r="C170" t="str">
            <v>EnerVest-GTH00096</v>
          </cell>
          <cell r="D170" t="str">
            <v>Dean A 1H</v>
          </cell>
          <cell r="E170">
            <v>0</v>
          </cell>
          <cell r="F170">
            <v>0</v>
          </cell>
          <cell r="G170">
            <v>0</v>
          </cell>
          <cell r="H170">
            <v>0</v>
          </cell>
          <cell r="K170">
            <v>0</v>
          </cell>
          <cell r="L170">
            <v>0</v>
          </cell>
          <cell r="N170">
            <v>0</v>
          </cell>
          <cell r="O170">
            <v>0</v>
          </cell>
          <cell r="R170">
            <v>2.2810999999999999</v>
          </cell>
          <cell r="S170">
            <v>0.58530000000000004</v>
          </cell>
          <cell r="T170">
            <v>0.123</v>
          </cell>
          <cell r="U170">
            <v>0.14219999999999999</v>
          </cell>
          <cell r="V170">
            <v>5.4100000000000002E-2</v>
          </cell>
          <cell r="W170">
            <v>3.9399999999999998E-2</v>
          </cell>
          <cell r="X170">
            <v>0.1023</v>
          </cell>
          <cell r="Y170">
            <v>3.3273999999999999</v>
          </cell>
          <cell r="AB170">
            <v>0</v>
          </cell>
          <cell r="AC170">
            <v>0</v>
          </cell>
          <cell r="AD170">
            <v>0</v>
          </cell>
          <cell r="AE170">
            <v>0</v>
          </cell>
          <cell r="AF170">
            <v>0</v>
          </cell>
          <cell r="AG170">
            <v>0</v>
          </cell>
          <cell r="AH170">
            <v>0</v>
          </cell>
          <cell r="AI170">
            <v>0</v>
          </cell>
          <cell r="AL170">
            <v>0</v>
          </cell>
          <cell r="AM170">
            <v>0</v>
          </cell>
          <cell r="AN170">
            <v>0</v>
          </cell>
          <cell r="AO170">
            <v>0</v>
          </cell>
          <cell r="AP170">
            <v>0</v>
          </cell>
          <cell r="AQ170">
            <v>0</v>
          </cell>
          <cell r="AR170">
            <v>0</v>
          </cell>
          <cell r="AS170">
            <v>0</v>
          </cell>
          <cell r="AU170">
            <v>1</v>
          </cell>
          <cell r="AX170">
            <v>0</v>
          </cell>
          <cell r="AY170">
            <v>0</v>
          </cell>
          <cell r="AZ170">
            <v>0</v>
          </cell>
          <cell r="BA170">
            <v>0</v>
          </cell>
          <cell r="BB170">
            <v>0</v>
          </cell>
          <cell r="BC170">
            <v>0</v>
          </cell>
          <cell r="BD170">
            <v>0</v>
          </cell>
          <cell r="BE170">
            <v>0</v>
          </cell>
          <cell r="BH170">
            <v>0</v>
          </cell>
          <cell r="BI170">
            <v>0</v>
          </cell>
          <cell r="BJ170">
            <v>0</v>
          </cell>
          <cell r="BK170">
            <v>0</v>
          </cell>
          <cell r="BL170">
            <v>0</v>
          </cell>
          <cell r="BM170">
            <v>0</v>
          </cell>
          <cell r="BN170">
            <v>0</v>
          </cell>
          <cell r="BO170">
            <v>0</v>
          </cell>
          <cell r="BR170">
            <v>0</v>
          </cell>
          <cell r="BS170">
            <v>0</v>
          </cell>
          <cell r="BT170">
            <v>0</v>
          </cell>
          <cell r="BU170">
            <v>0</v>
          </cell>
          <cell r="BV170">
            <v>0</v>
          </cell>
          <cell r="BW170">
            <v>0</v>
          </cell>
          <cell r="BX170">
            <v>0</v>
          </cell>
          <cell r="BY170">
            <v>0</v>
          </cell>
          <cell r="CA170">
            <v>0</v>
          </cell>
          <cell r="CB170">
            <v>0</v>
          </cell>
          <cell r="CD170">
            <v>0</v>
          </cell>
          <cell r="CE170">
            <v>0</v>
          </cell>
          <cell r="CF170">
            <v>0</v>
          </cell>
          <cell r="CH170">
            <v>0.3</v>
          </cell>
          <cell r="CI170">
            <v>0</v>
          </cell>
          <cell r="CQ170" t="str">
            <v>PriceTableRealization</v>
          </cell>
        </row>
        <row r="171">
          <cell r="B171" t="str">
            <v>72-10-252</v>
          </cell>
          <cell r="C171" t="str">
            <v>EnerVest-GTH00096</v>
          </cell>
          <cell r="D171" t="str">
            <v>McFarland CDP</v>
          </cell>
          <cell r="E171">
            <v>3919.42</v>
          </cell>
          <cell r="F171">
            <v>4982.5479999999998</v>
          </cell>
          <cell r="G171">
            <v>1810.039</v>
          </cell>
          <cell r="H171">
            <v>2163.6550000000002</v>
          </cell>
          <cell r="K171">
            <v>5729.4589999999998</v>
          </cell>
          <cell r="L171">
            <v>7146.2029999999995</v>
          </cell>
          <cell r="N171">
            <v>5729.4589999999998</v>
          </cell>
          <cell r="O171">
            <v>7146.2029999999995</v>
          </cell>
          <cell r="R171">
            <v>3.1991999999999998</v>
          </cell>
          <cell r="S171">
            <v>1.1753</v>
          </cell>
          <cell r="T171">
            <v>0.23960000000000001</v>
          </cell>
          <cell r="U171">
            <v>0.38279999999999997</v>
          </cell>
          <cell r="V171">
            <v>0.13669999999999999</v>
          </cell>
          <cell r="W171">
            <v>0.13439999999999999</v>
          </cell>
          <cell r="X171">
            <v>0.2359</v>
          </cell>
          <cell r="Y171">
            <v>5.5038999999999998</v>
          </cell>
          <cell r="AB171">
            <v>18329.685000000001</v>
          </cell>
          <cell r="AC171">
            <v>6733.8329999999996</v>
          </cell>
          <cell r="AD171">
            <v>1372.778</v>
          </cell>
          <cell r="AE171">
            <v>2193.2370000000001</v>
          </cell>
          <cell r="AF171">
            <v>783.21699999999998</v>
          </cell>
          <cell r="AG171">
            <v>770.03899999999999</v>
          </cell>
          <cell r="AH171">
            <v>1351.579</v>
          </cell>
          <cell r="AI171">
            <v>31534.368000000002</v>
          </cell>
          <cell r="AL171">
            <v>14461.073</v>
          </cell>
          <cell r="AM171">
            <v>7240.4690000000001</v>
          </cell>
          <cell r="AN171">
            <v>1355.5619999999999</v>
          </cell>
          <cell r="AO171">
            <v>2666.5619999999999</v>
          </cell>
          <cell r="AP171">
            <v>904.55399999999997</v>
          </cell>
          <cell r="AQ171">
            <v>923.27499999999998</v>
          </cell>
          <cell r="AR171">
            <v>1228.2570000000001</v>
          </cell>
          <cell r="AS171">
            <v>28779.752</v>
          </cell>
          <cell r="AU171">
            <v>1</v>
          </cell>
          <cell r="AX171">
            <v>14461.073</v>
          </cell>
          <cell r="AY171">
            <v>7240.4690000000001</v>
          </cell>
          <cell r="AZ171">
            <v>1355.5619999999999</v>
          </cell>
          <cell r="BA171">
            <v>2666.5619999999999</v>
          </cell>
          <cell r="BB171">
            <v>904.55399999999997</v>
          </cell>
          <cell r="BC171">
            <v>923.27499999999998</v>
          </cell>
          <cell r="BD171">
            <v>1228.2570000000001</v>
          </cell>
          <cell r="BE171">
            <v>28779.752</v>
          </cell>
          <cell r="BH171">
            <v>543.81899999999996</v>
          </cell>
          <cell r="BI171">
            <v>264.315</v>
          </cell>
          <cell r="BJ171">
            <v>41.661000000000001</v>
          </cell>
          <cell r="BK171">
            <v>85.066000000000003</v>
          </cell>
          <cell r="BL171">
            <v>24.875</v>
          </cell>
          <cell r="BM171">
            <v>25.616</v>
          </cell>
          <cell r="BN171">
            <v>30.039000000000001</v>
          </cell>
          <cell r="BO171">
            <v>1015.3910000000001</v>
          </cell>
          <cell r="BR171">
            <v>959.34799999999996</v>
          </cell>
          <cell r="BS171">
            <v>662.95899999999995</v>
          </cell>
          <cell r="BT171">
            <v>135.05500000000001</v>
          </cell>
          <cell r="BU171">
            <v>276.62900000000002</v>
          </cell>
          <cell r="BV171">
            <v>104.26300000000001</v>
          </cell>
          <cell r="BW171">
            <v>106.42100000000001</v>
          </cell>
          <cell r="BX171">
            <v>141.57499999999999</v>
          </cell>
          <cell r="BY171">
            <v>2386.2499999999995</v>
          </cell>
          <cell r="CA171">
            <v>185.75700000000001</v>
          </cell>
          <cell r="CB171">
            <v>191.13800000000001</v>
          </cell>
          <cell r="CD171">
            <v>4568.8149999999996</v>
          </cell>
          <cell r="CE171">
            <v>4683.6149999999998</v>
          </cell>
          <cell r="CF171">
            <v>4593.13</v>
          </cell>
          <cell r="CH171">
            <v>0.3</v>
          </cell>
          <cell r="CI171">
            <v>-2181.94</v>
          </cell>
          <cell r="CQ171" t="str">
            <v>PriceTableRealization</v>
          </cell>
        </row>
        <row r="172">
          <cell r="B172" t="str">
            <v>78-0006-24</v>
          </cell>
          <cell r="C172" t="str">
            <v>EnerVest-GTH00096</v>
          </cell>
          <cell r="D172" t="str">
            <v>Dean Receipt</v>
          </cell>
          <cell r="E172">
            <v>7342</v>
          </cell>
          <cell r="F172">
            <v>8879.4699999999993</v>
          </cell>
          <cell r="G172">
            <v>3390.6309999999999</v>
          </cell>
          <cell r="H172">
            <v>3855.8809999999999</v>
          </cell>
          <cell r="K172">
            <v>10732.630999999999</v>
          </cell>
          <cell r="L172">
            <v>12735.350999999999</v>
          </cell>
          <cell r="N172">
            <v>10732.630999999999</v>
          </cell>
          <cell r="O172">
            <v>12735.350999999999</v>
          </cell>
          <cell r="R172">
            <v>2.9491000000000001</v>
          </cell>
          <cell r="S172">
            <v>0.87580000000000002</v>
          </cell>
          <cell r="T172">
            <v>0.25040000000000001</v>
          </cell>
          <cell r="U172">
            <v>0.17169999999999999</v>
          </cell>
          <cell r="V172">
            <v>8.6499999999999994E-2</v>
          </cell>
          <cell r="W172">
            <v>7.1800000000000003E-2</v>
          </cell>
          <cell r="X172">
            <v>0.12620000000000001</v>
          </cell>
          <cell r="Y172">
            <v>4.5315000000000003</v>
          </cell>
          <cell r="AB172">
            <v>31651.601999999999</v>
          </cell>
          <cell r="AC172">
            <v>9399.6380000000008</v>
          </cell>
          <cell r="AD172">
            <v>2687.451</v>
          </cell>
          <cell r="AE172">
            <v>1842.7929999999999</v>
          </cell>
          <cell r="AF172">
            <v>928.37300000000005</v>
          </cell>
          <cell r="AG172">
            <v>770.60299999999995</v>
          </cell>
          <cell r="AH172">
            <v>1354.4580000000001</v>
          </cell>
          <cell r="AI172">
            <v>48634.917999999998</v>
          </cell>
          <cell r="AL172">
            <v>24971.304</v>
          </cell>
          <cell r="AM172">
            <v>10106.842000000001</v>
          </cell>
          <cell r="AN172">
            <v>2653.7469999999998</v>
          </cell>
          <cell r="AO172">
            <v>2240.4879999999998</v>
          </cell>
          <cell r="AP172">
            <v>1072.1980000000001</v>
          </cell>
          <cell r="AQ172">
            <v>923.95100000000002</v>
          </cell>
          <cell r="AR172">
            <v>1230.873</v>
          </cell>
          <cell r="AS172">
            <v>43199.402999999998</v>
          </cell>
          <cell r="AU172">
            <v>1</v>
          </cell>
          <cell r="AX172">
            <v>24971.304</v>
          </cell>
          <cell r="AY172">
            <v>10106.842000000001</v>
          </cell>
          <cell r="AZ172">
            <v>2653.7469999999998</v>
          </cell>
          <cell r="BA172">
            <v>2240.4879999999998</v>
          </cell>
          <cell r="BB172">
            <v>1072.1980000000001</v>
          </cell>
          <cell r="BC172">
            <v>923.95100000000002</v>
          </cell>
          <cell r="BD172">
            <v>1230.873</v>
          </cell>
          <cell r="BE172">
            <v>43199.402999999998</v>
          </cell>
          <cell r="BH172">
            <v>939.06399999999996</v>
          </cell>
          <cell r="BI172">
            <v>368.95299999999997</v>
          </cell>
          <cell r="BJ172">
            <v>81.558000000000007</v>
          </cell>
          <cell r="BK172">
            <v>71.472999999999999</v>
          </cell>
          <cell r="BL172">
            <v>29.486000000000001</v>
          </cell>
          <cell r="BM172">
            <v>25.635000000000002</v>
          </cell>
          <cell r="BN172">
            <v>30.103000000000002</v>
          </cell>
          <cell r="BO172">
            <v>1546.2719999999999</v>
          </cell>
          <cell r="BR172">
            <v>1656.596</v>
          </cell>
          <cell r="BS172">
            <v>925.41300000000001</v>
          </cell>
          <cell r="BT172">
            <v>264.39299999999997</v>
          </cell>
          <cell r="BU172">
            <v>232.428</v>
          </cell>
          <cell r="BV172">
            <v>123.587</v>
          </cell>
          <cell r="BW172">
            <v>106.499</v>
          </cell>
          <cell r="BX172">
            <v>141.87700000000001</v>
          </cell>
          <cell r="BY172">
            <v>3450.7929999999997</v>
          </cell>
          <cell r="CA172">
            <v>331.04</v>
          </cell>
          <cell r="CB172">
            <v>340.63</v>
          </cell>
          <cell r="CD172">
            <v>8943.9279999999999</v>
          </cell>
          <cell r="CE172">
            <v>9168.6620000000003</v>
          </cell>
          <cell r="CF172">
            <v>8991.5290000000005</v>
          </cell>
          <cell r="CH172">
            <v>0.3</v>
          </cell>
          <cell r="CI172">
            <v>-3888.46</v>
          </cell>
          <cell r="CQ172" t="str">
            <v>PriceTableRealization</v>
          </cell>
        </row>
        <row r="173">
          <cell r="B173" t="str">
            <v>81-10-190</v>
          </cell>
          <cell r="C173" t="str">
            <v>EnerVest-GTH00096WS</v>
          </cell>
          <cell r="D173" t="str">
            <v>3325 CDP</v>
          </cell>
          <cell r="E173">
            <v>9491.8259999999991</v>
          </cell>
          <cell r="F173">
            <v>11107.764999999999</v>
          </cell>
          <cell r="G173">
            <v>4383.4489999999996</v>
          </cell>
          <cell r="H173">
            <v>4823.5110000000004</v>
          </cell>
          <cell r="K173">
            <v>13875.274999999998</v>
          </cell>
          <cell r="L173">
            <v>15931.276</v>
          </cell>
          <cell r="N173">
            <v>13875.274999999998</v>
          </cell>
          <cell r="O173">
            <v>15931.276</v>
          </cell>
          <cell r="R173">
            <v>2.6172</v>
          </cell>
          <cell r="S173">
            <v>0.70489999999999997</v>
          </cell>
          <cell r="T173">
            <v>0.1852</v>
          </cell>
          <cell r="U173">
            <v>0.14219999999999999</v>
          </cell>
          <cell r="V173">
            <v>6.3600000000000004E-2</v>
          </cell>
          <cell r="W173">
            <v>4.8000000000000001E-2</v>
          </cell>
          <cell r="X173">
            <v>8.2199999999999995E-2</v>
          </cell>
          <cell r="Y173">
            <v>3.8433000000000002</v>
          </cell>
          <cell r="AB173">
            <v>36314.370000000003</v>
          </cell>
          <cell r="AC173">
            <v>9780.6810000000005</v>
          </cell>
          <cell r="AD173">
            <v>2569.701</v>
          </cell>
          <cell r="AE173">
            <v>1973.0640000000001</v>
          </cell>
          <cell r="AF173">
            <v>882.46699999999998</v>
          </cell>
          <cell r="AG173">
            <v>666.01300000000003</v>
          </cell>
          <cell r="AH173">
            <v>1140.548</v>
          </cell>
          <cell r="AI173">
            <v>53326.844000000005</v>
          </cell>
          <cell r="AL173">
            <v>28649.960999999999</v>
          </cell>
          <cell r="AM173">
            <v>10516.554</v>
          </cell>
          <cell r="AN173">
            <v>2537.4740000000002</v>
          </cell>
          <cell r="AO173">
            <v>2398.873</v>
          </cell>
          <cell r="AP173">
            <v>1019.18</v>
          </cell>
          <cell r="AQ173">
            <v>798.548</v>
          </cell>
          <cell r="AR173">
            <v>1036.481</v>
          </cell>
          <cell r="AS173">
            <v>46957.071000000004</v>
          </cell>
          <cell r="AU173">
            <v>1</v>
          </cell>
          <cell r="AX173">
            <v>28649.960999999999</v>
          </cell>
          <cell r="AY173">
            <v>10516.554</v>
          </cell>
          <cell r="AZ173">
            <v>2537.4740000000002</v>
          </cell>
          <cell r="BA173">
            <v>2398.873</v>
          </cell>
          <cell r="BB173">
            <v>1019.18</v>
          </cell>
          <cell r="BC173">
            <v>798.548</v>
          </cell>
          <cell r="BD173">
            <v>1036.481</v>
          </cell>
          <cell r="BE173">
            <v>46957.071000000004</v>
          </cell>
          <cell r="BH173">
            <v>1077.402</v>
          </cell>
          <cell r="BI173">
            <v>383.91</v>
          </cell>
          <cell r="BJ173">
            <v>77.984999999999999</v>
          </cell>
          <cell r="BK173">
            <v>76.525999999999996</v>
          </cell>
          <cell r="BL173">
            <v>28.027999999999999</v>
          </cell>
          <cell r="BM173">
            <v>22.155999999999999</v>
          </cell>
          <cell r="BN173">
            <v>25.349</v>
          </cell>
          <cell r="BO173">
            <v>1691.356</v>
          </cell>
          <cell r="BR173">
            <v>1900.6379999999999</v>
          </cell>
          <cell r="BS173">
            <v>962.92700000000002</v>
          </cell>
          <cell r="BT173">
            <v>252.809</v>
          </cell>
          <cell r="BU173">
            <v>248.85900000000001</v>
          </cell>
          <cell r="BV173">
            <v>117.476</v>
          </cell>
          <cell r="BW173">
            <v>92.045000000000002</v>
          </cell>
          <cell r="BX173">
            <v>119.47</v>
          </cell>
          <cell r="BY173">
            <v>3694.2240000000002</v>
          </cell>
          <cell r="CA173">
            <v>414.11399999999998</v>
          </cell>
          <cell r="CB173">
            <v>426.11099999999999</v>
          </cell>
          <cell r="CD173">
            <v>11810.940999999999</v>
          </cell>
          <cell r="CE173">
            <v>12107.714</v>
          </cell>
          <cell r="CF173">
            <v>11873.8</v>
          </cell>
          <cell r="CH173">
            <v>0.3</v>
          </cell>
          <cell r="CI173">
            <v>-4864.26</v>
          </cell>
          <cell r="CQ173" t="str">
            <v>PriceTableRealization</v>
          </cell>
        </row>
        <row r="174">
          <cell r="B174" t="str">
            <v>81-10-217</v>
          </cell>
          <cell r="C174" t="str">
            <v>EnerVest-GTH00096WS</v>
          </cell>
          <cell r="D174" t="str">
            <v>Brown CDP</v>
          </cell>
          <cell r="E174">
            <v>4893.7169999999996</v>
          </cell>
          <cell r="F174">
            <v>5733.0839999999998</v>
          </cell>
          <cell r="G174">
            <v>2259.982</v>
          </cell>
          <cell r="H174">
            <v>2489.5729999999999</v>
          </cell>
          <cell r="K174">
            <v>7153.6989999999996</v>
          </cell>
          <cell r="L174">
            <v>8222.6569999999992</v>
          </cell>
          <cell r="N174">
            <v>7153.6989999999996</v>
          </cell>
          <cell r="O174">
            <v>8222.6569999999992</v>
          </cell>
          <cell r="R174">
            <v>2.6667999999999998</v>
          </cell>
          <cell r="S174">
            <v>0.74909999999999999</v>
          </cell>
          <cell r="T174">
            <v>0.20219999999999999</v>
          </cell>
          <cell r="U174">
            <v>0.16400000000000001</v>
          </cell>
          <cell r="V174">
            <v>7.2099999999999997E-2</v>
          </cell>
          <cell r="W174">
            <v>5.2400000000000002E-2</v>
          </cell>
          <cell r="X174">
            <v>9.1300000000000006E-2</v>
          </cell>
          <cell r="Y174">
            <v>3.9979</v>
          </cell>
          <cell r="AB174">
            <v>19077.484</v>
          </cell>
          <cell r="AC174">
            <v>5358.8360000000002</v>
          </cell>
          <cell r="AD174">
            <v>1446.4780000000001</v>
          </cell>
          <cell r="AE174">
            <v>1173.2070000000001</v>
          </cell>
          <cell r="AF174">
            <v>515.78200000000004</v>
          </cell>
          <cell r="AG174">
            <v>374.85399999999998</v>
          </cell>
          <cell r="AH174">
            <v>653.13300000000004</v>
          </cell>
          <cell r="AI174">
            <v>28599.773999999998</v>
          </cell>
          <cell r="AL174">
            <v>15051.044</v>
          </cell>
          <cell r="AM174">
            <v>5762.0209999999997</v>
          </cell>
          <cell r="AN174">
            <v>1428.337</v>
          </cell>
          <cell r="AO174">
            <v>1426.3979999999999</v>
          </cell>
          <cell r="AP174">
            <v>595.68799999999999</v>
          </cell>
          <cell r="AQ174">
            <v>449.44900000000001</v>
          </cell>
          <cell r="AR174">
            <v>593.53899999999999</v>
          </cell>
          <cell r="AS174">
            <v>25306.475999999999</v>
          </cell>
          <cell r="AU174">
            <v>1</v>
          </cell>
          <cell r="AX174">
            <v>15051.044</v>
          </cell>
          <cell r="AY174">
            <v>5762.0209999999997</v>
          </cell>
          <cell r="AZ174">
            <v>1428.337</v>
          </cell>
          <cell r="BA174">
            <v>1426.3979999999999</v>
          </cell>
          <cell r="BB174">
            <v>595.68799999999999</v>
          </cell>
          <cell r="BC174">
            <v>449.44900000000001</v>
          </cell>
          <cell r="BD174">
            <v>593.53899999999999</v>
          </cell>
          <cell r="BE174">
            <v>25306.475999999999</v>
          </cell>
          <cell r="BH174">
            <v>566.005</v>
          </cell>
          <cell r="BI174">
            <v>210.34399999999999</v>
          </cell>
          <cell r="BJ174">
            <v>43.896999999999998</v>
          </cell>
          <cell r="BK174">
            <v>45.503</v>
          </cell>
          <cell r="BL174">
            <v>16.381</v>
          </cell>
          <cell r="BM174">
            <v>12.47</v>
          </cell>
          <cell r="BN174">
            <v>14.516</v>
          </cell>
          <cell r="BO174">
            <v>909.11599999999999</v>
          </cell>
          <cell r="BR174">
            <v>998.48599999999999</v>
          </cell>
          <cell r="BS174">
            <v>527.58799999999997</v>
          </cell>
          <cell r="BT174">
            <v>142.30500000000001</v>
          </cell>
          <cell r="BU174">
            <v>147.97499999999999</v>
          </cell>
          <cell r="BV174">
            <v>68.662000000000006</v>
          </cell>
          <cell r="BW174">
            <v>51.805999999999997</v>
          </cell>
          <cell r="BX174">
            <v>68.414000000000001</v>
          </cell>
          <cell r="BY174">
            <v>2005.2360000000001</v>
          </cell>
          <cell r="CA174">
            <v>213.738</v>
          </cell>
          <cell r="CB174">
            <v>219.93</v>
          </cell>
          <cell r="CD174">
            <v>5997.4909999999991</v>
          </cell>
          <cell r="CE174">
            <v>6148.19</v>
          </cell>
          <cell r="CF174">
            <v>6029.4110000000001</v>
          </cell>
          <cell r="CH174">
            <v>0.3</v>
          </cell>
          <cell r="CI174">
            <v>-2510.61</v>
          </cell>
          <cell r="CQ174" t="str">
            <v>PriceTableRealization</v>
          </cell>
        </row>
        <row r="176">
          <cell r="B176" t="str">
            <v>Crosstex</v>
          </cell>
        </row>
        <row r="177">
          <cell r="B177" t="str">
            <v>81-10-177</v>
          </cell>
          <cell r="C177" t="str">
            <v>Beacon-GTH00121WS</v>
          </cell>
          <cell r="D177" t="str">
            <v>DRS 2&amp;4 CDP</v>
          </cell>
          <cell r="E177">
            <v>0</v>
          </cell>
          <cell r="F177">
            <v>0</v>
          </cell>
          <cell r="G177">
            <v>0</v>
          </cell>
          <cell r="H177">
            <v>0</v>
          </cell>
          <cell r="K177">
            <v>0</v>
          </cell>
          <cell r="L177">
            <v>0</v>
          </cell>
          <cell r="N177">
            <v>0</v>
          </cell>
          <cell r="O177">
            <v>0</v>
          </cell>
          <cell r="R177">
            <v>2.6133000000000002</v>
          </cell>
          <cell r="S177">
            <v>0.69330000000000003</v>
          </cell>
          <cell r="T177">
            <v>0.1452</v>
          </cell>
          <cell r="U177">
            <v>0.17499999999999999</v>
          </cell>
          <cell r="V177">
            <v>6.0199999999999997E-2</v>
          </cell>
          <cell r="W177">
            <v>4.58E-2</v>
          </cell>
          <cell r="X177">
            <v>8.4599999999999995E-2</v>
          </cell>
          <cell r="Y177">
            <v>3.8174000000000001</v>
          </cell>
          <cell r="AB177">
            <v>0</v>
          </cell>
          <cell r="AC177">
            <v>0</v>
          </cell>
          <cell r="AD177">
            <v>0</v>
          </cell>
          <cell r="AE177">
            <v>0</v>
          </cell>
          <cell r="AF177">
            <v>0</v>
          </cell>
          <cell r="AG177">
            <v>0</v>
          </cell>
          <cell r="AH177">
            <v>0</v>
          </cell>
          <cell r="AI177">
            <v>0</v>
          </cell>
          <cell r="AL177">
            <v>0</v>
          </cell>
          <cell r="AM177">
            <v>0</v>
          </cell>
          <cell r="AN177">
            <v>0</v>
          </cell>
          <cell r="AO177">
            <v>0</v>
          </cell>
          <cell r="AP177">
            <v>0</v>
          </cell>
          <cell r="AQ177">
            <v>0</v>
          </cell>
          <cell r="AR177">
            <v>0</v>
          </cell>
          <cell r="AS177">
            <v>0</v>
          </cell>
          <cell r="AU177">
            <v>1</v>
          </cell>
          <cell r="AX177">
            <v>0</v>
          </cell>
          <cell r="AY177">
            <v>0</v>
          </cell>
          <cell r="AZ177">
            <v>0</v>
          </cell>
          <cell r="BA177">
            <v>0</v>
          </cell>
          <cell r="BB177">
            <v>0</v>
          </cell>
          <cell r="BC177">
            <v>0</v>
          </cell>
          <cell r="BD177">
            <v>0</v>
          </cell>
          <cell r="BE177">
            <v>0</v>
          </cell>
          <cell r="BH177">
            <v>0</v>
          </cell>
          <cell r="BI177">
            <v>0</v>
          </cell>
          <cell r="BJ177">
            <v>0</v>
          </cell>
          <cell r="BK177">
            <v>0</v>
          </cell>
          <cell r="BL177">
            <v>0</v>
          </cell>
          <cell r="BM177">
            <v>0</v>
          </cell>
          <cell r="BN177">
            <v>0</v>
          </cell>
          <cell r="BO177">
            <v>0</v>
          </cell>
          <cell r="BR177">
            <v>0</v>
          </cell>
          <cell r="BS177">
            <v>0</v>
          </cell>
          <cell r="BT177">
            <v>0</v>
          </cell>
          <cell r="BU177">
            <v>0</v>
          </cell>
          <cell r="BV177">
            <v>0</v>
          </cell>
          <cell r="BW177">
            <v>0</v>
          </cell>
          <cell r="BX177">
            <v>0</v>
          </cell>
          <cell r="BY177">
            <v>0</v>
          </cell>
          <cell r="CA177">
            <v>0</v>
          </cell>
          <cell r="CB177">
            <v>0</v>
          </cell>
          <cell r="CD177">
            <v>0</v>
          </cell>
          <cell r="CE177">
            <v>0</v>
          </cell>
          <cell r="CF177">
            <v>0</v>
          </cell>
          <cell r="CH177">
            <v>0.35</v>
          </cell>
          <cell r="CI177">
            <v>0</v>
          </cell>
          <cell r="CQ177" t="str">
            <v>PriceTableXTXNGL</v>
          </cell>
        </row>
        <row r="178">
          <cell r="B178" t="str">
            <v>81-10-178</v>
          </cell>
          <cell r="C178" t="str">
            <v>Beacon-GTH00121WS</v>
          </cell>
          <cell r="D178" t="str">
            <v>DRS 1&amp;3 CDP</v>
          </cell>
          <cell r="E178">
            <v>289.56700000000001</v>
          </cell>
          <cell r="F178">
            <v>341.524</v>
          </cell>
          <cell r="G178">
            <v>133.726</v>
          </cell>
          <cell r="H178">
            <v>148.30600000000001</v>
          </cell>
          <cell r="K178">
            <v>423.29300000000001</v>
          </cell>
          <cell r="L178">
            <v>489.83000000000004</v>
          </cell>
          <cell r="N178">
            <v>423.29300000000001</v>
          </cell>
          <cell r="O178">
            <v>489.83000000000004</v>
          </cell>
          <cell r="R178">
            <v>2.6789999999999998</v>
          </cell>
          <cell r="S178">
            <v>0.73619999999999997</v>
          </cell>
          <cell r="T178">
            <v>0.19869999999999999</v>
          </cell>
          <cell r="U178">
            <v>0.15029999999999999</v>
          </cell>
          <cell r="V178">
            <v>6.8500000000000005E-2</v>
          </cell>
          <cell r="W178">
            <v>5.2600000000000001E-2</v>
          </cell>
          <cell r="X178">
            <v>8.4699999999999998E-2</v>
          </cell>
          <cell r="Y178">
            <v>3.97</v>
          </cell>
          <cell r="AB178">
            <v>1134.002</v>
          </cell>
          <cell r="AC178">
            <v>311.62799999999999</v>
          </cell>
          <cell r="AD178">
            <v>84.108000000000004</v>
          </cell>
          <cell r="AE178">
            <v>63.621000000000002</v>
          </cell>
          <cell r="AF178">
            <v>28.995999999999999</v>
          </cell>
          <cell r="AG178">
            <v>22.265000000000001</v>
          </cell>
          <cell r="AH178">
            <v>35.853000000000002</v>
          </cell>
          <cell r="AI178">
            <v>1680.4730000000002</v>
          </cell>
          <cell r="AL178">
            <v>894.66300000000001</v>
          </cell>
          <cell r="AM178">
            <v>335.07400000000001</v>
          </cell>
          <cell r="AN178">
            <v>83.052999999999997</v>
          </cell>
          <cell r="AO178">
            <v>77.350999999999999</v>
          </cell>
          <cell r="AP178">
            <v>33.488</v>
          </cell>
          <cell r="AQ178">
            <v>26.696000000000002</v>
          </cell>
          <cell r="AR178">
            <v>32.582000000000001</v>
          </cell>
          <cell r="AS178">
            <v>1482.9070000000002</v>
          </cell>
          <cell r="AU178">
            <v>1</v>
          </cell>
          <cell r="AX178">
            <v>894.66300000000001</v>
          </cell>
          <cell r="AY178">
            <v>335.07400000000001</v>
          </cell>
          <cell r="AZ178">
            <v>83.052999999999997</v>
          </cell>
          <cell r="BA178">
            <v>77.350999999999999</v>
          </cell>
          <cell r="BB178">
            <v>33.488</v>
          </cell>
          <cell r="BC178">
            <v>26.696000000000002</v>
          </cell>
          <cell r="BD178">
            <v>32.582000000000001</v>
          </cell>
          <cell r="BE178">
            <v>1482.9070000000002</v>
          </cell>
          <cell r="BH178">
            <v>33.643999999999998</v>
          </cell>
          <cell r="BI178">
            <v>12.231999999999999</v>
          </cell>
          <cell r="BJ178">
            <v>2.552</v>
          </cell>
          <cell r="BK178">
            <v>2.468</v>
          </cell>
          <cell r="BL178">
            <v>0.92100000000000004</v>
          </cell>
          <cell r="BM178">
            <v>0.74099999999999999</v>
          </cell>
          <cell r="BN178">
            <v>0.79700000000000004</v>
          </cell>
          <cell r="BO178">
            <v>53.354999999999997</v>
          </cell>
          <cell r="BR178">
            <v>59.351999999999997</v>
          </cell>
          <cell r="BS178">
            <v>30.68</v>
          </cell>
          <cell r="BT178">
            <v>8.2750000000000004</v>
          </cell>
          <cell r="BU178">
            <v>8.0239999999999991</v>
          </cell>
          <cell r="BV178">
            <v>3.86</v>
          </cell>
          <cell r="BW178">
            <v>3.077</v>
          </cell>
          <cell r="BX178">
            <v>3.7559999999999998</v>
          </cell>
          <cell r="BY178">
            <v>117.024</v>
          </cell>
          <cell r="CA178">
            <v>12.731999999999999</v>
          </cell>
          <cell r="CB178">
            <v>13.101000000000001</v>
          </cell>
          <cell r="CD178">
            <v>359.70500000000004</v>
          </cell>
          <cell r="CE178">
            <v>368.74299999999999</v>
          </cell>
          <cell r="CF178">
            <v>361.61900000000003</v>
          </cell>
          <cell r="CH178">
            <v>0.35</v>
          </cell>
          <cell r="CI178">
            <v>-171.44</v>
          </cell>
          <cell r="CQ178" t="str">
            <v>PriceTableXTXNGL</v>
          </cell>
        </row>
        <row r="179">
          <cell r="B179" t="str">
            <v>72-10-193</v>
          </cell>
          <cell r="C179" t="str">
            <v>Beacon-GTH00121</v>
          </cell>
          <cell r="D179" t="str">
            <v>Mitchell CDP</v>
          </cell>
          <cell r="E179">
            <v>223.65600000000001</v>
          </cell>
          <cell r="F179">
            <v>283.98899999999998</v>
          </cell>
          <cell r="G179">
            <v>103.28700000000001</v>
          </cell>
          <cell r="H179">
            <v>123.321</v>
          </cell>
          <cell r="K179">
            <v>326.94299999999998</v>
          </cell>
          <cell r="L179">
            <v>407.30999999999995</v>
          </cell>
          <cell r="N179">
            <v>326.94299999999998</v>
          </cell>
          <cell r="O179">
            <v>407.30999999999995</v>
          </cell>
          <cell r="R179">
            <v>3.1694</v>
          </cell>
          <cell r="S179">
            <v>1.1436999999999999</v>
          </cell>
          <cell r="T179">
            <v>0.2581</v>
          </cell>
          <cell r="U179">
            <v>0.36959999999999998</v>
          </cell>
          <cell r="V179">
            <v>0.1421</v>
          </cell>
          <cell r="W179">
            <v>0.12720000000000001</v>
          </cell>
          <cell r="X179">
            <v>0.23180000000000001</v>
          </cell>
          <cell r="Y179">
            <v>5.4419000000000004</v>
          </cell>
          <cell r="AB179">
            <v>1036.213</v>
          </cell>
          <cell r="AC179">
            <v>373.92500000000001</v>
          </cell>
          <cell r="AD179">
            <v>84.384</v>
          </cell>
          <cell r="AE179">
            <v>120.83799999999999</v>
          </cell>
          <cell r="AF179">
            <v>46.459000000000003</v>
          </cell>
          <cell r="AG179">
            <v>41.587000000000003</v>
          </cell>
          <cell r="AH179">
            <v>75.784999999999997</v>
          </cell>
          <cell r="AI179">
            <v>1779.191</v>
          </cell>
          <cell r="AL179">
            <v>817.51300000000003</v>
          </cell>
          <cell r="AM179">
            <v>402.05799999999999</v>
          </cell>
          <cell r="AN179">
            <v>83.325999999999993</v>
          </cell>
          <cell r="AO179">
            <v>146.916</v>
          </cell>
          <cell r="AP179">
            <v>53.655999999999999</v>
          </cell>
          <cell r="AQ179">
            <v>49.863</v>
          </cell>
          <cell r="AR179">
            <v>68.87</v>
          </cell>
          <cell r="AS179">
            <v>1622.2019999999998</v>
          </cell>
          <cell r="AU179">
            <v>0.9</v>
          </cell>
          <cell r="AX179">
            <v>735.76199999999994</v>
          </cell>
          <cell r="AY179">
            <v>361.85199999999998</v>
          </cell>
          <cell r="AZ179">
            <v>74.992999999999995</v>
          </cell>
          <cell r="BA179">
            <v>132.22399999999999</v>
          </cell>
          <cell r="BB179">
            <v>48.29</v>
          </cell>
          <cell r="BC179">
            <v>44.877000000000002</v>
          </cell>
          <cell r="BD179">
            <v>61.982999999999997</v>
          </cell>
          <cell r="BE179">
            <v>1459.9809999999998</v>
          </cell>
          <cell r="BH179">
            <v>30.742999999999999</v>
          </cell>
          <cell r="BI179">
            <v>14.677</v>
          </cell>
          <cell r="BJ179">
            <v>2.5609999999999999</v>
          </cell>
          <cell r="BK179">
            <v>4.6870000000000003</v>
          </cell>
          <cell r="BL179">
            <v>1.476</v>
          </cell>
          <cell r="BM179">
            <v>1.383</v>
          </cell>
          <cell r="BN179">
            <v>1.6839999999999999</v>
          </cell>
          <cell r="BO179">
            <v>57.210999999999999</v>
          </cell>
          <cell r="BR179">
            <v>54.234000000000002</v>
          </cell>
          <cell r="BS179">
            <v>36.814</v>
          </cell>
          <cell r="BT179">
            <v>8.3019999999999996</v>
          </cell>
          <cell r="BU179">
            <v>15.241</v>
          </cell>
          <cell r="BV179">
            <v>6.1849999999999996</v>
          </cell>
          <cell r="BW179">
            <v>5.7469999999999999</v>
          </cell>
          <cell r="BX179">
            <v>7.9379999999999997</v>
          </cell>
          <cell r="BY179">
            <v>134.46099999999998</v>
          </cell>
          <cell r="CA179">
            <v>10.587</v>
          </cell>
          <cell r="CB179">
            <v>10.894</v>
          </cell>
          <cell r="CD179">
            <v>261.95499999999993</v>
          </cell>
          <cell r="CE179">
            <v>268.53699999999998</v>
          </cell>
          <cell r="CF179">
            <v>263.34899999999999</v>
          </cell>
          <cell r="CH179">
            <v>0.35</v>
          </cell>
          <cell r="CI179">
            <v>-142.56</v>
          </cell>
          <cell r="CQ179" t="str">
            <v>PriceTableXTXNGL</v>
          </cell>
        </row>
        <row r="182">
          <cell r="B182" t="str">
            <v>72-40-055</v>
          </cell>
          <cell r="C182" t="str">
            <v>BSGA-GTH00117</v>
          </cell>
          <cell r="D182" t="str">
            <v>Deerfield</v>
          </cell>
          <cell r="E182">
            <v>123.89700000000001</v>
          </cell>
          <cell r="F182">
            <v>157.25899999999999</v>
          </cell>
          <cell r="G182">
            <v>57.216999999999999</v>
          </cell>
          <cell r="H182">
            <v>68.289000000000001</v>
          </cell>
          <cell r="K182">
            <v>181.114</v>
          </cell>
          <cell r="L182">
            <v>225.548</v>
          </cell>
          <cell r="N182">
            <v>181.114</v>
          </cell>
          <cell r="O182">
            <v>225.548</v>
          </cell>
          <cell r="R182">
            <v>3.2890000000000001</v>
          </cell>
          <cell r="S182">
            <v>1.1778999999999999</v>
          </cell>
          <cell r="T182">
            <v>0.1996</v>
          </cell>
          <cell r="U182">
            <v>0.38400000000000001</v>
          </cell>
          <cell r="V182">
            <v>0.1285</v>
          </cell>
          <cell r="W182">
            <v>0.13819999999999999</v>
          </cell>
          <cell r="X182">
            <v>0.20599999999999999</v>
          </cell>
          <cell r="Y182">
            <v>5.5232000000000001</v>
          </cell>
          <cell r="AB182">
            <v>595.68399999999997</v>
          </cell>
          <cell r="AC182">
            <v>213.334</v>
          </cell>
          <cell r="AD182">
            <v>36.15</v>
          </cell>
          <cell r="AE182">
            <v>69.548000000000002</v>
          </cell>
          <cell r="AF182">
            <v>23.273</v>
          </cell>
          <cell r="AG182">
            <v>25.03</v>
          </cell>
          <cell r="AH182">
            <v>37.308999999999997</v>
          </cell>
          <cell r="AI182">
            <v>1000.328</v>
          </cell>
          <cell r="AL182">
            <v>469.96100000000001</v>
          </cell>
          <cell r="AM182">
            <v>229.38499999999999</v>
          </cell>
          <cell r="AN182">
            <v>35.697000000000003</v>
          </cell>
          <cell r="AO182">
            <v>84.557000000000002</v>
          </cell>
          <cell r="AP182">
            <v>26.878</v>
          </cell>
          <cell r="AQ182">
            <v>30.010999999999999</v>
          </cell>
          <cell r="AR182">
            <v>33.905000000000001</v>
          </cell>
          <cell r="AS182">
            <v>910.39400000000001</v>
          </cell>
          <cell r="AU182">
            <v>0.95</v>
          </cell>
          <cell r="AX182">
            <v>446.46300000000002</v>
          </cell>
          <cell r="AY182">
            <v>217.916</v>
          </cell>
          <cell r="AZ182">
            <v>33.911999999999999</v>
          </cell>
          <cell r="BA182">
            <v>80.328999999999994</v>
          </cell>
          <cell r="BB182">
            <v>25.533999999999999</v>
          </cell>
          <cell r="BC182">
            <v>28.51</v>
          </cell>
          <cell r="BD182">
            <v>32.21</v>
          </cell>
          <cell r="BE182">
            <v>864.87400000000002</v>
          </cell>
          <cell r="BH182">
            <v>17.672999999999998</v>
          </cell>
          <cell r="BI182">
            <v>8.3740000000000006</v>
          </cell>
          <cell r="BJ182">
            <v>1.097</v>
          </cell>
          <cell r="BK182">
            <v>2.6970000000000001</v>
          </cell>
          <cell r="BL182">
            <v>0.73899999999999999</v>
          </cell>
          <cell r="BM182">
            <v>0.83299999999999996</v>
          </cell>
          <cell r="BN182">
            <v>0.82899999999999996</v>
          </cell>
          <cell r="BO182">
            <v>32.241999999999997</v>
          </cell>
          <cell r="BR182">
            <v>31.177</v>
          </cell>
          <cell r="BS182">
            <v>21.003</v>
          </cell>
          <cell r="BT182">
            <v>3.556</v>
          </cell>
          <cell r="BU182">
            <v>8.7720000000000002</v>
          </cell>
          <cell r="BV182">
            <v>3.0979999999999999</v>
          </cell>
          <cell r="BW182">
            <v>3.4590000000000001</v>
          </cell>
          <cell r="BX182">
            <v>3.9079999999999999</v>
          </cell>
          <cell r="BY182">
            <v>74.972999999999999</v>
          </cell>
          <cell r="CA182">
            <v>5.8630000000000004</v>
          </cell>
          <cell r="CB182">
            <v>6.0330000000000004</v>
          </cell>
          <cell r="CD182">
            <v>144.542</v>
          </cell>
          <cell r="CE182">
            <v>148.17400000000001</v>
          </cell>
          <cell r="CF182">
            <v>145.31100000000001</v>
          </cell>
          <cell r="CH182">
            <v>0</v>
          </cell>
          <cell r="CI182">
            <v>0</v>
          </cell>
          <cell r="CK182">
            <v>80.236999999999995</v>
          </cell>
          <cell r="CL182">
            <v>81.38</v>
          </cell>
          <cell r="CQ182" t="str">
            <v>PriceTableXTXNGL</v>
          </cell>
          <cell r="CS182">
            <v>81.73</v>
          </cell>
          <cell r="CT182">
            <v>180.81</v>
          </cell>
          <cell r="CU182">
            <v>40.200000000000003</v>
          </cell>
          <cell r="CV182">
            <v>92.38</v>
          </cell>
          <cell r="CW182">
            <v>52.19</v>
          </cell>
          <cell r="CX182">
            <v>58.27</v>
          </cell>
          <cell r="CY182">
            <v>65.83</v>
          </cell>
          <cell r="CZ182">
            <v>571.41</v>
          </cell>
          <cell r="DB182">
            <v>77.64</v>
          </cell>
          <cell r="DC182">
            <v>171.77</v>
          </cell>
          <cell r="DD182">
            <v>38.19</v>
          </cell>
          <cell r="DE182">
            <v>87.76</v>
          </cell>
          <cell r="DF182">
            <v>49.58</v>
          </cell>
          <cell r="DG182">
            <v>55.36</v>
          </cell>
          <cell r="DH182">
            <v>62.54</v>
          </cell>
          <cell r="DI182">
            <v>542.84</v>
          </cell>
          <cell r="DK182">
            <v>1.2500000000000001E-2</v>
          </cell>
          <cell r="DL182">
            <v>-10.81</v>
          </cell>
        </row>
        <row r="185">
          <cell r="B185" t="str">
            <v>72-40-192</v>
          </cell>
          <cell r="C185" t="str">
            <v>CBMoncrief-PUR01363</v>
          </cell>
          <cell r="D185" t="str">
            <v>Martin Ranch 1H</v>
          </cell>
          <cell r="E185">
            <v>58.808</v>
          </cell>
          <cell r="F185">
            <v>74.882999999999996</v>
          </cell>
          <cell r="G185">
            <v>27.158000000000001</v>
          </cell>
          <cell r="H185">
            <v>32.518000000000001</v>
          </cell>
          <cell r="K185">
            <v>85.966000000000008</v>
          </cell>
          <cell r="L185">
            <v>107.401</v>
          </cell>
          <cell r="N185">
            <v>85.966000000000008</v>
          </cell>
          <cell r="O185">
            <v>107.401</v>
          </cell>
          <cell r="R185">
            <v>3.3481000000000001</v>
          </cell>
          <cell r="S185">
            <v>1.2356</v>
          </cell>
          <cell r="T185">
            <v>0.4173</v>
          </cell>
          <cell r="U185">
            <v>0.20530000000000001</v>
          </cell>
          <cell r="V185">
            <v>0.12709999999999999</v>
          </cell>
          <cell r="W185">
            <v>0.13969999999999999</v>
          </cell>
          <cell r="X185">
            <v>0.1734</v>
          </cell>
          <cell r="Y185">
            <v>5.6464999999999996</v>
          </cell>
          <cell r="AB185">
            <v>287.82299999999998</v>
          </cell>
          <cell r="AC185">
            <v>106.22</v>
          </cell>
          <cell r="AD185">
            <v>35.874000000000002</v>
          </cell>
          <cell r="AE185">
            <v>17.649000000000001</v>
          </cell>
          <cell r="AF185">
            <v>10.926</v>
          </cell>
          <cell r="AG185">
            <v>12.009</v>
          </cell>
          <cell r="AH185">
            <v>14.907</v>
          </cell>
          <cell r="AI185">
            <v>485.40800000000002</v>
          </cell>
          <cell r="AL185">
            <v>227.07599999999999</v>
          </cell>
          <cell r="AM185">
            <v>114.212</v>
          </cell>
          <cell r="AN185">
            <v>35.423999999999999</v>
          </cell>
          <cell r="AO185">
            <v>21.457999999999998</v>
          </cell>
          <cell r="AP185">
            <v>12.619</v>
          </cell>
          <cell r="AQ185">
            <v>14.398999999999999</v>
          </cell>
          <cell r="AR185">
            <v>13.547000000000001</v>
          </cell>
          <cell r="AS185">
            <v>438.73500000000001</v>
          </cell>
          <cell r="AU185">
            <v>0.9</v>
          </cell>
          <cell r="AX185">
            <v>204.36799999999999</v>
          </cell>
          <cell r="AY185">
            <v>102.791</v>
          </cell>
          <cell r="AZ185">
            <v>31.882000000000001</v>
          </cell>
          <cell r="BA185">
            <v>19.312000000000001</v>
          </cell>
          <cell r="BB185">
            <v>11.356999999999999</v>
          </cell>
          <cell r="BC185">
            <v>12.959</v>
          </cell>
          <cell r="BD185">
            <v>12.192</v>
          </cell>
          <cell r="BE185">
            <v>394.86100000000005</v>
          </cell>
          <cell r="BH185">
            <v>8.5389999999999997</v>
          </cell>
          <cell r="BI185">
            <v>4.1689999999999996</v>
          </cell>
          <cell r="BJ185">
            <v>1.089</v>
          </cell>
          <cell r="BK185">
            <v>0.68500000000000005</v>
          </cell>
          <cell r="BL185">
            <v>0.34699999999999998</v>
          </cell>
          <cell r="BM185">
            <v>0.39900000000000002</v>
          </cell>
          <cell r="BN185">
            <v>0.33100000000000002</v>
          </cell>
          <cell r="BO185">
            <v>15.558999999999997</v>
          </cell>
          <cell r="BR185">
            <v>15.064</v>
          </cell>
          <cell r="BS185">
            <v>10.458</v>
          </cell>
          <cell r="BT185">
            <v>3.5289999999999999</v>
          </cell>
          <cell r="BU185">
            <v>2.226</v>
          </cell>
          <cell r="BV185">
            <v>1.4550000000000001</v>
          </cell>
          <cell r="BW185">
            <v>1.66</v>
          </cell>
          <cell r="BX185">
            <v>1.5609999999999999</v>
          </cell>
          <cell r="BY185">
            <v>35.952999999999996</v>
          </cell>
          <cell r="CA185">
            <v>2.7919999999999998</v>
          </cell>
          <cell r="CB185">
            <v>2.8730000000000002</v>
          </cell>
          <cell r="CD185">
            <v>68.575000000000003</v>
          </cell>
          <cell r="CE185">
            <v>70.298000000000002</v>
          </cell>
          <cell r="CF185">
            <v>68.94</v>
          </cell>
          <cell r="CH185">
            <v>0.35</v>
          </cell>
          <cell r="CI185">
            <v>-37.590000000000003</v>
          </cell>
          <cell r="CQ185" t="str">
            <v>PriceTableXTXNGL</v>
          </cell>
        </row>
        <row r="188">
          <cell r="B188" t="str">
            <v>72-40-086</v>
          </cell>
          <cell r="C188" t="str">
            <v>CalTex-PUR01179</v>
          </cell>
          <cell r="D188" t="str">
            <v>Cal-Tex Bird 1H</v>
          </cell>
          <cell r="E188">
            <v>1.1539999999999999</v>
          </cell>
          <cell r="F188">
            <v>1.36</v>
          </cell>
          <cell r="G188">
            <v>0.53300000000000003</v>
          </cell>
          <cell r="H188">
            <v>0.59099999999999997</v>
          </cell>
          <cell r="K188">
            <v>1.6869999999999998</v>
          </cell>
          <cell r="L188">
            <v>1.9510000000000001</v>
          </cell>
          <cell r="N188">
            <v>1.6869999999999998</v>
          </cell>
          <cell r="O188">
            <v>1.9510000000000001</v>
          </cell>
          <cell r="R188">
            <v>1.4155</v>
          </cell>
          <cell r="S188">
            <v>0.98760000000000003</v>
          </cell>
          <cell r="T188">
            <v>0.14810000000000001</v>
          </cell>
          <cell r="U188">
            <v>0.3201</v>
          </cell>
          <cell r="V188">
            <v>0.10199999999999999</v>
          </cell>
          <cell r="W188">
            <v>8.7300000000000003E-2</v>
          </cell>
          <cell r="X188">
            <v>0.2359</v>
          </cell>
          <cell r="Y188">
            <v>3.2965</v>
          </cell>
          <cell r="AB188">
            <v>2.3879999999999999</v>
          </cell>
          <cell r="AC188">
            <v>1.6659999999999999</v>
          </cell>
          <cell r="AD188">
            <v>0.25</v>
          </cell>
          <cell r="AE188">
            <v>0.54</v>
          </cell>
          <cell r="AF188">
            <v>0.17199999999999999</v>
          </cell>
          <cell r="AG188">
            <v>0.14699999999999999</v>
          </cell>
          <cell r="AH188">
            <v>0.39800000000000002</v>
          </cell>
          <cell r="AI188">
            <v>5.5609999999999999</v>
          </cell>
          <cell r="AL188">
            <v>1.8839999999999999</v>
          </cell>
          <cell r="AM188">
            <v>1.7909999999999999</v>
          </cell>
          <cell r="AN188">
            <v>0.247</v>
          </cell>
          <cell r="AO188">
            <v>0.65700000000000003</v>
          </cell>
          <cell r="AP188">
            <v>0.19900000000000001</v>
          </cell>
          <cell r="AQ188">
            <v>0.17599999999999999</v>
          </cell>
          <cell r="AR188">
            <v>0.36199999999999999</v>
          </cell>
          <cell r="AS188">
            <v>5.3159999999999998</v>
          </cell>
          <cell r="AU188">
            <v>0.9</v>
          </cell>
          <cell r="AX188">
            <v>1.696</v>
          </cell>
          <cell r="AY188">
            <v>1.6120000000000001</v>
          </cell>
          <cell r="AZ188">
            <v>0.222</v>
          </cell>
          <cell r="BA188">
            <v>0.59099999999999997</v>
          </cell>
          <cell r="BB188">
            <v>0.17899999999999999</v>
          </cell>
          <cell r="BC188">
            <v>0.158</v>
          </cell>
          <cell r="BD188">
            <v>0.32600000000000001</v>
          </cell>
          <cell r="BE188">
            <v>4.7839999999999998</v>
          </cell>
          <cell r="BH188">
            <v>7.0999999999999994E-2</v>
          </cell>
          <cell r="BI188">
            <v>6.5000000000000002E-2</v>
          </cell>
          <cell r="BJ188">
            <v>8.0000000000000002E-3</v>
          </cell>
          <cell r="BK188">
            <v>2.1000000000000001E-2</v>
          </cell>
          <cell r="BL188">
            <v>5.0000000000000001E-3</v>
          </cell>
          <cell r="BM188">
            <v>5.0000000000000001E-3</v>
          </cell>
          <cell r="BN188">
            <v>8.9999999999999993E-3</v>
          </cell>
          <cell r="BO188">
            <v>0.18400000000000002</v>
          </cell>
          <cell r="BR188">
            <v>0.125</v>
          </cell>
          <cell r="BS188">
            <v>0.16400000000000001</v>
          </cell>
          <cell r="BT188">
            <v>2.5000000000000001E-2</v>
          </cell>
          <cell r="BU188">
            <v>6.8000000000000005E-2</v>
          </cell>
          <cell r="BV188">
            <v>2.3E-2</v>
          </cell>
          <cell r="BW188">
            <v>0.02</v>
          </cell>
          <cell r="BX188">
            <v>4.2000000000000003E-2</v>
          </cell>
          <cell r="BY188">
            <v>0.46700000000000008</v>
          </cell>
          <cell r="CA188">
            <v>5.0999999999999997E-2</v>
          </cell>
          <cell r="CB188">
            <v>5.1999999999999998E-2</v>
          </cell>
          <cell r="CD188">
            <v>1.4319999999999999</v>
          </cell>
          <cell r="CE188">
            <v>1.468</v>
          </cell>
          <cell r="CF188">
            <v>1.44</v>
          </cell>
          <cell r="CH188">
            <v>0</v>
          </cell>
          <cell r="CI188">
            <v>0</v>
          </cell>
          <cell r="CQ188" t="str">
            <v>PriceTableXTXNGL</v>
          </cell>
        </row>
        <row r="191">
          <cell r="B191" t="str">
            <v>72-40-042</v>
          </cell>
          <cell r="C191" t="str">
            <v>ARP-PUR01134</v>
          </cell>
          <cell r="D191" t="str">
            <v>Robinson MM1</v>
          </cell>
          <cell r="E191">
            <v>74.671000000000006</v>
          </cell>
          <cell r="F191">
            <v>97.204999999999998</v>
          </cell>
          <cell r="G191">
            <v>34.484000000000002</v>
          </cell>
          <cell r="H191">
            <v>42.210999999999999</v>
          </cell>
          <cell r="K191">
            <v>109.155</v>
          </cell>
          <cell r="L191">
            <v>139.416</v>
          </cell>
          <cell r="N191">
            <v>109.155</v>
          </cell>
          <cell r="O191">
            <v>139.416</v>
          </cell>
          <cell r="R191">
            <v>3.5116000000000001</v>
          </cell>
          <cell r="S191">
            <v>1.3587</v>
          </cell>
          <cell r="T191">
            <v>0.22470000000000001</v>
          </cell>
          <cell r="U191">
            <v>0.43880000000000002</v>
          </cell>
          <cell r="V191">
            <v>0.13800000000000001</v>
          </cell>
          <cell r="W191">
            <v>0.15509999999999999</v>
          </cell>
          <cell r="X191">
            <v>0.26750000000000002</v>
          </cell>
          <cell r="Y191">
            <v>6.0944000000000003</v>
          </cell>
          <cell r="AB191">
            <v>383.30900000000003</v>
          </cell>
          <cell r="AC191">
            <v>148.309</v>
          </cell>
          <cell r="AD191">
            <v>24.527000000000001</v>
          </cell>
          <cell r="AE191">
            <v>47.896999999999998</v>
          </cell>
          <cell r="AF191">
            <v>15.063000000000001</v>
          </cell>
          <cell r="AG191">
            <v>16.93</v>
          </cell>
          <cell r="AH191">
            <v>29.199000000000002</v>
          </cell>
          <cell r="AI191">
            <v>665.23400000000004</v>
          </cell>
          <cell r="AL191">
            <v>302.40899999999999</v>
          </cell>
          <cell r="AM191">
            <v>159.46700000000001</v>
          </cell>
          <cell r="AN191">
            <v>24.219000000000001</v>
          </cell>
          <cell r="AO191">
            <v>58.234000000000002</v>
          </cell>
          <cell r="AP191">
            <v>17.396999999999998</v>
          </cell>
          <cell r="AQ191">
            <v>20.298999999999999</v>
          </cell>
          <cell r="AR191">
            <v>26.535</v>
          </cell>
          <cell r="AS191">
            <v>608.55999999999995</v>
          </cell>
          <cell r="AU191">
            <v>0.95</v>
          </cell>
          <cell r="AX191">
            <v>287.28899999999999</v>
          </cell>
          <cell r="AY191">
            <v>151.494</v>
          </cell>
          <cell r="AZ191">
            <v>23.007999999999999</v>
          </cell>
          <cell r="BA191">
            <v>55.322000000000003</v>
          </cell>
          <cell r="BB191">
            <v>16.527000000000001</v>
          </cell>
          <cell r="BC191">
            <v>19.283999999999999</v>
          </cell>
          <cell r="BD191">
            <v>25.207999999999998</v>
          </cell>
          <cell r="BE191">
            <v>578.13200000000006</v>
          </cell>
          <cell r="BH191">
            <v>11.372</v>
          </cell>
          <cell r="BI191">
            <v>5.8209999999999997</v>
          </cell>
          <cell r="BJ191">
            <v>0.74399999999999999</v>
          </cell>
          <cell r="BK191">
            <v>1.8580000000000001</v>
          </cell>
          <cell r="BL191">
            <v>0.47799999999999998</v>
          </cell>
          <cell r="BM191">
            <v>0.56299999999999994</v>
          </cell>
          <cell r="BN191">
            <v>0.64900000000000002</v>
          </cell>
          <cell r="BO191">
            <v>21.484999999999999</v>
          </cell>
          <cell r="BR191">
            <v>20.062000000000001</v>
          </cell>
          <cell r="BS191">
            <v>14.601000000000001</v>
          </cell>
          <cell r="BT191">
            <v>2.4129999999999998</v>
          </cell>
          <cell r="BU191">
            <v>6.0410000000000004</v>
          </cell>
          <cell r="BV191">
            <v>2.0049999999999999</v>
          </cell>
          <cell r="BW191">
            <v>2.34</v>
          </cell>
          <cell r="BX191">
            <v>3.0590000000000002</v>
          </cell>
          <cell r="BY191">
            <v>50.521000000000001</v>
          </cell>
          <cell r="CA191">
            <v>3.6240000000000001</v>
          </cell>
          <cell r="CB191">
            <v>3.7290000000000001</v>
          </cell>
          <cell r="CD191">
            <v>85.165999999999997</v>
          </cell>
          <cell r="CE191">
            <v>87.305999999999997</v>
          </cell>
          <cell r="CF191">
            <v>85.619</v>
          </cell>
          <cell r="CH191">
            <v>0.35</v>
          </cell>
          <cell r="CI191">
            <v>-48.8</v>
          </cell>
          <cell r="CQ191" t="str">
            <v>PriceTableXTXNGL</v>
          </cell>
        </row>
        <row r="194">
          <cell r="B194" t="str">
            <v>72-10-148</v>
          </cell>
          <cell r="C194" t="str">
            <v>CEMI-GTH00165</v>
          </cell>
          <cell r="D194" t="str">
            <v>Blue Drake Woody N 3-5-7H CDP</v>
          </cell>
          <cell r="E194">
            <v>136.51300000000001</v>
          </cell>
          <cell r="F194">
            <v>158.24</v>
          </cell>
          <cell r="G194">
            <v>63.043999999999997</v>
          </cell>
          <cell r="H194">
            <v>68.715000000000003</v>
          </cell>
          <cell r="K194">
            <v>199.55700000000002</v>
          </cell>
          <cell r="L194">
            <v>226.95500000000001</v>
          </cell>
          <cell r="N194">
            <v>199.55700000000002</v>
          </cell>
          <cell r="O194">
            <v>226.95500000000001</v>
          </cell>
          <cell r="R194">
            <v>2.4005000000000001</v>
          </cell>
          <cell r="S194">
            <v>0.61629999999999996</v>
          </cell>
          <cell r="T194">
            <v>0.14119999999999999</v>
          </cell>
          <cell r="U194">
            <v>0.1535</v>
          </cell>
          <cell r="V194">
            <v>6.2300000000000001E-2</v>
          </cell>
          <cell r="W194">
            <v>4.2700000000000002E-2</v>
          </cell>
          <cell r="X194">
            <v>8.72E-2</v>
          </cell>
          <cell r="Y194">
            <v>3.5036999999999998</v>
          </cell>
          <cell r="AB194">
            <v>479.03699999999998</v>
          </cell>
          <cell r="AC194">
            <v>122.98699999999999</v>
          </cell>
          <cell r="AD194">
            <v>28.177</v>
          </cell>
          <cell r="AE194">
            <v>30.632000000000001</v>
          </cell>
          <cell r="AF194">
            <v>12.432</v>
          </cell>
          <cell r="AG194">
            <v>8.5210000000000008</v>
          </cell>
          <cell r="AH194">
            <v>17.401</v>
          </cell>
          <cell r="AI194">
            <v>699.1869999999999</v>
          </cell>
          <cell r="AL194">
            <v>377.93299999999999</v>
          </cell>
          <cell r="AM194">
            <v>132.24</v>
          </cell>
          <cell r="AN194">
            <v>27.824000000000002</v>
          </cell>
          <cell r="AO194">
            <v>37.243000000000002</v>
          </cell>
          <cell r="AP194">
            <v>14.358000000000001</v>
          </cell>
          <cell r="AQ194">
            <v>10.217000000000001</v>
          </cell>
          <cell r="AR194">
            <v>15.813000000000001</v>
          </cell>
          <cell r="AS194">
            <v>615.62799999999993</v>
          </cell>
          <cell r="AU194">
            <v>1</v>
          </cell>
          <cell r="AX194">
            <v>377.93299999999999</v>
          </cell>
          <cell r="AY194">
            <v>132.24</v>
          </cell>
          <cell r="AZ194">
            <v>27.824000000000002</v>
          </cell>
          <cell r="BA194">
            <v>37.243000000000002</v>
          </cell>
          <cell r="BB194">
            <v>14.358000000000001</v>
          </cell>
          <cell r="BC194">
            <v>10.217000000000001</v>
          </cell>
          <cell r="BD194">
            <v>15.813000000000001</v>
          </cell>
          <cell r="BE194">
            <v>615.62799999999993</v>
          </cell>
          <cell r="BH194">
            <v>14.212</v>
          </cell>
          <cell r="BI194">
            <v>4.827</v>
          </cell>
          <cell r="BJ194">
            <v>0.85499999999999998</v>
          </cell>
          <cell r="BK194">
            <v>1.1879999999999999</v>
          </cell>
          <cell r="BL194">
            <v>0.39500000000000002</v>
          </cell>
          <cell r="BM194">
            <v>0.28299999999999997</v>
          </cell>
          <cell r="BN194">
            <v>0.38700000000000001</v>
          </cell>
          <cell r="BO194">
            <v>22.147000000000002</v>
          </cell>
          <cell r="BR194">
            <v>25.071999999999999</v>
          </cell>
          <cell r="BS194">
            <v>12.108000000000001</v>
          </cell>
          <cell r="BT194">
            <v>2.7719999999999998</v>
          </cell>
          <cell r="BU194">
            <v>3.8639999999999999</v>
          </cell>
          <cell r="BV194">
            <v>1.655</v>
          </cell>
          <cell r="BW194">
            <v>1.1779999999999999</v>
          </cell>
          <cell r="BX194">
            <v>1.823</v>
          </cell>
          <cell r="BY194">
            <v>48.471999999999994</v>
          </cell>
          <cell r="CA194">
            <v>5.899</v>
          </cell>
          <cell r="CB194">
            <v>6.07</v>
          </cell>
          <cell r="CD194">
            <v>172.41300000000001</v>
          </cell>
          <cell r="CE194">
            <v>176.745</v>
          </cell>
          <cell r="CF194">
            <v>173.33</v>
          </cell>
          <cell r="CH194">
            <v>0.35</v>
          </cell>
          <cell r="CI194">
            <v>-79.430000000000007</v>
          </cell>
          <cell r="CQ194" t="str">
            <v>PriceTableXTXNGL</v>
          </cell>
        </row>
        <row r="195">
          <cell r="B195" t="str">
            <v>72-40-195</v>
          </cell>
          <cell r="C195" t="str">
            <v>CEMI-GTH00165</v>
          </cell>
          <cell r="D195" t="str">
            <v>Blue Drake Woody South</v>
          </cell>
          <cell r="E195">
            <v>350.13400000000001</v>
          </cell>
          <cell r="F195">
            <v>404.83199999999999</v>
          </cell>
          <cell r="G195">
            <v>161.696</v>
          </cell>
          <cell r="H195">
            <v>175.797</v>
          </cell>
          <cell r="K195">
            <v>511.83000000000004</v>
          </cell>
          <cell r="L195">
            <v>580.62900000000002</v>
          </cell>
          <cell r="N195">
            <v>511.83000000000004</v>
          </cell>
          <cell r="O195">
            <v>580.62900000000002</v>
          </cell>
          <cell r="R195">
            <v>2.4382999999999999</v>
          </cell>
          <cell r="S195">
            <v>0.60360000000000003</v>
          </cell>
          <cell r="T195">
            <v>0.13089999999999999</v>
          </cell>
          <cell r="U195">
            <v>0.14660000000000001</v>
          </cell>
          <cell r="V195">
            <v>5.45E-2</v>
          </cell>
          <cell r="W195">
            <v>3.8600000000000002E-2</v>
          </cell>
          <cell r="X195">
            <v>6.8500000000000005E-2</v>
          </cell>
          <cell r="Y195">
            <v>3.4809999999999999</v>
          </cell>
          <cell r="AB195">
            <v>1247.9949999999999</v>
          </cell>
          <cell r="AC195">
            <v>308.94099999999997</v>
          </cell>
          <cell r="AD195">
            <v>66.998999999999995</v>
          </cell>
          <cell r="AE195">
            <v>75.034000000000006</v>
          </cell>
          <cell r="AF195">
            <v>27.895</v>
          </cell>
          <cell r="AG195">
            <v>19.757000000000001</v>
          </cell>
          <cell r="AH195">
            <v>35.06</v>
          </cell>
          <cell r="AI195">
            <v>1781.681</v>
          </cell>
          <cell r="AL195">
            <v>984.59699999999998</v>
          </cell>
          <cell r="AM195">
            <v>332.185</v>
          </cell>
          <cell r="AN195">
            <v>66.159000000000006</v>
          </cell>
          <cell r="AO195">
            <v>91.227000000000004</v>
          </cell>
          <cell r="AP195">
            <v>32.216999999999999</v>
          </cell>
          <cell r="AQ195">
            <v>23.689</v>
          </cell>
          <cell r="AR195">
            <v>31.861000000000001</v>
          </cell>
          <cell r="AS195">
            <v>1561.9350000000004</v>
          </cell>
          <cell r="AU195">
            <v>1</v>
          </cell>
          <cell r="AX195">
            <v>984.59699999999998</v>
          </cell>
          <cell r="AY195">
            <v>332.185</v>
          </cell>
          <cell r="AZ195">
            <v>66.159000000000006</v>
          </cell>
          <cell r="BA195">
            <v>91.227000000000004</v>
          </cell>
          <cell r="BB195">
            <v>32.216999999999999</v>
          </cell>
          <cell r="BC195">
            <v>23.689</v>
          </cell>
          <cell r="BD195">
            <v>31.861000000000001</v>
          </cell>
          <cell r="BE195">
            <v>1561.9350000000004</v>
          </cell>
          <cell r="BH195">
            <v>37.026000000000003</v>
          </cell>
          <cell r="BI195">
            <v>12.127000000000001</v>
          </cell>
          <cell r="BJ195">
            <v>2.0329999999999999</v>
          </cell>
          <cell r="BK195">
            <v>2.91</v>
          </cell>
          <cell r="BL195">
            <v>0.88600000000000001</v>
          </cell>
          <cell r="BM195">
            <v>0.65700000000000003</v>
          </cell>
          <cell r="BN195">
            <v>0.77900000000000003</v>
          </cell>
          <cell r="BO195">
            <v>56.418000000000013</v>
          </cell>
          <cell r="BR195">
            <v>65.317999999999998</v>
          </cell>
          <cell r="BS195">
            <v>30.416</v>
          </cell>
          <cell r="BT195">
            <v>6.5910000000000002</v>
          </cell>
          <cell r="BU195">
            <v>9.4640000000000004</v>
          </cell>
          <cell r="BV195">
            <v>3.7130000000000001</v>
          </cell>
          <cell r="BW195">
            <v>2.7309999999999999</v>
          </cell>
          <cell r="BX195">
            <v>3.6720000000000002</v>
          </cell>
          <cell r="BY195">
            <v>121.90499999999997</v>
          </cell>
          <cell r="CA195">
            <v>15.093</v>
          </cell>
          <cell r="CB195">
            <v>15.53</v>
          </cell>
          <cell r="CD195">
            <v>443.19400000000007</v>
          </cell>
          <cell r="CE195">
            <v>454.33</v>
          </cell>
          <cell r="CF195">
            <v>445.553</v>
          </cell>
          <cell r="CH195">
            <v>0.35</v>
          </cell>
          <cell r="CI195">
            <v>-203.22</v>
          </cell>
          <cell r="CQ195" t="str">
            <v>PriceTableXTXNGL</v>
          </cell>
        </row>
        <row r="197">
          <cell r="B197" t="str">
            <v>72-40-231</v>
          </cell>
          <cell r="C197" t="str">
            <v>CEMI-GTH00174</v>
          </cell>
          <cell r="D197" t="str">
            <v>Winscott NW</v>
          </cell>
          <cell r="E197">
            <v>513.28599999999994</v>
          </cell>
          <cell r="F197">
            <v>590.96900000000005</v>
          </cell>
          <cell r="G197">
            <v>237.042</v>
          </cell>
          <cell r="H197">
            <v>256.62599999999998</v>
          </cell>
          <cell r="K197">
            <v>750.32799999999997</v>
          </cell>
          <cell r="L197">
            <v>847.59500000000003</v>
          </cell>
          <cell r="N197">
            <v>750.32799999999997</v>
          </cell>
          <cell r="O197">
            <v>847.59500000000003</v>
          </cell>
          <cell r="R197">
            <v>2.2543000000000002</v>
          </cell>
          <cell r="S197">
            <v>0.63800000000000001</v>
          </cell>
          <cell r="T197">
            <v>0.14130000000000001</v>
          </cell>
          <cell r="U197">
            <v>0.16889999999999999</v>
          </cell>
          <cell r="V197">
            <v>6.4299999999999996E-2</v>
          </cell>
          <cell r="W197">
            <v>4.5499999999999999E-2</v>
          </cell>
          <cell r="X197">
            <v>0.12839999999999999</v>
          </cell>
          <cell r="Y197">
            <v>3.4407000000000001</v>
          </cell>
          <cell r="AB197">
            <v>1691.4639999999999</v>
          </cell>
          <cell r="AC197">
            <v>478.709</v>
          </cell>
          <cell r="AD197">
            <v>106.021</v>
          </cell>
          <cell r="AE197">
            <v>126.73</v>
          </cell>
          <cell r="AF197">
            <v>48.246000000000002</v>
          </cell>
          <cell r="AG197">
            <v>34.14</v>
          </cell>
          <cell r="AH197">
            <v>96.341999999999999</v>
          </cell>
          <cell r="AI197">
            <v>2581.652</v>
          </cell>
          <cell r="AL197">
            <v>1334.4680000000001</v>
          </cell>
          <cell r="AM197">
            <v>514.726</v>
          </cell>
          <cell r="AN197">
            <v>104.691</v>
          </cell>
          <cell r="AO197">
            <v>154.08000000000001</v>
          </cell>
          <cell r="AP197">
            <v>55.72</v>
          </cell>
          <cell r="AQ197">
            <v>40.933999999999997</v>
          </cell>
          <cell r="AR197">
            <v>87.551000000000002</v>
          </cell>
          <cell r="AS197">
            <v>2292.17</v>
          </cell>
          <cell r="AU197">
            <v>1</v>
          </cell>
          <cell r="AX197">
            <v>1334.4680000000001</v>
          </cell>
          <cell r="AY197">
            <v>514.726</v>
          </cell>
          <cell r="AZ197">
            <v>104.691</v>
          </cell>
          <cell r="BA197">
            <v>154.08000000000001</v>
          </cell>
          <cell r="BB197">
            <v>55.72</v>
          </cell>
          <cell r="BC197">
            <v>40.933999999999997</v>
          </cell>
          <cell r="BD197">
            <v>87.551000000000002</v>
          </cell>
          <cell r="BE197">
            <v>2292.17</v>
          </cell>
          <cell r="BH197">
            <v>50.183999999999997</v>
          </cell>
          <cell r="BI197">
            <v>18.79</v>
          </cell>
          <cell r="BJ197">
            <v>3.2170000000000001</v>
          </cell>
          <cell r="BK197">
            <v>4.915</v>
          </cell>
          <cell r="BL197">
            <v>1.532</v>
          </cell>
          <cell r="BM197">
            <v>1.1359999999999999</v>
          </cell>
          <cell r="BN197">
            <v>2.141</v>
          </cell>
          <cell r="BO197">
            <v>81.914999999999992</v>
          </cell>
          <cell r="BR197">
            <v>88.528999999999996</v>
          </cell>
          <cell r="BS197">
            <v>47.13</v>
          </cell>
          <cell r="BT197">
            <v>10.43</v>
          </cell>
          <cell r="BU197">
            <v>15.984</v>
          </cell>
          <cell r="BV197">
            <v>6.423</v>
          </cell>
          <cell r="BW197">
            <v>4.718</v>
          </cell>
          <cell r="BX197">
            <v>10.092000000000001</v>
          </cell>
          <cell r="BY197">
            <v>183.30600000000001</v>
          </cell>
          <cell r="CA197">
            <v>22.032</v>
          </cell>
          <cell r="CB197">
            <v>22.67</v>
          </cell>
          <cell r="CD197">
            <v>641.61900000000003</v>
          </cell>
          <cell r="CE197">
            <v>657.74099999999999</v>
          </cell>
          <cell r="CF197">
            <v>645.03399999999999</v>
          </cell>
          <cell r="CH197">
            <v>0.35</v>
          </cell>
          <cell r="CI197">
            <v>-301.93</v>
          </cell>
          <cell r="CQ197" t="str">
            <v>PriceTableXTXNGL</v>
          </cell>
        </row>
        <row r="198">
          <cell r="B198" t="str">
            <v>81-10-176</v>
          </cell>
          <cell r="C198" t="str">
            <v>CEMI-GTH00174WS</v>
          </cell>
          <cell r="D198" t="str">
            <v>Hodges Wilkinson CDP</v>
          </cell>
          <cell r="E198">
            <v>7237.4359999999997</v>
          </cell>
          <cell r="F198">
            <v>7846.473</v>
          </cell>
          <cell r="G198">
            <v>3342.3420000000001</v>
          </cell>
          <cell r="H198">
            <v>3407.3049999999998</v>
          </cell>
          <cell r="K198">
            <v>10579.778</v>
          </cell>
          <cell r="L198">
            <v>11253.778</v>
          </cell>
          <cell r="N198">
            <v>10579.778</v>
          </cell>
          <cell r="O198">
            <v>11253.778</v>
          </cell>
          <cell r="R198">
            <v>1.7082999999999999</v>
          </cell>
          <cell r="S198">
            <v>0.28639999999999999</v>
          </cell>
          <cell r="T198">
            <v>5.1900000000000002E-2</v>
          </cell>
          <cell r="U198">
            <v>5.67E-2</v>
          </cell>
          <cell r="V198">
            <v>1.7500000000000002E-2</v>
          </cell>
          <cell r="W198">
            <v>9.1000000000000004E-3</v>
          </cell>
          <cell r="X198">
            <v>1.4E-2</v>
          </cell>
          <cell r="Y198">
            <v>2.1438999999999999</v>
          </cell>
          <cell r="AB198">
            <v>18073.435000000001</v>
          </cell>
          <cell r="AC198">
            <v>3030.0479999999998</v>
          </cell>
          <cell r="AD198">
            <v>549.09</v>
          </cell>
          <cell r="AE198">
            <v>599.87300000000005</v>
          </cell>
          <cell r="AF198">
            <v>185.14599999999999</v>
          </cell>
          <cell r="AG198">
            <v>96.275999999999996</v>
          </cell>
          <cell r="AH198">
            <v>148.11699999999999</v>
          </cell>
          <cell r="AI198">
            <v>22681.985000000001</v>
          </cell>
          <cell r="AL198">
            <v>14258.906000000001</v>
          </cell>
          <cell r="AM198">
            <v>3258.0210000000002</v>
          </cell>
          <cell r="AN198">
            <v>542.20399999999995</v>
          </cell>
          <cell r="AO198">
            <v>729.33199999999999</v>
          </cell>
          <cell r="AP198">
            <v>213.82900000000001</v>
          </cell>
          <cell r="AQ198">
            <v>115.435</v>
          </cell>
          <cell r="AR198">
            <v>134.602</v>
          </cell>
          <cell r="AS198">
            <v>19252.329000000002</v>
          </cell>
          <cell r="AU198">
            <v>1</v>
          </cell>
          <cell r="AX198">
            <v>14258.906000000001</v>
          </cell>
          <cell r="AY198">
            <v>3258.0210000000002</v>
          </cell>
          <cell r="AZ198">
            <v>542.20399999999995</v>
          </cell>
          <cell r="BA198">
            <v>729.33199999999999</v>
          </cell>
          <cell r="BB198">
            <v>213.82900000000001</v>
          </cell>
          <cell r="BC198">
            <v>115.435</v>
          </cell>
          <cell r="BD198">
            <v>134.602</v>
          </cell>
          <cell r="BE198">
            <v>19252.329000000002</v>
          </cell>
          <cell r="BH198">
            <v>536.21600000000001</v>
          </cell>
          <cell r="BI198">
            <v>118.935</v>
          </cell>
          <cell r="BJ198">
            <v>16.664000000000001</v>
          </cell>
          <cell r="BK198">
            <v>23.265999999999998</v>
          </cell>
          <cell r="BL198">
            <v>5.88</v>
          </cell>
          <cell r="BM198">
            <v>3.2029999999999998</v>
          </cell>
          <cell r="BN198">
            <v>3.2919999999999998</v>
          </cell>
          <cell r="BO198">
            <v>707.45600000000002</v>
          </cell>
          <cell r="BR198">
            <v>945.93600000000004</v>
          </cell>
          <cell r="BS198">
            <v>298.31400000000002</v>
          </cell>
          <cell r="BT198">
            <v>54.02</v>
          </cell>
          <cell r="BU198">
            <v>75.661000000000001</v>
          </cell>
          <cell r="BV198">
            <v>24.646999999999998</v>
          </cell>
          <cell r="BW198">
            <v>13.305999999999999</v>
          </cell>
          <cell r="BX198">
            <v>15.515000000000001</v>
          </cell>
          <cell r="BY198">
            <v>1427.3990000000001</v>
          </cell>
          <cell r="CA198">
            <v>292.529</v>
          </cell>
          <cell r="CB198">
            <v>301.00299999999999</v>
          </cell>
          <cell r="CD198">
            <v>9525.3760000000002</v>
          </cell>
          <cell r="CE198">
            <v>9764.7199999999993</v>
          </cell>
          <cell r="CF198">
            <v>9576.0709999999999</v>
          </cell>
          <cell r="CH198">
            <v>0.35</v>
          </cell>
          <cell r="CI198">
            <v>-4008.78</v>
          </cell>
          <cell r="CQ198" t="str">
            <v>PriceTableXTXNGL</v>
          </cell>
        </row>
        <row r="199">
          <cell r="B199" t="str">
            <v>81-10-183</v>
          </cell>
          <cell r="C199" t="str">
            <v>CEMI-GTH00174WS</v>
          </cell>
          <cell r="D199" t="str">
            <v>Four 7s CDP</v>
          </cell>
          <cell r="E199">
            <v>6458.9669999999996</v>
          </cell>
          <cell r="F199">
            <v>7682.2759999999998</v>
          </cell>
          <cell r="G199">
            <v>2982.835</v>
          </cell>
          <cell r="H199">
            <v>3336.0030000000002</v>
          </cell>
          <cell r="K199">
            <v>9441.8019999999997</v>
          </cell>
          <cell r="L199">
            <v>11018.279</v>
          </cell>
          <cell r="N199">
            <v>9441.8019999999997</v>
          </cell>
          <cell r="O199">
            <v>11018.279</v>
          </cell>
          <cell r="R199">
            <v>2.6238000000000001</v>
          </cell>
          <cell r="S199">
            <v>0.76929999999999998</v>
          </cell>
          <cell r="T199">
            <v>0.22109999999999999</v>
          </cell>
          <cell r="U199">
            <v>0.15809999999999999</v>
          </cell>
          <cell r="V199">
            <v>8.2199999999999995E-2</v>
          </cell>
          <cell r="W199">
            <v>6.5299999999999997E-2</v>
          </cell>
          <cell r="X199">
            <v>0.1225</v>
          </cell>
          <cell r="Y199">
            <v>4.0423</v>
          </cell>
          <cell r="AB199">
            <v>24773.4</v>
          </cell>
          <cell r="AC199">
            <v>7263.5780000000004</v>
          </cell>
          <cell r="AD199">
            <v>2087.5819999999999</v>
          </cell>
          <cell r="AE199">
            <v>1492.749</v>
          </cell>
          <cell r="AF199">
            <v>776.11599999999999</v>
          </cell>
          <cell r="AG199">
            <v>616.54999999999995</v>
          </cell>
          <cell r="AH199">
            <v>1156.6210000000001</v>
          </cell>
          <cell r="AI199">
            <v>38166.596000000012</v>
          </cell>
          <cell r="AL199">
            <v>19544.795999999998</v>
          </cell>
          <cell r="AM199">
            <v>7810.0709999999999</v>
          </cell>
          <cell r="AN199">
            <v>2061.4009999999998</v>
          </cell>
          <cell r="AO199">
            <v>1814.9010000000001</v>
          </cell>
          <cell r="AP199">
            <v>896.35299999999995</v>
          </cell>
          <cell r="AQ199">
            <v>739.24199999999996</v>
          </cell>
          <cell r="AR199">
            <v>1051.087</v>
          </cell>
          <cell r="AS199">
            <v>33917.850999999995</v>
          </cell>
          <cell r="AU199">
            <v>1</v>
          </cell>
          <cell r="AX199">
            <v>19544.795999999998</v>
          </cell>
          <cell r="AY199">
            <v>7810.0709999999999</v>
          </cell>
          <cell r="AZ199">
            <v>2061.4009999999998</v>
          </cell>
          <cell r="BA199">
            <v>1814.9010000000001</v>
          </cell>
          <cell r="BB199">
            <v>896.35299999999995</v>
          </cell>
          <cell r="BC199">
            <v>739.24199999999996</v>
          </cell>
          <cell r="BD199">
            <v>1051.087</v>
          </cell>
          <cell r="BE199">
            <v>33917.850999999995</v>
          </cell>
          <cell r="BH199">
            <v>734.99599999999998</v>
          </cell>
          <cell r="BI199">
            <v>285.10899999999998</v>
          </cell>
          <cell r="BJ199">
            <v>63.353000000000002</v>
          </cell>
          <cell r="BK199">
            <v>57.896999999999998</v>
          </cell>
          <cell r="BL199">
            <v>24.65</v>
          </cell>
          <cell r="BM199">
            <v>20.51</v>
          </cell>
          <cell r="BN199">
            <v>25.706</v>
          </cell>
          <cell r="BO199">
            <v>1212.221</v>
          </cell>
          <cell r="BR199">
            <v>1296.6020000000001</v>
          </cell>
          <cell r="BS199">
            <v>715.11400000000003</v>
          </cell>
          <cell r="BT199">
            <v>205.37700000000001</v>
          </cell>
          <cell r="BU199">
            <v>188.27799999999999</v>
          </cell>
          <cell r="BV199">
            <v>103.318</v>
          </cell>
          <cell r="BW199">
            <v>85.209000000000003</v>
          </cell>
          <cell r="BX199">
            <v>121.154</v>
          </cell>
          <cell r="BY199">
            <v>2715.0520000000001</v>
          </cell>
          <cell r="CA199">
            <v>286.40699999999998</v>
          </cell>
          <cell r="CB199">
            <v>294.70400000000001</v>
          </cell>
          <cell r="CD199">
            <v>8008.523000000001</v>
          </cell>
          <cell r="CE199">
            <v>8209.7530000000006</v>
          </cell>
          <cell r="CF199">
            <v>8051.1450000000004</v>
          </cell>
          <cell r="CH199">
            <v>0.35</v>
          </cell>
          <cell r="CI199">
            <v>-3924.89</v>
          </cell>
          <cell r="CQ199" t="str">
            <v>PriceTableXTXNGL</v>
          </cell>
        </row>
        <row r="200">
          <cell r="B200" t="str">
            <v>81-10-214</v>
          </cell>
          <cell r="C200" t="str">
            <v>CEMI-GTH00174WS</v>
          </cell>
          <cell r="D200" t="str">
            <v>Four 7's #2 CDP</v>
          </cell>
          <cell r="E200">
            <v>6643.4</v>
          </cell>
          <cell r="F200">
            <v>7901.66</v>
          </cell>
          <cell r="G200">
            <v>3068.009</v>
          </cell>
          <cell r="H200">
            <v>3431.27</v>
          </cell>
          <cell r="K200">
            <v>9711.4089999999997</v>
          </cell>
          <cell r="L200">
            <v>11332.93</v>
          </cell>
          <cell r="N200">
            <v>9711.4089999999997</v>
          </cell>
          <cell r="O200">
            <v>11332.93</v>
          </cell>
          <cell r="R200">
            <v>2.6238000000000001</v>
          </cell>
          <cell r="S200">
            <v>0.76929999999999998</v>
          </cell>
          <cell r="T200">
            <v>0.22109999999999999</v>
          </cell>
          <cell r="U200">
            <v>0.15809999999999999</v>
          </cell>
          <cell r="V200">
            <v>8.2199999999999995E-2</v>
          </cell>
          <cell r="W200">
            <v>6.5299999999999997E-2</v>
          </cell>
          <cell r="X200">
            <v>0.1225</v>
          </cell>
          <cell r="Y200">
            <v>4.0423</v>
          </cell>
          <cell r="AB200">
            <v>25480.794999999998</v>
          </cell>
          <cell r="AC200">
            <v>7470.9870000000001</v>
          </cell>
          <cell r="AD200">
            <v>2147.1930000000002</v>
          </cell>
          <cell r="AE200">
            <v>1535.374</v>
          </cell>
          <cell r="AF200">
            <v>798.27800000000002</v>
          </cell>
          <cell r="AG200">
            <v>634.15499999999997</v>
          </cell>
          <cell r="AH200">
            <v>1189.6479999999999</v>
          </cell>
          <cell r="AI200">
            <v>39256.43</v>
          </cell>
          <cell r="AL200">
            <v>20102.89</v>
          </cell>
          <cell r="AM200">
            <v>8033.085</v>
          </cell>
          <cell r="AN200">
            <v>2120.2649999999999</v>
          </cell>
          <cell r="AO200">
            <v>1866.7249999999999</v>
          </cell>
          <cell r="AP200">
            <v>921.94799999999998</v>
          </cell>
          <cell r="AQ200">
            <v>760.35</v>
          </cell>
          <cell r="AR200">
            <v>1081.1010000000001</v>
          </cell>
          <cell r="AS200">
            <v>34886.363999999994</v>
          </cell>
          <cell r="AU200">
            <v>1</v>
          </cell>
          <cell r="AX200">
            <v>20102.89</v>
          </cell>
          <cell r="AY200">
            <v>8033.085</v>
          </cell>
          <cell r="AZ200">
            <v>2120.2649999999999</v>
          </cell>
          <cell r="BA200">
            <v>1866.7249999999999</v>
          </cell>
          <cell r="BB200">
            <v>921.94799999999998</v>
          </cell>
          <cell r="BC200">
            <v>760.35</v>
          </cell>
          <cell r="BD200">
            <v>1081.1010000000001</v>
          </cell>
          <cell r="BE200">
            <v>34886.363999999994</v>
          </cell>
          <cell r="BH200">
            <v>755.98299999999995</v>
          </cell>
          <cell r="BI200">
            <v>293.25</v>
          </cell>
          <cell r="BJ200">
            <v>65.162999999999997</v>
          </cell>
          <cell r="BK200">
            <v>59.55</v>
          </cell>
          <cell r="BL200">
            <v>25.353999999999999</v>
          </cell>
          <cell r="BM200">
            <v>21.096</v>
          </cell>
          <cell r="BN200">
            <v>26.44</v>
          </cell>
          <cell r="BO200">
            <v>1246.836</v>
          </cell>
          <cell r="BR200">
            <v>1333.626</v>
          </cell>
          <cell r="BS200">
            <v>735.53300000000002</v>
          </cell>
          <cell r="BT200">
            <v>211.24199999999999</v>
          </cell>
          <cell r="BU200">
            <v>193.654</v>
          </cell>
          <cell r="BV200">
            <v>106.268</v>
          </cell>
          <cell r="BW200">
            <v>87.641999999999996</v>
          </cell>
          <cell r="BX200">
            <v>124.613</v>
          </cell>
          <cell r="BY200">
            <v>2792.578</v>
          </cell>
          <cell r="CA200">
            <v>294.58600000000001</v>
          </cell>
          <cell r="CB200">
            <v>303.12</v>
          </cell>
          <cell r="CD200">
            <v>8237.232</v>
          </cell>
          <cell r="CE200">
            <v>8444.2090000000007</v>
          </cell>
          <cell r="CF200">
            <v>8281.0720000000001</v>
          </cell>
          <cell r="CH200">
            <v>0.35</v>
          </cell>
          <cell r="CI200">
            <v>-4036.97</v>
          </cell>
          <cell r="CQ200" t="str">
            <v>PriceTableXTXNGL</v>
          </cell>
        </row>
        <row r="201">
          <cell r="B201" t="str">
            <v>81-10-349</v>
          </cell>
          <cell r="C201" t="str">
            <v>CEMI-GTH00174WS</v>
          </cell>
          <cell r="D201" t="str">
            <v>Campfire Marys Creek B CDP</v>
          </cell>
          <cell r="E201">
            <v>411.34800000000001</v>
          </cell>
          <cell r="F201">
            <v>491.55</v>
          </cell>
          <cell r="G201">
            <v>189.96600000000001</v>
          </cell>
          <cell r="H201">
            <v>213.45400000000001</v>
          </cell>
          <cell r="K201">
            <v>601.31400000000008</v>
          </cell>
          <cell r="L201">
            <v>705.00400000000002</v>
          </cell>
          <cell r="N201">
            <v>601.31400000000008</v>
          </cell>
          <cell r="O201">
            <v>705.00400000000002</v>
          </cell>
          <cell r="R201">
            <v>2.6941999999999999</v>
          </cell>
          <cell r="S201">
            <v>0.78649999999999998</v>
          </cell>
          <cell r="T201">
            <v>0.2137</v>
          </cell>
          <cell r="U201">
            <v>0.16600000000000001</v>
          </cell>
          <cell r="V201">
            <v>7.5700000000000003E-2</v>
          </cell>
          <cell r="W201">
            <v>5.57E-2</v>
          </cell>
          <cell r="X201">
            <v>0.21920000000000001</v>
          </cell>
          <cell r="Y201">
            <v>4.2110000000000003</v>
          </cell>
          <cell r="AB201">
            <v>1620.06</v>
          </cell>
          <cell r="AC201">
            <v>472.93299999999999</v>
          </cell>
          <cell r="AD201">
            <v>128.501</v>
          </cell>
          <cell r="AE201">
            <v>99.817999999999998</v>
          </cell>
          <cell r="AF201">
            <v>45.518999999999998</v>
          </cell>
          <cell r="AG201">
            <v>33.493000000000002</v>
          </cell>
          <cell r="AH201">
            <v>131.80799999999999</v>
          </cell>
          <cell r="AI201">
            <v>2532.1320000000001</v>
          </cell>
          <cell r="AL201">
            <v>1278.135</v>
          </cell>
          <cell r="AM201">
            <v>508.51499999999999</v>
          </cell>
          <cell r="AN201">
            <v>126.889</v>
          </cell>
          <cell r="AO201">
            <v>121.36</v>
          </cell>
          <cell r="AP201">
            <v>52.570999999999998</v>
          </cell>
          <cell r="AQ201">
            <v>40.158000000000001</v>
          </cell>
          <cell r="AR201">
            <v>119.78100000000001</v>
          </cell>
          <cell r="AS201">
            <v>2247.4089999999997</v>
          </cell>
          <cell r="AU201">
            <v>1</v>
          </cell>
          <cell r="AX201">
            <v>1278.135</v>
          </cell>
          <cell r="AY201">
            <v>508.51499999999999</v>
          </cell>
          <cell r="AZ201">
            <v>126.889</v>
          </cell>
          <cell r="BA201">
            <v>121.36</v>
          </cell>
          <cell r="BB201">
            <v>52.570999999999998</v>
          </cell>
          <cell r="BC201">
            <v>40.158000000000001</v>
          </cell>
          <cell r="BD201">
            <v>119.78100000000001</v>
          </cell>
          <cell r="BE201">
            <v>2247.4089999999997</v>
          </cell>
          <cell r="BH201">
            <v>48.064999999999998</v>
          </cell>
          <cell r="BI201">
            <v>18.562999999999999</v>
          </cell>
          <cell r="BJ201">
            <v>3.9</v>
          </cell>
          <cell r="BK201">
            <v>3.871</v>
          </cell>
          <cell r="BL201">
            <v>1.446</v>
          </cell>
          <cell r="BM201">
            <v>1.1140000000000001</v>
          </cell>
          <cell r="BN201">
            <v>2.9289999999999998</v>
          </cell>
          <cell r="BO201">
            <v>79.888000000000005</v>
          </cell>
          <cell r="BR201">
            <v>84.790999999999997</v>
          </cell>
          <cell r="BS201">
            <v>46.561</v>
          </cell>
          <cell r="BT201">
            <v>12.641999999999999</v>
          </cell>
          <cell r="BU201">
            <v>12.59</v>
          </cell>
          <cell r="BV201">
            <v>6.06</v>
          </cell>
          <cell r="BW201">
            <v>4.6289999999999996</v>
          </cell>
          <cell r="BX201">
            <v>13.807</v>
          </cell>
          <cell r="BY201">
            <v>181.07999999999998</v>
          </cell>
          <cell r="CA201">
            <v>18.326000000000001</v>
          </cell>
          <cell r="CB201">
            <v>18.856999999999999</v>
          </cell>
          <cell r="CD201">
            <v>505.06700000000001</v>
          </cell>
          <cell r="CE201">
            <v>517.75800000000004</v>
          </cell>
          <cell r="CF201">
            <v>507.755</v>
          </cell>
          <cell r="CH201">
            <v>0.35</v>
          </cell>
          <cell r="CI201">
            <v>-251.13</v>
          </cell>
          <cell r="CQ201" t="str">
            <v>PriceTableXTXNGL</v>
          </cell>
        </row>
        <row r="202">
          <cell r="B202" t="str">
            <v>81-40-080</v>
          </cell>
          <cell r="C202" t="str">
            <v>CEMI-GTH00174WS</v>
          </cell>
          <cell r="D202" t="str">
            <v>Mary's Creek 1H</v>
          </cell>
          <cell r="E202">
            <v>123.42100000000001</v>
          </cell>
          <cell r="F202">
            <v>145.99600000000001</v>
          </cell>
          <cell r="G202">
            <v>56.997</v>
          </cell>
          <cell r="H202">
            <v>63.398000000000003</v>
          </cell>
          <cell r="K202">
            <v>180.41800000000001</v>
          </cell>
          <cell r="L202">
            <v>209.39400000000001</v>
          </cell>
          <cell r="N202">
            <v>180.41800000000001</v>
          </cell>
          <cell r="O202">
            <v>209.39400000000001</v>
          </cell>
          <cell r="R202">
            <v>2.6183999999999998</v>
          </cell>
          <cell r="S202">
            <v>0.74250000000000005</v>
          </cell>
          <cell r="T202">
            <v>0.19869999999999999</v>
          </cell>
          <cell r="U202">
            <v>0.15490000000000001</v>
          </cell>
          <cell r="V202">
            <v>7.1099999999999997E-2</v>
          </cell>
          <cell r="W202">
            <v>5.3800000000000001E-2</v>
          </cell>
          <cell r="X202">
            <v>0.18840000000000001</v>
          </cell>
          <cell r="Y202">
            <v>4.0278</v>
          </cell>
          <cell r="AB202">
            <v>472.40600000000001</v>
          </cell>
          <cell r="AC202">
            <v>133.96</v>
          </cell>
          <cell r="AD202">
            <v>35.848999999999997</v>
          </cell>
          <cell r="AE202">
            <v>27.946999999999999</v>
          </cell>
          <cell r="AF202">
            <v>12.827999999999999</v>
          </cell>
          <cell r="AG202">
            <v>9.7059999999999995</v>
          </cell>
          <cell r="AH202">
            <v>33.991</v>
          </cell>
          <cell r="AI202">
            <v>726.68700000000001</v>
          </cell>
          <cell r="AL202">
            <v>372.70100000000002</v>
          </cell>
          <cell r="AM202">
            <v>144.03899999999999</v>
          </cell>
          <cell r="AN202">
            <v>35.399000000000001</v>
          </cell>
          <cell r="AO202">
            <v>33.978000000000002</v>
          </cell>
          <cell r="AP202">
            <v>14.815</v>
          </cell>
          <cell r="AQ202">
            <v>11.637</v>
          </cell>
          <cell r="AR202">
            <v>30.89</v>
          </cell>
          <cell r="AS202">
            <v>643.45899999999995</v>
          </cell>
          <cell r="AU202">
            <v>1</v>
          </cell>
          <cell r="AX202">
            <v>372.70100000000002</v>
          </cell>
          <cell r="AY202">
            <v>144.03899999999999</v>
          </cell>
          <cell r="AZ202">
            <v>35.399000000000001</v>
          </cell>
          <cell r="BA202">
            <v>33.978000000000002</v>
          </cell>
          <cell r="BB202">
            <v>14.815</v>
          </cell>
          <cell r="BC202">
            <v>11.637</v>
          </cell>
          <cell r="BD202">
            <v>30.89</v>
          </cell>
          <cell r="BE202">
            <v>643.45899999999995</v>
          </cell>
          <cell r="BH202">
            <v>14.016</v>
          </cell>
          <cell r="BI202">
            <v>5.258</v>
          </cell>
          <cell r="BJ202">
            <v>1.0880000000000001</v>
          </cell>
          <cell r="BK202">
            <v>1.0840000000000001</v>
          </cell>
          <cell r="BL202">
            <v>0.40699999999999997</v>
          </cell>
          <cell r="BM202">
            <v>0.32300000000000001</v>
          </cell>
          <cell r="BN202">
            <v>0.755</v>
          </cell>
          <cell r="BO202">
            <v>22.931000000000001</v>
          </cell>
          <cell r="BR202">
            <v>24.725000000000001</v>
          </cell>
          <cell r="BS202">
            <v>13.189</v>
          </cell>
          <cell r="BT202">
            <v>3.5270000000000001</v>
          </cell>
          <cell r="BU202">
            <v>3.5249999999999999</v>
          </cell>
          <cell r="BV202">
            <v>1.708</v>
          </cell>
          <cell r="BW202">
            <v>1.341</v>
          </cell>
          <cell r="BX202">
            <v>3.5609999999999999</v>
          </cell>
          <cell r="BY202">
            <v>51.576000000000001</v>
          </cell>
          <cell r="CA202">
            <v>5.4429999999999996</v>
          </cell>
          <cell r="CB202">
            <v>5.601</v>
          </cell>
          <cell r="CD202">
            <v>152.21700000000001</v>
          </cell>
          <cell r="CE202">
            <v>156.042</v>
          </cell>
          <cell r="CF202">
            <v>153.02699999999999</v>
          </cell>
          <cell r="CH202">
            <v>0.35</v>
          </cell>
          <cell r="CI202">
            <v>-74.59</v>
          </cell>
          <cell r="CQ202" t="str">
            <v>PriceTableXTXNGL</v>
          </cell>
        </row>
        <row r="203">
          <cell r="B203" t="str">
            <v>81-40-085</v>
          </cell>
          <cell r="C203" t="str">
            <v>CEMI-GTH00174WS</v>
          </cell>
          <cell r="D203" t="str">
            <v>Mary's Creek 3H</v>
          </cell>
          <cell r="E203">
            <v>63.670999999999999</v>
          </cell>
          <cell r="F203">
            <v>74.233000000000004</v>
          </cell>
          <cell r="G203">
            <v>29.404</v>
          </cell>
          <cell r="H203">
            <v>32.234999999999999</v>
          </cell>
          <cell r="K203">
            <v>93.075000000000003</v>
          </cell>
          <cell r="L203">
            <v>106.468</v>
          </cell>
          <cell r="N203">
            <v>93.075000000000003</v>
          </cell>
          <cell r="O203">
            <v>106.468</v>
          </cell>
          <cell r="R203">
            <v>2.5127000000000002</v>
          </cell>
          <cell r="S203">
            <v>0.64880000000000004</v>
          </cell>
          <cell r="T203">
            <v>0.15390000000000001</v>
          </cell>
          <cell r="U203">
            <v>0.126</v>
          </cell>
          <cell r="V203">
            <v>0.05</v>
          </cell>
          <cell r="W203">
            <v>3.49E-2</v>
          </cell>
          <cell r="X203">
            <v>0.15290000000000001</v>
          </cell>
          <cell r="Y203">
            <v>3.6791999999999998</v>
          </cell>
          <cell r="AB203">
            <v>233.87</v>
          </cell>
          <cell r="AC203">
            <v>60.387</v>
          </cell>
          <cell r="AD203">
            <v>14.324</v>
          </cell>
          <cell r="AE203">
            <v>11.727</v>
          </cell>
          <cell r="AF203">
            <v>4.6539999999999999</v>
          </cell>
          <cell r="AG203">
            <v>3.2480000000000002</v>
          </cell>
          <cell r="AH203">
            <v>14.231</v>
          </cell>
          <cell r="AI203">
            <v>342.44099999999997</v>
          </cell>
          <cell r="AL203">
            <v>184.51</v>
          </cell>
          <cell r="AM203">
            <v>64.930000000000007</v>
          </cell>
          <cell r="AN203">
            <v>14.144</v>
          </cell>
          <cell r="AO203">
            <v>14.257999999999999</v>
          </cell>
          <cell r="AP203">
            <v>5.375</v>
          </cell>
          <cell r="AQ203">
            <v>3.8940000000000001</v>
          </cell>
          <cell r="AR203">
            <v>12.933</v>
          </cell>
          <cell r="AS203">
            <v>300.04399999999998</v>
          </cell>
          <cell r="AU203">
            <v>1</v>
          </cell>
          <cell r="AX203">
            <v>184.51</v>
          </cell>
          <cell r="AY203">
            <v>64.930000000000007</v>
          </cell>
          <cell r="AZ203">
            <v>14.144</v>
          </cell>
          <cell r="BA203">
            <v>14.257999999999999</v>
          </cell>
          <cell r="BB203">
            <v>5.375</v>
          </cell>
          <cell r="BC203">
            <v>3.8940000000000001</v>
          </cell>
          <cell r="BD203">
            <v>12.933</v>
          </cell>
          <cell r="BE203">
            <v>300.04399999999998</v>
          </cell>
          <cell r="BH203">
            <v>6.9390000000000001</v>
          </cell>
          <cell r="BI203">
            <v>2.37</v>
          </cell>
          <cell r="BJ203">
            <v>0.435</v>
          </cell>
          <cell r="BK203">
            <v>0.45500000000000002</v>
          </cell>
          <cell r="BL203">
            <v>0.14799999999999999</v>
          </cell>
          <cell r="BM203">
            <v>0.108</v>
          </cell>
          <cell r="BN203">
            <v>0.316</v>
          </cell>
          <cell r="BO203">
            <v>10.771000000000003</v>
          </cell>
          <cell r="BR203">
            <v>12.24</v>
          </cell>
          <cell r="BS203">
            <v>5.9450000000000003</v>
          </cell>
          <cell r="BT203">
            <v>1.409</v>
          </cell>
          <cell r="BU203">
            <v>1.4790000000000001</v>
          </cell>
          <cell r="BV203">
            <v>0.62</v>
          </cell>
          <cell r="BW203">
            <v>0.44900000000000001</v>
          </cell>
          <cell r="BX203">
            <v>1.4910000000000001</v>
          </cell>
          <cell r="BY203">
            <v>23.633000000000003</v>
          </cell>
          <cell r="CA203">
            <v>2.7679999999999998</v>
          </cell>
          <cell r="CB203">
            <v>2.8479999999999999</v>
          </cell>
          <cell r="CD203">
            <v>79.987000000000009</v>
          </cell>
          <cell r="CE203">
            <v>81.997</v>
          </cell>
          <cell r="CF203">
            <v>80.412999999999997</v>
          </cell>
          <cell r="CH203">
            <v>0.35</v>
          </cell>
          <cell r="CI203">
            <v>-37.93</v>
          </cell>
          <cell r="CQ203" t="str">
            <v>PriceTableXTXNGL</v>
          </cell>
        </row>
        <row r="204">
          <cell r="B204" t="str">
            <v>81-40-139</v>
          </cell>
          <cell r="C204" t="str">
            <v>CEMI-GTH00174WS</v>
          </cell>
          <cell r="D204" t="str">
            <v>Mary's  Creek 5H</v>
          </cell>
          <cell r="E204">
            <v>43.350999999999999</v>
          </cell>
          <cell r="F204">
            <v>51.655000000000001</v>
          </cell>
          <cell r="G204">
            <v>20.02</v>
          </cell>
          <cell r="H204">
            <v>22.431000000000001</v>
          </cell>
          <cell r="K204">
            <v>63.370999999999995</v>
          </cell>
          <cell r="L204">
            <v>74.085999999999999</v>
          </cell>
          <cell r="N204">
            <v>63.370999999999995</v>
          </cell>
          <cell r="O204">
            <v>74.085999999999999</v>
          </cell>
          <cell r="R204">
            <v>2.6368</v>
          </cell>
          <cell r="S204">
            <v>0.73919999999999997</v>
          </cell>
          <cell r="T204">
            <v>0.20169999999999999</v>
          </cell>
          <cell r="U204">
            <v>0.14549999999999999</v>
          </cell>
          <cell r="V204">
            <v>7.2599999999999998E-2</v>
          </cell>
          <cell r="W204">
            <v>5.7700000000000001E-2</v>
          </cell>
          <cell r="X204">
            <v>0.20569999999999999</v>
          </cell>
          <cell r="Y204">
            <v>4.0591999999999997</v>
          </cell>
          <cell r="AB204">
            <v>167.09700000000001</v>
          </cell>
          <cell r="AC204">
            <v>46.844000000000001</v>
          </cell>
          <cell r="AD204">
            <v>12.782</v>
          </cell>
          <cell r="AE204">
            <v>9.2200000000000006</v>
          </cell>
          <cell r="AF204">
            <v>4.601</v>
          </cell>
          <cell r="AG204">
            <v>3.657</v>
          </cell>
          <cell r="AH204">
            <v>13.035</v>
          </cell>
          <cell r="AI204">
            <v>257.23600000000005</v>
          </cell>
          <cell r="AL204">
            <v>131.83000000000001</v>
          </cell>
          <cell r="AM204">
            <v>50.368000000000002</v>
          </cell>
          <cell r="AN204">
            <v>12.622</v>
          </cell>
          <cell r="AO204">
            <v>11.21</v>
          </cell>
          <cell r="AP204">
            <v>5.3140000000000001</v>
          </cell>
          <cell r="AQ204">
            <v>4.3849999999999998</v>
          </cell>
          <cell r="AR204">
            <v>11.846</v>
          </cell>
          <cell r="AS204">
            <v>227.57499999999999</v>
          </cell>
          <cell r="AU204">
            <v>1</v>
          </cell>
          <cell r="AX204">
            <v>131.83000000000001</v>
          </cell>
          <cell r="AY204">
            <v>50.368000000000002</v>
          </cell>
          <cell r="AZ204">
            <v>12.622</v>
          </cell>
          <cell r="BA204">
            <v>11.21</v>
          </cell>
          <cell r="BB204">
            <v>5.3140000000000001</v>
          </cell>
          <cell r="BC204">
            <v>4.3849999999999998</v>
          </cell>
          <cell r="BD204">
            <v>11.846</v>
          </cell>
          <cell r="BE204">
            <v>227.57499999999999</v>
          </cell>
          <cell r="BH204">
            <v>4.9580000000000002</v>
          </cell>
          <cell r="BI204">
            <v>1.839</v>
          </cell>
          <cell r="BJ204">
            <v>0.38800000000000001</v>
          </cell>
          <cell r="BK204">
            <v>0.35799999999999998</v>
          </cell>
          <cell r="BL204">
            <v>0.14599999999999999</v>
          </cell>
          <cell r="BM204">
            <v>0.122</v>
          </cell>
          <cell r="BN204">
            <v>0.28999999999999998</v>
          </cell>
          <cell r="BO204">
            <v>8.1009999999999991</v>
          </cell>
          <cell r="BR204">
            <v>8.7460000000000004</v>
          </cell>
          <cell r="BS204">
            <v>4.6120000000000001</v>
          </cell>
          <cell r="BT204">
            <v>1.258</v>
          </cell>
          <cell r="BU204">
            <v>1.163</v>
          </cell>
          <cell r="BV204">
            <v>0.61299999999999999</v>
          </cell>
          <cell r="BW204">
            <v>0.505</v>
          </cell>
          <cell r="BX204">
            <v>1.365</v>
          </cell>
          <cell r="BY204">
            <v>18.261999999999997</v>
          </cell>
          <cell r="CA204">
            <v>1.9259999999999999</v>
          </cell>
          <cell r="CB204">
            <v>1.982</v>
          </cell>
          <cell r="CD204">
            <v>53.841999999999999</v>
          </cell>
          <cell r="CE204">
            <v>55.195</v>
          </cell>
          <cell r="CF204">
            <v>54.128999999999998</v>
          </cell>
          <cell r="CH204">
            <v>0.35</v>
          </cell>
          <cell r="CI204">
            <v>-26.39</v>
          </cell>
          <cell r="CQ204" t="str">
            <v>PriceTableXTXNGL</v>
          </cell>
        </row>
        <row r="205">
          <cell r="B205" t="str">
            <v>81-40-140</v>
          </cell>
          <cell r="C205" t="str">
            <v>CEMI-GTH00174WS</v>
          </cell>
          <cell r="D205" t="str">
            <v>Mary's  Creek 7H</v>
          </cell>
          <cell r="E205">
            <v>0</v>
          </cell>
          <cell r="F205">
            <v>0</v>
          </cell>
          <cell r="G205">
            <v>0</v>
          </cell>
          <cell r="H205">
            <v>0</v>
          </cell>
          <cell r="K205">
            <v>0</v>
          </cell>
          <cell r="L205">
            <v>0</v>
          </cell>
          <cell r="N205">
            <v>0</v>
          </cell>
          <cell r="O205">
            <v>0</v>
          </cell>
          <cell r="R205">
            <v>2.6735000000000002</v>
          </cell>
          <cell r="S205">
            <v>0.75590000000000002</v>
          </cell>
          <cell r="T205">
            <v>0.20419999999999999</v>
          </cell>
          <cell r="U205">
            <v>0.1507</v>
          </cell>
          <cell r="V205">
            <v>7.0300000000000001E-2</v>
          </cell>
          <cell r="W205">
            <v>5.5300000000000002E-2</v>
          </cell>
          <cell r="X205">
            <v>9.0700000000000003E-2</v>
          </cell>
          <cell r="Y205">
            <v>4.0006000000000004</v>
          </cell>
          <cell r="AB205">
            <v>0</v>
          </cell>
          <cell r="AC205">
            <v>0</v>
          </cell>
          <cell r="AD205">
            <v>0</v>
          </cell>
          <cell r="AE205">
            <v>0</v>
          </cell>
          <cell r="AF205">
            <v>0</v>
          </cell>
          <cell r="AG205">
            <v>0</v>
          </cell>
          <cell r="AH205">
            <v>0</v>
          </cell>
          <cell r="AI205">
            <v>0</v>
          </cell>
          <cell r="AL205">
            <v>0</v>
          </cell>
          <cell r="AM205">
            <v>0</v>
          </cell>
          <cell r="AN205">
            <v>0</v>
          </cell>
          <cell r="AO205">
            <v>0</v>
          </cell>
          <cell r="AP205">
            <v>0</v>
          </cell>
          <cell r="AQ205">
            <v>0</v>
          </cell>
          <cell r="AR205">
            <v>0</v>
          </cell>
          <cell r="AS205">
            <v>0</v>
          </cell>
          <cell r="AU205">
            <v>1</v>
          </cell>
          <cell r="AX205">
            <v>0</v>
          </cell>
          <cell r="AY205">
            <v>0</v>
          </cell>
          <cell r="AZ205">
            <v>0</v>
          </cell>
          <cell r="BA205">
            <v>0</v>
          </cell>
          <cell r="BB205">
            <v>0</v>
          </cell>
          <cell r="BC205">
            <v>0</v>
          </cell>
          <cell r="BD205">
            <v>0</v>
          </cell>
          <cell r="BE205">
            <v>0</v>
          </cell>
          <cell r="BH205">
            <v>0</v>
          </cell>
          <cell r="BI205">
            <v>0</v>
          </cell>
          <cell r="BJ205">
            <v>0</v>
          </cell>
          <cell r="BK205">
            <v>0</v>
          </cell>
          <cell r="BL205">
            <v>0</v>
          </cell>
          <cell r="BM205">
            <v>0</v>
          </cell>
          <cell r="BN205">
            <v>0</v>
          </cell>
          <cell r="BO205">
            <v>0</v>
          </cell>
          <cell r="BR205">
            <v>0</v>
          </cell>
          <cell r="BS205">
            <v>0</v>
          </cell>
          <cell r="BT205">
            <v>0</v>
          </cell>
          <cell r="BU205">
            <v>0</v>
          </cell>
          <cell r="BV205">
            <v>0</v>
          </cell>
          <cell r="BW205">
            <v>0</v>
          </cell>
          <cell r="BX205">
            <v>0</v>
          </cell>
          <cell r="BY205">
            <v>0</v>
          </cell>
          <cell r="CA205">
            <v>0</v>
          </cell>
          <cell r="CB205">
            <v>0</v>
          </cell>
          <cell r="CD205">
            <v>0</v>
          </cell>
          <cell r="CE205">
            <v>0</v>
          </cell>
          <cell r="CF205">
            <v>0</v>
          </cell>
          <cell r="CH205">
            <v>0.35</v>
          </cell>
          <cell r="CI205">
            <v>0</v>
          </cell>
          <cell r="CQ205" t="str">
            <v>PriceTableXTXNGL</v>
          </cell>
        </row>
        <row r="206">
          <cell r="B206" t="str">
            <v>81-40-141</v>
          </cell>
          <cell r="C206" t="str">
            <v>CEMI-GTH00174WS</v>
          </cell>
          <cell r="D206" t="str">
            <v>Mary's Creek 8H</v>
          </cell>
          <cell r="E206">
            <v>36.853999999999999</v>
          </cell>
          <cell r="F206">
            <v>43.963000000000001</v>
          </cell>
          <cell r="G206">
            <v>17.02</v>
          </cell>
          <cell r="H206">
            <v>19.091000000000001</v>
          </cell>
          <cell r="K206">
            <v>53.873999999999995</v>
          </cell>
          <cell r="L206">
            <v>63.054000000000002</v>
          </cell>
          <cell r="N206">
            <v>53.873999999999995</v>
          </cell>
          <cell r="O206">
            <v>63.054000000000002</v>
          </cell>
          <cell r="R206">
            <v>2.6438000000000001</v>
          </cell>
          <cell r="S206">
            <v>0.74370000000000003</v>
          </cell>
          <cell r="T206">
            <v>0.20380000000000001</v>
          </cell>
          <cell r="U206">
            <v>0.14649999999999999</v>
          </cell>
          <cell r="V206">
            <v>7.3700000000000002E-2</v>
          </cell>
          <cell r="W206">
            <v>5.8599999999999999E-2</v>
          </cell>
          <cell r="X206">
            <v>0.21429999999999999</v>
          </cell>
          <cell r="Y206">
            <v>4.0843999999999996</v>
          </cell>
          <cell r="AB206">
            <v>142.43199999999999</v>
          </cell>
          <cell r="AC206">
            <v>40.066000000000003</v>
          </cell>
          <cell r="AD206">
            <v>10.98</v>
          </cell>
          <cell r="AE206">
            <v>7.8929999999999998</v>
          </cell>
          <cell r="AF206">
            <v>3.9710000000000001</v>
          </cell>
          <cell r="AG206">
            <v>3.157</v>
          </cell>
          <cell r="AH206">
            <v>11.545</v>
          </cell>
          <cell r="AI206">
            <v>220.04399999999998</v>
          </cell>
          <cell r="AL206">
            <v>112.371</v>
          </cell>
          <cell r="AM206">
            <v>43.08</v>
          </cell>
          <cell r="AN206">
            <v>10.842000000000001</v>
          </cell>
          <cell r="AO206">
            <v>9.5960000000000001</v>
          </cell>
          <cell r="AP206">
            <v>4.5860000000000003</v>
          </cell>
          <cell r="AQ206">
            <v>3.7850000000000001</v>
          </cell>
          <cell r="AR206">
            <v>10.492000000000001</v>
          </cell>
          <cell r="AS206">
            <v>194.75200000000001</v>
          </cell>
          <cell r="AU206">
            <v>1</v>
          </cell>
          <cell r="AX206">
            <v>112.371</v>
          </cell>
          <cell r="AY206">
            <v>43.08</v>
          </cell>
          <cell r="AZ206">
            <v>10.842000000000001</v>
          </cell>
          <cell r="BA206">
            <v>9.5960000000000001</v>
          </cell>
          <cell r="BB206">
            <v>4.5860000000000003</v>
          </cell>
          <cell r="BC206">
            <v>3.7850000000000001</v>
          </cell>
          <cell r="BD206">
            <v>10.492000000000001</v>
          </cell>
          <cell r="BE206">
            <v>194.75200000000001</v>
          </cell>
          <cell r="BH206">
            <v>4.226</v>
          </cell>
          <cell r="BI206">
            <v>1.573</v>
          </cell>
          <cell r="BJ206">
            <v>0.33300000000000002</v>
          </cell>
          <cell r="BK206">
            <v>0.30599999999999999</v>
          </cell>
          <cell r="BL206">
            <v>0.126</v>
          </cell>
          <cell r="BM206">
            <v>0.105</v>
          </cell>
          <cell r="BN206">
            <v>0.25700000000000001</v>
          </cell>
          <cell r="BO206">
            <v>6.9260000000000002</v>
          </cell>
          <cell r="BR206">
            <v>7.4550000000000001</v>
          </cell>
          <cell r="BS206">
            <v>3.9449999999999998</v>
          </cell>
          <cell r="BT206">
            <v>1.08</v>
          </cell>
          <cell r="BU206">
            <v>0.995</v>
          </cell>
          <cell r="BV206">
            <v>0.52900000000000003</v>
          </cell>
          <cell r="BW206">
            <v>0.436</v>
          </cell>
          <cell r="BX206">
            <v>1.2090000000000001</v>
          </cell>
          <cell r="BY206">
            <v>15.648999999999999</v>
          </cell>
          <cell r="CA206">
            <v>1.639</v>
          </cell>
          <cell r="CB206">
            <v>1.6859999999999999</v>
          </cell>
          <cell r="CD206">
            <v>45.719000000000001</v>
          </cell>
          <cell r="CE206">
            <v>46.868000000000002</v>
          </cell>
          <cell r="CF206">
            <v>45.963000000000001</v>
          </cell>
          <cell r="CH206">
            <v>0.35</v>
          </cell>
          <cell r="CI206">
            <v>-22.46</v>
          </cell>
          <cell r="CQ206" t="str">
            <v>PriceTableXTXNGL</v>
          </cell>
        </row>
        <row r="207">
          <cell r="B207" t="str">
            <v>81-40-144</v>
          </cell>
          <cell r="C207" t="str">
            <v>CEMI-GTH00174WS</v>
          </cell>
          <cell r="D207" t="str">
            <v>Mary's Creek 6H</v>
          </cell>
          <cell r="E207">
            <v>160.084</v>
          </cell>
          <cell r="F207">
            <v>189.89400000000001</v>
          </cell>
          <cell r="G207">
            <v>73.929000000000002</v>
          </cell>
          <cell r="H207">
            <v>82.460999999999999</v>
          </cell>
          <cell r="K207">
            <v>234.01300000000001</v>
          </cell>
          <cell r="L207">
            <v>272.35500000000002</v>
          </cell>
          <cell r="N207">
            <v>234.01300000000001</v>
          </cell>
          <cell r="O207">
            <v>272.35500000000002</v>
          </cell>
          <cell r="R207">
            <v>2.6698</v>
          </cell>
          <cell r="S207">
            <v>0.73929999999999996</v>
          </cell>
          <cell r="T207">
            <v>0.1923</v>
          </cell>
          <cell r="U207">
            <v>0.1457</v>
          </cell>
          <cell r="V207">
            <v>6.54E-2</v>
          </cell>
          <cell r="W207">
            <v>4.9500000000000002E-2</v>
          </cell>
          <cell r="X207">
            <v>0.1948</v>
          </cell>
          <cell r="Y207">
            <v>4.0568</v>
          </cell>
          <cell r="AB207">
            <v>624.76800000000003</v>
          </cell>
          <cell r="AC207">
            <v>173.006</v>
          </cell>
          <cell r="AD207">
            <v>45.000999999999998</v>
          </cell>
          <cell r="AE207">
            <v>34.095999999999997</v>
          </cell>
          <cell r="AF207">
            <v>15.304</v>
          </cell>
          <cell r="AG207">
            <v>11.584</v>
          </cell>
          <cell r="AH207">
            <v>45.585999999999999</v>
          </cell>
          <cell r="AI207">
            <v>949.34499999999991</v>
          </cell>
          <cell r="AL207">
            <v>492.90600000000001</v>
          </cell>
          <cell r="AM207">
            <v>186.023</v>
          </cell>
          <cell r="AN207">
            <v>44.436999999999998</v>
          </cell>
          <cell r="AO207">
            <v>41.454000000000001</v>
          </cell>
          <cell r="AP207">
            <v>17.675000000000001</v>
          </cell>
          <cell r="AQ207">
            <v>13.888999999999999</v>
          </cell>
          <cell r="AR207">
            <v>41.427</v>
          </cell>
          <cell r="AS207">
            <v>837.81099999999992</v>
          </cell>
          <cell r="AU207">
            <v>1</v>
          </cell>
          <cell r="AX207">
            <v>492.90600000000001</v>
          </cell>
          <cell r="AY207">
            <v>186.023</v>
          </cell>
          <cell r="AZ207">
            <v>44.436999999999998</v>
          </cell>
          <cell r="BA207">
            <v>41.454000000000001</v>
          </cell>
          <cell r="BB207">
            <v>17.675000000000001</v>
          </cell>
          <cell r="BC207">
            <v>13.888999999999999</v>
          </cell>
          <cell r="BD207">
            <v>41.427</v>
          </cell>
          <cell r="BE207">
            <v>837.81099999999992</v>
          </cell>
          <cell r="BH207">
            <v>18.536000000000001</v>
          </cell>
          <cell r="BI207">
            <v>6.7910000000000004</v>
          </cell>
          <cell r="BJ207">
            <v>1.3660000000000001</v>
          </cell>
          <cell r="BK207">
            <v>1.3220000000000001</v>
          </cell>
          <cell r="BL207">
            <v>0.48599999999999999</v>
          </cell>
          <cell r="BM207">
            <v>0.38500000000000001</v>
          </cell>
          <cell r="BN207">
            <v>1.0129999999999999</v>
          </cell>
          <cell r="BO207">
            <v>29.899000000000001</v>
          </cell>
          <cell r="BR207">
            <v>32.698999999999998</v>
          </cell>
          <cell r="BS207">
            <v>17.033000000000001</v>
          </cell>
          <cell r="BT207">
            <v>4.4269999999999996</v>
          </cell>
          <cell r="BU207">
            <v>4.3</v>
          </cell>
          <cell r="BV207">
            <v>2.0369999999999999</v>
          </cell>
          <cell r="BW207">
            <v>1.601</v>
          </cell>
          <cell r="BX207">
            <v>4.7750000000000004</v>
          </cell>
          <cell r="BY207">
            <v>66.872</v>
          </cell>
          <cell r="CA207">
            <v>7.08</v>
          </cell>
          <cell r="CB207">
            <v>7.2850000000000001</v>
          </cell>
          <cell r="CD207">
            <v>198.19800000000001</v>
          </cell>
          <cell r="CE207">
            <v>203.178</v>
          </cell>
          <cell r="CF207">
            <v>199.25299999999999</v>
          </cell>
          <cell r="CH207">
            <v>0.35</v>
          </cell>
          <cell r="CI207">
            <v>-97.02</v>
          </cell>
          <cell r="CQ207" t="str">
            <v>PriceTableXTXNGL</v>
          </cell>
        </row>
        <row r="208">
          <cell r="B208" t="str">
            <v>81-40-179</v>
          </cell>
          <cell r="C208" t="str">
            <v>CEMI-GTH00174WS</v>
          </cell>
          <cell r="D208" t="str">
            <v>Chesapeake Ward</v>
          </cell>
          <cell r="E208">
            <v>977.35900000000004</v>
          </cell>
          <cell r="F208">
            <v>1129.356</v>
          </cell>
          <cell r="G208">
            <v>451.35700000000003</v>
          </cell>
          <cell r="H208">
            <v>490.41899999999998</v>
          </cell>
          <cell r="K208">
            <v>1428.7160000000001</v>
          </cell>
          <cell r="L208">
            <v>1619.7750000000001</v>
          </cell>
          <cell r="N208">
            <v>1428.7160000000001</v>
          </cell>
          <cell r="O208">
            <v>1619.7750000000001</v>
          </cell>
          <cell r="R208">
            <v>2.4958999999999998</v>
          </cell>
          <cell r="S208">
            <v>0.6552</v>
          </cell>
          <cell r="T208">
            <v>0.16589999999999999</v>
          </cell>
          <cell r="U208">
            <v>0.14449999999999999</v>
          </cell>
          <cell r="V208">
            <v>5.9799999999999999E-2</v>
          </cell>
          <cell r="W208">
            <v>4.0500000000000001E-2</v>
          </cell>
          <cell r="X208">
            <v>6.7100000000000007E-2</v>
          </cell>
          <cell r="Y208">
            <v>3.6288999999999998</v>
          </cell>
          <cell r="AB208">
            <v>3565.9319999999998</v>
          </cell>
          <cell r="AC208">
            <v>936.09500000000003</v>
          </cell>
          <cell r="AD208">
            <v>237.024</v>
          </cell>
          <cell r="AE208">
            <v>206.44900000000001</v>
          </cell>
          <cell r="AF208">
            <v>85.436999999999998</v>
          </cell>
          <cell r="AG208">
            <v>57.863</v>
          </cell>
          <cell r="AH208">
            <v>95.867000000000004</v>
          </cell>
          <cell r="AI208">
            <v>5184.6670000000004</v>
          </cell>
          <cell r="AL208">
            <v>2813.3159999999998</v>
          </cell>
          <cell r="AM208">
            <v>1006.524</v>
          </cell>
          <cell r="AN208">
            <v>234.05099999999999</v>
          </cell>
          <cell r="AO208">
            <v>251.00299999999999</v>
          </cell>
          <cell r="AP208">
            <v>98.673000000000002</v>
          </cell>
          <cell r="AQ208">
            <v>69.378</v>
          </cell>
          <cell r="AR208">
            <v>87.12</v>
          </cell>
          <cell r="AS208">
            <v>4560.0649999999987</v>
          </cell>
          <cell r="AU208">
            <v>1</v>
          </cell>
          <cell r="AX208">
            <v>2813.3159999999998</v>
          </cell>
          <cell r="AY208">
            <v>1006.524</v>
          </cell>
          <cell r="AZ208">
            <v>234.05099999999999</v>
          </cell>
          <cell r="BA208">
            <v>251.00299999999999</v>
          </cell>
          <cell r="BB208">
            <v>98.673000000000002</v>
          </cell>
          <cell r="BC208">
            <v>69.378</v>
          </cell>
          <cell r="BD208">
            <v>87.12</v>
          </cell>
          <cell r="BE208">
            <v>4560.0649999999987</v>
          </cell>
          <cell r="BH208">
            <v>105.797</v>
          </cell>
          <cell r="BI208">
            <v>36.743000000000002</v>
          </cell>
          <cell r="BJ208">
            <v>7.1929999999999996</v>
          </cell>
          <cell r="BK208">
            <v>8.0069999999999997</v>
          </cell>
          <cell r="BL208">
            <v>2.714</v>
          </cell>
          <cell r="BM208">
            <v>1.925</v>
          </cell>
          <cell r="BN208">
            <v>2.1309999999999998</v>
          </cell>
          <cell r="BO208">
            <v>164.51000000000002</v>
          </cell>
          <cell r="BR208">
            <v>186.63499999999999</v>
          </cell>
          <cell r="BS208">
            <v>92.16</v>
          </cell>
          <cell r="BT208">
            <v>23.318999999999999</v>
          </cell>
          <cell r="BU208">
            <v>26.039000000000001</v>
          </cell>
          <cell r="BV208">
            <v>11.374000000000001</v>
          </cell>
          <cell r="BW208">
            <v>7.9969999999999999</v>
          </cell>
          <cell r="BX208">
            <v>10.042</v>
          </cell>
          <cell r="BY208">
            <v>357.56599999999997</v>
          </cell>
          <cell r="CA208">
            <v>42.103999999999999</v>
          </cell>
          <cell r="CB208">
            <v>43.323999999999998</v>
          </cell>
          <cell r="CD208">
            <v>1218.885</v>
          </cell>
          <cell r="CE208">
            <v>1249.5119999999999</v>
          </cell>
          <cell r="CF208">
            <v>1225.3720000000001</v>
          </cell>
          <cell r="CH208">
            <v>0.35</v>
          </cell>
          <cell r="CI208">
            <v>-576.99</v>
          </cell>
          <cell r="CQ208" t="str">
            <v>PriceTableXTXNGL</v>
          </cell>
        </row>
        <row r="209">
          <cell r="B209" t="str">
            <v>81-40-226</v>
          </cell>
          <cell r="C209" t="str">
            <v>CEMI-GTH00174WS</v>
          </cell>
          <cell r="D209" t="str">
            <v>Bosler</v>
          </cell>
          <cell r="E209">
            <v>191.93199999999999</v>
          </cell>
          <cell r="F209">
            <v>241.50700000000001</v>
          </cell>
          <cell r="G209">
            <v>88.637</v>
          </cell>
          <cell r="H209">
            <v>104.873</v>
          </cell>
          <cell r="K209">
            <v>280.56899999999996</v>
          </cell>
          <cell r="L209">
            <v>346.38</v>
          </cell>
          <cell r="N209">
            <v>280.56899999999996</v>
          </cell>
          <cell r="O209">
            <v>346.38</v>
          </cell>
          <cell r="R209">
            <v>3.121</v>
          </cell>
          <cell r="S209">
            <v>1.0507</v>
          </cell>
          <cell r="T209">
            <v>0.32579999999999998</v>
          </cell>
          <cell r="U209">
            <v>0.20330000000000001</v>
          </cell>
          <cell r="V209">
            <v>0.11409999999999999</v>
          </cell>
          <cell r="W209">
            <v>0.1055</v>
          </cell>
          <cell r="X209">
            <v>0.2984</v>
          </cell>
          <cell r="Y209">
            <v>5.2187999999999999</v>
          </cell>
          <cell r="AB209">
            <v>875.65599999999995</v>
          </cell>
          <cell r="AC209">
            <v>294.79399999999998</v>
          </cell>
          <cell r="AD209">
            <v>91.409000000000006</v>
          </cell>
          <cell r="AE209">
            <v>57.04</v>
          </cell>
          <cell r="AF209">
            <v>32.012999999999998</v>
          </cell>
          <cell r="AG209">
            <v>29.6</v>
          </cell>
          <cell r="AH209">
            <v>83.721999999999994</v>
          </cell>
          <cell r="AI209">
            <v>1464.2339999999997</v>
          </cell>
          <cell r="AL209">
            <v>690.84199999999998</v>
          </cell>
          <cell r="AM209">
            <v>316.97399999999999</v>
          </cell>
          <cell r="AN209">
            <v>90.263000000000005</v>
          </cell>
          <cell r="AO209">
            <v>69.349999999999994</v>
          </cell>
          <cell r="AP209">
            <v>36.972000000000001</v>
          </cell>
          <cell r="AQ209">
            <v>35.49</v>
          </cell>
          <cell r="AR209">
            <v>76.082999999999998</v>
          </cell>
          <cell r="AS209">
            <v>1315.9739999999999</v>
          </cell>
          <cell r="AU209">
            <v>1</v>
          </cell>
          <cell r="AX209">
            <v>690.84199999999998</v>
          </cell>
          <cell r="AY209">
            <v>316.97399999999999</v>
          </cell>
          <cell r="AZ209">
            <v>90.263000000000005</v>
          </cell>
          <cell r="BA209">
            <v>69.349999999999994</v>
          </cell>
          <cell r="BB209">
            <v>36.972000000000001</v>
          </cell>
          <cell r="BC209">
            <v>35.49</v>
          </cell>
          <cell r="BD209">
            <v>76.082999999999998</v>
          </cell>
          <cell r="BE209">
            <v>1315.9739999999999</v>
          </cell>
          <cell r="BH209">
            <v>25.98</v>
          </cell>
          <cell r="BI209">
            <v>11.571</v>
          </cell>
          <cell r="BJ209">
            <v>2.774</v>
          </cell>
          <cell r="BK209">
            <v>2.2120000000000002</v>
          </cell>
          <cell r="BL209">
            <v>1.0169999999999999</v>
          </cell>
          <cell r="BM209">
            <v>0.98499999999999999</v>
          </cell>
          <cell r="BN209">
            <v>1.861</v>
          </cell>
          <cell r="BO209">
            <v>46.400000000000006</v>
          </cell>
          <cell r="BR209">
            <v>45.83</v>
          </cell>
          <cell r="BS209">
            <v>29.023</v>
          </cell>
          <cell r="BT209">
            <v>8.9930000000000003</v>
          </cell>
          <cell r="BU209">
            <v>7.194</v>
          </cell>
          <cell r="BV209">
            <v>4.2619999999999996</v>
          </cell>
          <cell r="BW209">
            <v>4.0910000000000002</v>
          </cell>
          <cell r="BX209">
            <v>8.77</v>
          </cell>
          <cell r="BY209">
            <v>108.16299999999998</v>
          </cell>
          <cell r="CA209">
            <v>9.0039999999999996</v>
          </cell>
          <cell r="CB209">
            <v>9.2650000000000006</v>
          </cell>
          <cell r="CD209">
            <v>228.952</v>
          </cell>
          <cell r="CE209">
            <v>234.70500000000001</v>
          </cell>
          <cell r="CF209">
            <v>230.17099999999999</v>
          </cell>
          <cell r="CH209">
            <v>0.35</v>
          </cell>
          <cell r="CI209">
            <v>-123.39</v>
          </cell>
          <cell r="CQ209" t="str">
            <v>PriceTableXTXNGL</v>
          </cell>
        </row>
        <row r="210">
          <cell r="B210" t="str">
            <v>81-40-335</v>
          </cell>
          <cell r="C210" t="str">
            <v>CEMI-GTH00174WS</v>
          </cell>
          <cell r="D210" t="str">
            <v>Benbrook #1</v>
          </cell>
          <cell r="E210">
            <v>112.765</v>
          </cell>
          <cell r="F210">
            <v>135.16200000000001</v>
          </cell>
          <cell r="G210">
            <v>52.076000000000001</v>
          </cell>
          <cell r="H210">
            <v>58.694000000000003</v>
          </cell>
          <cell r="K210">
            <v>164.84100000000001</v>
          </cell>
          <cell r="L210">
            <v>193.85599999999999</v>
          </cell>
          <cell r="N210">
            <v>164.84100000000001</v>
          </cell>
          <cell r="O210">
            <v>193.85599999999999</v>
          </cell>
          <cell r="R210">
            <v>2.5819000000000001</v>
          </cell>
          <cell r="S210">
            <v>0.83099999999999996</v>
          </cell>
          <cell r="T210">
            <v>0.24990000000000001</v>
          </cell>
          <cell r="U210">
            <v>0.17949999999999999</v>
          </cell>
          <cell r="V210">
            <v>9.5299999999999996E-2</v>
          </cell>
          <cell r="W210">
            <v>7.6999999999999999E-2</v>
          </cell>
          <cell r="X210">
            <v>0.2356</v>
          </cell>
          <cell r="Y210">
            <v>4.2502000000000004</v>
          </cell>
          <cell r="AB210">
            <v>425.60300000000001</v>
          </cell>
          <cell r="AC210">
            <v>136.983</v>
          </cell>
          <cell r="AD210">
            <v>41.194000000000003</v>
          </cell>
          <cell r="AE210">
            <v>29.588999999999999</v>
          </cell>
          <cell r="AF210">
            <v>15.709</v>
          </cell>
          <cell r="AG210">
            <v>12.693</v>
          </cell>
          <cell r="AH210">
            <v>38.837000000000003</v>
          </cell>
          <cell r="AI210">
            <v>700.60799999999983</v>
          </cell>
          <cell r="AL210">
            <v>335.77600000000001</v>
          </cell>
          <cell r="AM210">
            <v>147.28899999999999</v>
          </cell>
          <cell r="AN210">
            <v>40.677</v>
          </cell>
          <cell r="AO210">
            <v>35.975000000000001</v>
          </cell>
          <cell r="AP210">
            <v>18.143000000000001</v>
          </cell>
          <cell r="AQ210">
            <v>15.218999999999999</v>
          </cell>
          <cell r="AR210">
            <v>35.292999999999999</v>
          </cell>
          <cell r="AS210">
            <v>628.37200000000007</v>
          </cell>
          <cell r="AU210">
            <v>1</v>
          </cell>
          <cell r="AX210">
            <v>335.77600000000001</v>
          </cell>
          <cell r="AY210">
            <v>147.28899999999999</v>
          </cell>
          <cell r="AZ210">
            <v>40.677</v>
          </cell>
          <cell r="BA210">
            <v>35.975000000000001</v>
          </cell>
          <cell r="BB210">
            <v>18.143000000000001</v>
          </cell>
          <cell r="BC210">
            <v>15.218999999999999</v>
          </cell>
          <cell r="BD210">
            <v>35.292999999999999</v>
          </cell>
          <cell r="BE210">
            <v>628.37200000000007</v>
          </cell>
          <cell r="BH210">
            <v>12.627000000000001</v>
          </cell>
          <cell r="BI210">
            <v>5.3769999999999998</v>
          </cell>
          <cell r="BJ210">
            <v>1.25</v>
          </cell>
          <cell r="BK210">
            <v>1.1479999999999999</v>
          </cell>
          <cell r="BL210">
            <v>0.499</v>
          </cell>
          <cell r="BM210">
            <v>0.42199999999999999</v>
          </cell>
          <cell r="BN210">
            <v>0.86299999999999999</v>
          </cell>
          <cell r="BO210">
            <v>22.186</v>
          </cell>
          <cell r="BR210">
            <v>22.274999999999999</v>
          </cell>
          <cell r="BS210">
            <v>13.486000000000001</v>
          </cell>
          <cell r="BT210">
            <v>4.0529999999999999</v>
          </cell>
          <cell r="BU210">
            <v>3.7320000000000002</v>
          </cell>
          <cell r="BV210">
            <v>2.0910000000000002</v>
          </cell>
          <cell r="BW210">
            <v>1.754</v>
          </cell>
          <cell r="BX210">
            <v>4.0679999999999996</v>
          </cell>
          <cell r="BY210">
            <v>51.458999999999989</v>
          </cell>
          <cell r="CA210">
            <v>5.0389999999999997</v>
          </cell>
          <cell r="CB210">
            <v>5.1849999999999996</v>
          </cell>
          <cell r="CD210">
            <v>137.21199999999999</v>
          </cell>
          <cell r="CE210">
            <v>140.66</v>
          </cell>
          <cell r="CF210">
            <v>137.94300000000001</v>
          </cell>
          <cell r="CH210">
            <v>0.35</v>
          </cell>
          <cell r="CI210">
            <v>-69.05</v>
          </cell>
          <cell r="CQ210" t="str">
            <v>PriceTableXTXNGL</v>
          </cell>
        </row>
        <row r="213">
          <cell r="B213" t="str">
            <v>72-40-096</v>
          </cell>
          <cell r="C213" t="str">
            <v>Chief-PUR01184</v>
          </cell>
          <cell r="D213" t="str">
            <v>Red Oak CDP</v>
          </cell>
          <cell r="E213">
            <v>129.18799999999999</v>
          </cell>
          <cell r="F213">
            <v>165.77699999999999</v>
          </cell>
          <cell r="G213">
            <v>59.661000000000001</v>
          </cell>
          <cell r="H213">
            <v>71.988</v>
          </cell>
          <cell r="K213">
            <v>188.84899999999999</v>
          </cell>
          <cell r="L213">
            <v>237.76499999999999</v>
          </cell>
          <cell r="N213">
            <v>188.84899999999999</v>
          </cell>
          <cell r="O213">
            <v>237.76499999999999</v>
          </cell>
          <cell r="R213">
            <v>3.3452000000000002</v>
          </cell>
          <cell r="S213">
            <v>1.2741</v>
          </cell>
          <cell r="T213">
            <v>0.22470000000000001</v>
          </cell>
          <cell r="U213">
            <v>0.40860000000000002</v>
          </cell>
          <cell r="V213">
            <v>0.127</v>
          </cell>
          <cell r="W213">
            <v>0.13789999999999999</v>
          </cell>
          <cell r="X213">
            <v>0.1893</v>
          </cell>
          <cell r="Y213">
            <v>5.7068000000000003</v>
          </cell>
          <cell r="AB213">
            <v>631.73800000000006</v>
          </cell>
          <cell r="AC213">
            <v>240.613</v>
          </cell>
          <cell r="AD213">
            <v>42.433999999999997</v>
          </cell>
          <cell r="AE213">
            <v>77.164000000000001</v>
          </cell>
          <cell r="AF213">
            <v>23.984000000000002</v>
          </cell>
          <cell r="AG213">
            <v>26.042000000000002</v>
          </cell>
          <cell r="AH213">
            <v>35.749000000000002</v>
          </cell>
          <cell r="AI213">
            <v>1077.7240000000002</v>
          </cell>
          <cell r="AL213">
            <v>498.40499999999997</v>
          </cell>
          <cell r="AM213">
            <v>258.71600000000001</v>
          </cell>
          <cell r="AN213">
            <v>41.902000000000001</v>
          </cell>
          <cell r="AO213">
            <v>93.816999999999993</v>
          </cell>
          <cell r="AP213">
            <v>27.7</v>
          </cell>
          <cell r="AQ213">
            <v>31.224</v>
          </cell>
          <cell r="AR213">
            <v>32.487000000000002</v>
          </cell>
          <cell r="AS213">
            <v>984.25100000000009</v>
          </cell>
          <cell r="AU213">
            <v>0.95</v>
          </cell>
          <cell r="AX213">
            <v>473.48500000000001</v>
          </cell>
          <cell r="AY213">
            <v>245.78</v>
          </cell>
          <cell r="AZ213">
            <v>39.807000000000002</v>
          </cell>
          <cell r="BA213">
            <v>89.126000000000005</v>
          </cell>
          <cell r="BB213">
            <v>26.315000000000001</v>
          </cell>
          <cell r="BC213">
            <v>29.663</v>
          </cell>
          <cell r="BD213">
            <v>30.863</v>
          </cell>
          <cell r="BE213">
            <v>935.03899999999999</v>
          </cell>
          <cell r="BH213">
            <v>18.742999999999999</v>
          </cell>
          <cell r="BI213">
            <v>9.4440000000000008</v>
          </cell>
          <cell r="BJ213">
            <v>1.288</v>
          </cell>
          <cell r="BK213">
            <v>2.9929999999999999</v>
          </cell>
          <cell r="BL213">
            <v>0.76200000000000001</v>
          </cell>
          <cell r="BM213">
            <v>0.86599999999999999</v>
          </cell>
          <cell r="BN213">
            <v>0.79500000000000004</v>
          </cell>
          <cell r="BO213">
            <v>34.890999999999998</v>
          </cell>
          <cell r="BR213">
            <v>33.064</v>
          </cell>
          <cell r="BS213">
            <v>23.689</v>
          </cell>
          <cell r="BT213">
            <v>4.1749999999999998</v>
          </cell>
          <cell r="BU213">
            <v>9.7330000000000005</v>
          </cell>
          <cell r="BV213">
            <v>3.1930000000000001</v>
          </cell>
          <cell r="BW213">
            <v>3.5990000000000002</v>
          </cell>
          <cell r="BX213">
            <v>3.7450000000000001</v>
          </cell>
          <cell r="BY213">
            <v>81.198000000000008</v>
          </cell>
          <cell r="CA213">
            <v>6.18</v>
          </cell>
          <cell r="CB213">
            <v>6.359</v>
          </cell>
          <cell r="CD213">
            <v>150.20799999999997</v>
          </cell>
          <cell r="CE213">
            <v>153.982</v>
          </cell>
          <cell r="CF213">
            <v>151.00700000000001</v>
          </cell>
          <cell r="CH213">
            <v>0.35</v>
          </cell>
          <cell r="CI213">
            <v>-83.22</v>
          </cell>
          <cell r="CQ213" t="str">
            <v>PriceTableXTXNGL</v>
          </cell>
        </row>
        <row r="218">
          <cell r="B218" t="str">
            <v>72-40-016</v>
          </cell>
          <cell r="C218" t="str">
            <v>EnerVest-PUR01124</v>
          </cell>
          <cell r="D218" t="str">
            <v>Mills MM</v>
          </cell>
          <cell r="E218">
            <v>378.80799999999999</v>
          </cell>
          <cell r="F218">
            <v>491.64499999999998</v>
          </cell>
          <cell r="G218">
            <v>174.93899999999999</v>
          </cell>
          <cell r="H218">
            <v>213.495</v>
          </cell>
          <cell r="K218">
            <v>553.74699999999996</v>
          </cell>
          <cell r="L218">
            <v>705.14</v>
          </cell>
          <cell r="N218">
            <v>553.74699999999996</v>
          </cell>
          <cell r="O218">
            <v>705.14</v>
          </cell>
          <cell r="R218">
            <v>3.6168</v>
          </cell>
          <cell r="S218">
            <v>1.3829</v>
          </cell>
          <cell r="T218">
            <v>0.20799999999999999</v>
          </cell>
          <cell r="U218">
            <v>0.46479999999999999</v>
          </cell>
          <cell r="V218">
            <v>0.1353</v>
          </cell>
          <cell r="W218">
            <v>0.1618</v>
          </cell>
          <cell r="X218">
            <v>0.19500000000000001</v>
          </cell>
          <cell r="Y218">
            <v>6.1646000000000001</v>
          </cell>
          <cell r="AB218">
            <v>2002.7919999999999</v>
          </cell>
          <cell r="AC218">
            <v>765.77700000000004</v>
          </cell>
          <cell r="AD218">
            <v>115.179</v>
          </cell>
          <cell r="AE218">
            <v>257.38200000000001</v>
          </cell>
          <cell r="AF218">
            <v>74.921999999999997</v>
          </cell>
          <cell r="AG218">
            <v>89.596000000000004</v>
          </cell>
          <cell r="AH218">
            <v>107.98099999999999</v>
          </cell>
          <cell r="AI218">
            <v>3413.6289999999999</v>
          </cell>
          <cell r="AL218">
            <v>1580.088</v>
          </cell>
          <cell r="AM218">
            <v>823.39200000000005</v>
          </cell>
          <cell r="AN218">
            <v>113.735</v>
          </cell>
          <cell r="AO218">
            <v>312.928</v>
          </cell>
          <cell r="AP218">
            <v>86.528999999999996</v>
          </cell>
          <cell r="AQ218">
            <v>107.425</v>
          </cell>
          <cell r="AR218">
            <v>98.128</v>
          </cell>
          <cell r="AS218">
            <v>3122.2250000000004</v>
          </cell>
          <cell r="AU218">
            <v>0.95</v>
          </cell>
          <cell r="AX218">
            <v>1501.0840000000001</v>
          </cell>
          <cell r="AY218">
            <v>782.22199999999998</v>
          </cell>
          <cell r="AZ218">
            <v>108.048</v>
          </cell>
          <cell r="BA218">
            <v>297.28199999999998</v>
          </cell>
          <cell r="BB218">
            <v>82.203000000000003</v>
          </cell>
          <cell r="BC218">
            <v>102.054</v>
          </cell>
          <cell r="BD218">
            <v>93.221999999999994</v>
          </cell>
          <cell r="BE218">
            <v>2966.1150000000007</v>
          </cell>
          <cell r="BH218">
            <v>59.42</v>
          </cell>
          <cell r="BI218">
            <v>30.058</v>
          </cell>
          <cell r="BJ218">
            <v>3.4950000000000001</v>
          </cell>
          <cell r="BK218">
            <v>9.9830000000000005</v>
          </cell>
          <cell r="BL218">
            <v>2.38</v>
          </cell>
          <cell r="BM218">
            <v>2.98</v>
          </cell>
          <cell r="BN218">
            <v>2.4</v>
          </cell>
          <cell r="BO218">
            <v>110.71600000000002</v>
          </cell>
          <cell r="BR218">
            <v>104.82299999999999</v>
          </cell>
          <cell r="BS218">
            <v>75.391999999999996</v>
          </cell>
          <cell r="BT218">
            <v>11.331</v>
          </cell>
          <cell r="BU218">
            <v>32.463000000000001</v>
          </cell>
          <cell r="BV218">
            <v>9.9740000000000002</v>
          </cell>
          <cell r="BW218">
            <v>12.382</v>
          </cell>
          <cell r="BX218">
            <v>11.311</v>
          </cell>
          <cell r="BY218">
            <v>257.67599999999993</v>
          </cell>
          <cell r="CA218">
            <v>18.329000000000001</v>
          </cell>
          <cell r="CB218">
            <v>18.86</v>
          </cell>
          <cell r="CD218">
            <v>428.60400000000004</v>
          </cell>
          <cell r="CE218">
            <v>439.37400000000002</v>
          </cell>
          <cell r="CF218">
            <v>430.88600000000002</v>
          </cell>
          <cell r="CH218">
            <v>0</v>
          </cell>
          <cell r="CI218">
            <v>0</v>
          </cell>
          <cell r="CQ218" t="str">
            <v>PriceTableXTXNGL</v>
          </cell>
        </row>
        <row r="219">
          <cell r="B219" t="str">
            <v>72-40-112</v>
          </cell>
          <cell r="C219" t="str">
            <v>EnerVest-GTH00100</v>
          </cell>
          <cell r="D219" t="str">
            <v>Cleveland 1H</v>
          </cell>
          <cell r="E219">
            <v>0</v>
          </cell>
          <cell r="F219">
            <v>0</v>
          </cell>
          <cell r="G219">
            <v>0</v>
          </cell>
          <cell r="H219">
            <v>0</v>
          </cell>
          <cell r="K219">
            <v>0</v>
          </cell>
          <cell r="L219">
            <v>0</v>
          </cell>
          <cell r="N219">
            <v>0</v>
          </cell>
          <cell r="O219">
            <v>0</v>
          </cell>
          <cell r="R219">
            <v>2.8559000000000001</v>
          </cell>
          <cell r="S219">
            <v>1.0065999999999999</v>
          </cell>
          <cell r="T219">
            <v>0.2114</v>
          </cell>
          <cell r="U219">
            <v>0.30420000000000003</v>
          </cell>
          <cell r="V219">
            <v>0.1104</v>
          </cell>
          <cell r="W219">
            <v>9.9500000000000005E-2</v>
          </cell>
          <cell r="X219">
            <v>0.21829999999999999</v>
          </cell>
          <cell r="Y219">
            <v>4.8063000000000002</v>
          </cell>
          <cell r="AB219">
            <v>0</v>
          </cell>
          <cell r="AC219">
            <v>0</v>
          </cell>
          <cell r="AD219">
            <v>0</v>
          </cell>
          <cell r="AE219">
            <v>0</v>
          </cell>
          <cell r="AF219">
            <v>0</v>
          </cell>
          <cell r="AG219">
            <v>0</v>
          </cell>
          <cell r="AH219">
            <v>0</v>
          </cell>
          <cell r="AI219">
            <v>0</v>
          </cell>
          <cell r="AL219">
            <v>0</v>
          </cell>
          <cell r="AM219">
            <v>0</v>
          </cell>
          <cell r="AN219">
            <v>0</v>
          </cell>
          <cell r="AO219">
            <v>0</v>
          </cell>
          <cell r="AP219">
            <v>0</v>
          </cell>
          <cell r="AQ219">
            <v>0</v>
          </cell>
          <cell r="AR219">
            <v>0</v>
          </cell>
          <cell r="AS219">
            <v>0</v>
          </cell>
          <cell r="AU219">
            <v>1</v>
          </cell>
          <cell r="AX219">
            <v>0</v>
          </cell>
          <cell r="AY219">
            <v>0</v>
          </cell>
          <cell r="AZ219">
            <v>0</v>
          </cell>
          <cell r="BA219">
            <v>0</v>
          </cell>
          <cell r="BB219">
            <v>0</v>
          </cell>
          <cell r="BC219">
            <v>0</v>
          </cell>
          <cell r="BD219">
            <v>0</v>
          </cell>
          <cell r="BE219">
            <v>0</v>
          </cell>
          <cell r="BH219">
            <v>0</v>
          </cell>
          <cell r="BI219">
            <v>0</v>
          </cell>
          <cell r="BJ219">
            <v>0</v>
          </cell>
          <cell r="BK219">
            <v>0</v>
          </cell>
          <cell r="BL219">
            <v>0</v>
          </cell>
          <cell r="BM219">
            <v>0</v>
          </cell>
          <cell r="BN219">
            <v>0</v>
          </cell>
          <cell r="BO219">
            <v>0</v>
          </cell>
          <cell r="BR219">
            <v>0</v>
          </cell>
          <cell r="BS219">
            <v>0</v>
          </cell>
          <cell r="BT219">
            <v>0</v>
          </cell>
          <cell r="BU219">
            <v>0</v>
          </cell>
          <cell r="BV219">
            <v>0</v>
          </cell>
          <cell r="BW219">
            <v>0</v>
          </cell>
          <cell r="BX219">
            <v>0</v>
          </cell>
          <cell r="BY219">
            <v>0</v>
          </cell>
          <cell r="CA219">
            <v>0</v>
          </cell>
          <cell r="CB219">
            <v>0</v>
          </cell>
          <cell r="CD219">
            <v>0</v>
          </cell>
          <cell r="CE219">
            <v>0</v>
          </cell>
          <cell r="CF219">
            <v>0</v>
          </cell>
          <cell r="CH219">
            <v>0</v>
          </cell>
          <cell r="CI219">
            <v>0</v>
          </cell>
          <cell r="CQ219" t="str">
            <v>PriceTableXTXNGL</v>
          </cell>
        </row>
        <row r="220">
          <cell r="B220" t="str">
            <v>72-10-204</v>
          </cell>
          <cell r="C220" t="str">
            <v>EnerVest-GTH00215</v>
          </cell>
          <cell r="D220" t="str">
            <v>Alexander Ranch CDP</v>
          </cell>
          <cell r="E220">
            <v>1.56</v>
          </cell>
          <cell r="F220">
            <v>1.9179999999999999</v>
          </cell>
          <cell r="G220">
            <v>0.72</v>
          </cell>
          <cell r="H220">
            <v>0.83299999999999996</v>
          </cell>
          <cell r="K220">
            <v>2.2800000000000002</v>
          </cell>
          <cell r="L220">
            <v>2.7509999999999999</v>
          </cell>
          <cell r="N220">
            <v>2.2800000000000002</v>
          </cell>
          <cell r="O220">
            <v>2.7509999999999999</v>
          </cell>
          <cell r="R220">
            <v>3.1273</v>
          </cell>
          <cell r="S220">
            <v>1.071</v>
          </cell>
          <cell r="T220">
            <v>0.2248</v>
          </cell>
          <cell r="U220">
            <v>0.32700000000000001</v>
          </cell>
          <cell r="V220">
            <v>0.1167</v>
          </cell>
          <cell r="W220">
            <v>0.10199999999999999</v>
          </cell>
          <cell r="X220">
            <v>0.17499999999999999</v>
          </cell>
          <cell r="Y220">
            <v>5.1437999999999997</v>
          </cell>
          <cell r="AB220">
            <v>7.13</v>
          </cell>
          <cell r="AC220">
            <v>2.4420000000000002</v>
          </cell>
          <cell r="AD220">
            <v>0.51300000000000001</v>
          </cell>
          <cell r="AE220">
            <v>0.746</v>
          </cell>
          <cell r="AF220">
            <v>0.26600000000000001</v>
          </cell>
          <cell r="AG220">
            <v>0.23300000000000001</v>
          </cell>
          <cell r="AH220">
            <v>0.39900000000000002</v>
          </cell>
          <cell r="AI220">
            <v>11.728999999999999</v>
          </cell>
          <cell r="AL220">
            <v>5.625</v>
          </cell>
          <cell r="AM220">
            <v>2.6259999999999999</v>
          </cell>
          <cell r="AN220">
            <v>0.50700000000000001</v>
          </cell>
          <cell r="AO220">
            <v>0.90700000000000003</v>
          </cell>
          <cell r="AP220">
            <v>0.307</v>
          </cell>
          <cell r="AQ220">
            <v>0.27900000000000003</v>
          </cell>
          <cell r="AR220">
            <v>0.36299999999999999</v>
          </cell>
          <cell r="AS220">
            <v>10.613999999999999</v>
          </cell>
          <cell r="AU220">
            <v>1</v>
          </cell>
          <cell r="AX220">
            <v>5.625</v>
          </cell>
          <cell r="AY220">
            <v>2.6259999999999999</v>
          </cell>
          <cell r="AZ220">
            <v>0.50700000000000001</v>
          </cell>
          <cell r="BA220">
            <v>0.90700000000000003</v>
          </cell>
          <cell r="BB220">
            <v>0.307</v>
          </cell>
          <cell r="BC220">
            <v>0.27900000000000003</v>
          </cell>
          <cell r="BD220">
            <v>0.36299999999999999</v>
          </cell>
          <cell r="BE220">
            <v>10.613999999999999</v>
          </cell>
          <cell r="BH220">
            <v>0.21199999999999999</v>
          </cell>
          <cell r="BI220">
            <v>9.6000000000000002E-2</v>
          </cell>
          <cell r="BJ220">
            <v>1.6E-2</v>
          </cell>
          <cell r="BK220">
            <v>2.9000000000000001E-2</v>
          </cell>
          <cell r="BL220">
            <v>8.0000000000000002E-3</v>
          </cell>
          <cell r="BM220">
            <v>8.0000000000000002E-3</v>
          </cell>
          <cell r="BN220">
            <v>8.9999999999999993E-3</v>
          </cell>
          <cell r="BO220">
            <v>0.37800000000000006</v>
          </cell>
          <cell r="BR220">
            <v>0.373</v>
          </cell>
          <cell r="BS220">
            <v>0.24</v>
          </cell>
          <cell r="BT220">
            <v>5.0999999999999997E-2</v>
          </cell>
          <cell r="BU220">
            <v>9.4E-2</v>
          </cell>
          <cell r="BV220">
            <v>3.5000000000000003E-2</v>
          </cell>
          <cell r="BW220">
            <v>3.2000000000000001E-2</v>
          </cell>
          <cell r="BX220">
            <v>4.2000000000000003E-2</v>
          </cell>
          <cell r="BY220">
            <v>0.8670000000000001</v>
          </cell>
          <cell r="CA220">
            <v>7.1999999999999995E-2</v>
          </cell>
          <cell r="CB220">
            <v>7.3999999999999996E-2</v>
          </cell>
          <cell r="CD220">
            <v>1.8099999999999998</v>
          </cell>
          <cell r="CE220">
            <v>1.855</v>
          </cell>
          <cell r="CF220">
            <v>1.819</v>
          </cell>
          <cell r="CH220">
            <v>0</v>
          </cell>
          <cell r="CI220">
            <v>0</v>
          </cell>
          <cell r="CQ220" t="str">
            <v>PriceTableXTXNGL</v>
          </cell>
        </row>
        <row r="223">
          <cell r="B223" t="str">
            <v>72-40-095</v>
          </cell>
          <cell r="C223" t="str">
            <v>Legend-GTH00230</v>
          </cell>
          <cell r="D223" t="str">
            <v>Crockett's Bounty CDP</v>
          </cell>
          <cell r="E223">
            <v>0</v>
          </cell>
          <cell r="F223">
            <v>0</v>
          </cell>
          <cell r="G223">
            <v>0</v>
          </cell>
          <cell r="H223">
            <v>0</v>
          </cell>
          <cell r="K223">
            <v>0</v>
          </cell>
          <cell r="L223">
            <v>0</v>
          </cell>
          <cell r="N223">
            <v>0</v>
          </cell>
          <cell r="O223">
            <v>0</v>
          </cell>
          <cell r="R223">
            <v>3.1589999999999998</v>
          </cell>
          <cell r="S223">
            <v>1.1282000000000001</v>
          </cell>
          <cell r="T223">
            <v>0.20580000000000001</v>
          </cell>
          <cell r="U223">
            <v>0.34429999999999999</v>
          </cell>
          <cell r="V223">
            <v>0.112</v>
          </cell>
          <cell r="W223">
            <v>0.1125</v>
          </cell>
          <cell r="X223">
            <v>0.14929999999999999</v>
          </cell>
          <cell r="Y223">
            <v>5.2111000000000001</v>
          </cell>
          <cell r="AB223">
            <v>0</v>
          </cell>
          <cell r="AC223">
            <v>0</v>
          </cell>
          <cell r="AD223">
            <v>0</v>
          </cell>
          <cell r="AE223">
            <v>0</v>
          </cell>
          <cell r="AF223">
            <v>0</v>
          </cell>
          <cell r="AG223">
            <v>0</v>
          </cell>
          <cell r="AH223">
            <v>0</v>
          </cell>
          <cell r="AI223">
            <v>0</v>
          </cell>
          <cell r="AL223">
            <v>0</v>
          </cell>
          <cell r="AM223">
            <v>0</v>
          </cell>
          <cell r="AN223">
            <v>0</v>
          </cell>
          <cell r="AO223">
            <v>0</v>
          </cell>
          <cell r="AP223">
            <v>0</v>
          </cell>
          <cell r="AQ223">
            <v>0</v>
          </cell>
          <cell r="AR223">
            <v>0</v>
          </cell>
          <cell r="AS223">
            <v>0</v>
          </cell>
          <cell r="AU223">
            <v>1</v>
          </cell>
          <cell r="AX223">
            <v>0</v>
          </cell>
          <cell r="AY223">
            <v>0</v>
          </cell>
          <cell r="AZ223">
            <v>0</v>
          </cell>
          <cell r="BA223">
            <v>0</v>
          </cell>
          <cell r="BB223">
            <v>0</v>
          </cell>
          <cell r="BC223">
            <v>0</v>
          </cell>
          <cell r="BD223">
            <v>0</v>
          </cell>
          <cell r="BE223">
            <v>0</v>
          </cell>
          <cell r="BH223">
            <v>0</v>
          </cell>
          <cell r="BI223">
            <v>0</v>
          </cell>
          <cell r="BJ223">
            <v>0</v>
          </cell>
          <cell r="BK223">
            <v>0</v>
          </cell>
          <cell r="BL223">
            <v>0</v>
          </cell>
          <cell r="BM223">
            <v>0</v>
          </cell>
          <cell r="BN223">
            <v>0</v>
          </cell>
          <cell r="BO223">
            <v>0</v>
          </cell>
          <cell r="BR223">
            <v>0</v>
          </cell>
          <cell r="BS223">
            <v>0</v>
          </cell>
          <cell r="BT223">
            <v>0</v>
          </cell>
          <cell r="BU223">
            <v>0</v>
          </cell>
          <cell r="BV223">
            <v>0</v>
          </cell>
          <cell r="BW223">
            <v>0</v>
          </cell>
          <cell r="BX223">
            <v>0</v>
          </cell>
          <cell r="BY223">
            <v>0</v>
          </cell>
          <cell r="CA223">
            <v>0</v>
          </cell>
          <cell r="CB223">
            <v>0</v>
          </cell>
          <cell r="CD223">
            <v>0</v>
          </cell>
          <cell r="CE223">
            <v>0</v>
          </cell>
          <cell r="CF223">
            <v>0</v>
          </cell>
          <cell r="CH223">
            <v>0.3</v>
          </cell>
          <cell r="CI223">
            <v>0</v>
          </cell>
          <cell r="CQ223" t="str">
            <v>PriceTableXTXNGL</v>
          </cell>
        </row>
        <row r="225">
          <cell r="B225" t="str">
            <v>72-40-090</v>
          </cell>
          <cell r="C225" t="str">
            <v>Legend-PUR01309</v>
          </cell>
          <cell r="D225" t="str">
            <v>Glen McCrary 1H</v>
          </cell>
          <cell r="E225">
            <v>223.857</v>
          </cell>
          <cell r="F225">
            <v>287.66800000000001</v>
          </cell>
          <cell r="G225">
            <v>103.38</v>
          </cell>
          <cell r="H225">
            <v>124.919</v>
          </cell>
          <cell r="K225">
            <v>327.23699999999997</v>
          </cell>
          <cell r="L225">
            <v>412.58699999999999</v>
          </cell>
          <cell r="N225">
            <v>327.23699999999997</v>
          </cell>
          <cell r="O225">
            <v>412.58699999999999</v>
          </cell>
          <cell r="R225">
            <v>3.3923000000000001</v>
          </cell>
          <cell r="S225">
            <v>1.2439</v>
          </cell>
          <cell r="T225">
            <v>0.20619999999999999</v>
          </cell>
          <cell r="U225">
            <v>0.40749999999999997</v>
          </cell>
          <cell r="V225">
            <v>0.1211</v>
          </cell>
          <cell r="W225">
            <v>0.13009999999999999</v>
          </cell>
          <cell r="X225">
            <v>0.33119999999999999</v>
          </cell>
          <cell r="Y225">
            <v>5.8323</v>
          </cell>
          <cell r="AB225">
            <v>1110.086</v>
          </cell>
          <cell r="AC225">
            <v>407.05</v>
          </cell>
          <cell r="AD225">
            <v>67.475999999999999</v>
          </cell>
          <cell r="AE225">
            <v>133.34899999999999</v>
          </cell>
          <cell r="AF225">
            <v>39.628</v>
          </cell>
          <cell r="AG225">
            <v>42.573999999999998</v>
          </cell>
          <cell r="AH225">
            <v>108.381</v>
          </cell>
          <cell r="AI225">
            <v>1908.5440000000001</v>
          </cell>
          <cell r="AL225">
            <v>875.79399999999998</v>
          </cell>
          <cell r="AM225">
            <v>437.67500000000001</v>
          </cell>
          <cell r="AN225">
            <v>66.63</v>
          </cell>
          <cell r="AO225">
            <v>162.12700000000001</v>
          </cell>
          <cell r="AP225">
            <v>45.767000000000003</v>
          </cell>
          <cell r="AQ225">
            <v>51.045999999999999</v>
          </cell>
          <cell r="AR225">
            <v>98.492000000000004</v>
          </cell>
          <cell r="AS225">
            <v>1737.5310000000002</v>
          </cell>
          <cell r="AU225">
            <v>0.93</v>
          </cell>
          <cell r="AX225">
            <v>814.48800000000006</v>
          </cell>
          <cell r="AY225">
            <v>407.03800000000001</v>
          </cell>
          <cell r="AZ225">
            <v>61.966000000000001</v>
          </cell>
          <cell r="BA225">
            <v>150.77799999999999</v>
          </cell>
          <cell r="BB225">
            <v>42.563000000000002</v>
          </cell>
          <cell r="BC225">
            <v>47.472999999999999</v>
          </cell>
          <cell r="BD225">
            <v>91.597999999999999</v>
          </cell>
          <cell r="BE225">
            <v>1615.904</v>
          </cell>
          <cell r="BH225">
            <v>32.935000000000002</v>
          </cell>
          <cell r="BI225">
            <v>15.977</v>
          </cell>
          <cell r="BJ225">
            <v>2.048</v>
          </cell>
          <cell r="BK225">
            <v>5.1719999999999997</v>
          </cell>
          <cell r="BL225">
            <v>1.2589999999999999</v>
          </cell>
          <cell r="BM225">
            <v>1.4159999999999999</v>
          </cell>
          <cell r="BN225">
            <v>2.4089999999999998</v>
          </cell>
          <cell r="BO225">
            <v>61.216000000000001</v>
          </cell>
          <cell r="BR225">
            <v>58.1</v>
          </cell>
          <cell r="BS225">
            <v>40.075000000000003</v>
          </cell>
          <cell r="BT225">
            <v>6.6379999999999999</v>
          </cell>
          <cell r="BU225">
            <v>16.818999999999999</v>
          </cell>
          <cell r="BV225">
            <v>5.2750000000000004</v>
          </cell>
          <cell r="BW225">
            <v>5.8840000000000003</v>
          </cell>
          <cell r="BX225">
            <v>11.353</v>
          </cell>
          <cell r="BY225">
            <v>144.14400000000003</v>
          </cell>
          <cell r="CA225">
            <v>10.724</v>
          </cell>
          <cell r="CB225">
            <v>11.035</v>
          </cell>
          <cell r="CD225">
            <v>257.40799999999996</v>
          </cell>
          <cell r="CE225">
            <v>263.87599999999998</v>
          </cell>
          <cell r="CF225">
            <v>258.77800000000002</v>
          </cell>
          <cell r="CH225">
            <v>0.3</v>
          </cell>
          <cell r="CI225">
            <v>-125.97</v>
          </cell>
          <cell r="CQ225" t="str">
            <v>PriceTableXTXNGL</v>
          </cell>
        </row>
        <row r="226">
          <cell r="B226" t="str">
            <v>72-40-105</v>
          </cell>
          <cell r="C226" t="str">
            <v>Legend-PUR01309</v>
          </cell>
          <cell r="D226" t="str">
            <v>Kofford 1H</v>
          </cell>
          <cell r="E226">
            <v>1956.5540000000001</v>
          </cell>
          <cell r="F226">
            <v>2122.5230000000001</v>
          </cell>
          <cell r="G226">
            <v>903.56200000000001</v>
          </cell>
          <cell r="H226">
            <v>921.69899999999996</v>
          </cell>
          <cell r="K226">
            <v>2860.116</v>
          </cell>
          <cell r="L226">
            <v>3044.2220000000002</v>
          </cell>
          <cell r="N226">
            <v>2860.116</v>
          </cell>
          <cell r="O226">
            <v>3044.2220000000002</v>
          </cell>
          <cell r="R226">
            <v>1.6178999999999999</v>
          </cell>
          <cell r="S226">
            <v>0.2475</v>
          </cell>
          <cell r="T226">
            <v>5.45E-2</v>
          </cell>
          <cell r="U226">
            <v>3.8899999999999997E-2</v>
          </cell>
          <cell r="V226">
            <v>1.21E-2</v>
          </cell>
          <cell r="W226">
            <v>5.7999999999999996E-3</v>
          </cell>
          <cell r="X226">
            <v>0.01</v>
          </cell>
          <cell r="Y226">
            <v>1.9866999999999999</v>
          </cell>
          <cell r="AB226">
            <v>4627.3819999999996</v>
          </cell>
          <cell r="AC226">
            <v>707.87900000000002</v>
          </cell>
          <cell r="AD226">
            <v>155.876</v>
          </cell>
          <cell r="AE226">
            <v>111.259</v>
          </cell>
          <cell r="AF226">
            <v>34.606999999999999</v>
          </cell>
          <cell r="AG226">
            <v>16.588999999999999</v>
          </cell>
          <cell r="AH226">
            <v>28.600999999999999</v>
          </cell>
          <cell r="AI226">
            <v>5682.1929999999993</v>
          </cell>
          <cell r="AL226">
            <v>3650.74</v>
          </cell>
          <cell r="AM226">
            <v>761.13800000000003</v>
          </cell>
          <cell r="AN226">
            <v>153.92099999999999</v>
          </cell>
          <cell r="AO226">
            <v>135.27000000000001</v>
          </cell>
          <cell r="AP226">
            <v>39.968000000000004</v>
          </cell>
          <cell r="AQ226">
            <v>19.89</v>
          </cell>
          <cell r="AR226">
            <v>25.991</v>
          </cell>
          <cell r="AS226">
            <v>4786.9180000000006</v>
          </cell>
          <cell r="AU226">
            <v>0.93</v>
          </cell>
          <cell r="AX226">
            <v>3395.1880000000001</v>
          </cell>
          <cell r="AY226">
            <v>707.85799999999995</v>
          </cell>
          <cell r="AZ226">
            <v>143.14699999999999</v>
          </cell>
          <cell r="BA226">
            <v>125.801</v>
          </cell>
          <cell r="BB226">
            <v>37.17</v>
          </cell>
          <cell r="BC226">
            <v>18.498000000000001</v>
          </cell>
          <cell r="BD226">
            <v>24.172000000000001</v>
          </cell>
          <cell r="BE226">
            <v>4451.8339999999998</v>
          </cell>
          <cell r="BH226">
            <v>137.28899999999999</v>
          </cell>
          <cell r="BI226">
            <v>27.786000000000001</v>
          </cell>
          <cell r="BJ226">
            <v>4.7300000000000004</v>
          </cell>
          <cell r="BK226">
            <v>4.3150000000000004</v>
          </cell>
          <cell r="BL226">
            <v>1.099</v>
          </cell>
          <cell r="BM226">
            <v>0.55200000000000005</v>
          </cell>
          <cell r="BN226">
            <v>0.63600000000000001</v>
          </cell>
          <cell r="BO226">
            <v>176.40699999999995</v>
          </cell>
          <cell r="BR226">
            <v>242.19</v>
          </cell>
          <cell r="BS226">
            <v>69.691999999999993</v>
          </cell>
          <cell r="BT226">
            <v>15.335000000000001</v>
          </cell>
          <cell r="BU226">
            <v>14.032999999999999</v>
          </cell>
          <cell r="BV226">
            <v>4.6070000000000002</v>
          </cell>
          <cell r="BW226">
            <v>2.2930000000000001</v>
          </cell>
          <cell r="BX226">
            <v>2.996</v>
          </cell>
          <cell r="BY226">
            <v>351.14600000000002</v>
          </cell>
          <cell r="CA226">
            <v>79.131</v>
          </cell>
          <cell r="CB226">
            <v>81.423000000000002</v>
          </cell>
          <cell r="CD226">
            <v>2611.6530000000002</v>
          </cell>
          <cell r="CE226">
            <v>2677.2759999999998</v>
          </cell>
          <cell r="CF226">
            <v>2625.5529999999999</v>
          </cell>
          <cell r="CH226">
            <v>0.3</v>
          </cell>
          <cell r="CI226">
            <v>-929.49</v>
          </cell>
          <cell r="CQ226" t="str">
            <v>PriceTableXTXNGL</v>
          </cell>
        </row>
        <row r="227">
          <cell r="B227" t="str">
            <v>72-40-116</v>
          </cell>
          <cell r="C227" t="str">
            <v>Legend-PUR01309</v>
          </cell>
          <cell r="D227" t="str">
            <v>Defee CDP</v>
          </cell>
          <cell r="E227">
            <v>111.143</v>
          </cell>
          <cell r="F227">
            <v>118.345</v>
          </cell>
          <cell r="G227">
            <v>51.326999999999998</v>
          </cell>
          <cell r="H227">
            <v>51.390999999999998</v>
          </cell>
          <cell r="K227">
            <v>162.47</v>
          </cell>
          <cell r="L227">
            <v>169.73599999999999</v>
          </cell>
          <cell r="N227">
            <v>162.47</v>
          </cell>
          <cell r="O227">
            <v>169.73599999999999</v>
          </cell>
          <cell r="R227">
            <v>1.1672</v>
          </cell>
          <cell r="S227">
            <v>0.19450000000000001</v>
          </cell>
          <cell r="T227">
            <v>4.5199999999999997E-2</v>
          </cell>
          <cell r="U227">
            <v>3.1600000000000003E-2</v>
          </cell>
          <cell r="V227">
            <v>1.6799999999999999E-2</v>
          </cell>
          <cell r="W227">
            <v>7.4999999999999997E-3</v>
          </cell>
          <cell r="X227">
            <v>8.2600000000000007E-2</v>
          </cell>
          <cell r="Y227">
            <v>1.5454000000000001</v>
          </cell>
          <cell r="AB227">
            <v>189.63499999999999</v>
          </cell>
          <cell r="AC227">
            <v>31.6</v>
          </cell>
          <cell r="AD227">
            <v>7.3440000000000003</v>
          </cell>
          <cell r="AE227">
            <v>5.1340000000000003</v>
          </cell>
          <cell r="AF227">
            <v>2.7290000000000001</v>
          </cell>
          <cell r="AG227">
            <v>1.2190000000000001</v>
          </cell>
          <cell r="AH227">
            <v>13.42</v>
          </cell>
          <cell r="AI227">
            <v>251.08099999999996</v>
          </cell>
          <cell r="AL227">
            <v>149.61099999999999</v>
          </cell>
          <cell r="AM227">
            <v>33.978000000000002</v>
          </cell>
          <cell r="AN227">
            <v>7.2519999999999998</v>
          </cell>
          <cell r="AO227">
            <v>6.242</v>
          </cell>
          <cell r="AP227">
            <v>3.1520000000000001</v>
          </cell>
          <cell r="AQ227">
            <v>1.462</v>
          </cell>
          <cell r="AR227">
            <v>12.196</v>
          </cell>
          <cell r="AS227">
            <v>213.89299999999997</v>
          </cell>
          <cell r="AU227">
            <v>0.93</v>
          </cell>
          <cell r="AX227">
            <v>139.13800000000001</v>
          </cell>
          <cell r="AY227">
            <v>31.6</v>
          </cell>
          <cell r="AZ227">
            <v>6.7439999999999998</v>
          </cell>
          <cell r="BA227">
            <v>5.8049999999999997</v>
          </cell>
          <cell r="BB227">
            <v>2.931</v>
          </cell>
          <cell r="BC227">
            <v>1.36</v>
          </cell>
          <cell r="BD227">
            <v>11.342000000000001</v>
          </cell>
          <cell r="BE227">
            <v>198.92000000000004</v>
          </cell>
          <cell r="BH227">
            <v>5.6260000000000003</v>
          </cell>
          <cell r="BI227">
            <v>1.24</v>
          </cell>
          <cell r="BJ227">
            <v>0.223</v>
          </cell>
          <cell r="BK227">
            <v>0.19900000000000001</v>
          </cell>
          <cell r="BL227">
            <v>8.6999999999999994E-2</v>
          </cell>
          <cell r="BM227">
            <v>4.1000000000000002E-2</v>
          </cell>
          <cell r="BN227">
            <v>0.29799999999999999</v>
          </cell>
          <cell r="BO227">
            <v>7.7140000000000004</v>
          </cell>
          <cell r="BR227">
            <v>9.9250000000000007</v>
          </cell>
          <cell r="BS227">
            <v>3.1110000000000002</v>
          </cell>
          <cell r="BT227">
            <v>0.72299999999999998</v>
          </cell>
          <cell r="BU227">
            <v>0.64800000000000002</v>
          </cell>
          <cell r="BV227">
            <v>0.36299999999999999</v>
          </cell>
          <cell r="BW227">
            <v>0.16900000000000001</v>
          </cell>
          <cell r="BX227">
            <v>1.4059999999999999</v>
          </cell>
          <cell r="BY227">
            <v>16.345000000000002</v>
          </cell>
          <cell r="CA227">
            <v>4.4119999999999999</v>
          </cell>
          <cell r="CB227">
            <v>4.54</v>
          </cell>
          <cell r="CD227">
            <v>148.851</v>
          </cell>
          <cell r="CE227">
            <v>152.59100000000001</v>
          </cell>
          <cell r="CF227">
            <v>149.643</v>
          </cell>
          <cell r="CH227">
            <v>0.3</v>
          </cell>
          <cell r="CI227">
            <v>-51.83</v>
          </cell>
          <cell r="CQ227" t="str">
            <v>PriceTableXTXNGL</v>
          </cell>
        </row>
        <row r="228">
          <cell r="B228" t="str">
            <v>72-40-124</v>
          </cell>
          <cell r="C228" t="str">
            <v>Legend-PUR01309</v>
          </cell>
          <cell r="D228" t="str">
            <v>Dunn Daugherty CDP</v>
          </cell>
          <cell r="E228">
            <v>218.06899999999999</v>
          </cell>
          <cell r="F228">
            <v>279.863</v>
          </cell>
          <cell r="G228">
            <v>100.70699999999999</v>
          </cell>
          <cell r="H228">
            <v>121.53</v>
          </cell>
          <cell r="K228">
            <v>318.77599999999995</v>
          </cell>
          <cell r="L228">
            <v>401.39300000000003</v>
          </cell>
          <cell r="N228">
            <v>318.77599999999995</v>
          </cell>
          <cell r="O228">
            <v>401.39300000000003</v>
          </cell>
          <cell r="R228">
            <v>3.2955000000000001</v>
          </cell>
          <cell r="S228">
            <v>1.2176</v>
          </cell>
          <cell r="T228">
            <v>0.2414</v>
          </cell>
          <cell r="U228">
            <v>0.39300000000000002</v>
          </cell>
          <cell r="V228">
            <v>0.14380000000000001</v>
          </cell>
          <cell r="W228">
            <v>0.14249999999999999</v>
          </cell>
          <cell r="X228">
            <v>0.27460000000000001</v>
          </cell>
          <cell r="Y228">
            <v>5.7084000000000001</v>
          </cell>
          <cell r="AB228">
            <v>1050.5260000000001</v>
          </cell>
          <cell r="AC228">
            <v>388.142</v>
          </cell>
          <cell r="AD228">
            <v>76.953000000000003</v>
          </cell>
          <cell r="AE228">
            <v>125.279</v>
          </cell>
          <cell r="AF228">
            <v>45.84</v>
          </cell>
          <cell r="AG228">
            <v>45.426000000000002</v>
          </cell>
          <cell r="AH228">
            <v>87.536000000000001</v>
          </cell>
          <cell r="AI228">
            <v>1819.702</v>
          </cell>
          <cell r="AL228">
            <v>828.80499999999995</v>
          </cell>
          <cell r="AM228">
            <v>417.34500000000003</v>
          </cell>
          <cell r="AN228">
            <v>75.988</v>
          </cell>
          <cell r="AO228">
            <v>152.316</v>
          </cell>
          <cell r="AP228">
            <v>52.942</v>
          </cell>
          <cell r="AQ228">
            <v>54.466000000000001</v>
          </cell>
          <cell r="AR228">
            <v>79.549000000000007</v>
          </cell>
          <cell r="AS228">
            <v>1661.4110000000001</v>
          </cell>
          <cell r="AU228">
            <v>0.93</v>
          </cell>
          <cell r="AX228">
            <v>770.78899999999999</v>
          </cell>
          <cell r="AY228">
            <v>388.13099999999997</v>
          </cell>
          <cell r="AZ228">
            <v>70.668999999999997</v>
          </cell>
          <cell r="BA228">
            <v>141.654</v>
          </cell>
          <cell r="BB228">
            <v>49.235999999999997</v>
          </cell>
          <cell r="BC228">
            <v>50.652999999999999</v>
          </cell>
          <cell r="BD228">
            <v>73.980999999999995</v>
          </cell>
          <cell r="BE228">
            <v>1545.1130000000003</v>
          </cell>
          <cell r="BH228">
            <v>31.167999999999999</v>
          </cell>
          <cell r="BI228">
            <v>15.234999999999999</v>
          </cell>
          <cell r="BJ228">
            <v>2.335</v>
          </cell>
          <cell r="BK228">
            <v>4.859</v>
          </cell>
          <cell r="BL228">
            <v>1.456</v>
          </cell>
          <cell r="BM228">
            <v>1.5109999999999999</v>
          </cell>
          <cell r="BN228">
            <v>1.9450000000000001</v>
          </cell>
          <cell r="BO228">
            <v>58.509000000000007</v>
          </cell>
          <cell r="BR228">
            <v>54.982999999999997</v>
          </cell>
          <cell r="BS228">
            <v>38.213000000000001</v>
          </cell>
          <cell r="BT228">
            <v>7.5709999999999997</v>
          </cell>
          <cell r="BU228">
            <v>15.801</v>
          </cell>
          <cell r="BV228">
            <v>6.1020000000000003</v>
          </cell>
          <cell r="BW228">
            <v>6.2779999999999996</v>
          </cell>
          <cell r="BX228">
            <v>9.1690000000000005</v>
          </cell>
          <cell r="BY228">
            <v>138.11700000000002</v>
          </cell>
          <cell r="CA228">
            <v>10.433999999999999</v>
          </cell>
          <cell r="CB228">
            <v>10.736000000000001</v>
          </cell>
          <cell r="CD228">
            <v>252.54000000000002</v>
          </cell>
          <cell r="CE228">
            <v>258.88600000000002</v>
          </cell>
          <cell r="CF228">
            <v>253.88399999999999</v>
          </cell>
          <cell r="CH228">
            <v>0.3</v>
          </cell>
          <cell r="CI228">
            <v>-122.56</v>
          </cell>
          <cell r="CQ228" t="str">
            <v>PriceTableXTXNGL</v>
          </cell>
        </row>
        <row r="229">
          <cell r="B229" t="str">
            <v>81-10-175</v>
          </cell>
          <cell r="C229" t="str">
            <v>Legend-PUR01309WS</v>
          </cell>
          <cell r="D229" t="str">
            <v>Winwood CDP</v>
          </cell>
          <cell r="E229">
            <v>412.94</v>
          </cell>
          <cell r="F229">
            <v>456.27499999999998</v>
          </cell>
          <cell r="G229">
            <v>190.70099999999999</v>
          </cell>
          <cell r="H229">
            <v>198.136</v>
          </cell>
          <cell r="K229">
            <v>603.64099999999996</v>
          </cell>
          <cell r="L229">
            <v>654.41099999999994</v>
          </cell>
          <cell r="N229">
            <v>603.64099999999996</v>
          </cell>
          <cell r="O229">
            <v>654.41099999999994</v>
          </cell>
          <cell r="R229">
            <v>1.9214</v>
          </cell>
          <cell r="S229">
            <v>0.3851</v>
          </cell>
          <cell r="T229">
            <v>7.5499999999999998E-2</v>
          </cell>
          <cell r="U229">
            <v>8.8099999999999998E-2</v>
          </cell>
          <cell r="V229">
            <v>2.9000000000000001E-2</v>
          </cell>
          <cell r="W229">
            <v>1.4500000000000001E-2</v>
          </cell>
          <cell r="X229">
            <v>3.9199999999999999E-2</v>
          </cell>
          <cell r="Y229">
            <v>2.5528</v>
          </cell>
          <cell r="AB229">
            <v>1159.836</v>
          </cell>
          <cell r="AC229">
            <v>232.46199999999999</v>
          </cell>
          <cell r="AD229">
            <v>45.575000000000003</v>
          </cell>
          <cell r="AE229">
            <v>53.180999999999997</v>
          </cell>
          <cell r="AF229">
            <v>17.506</v>
          </cell>
          <cell r="AG229">
            <v>8.7530000000000001</v>
          </cell>
          <cell r="AH229">
            <v>23.663</v>
          </cell>
          <cell r="AI229">
            <v>1540.9760000000001</v>
          </cell>
          <cell r="AL229">
            <v>915.04399999999998</v>
          </cell>
          <cell r="AM229">
            <v>249.952</v>
          </cell>
          <cell r="AN229">
            <v>45.003</v>
          </cell>
          <cell r="AO229">
            <v>64.658000000000001</v>
          </cell>
          <cell r="AP229">
            <v>20.218</v>
          </cell>
          <cell r="AQ229">
            <v>10.494999999999999</v>
          </cell>
          <cell r="AR229">
            <v>21.504000000000001</v>
          </cell>
          <cell r="AS229">
            <v>1326.8739999999998</v>
          </cell>
          <cell r="AU229">
            <v>0.93</v>
          </cell>
          <cell r="AX229">
            <v>850.99099999999999</v>
          </cell>
          <cell r="AY229">
            <v>232.45500000000001</v>
          </cell>
          <cell r="AZ229">
            <v>41.853000000000002</v>
          </cell>
          <cell r="BA229">
            <v>60.131999999999998</v>
          </cell>
          <cell r="BB229">
            <v>18.803000000000001</v>
          </cell>
          <cell r="BC229">
            <v>9.76</v>
          </cell>
          <cell r="BD229">
            <v>19.998999999999999</v>
          </cell>
          <cell r="BE229">
            <v>1233.9930000000002</v>
          </cell>
          <cell r="BH229">
            <v>34.411000000000001</v>
          </cell>
          <cell r="BI229">
            <v>9.125</v>
          </cell>
          <cell r="BJ229">
            <v>1.383</v>
          </cell>
          <cell r="BK229">
            <v>2.0630000000000002</v>
          </cell>
          <cell r="BL229">
            <v>0.55600000000000005</v>
          </cell>
          <cell r="BM229">
            <v>0.29099999999999998</v>
          </cell>
          <cell r="BN229">
            <v>0.52600000000000002</v>
          </cell>
          <cell r="BO229">
            <v>48.355000000000004</v>
          </cell>
          <cell r="BR229">
            <v>60.704000000000001</v>
          </cell>
          <cell r="BS229">
            <v>22.885999999999999</v>
          </cell>
          <cell r="BT229">
            <v>4.484</v>
          </cell>
          <cell r="BU229">
            <v>6.7080000000000002</v>
          </cell>
          <cell r="BV229">
            <v>2.33</v>
          </cell>
          <cell r="BW229">
            <v>1.21</v>
          </cell>
          <cell r="BX229">
            <v>2.4790000000000001</v>
          </cell>
          <cell r="BY229">
            <v>100.80099999999999</v>
          </cell>
          <cell r="CA229">
            <v>17.010000000000002</v>
          </cell>
          <cell r="CB229">
            <v>17.503</v>
          </cell>
          <cell r="CD229">
            <v>536.10699999999986</v>
          </cell>
          <cell r="CE229">
            <v>549.57799999999997</v>
          </cell>
          <cell r="CF229">
            <v>538.96</v>
          </cell>
          <cell r="CH229">
            <v>0.3</v>
          </cell>
          <cell r="CI229">
            <v>-199.81</v>
          </cell>
          <cell r="CQ229" t="str">
            <v>PriceTableXTXNGL</v>
          </cell>
        </row>
        <row r="232">
          <cell r="B232" t="str">
            <v>72-10-179</v>
          </cell>
          <cell r="C232" t="str">
            <v>NextEra-PUR01467</v>
          </cell>
          <cell r="D232" t="str">
            <v>Cherry 1 &amp; 2</v>
          </cell>
          <cell r="E232">
            <v>0</v>
          </cell>
          <cell r="F232">
            <v>0</v>
          </cell>
          <cell r="G232">
            <v>0</v>
          </cell>
          <cell r="H232">
            <v>0</v>
          </cell>
          <cell r="K232">
            <v>0</v>
          </cell>
          <cell r="L232">
            <v>0</v>
          </cell>
          <cell r="N232">
            <v>0</v>
          </cell>
          <cell r="O232">
            <v>0</v>
          </cell>
          <cell r="R232">
            <v>2.2372000000000001</v>
          </cell>
          <cell r="S232">
            <v>0.52210000000000001</v>
          </cell>
          <cell r="T232">
            <v>0.12239999999999999</v>
          </cell>
          <cell r="U232">
            <v>0.12139999999999999</v>
          </cell>
          <cell r="V232">
            <v>4.8800000000000003E-2</v>
          </cell>
          <cell r="W232">
            <v>3.0800000000000001E-2</v>
          </cell>
          <cell r="X232">
            <v>0.1022</v>
          </cell>
          <cell r="Y232">
            <v>3.1848999999999998</v>
          </cell>
          <cell r="AB232">
            <v>0</v>
          </cell>
          <cell r="AC232">
            <v>0</v>
          </cell>
          <cell r="AD232">
            <v>0</v>
          </cell>
          <cell r="AE232">
            <v>0</v>
          </cell>
          <cell r="AF232">
            <v>0</v>
          </cell>
          <cell r="AG232">
            <v>0</v>
          </cell>
          <cell r="AH232">
            <v>0</v>
          </cell>
          <cell r="AI232">
            <v>0</v>
          </cell>
          <cell r="AL232">
            <v>0</v>
          </cell>
          <cell r="AM232">
            <v>0</v>
          </cell>
          <cell r="AN232">
            <v>0</v>
          </cell>
          <cell r="AO232">
            <v>0</v>
          </cell>
          <cell r="AP232">
            <v>0</v>
          </cell>
          <cell r="AQ232">
            <v>0</v>
          </cell>
          <cell r="AR232">
            <v>0</v>
          </cell>
          <cell r="AS232">
            <v>0</v>
          </cell>
          <cell r="AU232">
            <v>1</v>
          </cell>
          <cell r="AX232">
            <v>0</v>
          </cell>
          <cell r="AY232">
            <v>0</v>
          </cell>
          <cell r="AZ232">
            <v>0</v>
          </cell>
          <cell r="BA232">
            <v>0</v>
          </cell>
          <cell r="BB232">
            <v>0</v>
          </cell>
          <cell r="BC232">
            <v>0</v>
          </cell>
          <cell r="BD232">
            <v>0</v>
          </cell>
          <cell r="BE232">
            <v>0</v>
          </cell>
          <cell r="BH232">
            <v>0</v>
          </cell>
          <cell r="BI232">
            <v>0</v>
          </cell>
          <cell r="BJ232">
            <v>0</v>
          </cell>
          <cell r="BK232">
            <v>0</v>
          </cell>
          <cell r="BL232">
            <v>0</v>
          </cell>
          <cell r="BM232">
            <v>0</v>
          </cell>
          <cell r="BN232">
            <v>0</v>
          </cell>
          <cell r="BO232">
            <v>0</v>
          </cell>
          <cell r="BR232">
            <v>0</v>
          </cell>
          <cell r="BS232">
            <v>0</v>
          </cell>
          <cell r="BT232">
            <v>0</v>
          </cell>
          <cell r="BU232">
            <v>0</v>
          </cell>
          <cell r="BV232">
            <v>0</v>
          </cell>
          <cell r="BW232">
            <v>0</v>
          </cell>
          <cell r="BX232">
            <v>0</v>
          </cell>
          <cell r="BY232">
            <v>0</v>
          </cell>
          <cell r="CA232">
            <v>0</v>
          </cell>
          <cell r="CB232">
            <v>0</v>
          </cell>
          <cell r="CD232">
            <v>0</v>
          </cell>
          <cell r="CE232">
            <v>0</v>
          </cell>
          <cell r="CF232">
            <v>0</v>
          </cell>
          <cell r="CH232">
            <v>0</v>
          </cell>
          <cell r="CI232">
            <v>0</v>
          </cell>
          <cell r="CK232">
            <v>0</v>
          </cell>
          <cell r="CL232">
            <v>0</v>
          </cell>
          <cell r="CM232">
            <v>0</v>
          </cell>
          <cell r="CN232">
            <v>0</v>
          </cell>
          <cell r="CO232">
            <v>0</v>
          </cell>
          <cell r="CQ232" t="str">
            <v>PriceTableXTXNGL</v>
          </cell>
          <cell r="CS232">
            <v>0</v>
          </cell>
          <cell r="CT232">
            <v>0</v>
          </cell>
          <cell r="CU232">
            <v>0</v>
          </cell>
          <cell r="CV232">
            <v>0</v>
          </cell>
          <cell r="CW232">
            <v>0</v>
          </cell>
          <cell r="CX232">
            <v>0</v>
          </cell>
          <cell r="CY232">
            <v>0</v>
          </cell>
          <cell r="CZ232">
            <v>0</v>
          </cell>
          <cell r="DB232">
            <v>0</v>
          </cell>
          <cell r="DC232">
            <v>0</v>
          </cell>
          <cell r="DD232">
            <v>0</v>
          </cell>
          <cell r="DE232">
            <v>0</v>
          </cell>
          <cell r="DF232">
            <v>0</v>
          </cell>
          <cell r="DG232">
            <v>0</v>
          </cell>
          <cell r="DH232">
            <v>0</v>
          </cell>
          <cell r="DI232">
            <v>0</v>
          </cell>
          <cell r="DK232">
            <v>1.2500000000000001E-2</v>
          </cell>
          <cell r="DL232">
            <v>0</v>
          </cell>
        </row>
        <row r="233">
          <cell r="B233" t="str">
            <v>72-10-216</v>
          </cell>
          <cell r="C233" t="str">
            <v>NextEra-PUR01467</v>
          </cell>
          <cell r="D233" t="str">
            <v>Maddix CDP</v>
          </cell>
          <cell r="E233">
            <v>531.32600000000002</v>
          </cell>
          <cell r="F233">
            <v>692.255</v>
          </cell>
          <cell r="G233">
            <v>245.37299999999999</v>
          </cell>
          <cell r="H233">
            <v>300.60899999999998</v>
          </cell>
          <cell r="K233">
            <v>776.69900000000007</v>
          </cell>
          <cell r="L233">
            <v>992.86400000000003</v>
          </cell>
          <cell r="N233">
            <v>776.69900000000007</v>
          </cell>
          <cell r="O233">
            <v>992.86400000000003</v>
          </cell>
          <cell r="R233">
            <v>3.5413000000000001</v>
          </cell>
          <cell r="S233">
            <v>1.3452999999999999</v>
          </cell>
          <cell r="T233">
            <v>0.26</v>
          </cell>
          <cell r="U233">
            <v>0.44259999999999999</v>
          </cell>
          <cell r="V233">
            <v>0.14760000000000001</v>
          </cell>
          <cell r="W233">
            <v>0.1414</v>
          </cell>
          <cell r="X233">
            <v>0.2631</v>
          </cell>
          <cell r="Y233">
            <v>6.1413000000000002</v>
          </cell>
          <cell r="AB233">
            <v>2750.5239999999999</v>
          </cell>
          <cell r="AC233">
            <v>1044.893</v>
          </cell>
          <cell r="AD233">
            <v>201.94200000000001</v>
          </cell>
          <cell r="AE233">
            <v>343.767</v>
          </cell>
          <cell r="AF233">
            <v>114.64100000000001</v>
          </cell>
          <cell r="AG233">
            <v>109.825</v>
          </cell>
          <cell r="AH233">
            <v>204.35</v>
          </cell>
          <cell r="AI233">
            <v>4769.942</v>
          </cell>
          <cell r="AL233">
            <v>2170.0059999999999</v>
          </cell>
          <cell r="AM233">
            <v>1123.508</v>
          </cell>
          <cell r="AN233">
            <v>199.40899999999999</v>
          </cell>
          <cell r="AO233">
            <v>417.95600000000002</v>
          </cell>
          <cell r="AP233">
            <v>132.40100000000001</v>
          </cell>
          <cell r="AQ233">
            <v>131.68</v>
          </cell>
          <cell r="AR233">
            <v>185.70400000000001</v>
          </cell>
          <cell r="AS233">
            <v>4360.6639999999998</v>
          </cell>
          <cell r="AU233">
            <v>1</v>
          </cell>
          <cell r="AX233">
            <v>2170.0059999999999</v>
          </cell>
          <cell r="AY233">
            <v>1123.508</v>
          </cell>
          <cell r="AZ233">
            <v>199.40899999999999</v>
          </cell>
          <cell r="BA233">
            <v>417.95600000000002</v>
          </cell>
          <cell r="BB233">
            <v>132.40100000000001</v>
          </cell>
          <cell r="BC233">
            <v>131.68</v>
          </cell>
          <cell r="BD233">
            <v>185.70400000000001</v>
          </cell>
          <cell r="BE233">
            <v>4360.6639999999998</v>
          </cell>
          <cell r="BH233">
            <v>81.605000000000004</v>
          </cell>
          <cell r="BI233">
            <v>41.014000000000003</v>
          </cell>
          <cell r="BJ233">
            <v>6.1280000000000001</v>
          </cell>
          <cell r="BK233">
            <v>13.333</v>
          </cell>
          <cell r="BL233">
            <v>3.641</v>
          </cell>
          <cell r="BM233">
            <v>3.653</v>
          </cell>
          <cell r="BN233">
            <v>4.5419999999999998</v>
          </cell>
          <cell r="BO233">
            <v>153.916</v>
          </cell>
          <cell r="BR233">
            <v>143.958</v>
          </cell>
          <cell r="BS233">
            <v>102.872</v>
          </cell>
          <cell r="BT233">
            <v>19.867000000000001</v>
          </cell>
          <cell r="BU233">
            <v>43.359000000000002</v>
          </cell>
          <cell r="BV233">
            <v>15.260999999999999</v>
          </cell>
          <cell r="BW233">
            <v>15.178000000000001</v>
          </cell>
          <cell r="BX233">
            <v>21.405000000000001</v>
          </cell>
          <cell r="BY233">
            <v>361.9</v>
          </cell>
          <cell r="CA233">
            <v>25.808</v>
          </cell>
          <cell r="CB233">
            <v>26.556000000000001</v>
          </cell>
          <cell r="CD233">
            <v>604.40800000000002</v>
          </cell>
          <cell r="CE233">
            <v>619.59500000000003</v>
          </cell>
          <cell r="CF233">
            <v>607.625</v>
          </cell>
          <cell r="CH233">
            <v>0</v>
          </cell>
          <cell r="CI233">
            <v>0</v>
          </cell>
          <cell r="CK233">
            <v>385.23900000000003</v>
          </cell>
          <cell r="CL233">
            <v>390.90199999999993</v>
          </cell>
          <cell r="CM233">
            <v>1445.95</v>
          </cell>
          <cell r="CN233">
            <v>-35.18</v>
          </cell>
          <cell r="CO233">
            <v>1410.77</v>
          </cell>
          <cell r="CQ233" t="str">
            <v>PriceTableXTXNGL</v>
          </cell>
          <cell r="CS233">
            <v>377.37</v>
          </cell>
          <cell r="CT233">
            <v>885.6</v>
          </cell>
          <cell r="CU233">
            <v>224.58</v>
          </cell>
          <cell r="CV233">
            <v>456.64</v>
          </cell>
          <cell r="CW233">
            <v>257.07</v>
          </cell>
          <cell r="CX233">
            <v>255.67</v>
          </cell>
          <cell r="CY233">
            <v>360.56</v>
          </cell>
          <cell r="CZ233">
            <v>2817.4900000000002</v>
          </cell>
          <cell r="DB233">
            <v>377.37</v>
          </cell>
          <cell r="DC233">
            <v>885.6</v>
          </cell>
          <cell r="DD233">
            <v>224.58</v>
          </cell>
          <cell r="DE233">
            <v>456.64</v>
          </cell>
          <cell r="DF233">
            <v>257.07</v>
          </cell>
          <cell r="DG233">
            <v>255.67</v>
          </cell>
          <cell r="DH233">
            <v>360.56</v>
          </cell>
          <cell r="DI233">
            <v>2817.4900000000002</v>
          </cell>
          <cell r="DK233">
            <v>1.2500000000000001E-2</v>
          </cell>
          <cell r="DL233">
            <v>-54.51</v>
          </cell>
        </row>
        <row r="234">
          <cell r="B234" t="str">
            <v>72-10-218</v>
          </cell>
          <cell r="C234" t="str">
            <v>NextEra-PUR01467</v>
          </cell>
          <cell r="D234" t="str">
            <v>Edge 1 &amp; 2 H CDP</v>
          </cell>
          <cell r="E234">
            <v>341.97300000000001</v>
          </cell>
          <cell r="F234">
            <v>423.74200000000002</v>
          </cell>
          <cell r="G234">
            <v>157.928</v>
          </cell>
          <cell r="H234">
            <v>184.00899999999999</v>
          </cell>
          <cell r="K234">
            <v>499.90100000000001</v>
          </cell>
          <cell r="L234">
            <v>607.75099999999998</v>
          </cell>
          <cell r="N234">
            <v>499.90100000000001</v>
          </cell>
          <cell r="O234">
            <v>607.75099999999998</v>
          </cell>
          <cell r="R234">
            <v>3.0712999999999999</v>
          </cell>
          <cell r="S234">
            <v>0.99580000000000002</v>
          </cell>
          <cell r="T234">
            <v>0.20499999999999999</v>
          </cell>
          <cell r="U234">
            <v>0.3</v>
          </cell>
          <cell r="V234">
            <v>0.107</v>
          </cell>
          <cell r="W234">
            <v>9.6699999999999994E-2</v>
          </cell>
          <cell r="X234">
            <v>0.19989999999999999</v>
          </cell>
          <cell r="Y234">
            <v>4.9756999999999998</v>
          </cell>
          <cell r="AB234">
            <v>1535.346</v>
          </cell>
          <cell r="AC234">
            <v>497.80099999999999</v>
          </cell>
          <cell r="AD234">
            <v>102.48</v>
          </cell>
          <cell r="AE234">
            <v>149.97</v>
          </cell>
          <cell r="AF234">
            <v>53.488999999999997</v>
          </cell>
          <cell r="AG234">
            <v>48.34</v>
          </cell>
          <cell r="AH234">
            <v>99.93</v>
          </cell>
          <cell r="AI234">
            <v>2487.3559999999998</v>
          </cell>
          <cell r="AL234">
            <v>1211.3</v>
          </cell>
          <cell r="AM234">
            <v>535.25400000000002</v>
          </cell>
          <cell r="AN234">
            <v>101.19499999999999</v>
          </cell>
          <cell r="AO234">
            <v>182.33500000000001</v>
          </cell>
          <cell r="AP234">
            <v>61.776000000000003</v>
          </cell>
          <cell r="AQ234">
            <v>57.96</v>
          </cell>
          <cell r="AR234">
            <v>90.811999999999998</v>
          </cell>
          <cell r="AS234">
            <v>2240.6320000000001</v>
          </cell>
          <cell r="AU234">
            <v>1</v>
          </cell>
          <cell r="AX234">
            <v>1211.3</v>
          </cell>
          <cell r="AY234">
            <v>535.25400000000002</v>
          </cell>
          <cell r="AZ234">
            <v>101.19499999999999</v>
          </cell>
          <cell r="BA234">
            <v>182.33500000000001</v>
          </cell>
          <cell r="BB234">
            <v>61.776000000000003</v>
          </cell>
          <cell r="BC234">
            <v>57.96</v>
          </cell>
          <cell r="BD234">
            <v>90.811999999999998</v>
          </cell>
          <cell r="BE234">
            <v>2240.6320000000001</v>
          </cell>
          <cell r="BH234">
            <v>45.552</v>
          </cell>
          <cell r="BI234">
            <v>19.54</v>
          </cell>
          <cell r="BJ234">
            <v>3.11</v>
          </cell>
          <cell r="BK234">
            <v>5.8170000000000002</v>
          </cell>
          <cell r="BL234">
            <v>1.6990000000000001</v>
          </cell>
          <cell r="BM234">
            <v>1.6080000000000001</v>
          </cell>
          <cell r="BN234">
            <v>2.2210000000000001</v>
          </cell>
          <cell r="BO234">
            <v>79.547000000000011</v>
          </cell>
          <cell r="BR234">
            <v>80.358000000000004</v>
          </cell>
          <cell r="BS234">
            <v>49.009</v>
          </cell>
          <cell r="BT234">
            <v>10.082000000000001</v>
          </cell>
          <cell r="BU234">
            <v>18.914999999999999</v>
          </cell>
          <cell r="BV234">
            <v>7.1210000000000004</v>
          </cell>
          <cell r="BW234">
            <v>6.681</v>
          </cell>
          <cell r="BX234">
            <v>10.467000000000001</v>
          </cell>
          <cell r="BY234">
            <v>182.63300000000004</v>
          </cell>
          <cell r="CA234">
            <v>15.797000000000001</v>
          </cell>
          <cell r="CB234">
            <v>16.254999999999999</v>
          </cell>
          <cell r="CD234">
            <v>408.86299999999994</v>
          </cell>
          <cell r="CE234">
            <v>419.13600000000002</v>
          </cell>
          <cell r="CF234">
            <v>411.03899999999999</v>
          </cell>
          <cell r="CH234">
            <v>0</v>
          </cell>
          <cell r="CI234">
            <v>0</v>
          </cell>
          <cell r="CK234">
            <v>196.71199999999999</v>
          </cell>
          <cell r="CL234">
            <v>199.40899999999993</v>
          </cell>
          <cell r="CM234">
            <v>737.62</v>
          </cell>
          <cell r="CN234">
            <v>-17.95</v>
          </cell>
          <cell r="CO234">
            <v>719.67</v>
          </cell>
          <cell r="CQ234" t="str">
            <v>PriceTableXTXNGL</v>
          </cell>
          <cell r="CS234">
            <v>210.65</v>
          </cell>
          <cell r="CT234">
            <v>421.91</v>
          </cell>
          <cell r="CU234">
            <v>113.97</v>
          </cell>
          <cell r="CV234">
            <v>199.21</v>
          </cell>
          <cell r="CW234">
            <v>119.94</v>
          </cell>
          <cell r="CX234">
            <v>112.53</v>
          </cell>
          <cell r="CY234">
            <v>176.32</v>
          </cell>
          <cell r="CZ234">
            <v>1354.53</v>
          </cell>
          <cell r="DB234">
            <v>210.65</v>
          </cell>
          <cell r="DC234">
            <v>421.91</v>
          </cell>
          <cell r="DD234">
            <v>113.97</v>
          </cell>
          <cell r="DE234">
            <v>199.21</v>
          </cell>
          <cell r="DF234">
            <v>119.94</v>
          </cell>
          <cell r="DG234">
            <v>112.53</v>
          </cell>
          <cell r="DH234">
            <v>176.32</v>
          </cell>
          <cell r="DI234">
            <v>1354.53</v>
          </cell>
          <cell r="DK234">
            <v>1.2500000000000001E-2</v>
          </cell>
          <cell r="DL234">
            <v>-28.01</v>
          </cell>
        </row>
        <row r="235">
          <cell r="B235" t="str">
            <v>72-10-219</v>
          </cell>
          <cell r="C235" t="str">
            <v>NextEra-PUR01467</v>
          </cell>
          <cell r="D235" t="str">
            <v>Bailey Ranch 3&amp;4</v>
          </cell>
          <cell r="E235">
            <v>343.85300000000001</v>
          </cell>
          <cell r="F235">
            <v>431.94799999999998</v>
          </cell>
          <cell r="G235">
            <v>158.79599999999999</v>
          </cell>
          <cell r="H235">
            <v>187.572</v>
          </cell>
          <cell r="K235">
            <v>502.649</v>
          </cell>
          <cell r="L235">
            <v>619.52</v>
          </cell>
          <cell r="N235">
            <v>502.649</v>
          </cell>
          <cell r="O235">
            <v>619.52</v>
          </cell>
          <cell r="R235">
            <v>3.1768999999999998</v>
          </cell>
          <cell r="S235">
            <v>1.0845</v>
          </cell>
          <cell r="T235">
            <v>0.22289999999999999</v>
          </cell>
          <cell r="U235">
            <v>0.34320000000000001</v>
          </cell>
          <cell r="V235">
            <v>0.12239999999999999</v>
          </cell>
          <cell r="W235">
            <v>0.11559999999999999</v>
          </cell>
          <cell r="X235">
            <v>0.20760000000000001</v>
          </cell>
          <cell r="Y235">
            <v>5.2731000000000003</v>
          </cell>
          <cell r="AB235">
            <v>1596.866</v>
          </cell>
          <cell r="AC235">
            <v>545.12300000000005</v>
          </cell>
          <cell r="AD235">
            <v>112.04</v>
          </cell>
          <cell r="AE235">
            <v>172.50899999999999</v>
          </cell>
          <cell r="AF235">
            <v>61.524000000000001</v>
          </cell>
          <cell r="AG235">
            <v>58.106000000000002</v>
          </cell>
          <cell r="AH235">
            <v>104.35</v>
          </cell>
          <cell r="AI235">
            <v>2650.518</v>
          </cell>
          <cell r="AL235">
            <v>1259.836</v>
          </cell>
          <cell r="AM235">
            <v>586.13699999999994</v>
          </cell>
          <cell r="AN235">
            <v>110.63500000000001</v>
          </cell>
          <cell r="AO235">
            <v>209.738</v>
          </cell>
          <cell r="AP235">
            <v>71.055000000000007</v>
          </cell>
          <cell r="AQ235">
            <v>69.668999999999997</v>
          </cell>
          <cell r="AR235">
            <v>94.828999999999994</v>
          </cell>
          <cell r="AS235">
            <v>2401.8989999999999</v>
          </cell>
          <cell r="AU235">
            <v>1</v>
          </cell>
          <cell r="AX235">
            <v>1259.836</v>
          </cell>
          <cell r="AY235">
            <v>586.13699999999994</v>
          </cell>
          <cell r="AZ235">
            <v>110.63500000000001</v>
          </cell>
          <cell r="BA235">
            <v>209.738</v>
          </cell>
          <cell r="BB235">
            <v>71.055000000000007</v>
          </cell>
          <cell r="BC235">
            <v>69.668999999999997</v>
          </cell>
          <cell r="BD235">
            <v>94.828999999999994</v>
          </cell>
          <cell r="BE235">
            <v>2401.8989999999999</v>
          </cell>
          <cell r="BH235">
            <v>47.377000000000002</v>
          </cell>
          <cell r="BI235">
            <v>21.396999999999998</v>
          </cell>
          <cell r="BJ235">
            <v>3.4</v>
          </cell>
          <cell r="BK235">
            <v>6.6909999999999998</v>
          </cell>
          <cell r="BL235">
            <v>1.954</v>
          </cell>
          <cell r="BM235">
            <v>1.9330000000000001</v>
          </cell>
          <cell r="BN235">
            <v>2.319</v>
          </cell>
          <cell r="BO235">
            <v>85.071000000000012</v>
          </cell>
          <cell r="BR235">
            <v>83.578000000000003</v>
          </cell>
          <cell r="BS235">
            <v>53.667999999999999</v>
          </cell>
          <cell r="BT235">
            <v>11.023</v>
          </cell>
          <cell r="BU235">
            <v>21.757999999999999</v>
          </cell>
          <cell r="BV235">
            <v>8.19</v>
          </cell>
          <cell r="BW235">
            <v>8.0299999999999994</v>
          </cell>
          <cell r="BX235">
            <v>10.93</v>
          </cell>
          <cell r="BY235">
            <v>197.17700000000002</v>
          </cell>
          <cell r="CA235">
            <v>16.103000000000002</v>
          </cell>
          <cell r="CB235">
            <v>16.57</v>
          </cell>
          <cell r="CD235">
            <v>405.77299999999997</v>
          </cell>
          <cell r="CE235">
            <v>415.96899999999999</v>
          </cell>
          <cell r="CF235">
            <v>407.93299999999999</v>
          </cell>
          <cell r="CH235">
            <v>0</v>
          </cell>
          <cell r="CI235">
            <v>0</v>
          </cell>
          <cell r="CK235">
            <v>211.58699999999999</v>
          </cell>
          <cell r="CL235">
            <v>214.55400000000003</v>
          </cell>
          <cell r="CM235">
            <v>793.64</v>
          </cell>
          <cell r="CN235">
            <v>-19.309999999999999</v>
          </cell>
          <cell r="CO235">
            <v>774.33</v>
          </cell>
          <cell r="CQ235" t="str">
            <v>PriceTableXTXNGL</v>
          </cell>
          <cell r="CS235">
            <v>219.09</v>
          </cell>
          <cell r="CT235">
            <v>462.02</v>
          </cell>
          <cell r="CU235">
            <v>124.6</v>
          </cell>
          <cell r="CV235">
            <v>229.15</v>
          </cell>
          <cell r="CW235">
            <v>137.96</v>
          </cell>
          <cell r="CX235">
            <v>135.27000000000001</v>
          </cell>
          <cell r="CY235">
            <v>184.12</v>
          </cell>
          <cell r="CZ235">
            <v>1492.21</v>
          </cell>
          <cell r="DB235">
            <v>219.09</v>
          </cell>
          <cell r="DC235">
            <v>462.02</v>
          </cell>
          <cell r="DD235">
            <v>124.6</v>
          </cell>
          <cell r="DE235">
            <v>229.15</v>
          </cell>
          <cell r="DF235">
            <v>137.96</v>
          </cell>
          <cell r="DG235">
            <v>135.27000000000001</v>
          </cell>
          <cell r="DH235">
            <v>184.12</v>
          </cell>
          <cell r="DI235">
            <v>1492.21</v>
          </cell>
          <cell r="DK235">
            <v>1.2500000000000001E-2</v>
          </cell>
          <cell r="DL235">
            <v>-30.02</v>
          </cell>
        </row>
        <row r="236">
          <cell r="B236" t="str">
            <v>72-10-251</v>
          </cell>
          <cell r="C236" t="str">
            <v>NextEra-PUR01467</v>
          </cell>
          <cell r="D236" t="str">
            <v>Meeker CDP</v>
          </cell>
          <cell r="E236">
            <v>1054.57</v>
          </cell>
          <cell r="F236">
            <v>1335.2940000000001</v>
          </cell>
          <cell r="G236">
            <v>487.01400000000001</v>
          </cell>
          <cell r="H236">
            <v>579.84699999999998</v>
          </cell>
          <cell r="K236">
            <v>1541.5839999999998</v>
          </cell>
          <cell r="L236">
            <v>1915.1410000000001</v>
          </cell>
          <cell r="N236">
            <v>1541.5839999999998</v>
          </cell>
          <cell r="O236">
            <v>1915.1410000000001</v>
          </cell>
          <cell r="R236">
            <v>3.1377999999999999</v>
          </cell>
          <cell r="S236">
            <v>1.1133</v>
          </cell>
          <cell r="T236">
            <v>0.2364</v>
          </cell>
          <cell r="U236">
            <v>0.36109999999999998</v>
          </cell>
          <cell r="V236">
            <v>0.13600000000000001</v>
          </cell>
          <cell r="W236">
            <v>0.12809999999999999</v>
          </cell>
          <cell r="X236">
            <v>0.2492</v>
          </cell>
          <cell r="Y236">
            <v>5.3619000000000003</v>
          </cell>
          <cell r="AB236">
            <v>4837.1819999999998</v>
          </cell>
          <cell r="AC236">
            <v>1716.2449999999999</v>
          </cell>
          <cell r="AD236">
            <v>364.43</v>
          </cell>
          <cell r="AE236">
            <v>556.66600000000005</v>
          </cell>
          <cell r="AF236">
            <v>209.655</v>
          </cell>
          <cell r="AG236">
            <v>197.477</v>
          </cell>
          <cell r="AH236">
            <v>384.16300000000001</v>
          </cell>
          <cell r="AI236">
            <v>8265.8179999999993</v>
          </cell>
          <cell r="AL236">
            <v>3816.26</v>
          </cell>
          <cell r="AM236">
            <v>1845.3710000000001</v>
          </cell>
          <cell r="AN236">
            <v>359.86</v>
          </cell>
          <cell r="AO236">
            <v>676.80100000000004</v>
          </cell>
          <cell r="AP236">
            <v>242.13499999999999</v>
          </cell>
          <cell r="AQ236">
            <v>236.774</v>
          </cell>
          <cell r="AR236">
            <v>349.11099999999999</v>
          </cell>
          <cell r="AS236">
            <v>7526.3120000000008</v>
          </cell>
          <cell r="AU236">
            <v>1</v>
          </cell>
          <cell r="AX236">
            <v>3816.26</v>
          </cell>
          <cell r="AY236">
            <v>1845.3710000000001</v>
          </cell>
          <cell r="AZ236">
            <v>359.86</v>
          </cell>
          <cell r="BA236">
            <v>676.80100000000004</v>
          </cell>
          <cell r="BB236">
            <v>242.13499999999999</v>
          </cell>
          <cell r="BC236">
            <v>236.774</v>
          </cell>
          <cell r="BD236">
            <v>349.11099999999999</v>
          </cell>
          <cell r="BE236">
            <v>7526.3120000000008</v>
          </cell>
          <cell r="BH236">
            <v>143.51300000000001</v>
          </cell>
          <cell r="BI236">
            <v>67.366</v>
          </cell>
          <cell r="BJ236">
            <v>11.06</v>
          </cell>
          <cell r="BK236">
            <v>21.591000000000001</v>
          </cell>
          <cell r="BL236">
            <v>6.6589999999999998</v>
          </cell>
          <cell r="BM236">
            <v>6.569</v>
          </cell>
          <cell r="BN236">
            <v>8.5380000000000003</v>
          </cell>
          <cell r="BO236">
            <v>265.29600000000005</v>
          </cell>
          <cell r="BR236">
            <v>253.17099999999999</v>
          </cell>
          <cell r="BS236">
            <v>168.96799999999999</v>
          </cell>
          <cell r="BT236">
            <v>35.853000000000002</v>
          </cell>
          <cell r="BU236">
            <v>70.210999999999999</v>
          </cell>
          <cell r="BV236">
            <v>27.91</v>
          </cell>
          <cell r="BW236">
            <v>27.292000000000002</v>
          </cell>
          <cell r="BX236">
            <v>40.24</v>
          </cell>
          <cell r="BY236">
            <v>623.64499999999998</v>
          </cell>
          <cell r="CA236">
            <v>49.781999999999996</v>
          </cell>
          <cell r="CB236">
            <v>51.223999999999997</v>
          </cell>
          <cell r="CD236">
            <v>1240.2720000000002</v>
          </cell>
          <cell r="CE236">
            <v>1271.4359999999999</v>
          </cell>
          <cell r="CF236">
            <v>1246.873</v>
          </cell>
          <cell r="CH236">
            <v>0</v>
          </cell>
          <cell r="CI236">
            <v>0</v>
          </cell>
          <cell r="CK236">
            <v>668.26800000000003</v>
          </cell>
          <cell r="CL236">
            <v>677.71800000000007</v>
          </cell>
          <cell r="CM236">
            <v>2506.8799999999997</v>
          </cell>
          <cell r="CN236">
            <v>-60.99</v>
          </cell>
          <cell r="CO236">
            <v>2445.89</v>
          </cell>
          <cell r="CQ236" t="str">
            <v>PriceTableXTXNGL</v>
          </cell>
          <cell r="CS236">
            <v>663.66</v>
          </cell>
          <cell r="CT236">
            <v>1454.61</v>
          </cell>
          <cell r="CU236">
            <v>405.28</v>
          </cell>
          <cell r="CV236">
            <v>739.45</v>
          </cell>
          <cell r="CW236">
            <v>470.13</v>
          </cell>
          <cell r="CX236">
            <v>459.72</v>
          </cell>
          <cell r="CY236">
            <v>677.83</v>
          </cell>
          <cell r="CZ236">
            <v>4870.68</v>
          </cell>
          <cell r="DB236">
            <v>663.66</v>
          </cell>
          <cell r="DC236">
            <v>1454.61</v>
          </cell>
          <cell r="DD236">
            <v>405.28</v>
          </cell>
          <cell r="DE236">
            <v>739.45</v>
          </cell>
          <cell r="DF236">
            <v>470.13</v>
          </cell>
          <cell r="DG236">
            <v>459.72</v>
          </cell>
          <cell r="DH236">
            <v>677.83</v>
          </cell>
          <cell r="DI236">
            <v>4870.68</v>
          </cell>
          <cell r="DK236">
            <v>1.2500000000000001E-2</v>
          </cell>
          <cell r="DL236">
            <v>-94.08</v>
          </cell>
        </row>
        <row r="237">
          <cell r="B237" t="str">
            <v>72-10-253</v>
          </cell>
          <cell r="C237" t="str">
            <v>NextEra-PUR01467</v>
          </cell>
          <cell r="D237" t="str">
            <v>Micheletti CDP</v>
          </cell>
          <cell r="E237">
            <v>543.02499999999998</v>
          </cell>
          <cell r="F237">
            <v>674.33299999999997</v>
          </cell>
          <cell r="G237">
            <v>250.77600000000001</v>
          </cell>
          <cell r="H237">
            <v>292.827</v>
          </cell>
          <cell r="K237">
            <v>793.80099999999993</v>
          </cell>
          <cell r="L237">
            <v>967.16</v>
          </cell>
          <cell r="N237">
            <v>793.80099999999993</v>
          </cell>
          <cell r="O237">
            <v>967.16</v>
          </cell>
          <cell r="R237">
            <v>3.1627999999999998</v>
          </cell>
          <cell r="S237">
            <v>1.2135</v>
          </cell>
          <cell r="T237">
            <v>0.27889999999999998</v>
          </cell>
          <cell r="U237">
            <v>0.42070000000000002</v>
          </cell>
          <cell r="V237">
            <v>0.17199999999999999</v>
          </cell>
          <cell r="W237">
            <v>0.16539999999999999</v>
          </cell>
          <cell r="X237">
            <v>0.38100000000000001</v>
          </cell>
          <cell r="Y237">
            <v>5.7942999999999998</v>
          </cell>
          <cell r="AB237">
            <v>2510.634</v>
          </cell>
          <cell r="AC237">
            <v>963.27800000000002</v>
          </cell>
          <cell r="AD237">
            <v>221.39099999999999</v>
          </cell>
          <cell r="AE237">
            <v>333.952</v>
          </cell>
          <cell r="AF237">
            <v>136.53399999999999</v>
          </cell>
          <cell r="AG237">
            <v>131.29499999999999</v>
          </cell>
          <cell r="AH237">
            <v>302.43799999999999</v>
          </cell>
          <cell r="AI237">
            <v>4599.5219999999999</v>
          </cell>
          <cell r="AL237">
            <v>1980.7470000000001</v>
          </cell>
          <cell r="AM237">
            <v>1035.7529999999999</v>
          </cell>
          <cell r="AN237">
            <v>218.614</v>
          </cell>
          <cell r="AO237">
            <v>406.02300000000002</v>
          </cell>
          <cell r="AP237">
            <v>157.68600000000001</v>
          </cell>
          <cell r="AQ237">
            <v>157.422</v>
          </cell>
          <cell r="AR237">
            <v>274.84300000000002</v>
          </cell>
          <cell r="AS237">
            <v>4231.0880000000006</v>
          </cell>
          <cell r="AU237">
            <v>1</v>
          </cell>
          <cell r="AX237">
            <v>1980.7470000000001</v>
          </cell>
          <cell r="AY237">
            <v>1035.7529999999999</v>
          </cell>
          <cell r="AZ237">
            <v>218.614</v>
          </cell>
          <cell r="BA237">
            <v>406.02300000000002</v>
          </cell>
          <cell r="BB237">
            <v>157.68600000000001</v>
          </cell>
          <cell r="BC237">
            <v>157.422</v>
          </cell>
          <cell r="BD237">
            <v>274.84300000000002</v>
          </cell>
          <cell r="BE237">
            <v>4231.0880000000006</v>
          </cell>
          <cell r="BH237">
            <v>74.486999999999995</v>
          </cell>
          <cell r="BI237">
            <v>37.81</v>
          </cell>
          <cell r="BJ237">
            <v>6.7190000000000003</v>
          </cell>
          <cell r="BK237">
            <v>12.952</v>
          </cell>
          <cell r="BL237">
            <v>4.3360000000000003</v>
          </cell>
          <cell r="BM237">
            <v>4.3680000000000003</v>
          </cell>
          <cell r="BN237">
            <v>6.7220000000000004</v>
          </cell>
          <cell r="BO237">
            <v>147.39400000000001</v>
          </cell>
          <cell r="BR237">
            <v>131.40299999999999</v>
          </cell>
          <cell r="BS237">
            <v>94.837000000000003</v>
          </cell>
          <cell r="BT237">
            <v>21.780999999999999</v>
          </cell>
          <cell r="BU237">
            <v>42.121000000000002</v>
          </cell>
          <cell r="BV237">
            <v>18.175999999999998</v>
          </cell>
          <cell r="BW237">
            <v>18.145</v>
          </cell>
          <cell r="BX237">
            <v>31.68</v>
          </cell>
          <cell r="BY237">
            <v>358.14299999999997</v>
          </cell>
          <cell r="CA237">
            <v>25.14</v>
          </cell>
          <cell r="CB237">
            <v>25.867999999999999</v>
          </cell>
          <cell r="CD237">
            <v>583.149</v>
          </cell>
          <cell r="CE237">
            <v>597.80200000000002</v>
          </cell>
          <cell r="CF237">
            <v>586.25300000000004</v>
          </cell>
          <cell r="CH237">
            <v>0</v>
          </cell>
          <cell r="CI237">
            <v>0</v>
          </cell>
          <cell r="CK237">
            <v>380.90699999999993</v>
          </cell>
          <cell r="CL237">
            <v>386.53499999999997</v>
          </cell>
          <cell r="CM237">
            <v>1429.8</v>
          </cell>
          <cell r="CN237">
            <v>-34.79</v>
          </cell>
          <cell r="CO237">
            <v>1395.01</v>
          </cell>
          <cell r="CQ237" t="str">
            <v>PriceTableXTXNGL</v>
          </cell>
          <cell r="CS237">
            <v>344.46</v>
          </cell>
          <cell r="CT237">
            <v>816.43</v>
          </cell>
          <cell r="CU237">
            <v>246.21</v>
          </cell>
          <cell r="CV237">
            <v>443.6</v>
          </cell>
          <cell r="CW237">
            <v>306.16000000000003</v>
          </cell>
          <cell r="CX237">
            <v>305.64999999999998</v>
          </cell>
          <cell r="CY237">
            <v>533.63</v>
          </cell>
          <cell r="CZ237">
            <v>2996.14</v>
          </cell>
          <cell r="DB237">
            <v>344.46</v>
          </cell>
          <cell r="DC237">
            <v>816.43</v>
          </cell>
          <cell r="DD237">
            <v>246.21</v>
          </cell>
          <cell r="DE237">
            <v>443.6</v>
          </cell>
          <cell r="DF237">
            <v>306.16000000000003</v>
          </cell>
          <cell r="DG237">
            <v>305.64999999999998</v>
          </cell>
          <cell r="DH237">
            <v>533.63</v>
          </cell>
          <cell r="DI237">
            <v>2996.14</v>
          </cell>
          <cell r="DK237">
            <v>1.2500000000000001E-2</v>
          </cell>
          <cell r="DL237">
            <v>-52.89</v>
          </cell>
        </row>
        <row r="238">
          <cell r="B238" t="str">
            <v>72-10-254</v>
          </cell>
          <cell r="C238" t="str">
            <v>NextEra-PUR01467</v>
          </cell>
          <cell r="D238" t="str">
            <v>FPL Bailey Ranch 5H &amp; 6H</v>
          </cell>
          <cell r="E238">
            <v>0</v>
          </cell>
          <cell r="F238">
            <v>0</v>
          </cell>
          <cell r="G238">
            <v>0</v>
          </cell>
          <cell r="H238">
            <v>0</v>
          </cell>
          <cell r="K238">
            <v>0</v>
          </cell>
          <cell r="L238">
            <v>0</v>
          </cell>
          <cell r="N238">
            <v>0</v>
          </cell>
          <cell r="O238">
            <v>0</v>
          </cell>
          <cell r="R238">
            <v>0</v>
          </cell>
          <cell r="S238">
            <v>0</v>
          </cell>
          <cell r="T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L238">
            <v>0</v>
          </cell>
          <cell r="AM238">
            <v>0</v>
          </cell>
          <cell r="AN238">
            <v>0</v>
          </cell>
          <cell r="AO238">
            <v>0</v>
          </cell>
          <cell r="AP238">
            <v>0</v>
          </cell>
          <cell r="AQ238">
            <v>0</v>
          </cell>
          <cell r="AR238">
            <v>0</v>
          </cell>
          <cell r="AS238">
            <v>0</v>
          </cell>
          <cell r="AU238">
            <v>1</v>
          </cell>
          <cell r="AX238">
            <v>0</v>
          </cell>
          <cell r="AY238">
            <v>0</v>
          </cell>
          <cell r="AZ238">
            <v>0</v>
          </cell>
          <cell r="BA238">
            <v>0</v>
          </cell>
          <cell r="BB238">
            <v>0</v>
          </cell>
          <cell r="BC238">
            <v>0</v>
          </cell>
          <cell r="BD238">
            <v>0</v>
          </cell>
          <cell r="BE238">
            <v>0</v>
          </cell>
          <cell r="BH238">
            <v>0</v>
          </cell>
          <cell r="BI238">
            <v>0</v>
          </cell>
          <cell r="BJ238">
            <v>0</v>
          </cell>
          <cell r="BK238">
            <v>0</v>
          </cell>
          <cell r="BL238">
            <v>0</v>
          </cell>
          <cell r="BM238">
            <v>0</v>
          </cell>
          <cell r="BN238">
            <v>0</v>
          </cell>
          <cell r="BO238">
            <v>0</v>
          </cell>
          <cell r="BR238">
            <v>0</v>
          </cell>
          <cell r="BS238">
            <v>0</v>
          </cell>
          <cell r="BT238">
            <v>0</v>
          </cell>
          <cell r="BU238">
            <v>0</v>
          </cell>
          <cell r="BV238">
            <v>0</v>
          </cell>
          <cell r="BW238">
            <v>0</v>
          </cell>
          <cell r="BX238">
            <v>0</v>
          </cell>
          <cell r="BY238">
            <v>0</v>
          </cell>
          <cell r="CA238">
            <v>0</v>
          </cell>
          <cell r="CB238">
            <v>0</v>
          </cell>
          <cell r="CD238">
            <v>0</v>
          </cell>
          <cell r="CE238">
            <v>0</v>
          </cell>
          <cell r="CF238">
            <v>0</v>
          </cell>
          <cell r="CH238">
            <v>0</v>
          </cell>
          <cell r="CI238">
            <v>0</v>
          </cell>
          <cell r="CK238">
            <v>0</v>
          </cell>
          <cell r="CL238">
            <v>0</v>
          </cell>
          <cell r="CM238">
            <v>0</v>
          </cell>
          <cell r="CN238">
            <v>0</v>
          </cell>
          <cell r="CO238">
            <v>0</v>
          </cell>
          <cell r="CQ238" t="str">
            <v>PriceTableXTXNGL</v>
          </cell>
          <cell r="CS238">
            <v>0</v>
          </cell>
          <cell r="CT238">
            <v>0</v>
          </cell>
          <cell r="CU238">
            <v>0</v>
          </cell>
          <cell r="CV238">
            <v>0</v>
          </cell>
          <cell r="CW238">
            <v>0</v>
          </cell>
          <cell r="CX238">
            <v>0</v>
          </cell>
          <cell r="CY238">
            <v>0</v>
          </cell>
          <cell r="CZ238">
            <v>0</v>
          </cell>
          <cell r="DB238">
            <v>0</v>
          </cell>
          <cell r="DC238">
            <v>0</v>
          </cell>
          <cell r="DD238">
            <v>0</v>
          </cell>
          <cell r="DE238">
            <v>0</v>
          </cell>
          <cell r="DF238">
            <v>0</v>
          </cell>
          <cell r="DG238">
            <v>0</v>
          </cell>
          <cell r="DH238">
            <v>0</v>
          </cell>
          <cell r="DI238">
            <v>0</v>
          </cell>
          <cell r="DK238">
            <v>1.2500000000000001E-2</v>
          </cell>
          <cell r="DL238">
            <v>0</v>
          </cell>
        </row>
        <row r="239">
          <cell r="B239" t="str">
            <v>72-10-255</v>
          </cell>
          <cell r="C239" t="str">
            <v>NextEra-PUR01467</v>
          </cell>
          <cell r="D239" t="str">
            <v xml:space="preserve">FPL Siegmund 1H </v>
          </cell>
          <cell r="E239">
            <v>517.94000000000005</v>
          </cell>
          <cell r="F239">
            <v>673.18799999999999</v>
          </cell>
          <cell r="G239">
            <v>239.191</v>
          </cell>
          <cell r="H239">
            <v>292.33</v>
          </cell>
          <cell r="K239">
            <v>757.13100000000009</v>
          </cell>
          <cell r="L239">
            <v>965.51800000000003</v>
          </cell>
          <cell r="N239">
            <v>757.13100000000009</v>
          </cell>
          <cell r="O239">
            <v>965.51800000000003</v>
          </cell>
          <cell r="R239">
            <v>3.1627999999999998</v>
          </cell>
          <cell r="S239">
            <v>1.2135</v>
          </cell>
          <cell r="T239">
            <v>0.27889999999999998</v>
          </cell>
          <cell r="U239">
            <v>0.42070000000000002</v>
          </cell>
          <cell r="V239">
            <v>0.17199999999999999</v>
          </cell>
          <cell r="W239">
            <v>0.16539999999999999</v>
          </cell>
          <cell r="X239">
            <v>0.38100000000000001</v>
          </cell>
          <cell r="Y239">
            <v>5.7942999999999998</v>
          </cell>
          <cell r="AB239">
            <v>2394.654</v>
          </cell>
          <cell r="AC239">
            <v>918.77800000000002</v>
          </cell>
          <cell r="AD239">
            <v>211.16399999999999</v>
          </cell>
          <cell r="AE239">
            <v>318.52499999999998</v>
          </cell>
          <cell r="AF239">
            <v>130.227</v>
          </cell>
          <cell r="AG239">
            <v>125.229</v>
          </cell>
          <cell r="AH239">
            <v>288.46699999999998</v>
          </cell>
          <cell r="AI239">
            <v>4387.043999999999</v>
          </cell>
          <cell r="AL239">
            <v>1889.2449999999999</v>
          </cell>
          <cell r="AM239">
            <v>987.904</v>
          </cell>
          <cell r="AN239">
            <v>208.51599999999999</v>
          </cell>
          <cell r="AO239">
            <v>387.26600000000002</v>
          </cell>
          <cell r="AP239">
            <v>150.40199999999999</v>
          </cell>
          <cell r="AQ239">
            <v>150.149</v>
          </cell>
          <cell r="AR239">
            <v>262.14600000000002</v>
          </cell>
          <cell r="AS239">
            <v>4035.6280000000002</v>
          </cell>
          <cell r="AU239">
            <v>1</v>
          </cell>
          <cell r="AX239">
            <v>1889.2449999999999</v>
          </cell>
          <cell r="AY239">
            <v>987.904</v>
          </cell>
          <cell r="AZ239">
            <v>208.51599999999999</v>
          </cell>
          <cell r="BA239">
            <v>387.26600000000002</v>
          </cell>
          <cell r="BB239">
            <v>150.40199999999999</v>
          </cell>
          <cell r="BC239">
            <v>150.149</v>
          </cell>
          <cell r="BD239">
            <v>262.14600000000002</v>
          </cell>
          <cell r="BE239">
            <v>4035.6280000000002</v>
          </cell>
          <cell r="BH239">
            <v>71.046000000000006</v>
          </cell>
          <cell r="BI239">
            <v>36.064</v>
          </cell>
          <cell r="BJ239">
            <v>6.4080000000000004</v>
          </cell>
          <cell r="BK239">
            <v>12.353999999999999</v>
          </cell>
          <cell r="BL239">
            <v>4.1360000000000001</v>
          </cell>
          <cell r="BM239">
            <v>4.1660000000000004</v>
          </cell>
          <cell r="BN239">
            <v>6.4109999999999996</v>
          </cell>
          <cell r="BO239">
            <v>140.58500000000001</v>
          </cell>
          <cell r="BR239">
            <v>125.333</v>
          </cell>
          <cell r="BS239">
            <v>90.454999999999998</v>
          </cell>
          <cell r="BT239">
            <v>20.774000000000001</v>
          </cell>
          <cell r="BU239">
            <v>40.174999999999997</v>
          </cell>
          <cell r="BV239">
            <v>17.335999999999999</v>
          </cell>
          <cell r="BW239">
            <v>17.306999999999999</v>
          </cell>
          <cell r="BX239">
            <v>30.216000000000001</v>
          </cell>
          <cell r="BY239">
            <v>341.59600000000006</v>
          </cell>
          <cell r="CA239">
            <v>25.097999999999999</v>
          </cell>
          <cell r="CB239">
            <v>25.824999999999999</v>
          </cell>
          <cell r="CD239">
            <v>598.09699999999998</v>
          </cell>
          <cell r="CE239">
            <v>613.125</v>
          </cell>
          <cell r="CF239">
            <v>601.28</v>
          </cell>
          <cell r="CH239">
            <v>0</v>
          </cell>
          <cell r="CI239">
            <v>0</v>
          </cell>
          <cell r="CK239">
            <v>364.23800000000006</v>
          </cell>
          <cell r="CL239">
            <v>369.54100000000005</v>
          </cell>
          <cell r="CM239">
            <v>1366.94</v>
          </cell>
          <cell r="CN239">
            <v>-33.26</v>
          </cell>
          <cell r="CO239">
            <v>1333.68</v>
          </cell>
          <cell r="CQ239" t="str">
            <v>PriceTableXTXNGL</v>
          </cell>
          <cell r="CS239">
            <v>328.54</v>
          </cell>
          <cell r="CT239">
            <v>778.71</v>
          </cell>
          <cell r="CU239">
            <v>234.83</v>
          </cell>
          <cell r="CV239">
            <v>423.11</v>
          </cell>
          <cell r="CW239">
            <v>292.02</v>
          </cell>
          <cell r="CX239">
            <v>291.52999999999997</v>
          </cell>
          <cell r="CY239">
            <v>508.98</v>
          </cell>
          <cell r="CZ239">
            <v>2857.72</v>
          </cell>
          <cell r="DB239">
            <v>328.54</v>
          </cell>
          <cell r="DC239">
            <v>778.71</v>
          </cell>
          <cell r="DD239">
            <v>234.83</v>
          </cell>
          <cell r="DE239">
            <v>423.11</v>
          </cell>
          <cell r="DF239">
            <v>292.02</v>
          </cell>
          <cell r="DG239">
            <v>291.52999999999997</v>
          </cell>
          <cell r="DH239">
            <v>508.98</v>
          </cell>
          <cell r="DI239">
            <v>2857.72</v>
          </cell>
          <cell r="DK239">
            <v>1.2500000000000001E-2</v>
          </cell>
          <cell r="DL239">
            <v>-50.45</v>
          </cell>
        </row>
        <row r="240">
          <cell r="B240" t="str">
            <v>72-40-336</v>
          </cell>
          <cell r="C240" t="str">
            <v>NextEra-PUR01467</v>
          </cell>
          <cell r="D240" t="str">
            <v>Cherry #3</v>
          </cell>
          <cell r="E240">
            <v>0</v>
          </cell>
          <cell r="F240">
            <v>0</v>
          </cell>
          <cell r="G240">
            <v>0</v>
          </cell>
          <cell r="H240">
            <v>0</v>
          </cell>
          <cell r="K240">
            <v>0</v>
          </cell>
          <cell r="L240">
            <v>0</v>
          </cell>
          <cell r="N240">
            <v>0</v>
          </cell>
          <cell r="O240">
            <v>0</v>
          </cell>
          <cell r="R240">
            <v>2.1339000000000001</v>
          </cell>
          <cell r="S240">
            <v>0.48649999999999999</v>
          </cell>
          <cell r="T240">
            <v>0.1145</v>
          </cell>
          <cell r="U240">
            <v>0.1135</v>
          </cell>
          <cell r="V240">
            <v>4.7100000000000003E-2</v>
          </cell>
          <cell r="W240">
            <v>2.98E-2</v>
          </cell>
          <cell r="X240">
            <v>7.9000000000000001E-2</v>
          </cell>
          <cell r="Y240">
            <v>3.0043000000000002</v>
          </cell>
          <cell r="AB240">
            <v>0</v>
          </cell>
          <cell r="AC240">
            <v>0</v>
          </cell>
          <cell r="AD240">
            <v>0</v>
          </cell>
          <cell r="AE240">
            <v>0</v>
          </cell>
          <cell r="AF240">
            <v>0</v>
          </cell>
          <cell r="AG240">
            <v>0</v>
          </cell>
          <cell r="AH240">
            <v>0</v>
          </cell>
          <cell r="AI240">
            <v>0</v>
          </cell>
          <cell r="AL240">
            <v>0</v>
          </cell>
          <cell r="AM240">
            <v>0</v>
          </cell>
          <cell r="AN240">
            <v>0</v>
          </cell>
          <cell r="AO240">
            <v>0</v>
          </cell>
          <cell r="AP240">
            <v>0</v>
          </cell>
          <cell r="AQ240">
            <v>0</v>
          </cell>
          <cell r="AR240">
            <v>0</v>
          </cell>
          <cell r="AS240">
            <v>0</v>
          </cell>
          <cell r="AU240">
            <v>1</v>
          </cell>
          <cell r="AX240">
            <v>0</v>
          </cell>
          <cell r="AY240">
            <v>0</v>
          </cell>
          <cell r="AZ240">
            <v>0</v>
          </cell>
          <cell r="BA240">
            <v>0</v>
          </cell>
          <cell r="BB240">
            <v>0</v>
          </cell>
          <cell r="BC240">
            <v>0</v>
          </cell>
          <cell r="BD240">
            <v>0</v>
          </cell>
          <cell r="BE240">
            <v>0</v>
          </cell>
          <cell r="BH240">
            <v>0</v>
          </cell>
          <cell r="BI240">
            <v>0</v>
          </cell>
          <cell r="BJ240">
            <v>0</v>
          </cell>
          <cell r="BK240">
            <v>0</v>
          </cell>
          <cell r="BL240">
            <v>0</v>
          </cell>
          <cell r="BM240">
            <v>0</v>
          </cell>
          <cell r="BN240">
            <v>0</v>
          </cell>
          <cell r="BO240">
            <v>0</v>
          </cell>
          <cell r="BR240">
            <v>0</v>
          </cell>
          <cell r="BS240">
            <v>0</v>
          </cell>
          <cell r="BT240">
            <v>0</v>
          </cell>
          <cell r="BU240">
            <v>0</v>
          </cell>
          <cell r="BV240">
            <v>0</v>
          </cell>
          <cell r="BW240">
            <v>0</v>
          </cell>
          <cell r="BX240">
            <v>0</v>
          </cell>
          <cell r="BY240">
            <v>0</v>
          </cell>
          <cell r="CA240">
            <v>0</v>
          </cell>
          <cell r="CB240">
            <v>0</v>
          </cell>
          <cell r="CD240">
            <v>0</v>
          </cell>
          <cell r="CE240">
            <v>0</v>
          </cell>
          <cell r="CF240">
            <v>0</v>
          </cell>
          <cell r="CH240">
            <v>0</v>
          </cell>
          <cell r="CI240">
            <v>0</v>
          </cell>
          <cell r="CK240">
            <v>0</v>
          </cell>
          <cell r="CL240">
            <v>0</v>
          </cell>
          <cell r="CM240">
            <v>0</v>
          </cell>
          <cell r="CN240">
            <v>0</v>
          </cell>
          <cell r="CO240">
            <v>0</v>
          </cell>
          <cell r="CQ240" t="str">
            <v>PriceTableXTXNGL</v>
          </cell>
          <cell r="CS240">
            <v>0</v>
          </cell>
          <cell r="CT240">
            <v>0</v>
          </cell>
          <cell r="CU240">
            <v>0</v>
          </cell>
          <cell r="CV240">
            <v>0</v>
          </cell>
          <cell r="CW240">
            <v>0</v>
          </cell>
          <cell r="CX240">
            <v>0</v>
          </cell>
          <cell r="CY240">
            <v>0</v>
          </cell>
          <cell r="CZ240">
            <v>0</v>
          </cell>
          <cell r="DB240">
            <v>0</v>
          </cell>
          <cell r="DC240">
            <v>0</v>
          </cell>
          <cell r="DD240">
            <v>0</v>
          </cell>
          <cell r="DE240">
            <v>0</v>
          </cell>
          <cell r="DF240">
            <v>0</v>
          </cell>
          <cell r="DG240">
            <v>0</v>
          </cell>
          <cell r="DH240">
            <v>0</v>
          </cell>
          <cell r="DI240">
            <v>0</v>
          </cell>
          <cell r="DK240">
            <v>1.2500000000000001E-2</v>
          </cell>
          <cell r="DL240">
            <v>0</v>
          </cell>
        </row>
        <row r="241">
          <cell r="B241" t="str">
            <v>72-40-338</v>
          </cell>
          <cell r="C241" t="str">
            <v>NextEra-PUR01467</v>
          </cell>
          <cell r="D241" t="str">
            <v>Brogan</v>
          </cell>
          <cell r="E241">
            <v>0.27800000000000002</v>
          </cell>
          <cell r="F241">
            <v>0.33400000000000002</v>
          </cell>
          <cell r="G241">
            <v>0.128</v>
          </cell>
          <cell r="H241">
            <v>0.14499999999999999</v>
          </cell>
          <cell r="K241">
            <v>0.40600000000000003</v>
          </cell>
          <cell r="L241">
            <v>0.47899999999999998</v>
          </cell>
          <cell r="N241">
            <v>0.40600000000000003</v>
          </cell>
          <cell r="O241">
            <v>0.47899999999999998</v>
          </cell>
          <cell r="R241">
            <v>2.1844000000000001</v>
          </cell>
          <cell r="S241">
            <v>0.50549999999999995</v>
          </cell>
          <cell r="T241">
            <v>0.1171</v>
          </cell>
          <cell r="U241">
            <v>0.1221</v>
          </cell>
          <cell r="V241">
            <v>4.87E-2</v>
          </cell>
          <cell r="W241">
            <v>3.2800000000000003E-2</v>
          </cell>
          <cell r="X241">
            <v>0.1087</v>
          </cell>
          <cell r="Y241">
            <v>3.1193</v>
          </cell>
          <cell r="AB241">
            <v>0.88700000000000001</v>
          </cell>
          <cell r="AC241">
            <v>0.20499999999999999</v>
          </cell>
          <cell r="AD241">
            <v>4.8000000000000001E-2</v>
          </cell>
          <cell r="AE241">
            <v>0.05</v>
          </cell>
          <cell r="AF241">
            <v>0.02</v>
          </cell>
          <cell r="AG241">
            <v>1.2999999999999999E-2</v>
          </cell>
          <cell r="AH241">
            <v>4.3999999999999997E-2</v>
          </cell>
          <cell r="AI241">
            <v>1.2670000000000001</v>
          </cell>
          <cell r="AL241">
            <v>0.7</v>
          </cell>
          <cell r="AM241">
            <v>0.22</v>
          </cell>
          <cell r="AN241">
            <v>4.7E-2</v>
          </cell>
          <cell r="AO241">
            <v>6.0999999999999999E-2</v>
          </cell>
          <cell r="AP241">
            <v>2.3E-2</v>
          </cell>
          <cell r="AQ241">
            <v>1.6E-2</v>
          </cell>
          <cell r="AR241">
            <v>0.04</v>
          </cell>
          <cell r="AS241">
            <v>1.107</v>
          </cell>
          <cell r="AU241">
            <v>1</v>
          </cell>
          <cell r="AX241">
            <v>0.7</v>
          </cell>
          <cell r="AY241">
            <v>0.22</v>
          </cell>
          <cell r="AZ241">
            <v>4.7E-2</v>
          </cell>
          <cell r="BA241">
            <v>6.0999999999999999E-2</v>
          </cell>
          <cell r="BB241">
            <v>2.3E-2</v>
          </cell>
          <cell r="BC241">
            <v>1.6E-2</v>
          </cell>
          <cell r="BD241">
            <v>0.04</v>
          </cell>
          <cell r="BE241">
            <v>1.107</v>
          </cell>
          <cell r="BH241">
            <v>2.5999999999999999E-2</v>
          </cell>
          <cell r="BI241">
            <v>8.0000000000000002E-3</v>
          </cell>
          <cell r="BJ241">
            <v>1E-3</v>
          </cell>
          <cell r="BK241">
            <v>2E-3</v>
          </cell>
          <cell r="BL241">
            <v>1E-3</v>
          </cell>
          <cell r="BM241">
            <v>0</v>
          </cell>
          <cell r="BN241">
            <v>1E-3</v>
          </cell>
          <cell r="BO241">
            <v>3.9000000000000007E-2</v>
          </cell>
          <cell r="BR241">
            <v>4.5999999999999999E-2</v>
          </cell>
          <cell r="BS241">
            <v>0.02</v>
          </cell>
          <cell r="BT241">
            <v>5.0000000000000001E-3</v>
          </cell>
          <cell r="BU241">
            <v>6.0000000000000001E-3</v>
          </cell>
          <cell r="BV241">
            <v>3.0000000000000001E-3</v>
          </cell>
          <cell r="BW241">
            <v>2E-3</v>
          </cell>
          <cell r="BX241">
            <v>5.0000000000000001E-3</v>
          </cell>
          <cell r="BY241">
            <v>8.7000000000000022E-2</v>
          </cell>
          <cell r="CA241">
            <v>1.2999999999999999E-2</v>
          </cell>
          <cell r="CB241">
            <v>1.2999999999999999E-2</v>
          </cell>
          <cell r="CD241">
            <v>0.37899999999999995</v>
          </cell>
          <cell r="CE241">
            <v>0.38900000000000001</v>
          </cell>
          <cell r="CF241">
            <v>0.38100000000000001</v>
          </cell>
          <cell r="CH241">
            <v>0</v>
          </cell>
          <cell r="CI241">
            <v>0</v>
          </cell>
          <cell r="CK241">
            <v>9.7999999999999976E-2</v>
          </cell>
          <cell r="CL241">
            <v>9.8999999999999977E-2</v>
          </cell>
          <cell r="CM241">
            <v>0.37</v>
          </cell>
          <cell r="CN241">
            <v>-0.01</v>
          </cell>
          <cell r="CO241">
            <v>0.36</v>
          </cell>
          <cell r="CQ241" t="str">
            <v>PriceTableXTXNGL</v>
          </cell>
          <cell r="CS241">
            <v>0.12</v>
          </cell>
          <cell r="CT241">
            <v>0.17</v>
          </cell>
          <cell r="CU241">
            <v>0.05</v>
          </cell>
          <cell r="CV241">
            <v>7.0000000000000007E-2</v>
          </cell>
          <cell r="CW241">
            <v>0.04</v>
          </cell>
          <cell r="CX241">
            <v>0.03</v>
          </cell>
          <cell r="CY241">
            <v>0.08</v>
          </cell>
          <cell r="CZ241">
            <v>0.55999999999999994</v>
          </cell>
          <cell r="DB241">
            <v>0.12</v>
          </cell>
          <cell r="DC241">
            <v>0.17</v>
          </cell>
          <cell r="DD241">
            <v>0.05</v>
          </cell>
          <cell r="DE241">
            <v>7.0000000000000007E-2</v>
          </cell>
          <cell r="DF241">
            <v>0.04</v>
          </cell>
          <cell r="DG241">
            <v>0.03</v>
          </cell>
          <cell r="DH241">
            <v>0.08</v>
          </cell>
          <cell r="DI241">
            <v>0.55999999999999994</v>
          </cell>
          <cell r="DK241">
            <v>1.2500000000000001E-2</v>
          </cell>
          <cell r="DL241">
            <v>-0.01</v>
          </cell>
        </row>
        <row r="242">
          <cell r="B242" t="str">
            <v>72-40-344</v>
          </cell>
          <cell r="C242" t="str">
            <v>NextEra-PUR01467</v>
          </cell>
          <cell r="D242" t="str">
            <v>Smith 1H</v>
          </cell>
          <cell r="E242">
            <v>114.532</v>
          </cell>
          <cell r="F242">
            <v>147.714</v>
          </cell>
          <cell r="G242">
            <v>52.893000000000001</v>
          </cell>
          <cell r="H242">
            <v>64.144000000000005</v>
          </cell>
          <cell r="K242">
            <v>167.42500000000001</v>
          </cell>
          <cell r="L242">
            <v>211.858</v>
          </cell>
          <cell r="N242">
            <v>167.42500000000001</v>
          </cell>
          <cell r="O242">
            <v>211.858</v>
          </cell>
          <cell r="R242">
            <v>3.4845000000000002</v>
          </cell>
          <cell r="S242">
            <v>1.3122</v>
          </cell>
          <cell r="T242">
            <v>0.19040000000000001</v>
          </cell>
          <cell r="U242">
            <v>0.42309999999999998</v>
          </cell>
          <cell r="V242">
            <v>0.12759999999999999</v>
          </cell>
          <cell r="W242">
            <v>0.15160000000000001</v>
          </cell>
          <cell r="X242">
            <v>0.25519999999999998</v>
          </cell>
          <cell r="Y242">
            <v>5.9446000000000003</v>
          </cell>
          <cell r="AB242">
            <v>583.39200000000005</v>
          </cell>
          <cell r="AC242">
            <v>219.69499999999999</v>
          </cell>
          <cell r="AD242">
            <v>31.878</v>
          </cell>
          <cell r="AE242">
            <v>70.837999999999994</v>
          </cell>
          <cell r="AF242">
            <v>21.363</v>
          </cell>
          <cell r="AG242">
            <v>25.382000000000001</v>
          </cell>
          <cell r="AH242">
            <v>42.726999999999997</v>
          </cell>
          <cell r="AI242">
            <v>995.27499999999986</v>
          </cell>
          <cell r="AL242">
            <v>460.26299999999998</v>
          </cell>
          <cell r="AM242">
            <v>236.22399999999999</v>
          </cell>
          <cell r="AN242">
            <v>31.478000000000002</v>
          </cell>
          <cell r="AO242">
            <v>86.126000000000005</v>
          </cell>
          <cell r="AP242">
            <v>24.672999999999998</v>
          </cell>
          <cell r="AQ242">
            <v>30.433</v>
          </cell>
          <cell r="AR242">
            <v>38.828000000000003</v>
          </cell>
          <cell r="AS242">
            <v>908.02499999999986</v>
          </cell>
          <cell r="AU242">
            <v>1</v>
          </cell>
          <cell r="AX242">
            <v>460.26299999999998</v>
          </cell>
          <cell r="AY242">
            <v>236.22399999999999</v>
          </cell>
          <cell r="AZ242">
            <v>31.478000000000002</v>
          </cell>
          <cell r="BA242">
            <v>86.126000000000005</v>
          </cell>
          <cell r="BB242">
            <v>24.672999999999998</v>
          </cell>
          <cell r="BC242">
            <v>30.433</v>
          </cell>
          <cell r="BD242">
            <v>38.828000000000003</v>
          </cell>
          <cell r="BE242">
            <v>908.02499999999986</v>
          </cell>
          <cell r="BH242">
            <v>17.309000000000001</v>
          </cell>
          <cell r="BI242">
            <v>8.6229999999999993</v>
          </cell>
          <cell r="BJ242">
            <v>0.96699999999999997</v>
          </cell>
          <cell r="BK242">
            <v>2.7469999999999999</v>
          </cell>
          <cell r="BL242">
            <v>0.67900000000000005</v>
          </cell>
          <cell r="BM242">
            <v>0.84399999999999997</v>
          </cell>
          <cell r="BN242">
            <v>0.95</v>
          </cell>
          <cell r="BO242">
            <v>32.119</v>
          </cell>
          <cell r="BR242">
            <v>30.533999999999999</v>
          </cell>
          <cell r="BS242">
            <v>21.629000000000001</v>
          </cell>
          <cell r="BT242">
            <v>3.1360000000000001</v>
          </cell>
          <cell r="BU242">
            <v>8.9350000000000005</v>
          </cell>
          <cell r="BV242">
            <v>2.8439999999999999</v>
          </cell>
          <cell r="BW242">
            <v>3.508</v>
          </cell>
          <cell r="BX242">
            <v>4.476</v>
          </cell>
          <cell r="BY242">
            <v>75.061999999999983</v>
          </cell>
          <cell r="CA242">
            <v>5.5069999999999997</v>
          </cell>
          <cell r="CB242">
            <v>5.6669999999999998</v>
          </cell>
          <cell r="CD242">
            <v>131.12900000000002</v>
          </cell>
          <cell r="CE242">
            <v>134.42400000000001</v>
          </cell>
          <cell r="CF242">
            <v>131.827</v>
          </cell>
          <cell r="CH242">
            <v>0</v>
          </cell>
          <cell r="CI242">
            <v>0</v>
          </cell>
          <cell r="CK242">
            <v>80.031000000000006</v>
          </cell>
          <cell r="CL242">
            <v>81.197000000000003</v>
          </cell>
          <cell r="CM242">
            <v>300.35000000000002</v>
          </cell>
          <cell r="CN242">
            <v>-7.31</v>
          </cell>
          <cell r="CO242">
            <v>293.04000000000002</v>
          </cell>
          <cell r="CQ242" t="str">
            <v>PriceTableXTXNGL</v>
          </cell>
          <cell r="CS242">
            <v>80.040000000000006</v>
          </cell>
          <cell r="CT242">
            <v>186.2</v>
          </cell>
          <cell r="CU242">
            <v>35.450000000000003</v>
          </cell>
          <cell r="CV242">
            <v>94.1</v>
          </cell>
          <cell r="CW242">
            <v>47.9</v>
          </cell>
          <cell r="CX242">
            <v>59.09</v>
          </cell>
          <cell r="CY242">
            <v>75.39</v>
          </cell>
          <cell r="CZ242">
            <v>578.16999999999996</v>
          </cell>
          <cell r="DB242">
            <v>80.040000000000006</v>
          </cell>
          <cell r="DC242">
            <v>186.2</v>
          </cell>
          <cell r="DD242">
            <v>35.450000000000003</v>
          </cell>
          <cell r="DE242">
            <v>94.1</v>
          </cell>
          <cell r="DF242">
            <v>47.9</v>
          </cell>
          <cell r="DG242">
            <v>59.09</v>
          </cell>
          <cell r="DH242">
            <v>75.39</v>
          </cell>
          <cell r="DI242">
            <v>578.16999999999996</v>
          </cell>
          <cell r="DK242">
            <v>1.2500000000000001E-2</v>
          </cell>
          <cell r="DL242">
            <v>-11.35</v>
          </cell>
        </row>
        <row r="245">
          <cell r="B245" t="str">
            <v>78-0009-24</v>
          </cell>
          <cell r="C245" t="str">
            <v>Peregrine-PUR01222</v>
          </cell>
          <cell r="D245" t="str">
            <v>Honkin Onken</v>
          </cell>
          <cell r="E245">
            <v>0</v>
          </cell>
          <cell r="F245">
            <v>0</v>
          </cell>
          <cell r="G245">
            <v>0</v>
          </cell>
          <cell r="H245">
            <v>0</v>
          </cell>
          <cell r="K245">
            <v>0</v>
          </cell>
          <cell r="L245">
            <v>0</v>
          </cell>
          <cell r="N245">
            <v>0</v>
          </cell>
          <cell r="O245">
            <v>0</v>
          </cell>
          <cell r="R245">
            <v>2.6229</v>
          </cell>
          <cell r="S245">
            <v>0.87590000000000001</v>
          </cell>
          <cell r="T245">
            <v>0.21</v>
          </cell>
          <cell r="U245">
            <v>0.24149999999999999</v>
          </cell>
          <cell r="V245">
            <v>9.35E-2</v>
          </cell>
          <cell r="W245">
            <v>7.5200000000000003E-2</v>
          </cell>
          <cell r="X245">
            <v>0.15260000000000001</v>
          </cell>
          <cell r="Y245">
            <v>4.2716000000000003</v>
          </cell>
          <cell r="AB245">
            <v>0</v>
          </cell>
          <cell r="AC245">
            <v>0</v>
          </cell>
          <cell r="AD245">
            <v>0</v>
          </cell>
          <cell r="AE245">
            <v>0</v>
          </cell>
          <cell r="AF245">
            <v>0</v>
          </cell>
          <cell r="AG245">
            <v>0</v>
          </cell>
          <cell r="AH245">
            <v>0</v>
          </cell>
          <cell r="AI245">
            <v>0</v>
          </cell>
          <cell r="AL245">
            <v>0</v>
          </cell>
          <cell r="AM245">
            <v>0</v>
          </cell>
          <cell r="AN245">
            <v>0</v>
          </cell>
          <cell r="AO245">
            <v>0</v>
          </cell>
          <cell r="AP245">
            <v>0</v>
          </cell>
          <cell r="AQ245">
            <v>0</v>
          </cell>
          <cell r="AR245">
            <v>0</v>
          </cell>
          <cell r="AS245">
            <v>0</v>
          </cell>
          <cell r="AU245">
            <v>0.9</v>
          </cell>
          <cell r="AX245">
            <v>0</v>
          </cell>
          <cell r="AY245">
            <v>0</v>
          </cell>
          <cell r="AZ245">
            <v>0</v>
          </cell>
          <cell r="BA245">
            <v>0</v>
          </cell>
          <cell r="BB245">
            <v>0</v>
          </cell>
          <cell r="BC245">
            <v>0</v>
          </cell>
          <cell r="BD245">
            <v>0</v>
          </cell>
          <cell r="BE245">
            <v>0</v>
          </cell>
          <cell r="BH245">
            <v>0</v>
          </cell>
          <cell r="BI245">
            <v>0</v>
          </cell>
          <cell r="BJ245">
            <v>0</v>
          </cell>
          <cell r="BK245">
            <v>0</v>
          </cell>
          <cell r="BL245">
            <v>0</v>
          </cell>
          <cell r="BM245">
            <v>0</v>
          </cell>
          <cell r="BN245">
            <v>0</v>
          </cell>
          <cell r="BO245">
            <v>0</v>
          </cell>
          <cell r="BR245">
            <v>0</v>
          </cell>
          <cell r="BS245">
            <v>0</v>
          </cell>
          <cell r="BT245">
            <v>0</v>
          </cell>
          <cell r="BU245">
            <v>0</v>
          </cell>
          <cell r="BV245">
            <v>0</v>
          </cell>
          <cell r="BW245">
            <v>0</v>
          </cell>
          <cell r="BX245">
            <v>0</v>
          </cell>
          <cell r="BY245">
            <v>0</v>
          </cell>
          <cell r="CA245">
            <v>0</v>
          </cell>
          <cell r="CB245">
            <v>0</v>
          </cell>
          <cell r="CD245">
            <v>0</v>
          </cell>
          <cell r="CE245">
            <v>0</v>
          </cell>
          <cell r="CF245">
            <v>0</v>
          </cell>
          <cell r="CH245">
            <v>0</v>
          </cell>
          <cell r="CI245">
            <v>0</v>
          </cell>
          <cell r="CQ245" t="str">
            <v>PriceTableXTXNGL</v>
          </cell>
        </row>
        <row r="248">
          <cell r="B248" t="str">
            <v>72-40-032</v>
          </cell>
          <cell r="C248" t="str">
            <v>Pioneer-PUR01131</v>
          </cell>
          <cell r="D248" t="str">
            <v>Koss-Beverone MM1</v>
          </cell>
          <cell r="E248">
            <v>0</v>
          </cell>
          <cell r="F248">
            <v>0</v>
          </cell>
          <cell r="G248">
            <v>0</v>
          </cell>
          <cell r="H248">
            <v>0</v>
          </cell>
          <cell r="K248">
            <v>0</v>
          </cell>
          <cell r="L248">
            <v>0</v>
          </cell>
          <cell r="N248">
            <v>0</v>
          </cell>
          <cell r="O248">
            <v>0</v>
          </cell>
          <cell r="R248">
            <v>3.2936999999999999</v>
          </cell>
          <cell r="S248">
            <v>1.2490000000000001</v>
          </cell>
          <cell r="T248">
            <v>0.2412</v>
          </cell>
          <cell r="U248">
            <v>0.39510000000000001</v>
          </cell>
          <cell r="V248">
            <v>0.12809999999999999</v>
          </cell>
          <cell r="W248">
            <v>0.12590000000000001</v>
          </cell>
          <cell r="X248">
            <v>0.13500000000000001</v>
          </cell>
          <cell r="Y248">
            <v>5.5679999999999996</v>
          </cell>
          <cell r="AB248">
            <v>0</v>
          </cell>
          <cell r="AC248">
            <v>0</v>
          </cell>
          <cell r="AD248">
            <v>0</v>
          </cell>
          <cell r="AE248">
            <v>0</v>
          </cell>
          <cell r="AF248">
            <v>0</v>
          </cell>
          <cell r="AG248">
            <v>0</v>
          </cell>
          <cell r="AH248">
            <v>0</v>
          </cell>
          <cell r="AI248">
            <v>0</v>
          </cell>
          <cell r="AL248">
            <v>0</v>
          </cell>
          <cell r="AM248">
            <v>0</v>
          </cell>
          <cell r="AN248">
            <v>0</v>
          </cell>
          <cell r="AO248">
            <v>0</v>
          </cell>
          <cell r="AP248">
            <v>0</v>
          </cell>
          <cell r="AQ248">
            <v>0</v>
          </cell>
          <cell r="AR248">
            <v>0</v>
          </cell>
          <cell r="AS248">
            <v>0</v>
          </cell>
          <cell r="AU248">
            <v>0.9</v>
          </cell>
          <cell r="AX248">
            <v>0</v>
          </cell>
          <cell r="AY248">
            <v>0</v>
          </cell>
          <cell r="AZ248">
            <v>0</v>
          </cell>
          <cell r="BA248">
            <v>0</v>
          </cell>
          <cell r="BB248">
            <v>0</v>
          </cell>
          <cell r="BC248">
            <v>0</v>
          </cell>
          <cell r="BD248">
            <v>0</v>
          </cell>
          <cell r="BE248">
            <v>0</v>
          </cell>
          <cell r="BH248">
            <v>0</v>
          </cell>
          <cell r="BI248">
            <v>0</v>
          </cell>
          <cell r="BJ248">
            <v>0</v>
          </cell>
          <cell r="BK248">
            <v>0</v>
          </cell>
          <cell r="BL248">
            <v>0</v>
          </cell>
          <cell r="BM248">
            <v>0</v>
          </cell>
          <cell r="BN248">
            <v>0</v>
          </cell>
          <cell r="BO248">
            <v>0</v>
          </cell>
          <cell r="BR248">
            <v>0</v>
          </cell>
          <cell r="BS248">
            <v>0</v>
          </cell>
          <cell r="BT248">
            <v>0</v>
          </cell>
          <cell r="BU248">
            <v>0</v>
          </cell>
          <cell r="BV248">
            <v>0</v>
          </cell>
          <cell r="BW248">
            <v>0</v>
          </cell>
          <cell r="BX248">
            <v>0</v>
          </cell>
          <cell r="BY248">
            <v>0</v>
          </cell>
          <cell r="CA248">
            <v>0</v>
          </cell>
          <cell r="CB248">
            <v>0</v>
          </cell>
          <cell r="CD248">
            <v>0</v>
          </cell>
          <cell r="CE248">
            <v>0</v>
          </cell>
          <cell r="CF248">
            <v>0</v>
          </cell>
          <cell r="CH248">
            <v>0.35</v>
          </cell>
          <cell r="CI248">
            <v>0</v>
          </cell>
          <cell r="CQ248" t="str">
            <v>PriceTableXTXNGL</v>
          </cell>
        </row>
        <row r="251">
          <cell r="B251" t="str">
            <v>72-40-038</v>
          </cell>
          <cell r="C251" t="str">
            <v>Premier-PUR01511</v>
          </cell>
          <cell r="D251" t="str">
            <v>Pate MM</v>
          </cell>
          <cell r="E251">
            <v>1160.0239999999999</v>
          </cell>
          <cell r="F251">
            <v>1424.9169999999999</v>
          </cell>
          <cell r="G251">
            <v>535.71400000000006</v>
          </cell>
          <cell r="H251">
            <v>618.76499999999999</v>
          </cell>
          <cell r="K251">
            <v>1695.7379999999998</v>
          </cell>
          <cell r="L251">
            <v>2043.6819999999998</v>
          </cell>
          <cell r="N251">
            <v>1695.7379999999998</v>
          </cell>
          <cell r="O251">
            <v>2043.6819999999998</v>
          </cell>
          <cell r="R251">
            <v>3.0594999999999999</v>
          </cell>
          <cell r="S251">
            <v>1.0038</v>
          </cell>
          <cell r="T251">
            <v>0.21160000000000001</v>
          </cell>
          <cell r="U251">
            <v>0.30349999999999999</v>
          </cell>
          <cell r="V251">
            <v>0.1115</v>
          </cell>
          <cell r="W251">
            <v>9.4500000000000001E-2</v>
          </cell>
          <cell r="X251">
            <v>0.15140000000000001</v>
          </cell>
          <cell r="Y251">
            <v>4.9358000000000004</v>
          </cell>
          <cell r="AB251">
            <v>5188.1099999999997</v>
          </cell>
          <cell r="AC251">
            <v>1702.182</v>
          </cell>
          <cell r="AD251">
            <v>358.81799999999998</v>
          </cell>
          <cell r="AE251">
            <v>514.65599999999995</v>
          </cell>
          <cell r="AF251">
            <v>189.07499999999999</v>
          </cell>
          <cell r="AG251">
            <v>160.24700000000001</v>
          </cell>
          <cell r="AH251">
            <v>256.73500000000001</v>
          </cell>
          <cell r="AI251">
            <v>8369.8230000000003</v>
          </cell>
          <cell r="AL251">
            <v>4093.1219999999998</v>
          </cell>
          <cell r="AM251">
            <v>1830.25</v>
          </cell>
          <cell r="AN251">
            <v>354.31799999999998</v>
          </cell>
          <cell r="AO251">
            <v>625.72400000000005</v>
          </cell>
          <cell r="AP251">
            <v>218.36699999999999</v>
          </cell>
          <cell r="AQ251">
            <v>192.136</v>
          </cell>
          <cell r="AR251">
            <v>233.31</v>
          </cell>
          <cell r="AS251">
            <v>7547.2270000000008</v>
          </cell>
          <cell r="AU251">
            <v>0.95</v>
          </cell>
          <cell r="AX251">
            <v>3888.4659999999999</v>
          </cell>
          <cell r="AY251">
            <v>1738.7380000000001</v>
          </cell>
          <cell r="AZ251">
            <v>336.60199999999998</v>
          </cell>
          <cell r="BA251">
            <v>594.43799999999999</v>
          </cell>
          <cell r="BB251">
            <v>207.44900000000001</v>
          </cell>
          <cell r="BC251">
            <v>182.529</v>
          </cell>
          <cell r="BD251">
            <v>221.64500000000001</v>
          </cell>
          <cell r="BE251">
            <v>7169.8670000000002</v>
          </cell>
          <cell r="BH251">
            <v>153.92500000000001</v>
          </cell>
          <cell r="BI251">
            <v>66.813999999999993</v>
          </cell>
          <cell r="BJ251">
            <v>10.888999999999999</v>
          </cell>
          <cell r="BK251">
            <v>19.960999999999999</v>
          </cell>
          <cell r="BL251">
            <v>6.0049999999999999</v>
          </cell>
          <cell r="BM251">
            <v>5.3310000000000004</v>
          </cell>
          <cell r="BN251">
            <v>5.7060000000000004</v>
          </cell>
          <cell r="BO251">
            <v>268.63100000000003</v>
          </cell>
          <cell r="BR251">
            <v>271.53800000000001</v>
          </cell>
          <cell r="BS251">
            <v>167.583</v>
          </cell>
          <cell r="BT251">
            <v>35.301000000000002</v>
          </cell>
          <cell r="BU251">
            <v>64.912999999999997</v>
          </cell>
          <cell r="BV251">
            <v>25.17</v>
          </cell>
          <cell r="BW251">
            <v>22.146999999999998</v>
          </cell>
          <cell r="BX251">
            <v>26.891999999999999</v>
          </cell>
          <cell r="BY251">
            <v>613.54399999999998</v>
          </cell>
          <cell r="CA251">
            <v>53.122999999999998</v>
          </cell>
          <cell r="CB251">
            <v>54.661999999999999</v>
          </cell>
          <cell r="CD251">
            <v>1375.4759999999999</v>
          </cell>
          <cell r="CE251">
            <v>1410.038</v>
          </cell>
          <cell r="CF251">
            <v>1382.797</v>
          </cell>
          <cell r="CH251">
            <v>0.35</v>
          </cell>
          <cell r="CI251">
            <v>-715.29</v>
          </cell>
          <cell r="CQ251" t="str">
            <v>PriceTableXTXNGL</v>
          </cell>
        </row>
        <row r="252">
          <cell r="B252" t="str">
            <v>72-40-057</v>
          </cell>
          <cell r="C252" t="str">
            <v>Premier-PUR01511</v>
          </cell>
          <cell r="D252" t="str">
            <v>Bagwell</v>
          </cell>
          <cell r="E252">
            <v>158.94900000000001</v>
          </cell>
          <cell r="F252">
            <v>214.14599999999999</v>
          </cell>
          <cell r="G252">
            <v>73.405000000000001</v>
          </cell>
          <cell r="H252">
            <v>92.992000000000004</v>
          </cell>
          <cell r="K252">
            <v>232.35400000000001</v>
          </cell>
          <cell r="L252">
            <v>307.13799999999998</v>
          </cell>
          <cell r="N252">
            <v>232.35400000000001</v>
          </cell>
          <cell r="O252">
            <v>307.13799999999998</v>
          </cell>
          <cell r="R252">
            <v>3.5922999999999998</v>
          </cell>
          <cell r="S252">
            <v>1.4729000000000001</v>
          </cell>
          <cell r="T252">
            <v>0.27839999999999998</v>
          </cell>
          <cell r="U252">
            <v>0.53139999999999998</v>
          </cell>
          <cell r="V252">
            <v>0.18179999999999999</v>
          </cell>
          <cell r="W252">
            <v>0.21060000000000001</v>
          </cell>
          <cell r="X252">
            <v>0.44469999999999998</v>
          </cell>
          <cell r="Y252">
            <v>6.7121000000000004</v>
          </cell>
          <cell r="AB252">
            <v>834.68499999999995</v>
          </cell>
          <cell r="AC252">
            <v>342.23399999999998</v>
          </cell>
          <cell r="AD252">
            <v>64.686999999999998</v>
          </cell>
          <cell r="AE252">
            <v>123.473</v>
          </cell>
          <cell r="AF252">
            <v>42.241999999999997</v>
          </cell>
          <cell r="AG252">
            <v>48.933999999999997</v>
          </cell>
          <cell r="AH252">
            <v>103.328</v>
          </cell>
          <cell r="AI252">
            <v>1559.5829999999996</v>
          </cell>
          <cell r="AL252">
            <v>658.51900000000001</v>
          </cell>
          <cell r="AM252">
            <v>367.983</v>
          </cell>
          <cell r="AN252">
            <v>63.875999999999998</v>
          </cell>
          <cell r="AO252">
            <v>150.12</v>
          </cell>
          <cell r="AP252">
            <v>48.786000000000001</v>
          </cell>
          <cell r="AQ252">
            <v>58.671999999999997</v>
          </cell>
          <cell r="AR252">
            <v>93.9</v>
          </cell>
          <cell r="AS252">
            <v>1441.8560000000002</v>
          </cell>
          <cell r="AU252">
            <v>0.95</v>
          </cell>
          <cell r="AX252">
            <v>625.59299999999996</v>
          </cell>
          <cell r="AY252">
            <v>349.584</v>
          </cell>
          <cell r="AZ252">
            <v>60.682000000000002</v>
          </cell>
          <cell r="BA252">
            <v>142.614</v>
          </cell>
          <cell r="BB252">
            <v>46.347000000000001</v>
          </cell>
          <cell r="BC252">
            <v>55.738</v>
          </cell>
          <cell r="BD252">
            <v>89.204999999999998</v>
          </cell>
          <cell r="BE252">
            <v>1369.7629999999999</v>
          </cell>
          <cell r="BH252">
            <v>24.763999999999999</v>
          </cell>
          <cell r="BI252">
            <v>13.433</v>
          </cell>
          <cell r="BJ252">
            <v>1.9630000000000001</v>
          </cell>
          <cell r="BK252">
            <v>4.7889999999999997</v>
          </cell>
          <cell r="BL252">
            <v>1.3420000000000001</v>
          </cell>
          <cell r="BM252">
            <v>1.6279999999999999</v>
          </cell>
          <cell r="BN252">
            <v>2.2959999999999998</v>
          </cell>
          <cell r="BO252">
            <v>50.215000000000003</v>
          </cell>
          <cell r="BR252">
            <v>43.686</v>
          </cell>
          <cell r="BS252">
            <v>33.694000000000003</v>
          </cell>
          <cell r="BT252">
            <v>6.3639999999999999</v>
          </cell>
          <cell r="BU252">
            <v>15.573</v>
          </cell>
          <cell r="BV252">
            <v>5.6230000000000002</v>
          </cell>
          <cell r="BW252">
            <v>6.7629999999999999</v>
          </cell>
          <cell r="BX252">
            <v>10.823</v>
          </cell>
          <cell r="BY252">
            <v>122.52600000000001</v>
          </cell>
          <cell r="CA252">
            <v>7.984</v>
          </cell>
          <cell r="CB252">
            <v>8.2149999999999999</v>
          </cell>
          <cell r="CD252">
            <v>176.39699999999996</v>
          </cell>
          <cell r="CE252">
            <v>180.82900000000001</v>
          </cell>
          <cell r="CF252">
            <v>177.33500000000001</v>
          </cell>
          <cell r="CH252">
            <v>0.35</v>
          </cell>
          <cell r="CI252">
            <v>-107.5</v>
          </cell>
          <cell r="CQ252" t="str">
            <v>PriceTableXTXNGL</v>
          </cell>
        </row>
        <row r="253">
          <cell r="B253" t="str">
            <v>72-40-061</v>
          </cell>
          <cell r="C253" t="str">
            <v>Premier-PUR01511</v>
          </cell>
          <cell r="D253" t="str">
            <v>King Laney MM1</v>
          </cell>
          <cell r="E253">
            <v>588.01700000000005</v>
          </cell>
          <cell r="F253">
            <v>764.774</v>
          </cell>
          <cell r="G253">
            <v>271.55399999999997</v>
          </cell>
          <cell r="H253">
            <v>332.101</v>
          </cell>
          <cell r="K253">
            <v>859.57100000000003</v>
          </cell>
          <cell r="L253">
            <v>1096.875</v>
          </cell>
          <cell r="N253">
            <v>859.57100000000003</v>
          </cell>
          <cell r="O253">
            <v>1096.875</v>
          </cell>
          <cell r="R253">
            <v>3.4352999999999998</v>
          </cell>
          <cell r="S253">
            <v>1.3028999999999999</v>
          </cell>
          <cell r="T253">
            <v>0.23139999999999999</v>
          </cell>
          <cell r="U253">
            <v>0.43559999999999999</v>
          </cell>
          <cell r="V253">
            <v>0.14369999999999999</v>
          </cell>
          <cell r="W253">
            <v>0.16350000000000001</v>
          </cell>
          <cell r="X253">
            <v>0.3039</v>
          </cell>
          <cell r="Y253">
            <v>6.0163000000000002</v>
          </cell>
          <cell r="AB253">
            <v>2952.884</v>
          </cell>
          <cell r="AC253">
            <v>1119.9349999999999</v>
          </cell>
          <cell r="AD253">
            <v>198.905</v>
          </cell>
          <cell r="AE253">
            <v>374.42899999999997</v>
          </cell>
          <cell r="AF253">
            <v>123.52</v>
          </cell>
          <cell r="AG253">
            <v>140.54</v>
          </cell>
          <cell r="AH253">
            <v>261.22399999999999</v>
          </cell>
          <cell r="AI253">
            <v>5171.4370000000008</v>
          </cell>
          <cell r="AL253">
            <v>2329.6570000000002</v>
          </cell>
          <cell r="AM253">
            <v>1204.1959999999999</v>
          </cell>
          <cell r="AN253">
            <v>196.41</v>
          </cell>
          <cell r="AO253">
            <v>455.23500000000001</v>
          </cell>
          <cell r="AP253">
            <v>142.65600000000001</v>
          </cell>
          <cell r="AQ253">
            <v>168.50700000000001</v>
          </cell>
          <cell r="AR253">
            <v>237.38900000000001</v>
          </cell>
          <cell r="AS253">
            <v>4734.0499999999993</v>
          </cell>
          <cell r="AU253">
            <v>0.95</v>
          </cell>
          <cell r="AX253">
            <v>2213.174</v>
          </cell>
          <cell r="AY253">
            <v>1143.9860000000001</v>
          </cell>
          <cell r="AZ253">
            <v>186.59</v>
          </cell>
          <cell r="BA253">
            <v>432.47300000000001</v>
          </cell>
          <cell r="BB253">
            <v>135.523</v>
          </cell>
          <cell r="BC253">
            <v>160.08199999999999</v>
          </cell>
          <cell r="BD253">
            <v>225.52</v>
          </cell>
          <cell r="BE253">
            <v>4497.3480000000009</v>
          </cell>
          <cell r="BH253">
            <v>87.608000000000004</v>
          </cell>
          <cell r="BI253">
            <v>43.959000000000003</v>
          </cell>
          <cell r="BJ253">
            <v>6.0359999999999996</v>
          </cell>
          <cell r="BK253">
            <v>14.522</v>
          </cell>
          <cell r="BL253">
            <v>3.923</v>
          </cell>
          <cell r="BM253">
            <v>4.6749999999999998</v>
          </cell>
          <cell r="BN253">
            <v>5.806</v>
          </cell>
          <cell r="BO253">
            <v>166.52900000000002</v>
          </cell>
          <cell r="BR253">
            <v>154.54900000000001</v>
          </cell>
          <cell r="BS253">
            <v>110.26</v>
          </cell>
          <cell r="BT253">
            <v>19.568000000000001</v>
          </cell>
          <cell r="BU253">
            <v>47.225999999999999</v>
          </cell>
          <cell r="BV253">
            <v>16.443000000000001</v>
          </cell>
          <cell r="BW253">
            <v>19.422999999999998</v>
          </cell>
          <cell r="BX253">
            <v>27.363</v>
          </cell>
          <cell r="BY253">
            <v>394.83199999999999</v>
          </cell>
          <cell r="CA253">
            <v>28.512</v>
          </cell>
          <cell r="CB253">
            <v>29.338000000000001</v>
          </cell>
          <cell r="CD253">
            <v>672.70500000000004</v>
          </cell>
          <cell r="CE253">
            <v>689.60799999999995</v>
          </cell>
          <cell r="CF253">
            <v>676.28499999999997</v>
          </cell>
          <cell r="CH253">
            <v>0.35</v>
          </cell>
          <cell r="CI253">
            <v>-383.91</v>
          </cell>
          <cell r="CQ253" t="str">
            <v>PriceTableXTXNGL</v>
          </cell>
        </row>
        <row r="254">
          <cell r="B254" t="str">
            <v>72-40-087</v>
          </cell>
          <cell r="C254" t="str">
            <v>Premier-PUR01511</v>
          </cell>
          <cell r="D254" t="str">
            <v>Tomlinson</v>
          </cell>
          <cell r="E254">
            <v>237.7</v>
          </cell>
          <cell r="F254">
            <v>310.65899999999999</v>
          </cell>
          <cell r="G254">
            <v>109.773</v>
          </cell>
          <cell r="H254">
            <v>134.90299999999999</v>
          </cell>
          <cell r="K254">
            <v>347.47299999999996</v>
          </cell>
          <cell r="L254">
            <v>445.56200000000001</v>
          </cell>
          <cell r="N254">
            <v>347.47299999999996</v>
          </cell>
          <cell r="O254">
            <v>445.56200000000001</v>
          </cell>
          <cell r="R254">
            <v>3.6873999999999998</v>
          </cell>
          <cell r="S254">
            <v>1.4649000000000001</v>
          </cell>
          <cell r="T254">
            <v>0.2283</v>
          </cell>
          <cell r="U254">
            <v>0.49969999999999998</v>
          </cell>
          <cell r="V254">
            <v>0.14399999999999999</v>
          </cell>
          <cell r="W254">
            <v>0.16950000000000001</v>
          </cell>
          <cell r="X254">
            <v>0.16159999999999999</v>
          </cell>
          <cell r="Y254">
            <v>6.3554000000000004</v>
          </cell>
          <cell r="AB254">
            <v>1281.2719999999999</v>
          </cell>
          <cell r="AC254">
            <v>509.01299999999998</v>
          </cell>
          <cell r="AD254">
            <v>79.328000000000003</v>
          </cell>
          <cell r="AE254">
            <v>173.63200000000001</v>
          </cell>
          <cell r="AF254">
            <v>50.036000000000001</v>
          </cell>
          <cell r="AG254">
            <v>58.896999999999998</v>
          </cell>
          <cell r="AH254">
            <v>56.152000000000001</v>
          </cell>
          <cell r="AI254">
            <v>2208.33</v>
          </cell>
          <cell r="AL254">
            <v>1010.85</v>
          </cell>
          <cell r="AM254">
            <v>547.30999999999995</v>
          </cell>
          <cell r="AN254">
            <v>78.332999999999998</v>
          </cell>
          <cell r="AO254">
            <v>211.10400000000001</v>
          </cell>
          <cell r="AP254">
            <v>57.787999999999997</v>
          </cell>
          <cell r="AQ254">
            <v>70.617000000000004</v>
          </cell>
          <cell r="AR254">
            <v>51.029000000000003</v>
          </cell>
          <cell r="AS254">
            <v>2027.0309999999999</v>
          </cell>
          <cell r="AU254">
            <v>0.95</v>
          </cell>
          <cell r="AX254">
            <v>960.30799999999999</v>
          </cell>
          <cell r="AY254">
            <v>519.94500000000005</v>
          </cell>
          <cell r="AZ254">
            <v>74.415999999999997</v>
          </cell>
          <cell r="BA254">
            <v>200.54900000000001</v>
          </cell>
          <cell r="BB254">
            <v>54.899000000000001</v>
          </cell>
          <cell r="BC254">
            <v>67.085999999999999</v>
          </cell>
          <cell r="BD254">
            <v>48.478000000000002</v>
          </cell>
          <cell r="BE254">
            <v>1925.6810000000003</v>
          </cell>
          <cell r="BH254">
            <v>38.014000000000003</v>
          </cell>
          <cell r="BI254">
            <v>19.98</v>
          </cell>
          <cell r="BJ254">
            <v>2.407</v>
          </cell>
          <cell r="BK254">
            <v>6.734</v>
          </cell>
          <cell r="BL254">
            <v>1.589</v>
          </cell>
          <cell r="BM254">
            <v>1.9590000000000001</v>
          </cell>
          <cell r="BN254">
            <v>1.248</v>
          </cell>
          <cell r="BO254">
            <v>71.930999999999997</v>
          </cell>
          <cell r="BR254">
            <v>67.06</v>
          </cell>
          <cell r="BS254">
            <v>50.113</v>
          </cell>
          <cell r="BT254">
            <v>7.8040000000000003</v>
          </cell>
          <cell r="BU254">
            <v>21.9</v>
          </cell>
          <cell r="BV254">
            <v>6.6609999999999996</v>
          </cell>
          <cell r="BW254">
            <v>8.14</v>
          </cell>
          <cell r="BX254">
            <v>5.8819999999999997</v>
          </cell>
          <cell r="BY254">
            <v>167.56</v>
          </cell>
          <cell r="CA254">
            <v>11.581</v>
          </cell>
          <cell r="CB254">
            <v>11.917</v>
          </cell>
          <cell r="CD254">
            <v>266.08500000000004</v>
          </cell>
          <cell r="CE254">
            <v>272.77100000000002</v>
          </cell>
          <cell r="CF254">
            <v>267.50099999999998</v>
          </cell>
          <cell r="CH254">
            <v>0.35</v>
          </cell>
          <cell r="CI254">
            <v>-155.94999999999999</v>
          </cell>
          <cell r="CQ254" t="str">
            <v>PriceTableXTXNGL</v>
          </cell>
        </row>
        <row r="256">
          <cell r="B256" t="str">
            <v>72-10-198</v>
          </cell>
          <cell r="C256" t="str">
            <v>Premier-PUR01369</v>
          </cell>
          <cell r="D256" t="str">
            <v>Porter Cheney CDP</v>
          </cell>
          <cell r="E256">
            <v>113.279</v>
          </cell>
          <cell r="F256">
            <v>120.932</v>
          </cell>
          <cell r="G256">
            <v>52.314</v>
          </cell>
          <cell r="H256">
            <v>52.514000000000003</v>
          </cell>
          <cell r="K256">
            <v>165.59299999999999</v>
          </cell>
          <cell r="L256">
            <v>173.446</v>
          </cell>
          <cell r="N256">
            <v>165.59299999999999</v>
          </cell>
          <cell r="O256">
            <v>173.446</v>
          </cell>
          <cell r="R256">
            <v>1.4665999999999999</v>
          </cell>
          <cell r="S256">
            <v>0.192</v>
          </cell>
          <cell r="T256">
            <v>3.7400000000000003E-2</v>
          </cell>
          <cell r="U256">
            <v>2.5999999999999999E-2</v>
          </cell>
          <cell r="V256">
            <v>7.3000000000000001E-3</v>
          </cell>
          <cell r="W256">
            <v>3.2000000000000002E-3</v>
          </cell>
          <cell r="X256">
            <v>5.5999999999999999E-3</v>
          </cell>
          <cell r="Y256">
            <v>1.7381</v>
          </cell>
          <cell r="AB256">
            <v>242.85900000000001</v>
          </cell>
          <cell r="AC256">
            <v>31.794</v>
          </cell>
          <cell r="AD256">
            <v>6.1929999999999996</v>
          </cell>
          <cell r="AE256">
            <v>4.3049999999999997</v>
          </cell>
          <cell r="AF256">
            <v>1.2090000000000001</v>
          </cell>
          <cell r="AG256">
            <v>0.53</v>
          </cell>
          <cell r="AH256">
            <v>0.92700000000000005</v>
          </cell>
          <cell r="AI256">
            <v>287.81700000000001</v>
          </cell>
          <cell r="AL256">
            <v>191.602</v>
          </cell>
          <cell r="AM256">
            <v>34.186</v>
          </cell>
          <cell r="AN256">
            <v>6.1150000000000002</v>
          </cell>
          <cell r="AO256">
            <v>5.234</v>
          </cell>
          <cell r="AP256">
            <v>1.3959999999999999</v>
          </cell>
          <cell r="AQ256">
            <v>0.63500000000000001</v>
          </cell>
          <cell r="AR256">
            <v>0.84199999999999997</v>
          </cell>
          <cell r="AS256">
            <v>240.01000000000002</v>
          </cell>
          <cell r="AU256">
            <v>0.95</v>
          </cell>
          <cell r="AX256">
            <v>182.02199999999999</v>
          </cell>
          <cell r="AY256">
            <v>32.476999999999997</v>
          </cell>
          <cell r="AZ256">
            <v>5.8090000000000002</v>
          </cell>
          <cell r="BA256">
            <v>4.9720000000000004</v>
          </cell>
          <cell r="BB256">
            <v>1.3260000000000001</v>
          </cell>
          <cell r="BC256">
            <v>0.60299999999999998</v>
          </cell>
          <cell r="BD256">
            <v>0.8</v>
          </cell>
          <cell r="BE256">
            <v>228.00900000000001</v>
          </cell>
          <cell r="BH256">
            <v>7.2050000000000001</v>
          </cell>
          <cell r="BI256">
            <v>1.248</v>
          </cell>
          <cell r="BJ256">
            <v>0.188</v>
          </cell>
          <cell r="BK256">
            <v>0.16700000000000001</v>
          </cell>
          <cell r="BL256">
            <v>3.7999999999999999E-2</v>
          </cell>
          <cell r="BM256">
            <v>1.7999999999999999E-2</v>
          </cell>
          <cell r="BN256">
            <v>2.1000000000000001E-2</v>
          </cell>
          <cell r="BO256">
            <v>8.8850000000000016</v>
          </cell>
          <cell r="BR256">
            <v>12.711</v>
          </cell>
          <cell r="BS256">
            <v>3.13</v>
          </cell>
          <cell r="BT256">
            <v>0.60899999999999999</v>
          </cell>
          <cell r="BU256">
            <v>0.54300000000000004</v>
          </cell>
          <cell r="BV256">
            <v>0.161</v>
          </cell>
          <cell r="BW256">
            <v>7.2999999999999995E-2</v>
          </cell>
          <cell r="BX256">
            <v>9.7000000000000003E-2</v>
          </cell>
          <cell r="BY256">
            <v>17.324000000000005</v>
          </cell>
          <cell r="CA256">
            <v>4.508</v>
          </cell>
          <cell r="CB256">
            <v>4.6390000000000002</v>
          </cell>
          <cell r="CD256">
            <v>151.48299999999998</v>
          </cell>
          <cell r="CE256">
            <v>155.28899999999999</v>
          </cell>
          <cell r="CF256">
            <v>152.28899999999999</v>
          </cell>
          <cell r="CH256">
            <v>0.35</v>
          </cell>
          <cell r="CI256">
            <v>-60.71</v>
          </cell>
          <cell r="CQ256" t="str">
            <v>PriceTableXTXNGL</v>
          </cell>
        </row>
        <row r="257">
          <cell r="B257" t="str">
            <v>81-10-134</v>
          </cell>
          <cell r="C257" t="str">
            <v>Premier-PUR01369WS</v>
          </cell>
          <cell r="D257" t="str">
            <v>Barron CDP</v>
          </cell>
          <cell r="E257">
            <v>240.11</v>
          </cell>
          <cell r="F257">
            <v>274.55</v>
          </cell>
          <cell r="G257">
            <v>110.886</v>
          </cell>
          <cell r="H257">
            <v>119.22199999999999</v>
          </cell>
          <cell r="K257">
            <v>350.99599999999998</v>
          </cell>
          <cell r="L257">
            <v>393.77199999999999</v>
          </cell>
          <cell r="N257">
            <v>350.99599999999998</v>
          </cell>
          <cell r="O257">
            <v>393.77199999999999</v>
          </cell>
          <cell r="R257">
            <v>2.3487</v>
          </cell>
          <cell r="S257">
            <v>0.60399999999999998</v>
          </cell>
          <cell r="T257">
            <v>0.13300000000000001</v>
          </cell>
          <cell r="U257">
            <v>0.1537</v>
          </cell>
          <cell r="V257">
            <v>5.8299999999999998E-2</v>
          </cell>
          <cell r="W257">
            <v>4.2099999999999999E-2</v>
          </cell>
          <cell r="X257">
            <v>5.96E-2</v>
          </cell>
          <cell r="Y257">
            <v>3.3994</v>
          </cell>
          <cell r="AB257">
            <v>824.38400000000001</v>
          </cell>
          <cell r="AC257">
            <v>212.00200000000001</v>
          </cell>
          <cell r="AD257">
            <v>46.682000000000002</v>
          </cell>
          <cell r="AE257">
            <v>53.948</v>
          </cell>
          <cell r="AF257">
            <v>20.463000000000001</v>
          </cell>
          <cell r="AG257">
            <v>14.776999999999999</v>
          </cell>
          <cell r="AH257">
            <v>20.919</v>
          </cell>
          <cell r="AI257">
            <v>1193.1750000000002</v>
          </cell>
          <cell r="AL257">
            <v>650.39200000000005</v>
          </cell>
          <cell r="AM257">
            <v>227.952</v>
          </cell>
          <cell r="AN257">
            <v>46.097000000000001</v>
          </cell>
          <cell r="AO257">
            <v>65.590999999999994</v>
          </cell>
          <cell r="AP257">
            <v>23.632999999999999</v>
          </cell>
          <cell r="AQ257">
            <v>17.718</v>
          </cell>
          <cell r="AR257">
            <v>19.010000000000002</v>
          </cell>
          <cell r="AS257">
            <v>1050.393</v>
          </cell>
          <cell r="AU257">
            <v>0.95</v>
          </cell>
          <cell r="AX257">
            <v>617.87199999999996</v>
          </cell>
          <cell r="AY257">
            <v>216.554</v>
          </cell>
          <cell r="AZ257">
            <v>43.792000000000002</v>
          </cell>
          <cell r="BA257">
            <v>62.311</v>
          </cell>
          <cell r="BB257">
            <v>22.451000000000001</v>
          </cell>
          <cell r="BC257">
            <v>16.832000000000001</v>
          </cell>
          <cell r="BD257">
            <v>18.059999999999999</v>
          </cell>
          <cell r="BE257">
            <v>997.87199999999996</v>
          </cell>
          <cell r="BH257">
            <v>24.457999999999998</v>
          </cell>
          <cell r="BI257">
            <v>8.3209999999999997</v>
          </cell>
          <cell r="BJ257">
            <v>1.417</v>
          </cell>
          <cell r="BK257">
            <v>2.0920000000000001</v>
          </cell>
          <cell r="BL257">
            <v>0.65</v>
          </cell>
          <cell r="BM257">
            <v>0.49199999999999999</v>
          </cell>
          <cell r="BN257">
            <v>0.46500000000000002</v>
          </cell>
          <cell r="BO257">
            <v>37.894999999999996</v>
          </cell>
          <cell r="BR257">
            <v>43.146999999999998</v>
          </cell>
          <cell r="BS257">
            <v>20.872</v>
          </cell>
          <cell r="BT257">
            <v>4.593</v>
          </cell>
          <cell r="BU257">
            <v>6.8040000000000003</v>
          </cell>
          <cell r="BV257">
            <v>2.7240000000000002</v>
          </cell>
          <cell r="BW257">
            <v>2.0419999999999998</v>
          </cell>
          <cell r="BX257">
            <v>2.1909999999999998</v>
          </cell>
          <cell r="BY257">
            <v>82.373000000000019</v>
          </cell>
          <cell r="CA257">
            <v>10.234999999999999</v>
          </cell>
          <cell r="CB257">
            <v>10.532</v>
          </cell>
          <cell r="CD257">
            <v>300.86700000000002</v>
          </cell>
          <cell r="CE257">
            <v>308.42700000000002</v>
          </cell>
          <cell r="CF257">
            <v>302.46800000000002</v>
          </cell>
          <cell r="CH257">
            <v>0.35</v>
          </cell>
          <cell r="CI257">
            <v>-137.82</v>
          </cell>
          <cell r="CQ257" t="str">
            <v>PriceTableXTXNGL</v>
          </cell>
        </row>
        <row r="259">
          <cell r="B259" t="str">
            <v>72-10-160</v>
          </cell>
          <cell r="C259" t="str">
            <v>Premier-GTH00132</v>
          </cell>
          <cell r="D259" t="str">
            <v>Randle A Unit 12 13 14 15H CDP</v>
          </cell>
          <cell r="E259">
            <v>242.45</v>
          </cell>
          <cell r="F259">
            <v>314.74</v>
          </cell>
          <cell r="G259">
            <v>111.96599999999999</v>
          </cell>
          <cell r="H259">
            <v>136.67500000000001</v>
          </cell>
          <cell r="K259">
            <v>354.416</v>
          </cell>
          <cell r="L259">
            <v>451.41500000000002</v>
          </cell>
          <cell r="N259">
            <v>354.416</v>
          </cell>
          <cell r="O259">
            <v>451.41500000000002</v>
          </cell>
          <cell r="R259">
            <v>3.6406999999999998</v>
          </cell>
          <cell r="S259">
            <v>1.3744000000000001</v>
          </cell>
          <cell r="T259">
            <v>0.23730000000000001</v>
          </cell>
          <cell r="U259">
            <v>0.4536</v>
          </cell>
          <cell r="V259">
            <v>0.1356</v>
          </cell>
          <cell r="W259">
            <v>0.1356</v>
          </cell>
          <cell r="X259">
            <v>0.20449999999999999</v>
          </cell>
          <cell r="Y259">
            <v>6.1817000000000002</v>
          </cell>
          <cell r="AB259">
            <v>1290.3219999999999</v>
          </cell>
          <cell r="AC259">
            <v>487.10899999999998</v>
          </cell>
          <cell r="AD259">
            <v>84.102999999999994</v>
          </cell>
          <cell r="AE259">
            <v>160.76300000000001</v>
          </cell>
          <cell r="AF259">
            <v>48.058999999999997</v>
          </cell>
          <cell r="AG259">
            <v>48.058999999999997</v>
          </cell>
          <cell r="AH259">
            <v>72.477999999999994</v>
          </cell>
          <cell r="AI259">
            <v>2190.893</v>
          </cell>
          <cell r="AL259">
            <v>1017.99</v>
          </cell>
          <cell r="AM259">
            <v>523.75800000000004</v>
          </cell>
          <cell r="AN259">
            <v>83.048000000000002</v>
          </cell>
          <cell r="AO259">
            <v>195.45699999999999</v>
          </cell>
          <cell r="AP259">
            <v>55.503999999999998</v>
          </cell>
          <cell r="AQ259">
            <v>57.622999999999998</v>
          </cell>
          <cell r="AR259">
            <v>65.864999999999995</v>
          </cell>
          <cell r="AS259">
            <v>1999.2450000000001</v>
          </cell>
          <cell r="AU259">
            <v>0.95</v>
          </cell>
          <cell r="AX259">
            <v>967.09100000000001</v>
          </cell>
          <cell r="AY259">
            <v>497.57</v>
          </cell>
          <cell r="AZ259">
            <v>78.896000000000001</v>
          </cell>
          <cell r="BA259">
            <v>185.684</v>
          </cell>
          <cell r="BB259">
            <v>52.728999999999999</v>
          </cell>
          <cell r="BC259">
            <v>54.741999999999997</v>
          </cell>
          <cell r="BD259">
            <v>62.572000000000003</v>
          </cell>
          <cell r="BE259">
            <v>1899.2840000000001</v>
          </cell>
          <cell r="BH259">
            <v>38.281999999999996</v>
          </cell>
          <cell r="BI259">
            <v>19.12</v>
          </cell>
          <cell r="BJ259">
            <v>2.552</v>
          </cell>
          <cell r="BK259">
            <v>6.2350000000000003</v>
          </cell>
          <cell r="BL259">
            <v>1.526</v>
          </cell>
          <cell r="BM259">
            <v>1.599</v>
          </cell>
          <cell r="BN259">
            <v>1.611</v>
          </cell>
          <cell r="BO259">
            <v>70.925000000000011</v>
          </cell>
          <cell r="BR259">
            <v>67.533000000000001</v>
          </cell>
          <cell r="BS259">
            <v>47.957000000000001</v>
          </cell>
          <cell r="BT259">
            <v>8.2739999999999991</v>
          </cell>
          <cell r="BU259">
            <v>20.277000000000001</v>
          </cell>
          <cell r="BV259">
            <v>6.3979999999999997</v>
          </cell>
          <cell r="BW259">
            <v>6.6420000000000003</v>
          </cell>
          <cell r="BX259">
            <v>7.5919999999999996</v>
          </cell>
          <cell r="BY259">
            <v>164.673</v>
          </cell>
          <cell r="CA259">
            <v>11.734</v>
          </cell>
          <cell r="CB259">
            <v>12.074</v>
          </cell>
          <cell r="CD259">
            <v>274.66800000000001</v>
          </cell>
          <cell r="CE259">
            <v>281.57</v>
          </cell>
          <cell r="CF259">
            <v>276.13</v>
          </cell>
          <cell r="CH259">
            <v>0.35</v>
          </cell>
          <cell r="CI259">
            <v>-158</v>
          </cell>
          <cell r="CQ259" t="str">
            <v>PriceTableXTXNGL</v>
          </cell>
        </row>
        <row r="260">
          <cell r="B260" t="str">
            <v>72-10-161</v>
          </cell>
          <cell r="C260" t="str">
            <v>Premier-GTH00132</v>
          </cell>
          <cell r="D260" t="str">
            <v>Randle B Unit 20 21 H CDP</v>
          </cell>
          <cell r="E260">
            <v>317.08100000000002</v>
          </cell>
          <cell r="F260">
            <v>411.053</v>
          </cell>
          <cell r="G260">
            <v>146.43199999999999</v>
          </cell>
          <cell r="H260">
            <v>178.499</v>
          </cell>
          <cell r="K260">
            <v>463.51300000000003</v>
          </cell>
          <cell r="L260">
            <v>589.55200000000002</v>
          </cell>
          <cell r="N260">
            <v>463.51300000000003</v>
          </cell>
          <cell r="O260">
            <v>589.55200000000002</v>
          </cell>
          <cell r="R260">
            <v>3.6303000000000001</v>
          </cell>
          <cell r="S260">
            <v>1.405</v>
          </cell>
          <cell r="T260">
            <v>0.23089999999999999</v>
          </cell>
          <cell r="U260">
            <v>0.45829999999999999</v>
          </cell>
          <cell r="V260">
            <v>0.12889999999999999</v>
          </cell>
          <cell r="W260">
            <v>0.13400000000000001</v>
          </cell>
          <cell r="X260">
            <v>0.19170000000000001</v>
          </cell>
          <cell r="Y260">
            <v>6.1791</v>
          </cell>
          <cell r="AB260">
            <v>1682.691</v>
          </cell>
          <cell r="AC260">
            <v>651.23599999999999</v>
          </cell>
          <cell r="AD260">
            <v>107.02500000000001</v>
          </cell>
          <cell r="AE260">
            <v>212.428</v>
          </cell>
          <cell r="AF260">
            <v>59.747</v>
          </cell>
          <cell r="AG260">
            <v>62.110999999999997</v>
          </cell>
          <cell r="AH260">
            <v>88.855000000000004</v>
          </cell>
          <cell r="AI260">
            <v>2864.0929999999998</v>
          </cell>
          <cell r="AL260">
            <v>1327.547</v>
          </cell>
          <cell r="AM260">
            <v>700.23299999999995</v>
          </cell>
          <cell r="AN260">
            <v>105.68300000000001</v>
          </cell>
          <cell r="AO260">
            <v>258.27199999999999</v>
          </cell>
          <cell r="AP260">
            <v>69.003</v>
          </cell>
          <cell r="AQ260">
            <v>74.471000000000004</v>
          </cell>
          <cell r="AR260">
            <v>80.748000000000005</v>
          </cell>
          <cell r="AS260">
            <v>2615.9570000000003</v>
          </cell>
          <cell r="AU260">
            <v>0.95</v>
          </cell>
          <cell r="AX260">
            <v>1261.17</v>
          </cell>
          <cell r="AY260">
            <v>665.221</v>
          </cell>
          <cell r="AZ260">
            <v>100.399</v>
          </cell>
          <cell r="BA260">
            <v>245.358</v>
          </cell>
          <cell r="BB260">
            <v>65.552999999999997</v>
          </cell>
          <cell r="BC260">
            <v>70.747</v>
          </cell>
          <cell r="BD260">
            <v>76.710999999999999</v>
          </cell>
          <cell r="BE260">
            <v>2485.1589999999997</v>
          </cell>
          <cell r="BH260">
            <v>49.923000000000002</v>
          </cell>
          <cell r="BI260">
            <v>25.562000000000001</v>
          </cell>
          <cell r="BJ260">
            <v>3.2480000000000002</v>
          </cell>
          <cell r="BK260">
            <v>8.2390000000000008</v>
          </cell>
          <cell r="BL260">
            <v>1.8979999999999999</v>
          </cell>
          <cell r="BM260">
            <v>2.0659999999999998</v>
          </cell>
          <cell r="BN260">
            <v>1.9750000000000001</v>
          </cell>
          <cell r="BO260">
            <v>92.911000000000001</v>
          </cell>
          <cell r="BR260">
            <v>88.069000000000003</v>
          </cell>
          <cell r="BS260">
            <v>64.114999999999995</v>
          </cell>
          <cell r="BT260">
            <v>10.529</v>
          </cell>
          <cell r="BU260">
            <v>26.792999999999999</v>
          </cell>
          <cell r="BV260">
            <v>7.9539999999999997</v>
          </cell>
          <cell r="BW260">
            <v>8.5839999999999996</v>
          </cell>
          <cell r="BX260">
            <v>9.3070000000000004</v>
          </cell>
          <cell r="BY260">
            <v>215.351</v>
          </cell>
          <cell r="CA260">
            <v>15.324999999999999</v>
          </cell>
          <cell r="CB260">
            <v>15.769</v>
          </cell>
          <cell r="CD260">
            <v>358.43200000000002</v>
          </cell>
          <cell r="CE260">
            <v>367.43799999999999</v>
          </cell>
          <cell r="CF260">
            <v>360.339</v>
          </cell>
          <cell r="CH260">
            <v>0.35</v>
          </cell>
          <cell r="CI260">
            <v>-206.34</v>
          </cell>
          <cell r="CQ260" t="str">
            <v>PriceTableXTXNGL</v>
          </cell>
        </row>
        <row r="261">
          <cell r="B261" t="str">
            <v>72-40-094</v>
          </cell>
          <cell r="C261" t="str">
            <v>Premier-GTH00132</v>
          </cell>
          <cell r="D261" t="str">
            <v>Randle CDP</v>
          </cell>
          <cell r="E261">
            <v>568.47799999999995</v>
          </cell>
          <cell r="F261">
            <v>738.17</v>
          </cell>
          <cell r="G261">
            <v>262.53100000000001</v>
          </cell>
          <cell r="H261">
            <v>320.548</v>
          </cell>
          <cell r="K261">
            <v>831.00900000000001</v>
          </cell>
          <cell r="L261">
            <v>1058.7179999999998</v>
          </cell>
          <cell r="N261">
            <v>831.00900000000001</v>
          </cell>
          <cell r="O261">
            <v>1058.7179999999998</v>
          </cell>
          <cell r="R261">
            <v>3.6482000000000001</v>
          </cell>
          <cell r="S261">
            <v>1.4269000000000001</v>
          </cell>
          <cell r="T261">
            <v>0.24629999999999999</v>
          </cell>
          <cell r="U261">
            <v>0.48380000000000001</v>
          </cell>
          <cell r="V261">
            <v>0.1414</v>
          </cell>
          <cell r="W261">
            <v>0.14560000000000001</v>
          </cell>
          <cell r="X261">
            <v>0.1333</v>
          </cell>
          <cell r="Y261">
            <v>6.2255000000000003</v>
          </cell>
          <cell r="AB261">
            <v>3031.6869999999999</v>
          </cell>
          <cell r="AC261">
            <v>1185.7670000000001</v>
          </cell>
          <cell r="AD261">
            <v>204.678</v>
          </cell>
          <cell r="AE261">
            <v>402.04199999999997</v>
          </cell>
          <cell r="AF261">
            <v>117.505</v>
          </cell>
          <cell r="AG261">
            <v>120.995</v>
          </cell>
          <cell r="AH261">
            <v>110.773</v>
          </cell>
          <cell r="AI261">
            <v>5173.4470000000001</v>
          </cell>
          <cell r="AL261">
            <v>2391.828</v>
          </cell>
          <cell r="AM261">
            <v>1274.981</v>
          </cell>
          <cell r="AN261">
            <v>202.11099999999999</v>
          </cell>
          <cell r="AO261">
            <v>488.80700000000002</v>
          </cell>
          <cell r="AP261">
            <v>135.709</v>
          </cell>
          <cell r="AQ261">
            <v>145.07300000000001</v>
          </cell>
          <cell r="AR261">
            <v>100.666</v>
          </cell>
          <cell r="AS261">
            <v>4739.1750000000002</v>
          </cell>
          <cell r="AU261">
            <v>0.95</v>
          </cell>
          <cell r="AX261">
            <v>2272.2370000000001</v>
          </cell>
          <cell r="AY261">
            <v>1211.232</v>
          </cell>
          <cell r="AZ261">
            <v>192.005</v>
          </cell>
          <cell r="BA261">
            <v>464.36700000000002</v>
          </cell>
          <cell r="BB261">
            <v>128.92400000000001</v>
          </cell>
          <cell r="BC261">
            <v>137.81899999999999</v>
          </cell>
          <cell r="BD261">
            <v>95.632999999999996</v>
          </cell>
          <cell r="BE261">
            <v>4502.2170000000006</v>
          </cell>
          <cell r="BH261">
            <v>89.945999999999998</v>
          </cell>
          <cell r="BI261">
            <v>46.543999999999997</v>
          </cell>
          <cell r="BJ261">
            <v>6.2119999999999997</v>
          </cell>
          <cell r="BK261">
            <v>15.593</v>
          </cell>
          <cell r="BL261">
            <v>3.7320000000000002</v>
          </cell>
          <cell r="BM261">
            <v>4.0250000000000004</v>
          </cell>
          <cell r="BN261">
            <v>2.4620000000000002</v>
          </cell>
          <cell r="BO261">
            <v>168.51399999999998</v>
          </cell>
          <cell r="BR261">
            <v>158.67400000000001</v>
          </cell>
          <cell r="BS261">
            <v>116.741</v>
          </cell>
          <cell r="BT261">
            <v>20.135999999999999</v>
          </cell>
          <cell r="BU261">
            <v>50.709000000000003</v>
          </cell>
          <cell r="BV261">
            <v>15.641999999999999</v>
          </cell>
          <cell r="BW261">
            <v>16.722000000000001</v>
          </cell>
          <cell r="BX261">
            <v>11.603</v>
          </cell>
          <cell r="BY261">
            <v>390.22700000000003</v>
          </cell>
          <cell r="CA261">
            <v>27.52</v>
          </cell>
          <cell r="CB261">
            <v>28.317</v>
          </cell>
          <cell r="CD261">
            <v>640.17399999999975</v>
          </cell>
          <cell r="CE261">
            <v>656.26</v>
          </cell>
          <cell r="CF261">
            <v>643.58100000000002</v>
          </cell>
          <cell r="CH261">
            <v>0.35</v>
          </cell>
          <cell r="CI261">
            <v>-370.55</v>
          </cell>
          <cell r="CQ261" t="str">
            <v>PriceTableXTXNGL</v>
          </cell>
        </row>
        <row r="262">
          <cell r="B262" t="str">
            <v>72-40-134</v>
          </cell>
          <cell r="C262" t="str">
            <v>Premier-GTH00132</v>
          </cell>
          <cell r="D262" t="str">
            <v>Randall 3H,4H,5H &amp; 6H CDP</v>
          </cell>
          <cell r="E262">
            <v>257.57799999999997</v>
          </cell>
          <cell r="F262">
            <v>326.96100000000001</v>
          </cell>
          <cell r="G262">
            <v>118.953</v>
          </cell>
          <cell r="H262">
            <v>141.982</v>
          </cell>
          <cell r="K262">
            <v>376.53099999999995</v>
          </cell>
          <cell r="L262">
            <v>468.94299999999998</v>
          </cell>
          <cell r="N262">
            <v>376.53099999999995</v>
          </cell>
          <cell r="O262">
            <v>468.94299999999998</v>
          </cell>
          <cell r="R262">
            <v>3.4037999999999999</v>
          </cell>
          <cell r="S262">
            <v>1.2202999999999999</v>
          </cell>
          <cell r="T262">
            <v>0.21740000000000001</v>
          </cell>
          <cell r="U262">
            <v>0.39829999999999999</v>
          </cell>
          <cell r="V262">
            <v>0.1278</v>
          </cell>
          <cell r="W262">
            <v>0.1328</v>
          </cell>
          <cell r="X262">
            <v>0.16700000000000001</v>
          </cell>
          <cell r="Y262">
            <v>5.6673999999999998</v>
          </cell>
          <cell r="AB262">
            <v>1281.636</v>
          </cell>
          <cell r="AC262">
            <v>459.48099999999999</v>
          </cell>
          <cell r="AD262">
            <v>81.858000000000004</v>
          </cell>
          <cell r="AE262">
            <v>149.97200000000001</v>
          </cell>
          <cell r="AF262">
            <v>48.121000000000002</v>
          </cell>
          <cell r="AG262">
            <v>50.003</v>
          </cell>
          <cell r="AH262">
            <v>62.881</v>
          </cell>
          <cell r="AI262">
            <v>2133.9519999999998</v>
          </cell>
          <cell r="AL262">
            <v>1011.1369999999999</v>
          </cell>
          <cell r="AM262">
            <v>494.05099999999999</v>
          </cell>
          <cell r="AN262">
            <v>80.831000000000003</v>
          </cell>
          <cell r="AO262">
            <v>182.33799999999999</v>
          </cell>
          <cell r="AP262">
            <v>55.576000000000001</v>
          </cell>
          <cell r="AQ262">
            <v>59.953000000000003</v>
          </cell>
          <cell r="AR262">
            <v>57.143999999999998</v>
          </cell>
          <cell r="AS262">
            <v>1941.0299999999997</v>
          </cell>
          <cell r="AU262">
            <v>0.95</v>
          </cell>
          <cell r="AX262">
            <v>960.58</v>
          </cell>
          <cell r="AY262">
            <v>469.34800000000001</v>
          </cell>
          <cell r="AZ262">
            <v>76.789000000000001</v>
          </cell>
          <cell r="BA262">
            <v>173.221</v>
          </cell>
          <cell r="BB262">
            <v>52.796999999999997</v>
          </cell>
          <cell r="BC262">
            <v>56.954999999999998</v>
          </cell>
          <cell r="BD262">
            <v>54.286999999999999</v>
          </cell>
          <cell r="BE262">
            <v>1843.9770000000001</v>
          </cell>
          <cell r="BH262">
            <v>38.024999999999999</v>
          </cell>
          <cell r="BI262">
            <v>18.035</v>
          </cell>
          <cell r="BJ262">
            <v>2.484</v>
          </cell>
          <cell r="BK262">
            <v>5.8170000000000002</v>
          </cell>
          <cell r="BL262">
            <v>1.528</v>
          </cell>
          <cell r="BM262">
            <v>1.663</v>
          </cell>
          <cell r="BN262">
            <v>1.3979999999999999</v>
          </cell>
          <cell r="BO262">
            <v>68.95</v>
          </cell>
          <cell r="BR262">
            <v>67.078999999999994</v>
          </cell>
          <cell r="BS262">
            <v>45.237000000000002</v>
          </cell>
          <cell r="BT262">
            <v>8.0530000000000008</v>
          </cell>
          <cell r="BU262">
            <v>18.916</v>
          </cell>
          <cell r="BV262">
            <v>6.4059999999999997</v>
          </cell>
          <cell r="BW262">
            <v>6.91</v>
          </cell>
          <cell r="BX262">
            <v>6.5869999999999997</v>
          </cell>
          <cell r="BY262">
            <v>159.18799999999999</v>
          </cell>
          <cell r="CA262">
            <v>12.19</v>
          </cell>
          <cell r="CB262">
            <v>12.542999999999999</v>
          </cell>
          <cell r="CD262">
            <v>297.21199999999999</v>
          </cell>
          <cell r="CE262">
            <v>304.68</v>
          </cell>
          <cell r="CF262">
            <v>298.79399999999998</v>
          </cell>
          <cell r="CH262">
            <v>0.35</v>
          </cell>
          <cell r="CI262">
            <v>-164.13</v>
          </cell>
          <cell r="CQ262" t="str">
            <v>PriceTableXTXNGL</v>
          </cell>
        </row>
        <row r="264">
          <cell r="B264" t="str">
            <v>72-40-018</v>
          </cell>
          <cell r="C264" t="str">
            <v>Premier-GTH00187</v>
          </cell>
          <cell r="D264" t="str">
            <v>Behrens MM1</v>
          </cell>
          <cell r="E264">
            <v>198.095</v>
          </cell>
          <cell r="F264">
            <v>254.77600000000001</v>
          </cell>
          <cell r="G264">
            <v>91.483000000000004</v>
          </cell>
          <cell r="H264">
            <v>110.636</v>
          </cell>
          <cell r="K264">
            <v>289.57799999999997</v>
          </cell>
          <cell r="L264">
            <v>365.41200000000003</v>
          </cell>
          <cell r="N264">
            <v>289.57799999999997</v>
          </cell>
          <cell r="O264">
            <v>365.41200000000003</v>
          </cell>
          <cell r="R264">
            <v>3.4573999999999998</v>
          </cell>
          <cell r="S264">
            <v>1.31</v>
          </cell>
          <cell r="T264">
            <v>0.21809999999999999</v>
          </cell>
          <cell r="U264">
            <v>0.43959999999999999</v>
          </cell>
          <cell r="V264">
            <v>0.14050000000000001</v>
          </cell>
          <cell r="W264">
            <v>0.15690000000000001</v>
          </cell>
          <cell r="X264">
            <v>0.1696</v>
          </cell>
          <cell r="Y264">
            <v>5.8921000000000001</v>
          </cell>
          <cell r="AB264">
            <v>1001.187</v>
          </cell>
          <cell r="AC264">
            <v>379.34699999999998</v>
          </cell>
          <cell r="AD264">
            <v>63.156999999999996</v>
          </cell>
          <cell r="AE264">
            <v>127.298</v>
          </cell>
          <cell r="AF264">
            <v>40.686</v>
          </cell>
          <cell r="AG264">
            <v>45.435000000000002</v>
          </cell>
          <cell r="AH264">
            <v>49.112000000000002</v>
          </cell>
          <cell r="AI264">
            <v>1706.222</v>
          </cell>
          <cell r="AL264">
            <v>789.87900000000002</v>
          </cell>
          <cell r="AM264">
            <v>407.88799999999998</v>
          </cell>
          <cell r="AN264">
            <v>62.365000000000002</v>
          </cell>
          <cell r="AO264">
            <v>154.77000000000001</v>
          </cell>
          <cell r="AP264">
            <v>46.988999999999997</v>
          </cell>
          <cell r="AQ264">
            <v>54.475999999999999</v>
          </cell>
          <cell r="AR264">
            <v>44.631</v>
          </cell>
          <cell r="AS264">
            <v>1560.9980000000003</v>
          </cell>
          <cell r="AU264">
            <v>0.95</v>
          </cell>
          <cell r="AX264">
            <v>750.38499999999999</v>
          </cell>
          <cell r="AY264">
            <v>387.49400000000003</v>
          </cell>
          <cell r="AZ264">
            <v>59.247</v>
          </cell>
          <cell r="BA264">
            <v>147.03200000000001</v>
          </cell>
          <cell r="BB264">
            <v>44.64</v>
          </cell>
          <cell r="BC264">
            <v>51.752000000000002</v>
          </cell>
          <cell r="BD264">
            <v>42.399000000000001</v>
          </cell>
          <cell r="BE264">
            <v>1482.9490000000001</v>
          </cell>
          <cell r="BH264">
            <v>29.704000000000001</v>
          </cell>
          <cell r="BI264">
            <v>14.89</v>
          </cell>
          <cell r="BJ264">
            <v>1.917</v>
          </cell>
          <cell r="BK264">
            <v>4.9370000000000003</v>
          </cell>
          <cell r="BL264">
            <v>1.292</v>
          </cell>
          <cell r="BM264">
            <v>1.5109999999999999</v>
          </cell>
          <cell r="BN264">
            <v>1.0920000000000001</v>
          </cell>
          <cell r="BO264">
            <v>55.343000000000004</v>
          </cell>
          <cell r="BR264">
            <v>52.401000000000003</v>
          </cell>
          <cell r="BS264">
            <v>37.347000000000001</v>
          </cell>
          <cell r="BT264">
            <v>6.2130000000000001</v>
          </cell>
          <cell r="BU264">
            <v>16.056000000000001</v>
          </cell>
          <cell r="BV264">
            <v>5.4160000000000004</v>
          </cell>
          <cell r="BW264">
            <v>6.2789999999999999</v>
          </cell>
          <cell r="BX264">
            <v>5.1440000000000001</v>
          </cell>
          <cell r="BY264">
            <v>128.85599999999999</v>
          </cell>
          <cell r="CA264">
            <v>9.4990000000000006</v>
          </cell>
          <cell r="CB264">
            <v>9.7739999999999991</v>
          </cell>
          <cell r="CD264">
            <v>226.78200000000004</v>
          </cell>
          <cell r="CE264">
            <v>232.48</v>
          </cell>
          <cell r="CF264">
            <v>227.989</v>
          </cell>
          <cell r="CH264">
            <v>0.35</v>
          </cell>
          <cell r="CI264">
            <v>-127.89</v>
          </cell>
          <cell r="CQ264" t="str">
            <v>PriceTableXTXNGL</v>
          </cell>
        </row>
        <row r="265">
          <cell r="B265" t="str">
            <v>72-40-031</v>
          </cell>
          <cell r="C265" t="str">
            <v>Premier-GTH00187</v>
          </cell>
          <cell r="D265" t="str">
            <v>J.T. Barnett MM2</v>
          </cell>
          <cell r="E265">
            <v>443.90699999999998</v>
          </cell>
          <cell r="F265">
            <v>571.50099999999998</v>
          </cell>
          <cell r="G265">
            <v>205.00200000000001</v>
          </cell>
          <cell r="H265">
            <v>248.172</v>
          </cell>
          <cell r="K265">
            <v>648.90899999999999</v>
          </cell>
          <cell r="L265">
            <v>819.673</v>
          </cell>
          <cell r="N265">
            <v>648.90899999999999</v>
          </cell>
          <cell r="O265">
            <v>819.673</v>
          </cell>
          <cell r="R265">
            <v>3.5468999999999999</v>
          </cell>
          <cell r="S265">
            <v>1.3104</v>
          </cell>
          <cell r="T265">
            <v>0.2203</v>
          </cell>
          <cell r="U265">
            <v>0.43419999999999997</v>
          </cell>
          <cell r="V265">
            <v>0.13200000000000001</v>
          </cell>
          <cell r="W265">
            <v>0.13489999999999999</v>
          </cell>
          <cell r="X265">
            <v>0.2137</v>
          </cell>
          <cell r="Y265">
            <v>5.9923999999999999</v>
          </cell>
          <cell r="AB265">
            <v>2301.6149999999998</v>
          </cell>
          <cell r="AC265">
            <v>850.33</v>
          </cell>
          <cell r="AD265">
            <v>142.95500000000001</v>
          </cell>
          <cell r="AE265">
            <v>281.75599999999997</v>
          </cell>
          <cell r="AF265">
            <v>85.656000000000006</v>
          </cell>
          <cell r="AG265">
            <v>87.537999999999997</v>
          </cell>
          <cell r="AH265">
            <v>138.672</v>
          </cell>
          <cell r="AI265">
            <v>3888.5219999999995</v>
          </cell>
          <cell r="AL265">
            <v>1815.8430000000001</v>
          </cell>
          <cell r="AM265">
            <v>914.30700000000002</v>
          </cell>
          <cell r="AN265">
            <v>141.16200000000001</v>
          </cell>
          <cell r="AO265">
            <v>342.56200000000001</v>
          </cell>
          <cell r="AP265">
            <v>98.926000000000002</v>
          </cell>
          <cell r="AQ265">
            <v>104.958</v>
          </cell>
          <cell r="AR265">
            <v>126.01900000000001</v>
          </cell>
          <cell r="AS265">
            <v>3543.777</v>
          </cell>
          <cell r="AU265">
            <v>0.95</v>
          </cell>
          <cell r="AX265">
            <v>1725.0509999999999</v>
          </cell>
          <cell r="AY265">
            <v>868.59199999999998</v>
          </cell>
          <cell r="AZ265">
            <v>134.10400000000001</v>
          </cell>
          <cell r="BA265">
            <v>325.43400000000003</v>
          </cell>
          <cell r="BB265">
            <v>93.98</v>
          </cell>
          <cell r="BC265">
            <v>99.71</v>
          </cell>
          <cell r="BD265">
            <v>119.718</v>
          </cell>
          <cell r="BE265">
            <v>3366.5889999999999</v>
          </cell>
          <cell r="BH265">
            <v>68.286000000000001</v>
          </cell>
          <cell r="BI265">
            <v>33.377000000000002</v>
          </cell>
          <cell r="BJ265">
            <v>4.3380000000000001</v>
          </cell>
          <cell r="BK265">
            <v>10.928000000000001</v>
          </cell>
          <cell r="BL265">
            <v>2.72</v>
          </cell>
          <cell r="BM265">
            <v>2.9119999999999999</v>
          </cell>
          <cell r="BN265">
            <v>3.0819999999999999</v>
          </cell>
          <cell r="BO265">
            <v>125.643</v>
          </cell>
          <cell r="BR265">
            <v>120.46299999999999</v>
          </cell>
          <cell r="BS265">
            <v>83.716999999999999</v>
          </cell>
          <cell r="BT265">
            <v>14.064</v>
          </cell>
          <cell r="BU265">
            <v>35.536999999999999</v>
          </cell>
          <cell r="BV265">
            <v>11.403</v>
          </cell>
          <cell r="BW265">
            <v>12.098000000000001</v>
          </cell>
          <cell r="BX265">
            <v>14.526</v>
          </cell>
          <cell r="BY265">
            <v>291.80800000000005</v>
          </cell>
          <cell r="CA265">
            <v>21.306999999999999</v>
          </cell>
          <cell r="CB265">
            <v>21.923999999999999</v>
          </cell>
          <cell r="CD265">
            <v>505.94100000000003</v>
          </cell>
          <cell r="CE265">
            <v>518.654</v>
          </cell>
          <cell r="CF265">
            <v>508.63400000000001</v>
          </cell>
          <cell r="CH265">
            <v>0.35</v>
          </cell>
          <cell r="CI265">
            <v>-286.89</v>
          </cell>
          <cell r="CQ265" t="str">
            <v>PriceTableXTXNGL</v>
          </cell>
        </row>
        <row r="266">
          <cell r="B266" t="str">
            <v>72-40-106</v>
          </cell>
          <cell r="C266" t="str">
            <v>Premier-GTH00187</v>
          </cell>
          <cell r="D266" t="str">
            <v>Blanch Emily 1H</v>
          </cell>
          <cell r="E266">
            <v>174.542</v>
          </cell>
          <cell r="F266">
            <v>228.239</v>
          </cell>
          <cell r="G266">
            <v>80.605999999999995</v>
          </cell>
          <cell r="H266">
            <v>99.111999999999995</v>
          </cell>
          <cell r="K266">
            <v>255.148</v>
          </cell>
          <cell r="L266">
            <v>327.351</v>
          </cell>
          <cell r="N266">
            <v>255.148</v>
          </cell>
          <cell r="O266">
            <v>327.351</v>
          </cell>
          <cell r="R266">
            <v>3.5059999999999998</v>
          </cell>
          <cell r="S266">
            <v>1.256</v>
          </cell>
          <cell r="T266">
            <v>0.20549999999999999</v>
          </cell>
          <cell r="U266">
            <v>0.4365</v>
          </cell>
          <cell r="V266">
            <v>0.1371</v>
          </cell>
          <cell r="W266">
            <v>0.1542</v>
          </cell>
          <cell r="X266">
            <v>0.42530000000000001</v>
          </cell>
          <cell r="Y266">
            <v>6.1205999999999996</v>
          </cell>
          <cell r="AB266">
            <v>894.54899999999998</v>
          </cell>
          <cell r="AC266">
            <v>320.46600000000001</v>
          </cell>
          <cell r="AD266">
            <v>52.433</v>
          </cell>
          <cell r="AE266">
            <v>111.372</v>
          </cell>
          <cell r="AF266">
            <v>34.981000000000002</v>
          </cell>
          <cell r="AG266">
            <v>39.344000000000001</v>
          </cell>
          <cell r="AH266">
            <v>108.514</v>
          </cell>
          <cell r="AI266">
            <v>1561.6589999999999</v>
          </cell>
          <cell r="AL266">
            <v>705.74800000000005</v>
          </cell>
          <cell r="AM266">
            <v>344.577</v>
          </cell>
          <cell r="AN266">
            <v>51.774999999999999</v>
          </cell>
          <cell r="AO266">
            <v>135.40700000000001</v>
          </cell>
          <cell r="AP266">
            <v>40.4</v>
          </cell>
          <cell r="AQ266">
            <v>47.173000000000002</v>
          </cell>
          <cell r="AR266">
            <v>98.613</v>
          </cell>
          <cell r="AS266">
            <v>1423.6930000000002</v>
          </cell>
          <cell r="AU266">
            <v>0.95</v>
          </cell>
          <cell r="AX266">
            <v>670.46100000000001</v>
          </cell>
          <cell r="AY266">
            <v>327.34800000000001</v>
          </cell>
          <cell r="AZ266">
            <v>49.186</v>
          </cell>
          <cell r="BA266">
            <v>128.637</v>
          </cell>
          <cell r="BB266">
            <v>38.380000000000003</v>
          </cell>
          <cell r="BC266">
            <v>44.814</v>
          </cell>
          <cell r="BD266">
            <v>93.682000000000002</v>
          </cell>
          <cell r="BE266">
            <v>1352.508</v>
          </cell>
          <cell r="BH266">
            <v>26.54</v>
          </cell>
          <cell r="BI266">
            <v>12.579000000000001</v>
          </cell>
          <cell r="BJ266">
            <v>1.591</v>
          </cell>
          <cell r="BK266">
            <v>4.32</v>
          </cell>
          <cell r="BL266">
            <v>1.111</v>
          </cell>
          <cell r="BM266">
            <v>1.3089999999999999</v>
          </cell>
          <cell r="BN266">
            <v>2.4119999999999999</v>
          </cell>
          <cell r="BO266">
            <v>49.861999999999995</v>
          </cell>
          <cell r="BR266">
            <v>46.819000000000003</v>
          </cell>
          <cell r="BS266">
            <v>31.550999999999998</v>
          </cell>
          <cell r="BT266">
            <v>5.1580000000000004</v>
          </cell>
          <cell r="BU266">
            <v>14.047000000000001</v>
          </cell>
          <cell r="BV266">
            <v>4.657</v>
          </cell>
          <cell r="BW266">
            <v>5.4370000000000003</v>
          </cell>
          <cell r="BX266">
            <v>11.367000000000001</v>
          </cell>
          <cell r="BY266">
            <v>119.036</v>
          </cell>
          <cell r="CA266">
            <v>8.5090000000000003</v>
          </cell>
          <cell r="CB266">
            <v>8.7560000000000002</v>
          </cell>
          <cell r="CD266">
            <v>199.559</v>
          </cell>
          <cell r="CE266">
            <v>204.57300000000001</v>
          </cell>
          <cell r="CF266">
            <v>200.62100000000001</v>
          </cell>
          <cell r="CH266">
            <v>0.35</v>
          </cell>
          <cell r="CI266">
            <v>-114.57</v>
          </cell>
          <cell r="CQ266" t="str">
            <v>PriceTableXTXNGL</v>
          </cell>
        </row>
        <row r="267">
          <cell r="B267" t="str">
            <v>72-40-107</v>
          </cell>
          <cell r="C267" t="str">
            <v>Premier-GTH00187</v>
          </cell>
          <cell r="D267" t="str">
            <v>Barnett Horton 1H</v>
          </cell>
          <cell r="E267">
            <v>374.49200000000002</v>
          </cell>
          <cell r="F267">
            <v>498.00099999999998</v>
          </cell>
          <cell r="G267">
            <v>172.94499999999999</v>
          </cell>
          <cell r="H267">
            <v>216.255</v>
          </cell>
          <cell r="K267">
            <v>547.43700000000001</v>
          </cell>
          <cell r="L267">
            <v>714.25599999999997</v>
          </cell>
          <cell r="N267">
            <v>547.43700000000001</v>
          </cell>
          <cell r="O267">
            <v>714.25599999999997</v>
          </cell>
          <cell r="R267">
            <v>3.7214</v>
          </cell>
          <cell r="S267">
            <v>1.4945999999999999</v>
          </cell>
          <cell r="T267">
            <v>0.23180000000000001</v>
          </cell>
          <cell r="U267">
            <v>0.53390000000000004</v>
          </cell>
          <cell r="V267">
            <v>0.159</v>
          </cell>
          <cell r="W267">
            <v>0.18740000000000001</v>
          </cell>
          <cell r="X267">
            <v>0.3412</v>
          </cell>
          <cell r="Y267">
            <v>6.6692999999999998</v>
          </cell>
          <cell r="AB267">
            <v>2037.232</v>
          </cell>
          <cell r="AC267">
            <v>818.19899999999996</v>
          </cell>
          <cell r="AD267">
            <v>126.896</v>
          </cell>
          <cell r="AE267">
            <v>292.27699999999999</v>
          </cell>
          <cell r="AF267">
            <v>87.042000000000002</v>
          </cell>
          <cell r="AG267">
            <v>102.59</v>
          </cell>
          <cell r="AH267">
            <v>186.786</v>
          </cell>
          <cell r="AI267">
            <v>3651.0220000000004</v>
          </cell>
          <cell r="AL267">
            <v>1607.26</v>
          </cell>
          <cell r="AM267">
            <v>879.75800000000004</v>
          </cell>
          <cell r="AN267">
            <v>125.30500000000001</v>
          </cell>
          <cell r="AO267">
            <v>355.35399999999998</v>
          </cell>
          <cell r="AP267">
            <v>100.527</v>
          </cell>
          <cell r="AQ267">
            <v>123.005</v>
          </cell>
          <cell r="AR267">
            <v>169.74299999999999</v>
          </cell>
          <cell r="AS267">
            <v>3360.9519999999998</v>
          </cell>
          <cell r="AU267">
            <v>0.95</v>
          </cell>
          <cell r="AX267">
            <v>1526.8969999999999</v>
          </cell>
          <cell r="AY267">
            <v>835.77</v>
          </cell>
          <cell r="AZ267">
            <v>119.04</v>
          </cell>
          <cell r="BA267">
            <v>337.58600000000001</v>
          </cell>
          <cell r="BB267">
            <v>95.501000000000005</v>
          </cell>
          <cell r="BC267">
            <v>116.855</v>
          </cell>
          <cell r="BD267">
            <v>161.256</v>
          </cell>
          <cell r="BE267">
            <v>3192.9049999999997</v>
          </cell>
          <cell r="BH267">
            <v>60.442</v>
          </cell>
          <cell r="BI267">
            <v>32.116</v>
          </cell>
          <cell r="BJ267">
            <v>3.851</v>
          </cell>
          <cell r="BK267">
            <v>11.336</v>
          </cell>
          <cell r="BL267">
            <v>2.7650000000000001</v>
          </cell>
          <cell r="BM267">
            <v>3.4129999999999998</v>
          </cell>
          <cell r="BN267">
            <v>4.1509999999999998</v>
          </cell>
          <cell r="BO267">
            <v>118.07399999999998</v>
          </cell>
          <cell r="BR267">
            <v>106.626</v>
          </cell>
          <cell r="BS267">
            <v>80.552999999999997</v>
          </cell>
          <cell r="BT267">
            <v>12.484</v>
          </cell>
          <cell r="BU267">
            <v>36.863999999999997</v>
          </cell>
          <cell r="BV267">
            <v>11.587</v>
          </cell>
          <cell r="BW267">
            <v>14.178000000000001</v>
          </cell>
          <cell r="BX267">
            <v>19.565000000000001</v>
          </cell>
          <cell r="BY267">
            <v>281.85700000000003</v>
          </cell>
          <cell r="CA267">
            <v>18.565999999999999</v>
          </cell>
          <cell r="CB267">
            <v>19.103999999999999</v>
          </cell>
          <cell r="CD267">
            <v>413.29499999999996</v>
          </cell>
          <cell r="CE267">
            <v>423.68</v>
          </cell>
          <cell r="CF267">
            <v>415.495</v>
          </cell>
          <cell r="CH267">
            <v>0.35</v>
          </cell>
          <cell r="CI267">
            <v>-249.99</v>
          </cell>
          <cell r="CQ267" t="str">
            <v>PriceTableXTXNGL</v>
          </cell>
        </row>
        <row r="269">
          <cell r="B269" t="str">
            <v>72-40-037</v>
          </cell>
          <cell r="C269" t="str">
            <v>Premier-GTH00216</v>
          </cell>
          <cell r="D269" t="str">
            <v>Lost Horse #3</v>
          </cell>
          <cell r="E269">
            <v>364.64800000000002</v>
          </cell>
          <cell r="F269">
            <v>449.83300000000003</v>
          </cell>
          <cell r="G269">
            <v>168.399</v>
          </cell>
          <cell r="H269">
            <v>195.33799999999999</v>
          </cell>
          <cell r="K269">
            <v>533.04700000000003</v>
          </cell>
          <cell r="L269">
            <v>645.17100000000005</v>
          </cell>
          <cell r="N269">
            <v>533.04700000000003</v>
          </cell>
          <cell r="O269">
            <v>645.17100000000005</v>
          </cell>
          <cell r="R269">
            <v>3.0396000000000001</v>
          </cell>
          <cell r="S269">
            <v>1.0306</v>
          </cell>
          <cell r="T269">
            <v>0.21809999999999999</v>
          </cell>
          <cell r="U269">
            <v>0.29480000000000001</v>
          </cell>
          <cell r="V269">
            <v>0.1089</v>
          </cell>
          <cell r="W269">
            <v>9.5000000000000001E-2</v>
          </cell>
          <cell r="X269">
            <v>0.2477</v>
          </cell>
          <cell r="Y269">
            <v>5.0347</v>
          </cell>
          <cell r="AB269">
            <v>1620.25</v>
          </cell>
          <cell r="AC269">
            <v>549.35799999999995</v>
          </cell>
          <cell r="AD269">
            <v>116.258</v>
          </cell>
          <cell r="AE269">
            <v>157.142</v>
          </cell>
          <cell r="AF269">
            <v>58.048999999999999</v>
          </cell>
          <cell r="AG269">
            <v>50.639000000000003</v>
          </cell>
          <cell r="AH269">
            <v>132.036</v>
          </cell>
          <cell r="AI269">
            <v>2683.732</v>
          </cell>
          <cell r="AL269">
            <v>1278.2850000000001</v>
          </cell>
          <cell r="AM269">
            <v>590.69000000000005</v>
          </cell>
          <cell r="AN269">
            <v>114.8</v>
          </cell>
          <cell r="AO269">
            <v>191.05500000000001</v>
          </cell>
          <cell r="AP269">
            <v>67.042000000000002</v>
          </cell>
          <cell r="AQ269">
            <v>60.716000000000001</v>
          </cell>
          <cell r="AR269">
            <v>119.989</v>
          </cell>
          <cell r="AS269">
            <v>2422.5769999999998</v>
          </cell>
          <cell r="AU269">
            <v>0.95</v>
          </cell>
          <cell r="AX269">
            <v>1214.3710000000001</v>
          </cell>
          <cell r="AY269">
            <v>561.15599999999995</v>
          </cell>
          <cell r="AZ269">
            <v>109.06</v>
          </cell>
          <cell r="BA269">
            <v>181.50200000000001</v>
          </cell>
          <cell r="BB269">
            <v>63.69</v>
          </cell>
          <cell r="BC269">
            <v>57.68</v>
          </cell>
          <cell r="BD269">
            <v>113.99</v>
          </cell>
          <cell r="BE269">
            <v>2301.4489999999996</v>
          </cell>
          <cell r="BH269">
            <v>48.070999999999998</v>
          </cell>
          <cell r="BI269">
            <v>21.562999999999999</v>
          </cell>
          <cell r="BJ269">
            <v>3.528</v>
          </cell>
          <cell r="BK269">
            <v>6.0949999999999998</v>
          </cell>
          <cell r="BL269">
            <v>1.8440000000000001</v>
          </cell>
          <cell r="BM269">
            <v>1.6850000000000001</v>
          </cell>
          <cell r="BN269">
            <v>2.9350000000000001</v>
          </cell>
          <cell r="BO269">
            <v>85.721000000000004</v>
          </cell>
          <cell r="BR269">
            <v>84.801000000000002</v>
          </cell>
          <cell r="BS269">
            <v>54.085000000000001</v>
          </cell>
          <cell r="BT269">
            <v>11.438000000000001</v>
          </cell>
          <cell r="BU269">
            <v>19.82</v>
          </cell>
          <cell r="BV269">
            <v>7.7279999999999998</v>
          </cell>
          <cell r="BW269">
            <v>6.9980000000000002</v>
          </cell>
          <cell r="BX269">
            <v>13.831</v>
          </cell>
          <cell r="BY269">
            <v>198.70099999999996</v>
          </cell>
          <cell r="CA269">
            <v>16.77</v>
          </cell>
          <cell r="CB269">
            <v>17.256</v>
          </cell>
          <cell r="CD269">
            <v>429.21400000000006</v>
          </cell>
          <cell r="CE269">
            <v>439.99900000000002</v>
          </cell>
          <cell r="CF269">
            <v>431.49799999999999</v>
          </cell>
          <cell r="CH269">
            <v>0.35</v>
          </cell>
          <cell r="CI269">
            <v>-225.81</v>
          </cell>
          <cell r="CQ269" t="str">
            <v>PriceTableXTXNGL</v>
          </cell>
        </row>
        <row r="271">
          <cell r="B271" t="str">
            <v>72-10-221</v>
          </cell>
          <cell r="C271" t="str">
            <v>Premier-PUR01516</v>
          </cell>
          <cell r="D271" t="str">
            <v>Clemens CDP</v>
          </cell>
          <cell r="E271">
            <v>1010.269</v>
          </cell>
          <cell r="F271">
            <v>1278.3620000000001</v>
          </cell>
          <cell r="G271">
            <v>466.55500000000001</v>
          </cell>
          <cell r="H271">
            <v>555.125</v>
          </cell>
          <cell r="K271">
            <v>1476.8240000000001</v>
          </cell>
          <cell r="L271">
            <v>1833.4870000000001</v>
          </cell>
          <cell r="N271">
            <v>1476.8240000000001</v>
          </cell>
          <cell r="O271">
            <v>1833.4870000000001</v>
          </cell>
          <cell r="R271">
            <v>3.2831999999999999</v>
          </cell>
          <cell r="S271">
            <v>1.1953</v>
          </cell>
          <cell r="T271">
            <v>0.25850000000000001</v>
          </cell>
          <cell r="U271">
            <v>0.377</v>
          </cell>
          <cell r="V271">
            <v>0.14399999999999999</v>
          </cell>
          <cell r="W271">
            <v>0.12470000000000001</v>
          </cell>
          <cell r="X271">
            <v>0.22750000000000001</v>
          </cell>
          <cell r="Y271">
            <v>5.6101999999999999</v>
          </cell>
          <cell r="AB271">
            <v>4848.7089999999998</v>
          </cell>
          <cell r="AC271">
            <v>1765.248</v>
          </cell>
          <cell r="AD271">
            <v>381.75900000000001</v>
          </cell>
          <cell r="AE271">
            <v>556.76300000000003</v>
          </cell>
          <cell r="AF271">
            <v>212.66300000000001</v>
          </cell>
          <cell r="AG271">
            <v>184.16</v>
          </cell>
          <cell r="AH271">
            <v>335.97699999999998</v>
          </cell>
          <cell r="AI271">
            <v>8285.2790000000005</v>
          </cell>
          <cell r="AL271">
            <v>3825.3539999999998</v>
          </cell>
          <cell r="AM271">
            <v>1898.0609999999999</v>
          </cell>
          <cell r="AN271">
            <v>376.971</v>
          </cell>
          <cell r="AO271">
            <v>676.91899999999998</v>
          </cell>
          <cell r="AP271">
            <v>245.60900000000001</v>
          </cell>
          <cell r="AQ271">
            <v>220.80699999999999</v>
          </cell>
          <cell r="AR271">
            <v>305.32100000000003</v>
          </cell>
          <cell r="AS271">
            <v>7549.0420000000004</v>
          </cell>
          <cell r="AU271">
            <v>1</v>
          </cell>
          <cell r="AX271">
            <v>3825.3539999999998</v>
          </cell>
          <cell r="AY271">
            <v>1898.0609999999999</v>
          </cell>
          <cell r="AZ271">
            <v>376.971</v>
          </cell>
          <cell r="BA271">
            <v>676.91899999999998</v>
          </cell>
          <cell r="BB271">
            <v>245.60900000000001</v>
          </cell>
          <cell r="BC271">
            <v>220.80699999999999</v>
          </cell>
          <cell r="BD271">
            <v>305.32100000000003</v>
          </cell>
          <cell r="BE271">
            <v>7549.0420000000004</v>
          </cell>
          <cell r="BH271">
            <v>143.85499999999999</v>
          </cell>
          <cell r="BI271">
            <v>69.289000000000001</v>
          </cell>
          <cell r="BJ271">
            <v>11.586</v>
          </cell>
          <cell r="BK271">
            <v>21.594000000000001</v>
          </cell>
          <cell r="BL271">
            <v>6.7539999999999996</v>
          </cell>
          <cell r="BM271">
            <v>6.1260000000000003</v>
          </cell>
          <cell r="BN271">
            <v>7.4669999999999996</v>
          </cell>
          <cell r="BO271">
            <v>266.67099999999999</v>
          </cell>
          <cell r="BR271">
            <v>253.774</v>
          </cell>
          <cell r="BS271">
            <v>173.792</v>
          </cell>
          <cell r="BT271">
            <v>37.558</v>
          </cell>
          <cell r="BU271">
            <v>70.224000000000004</v>
          </cell>
          <cell r="BV271">
            <v>28.31</v>
          </cell>
          <cell r="BW271">
            <v>25.451000000000001</v>
          </cell>
          <cell r="BX271">
            <v>35.192999999999998</v>
          </cell>
          <cell r="BY271">
            <v>624.30200000000002</v>
          </cell>
          <cell r="CA271">
            <v>47.658999999999999</v>
          </cell>
          <cell r="CB271">
            <v>49.04</v>
          </cell>
          <cell r="CD271">
            <v>1160.145</v>
          </cell>
          <cell r="CE271">
            <v>1189.296</v>
          </cell>
          <cell r="CF271">
            <v>1166.32</v>
          </cell>
          <cell r="CH271">
            <v>0.35</v>
          </cell>
          <cell r="CI271">
            <v>-641.72</v>
          </cell>
          <cell r="CQ271" t="str">
            <v>PriceTableXTXNGL</v>
          </cell>
        </row>
        <row r="272">
          <cell r="B272" t="str">
            <v>72-40-097</v>
          </cell>
          <cell r="C272" t="str">
            <v>Premier-GTH00238</v>
          </cell>
          <cell r="D272" t="str">
            <v>Dalton Miller</v>
          </cell>
          <cell r="E272">
            <v>120.152</v>
          </cell>
          <cell r="F272">
            <v>154.33699999999999</v>
          </cell>
          <cell r="G272">
            <v>55.488</v>
          </cell>
          <cell r="H272">
            <v>67.02</v>
          </cell>
          <cell r="K272">
            <v>175.64</v>
          </cell>
          <cell r="L272">
            <v>221.35699999999997</v>
          </cell>
          <cell r="N272">
            <v>175.64</v>
          </cell>
          <cell r="O272">
            <v>221.35699999999997</v>
          </cell>
          <cell r="R272">
            <v>3.4706999999999999</v>
          </cell>
          <cell r="S272">
            <v>1.3190999999999999</v>
          </cell>
          <cell r="T272">
            <v>0.19620000000000001</v>
          </cell>
          <cell r="U272">
            <v>0.42159999999999997</v>
          </cell>
          <cell r="V272">
            <v>0.1231</v>
          </cell>
          <cell r="W272">
            <v>0.14549999999999999</v>
          </cell>
          <cell r="X272">
            <v>0.21990000000000001</v>
          </cell>
          <cell r="Y272">
            <v>5.8960999999999997</v>
          </cell>
          <cell r="AB272">
            <v>609.59400000000005</v>
          </cell>
          <cell r="AC272">
            <v>231.68700000000001</v>
          </cell>
          <cell r="AD272">
            <v>34.460999999999999</v>
          </cell>
          <cell r="AE272">
            <v>74.05</v>
          </cell>
          <cell r="AF272">
            <v>21.620999999999999</v>
          </cell>
          <cell r="AG272">
            <v>25.556000000000001</v>
          </cell>
          <cell r="AH272">
            <v>38.622999999999998</v>
          </cell>
          <cell r="AI272">
            <v>1035.5920000000001</v>
          </cell>
          <cell r="AL272">
            <v>480.935</v>
          </cell>
          <cell r="AM272">
            <v>249.119</v>
          </cell>
          <cell r="AN272">
            <v>34.029000000000003</v>
          </cell>
          <cell r="AO272">
            <v>90.031000000000006</v>
          </cell>
          <cell r="AP272">
            <v>24.971</v>
          </cell>
          <cell r="AQ272">
            <v>30.641999999999999</v>
          </cell>
          <cell r="AR272">
            <v>35.098999999999997</v>
          </cell>
          <cell r="AS272">
            <v>944.82600000000014</v>
          </cell>
          <cell r="AU272">
            <v>0.95</v>
          </cell>
          <cell r="AX272">
            <v>456.88799999999998</v>
          </cell>
          <cell r="AY272">
            <v>236.66300000000001</v>
          </cell>
          <cell r="AZ272">
            <v>32.328000000000003</v>
          </cell>
          <cell r="BA272">
            <v>85.528999999999996</v>
          </cell>
          <cell r="BB272">
            <v>23.722000000000001</v>
          </cell>
          <cell r="BC272">
            <v>29.11</v>
          </cell>
          <cell r="BD272">
            <v>33.344000000000001</v>
          </cell>
          <cell r="BE272">
            <v>897.58399999999995</v>
          </cell>
          <cell r="BH272">
            <v>18.085999999999999</v>
          </cell>
          <cell r="BI272">
            <v>9.0939999999999994</v>
          </cell>
          <cell r="BJ272">
            <v>1.046</v>
          </cell>
          <cell r="BK272">
            <v>2.8719999999999999</v>
          </cell>
          <cell r="BL272">
            <v>0.68700000000000006</v>
          </cell>
          <cell r="BM272">
            <v>0.85</v>
          </cell>
          <cell r="BN272">
            <v>0.85799999999999998</v>
          </cell>
          <cell r="BO272">
            <v>33.492999999999995</v>
          </cell>
          <cell r="BR272">
            <v>31.905000000000001</v>
          </cell>
          <cell r="BS272">
            <v>22.81</v>
          </cell>
          <cell r="BT272">
            <v>3.39</v>
          </cell>
          <cell r="BU272">
            <v>9.34</v>
          </cell>
          <cell r="BV272">
            <v>2.8780000000000001</v>
          </cell>
          <cell r="BW272">
            <v>3.532</v>
          </cell>
          <cell r="BX272">
            <v>4.0460000000000003</v>
          </cell>
          <cell r="BY272">
            <v>77.90100000000001</v>
          </cell>
          <cell r="CA272">
            <v>5.7539999999999996</v>
          </cell>
          <cell r="CB272">
            <v>5.9210000000000003</v>
          </cell>
          <cell r="CD272">
            <v>137.53499999999997</v>
          </cell>
          <cell r="CE272">
            <v>140.99100000000001</v>
          </cell>
          <cell r="CF272">
            <v>138.267</v>
          </cell>
          <cell r="CH272">
            <v>0.35</v>
          </cell>
          <cell r="CI272">
            <v>-77.47</v>
          </cell>
          <cell r="CQ272" t="str">
            <v>PriceTableXTXNGL</v>
          </cell>
        </row>
        <row r="273">
          <cell r="B273" t="str">
            <v>72-40-115</v>
          </cell>
          <cell r="C273" t="str">
            <v>Premier-GTH00238</v>
          </cell>
          <cell r="D273" t="str">
            <v>Blaylock 1</v>
          </cell>
          <cell r="E273">
            <v>97.195999999999998</v>
          </cell>
          <cell r="F273">
            <v>123.29600000000001</v>
          </cell>
          <cell r="G273">
            <v>44.886000000000003</v>
          </cell>
          <cell r="H273">
            <v>53.540999999999997</v>
          </cell>
          <cell r="K273">
            <v>142.08199999999999</v>
          </cell>
          <cell r="L273">
            <v>176.83699999999999</v>
          </cell>
          <cell r="N273">
            <v>142.08199999999999</v>
          </cell>
          <cell r="O273">
            <v>176.83699999999999</v>
          </cell>
          <cell r="R273">
            <v>3.2454000000000001</v>
          </cell>
          <cell r="S273">
            <v>1.1798999999999999</v>
          </cell>
          <cell r="T273">
            <v>0.20880000000000001</v>
          </cell>
          <cell r="U273">
            <v>0.4027</v>
          </cell>
          <cell r="V273">
            <v>0.13170000000000001</v>
          </cell>
          <cell r="W273">
            <v>0.14419999999999999</v>
          </cell>
          <cell r="X273">
            <v>0.1943</v>
          </cell>
          <cell r="Y273">
            <v>5.5069999999999997</v>
          </cell>
          <cell r="AB273">
            <v>461.113</v>
          </cell>
          <cell r="AC273">
            <v>167.643</v>
          </cell>
          <cell r="AD273">
            <v>29.667000000000002</v>
          </cell>
          <cell r="AE273">
            <v>57.216000000000001</v>
          </cell>
          <cell r="AF273">
            <v>18.712</v>
          </cell>
          <cell r="AG273">
            <v>20.488</v>
          </cell>
          <cell r="AH273">
            <v>27.606999999999999</v>
          </cell>
          <cell r="AI273">
            <v>782.44599999999991</v>
          </cell>
          <cell r="AL273">
            <v>363.79199999999997</v>
          </cell>
          <cell r="AM273">
            <v>180.256</v>
          </cell>
          <cell r="AN273">
            <v>29.295000000000002</v>
          </cell>
          <cell r="AO273">
            <v>69.563999999999993</v>
          </cell>
          <cell r="AP273">
            <v>21.611000000000001</v>
          </cell>
          <cell r="AQ273">
            <v>24.565000000000001</v>
          </cell>
          <cell r="AR273">
            <v>25.088000000000001</v>
          </cell>
          <cell r="AS273">
            <v>714.17099999999994</v>
          </cell>
          <cell r="AU273">
            <v>0.95</v>
          </cell>
          <cell r="AX273">
            <v>345.60199999999998</v>
          </cell>
          <cell r="AY273">
            <v>171.24299999999999</v>
          </cell>
          <cell r="AZ273">
            <v>27.83</v>
          </cell>
          <cell r="BA273">
            <v>66.085999999999999</v>
          </cell>
          <cell r="BB273">
            <v>20.53</v>
          </cell>
          <cell r="BC273">
            <v>23.337</v>
          </cell>
          <cell r="BD273">
            <v>23.834</v>
          </cell>
          <cell r="BE273">
            <v>678.46199999999999</v>
          </cell>
          <cell r="BH273">
            <v>13.680999999999999</v>
          </cell>
          <cell r="BI273">
            <v>6.58</v>
          </cell>
          <cell r="BJ273">
            <v>0.9</v>
          </cell>
          <cell r="BK273">
            <v>2.2189999999999999</v>
          </cell>
          <cell r="BL273">
            <v>0.59399999999999997</v>
          </cell>
          <cell r="BM273">
            <v>0.68200000000000005</v>
          </cell>
          <cell r="BN273">
            <v>0.61399999999999999</v>
          </cell>
          <cell r="BO273">
            <v>25.27</v>
          </cell>
          <cell r="BR273">
            <v>24.134</v>
          </cell>
          <cell r="BS273">
            <v>16.504999999999999</v>
          </cell>
          <cell r="BT273">
            <v>2.919</v>
          </cell>
          <cell r="BU273">
            <v>7.2169999999999996</v>
          </cell>
          <cell r="BV273">
            <v>2.4910000000000001</v>
          </cell>
          <cell r="BW273">
            <v>2.831</v>
          </cell>
          <cell r="BX273">
            <v>2.8919999999999999</v>
          </cell>
          <cell r="BY273">
            <v>58.988999999999997</v>
          </cell>
          <cell r="CA273">
            <v>4.5970000000000004</v>
          </cell>
          <cell r="CB273">
            <v>4.7300000000000004</v>
          </cell>
          <cell r="CD273">
            <v>113.11799999999998</v>
          </cell>
          <cell r="CE273">
            <v>115.96</v>
          </cell>
          <cell r="CF273">
            <v>113.72</v>
          </cell>
          <cell r="CH273">
            <v>0.35</v>
          </cell>
          <cell r="CI273">
            <v>-61.89</v>
          </cell>
          <cell r="CQ273" t="str">
            <v>PriceTableXTXNGL</v>
          </cell>
        </row>
        <row r="276">
          <cell r="B276" t="str">
            <v>72-40-110</v>
          </cell>
          <cell r="C276" t="str">
            <v>Bluestone-PUR01236</v>
          </cell>
          <cell r="D276" t="str">
            <v>Broumley</v>
          </cell>
          <cell r="E276">
            <v>99.225999999999999</v>
          </cell>
          <cell r="F276">
            <v>125.593</v>
          </cell>
          <cell r="G276">
            <v>45.823999999999998</v>
          </cell>
          <cell r="H276">
            <v>54.537999999999997</v>
          </cell>
          <cell r="K276">
            <v>145.05000000000001</v>
          </cell>
          <cell r="L276">
            <v>180.131</v>
          </cell>
          <cell r="N276">
            <v>145.05000000000001</v>
          </cell>
          <cell r="O276">
            <v>180.131</v>
          </cell>
          <cell r="R276">
            <v>3.2513000000000001</v>
          </cell>
          <cell r="S276">
            <v>1.1791</v>
          </cell>
          <cell r="T276">
            <v>0.21829999999999999</v>
          </cell>
          <cell r="U276">
            <v>0.38890000000000002</v>
          </cell>
          <cell r="V276">
            <v>0.13039999999999999</v>
          </cell>
          <cell r="W276">
            <v>0.13389999999999999</v>
          </cell>
          <cell r="X276">
            <v>0.17030000000000001</v>
          </cell>
          <cell r="Y276">
            <v>5.4722</v>
          </cell>
          <cell r="AB276">
            <v>471.601</v>
          </cell>
          <cell r="AC276">
            <v>171.02799999999999</v>
          </cell>
          <cell r="AD276">
            <v>31.664000000000001</v>
          </cell>
          <cell r="AE276">
            <v>56.41</v>
          </cell>
          <cell r="AF276">
            <v>18.914999999999999</v>
          </cell>
          <cell r="AG276">
            <v>19.422000000000001</v>
          </cell>
          <cell r="AH276">
            <v>24.702000000000002</v>
          </cell>
          <cell r="AI276">
            <v>793.74199999999996</v>
          </cell>
          <cell r="AL276">
            <v>372.06599999999997</v>
          </cell>
          <cell r="AM276">
            <v>183.89599999999999</v>
          </cell>
          <cell r="AN276">
            <v>31.266999999999999</v>
          </cell>
          <cell r="AO276">
            <v>68.584000000000003</v>
          </cell>
          <cell r="AP276">
            <v>21.844999999999999</v>
          </cell>
          <cell r="AQ276">
            <v>23.286999999999999</v>
          </cell>
          <cell r="AR276">
            <v>22.448</v>
          </cell>
          <cell r="AS276">
            <v>723.39300000000014</v>
          </cell>
          <cell r="AU276">
            <v>0.95</v>
          </cell>
          <cell r="AX276">
            <v>353.46300000000002</v>
          </cell>
          <cell r="AY276">
            <v>174.70099999999999</v>
          </cell>
          <cell r="AZ276">
            <v>29.704000000000001</v>
          </cell>
          <cell r="BA276">
            <v>65.155000000000001</v>
          </cell>
          <cell r="BB276">
            <v>20.753</v>
          </cell>
          <cell r="BC276">
            <v>22.123000000000001</v>
          </cell>
          <cell r="BD276">
            <v>21.326000000000001</v>
          </cell>
          <cell r="BE276">
            <v>687.22500000000002</v>
          </cell>
          <cell r="BH276">
            <v>13.992000000000001</v>
          </cell>
          <cell r="BI276">
            <v>6.7130000000000001</v>
          </cell>
          <cell r="BJ276">
            <v>0.96099999999999997</v>
          </cell>
          <cell r="BK276">
            <v>2.1880000000000002</v>
          </cell>
          <cell r="BL276">
            <v>0.60099999999999998</v>
          </cell>
          <cell r="BM276">
            <v>0.64600000000000002</v>
          </cell>
          <cell r="BN276">
            <v>0.54900000000000004</v>
          </cell>
          <cell r="BO276">
            <v>25.65</v>
          </cell>
          <cell r="BR276">
            <v>24.683</v>
          </cell>
          <cell r="BS276">
            <v>16.838000000000001</v>
          </cell>
          <cell r="BT276">
            <v>3.1150000000000002</v>
          </cell>
          <cell r="BU276">
            <v>7.1150000000000002</v>
          </cell>
          <cell r="BV276">
            <v>2.5179999999999998</v>
          </cell>
          <cell r="BW276">
            <v>2.6840000000000002</v>
          </cell>
          <cell r="BX276">
            <v>2.5870000000000002</v>
          </cell>
          <cell r="BY276">
            <v>59.540000000000006</v>
          </cell>
          <cell r="CA276">
            <v>4.6820000000000004</v>
          </cell>
          <cell r="CB276">
            <v>4.8179999999999996</v>
          </cell>
          <cell r="CD276">
            <v>115.773</v>
          </cell>
          <cell r="CE276">
            <v>118.682</v>
          </cell>
          <cell r="CF276">
            <v>116.389</v>
          </cell>
          <cell r="CH276">
            <v>0.35</v>
          </cell>
          <cell r="CI276">
            <v>-63.05</v>
          </cell>
          <cell r="CQ276" t="str">
            <v>PriceTableXTXNGL</v>
          </cell>
        </row>
        <row r="277">
          <cell r="B277" t="str">
            <v>72-40-175</v>
          </cell>
          <cell r="C277" t="str">
            <v>Bluestone-PUR01236</v>
          </cell>
          <cell r="D277" t="str">
            <v>Marshland 1H</v>
          </cell>
          <cell r="E277">
            <v>49.561999999999998</v>
          </cell>
          <cell r="F277">
            <v>62.104999999999997</v>
          </cell>
          <cell r="G277">
            <v>22.888000000000002</v>
          </cell>
          <cell r="H277">
            <v>26.969000000000001</v>
          </cell>
          <cell r="K277">
            <v>72.45</v>
          </cell>
          <cell r="L277">
            <v>89.073999999999998</v>
          </cell>
          <cell r="N277">
            <v>72.45</v>
          </cell>
          <cell r="O277">
            <v>89.073999999999998</v>
          </cell>
          <cell r="R277">
            <v>3.1423999999999999</v>
          </cell>
          <cell r="S277">
            <v>1.2089000000000001</v>
          </cell>
          <cell r="T277">
            <v>0.21609999999999999</v>
          </cell>
          <cell r="U277">
            <v>0.39660000000000001</v>
          </cell>
          <cell r="V277">
            <v>0.1338</v>
          </cell>
          <cell r="W277">
            <v>0.14330000000000001</v>
          </cell>
          <cell r="X277">
            <v>0.1699</v>
          </cell>
          <cell r="Y277">
            <v>5.4109999999999996</v>
          </cell>
          <cell r="AB277">
            <v>227.667</v>
          </cell>
          <cell r="AC277">
            <v>87.584999999999994</v>
          </cell>
          <cell r="AD277">
            <v>15.656000000000001</v>
          </cell>
          <cell r="AE277">
            <v>28.734000000000002</v>
          </cell>
          <cell r="AF277">
            <v>9.6940000000000008</v>
          </cell>
          <cell r="AG277">
            <v>10.382</v>
          </cell>
          <cell r="AH277">
            <v>12.308999999999999</v>
          </cell>
          <cell r="AI277">
            <v>392.02700000000004</v>
          </cell>
          <cell r="AL277">
            <v>179.61600000000001</v>
          </cell>
          <cell r="AM277">
            <v>94.174999999999997</v>
          </cell>
          <cell r="AN277">
            <v>15.46</v>
          </cell>
          <cell r="AO277">
            <v>34.935000000000002</v>
          </cell>
          <cell r="AP277">
            <v>11.196</v>
          </cell>
          <cell r="AQ277">
            <v>12.448</v>
          </cell>
          <cell r="AR277">
            <v>11.186</v>
          </cell>
          <cell r="AS277">
            <v>359.01599999999996</v>
          </cell>
          <cell r="AU277">
            <v>0.95</v>
          </cell>
          <cell r="AX277">
            <v>170.63499999999999</v>
          </cell>
          <cell r="AY277">
            <v>89.465999999999994</v>
          </cell>
          <cell r="AZ277">
            <v>14.686999999999999</v>
          </cell>
          <cell r="BA277">
            <v>33.188000000000002</v>
          </cell>
          <cell r="BB277">
            <v>10.635999999999999</v>
          </cell>
          <cell r="BC277">
            <v>11.826000000000001</v>
          </cell>
          <cell r="BD277">
            <v>10.627000000000001</v>
          </cell>
          <cell r="BE277">
            <v>341.06500000000005</v>
          </cell>
          <cell r="BH277">
            <v>6.7549999999999999</v>
          </cell>
          <cell r="BI277">
            <v>3.4380000000000002</v>
          </cell>
          <cell r="BJ277">
            <v>0.47499999999999998</v>
          </cell>
          <cell r="BK277">
            <v>1.1140000000000001</v>
          </cell>
          <cell r="BL277">
            <v>0.308</v>
          </cell>
          <cell r="BM277">
            <v>0.34499999999999997</v>
          </cell>
          <cell r="BN277">
            <v>0.27400000000000002</v>
          </cell>
          <cell r="BO277">
            <v>12.709</v>
          </cell>
          <cell r="BR277">
            <v>11.916</v>
          </cell>
          <cell r="BS277">
            <v>8.6229999999999993</v>
          </cell>
          <cell r="BT277">
            <v>1.54</v>
          </cell>
          <cell r="BU277">
            <v>3.6240000000000001</v>
          </cell>
          <cell r="BV277">
            <v>1.2909999999999999</v>
          </cell>
          <cell r="BW277">
            <v>1.4350000000000001</v>
          </cell>
          <cell r="BX277">
            <v>1.2889999999999999</v>
          </cell>
          <cell r="BY277">
            <v>29.718</v>
          </cell>
          <cell r="CA277">
            <v>2.3149999999999999</v>
          </cell>
          <cell r="CB277">
            <v>2.3820000000000001</v>
          </cell>
          <cell r="CD277">
            <v>56.973999999999997</v>
          </cell>
          <cell r="CE277">
            <v>58.405999999999999</v>
          </cell>
          <cell r="CF277">
            <v>57.277999999999999</v>
          </cell>
          <cell r="CH277">
            <v>0.35</v>
          </cell>
          <cell r="CI277">
            <v>-31.18</v>
          </cell>
          <cell r="CQ277" t="str">
            <v>PriceTableXTXNGL</v>
          </cell>
        </row>
        <row r="278">
          <cell r="B278" t="str">
            <v>72-40-191</v>
          </cell>
          <cell r="C278" t="str">
            <v>Bluestone-PUR01236</v>
          </cell>
          <cell r="D278" t="str">
            <v>Broumley #6</v>
          </cell>
          <cell r="E278">
            <v>101.181</v>
          </cell>
          <cell r="F278">
            <v>130.9</v>
          </cell>
          <cell r="G278">
            <v>46.726999999999997</v>
          </cell>
          <cell r="H278">
            <v>56.843000000000004</v>
          </cell>
          <cell r="K278">
            <v>147.90799999999999</v>
          </cell>
          <cell r="L278">
            <v>187.74299999999999</v>
          </cell>
          <cell r="N278">
            <v>147.90799999999999</v>
          </cell>
          <cell r="O278">
            <v>187.74299999999999</v>
          </cell>
          <cell r="R278">
            <v>3.4558</v>
          </cell>
          <cell r="S278">
            <v>1.2797000000000001</v>
          </cell>
          <cell r="T278">
            <v>0.23180000000000001</v>
          </cell>
          <cell r="U278">
            <v>0.44479999999999997</v>
          </cell>
          <cell r="V278">
            <v>0.15329999999999999</v>
          </cell>
          <cell r="W278">
            <v>0.16689999999999999</v>
          </cell>
          <cell r="X278">
            <v>0.24629999999999999</v>
          </cell>
          <cell r="Y278">
            <v>5.9786000000000001</v>
          </cell>
          <cell r="AB278">
            <v>511.14</v>
          </cell>
          <cell r="AC278">
            <v>189.27799999999999</v>
          </cell>
          <cell r="AD278">
            <v>34.284999999999997</v>
          </cell>
          <cell r="AE278">
            <v>65.789000000000001</v>
          </cell>
          <cell r="AF278">
            <v>22.673999999999999</v>
          </cell>
          <cell r="AG278">
            <v>24.686</v>
          </cell>
          <cell r="AH278">
            <v>36.43</v>
          </cell>
          <cell r="AI278">
            <v>884.28199999999993</v>
          </cell>
          <cell r="AL278">
            <v>403.26</v>
          </cell>
          <cell r="AM278">
            <v>203.51900000000001</v>
          </cell>
          <cell r="AN278">
            <v>33.854999999999997</v>
          </cell>
          <cell r="AO278">
            <v>79.986999999999995</v>
          </cell>
          <cell r="AP278">
            <v>26.187000000000001</v>
          </cell>
          <cell r="AQ278">
            <v>29.597999999999999</v>
          </cell>
          <cell r="AR278">
            <v>33.106000000000002</v>
          </cell>
          <cell r="AS278">
            <v>809.51199999999994</v>
          </cell>
          <cell r="AU278">
            <v>0.95</v>
          </cell>
          <cell r="AX278">
            <v>383.09699999999998</v>
          </cell>
          <cell r="AY278">
            <v>193.34299999999999</v>
          </cell>
          <cell r="AZ278">
            <v>32.161999999999999</v>
          </cell>
          <cell r="BA278">
            <v>75.988</v>
          </cell>
          <cell r="BB278">
            <v>24.878</v>
          </cell>
          <cell r="BC278">
            <v>28.117999999999999</v>
          </cell>
          <cell r="BD278">
            <v>31.451000000000001</v>
          </cell>
          <cell r="BE278">
            <v>769.03700000000003</v>
          </cell>
          <cell r="BH278">
            <v>15.164999999999999</v>
          </cell>
          <cell r="BI278">
            <v>7.43</v>
          </cell>
          <cell r="BJ278">
            <v>1.04</v>
          </cell>
          <cell r="BK278">
            <v>2.552</v>
          </cell>
          <cell r="BL278">
            <v>0.72</v>
          </cell>
          <cell r="BM278">
            <v>0.82099999999999995</v>
          </cell>
          <cell r="BN278">
            <v>0.81</v>
          </cell>
          <cell r="BO278">
            <v>28.537999999999997</v>
          </cell>
          <cell r="BR278">
            <v>26.751999999999999</v>
          </cell>
          <cell r="BS278">
            <v>18.635000000000002</v>
          </cell>
          <cell r="BT278">
            <v>3.3730000000000002</v>
          </cell>
          <cell r="BU278">
            <v>8.298</v>
          </cell>
          <cell r="BV278">
            <v>3.0179999999999998</v>
          </cell>
          <cell r="BW278">
            <v>3.4119999999999999</v>
          </cell>
          <cell r="BX278">
            <v>3.8159999999999998</v>
          </cell>
          <cell r="BY278">
            <v>67.304000000000002</v>
          </cell>
          <cell r="CA278">
            <v>4.8810000000000002</v>
          </cell>
          <cell r="CB278">
            <v>5.0220000000000002</v>
          </cell>
          <cell r="CD278">
            <v>115.41699999999999</v>
          </cell>
          <cell r="CE278">
            <v>118.31699999999999</v>
          </cell>
          <cell r="CF278">
            <v>116.03100000000001</v>
          </cell>
          <cell r="CH278">
            <v>0.35</v>
          </cell>
          <cell r="CI278">
            <v>-65.709999999999994</v>
          </cell>
          <cell r="CQ278" t="str">
            <v>PriceTableXTXNGL</v>
          </cell>
        </row>
        <row r="280">
          <cell r="B280" t="str">
            <v>72-40-131</v>
          </cell>
          <cell r="C280" t="str">
            <v>Bluestone-PUR01280</v>
          </cell>
          <cell r="D280" t="str">
            <v>Buck North</v>
          </cell>
          <cell r="E280">
            <v>111.854</v>
          </cell>
          <cell r="F280">
            <v>140.69</v>
          </cell>
          <cell r="G280">
            <v>51.655999999999999</v>
          </cell>
          <cell r="H280">
            <v>61.094000000000001</v>
          </cell>
          <cell r="K280">
            <v>163.51</v>
          </cell>
          <cell r="L280">
            <v>201.78399999999999</v>
          </cell>
          <cell r="N280">
            <v>163.51</v>
          </cell>
          <cell r="O280">
            <v>201.78399999999999</v>
          </cell>
          <cell r="R280">
            <v>3.2359</v>
          </cell>
          <cell r="S280">
            <v>1.2022999999999999</v>
          </cell>
          <cell r="T280">
            <v>0.21479999999999999</v>
          </cell>
          <cell r="U280">
            <v>0.39829999999999999</v>
          </cell>
          <cell r="V280">
            <v>0.12970000000000001</v>
          </cell>
          <cell r="W280">
            <v>0.13689999999999999</v>
          </cell>
          <cell r="X280">
            <v>0.16389999999999999</v>
          </cell>
          <cell r="Y280">
            <v>5.4817999999999998</v>
          </cell>
          <cell r="AB280">
            <v>529.10199999999998</v>
          </cell>
          <cell r="AC280">
            <v>196.58799999999999</v>
          </cell>
          <cell r="AD280">
            <v>35.122</v>
          </cell>
          <cell r="AE280">
            <v>65.126000000000005</v>
          </cell>
          <cell r="AF280">
            <v>21.207000000000001</v>
          </cell>
          <cell r="AG280">
            <v>22.385000000000002</v>
          </cell>
          <cell r="AH280">
            <v>26.798999999999999</v>
          </cell>
          <cell r="AI280">
            <v>896.32899999999984</v>
          </cell>
          <cell r="AL280">
            <v>417.43099999999998</v>
          </cell>
          <cell r="AM280">
            <v>211.37899999999999</v>
          </cell>
          <cell r="AN280">
            <v>34.682000000000002</v>
          </cell>
          <cell r="AO280">
            <v>79.180999999999997</v>
          </cell>
          <cell r="AP280">
            <v>24.492000000000001</v>
          </cell>
          <cell r="AQ280">
            <v>26.84</v>
          </cell>
          <cell r="AR280">
            <v>24.353999999999999</v>
          </cell>
          <cell r="AS280">
            <v>818.35900000000004</v>
          </cell>
          <cell r="AU280">
            <v>0.95</v>
          </cell>
          <cell r="AX280">
            <v>396.55900000000003</v>
          </cell>
          <cell r="AY280">
            <v>200.81</v>
          </cell>
          <cell r="AZ280">
            <v>32.948</v>
          </cell>
          <cell r="BA280">
            <v>75.221999999999994</v>
          </cell>
          <cell r="BB280">
            <v>23.266999999999999</v>
          </cell>
          <cell r="BC280">
            <v>25.498000000000001</v>
          </cell>
          <cell r="BD280">
            <v>23.135999999999999</v>
          </cell>
          <cell r="BE280">
            <v>777.44</v>
          </cell>
          <cell r="BH280">
            <v>15.698</v>
          </cell>
          <cell r="BI280">
            <v>7.7160000000000002</v>
          </cell>
          <cell r="BJ280">
            <v>1.0660000000000001</v>
          </cell>
          <cell r="BK280">
            <v>2.5259999999999998</v>
          </cell>
          <cell r="BL280">
            <v>0.67400000000000004</v>
          </cell>
          <cell r="BM280">
            <v>0.745</v>
          </cell>
          <cell r="BN280">
            <v>0.59599999999999997</v>
          </cell>
          <cell r="BO280">
            <v>29.021000000000001</v>
          </cell>
          <cell r="BR280">
            <v>27.692</v>
          </cell>
          <cell r="BS280">
            <v>19.353999999999999</v>
          </cell>
          <cell r="BT280">
            <v>3.4550000000000001</v>
          </cell>
          <cell r="BU280">
            <v>8.2140000000000004</v>
          </cell>
          <cell r="BV280">
            <v>2.823</v>
          </cell>
          <cell r="BW280">
            <v>3.0939999999999999</v>
          </cell>
          <cell r="BX280">
            <v>2.8069999999999999</v>
          </cell>
          <cell r="BY280">
            <v>67.438999999999993</v>
          </cell>
          <cell r="CA280">
            <v>5.2450000000000001</v>
          </cell>
          <cell r="CB280">
            <v>5.3970000000000002</v>
          </cell>
          <cell r="CD280">
            <v>128.94800000000001</v>
          </cell>
          <cell r="CE280">
            <v>132.18799999999999</v>
          </cell>
          <cell r="CF280">
            <v>129.63399999999999</v>
          </cell>
          <cell r="CH280">
            <v>0.35</v>
          </cell>
          <cell r="CI280">
            <v>-70.62</v>
          </cell>
          <cell r="CQ280" t="str">
            <v>PriceTableXTXNGL</v>
          </cell>
        </row>
        <row r="282">
          <cell r="B282" t="str">
            <v>72-10-158</v>
          </cell>
          <cell r="C282" t="str">
            <v>Bluestone-PUR01331</v>
          </cell>
          <cell r="D282" t="str">
            <v>Hall CDP</v>
          </cell>
          <cell r="E282">
            <v>96.215999999999994</v>
          </cell>
          <cell r="F282">
            <v>121.31100000000001</v>
          </cell>
          <cell r="G282">
            <v>44.433999999999997</v>
          </cell>
          <cell r="H282">
            <v>52.679000000000002</v>
          </cell>
          <cell r="K282">
            <v>140.64999999999998</v>
          </cell>
          <cell r="L282">
            <v>173.99</v>
          </cell>
          <cell r="N282">
            <v>140.64999999999998</v>
          </cell>
          <cell r="O282">
            <v>173.99</v>
          </cell>
          <cell r="R282">
            <v>3.1815000000000002</v>
          </cell>
          <cell r="S282">
            <v>1.2003999999999999</v>
          </cell>
          <cell r="T282">
            <v>0.19950000000000001</v>
          </cell>
          <cell r="U282">
            <v>0.3805</v>
          </cell>
          <cell r="V282">
            <v>0.1221</v>
          </cell>
          <cell r="W282">
            <v>0.1348</v>
          </cell>
          <cell r="X282">
            <v>0.2392</v>
          </cell>
          <cell r="Y282">
            <v>5.4580000000000002</v>
          </cell>
          <cell r="AB282">
            <v>447.47800000000001</v>
          </cell>
          <cell r="AC282">
            <v>168.83600000000001</v>
          </cell>
          <cell r="AD282">
            <v>28.06</v>
          </cell>
          <cell r="AE282">
            <v>53.517000000000003</v>
          </cell>
          <cell r="AF282">
            <v>17.172999999999998</v>
          </cell>
          <cell r="AG282">
            <v>18.96</v>
          </cell>
          <cell r="AH282">
            <v>33.643000000000001</v>
          </cell>
          <cell r="AI282">
            <v>767.66700000000014</v>
          </cell>
          <cell r="AL282">
            <v>353.03500000000003</v>
          </cell>
          <cell r="AM282">
            <v>181.53899999999999</v>
          </cell>
          <cell r="AN282">
            <v>27.707999999999998</v>
          </cell>
          <cell r="AO282">
            <v>65.066999999999993</v>
          </cell>
          <cell r="AP282">
            <v>19.832999999999998</v>
          </cell>
          <cell r="AQ282">
            <v>22.733000000000001</v>
          </cell>
          <cell r="AR282">
            <v>30.573</v>
          </cell>
          <cell r="AS282">
            <v>700.48799999999994</v>
          </cell>
          <cell r="AU282">
            <v>0.9</v>
          </cell>
          <cell r="AX282">
            <v>317.73200000000003</v>
          </cell>
          <cell r="AY282">
            <v>163.38499999999999</v>
          </cell>
          <cell r="AZ282">
            <v>24.937000000000001</v>
          </cell>
          <cell r="BA282">
            <v>58.56</v>
          </cell>
          <cell r="BB282">
            <v>17.850000000000001</v>
          </cell>
          <cell r="BC282">
            <v>20.46</v>
          </cell>
          <cell r="BD282">
            <v>27.515999999999998</v>
          </cell>
          <cell r="BE282">
            <v>630.44000000000005</v>
          </cell>
          <cell r="BH282">
            <v>13.276</v>
          </cell>
          <cell r="BI282">
            <v>6.6269999999999998</v>
          </cell>
          <cell r="BJ282">
            <v>0.85199999999999998</v>
          </cell>
          <cell r="BK282">
            <v>2.0760000000000001</v>
          </cell>
          <cell r="BL282">
            <v>0.54500000000000004</v>
          </cell>
          <cell r="BM282">
            <v>0.63100000000000001</v>
          </cell>
          <cell r="BN282">
            <v>0.748</v>
          </cell>
          <cell r="BO282">
            <v>24.755000000000003</v>
          </cell>
          <cell r="BR282">
            <v>23.42</v>
          </cell>
          <cell r="BS282">
            <v>16.622</v>
          </cell>
          <cell r="BT282">
            <v>2.7610000000000001</v>
          </cell>
          <cell r="BU282">
            <v>6.75</v>
          </cell>
          <cell r="BV282">
            <v>2.286</v>
          </cell>
          <cell r="BW282">
            <v>2.62</v>
          </cell>
          <cell r="BX282">
            <v>3.524</v>
          </cell>
          <cell r="BY282">
            <v>57.983000000000004</v>
          </cell>
          <cell r="CA282">
            <v>4.5229999999999997</v>
          </cell>
          <cell r="CB282">
            <v>4.6539999999999999</v>
          </cell>
          <cell r="CD282">
            <v>111.35300000000001</v>
          </cell>
          <cell r="CE282">
            <v>114.151</v>
          </cell>
          <cell r="CF282">
            <v>111.946</v>
          </cell>
          <cell r="CH282">
            <v>0.35</v>
          </cell>
          <cell r="CI282">
            <v>-60.9</v>
          </cell>
          <cell r="CQ282" t="str">
            <v>PriceTableXTXNGL</v>
          </cell>
        </row>
        <row r="283">
          <cell r="B283" t="str">
            <v>72-10-159</v>
          </cell>
          <cell r="C283" t="str">
            <v>Bluestone-PUR01331</v>
          </cell>
          <cell r="D283" t="str">
            <v>Tandy CDP</v>
          </cell>
          <cell r="E283">
            <v>99.822000000000003</v>
          </cell>
          <cell r="F283">
            <v>126.819</v>
          </cell>
          <cell r="G283">
            <v>46.098999999999997</v>
          </cell>
          <cell r="H283">
            <v>55.070999999999998</v>
          </cell>
          <cell r="K283">
            <v>145.92099999999999</v>
          </cell>
          <cell r="L283">
            <v>181.89</v>
          </cell>
          <cell r="N283">
            <v>145.92099999999999</v>
          </cell>
          <cell r="O283">
            <v>181.89</v>
          </cell>
          <cell r="R283">
            <v>3.3028</v>
          </cell>
          <cell r="S283">
            <v>1.2476</v>
          </cell>
          <cell r="T283">
            <v>0.2054</v>
          </cell>
          <cell r="U283">
            <v>0.39689999999999998</v>
          </cell>
          <cell r="V283">
            <v>0.12509999999999999</v>
          </cell>
          <cell r="W283">
            <v>0.13830000000000001</v>
          </cell>
          <cell r="X283">
            <v>0.21640000000000001</v>
          </cell>
          <cell r="Y283">
            <v>5.6325000000000003</v>
          </cell>
          <cell r="AB283">
            <v>481.94799999999998</v>
          </cell>
          <cell r="AC283">
            <v>182.05099999999999</v>
          </cell>
          <cell r="AD283">
            <v>29.972000000000001</v>
          </cell>
          <cell r="AE283">
            <v>57.915999999999997</v>
          </cell>
          <cell r="AF283">
            <v>18.254999999999999</v>
          </cell>
          <cell r="AG283">
            <v>20.181000000000001</v>
          </cell>
          <cell r="AH283">
            <v>31.577000000000002</v>
          </cell>
          <cell r="AI283">
            <v>821.9</v>
          </cell>
          <cell r="AL283">
            <v>380.22899999999998</v>
          </cell>
          <cell r="AM283">
            <v>195.74799999999999</v>
          </cell>
          <cell r="AN283">
            <v>29.596</v>
          </cell>
          <cell r="AO283">
            <v>70.415000000000006</v>
          </cell>
          <cell r="AP283">
            <v>21.082999999999998</v>
          </cell>
          <cell r="AQ283">
            <v>24.196999999999999</v>
          </cell>
          <cell r="AR283">
            <v>28.696000000000002</v>
          </cell>
          <cell r="AS283">
            <v>749.96399999999994</v>
          </cell>
          <cell r="AU283">
            <v>0.9</v>
          </cell>
          <cell r="AX283">
            <v>342.20600000000002</v>
          </cell>
          <cell r="AY283">
            <v>176.173</v>
          </cell>
          <cell r="AZ283">
            <v>26.635999999999999</v>
          </cell>
          <cell r="BA283">
            <v>63.374000000000002</v>
          </cell>
          <cell r="BB283">
            <v>18.975000000000001</v>
          </cell>
          <cell r="BC283">
            <v>21.777000000000001</v>
          </cell>
          <cell r="BD283">
            <v>25.826000000000001</v>
          </cell>
          <cell r="BE283">
            <v>674.9670000000001</v>
          </cell>
          <cell r="BH283">
            <v>14.298999999999999</v>
          </cell>
          <cell r="BI283">
            <v>7.1459999999999999</v>
          </cell>
          <cell r="BJ283">
            <v>0.91</v>
          </cell>
          <cell r="BK283">
            <v>2.246</v>
          </cell>
          <cell r="BL283">
            <v>0.57999999999999996</v>
          </cell>
          <cell r="BM283">
            <v>0.67100000000000004</v>
          </cell>
          <cell r="BN283">
            <v>0.70199999999999996</v>
          </cell>
          <cell r="BO283">
            <v>26.553999999999995</v>
          </cell>
          <cell r="BR283">
            <v>25.224</v>
          </cell>
          <cell r="BS283">
            <v>17.922999999999998</v>
          </cell>
          <cell r="BT283">
            <v>2.9489999999999998</v>
          </cell>
          <cell r="BU283">
            <v>7.3049999999999997</v>
          </cell>
          <cell r="BV283">
            <v>2.4300000000000002</v>
          </cell>
          <cell r="BW283">
            <v>2.7890000000000001</v>
          </cell>
          <cell r="BX283">
            <v>3.3079999999999998</v>
          </cell>
          <cell r="BY283">
            <v>61.927999999999997</v>
          </cell>
          <cell r="CA283">
            <v>4.7279999999999998</v>
          </cell>
          <cell r="CB283">
            <v>4.8650000000000002</v>
          </cell>
          <cell r="CD283">
            <v>115.09699999999999</v>
          </cell>
          <cell r="CE283">
            <v>117.989</v>
          </cell>
          <cell r="CF283">
            <v>115.71</v>
          </cell>
          <cell r="CH283">
            <v>0.35</v>
          </cell>
          <cell r="CI283">
            <v>-63.66</v>
          </cell>
          <cell r="CQ283" t="str">
            <v>PriceTableXTXNGL</v>
          </cell>
        </row>
        <row r="284">
          <cell r="B284" t="str">
            <v>72-40-187</v>
          </cell>
          <cell r="C284" t="str">
            <v>Bluestone-PUR01331</v>
          </cell>
          <cell r="D284" t="str">
            <v>Saunders C</v>
          </cell>
          <cell r="E284">
            <v>85.11</v>
          </cell>
          <cell r="F284">
            <v>106.616</v>
          </cell>
          <cell r="G284">
            <v>39.305</v>
          </cell>
          <cell r="H284">
            <v>46.298000000000002</v>
          </cell>
          <cell r="K284">
            <v>124.41499999999999</v>
          </cell>
          <cell r="L284">
            <v>152.91399999999999</v>
          </cell>
          <cell r="N284">
            <v>124.41499999999999</v>
          </cell>
          <cell r="O284">
            <v>152.91399999999999</v>
          </cell>
          <cell r="R284">
            <v>3.2543000000000002</v>
          </cell>
          <cell r="S284">
            <v>1.2016</v>
          </cell>
          <cell r="T284">
            <v>0.15720000000000001</v>
          </cell>
          <cell r="U284">
            <v>0.3528</v>
          </cell>
          <cell r="V284">
            <v>9.35E-2</v>
          </cell>
          <cell r="W284">
            <v>0.11</v>
          </cell>
          <cell r="X284">
            <v>0.2127</v>
          </cell>
          <cell r="Y284">
            <v>5.3821000000000003</v>
          </cell>
          <cell r="AB284">
            <v>404.88400000000001</v>
          </cell>
          <cell r="AC284">
            <v>149.49700000000001</v>
          </cell>
          <cell r="AD284">
            <v>19.558</v>
          </cell>
          <cell r="AE284">
            <v>43.893999999999998</v>
          </cell>
          <cell r="AF284">
            <v>11.632999999999999</v>
          </cell>
          <cell r="AG284">
            <v>13.686</v>
          </cell>
          <cell r="AH284">
            <v>26.463000000000001</v>
          </cell>
          <cell r="AI284">
            <v>669.61500000000012</v>
          </cell>
          <cell r="AL284">
            <v>319.43</v>
          </cell>
          <cell r="AM284">
            <v>160.745</v>
          </cell>
          <cell r="AN284">
            <v>19.312999999999999</v>
          </cell>
          <cell r="AO284">
            <v>53.366999999999997</v>
          </cell>
          <cell r="AP284">
            <v>13.435</v>
          </cell>
          <cell r="AQ284">
            <v>16.408999999999999</v>
          </cell>
          <cell r="AR284">
            <v>24.047999999999998</v>
          </cell>
          <cell r="AS284">
            <v>606.74699999999996</v>
          </cell>
          <cell r="AU284">
            <v>0.9</v>
          </cell>
          <cell r="AX284">
            <v>287.48700000000002</v>
          </cell>
          <cell r="AY284">
            <v>144.67099999999999</v>
          </cell>
          <cell r="AZ284">
            <v>17.382000000000001</v>
          </cell>
          <cell r="BA284">
            <v>48.03</v>
          </cell>
          <cell r="BB284">
            <v>12.092000000000001</v>
          </cell>
          <cell r="BC284">
            <v>14.768000000000001</v>
          </cell>
          <cell r="BD284">
            <v>21.643000000000001</v>
          </cell>
          <cell r="BE284">
            <v>546.07300000000009</v>
          </cell>
          <cell r="BH284">
            <v>12.012</v>
          </cell>
          <cell r="BI284">
            <v>5.8680000000000003</v>
          </cell>
          <cell r="BJ284">
            <v>0.59399999999999997</v>
          </cell>
          <cell r="BK284">
            <v>1.702</v>
          </cell>
          <cell r="BL284">
            <v>0.36899999999999999</v>
          </cell>
          <cell r="BM284">
            <v>0.45500000000000002</v>
          </cell>
          <cell r="BN284">
            <v>0.58799999999999997</v>
          </cell>
          <cell r="BO284">
            <v>21.588000000000001</v>
          </cell>
          <cell r="BR284">
            <v>21.190999999999999</v>
          </cell>
          <cell r="BS284">
            <v>14.718</v>
          </cell>
          <cell r="BT284">
            <v>1.9239999999999999</v>
          </cell>
          <cell r="BU284">
            <v>5.5359999999999996</v>
          </cell>
          <cell r="BV284">
            <v>1.5489999999999999</v>
          </cell>
          <cell r="BW284">
            <v>1.891</v>
          </cell>
          <cell r="BX284">
            <v>2.7719999999999998</v>
          </cell>
          <cell r="BY284">
            <v>49.580999999999996</v>
          </cell>
          <cell r="CA284">
            <v>3.9750000000000001</v>
          </cell>
          <cell r="CB284">
            <v>4.09</v>
          </cell>
          <cell r="CD284">
            <v>99.242999999999995</v>
          </cell>
          <cell r="CE284">
            <v>101.73699999999999</v>
          </cell>
          <cell r="CF284">
            <v>99.772000000000006</v>
          </cell>
          <cell r="CH284">
            <v>0.35</v>
          </cell>
          <cell r="CI284">
            <v>-53.52</v>
          </cell>
          <cell r="CQ284" t="str">
            <v>PriceTableXTXNGL</v>
          </cell>
        </row>
        <row r="287">
          <cell r="B287" t="str">
            <v>72-40-132</v>
          </cell>
          <cell r="C287" t="str">
            <v>Spindletop-PUR01279</v>
          </cell>
          <cell r="D287" t="str">
            <v>Wilson Harris 3</v>
          </cell>
          <cell r="E287">
            <v>0</v>
          </cell>
          <cell r="F287">
            <v>0</v>
          </cell>
          <cell r="G287">
            <v>0</v>
          </cell>
          <cell r="H287">
            <v>0</v>
          </cell>
          <cell r="K287">
            <v>0</v>
          </cell>
          <cell r="L287">
            <v>0</v>
          </cell>
          <cell r="N287">
            <v>0</v>
          </cell>
          <cell r="O287">
            <v>0</v>
          </cell>
          <cell r="R287">
            <v>3.1255999999999999</v>
          </cell>
          <cell r="S287">
            <v>1.1047</v>
          </cell>
          <cell r="T287">
            <v>0.24629999999999999</v>
          </cell>
          <cell r="U287">
            <v>0.3407</v>
          </cell>
          <cell r="V287">
            <v>0.13150000000000001</v>
          </cell>
          <cell r="W287">
            <v>0.1099</v>
          </cell>
          <cell r="X287">
            <v>0.1978</v>
          </cell>
          <cell r="Y287">
            <v>5.2565</v>
          </cell>
          <cell r="AB287">
            <v>0</v>
          </cell>
          <cell r="AC287">
            <v>0</v>
          </cell>
          <cell r="AD287">
            <v>0</v>
          </cell>
          <cell r="AE287">
            <v>0</v>
          </cell>
          <cell r="AF287">
            <v>0</v>
          </cell>
          <cell r="AG287">
            <v>0</v>
          </cell>
          <cell r="AH287">
            <v>0</v>
          </cell>
          <cell r="AI287">
            <v>0</v>
          </cell>
          <cell r="AL287">
            <v>0</v>
          </cell>
          <cell r="AM287">
            <v>0</v>
          </cell>
          <cell r="AN287">
            <v>0</v>
          </cell>
          <cell r="AO287">
            <v>0</v>
          </cell>
          <cell r="AP287">
            <v>0</v>
          </cell>
          <cell r="AQ287">
            <v>0</v>
          </cell>
          <cell r="AR287">
            <v>0</v>
          </cell>
          <cell r="AS287">
            <v>0</v>
          </cell>
          <cell r="AU287">
            <v>0</v>
          </cell>
          <cell r="AX287">
            <v>0</v>
          </cell>
          <cell r="AY287">
            <v>0</v>
          </cell>
          <cell r="AZ287">
            <v>0</v>
          </cell>
          <cell r="BA287">
            <v>0</v>
          </cell>
          <cell r="BB287">
            <v>0</v>
          </cell>
          <cell r="BC287">
            <v>0</v>
          </cell>
          <cell r="BD287">
            <v>0</v>
          </cell>
          <cell r="BE287">
            <v>0</v>
          </cell>
          <cell r="BH287">
            <v>0</v>
          </cell>
          <cell r="BI287">
            <v>0</v>
          </cell>
          <cell r="BJ287">
            <v>0</v>
          </cell>
          <cell r="BK287">
            <v>0</v>
          </cell>
          <cell r="BL287">
            <v>0</v>
          </cell>
          <cell r="BM287">
            <v>0</v>
          </cell>
          <cell r="BN287">
            <v>0</v>
          </cell>
          <cell r="BO287">
            <v>0</v>
          </cell>
          <cell r="BR287">
            <v>0</v>
          </cell>
          <cell r="BS287">
            <v>0</v>
          </cell>
          <cell r="BT287">
            <v>0</v>
          </cell>
          <cell r="BU287">
            <v>0</v>
          </cell>
          <cell r="BV287">
            <v>0</v>
          </cell>
          <cell r="BW287">
            <v>0</v>
          </cell>
          <cell r="BX287">
            <v>0</v>
          </cell>
          <cell r="BY287">
            <v>0</v>
          </cell>
          <cell r="CA287">
            <v>0</v>
          </cell>
          <cell r="CB287">
            <v>0</v>
          </cell>
          <cell r="CD287">
            <v>0</v>
          </cell>
          <cell r="CE287">
            <v>0</v>
          </cell>
          <cell r="CF287">
            <v>0</v>
          </cell>
          <cell r="CH287">
            <v>0</v>
          </cell>
          <cell r="CI287">
            <v>0</v>
          </cell>
          <cell r="CQ287" t="str">
            <v>PriceTableXTXNGL</v>
          </cell>
        </row>
        <row r="288">
          <cell r="B288" t="str">
            <v>72-40-135</v>
          </cell>
          <cell r="C288" t="str">
            <v>Spindletop-PUR01279</v>
          </cell>
          <cell r="D288" t="str">
            <v>Wilson Harris 2</v>
          </cell>
          <cell r="E288">
            <v>196.309</v>
          </cell>
          <cell r="F288">
            <v>244.49600000000001</v>
          </cell>
          <cell r="G288">
            <v>90.658000000000001</v>
          </cell>
          <cell r="H288">
            <v>106.17100000000001</v>
          </cell>
          <cell r="K288">
            <v>286.96699999999998</v>
          </cell>
          <cell r="L288">
            <v>350.66700000000003</v>
          </cell>
          <cell r="N288">
            <v>286.96699999999998</v>
          </cell>
          <cell r="O288">
            <v>350.66700000000003</v>
          </cell>
          <cell r="R288">
            <v>3.0916999999999999</v>
          </cell>
          <cell r="S288">
            <v>1.0807</v>
          </cell>
          <cell r="T288">
            <v>0.24030000000000001</v>
          </cell>
          <cell r="U288">
            <v>0.33260000000000001</v>
          </cell>
          <cell r="V288">
            <v>0.126</v>
          </cell>
          <cell r="W288">
            <v>0.1033</v>
          </cell>
          <cell r="X288">
            <v>0.24610000000000001</v>
          </cell>
          <cell r="Y288">
            <v>5.2206999999999999</v>
          </cell>
          <cell r="AB288">
            <v>887.21600000000001</v>
          </cell>
          <cell r="AC288">
            <v>310.125</v>
          </cell>
          <cell r="AD288">
            <v>68.957999999999998</v>
          </cell>
          <cell r="AE288">
            <v>95.444999999999993</v>
          </cell>
          <cell r="AF288">
            <v>36.158000000000001</v>
          </cell>
          <cell r="AG288">
            <v>29.643999999999998</v>
          </cell>
          <cell r="AH288">
            <v>70.623000000000005</v>
          </cell>
          <cell r="AI288">
            <v>1498.1689999999999</v>
          </cell>
          <cell r="AL288">
            <v>699.96299999999997</v>
          </cell>
          <cell r="AM288">
            <v>333.45800000000003</v>
          </cell>
          <cell r="AN288">
            <v>68.093000000000004</v>
          </cell>
          <cell r="AO288">
            <v>116.04300000000001</v>
          </cell>
          <cell r="AP288">
            <v>41.76</v>
          </cell>
          <cell r="AQ288">
            <v>35.542999999999999</v>
          </cell>
          <cell r="AR288">
            <v>64.179000000000002</v>
          </cell>
          <cell r="AS288">
            <v>1359.0390000000002</v>
          </cell>
          <cell r="AU288">
            <v>0</v>
          </cell>
          <cell r="AX288">
            <v>0</v>
          </cell>
          <cell r="AY288">
            <v>0</v>
          </cell>
          <cell r="AZ288">
            <v>0</v>
          </cell>
          <cell r="BA288">
            <v>0</v>
          </cell>
          <cell r="BB288">
            <v>0</v>
          </cell>
          <cell r="BC288">
            <v>0</v>
          </cell>
          <cell r="BD288">
            <v>0</v>
          </cell>
          <cell r="BE288">
            <v>0</v>
          </cell>
          <cell r="BH288">
            <v>26.323</v>
          </cell>
          <cell r="BI288">
            <v>12.173</v>
          </cell>
          <cell r="BJ288">
            <v>2.093</v>
          </cell>
          <cell r="BK288">
            <v>3.702</v>
          </cell>
          <cell r="BL288">
            <v>1.1479999999999999</v>
          </cell>
          <cell r="BM288">
            <v>0.98599999999999999</v>
          </cell>
          <cell r="BN288">
            <v>1.57</v>
          </cell>
          <cell r="BO288">
            <v>47.994999999999997</v>
          </cell>
          <cell r="BR288">
            <v>46.436</v>
          </cell>
          <cell r="BS288">
            <v>30.532</v>
          </cell>
          <cell r="BT288">
            <v>6.7839999999999998</v>
          </cell>
          <cell r="BU288">
            <v>12.038</v>
          </cell>
          <cell r="BV288">
            <v>4.8129999999999997</v>
          </cell>
          <cell r="BW288">
            <v>4.0970000000000004</v>
          </cell>
          <cell r="BX288">
            <v>7.3979999999999997</v>
          </cell>
          <cell r="BY288">
            <v>112.098</v>
          </cell>
          <cell r="CA288">
            <v>9.1150000000000002</v>
          </cell>
          <cell r="CB288">
            <v>9.3789999999999996</v>
          </cell>
          <cell r="CD288">
            <v>229.19000000000003</v>
          </cell>
          <cell r="CE288">
            <v>234.94900000000001</v>
          </cell>
          <cell r="CF288">
            <v>230.41</v>
          </cell>
          <cell r="CH288">
            <v>0</v>
          </cell>
          <cell r="CI288">
            <v>0</v>
          </cell>
          <cell r="CQ288" t="str">
            <v>PriceTableXTXNGL</v>
          </cell>
        </row>
        <row r="289">
          <cell r="B289" t="str">
            <v>72-40-136</v>
          </cell>
          <cell r="C289" t="str">
            <v>Spindletop-PUR01279</v>
          </cell>
          <cell r="D289" t="str">
            <v>Wilson Harris 4</v>
          </cell>
          <cell r="E289">
            <v>0</v>
          </cell>
          <cell r="F289">
            <v>0</v>
          </cell>
          <cell r="G289">
            <v>0</v>
          </cell>
          <cell r="H289">
            <v>0</v>
          </cell>
          <cell r="K289">
            <v>0</v>
          </cell>
          <cell r="L289">
            <v>0</v>
          </cell>
          <cell r="N289">
            <v>0</v>
          </cell>
          <cell r="O289">
            <v>0</v>
          </cell>
          <cell r="R289">
            <v>3.2299000000000002</v>
          </cell>
          <cell r="S289">
            <v>1.1695</v>
          </cell>
          <cell r="T289">
            <v>0.25619999999999998</v>
          </cell>
          <cell r="U289">
            <v>0.36199999999999999</v>
          </cell>
          <cell r="V289">
            <v>0.1328</v>
          </cell>
          <cell r="W289">
            <v>0.1158</v>
          </cell>
          <cell r="X289">
            <v>0.25009999999999999</v>
          </cell>
          <cell r="Y289">
            <v>5.5163000000000002</v>
          </cell>
          <cell r="AB289">
            <v>0</v>
          </cell>
          <cell r="AC289">
            <v>0</v>
          </cell>
          <cell r="AD289">
            <v>0</v>
          </cell>
          <cell r="AE289">
            <v>0</v>
          </cell>
          <cell r="AF289">
            <v>0</v>
          </cell>
          <cell r="AG289">
            <v>0</v>
          </cell>
          <cell r="AH289">
            <v>0</v>
          </cell>
          <cell r="AI289">
            <v>0</v>
          </cell>
          <cell r="AL289">
            <v>0</v>
          </cell>
          <cell r="AM289">
            <v>0</v>
          </cell>
          <cell r="AN289">
            <v>0</v>
          </cell>
          <cell r="AO289">
            <v>0</v>
          </cell>
          <cell r="AP289">
            <v>0</v>
          </cell>
          <cell r="AQ289">
            <v>0</v>
          </cell>
          <cell r="AR289">
            <v>0</v>
          </cell>
          <cell r="AS289">
            <v>0</v>
          </cell>
          <cell r="AU289">
            <v>0</v>
          </cell>
          <cell r="AX289">
            <v>0</v>
          </cell>
          <cell r="AY289">
            <v>0</v>
          </cell>
          <cell r="AZ289">
            <v>0</v>
          </cell>
          <cell r="BA289">
            <v>0</v>
          </cell>
          <cell r="BB289">
            <v>0</v>
          </cell>
          <cell r="BC289">
            <v>0</v>
          </cell>
          <cell r="BD289">
            <v>0</v>
          </cell>
          <cell r="BE289">
            <v>0</v>
          </cell>
          <cell r="BH289">
            <v>0</v>
          </cell>
          <cell r="BI289">
            <v>0</v>
          </cell>
          <cell r="BJ289">
            <v>0</v>
          </cell>
          <cell r="BK289">
            <v>0</v>
          </cell>
          <cell r="BL289">
            <v>0</v>
          </cell>
          <cell r="BM289">
            <v>0</v>
          </cell>
          <cell r="BN289">
            <v>0</v>
          </cell>
          <cell r="BO289">
            <v>0</v>
          </cell>
          <cell r="BR289">
            <v>0</v>
          </cell>
          <cell r="BS289">
            <v>0</v>
          </cell>
          <cell r="BT289">
            <v>0</v>
          </cell>
          <cell r="BU289">
            <v>0</v>
          </cell>
          <cell r="BV289">
            <v>0</v>
          </cell>
          <cell r="BW289">
            <v>0</v>
          </cell>
          <cell r="BX289">
            <v>0</v>
          </cell>
          <cell r="BY289">
            <v>0</v>
          </cell>
          <cell r="CA289">
            <v>0</v>
          </cell>
          <cell r="CB289">
            <v>0</v>
          </cell>
          <cell r="CD289">
            <v>0</v>
          </cell>
          <cell r="CE289">
            <v>0</v>
          </cell>
          <cell r="CF289">
            <v>0</v>
          </cell>
          <cell r="CH289">
            <v>0</v>
          </cell>
          <cell r="CI289">
            <v>0</v>
          </cell>
          <cell r="CQ289" t="str">
            <v>PriceTableXTXNGL</v>
          </cell>
        </row>
        <row r="290">
          <cell r="B290" t="str">
            <v>72-40-137</v>
          </cell>
          <cell r="C290" t="str">
            <v>Spindletop-PUR01279</v>
          </cell>
          <cell r="D290" t="str">
            <v>Fitz Williams 2</v>
          </cell>
          <cell r="E290">
            <v>304.44400000000002</v>
          </cell>
          <cell r="F290">
            <v>375.351</v>
          </cell>
          <cell r="G290">
            <v>140.596</v>
          </cell>
          <cell r="H290">
            <v>162.995</v>
          </cell>
          <cell r="K290">
            <v>445.04</v>
          </cell>
          <cell r="L290">
            <v>538.346</v>
          </cell>
          <cell r="N290">
            <v>445.04</v>
          </cell>
          <cell r="O290">
            <v>538.346</v>
          </cell>
          <cell r="R290">
            <v>3.0468000000000002</v>
          </cell>
          <cell r="S290">
            <v>1.0503</v>
          </cell>
          <cell r="T290">
            <v>0.2293</v>
          </cell>
          <cell r="U290">
            <v>0.31830000000000003</v>
          </cell>
          <cell r="V290">
            <v>0.1196</v>
          </cell>
          <cell r="W290">
            <v>9.6699999999999994E-2</v>
          </cell>
          <cell r="X290">
            <v>0.2283</v>
          </cell>
          <cell r="Y290">
            <v>5.0892999999999997</v>
          </cell>
          <cell r="AB290">
            <v>1355.9480000000001</v>
          </cell>
          <cell r="AC290">
            <v>467.42599999999999</v>
          </cell>
          <cell r="AD290">
            <v>102.048</v>
          </cell>
          <cell r="AE290">
            <v>141.65600000000001</v>
          </cell>
          <cell r="AF290">
            <v>53.226999999999997</v>
          </cell>
          <cell r="AG290">
            <v>43.034999999999997</v>
          </cell>
          <cell r="AH290">
            <v>101.60299999999999</v>
          </cell>
          <cell r="AI290">
            <v>2264.9429999999998</v>
          </cell>
          <cell r="AL290">
            <v>1069.7650000000001</v>
          </cell>
          <cell r="AM290">
            <v>502.59399999999999</v>
          </cell>
          <cell r="AN290">
            <v>100.768</v>
          </cell>
          <cell r="AO290">
            <v>172.227</v>
          </cell>
          <cell r="AP290">
            <v>61.472999999999999</v>
          </cell>
          <cell r="AQ290">
            <v>51.598999999999997</v>
          </cell>
          <cell r="AR290">
            <v>92.331999999999994</v>
          </cell>
          <cell r="AS290">
            <v>2050.7580000000003</v>
          </cell>
          <cell r="AU290">
            <v>0</v>
          </cell>
          <cell r="AX290">
            <v>0</v>
          </cell>
          <cell r="AY290">
            <v>0</v>
          </cell>
          <cell r="AZ290">
            <v>0</v>
          </cell>
          <cell r="BA290">
            <v>0</v>
          </cell>
          <cell r="BB290">
            <v>0</v>
          </cell>
          <cell r="BC290">
            <v>0</v>
          </cell>
          <cell r="BD290">
            <v>0</v>
          </cell>
          <cell r="BE290">
            <v>0</v>
          </cell>
          <cell r="BH290">
            <v>40.228999999999999</v>
          </cell>
          <cell r="BI290">
            <v>18.347000000000001</v>
          </cell>
          <cell r="BJ290">
            <v>3.097</v>
          </cell>
          <cell r="BK290">
            <v>5.4939999999999998</v>
          </cell>
          <cell r="BL290">
            <v>1.6910000000000001</v>
          </cell>
          <cell r="BM290">
            <v>1.4319999999999999</v>
          </cell>
          <cell r="BN290">
            <v>2.258</v>
          </cell>
          <cell r="BO290">
            <v>72.548000000000002</v>
          </cell>
          <cell r="BR290">
            <v>70.968000000000004</v>
          </cell>
          <cell r="BS290">
            <v>46.018999999999998</v>
          </cell>
          <cell r="BT290">
            <v>10.039999999999999</v>
          </cell>
          <cell r="BU290">
            <v>17.867000000000001</v>
          </cell>
          <cell r="BV290">
            <v>7.0860000000000003</v>
          </cell>
          <cell r="BW290">
            <v>5.9480000000000004</v>
          </cell>
          <cell r="BX290">
            <v>10.643000000000001</v>
          </cell>
          <cell r="BY290">
            <v>168.571</v>
          </cell>
          <cell r="CA290">
            <v>13.994</v>
          </cell>
          <cell r="CB290">
            <v>14.398999999999999</v>
          </cell>
          <cell r="CD290">
            <v>355.37599999999998</v>
          </cell>
          <cell r="CE290">
            <v>364.30599999999998</v>
          </cell>
          <cell r="CF290">
            <v>357.26799999999997</v>
          </cell>
          <cell r="CH290">
            <v>0</v>
          </cell>
          <cell r="CI290">
            <v>0</v>
          </cell>
          <cell r="CQ290" t="str">
            <v>PriceTableXTXNGL</v>
          </cell>
        </row>
        <row r="293">
          <cell r="B293" t="str">
            <v>72-10-148T</v>
          </cell>
          <cell r="C293" t="str">
            <v>Total-GTH00201</v>
          </cell>
          <cell r="D293" t="str">
            <v>Blue Drake Woody N 3-5-7H CDP</v>
          </cell>
          <cell r="E293">
            <v>38.509</v>
          </cell>
          <cell r="F293">
            <v>44.622</v>
          </cell>
          <cell r="G293">
            <v>17.783999999999999</v>
          </cell>
          <cell r="H293">
            <v>19.376999999999999</v>
          </cell>
          <cell r="K293">
            <v>56.292999999999999</v>
          </cell>
          <cell r="L293">
            <v>63.998999999999995</v>
          </cell>
          <cell r="N293">
            <v>56.292999999999999</v>
          </cell>
          <cell r="O293">
            <v>63.998999999999995</v>
          </cell>
          <cell r="R293">
            <v>2.4005000000000001</v>
          </cell>
          <cell r="S293">
            <v>0.61629999999999996</v>
          </cell>
          <cell r="T293">
            <v>0.14119999999999999</v>
          </cell>
          <cell r="U293">
            <v>0.1535</v>
          </cell>
          <cell r="V293">
            <v>6.2300000000000001E-2</v>
          </cell>
          <cell r="W293">
            <v>4.2700000000000002E-2</v>
          </cell>
          <cell r="X293">
            <v>8.72E-2</v>
          </cell>
          <cell r="Y293">
            <v>3.5036999999999998</v>
          </cell>
          <cell r="AB293">
            <v>135.131</v>
          </cell>
          <cell r="AC293">
            <v>34.692999999999998</v>
          </cell>
          <cell r="AD293">
            <v>7.9489999999999998</v>
          </cell>
          <cell r="AE293">
            <v>8.641</v>
          </cell>
          <cell r="AF293">
            <v>3.5070000000000001</v>
          </cell>
          <cell r="AG293">
            <v>2.4039999999999999</v>
          </cell>
          <cell r="AH293">
            <v>4.9089999999999998</v>
          </cell>
          <cell r="AI293">
            <v>197.23400000000001</v>
          </cell>
          <cell r="AL293">
            <v>106.611</v>
          </cell>
          <cell r="AM293">
            <v>37.302999999999997</v>
          </cell>
          <cell r="AN293">
            <v>7.8490000000000002</v>
          </cell>
          <cell r="AO293">
            <v>10.506</v>
          </cell>
          <cell r="AP293">
            <v>4.05</v>
          </cell>
          <cell r="AQ293">
            <v>2.8820000000000001</v>
          </cell>
          <cell r="AR293">
            <v>4.4610000000000003</v>
          </cell>
          <cell r="AS293">
            <v>173.66200000000001</v>
          </cell>
          <cell r="AU293">
            <v>1</v>
          </cell>
          <cell r="AX293">
            <v>106.611</v>
          </cell>
          <cell r="AY293">
            <v>37.302999999999997</v>
          </cell>
          <cell r="AZ293">
            <v>7.8490000000000002</v>
          </cell>
          <cell r="BA293">
            <v>10.506</v>
          </cell>
          <cell r="BB293">
            <v>4.05</v>
          </cell>
          <cell r="BC293">
            <v>2.8820000000000001</v>
          </cell>
          <cell r="BD293">
            <v>4.4610000000000003</v>
          </cell>
          <cell r="BE293">
            <v>173.66200000000001</v>
          </cell>
          <cell r="BH293">
            <v>4.0090000000000003</v>
          </cell>
          <cell r="BI293">
            <v>1.3620000000000001</v>
          </cell>
          <cell r="BJ293">
            <v>0.24099999999999999</v>
          </cell>
          <cell r="BK293">
            <v>0.33500000000000002</v>
          </cell>
          <cell r="BL293">
            <v>0.111</v>
          </cell>
          <cell r="BM293">
            <v>0.08</v>
          </cell>
          <cell r="BN293">
            <v>0.109</v>
          </cell>
          <cell r="BO293">
            <v>6.2469999999999999</v>
          </cell>
          <cell r="BR293">
            <v>7.0730000000000004</v>
          </cell>
          <cell r="BS293">
            <v>3.4159999999999999</v>
          </cell>
          <cell r="BT293">
            <v>0.78200000000000003</v>
          </cell>
          <cell r="BU293">
            <v>1.0900000000000001</v>
          </cell>
          <cell r="BV293">
            <v>0.46700000000000003</v>
          </cell>
          <cell r="BW293">
            <v>0.33200000000000002</v>
          </cell>
          <cell r="BX293">
            <v>0.51400000000000001</v>
          </cell>
          <cell r="BY293">
            <v>13.674000000000001</v>
          </cell>
          <cell r="CA293">
            <v>1.6639999999999999</v>
          </cell>
          <cell r="CB293">
            <v>1.712</v>
          </cell>
          <cell r="CD293">
            <v>48.612999999999992</v>
          </cell>
          <cell r="CE293">
            <v>49.834000000000003</v>
          </cell>
          <cell r="CF293">
            <v>48.871000000000002</v>
          </cell>
          <cell r="CH293">
            <v>0.35</v>
          </cell>
          <cell r="CI293">
            <v>-22.4</v>
          </cell>
          <cell r="CQ293" t="str">
            <v>PriceTableXTXNGL</v>
          </cell>
        </row>
        <row r="294">
          <cell r="B294" t="str">
            <v>72-40-195T</v>
          </cell>
          <cell r="C294" t="str">
            <v>Total-GTH00201</v>
          </cell>
          <cell r="D294" t="str">
            <v>Blue Drake Woody South</v>
          </cell>
          <cell r="E294">
            <v>98.753</v>
          </cell>
          <cell r="F294">
            <v>114.15300000000001</v>
          </cell>
          <cell r="G294">
            <v>45.604999999999997</v>
          </cell>
          <cell r="H294">
            <v>49.570999999999998</v>
          </cell>
          <cell r="K294">
            <v>144.358</v>
          </cell>
          <cell r="L294">
            <v>163.72399999999999</v>
          </cell>
          <cell r="N294">
            <v>144.358</v>
          </cell>
          <cell r="O294">
            <v>163.72399999999999</v>
          </cell>
          <cell r="R294">
            <v>2.4382999999999999</v>
          </cell>
          <cell r="S294">
            <v>0.60360000000000003</v>
          </cell>
          <cell r="T294">
            <v>0.13089999999999999</v>
          </cell>
          <cell r="U294">
            <v>0.14660000000000001</v>
          </cell>
          <cell r="V294">
            <v>5.45E-2</v>
          </cell>
          <cell r="W294">
            <v>3.8600000000000002E-2</v>
          </cell>
          <cell r="X294">
            <v>6.8500000000000005E-2</v>
          </cell>
          <cell r="Y294">
            <v>3.4809999999999999</v>
          </cell>
          <cell r="AB294">
            <v>351.988</v>
          </cell>
          <cell r="AC294">
            <v>87.134</v>
          </cell>
          <cell r="AD294">
            <v>18.896000000000001</v>
          </cell>
          <cell r="AE294">
            <v>21.163</v>
          </cell>
          <cell r="AF294">
            <v>7.8680000000000003</v>
          </cell>
          <cell r="AG294">
            <v>5.5720000000000001</v>
          </cell>
          <cell r="AH294">
            <v>9.8889999999999993</v>
          </cell>
          <cell r="AI294">
            <v>502.51000000000005</v>
          </cell>
          <cell r="AL294">
            <v>277.69799999999998</v>
          </cell>
          <cell r="AM294">
            <v>93.69</v>
          </cell>
          <cell r="AN294">
            <v>18.658999999999999</v>
          </cell>
          <cell r="AO294">
            <v>25.73</v>
          </cell>
          <cell r="AP294">
            <v>9.0869999999999997</v>
          </cell>
          <cell r="AQ294">
            <v>6.681</v>
          </cell>
          <cell r="AR294">
            <v>8.9870000000000001</v>
          </cell>
          <cell r="AS294">
            <v>440.53199999999998</v>
          </cell>
          <cell r="AU294">
            <v>1</v>
          </cell>
          <cell r="AX294">
            <v>277.69799999999998</v>
          </cell>
          <cell r="AY294">
            <v>93.69</v>
          </cell>
          <cell r="AZ294">
            <v>18.658999999999999</v>
          </cell>
          <cell r="BA294">
            <v>25.73</v>
          </cell>
          <cell r="BB294">
            <v>9.0869999999999997</v>
          </cell>
          <cell r="BC294">
            <v>6.681</v>
          </cell>
          <cell r="BD294">
            <v>8.9870000000000001</v>
          </cell>
          <cell r="BE294">
            <v>440.53199999999998</v>
          </cell>
          <cell r="BH294">
            <v>10.443</v>
          </cell>
          <cell r="BI294">
            <v>3.42</v>
          </cell>
          <cell r="BJ294">
            <v>0.57299999999999995</v>
          </cell>
          <cell r="BK294">
            <v>0.82099999999999995</v>
          </cell>
          <cell r="BL294">
            <v>0.25</v>
          </cell>
          <cell r="BM294">
            <v>0.185</v>
          </cell>
          <cell r="BN294">
            <v>0.22</v>
          </cell>
          <cell r="BO294">
            <v>15.912000000000001</v>
          </cell>
          <cell r="BR294">
            <v>18.422000000000001</v>
          </cell>
          <cell r="BS294">
            <v>8.5790000000000006</v>
          </cell>
          <cell r="BT294">
            <v>1.859</v>
          </cell>
          <cell r="BU294">
            <v>2.669</v>
          </cell>
          <cell r="BV294">
            <v>1.0469999999999999</v>
          </cell>
          <cell r="BW294">
            <v>0.77</v>
          </cell>
          <cell r="BX294">
            <v>1.036</v>
          </cell>
          <cell r="BY294">
            <v>34.382000000000005</v>
          </cell>
          <cell r="CA294">
            <v>4.2560000000000002</v>
          </cell>
          <cell r="CB294">
            <v>4.3789999999999996</v>
          </cell>
          <cell r="CD294">
            <v>124.96299999999998</v>
          </cell>
          <cell r="CE294">
            <v>128.10300000000001</v>
          </cell>
          <cell r="CF294">
            <v>125.628</v>
          </cell>
          <cell r="CH294">
            <v>0.35</v>
          </cell>
          <cell r="CI294">
            <v>-57.3</v>
          </cell>
          <cell r="CQ294" t="str">
            <v>PriceTableXTXNGL</v>
          </cell>
        </row>
        <row r="296">
          <cell r="B296" t="str">
            <v>72-40-231T</v>
          </cell>
          <cell r="C296" t="str">
            <v>Total-GTH00200</v>
          </cell>
          <cell r="D296" t="str">
            <v>Winscott NW</v>
          </cell>
          <cell r="E296">
            <v>144.76599999999999</v>
          </cell>
          <cell r="F296">
            <v>166.691</v>
          </cell>
          <cell r="G296">
            <v>66.855000000000004</v>
          </cell>
          <cell r="H296">
            <v>72.385000000000005</v>
          </cell>
          <cell r="K296">
            <v>211.62099999999998</v>
          </cell>
          <cell r="L296">
            <v>239.07600000000002</v>
          </cell>
          <cell r="N296">
            <v>211.62099999999998</v>
          </cell>
          <cell r="O296">
            <v>239.07600000000002</v>
          </cell>
          <cell r="R296">
            <v>2.2543000000000002</v>
          </cell>
          <cell r="S296">
            <v>0.63800000000000001</v>
          </cell>
          <cell r="T296">
            <v>0.14130000000000001</v>
          </cell>
          <cell r="U296">
            <v>0.16889999999999999</v>
          </cell>
          <cell r="V296">
            <v>6.4299999999999996E-2</v>
          </cell>
          <cell r="W296">
            <v>4.5499999999999999E-2</v>
          </cell>
          <cell r="X296">
            <v>0.12839999999999999</v>
          </cell>
          <cell r="Y296">
            <v>3.4407000000000001</v>
          </cell>
          <cell r="AB296">
            <v>477.05700000000002</v>
          </cell>
          <cell r="AC296">
            <v>135.01400000000001</v>
          </cell>
          <cell r="AD296">
            <v>29.902000000000001</v>
          </cell>
          <cell r="AE296">
            <v>35.743000000000002</v>
          </cell>
          <cell r="AF296">
            <v>13.606999999999999</v>
          </cell>
          <cell r="AG296">
            <v>9.6289999999999996</v>
          </cell>
          <cell r="AH296">
            <v>27.172000000000001</v>
          </cell>
          <cell r="AI296">
            <v>728.12400000000014</v>
          </cell>
          <cell r="AL296">
            <v>376.37099999999998</v>
          </cell>
          <cell r="AM296">
            <v>145.172</v>
          </cell>
          <cell r="AN296">
            <v>29.527000000000001</v>
          </cell>
          <cell r="AO296">
            <v>43.457000000000001</v>
          </cell>
          <cell r="AP296">
            <v>15.715</v>
          </cell>
          <cell r="AQ296">
            <v>11.545</v>
          </cell>
          <cell r="AR296">
            <v>24.693000000000001</v>
          </cell>
          <cell r="AS296">
            <v>646.48</v>
          </cell>
          <cell r="AU296">
            <v>1</v>
          </cell>
          <cell r="AX296">
            <v>376.37099999999998</v>
          </cell>
          <cell r="AY296">
            <v>145.172</v>
          </cell>
          <cell r="AZ296">
            <v>29.527000000000001</v>
          </cell>
          <cell r="BA296">
            <v>43.457000000000001</v>
          </cell>
          <cell r="BB296">
            <v>15.715</v>
          </cell>
          <cell r="BC296">
            <v>11.545</v>
          </cell>
          <cell r="BD296">
            <v>24.693000000000001</v>
          </cell>
          <cell r="BE296">
            <v>646.48</v>
          </cell>
          <cell r="BH296">
            <v>14.154</v>
          </cell>
          <cell r="BI296">
            <v>5.3</v>
          </cell>
          <cell r="BJ296">
            <v>0.90700000000000003</v>
          </cell>
          <cell r="BK296">
            <v>1.3859999999999999</v>
          </cell>
          <cell r="BL296">
            <v>0.432</v>
          </cell>
          <cell r="BM296">
            <v>0.32</v>
          </cell>
          <cell r="BN296">
            <v>0.60399999999999998</v>
          </cell>
          <cell r="BO296">
            <v>23.102999999999998</v>
          </cell>
          <cell r="BR296">
            <v>24.968</v>
          </cell>
          <cell r="BS296">
            <v>13.292</v>
          </cell>
          <cell r="BT296">
            <v>2.9420000000000002</v>
          </cell>
          <cell r="BU296">
            <v>4.508</v>
          </cell>
          <cell r="BV296">
            <v>1.8109999999999999</v>
          </cell>
          <cell r="BW296">
            <v>1.331</v>
          </cell>
          <cell r="BX296">
            <v>2.8460000000000001</v>
          </cell>
          <cell r="BY296">
            <v>51.698000000000008</v>
          </cell>
          <cell r="CA296">
            <v>6.2149999999999999</v>
          </cell>
          <cell r="CB296">
            <v>6.3949999999999996</v>
          </cell>
          <cell r="CD296">
            <v>180.983</v>
          </cell>
          <cell r="CE296">
            <v>185.53100000000001</v>
          </cell>
          <cell r="CF296">
            <v>181.947</v>
          </cell>
          <cell r="CH296">
            <v>0.35</v>
          </cell>
          <cell r="CI296">
            <v>-85.16</v>
          </cell>
          <cell r="CQ296" t="str">
            <v>PriceTableXTXNGL</v>
          </cell>
        </row>
        <row r="297">
          <cell r="B297" t="str">
            <v>81-10-176T</v>
          </cell>
          <cell r="C297" t="str">
            <v>Total-GTH00200WS</v>
          </cell>
          <cell r="D297" t="str">
            <v>Hodges Wilkinson CDP</v>
          </cell>
          <cell r="E297">
            <v>2041.316</v>
          </cell>
          <cell r="F297">
            <v>2213.1030000000001</v>
          </cell>
          <cell r="G297">
            <v>942.70600000000002</v>
          </cell>
          <cell r="H297">
            <v>961.03300000000002</v>
          </cell>
          <cell r="K297">
            <v>2984.0219999999999</v>
          </cell>
          <cell r="L297">
            <v>3174.136</v>
          </cell>
          <cell r="N297">
            <v>2984.0219999999999</v>
          </cell>
          <cell r="O297">
            <v>3174.136</v>
          </cell>
          <cell r="R297">
            <v>1.7082999999999999</v>
          </cell>
          <cell r="S297">
            <v>0.28639999999999999</v>
          </cell>
          <cell r="T297">
            <v>5.1900000000000002E-2</v>
          </cell>
          <cell r="U297">
            <v>5.67E-2</v>
          </cell>
          <cell r="V297">
            <v>1.7500000000000002E-2</v>
          </cell>
          <cell r="W297">
            <v>9.1000000000000004E-3</v>
          </cell>
          <cell r="X297">
            <v>1.4E-2</v>
          </cell>
          <cell r="Y297">
            <v>2.1438999999999999</v>
          </cell>
          <cell r="AB297">
            <v>5097.6049999999996</v>
          </cell>
          <cell r="AC297">
            <v>854.62400000000002</v>
          </cell>
          <cell r="AD297">
            <v>154.87100000000001</v>
          </cell>
          <cell r="AE297">
            <v>169.19399999999999</v>
          </cell>
          <cell r="AF297">
            <v>52.22</v>
          </cell>
          <cell r="AG297">
            <v>27.155000000000001</v>
          </cell>
          <cell r="AH297">
            <v>41.776000000000003</v>
          </cell>
          <cell r="AI297">
            <v>6397.4449999999997</v>
          </cell>
          <cell r="AL297">
            <v>4021.7190000000001</v>
          </cell>
          <cell r="AM297">
            <v>918.92399999999998</v>
          </cell>
          <cell r="AN297">
            <v>152.929</v>
          </cell>
          <cell r="AO297">
            <v>205.708</v>
          </cell>
          <cell r="AP297">
            <v>60.31</v>
          </cell>
          <cell r="AQ297">
            <v>32.558999999999997</v>
          </cell>
          <cell r="AR297">
            <v>37.963999999999999</v>
          </cell>
          <cell r="AS297">
            <v>5430.1130000000003</v>
          </cell>
          <cell r="AU297">
            <v>1</v>
          </cell>
          <cell r="AX297">
            <v>4021.7190000000001</v>
          </cell>
          <cell r="AY297">
            <v>918.92399999999998</v>
          </cell>
          <cell r="AZ297">
            <v>152.929</v>
          </cell>
          <cell r="BA297">
            <v>205.708</v>
          </cell>
          <cell r="BB297">
            <v>60.31</v>
          </cell>
          <cell r="BC297">
            <v>32.558999999999997</v>
          </cell>
          <cell r="BD297">
            <v>37.963999999999999</v>
          </cell>
          <cell r="BE297">
            <v>5430.1130000000003</v>
          </cell>
          <cell r="BH297">
            <v>151.24</v>
          </cell>
          <cell r="BI297">
            <v>33.545999999999999</v>
          </cell>
          <cell r="BJ297">
            <v>4.7</v>
          </cell>
          <cell r="BK297">
            <v>6.5620000000000003</v>
          </cell>
          <cell r="BL297">
            <v>1.659</v>
          </cell>
          <cell r="BM297">
            <v>0.90300000000000002</v>
          </cell>
          <cell r="BN297">
            <v>0.92800000000000005</v>
          </cell>
          <cell r="BO297">
            <v>199.53799999999998</v>
          </cell>
          <cell r="BR297">
            <v>266.80099999999999</v>
          </cell>
          <cell r="BS297">
            <v>84.138999999999996</v>
          </cell>
          <cell r="BT297">
            <v>15.236000000000001</v>
          </cell>
          <cell r="BU297">
            <v>21.34</v>
          </cell>
          <cell r="BV297">
            <v>6.952</v>
          </cell>
          <cell r="BW297">
            <v>3.7530000000000001</v>
          </cell>
          <cell r="BX297">
            <v>4.3760000000000003</v>
          </cell>
          <cell r="BY297">
            <v>402.59699999999992</v>
          </cell>
          <cell r="CA297">
            <v>82.507999999999996</v>
          </cell>
          <cell r="CB297">
            <v>84.897999999999996</v>
          </cell>
          <cell r="CD297">
            <v>2686.6410000000001</v>
          </cell>
          <cell r="CE297">
            <v>2754.1480000000001</v>
          </cell>
          <cell r="CF297">
            <v>2700.9389999999999</v>
          </cell>
          <cell r="CH297">
            <v>0.35</v>
          </cell>
          <cell r="CI297">
            <v>-1130.68</v>
          </cell>
          <cell r="CQ297" t="str">
            <v>PriceTableXTXNGL</v>
          </cell>
        </row>
        <row r="298">
          <cell r="B298" t="str">
            <v>81-10-183T</v>
          </cell>
          <cell r="C298" t="str">
            <v>Total-GTH00200WS</v>
          </cell>
          <cell r="D298" t="str">
            <v>Four 7s CDP</v>
          </cell>
          <cell r="E298">
            <v>1821.76</v>
          </cell>
          <cell r="F298">
            <v>2166.799</v>
          </cell>
          <cell r="G298">
            <v>841.31299999999999</v>
          </cell>
          <cell r="H298">
            <v>940.92499999999995</v>
          </cell>
          <cell r="K298">
            <v>2663.0729999999999</v>
          </cell>
          <cell r="L298">
            <v>3107.7240000000002</v>
          </cell>
          <cell r="N298">
            <v>2663.0729999999999</v>
          </cell>
          <cell r="O298">
            <v>3107.7240000000002</v>
          </cell>
          <cell r="R298">
            <v>2.6238000000000001</v>
          </cell>
          <cell r="S298">
            <v>0.76929999999999998</v>
          </cell>
          <cell r="T298">
            <v>0.22109999999999999</v>
          </cell>
          <cell r="U298">
            <v>0.15809999999999999</v>
          </cell>
          <cell r="V298">
            <v>8.2199999999999995E-2</v>
          </cell>
          <cell r="W298">
            <v>6.5299999999999997E-2</v>
          </cell>
          <cell r="X298">
            <v>0.1225</v>
          </cell>
          <cell r="Y298">
            <v>4.0423</v>
          </cell>
          <cell r="AB298">
            <v>6987.3710000000001</v>
          </cell>
          <cell r="AC298">
            <v>2048.7020000000002</v>
          </cell>
          <cell r="AD298">
            <v>588.80499999999995</v>
          </cell>
          <cell r="AE298">
            <v>421.03199999999998</v>
          </cell>
          <cell r="AF298">
            <v>218.905</v>
          </cell>
          <cell r="AG298">
            <v>173.899</v>
          </cell>
          <cell r="AH298">
            <v>326.226</v>
          </cell>
          <cell r="AI298">
            <v>10764.94</v>
          </cell>
          <cell r="AL298">
            <v>5512.6360000000004</v>
          </cell>
          <cell r="AM298">
            <v>2202.8409999999999</v>
          </cell>
          <cell r="AN298">
            <v>581.42100000000005</v>
          </cell>
          <cell r="AO298">
            <v>511.89499999999998</v>
          </cell>
          <cell r="AP298">
            <v>252.81800000000001</v>
          </cell>
          <cell r="AQ298">
            <v>208.50399999999999</v>
          </cell>
          <cell r="AR298">
            <v>296.45999999999998</v>
          </cell>
          <cell r="AS298">
            <v>9566.5750000000007</v>
          </cell>
          <cell r="AU298">
            <v>1</v>
          </cell>
          <cell r="AX298">
            <v>5512.6360000000004</v>
          </cell>
          <cell r="AY298">
            <v>2202.8409999999999</v>
          </cell>
          <cell r="AZ298">
            <v>581.42100000000005</v>
          </cell>
          <cell r="BA298">
            <v>511.89499999999998</v>
          </cell>
          <cell r="BB298">
            <v>252.81800000000001</v>
          </cell>
          <cell r="BC298">
            <v>208.50399999999999</v>
          </cell>
          <cell r="BD298">
            <v>296.45999999999998</v>
          </cell>
          <cell r="BE298">
            <v>9566.5750000000007</v>
          </cell>
          <cell r="BH298">
            <v>207.30699999999999</v>
          </cell>
          <cell r="BI298">
            <v>80.415000000000006</v>
          </cell>
          <cell r="BJ298">
            <v>17.869</v>
          </cell>
          <cell r="BK298">
            <v>16.329999999999998</v>
          </cell>
          <cell r="BL298">
            <v>6.9530000000000003</v>
          </cell>
          <cell r="BM298">
            <v>5.7850000000000001</v>
          </cell>
          <cell r="BN298">
            <v>7.25</v>
          </cell>
          <cell r="BO298">
            <v>341.90899999999999</v>
          </cell>
          <cell r="BR298">
            <v>365.70800000000003</v>
          </cell>
          <cell r="BS298">
            <v>201.69900000000001</v>
          </cell>
          <cell r="BT298">
            <v>57.927</v>
          </cell>
          <cell r="BU298">
            <v>53.103999999999999</v>
          </cell>
          <cell r="BV298">
            <v>29.140999999999998</v>
          </cell>
          <cell r="BW298">
            <v>24.033000000000001</v>
          </cell>
          <cell r="BX298">
            <v>34.170999999999999</v>
          </cell>
          <cell r="BY298">
            <v>765.78300000000013</v>
          </cell>
          <cell r="CA298">
            <v>80.781999999999996</v>
          </cell>
          <cell r="CB298">
            <v>83.122</v>
          </cell>
          <cell r="CD298">
            <v>2258.819</v>
          </cell>
          <cell r="CE298">
            <v>2315.576</v>
          </cell>
          <cell r="CF298">
            <v>2270.84</v>
          </cell>
          <cell r="CH298">
            <v>0.35</v>
          </cell>
          <cell r="CI298">
            <v>-1107.02</v>
          </cell>
          <cell r="CQ298" t="str">
            <v>PriceTableXTXNGL</v>
          </cell>
        </row>
        <row r="299">
          <cell r="B299" t="str">
            <v>81-10-214T</v>
          </cell>
          <cell r="C299" t="str">
            <v>Total-GTH00200WS</v>
          </cell>
          <cell r="D299" t="str">
            <v>Four 7's #2 CDP</v>
          </cell>
          <cell r="E299">
            <v>1873.788</v>
          </cell>
          <cell r="F299">
            <v>2228.703</v>
          </cell>
          <cell r="G299">
            <v>865.34</v>
          </cell>
          <cell r="H299">
            <v>967.80700000000002</v>
          </cell>
          <cell r="K299">
            <v>2739.1280000000002</v>
          </cell>
          <cell r="L299">
            <v>3196.51</v>
          </cell>
          <cell r="N299">
            <v>2739.1280000000002</v>
          </cell>
          <cell r="O299">
            <v>3196.51</v>
          </cell>
          <cell r="R299">
            <v>2.6238000000000001</v>
          </cell>
          <cell r="S299">
            <v>0.76929999999999998</v>
          </cell>
          <cell r="T299">
            <v>0.22109999999999999</v>
          </cell>
          <cell r="U299">
            <v>0.15809999999999999</v>
          </cell>
          <cell r="V299">
            <v>8.2199999999999995E-2</v>
          </cell>
          <cell r="W299">
            <v>6.5299999999999997E-2</v>
          </cell>
          <cell r="X299">
            <v>0.1225</v>
          </cell>
          <cell r="Y299">
            <v>4.0423</v>
          </cell>
          <cell r="AB299">
            <v>7186.924</v>
          </cell>
          <cell r="AC299">
            <v>2107.2109999999998</v>
          </cell>
          <cell r="AD299">
            <v>605.62099999999998</v>
          </cell>
          <cell r="AE299">
            <v>433.05599999999998</v>
          </cell>
          <cell r="AF299">
            <v>225.15600000000001</v>
          </cell>
          <cell r="AG299">
            <v>178.86500000000001</v>
          </cell>
          <cell r="AH299">
            <v>335.54300000000001</v>
          </cell>
          <cell r="AI299">
            <v>11072.376</v>
          </cell>
          <cell r="AL299">
            <v>5670.0720000000001</v>
          </cell>
          <cell r="AM299">
            <v>2265.752</v>
          </cell>
          <cell r="AN299">
            <v>598.02599999999995</v>
          </cell>
          <cell r="AO299">
            <v>526.51400000000001</v>
          </cell>
          <cell r="AP299">
            <v>260.03699999999998</v>
          </cell>
          <cell r="AQ299">
            <v>214.459</v>
          </cell>
          <cell r="AR299">
            <v>304.92700000000002</v>
          </cell>
          <cell r="AS299">
            <v>9839.7870000000003</v>
          </cell>
          <cell r="AU299">
            <v>1</v>
          </cell>
          <cell r="AX299">
            <v>5670.0720000000001</v>
          </cell>
          <cell r="AY299">
            <v>2265.752</v>
          </cell>
          <cell r="AZ299">
            <v>598.02599999999995</v>
          </cell>
          <cell r="BA299">
            <v>526.51400000000001</v>
          </cell>
          <cell r="BB299">
            <v>260.03699999999998</v>
          </cell>
          <cell r="BC299">
            <v>214.459</v>
          </cell>
          <cell r="BD299">
            <v>304.92700000000002</v>
          </cell>
          <cell r="BE299">
            <v>9839.7870000000003</v>
          </cell>
          <cell r="BH299">
            <v>213.227</v>
          </cell>
          <cell r="BI299">
            <v>82.712000000000003</v>
          </cell>
          <cell r="BJ299">
            <v>18.379000000000001</v>
          </cell>
          <cell r="BK299">
            <v>16.795999999999999</v>
          </cell>
          <cell r="BL299">
            <v>7.1509999999999998</v>
          </cell>
          <cell r="BM299">
            <v>5.95</v>
          </cell>
          <cell r="BN299">
            <v>7.4569999999999999</v>
          </cell>
          <cell r="BO299">
            <v>351.67200000000003</v>
          </cell>
          <cell r="BR299">
            <v>376.15300000000002</v>
          </cell>
          <cell r="BS299">
            <v>207.459</v>
          </cell>
          <cell r="BT299">
            <v>59.581000000000003</v>
          </cell>
          <cell r="BU299">
            <v>54.621000000000002</v>
          </cell>
          <cell r="BV299">
            <v>29.972999999999999</v>
          </cell>
          <cell r="BW299">
            <v>24.72</v>
          </cell>
          <cell r="BX299">
            <v>35.146999999999998</v>
          </cell>
          <cell r="BY299">
            <v>787.65400000000011</v>
          </cell>
          <cell r="CA299">
            <v>83.09</v>
          </cell>
          <cell r="CB299">
            <v>85.497</v>
          </cell>
          <cell r="CD299">
            <v>2323.3590000000004</v>
          </cell>
          <cell r="CE299">
            <v>2381.7379999999998</v>
          </cell>
          <cell r="CF299">
            <v>2335.7240000000002</v>
          </cell>
          <cell r="CH299">
            <v>0.35</v>
          </cell>
          <cell r="CI299">
            <v>-1138.6500000000001</v>
          </cell>
          <cell r="CQ299" t="str">
            <v>PriceTableXTXNGL</v>
          </cell>
        </row>
        <row r="300">
          <cell r="B300" t="str">
            <v>81-10-349T</v>
          </cell>
          <cell r="C300" t="str">
            <v>Total-GTH00200WS</v>
          </cell>
          <cell r="D300" t="str">
            <v>Campfire Marys Creek B CDP</v>
          </cell>
          <cell r="E300">
            <v>116.01300000000001</v>
          </cell>
          <cell r="F300">
            <v>138.65100000000001</v>
          </cell>
          <cell r="G300">
            <v>53.576000000000001</v>
          </cell>
          <cell r="H300">
            <v>60.209000000000003</v>
          </cell>
          <cell r="K300">
            <v>169.589</v>
          </cell>
          <cell r="L300">
            <v>198.86</v>
          </cell>
          <cell r="N300">
            <v>169.589</v>
          </cell>
          <cell r="O300">
            <v>198.86</v>
          </cell>
          <cell r="R300">
            <v>2.6941999999999999</v>
          </cell>
          <cell r="S300">
            <v>0.78649999999999998</v>
          </cell>
          <cell r="T300">
            <v>0.2137</v>
          </cell>
          <cell r="U300">
            <v>0.16600000000000001</v>
          </cell>
          <cell r="V300">
            <v>7.5700000000000003E-2</v>
          </cell>
          <cell r="W300">
            <v>5.57E-2</v>
          </cell>
          <cell r="X300">
            <v>0.21920000000000001</v>
          </cell>
          <cell r="Y300">
            <v>4.2110000000000003</v>
          </cell>
          <cell r="AB300">
            <v>456.90699999999998</v>
          </cell>
          <cell r="AC300">
            <v>133.38200000000001</v>
          </cell>
          <cell r="AD300">
            <v>36.241</v>
          </cell>
          <cell r="AE300">
            <v>28.152000000000001</v>
          </cell>
          <cell r="AF300">
            <v>12.837999999999999</v>
          </cell>
          <cell r="AG300">
            <v>9.4459999999999997</v>
          </cell>
          <cell r="AH300">
            <v>37.173999999999999</v>
          </cell>
          <cell r="AI300">
            <v>714.14</v>
          </cell>
          <cell r="AL300">
            <v>360.47300000000001</v>
          </cell>
          <cell r="AM300">
            <v>143.417</v>
          </cell>
          <cell r="AN300">
            <v>35.786000000000001</v>
          </cell>
          <cell r="AO300">
            <v>34.228000000000002</v>
          </cell>
          <cell r="AP300">
            <v>14.827</v>
          </cell>
          <cell r="AQ300">
            <v>11.326000000000001</v>
          </cell>
          <cell r="AR300">
            <v>33.781999999999996</v>
          </cell>
          <cell r="AS300">
            <v>633.83899999999994</v>
          </cell>
          <cell r="AU300">
            <v>1</v>
          </cell>
          <cell r="AX300">
            <v>360.47300000000001</v>
          </cell>
          <cell r="AY300">
            <v>143.417</v>
          </cell>
          <cell r="AZ300">
            <v>35.786000000000001</v>
          </cell>
          <cell r="BA300">
            <v>34.228000000000002</v>
          </cell>
          <cell r="BB300">
            <v>14.827</v>
          </cell>
          <cell r="BC300">
            <v>11.326000000000001</v>
          </cell>
          <cell r="BD300">
            <v>33.781999999999996</v>
          </cell>
          <cell r="BE300">
            <v>633.83899999999994</v>
          </cell>
          <cell r="BH300">
            <v>13.555999999999999</v>
          </cell>
          <cell r="BI300">
            <v>5.2350000000000003</v>
          </cell>
          <cell r="BJ300">
            <v>1.1000000000000001</v>
          </cell>
          <cell r="BK300">
            <v>1.0920000000000001</v>
          </cell>
          <cell r="BL300">
            <v>0.40799999999999997</v>
          </cell>
          <cell r="BM300">
            <v>0.314</v>
          </cell>
          <cell r="BN300">
            <v>0.82599999999999996</v>
          </cell>
          <cell r="BO300">
            <v>22.531000000000002</v>
          </cell>
          <cell r="BR300">
            <v>23.914000000000001</v>
          </cell>
          <cell r="BS300">
            <v>13.132</v>
          </cell>
          <cell r="BT300">
            <v>3.5649999999999999</v>
          </cell>
          <cell r="BU300">
            <v>3.5510000000000002</v>
          </cell>
          <cell r="BV300">
            <v>1.7090000000000001</v>
          </cell>
          <cell r="BW300">
            <v>1.3049999999999999</v>
          </cell>
          <cell r="BX300">
            <v>3.8940000000000001</v>
          </cell>
          <cell r="BY300">
            <v>51.07</v>
          </cell>
          <cell r="CA300">
            <v>5.1689999999999996</v>
          </cell>
          <cell r="CB300">
            <v>5.319</v>
          </cell>
          <cell r="CD300">
            <v>142.47100000000003</v>
          </cell>
          <cell r="CE300">
            <v>146.05099999999999</v>
          </cell>
          <cell r="CF300">
            <v>143.22900000000001</v>
          </cell>
          <cell r="CH300">
            <v>0.35</v>
          </cell>
          <cell r="CI300">
            <v>-70.84</v>
          </cell>
          <cell r="CQ300" t="str">
            <v>PriceTableXTXNGL</v>
          </cell>
        </row>
        <row r="301">
          <cell r="B301" t="str">
            <v>81-40-080T</v>
          </cell>
          <cell r="C301" t="str">
            <v>Total-GTH00200WS</v>
          </cell>
          <cell r="D301" t="str">
            <v>Mary's Creek 1H</v>
          </cell>
          <cell r="E301">
            <v>34.808999999999997</v>
          </cell>
          <cell r="F301">
            <v>41.19</v>
          </cell>
          <cell r="G301">
            <v>16.074999999999999</v>
          </cell>
          <cell r="H301">
            <v>17.887</v>
          </cell>
          <cell r="K301">
            <v>50.884</v>
          </cell>
          <cell r="L301">
            <v>59.076999999999998</v>
          </cell>
          <cell r="N301">
            <v>50.884</v>
          </cell>
          <cell r="O301">
            <v>59.076999999999998</v>
          </cell>
          <cell r="R301">
            <v>2.6183999999999998</v>
          </cell>
          <cell r="S301">
            <v>0.74250000000000005</v>
          </cell>
          <cell r="T301">
            <v>0.19869999999999999</v>
          </cell>
          <cell r="U301">
            <v>0.15490000000000001</v>
          </cell>
          <cell r="V301">
            <v>7.1099999999999997E-2</v>
          </cell>
          <cell r="W301">
            <v>5.3800000000000001E-2</v>
          </cell>
          <cell r="X301">
            <v>0.18840000000000001</v>
          </cell>
          <cell r="Y301">
            <v>4.0278</v>
          </cell>
          <cell r="AB301">
            <v>133.23500000000001</v>
          </cell>
          <cell r="AC301">
            <v>37.780999999999999</v>
          </cell>
          <cell r="AD301">
            <v>10.111000000000001</v>
          </cell>
          <cell r="AE301">
            <v>7.8819999999999997</v>
          </cell>
          <cell r="AF301">
            <v>3.6179999999999999</v>
          </cell>
          <cell r="AG301">
            <v>2.738</v>
          </cell>
          <cell r="AH301">
            <v>9.5869999999999997</v>
          </cell>
          <cell r="AI301">
            <v>204.952</v>
          </cell>
          <cell r="AL301">
            <v>105.11499999999999</v>
          </cell>
          <cell r="AM301">
            <v>40.624000000000002</v>
          </cell>
          <cell r="AN301">
            <v>9.984</v>
          </cell>
          <cell r="AO301">
            <v>9.5830000000000002</v>
          </cell>
          <cell r="AP301">
            <v>4.1790000000000003</v>
          </cell>
          <cell r="AQ301">
            <v>3.2829999999999999</v>
          </cell>
          <cell r="AR301">
            <v>8.7119999999999997</v>
          </cell>
          <cell r="AS301">
            <v>181.48</v>
          </cell>
          <cell r="AU301">
            <v>1</v>
          </cell>
          <cell r="AX301">
            <v>105.11499999999999</v>
          </cell>
          <cell r="AY301">
            <v>40.624000000000002</v>
          </cell>
          <cell r="AZ301">
            <v>9.984</v>
          </cell>
          <cell r="BA301">
            <v>9.5830000000000002</v>
          </cell>
          <cell r="BB301">
            <v>4.1790000000000003</v>
          </cell>
          <cell r="BC301">
            <v>3.2829999999999999</v>
          </cell>
          <cell r="BD301">
            <v>8.7119999999999997</v>
          </cell>
          <cell r="BE301">
            <v>181.48</v>
          </cell>
          <cell r="BH301">
            <v>3.9529999999999998</v>
          </cell>
          <cell r="BI301">
            <v>1.4830000000000001</v>
          </cell>
          <cell r="BJ301">
            <v>0.307</v>
          </cell>
          <cell r="BK301">
            <v>0.30599999999999999</v>
          </cell>
          <cell r="BL301">
            <v>0.115</v>
          </cell>
          <cell r="BM301">
            <v>9.0999999999999998E-2</v>
          </cell>
          <cell r="BN301">
            <v>0.21299999999999999</v>
          </cell>
          <cell r="BO301">
            <v>6.4680000000000009</v>
          </cell>
          <cell r="BR301">
            <v>6.9729999999999999</v>
          </cell>
          <cell r="BS301">
            <v>3.72</v>
          </cell>
          <cell r="BT301">
            <v>0.995</v>
          </cell>
          <cell r="BU301">
            <v>0.99399999999999999</v>
          </cell>
          <cell r="BV301">
            <v>0.48199999999999998</v>
          </cell>
          <cell r="BW301">
            <v>0.378</v>
          </cell>
          <cell r="BX301">
            <v>1.004</v>
          </cell>
          <cell r="BY301">
            <v>14.545999999999998</v>
          </cell>
          <cell r="CA301">
            <v>1.536</v>
          </cell>
          <cell r="CB301">
            <v>1.58</v>
          </cell>
          <cell r="CD301">
            <v>42.951000000000001</v>
          </cell>
          <cell r="CE301">
            <v>44.03</v>
          </cell>
          <cell r="CF301">
            <v>43.179000000000002</v>
          </cell>
          <cell r="CH301">
            <v>0.35</v>
          </cell>
          <cell r="CI301">
            <v>-21.04</v>
          </cell>
          <cell r="CQ301" t="str">
            <v>PriceTableXTXNGL</v>
          </cell>
        </row>
        <row r="302">
          <cell r="B302" t="str">
            <v>81-40-085T</v>
          </cell>
          <cell r="C302" t="str">
            <v>Total-GTH00200WS</v>
          </cell>
          <cell r="D302" t="str">
            <v>Mary's Creek 3H</v>
          </cell>
          <cell r="E302">
            <v>17.963000000000001</v>
          </cell>
          <cell r="F302">
            <v>20.952999999999999</v>
          </cell>
          <cell r="G302">
            <v>8.2959999999999994</v>
          </cell>
          <cell r="H302">
            <v>9.0990000000000002</v>
          </cell>
          <cell r="K302">
            <v>26.259</v>
          </cell>
          <cell r="L302">
            <v>30.052</v>
          </cell>
          <cell r="N302">
            <v>26.259</v>
          </cell>
          <cell r="O302">
            <v>30.052</v>
          </cell>
          <cell r="R302">
            <v>2.5127000000000002</v>
          </cell>
          <cell r="S302">
            <v>0.64880000000000004</v>
          </cell>
          <cell r="T302">
            <v>0.15390000000000001</v>
          </cell>
          <cell r="U302">
            <v>0.126</v>
          </cell>
          <cell r="V302">
            <v>0.05</v>
          </cell>
          <cell r="W302">
            <v>3.49E-2</v>
          </cell>
          <cell r="X302">
            <v>0.15290000000000001</v>
          </cell>
          <cell r="Y302">
            <v>3.6791999999999998</v>
          </cell>
          <cell r="AB302">
            <v>65.980999999999995</v>
          </cell>
          <cell r="AC302">
            <v>17.036999999999999</v>
          </cell>
          <cell r="AD302">
            <v>4.0410000000000004</v>
          </cell>
          <cell r="AE302">
            <v>3.3090000000000002</v>
          </cell>
          <cell r="AF302">
            <v>1.3129999999999999</v>
          </cell>
          <cell r="AG302">
            <v>0.91600000000000004</v>
          </cell>
          <cell r="AH302">
            <v>4.0149999999999997</v>
          </cell>
          <cell r="AI302">
            <v>96.611999999999995</v>
          </cell>
          <cell r="AL302">
            <v>52.055</v>
          </cell>
          <cell r="AM302">
            <v>18.318999999999999</v>
          </cell>
          <cell r="AN302">
            <v>3.99</v>
          </cell>
          <cell r="AO302">
            <v>4.0229999999999997</v>
          </cell>
          <cell r="AP302">
            <v>1.516</v>
          </cell>
          <cell r="AQ302">
            <v>1.0980000000000001</v>
          </cell>
          <cell r="AR302">
            <v>3.649</v>
          </cell>
          <cell r="AS302">
            <v>84.649999999999991</v>
          </cell>
          <cell r="AU302">
            <v>1</v>
          </cell>
          <cell r="AX302">
            <v>52.055</v>
          </cell>
          <cell r="AY302">
            <v>18.318999999999999</v>
          </cell>
          <cell r="AZ302">
            <v>3.99</v>
          </cell>
          <cell r="BA302">
            <v>4.0229999999999997</v>
          </cell>
          <cell r="BB302">
            <v>1.516</v>
          </cell>
          <cell r="BC302">
            <v>1.0980000000000001</v>
          </cell>
          <cell r="BD302">
            <v>3.649</v>
          </cell>
          <cell r="BE302">
            <v>84.649999999999991</v>
          </cell>
          <cell r="BH302">
            <v>1.958</v>
          </cell>
          <cell r="BI302">
            <v>0.66900000000000004</v>
          </cell>
          <cell r="BJ302">
            <v>0.123</v>
          </cell>
          <cell r="BK302">
            <v>0.128</v>
          </cell>
          <cell r="BL302">
            <v>4.2000000000000003E-2</v>
          </cell>
          <cell r="BM302">
            <v>0.03</v>
          </cell>
          <cell r="BN302">
            <v>8.8999999999999996E-2</v>
          </cell>
          <cell r="BO302">
            <v>3.0389999999999997</v>
          </cell>
          <cell r="BR302">
            <v>3.4529999999999998</v>
          </cell>
          <cell r="BS302">
            <v>1.677</v>
          </cell>
          <cell r="BT302">
            <v>0.39800000000000002</v>
          </cell>
          <cell r="BU302">
            <v>0.41699999999999998</v>
          </cell>
          <cell r="BV302">
            <v>0.17499999999999999</v>
          </cell>
          <cell r="BW302">
            <v>0.127</v>
          </cell>
          <cell r="BX302">
            <v>0.42099999999999999</v>
          </cell>
          <cell r="BY302">
            <v>6.6679999999999993</v>
          </cell>
          <cell r="CA302">
            <v>0.78100000000000003</v>
          </cell>
          <cell r="CB302">
            <v>0.80400000000000005</v>
          </cell>
          <cell r="CD302">
            <v>22.580000000000002</v>
          </cell>
          <cell r="CE302">
            <v>23.146999999999998</v>
          </cell>
          <cell r="CF302">
            <v>22.7</v>
          </cell>
          <cell r="CH302">
            <v>0.35</v>
          </cell>
          <cell r="CI302">
            <v>-10.71</v>
          </cell>
          <cell r="CQ302" t="str">
            <v>PriceTableXTXNGL</v>
          </cell>
        </row>
        <row r="303">
          <cell r="B303" t="str">
            <v>81-40-139T</v>
          </cell>
          <cell r="C303" t="str">
            <v>Total-GTH00200WS</v>
          </cell>
          <cell r="D303" t="str">
            <v>Mary's  Creek 5H</v>
          </cell>
          <cell r="E303">
            <v>12.224</v>
          </cell>
          <cell r="F303">
            <v>14.539</v>
          </cell>
          <cell r="G303">
            <v>5.6449999999999996</v>
          </cell>
          <cell r="H303">
            <v>6.3129999999999997</v>
          </cell>
          <cell r="K303">
            <v>17.869</v>
          </cell>
          <cell r="L303">
            <v>20.852</v>
          </cell>
          <cell r="N303">
            <v>17.869</v>
          </cell>
          <cell r="O303">
            <v>20.852</v>
          </cell>
          <cell r="R303">
            <v>2.6368</v>
          </cell>
          <cell r="S303">
            <v>0.73919999999999997</v>
          </cell>
          <cell r="T303">
            <v>0.20169999999999999</v>
          </cell>
          <cell r="U303">
            <v>0.14549999999999999</v>
          </cell>
          <cell r="V303">
            <v>7.2599999999999998E-2</v>
          </cell>
          <cell r="W303">
            <v>5.7700000000000001E-2</v>
          </cell>
          <cell r="X303">
            <v>0.20569999999999999</v>
          </cell>
          <cell r="Y303">
            <v>4.0591999999999997</v>
          </cell>
          <cell r="AB303">
            <v>47.116999999999997</v>
          </cell>
          <cell r="AC303">
            <v>13.209</v>
          </cell>
          <cell r="AD303">
            <v>3.6040000000000001</v>
          </cell>
          <cell r="AE303">
            <v>2.6</v>
          </cell>
          <cell r="AF303">
            <v>1.2969999999999999</v>
          </cell>
          <cell r="AG303">
            <v>1.0309999999999999</v>
          </cell>
          <cell r="AH303">
            <v>3.6760000000000002</v>
          </cell>
          <cell r="AI303">
            <v>72.533999999999992</v>
          </cell>
          <cell r="AL303">
            <v>37.173000000000002</v>
          </cell>
          <cell r="AM303">
            <v>14.202999999999999</v>
          </cell>
          <cell r="AN303">
            <v>3.5590000000000002</v>
          </cell>
          <cell r="AO303">
            <v>3.161</v>
          </cell>
          <cell r="AP303">
            <v>1.498</v>
          </cell>
          <cell r="AQ303">
            <v>1.236</v>
          </cell>
          <cell r="AR303">
            <v>3.3410000000000002</v>
          </cell>
          <cell r="AS303">
            <v>64.170999999999992</v>
          </cell>
          <cell r="AU303">
            <v>1</v>
          </cell>
          <cell r="AX303">
            <v>37.173000000000002</v>
          </cell>
          <cell r="AY303">
            <v>14.202999999999999</v>
          </cell>
          <cell r="AZ303">
            <v>3.5590000000000002</v>
          </cell>
          <cell r="BA303">
            <v>3.161</v>
          </cell>
          <cell r="BB303">
            <v>1.498</v>
          </cell>
          <cell r="BC303">
            <v>1.236</v>
          </cell>
          <cell r="BD303">
            <v>3.3410000000000002</v>
          </cell>
          <cell r="BE303">
            <v>64.170999999999992</v>
          </cell>
          <cell r="BH303">
            <v>1.3979999999999999</v>
          </cell>
          <cell r="BI303">
            <v>0.51800000000000002</v>
          </cell>
          <cell r="BJ303">
            <v>0.109</v>
          </cell>
          <cell r="BK303">
            <v>0.10100000000000001</v>
          </cell>
          <cell r="BL303">
            <v>4.1000000000000002E-2</v>
          </cell>
          <cell r="BM303">
            <v>3.4000000000000002E-2</v>
          </cell>
          <cell r="BN303">
            <v>8.2000000000000003E-2</v>
          </cell>
          <cell r="BO303">
            <v>2.2829999999999995</v>
          </cell>
          <cell r="BR303">
            <v>2.4660000000000002</v>
          </cell>
          <cell r="BS303">
            <v>1.3</v>
          </cell>
          <cell r="BT303">
            <v>0.35499999999999998</v>
          </cell>
          <cell r="BU303">
            <v>0.32800000000000001</v>
          </cell>
          <cell r="BV303">
            <v>0.17299999999999999</v>
          </cell>
          <cell r="BW303">
            <v>0.14199999999999999</v>
          </cell>
          <cell r="BX303">
            <v>0.38500000000000001</v>
          </cell>
          <cell r="BY303">
            <v>5.1490000000000009</v>
          </cell>
          <cell r="CA303">
            <v>0.54200000000000004</v>
          </cell>
          <cell r="CB303">
            <v>0.55800000000000005</v>
          </cell>
          <cell r="CD303">
            <v>15.145</v>
          </cell>
          <cell r="CE303">
            <v>15.526</v>
          </cell>
          <cell r="CF303">
            <v>15.226000000000001</v>
          </cell>
          <cell r="CH303">
            <v>0.35</v>
          </cell>
          <cell r="CI303">
            <v>-7.43</v>
          </cell>
          <cell r="CQ303" t="str">
            <v>PriceTableXTXNGL</v>
          </cell>
        </row>
        <row r="304">
          <cell r="B304" t="str">
            <v>81-40-140T</v>
          </cell>
          <cell r="C304" t="str">
            <v>Total-GTH00200WS</v>
          </cell>
          <cell r="D304" t="str">
            <v>Mary's  Creek 7H</v>
          </cell>
          <cell r="E304">
            <v>0</v>
          </cell>
          <cell r="F304">
            <v>0</v>
          </cell>
          <cell r="G304">
            <v>0</v>
          </cell>
          <cell r="H304">
            <v>0</v>
          </cell>
          <cell r="K304">
            <v>0</v>
          </cell>
          <cell r="L304">
            <v>0</v>
          </cell>
          <cell r="N304">
            <v>0</v>
          </cell>
          <cell r="O304">
            <v>0</v>
          </cell>
          <cell r="R304">
            <v>2.6735000000000002</v>
          </cell>
          <cell r="S304">
            <v>0.75590000000000002</v>
          </cell>
          <cell r="T304">
            <v>0.20419999999999999</v>
          </cell>
          <cell r="U304">
            <v>0.1507</v>
          </cell>
          <cell r="V304">
            <v>7.0300000000000001E-2</v>
          </cell>
          <cell r="W304">
            <v>5.5300000000000002E-2</v>
          </cell>
          <cell r="X304">
            <v>9.0700000000000003E-2</v>
          </cell>
          <cell r="Y304">
            <v>4.0006000000000004</v>
          </cell>
          <cell r="AB304">
            <v>0</v>
          </cell>
          <cell r="AC304">
            <v>0</v>
          </cell>
          <cell r="AD304">
            <v>0</v>
          </cell>
          <cell r="AE304">
            <v>0</v>
          </cell>
          <cell r="AF304">
            <v>0</v>
          </cell>
          <cell r="AG304">
            <v>0</v>
          </cell>
          <cell r="AH304">
            <v>0</v>
          </cell>
          <cell r="AI304">
            <v>0</v>
          </cell>
          <cell r="AL304">
            <v>0</v>
          </cell>
          <cell r="AM304">
            <v>0</v>
          </cell>
          <cell r="AN304">
            <v>0</v>
          </cell>
          <cell r="AO304">
            <v>0</v>
          </cell>
          <cell r="AP304">
            <v>0</v>
          </cell>
          <cell r="AQ304">
            <v>0</v>
          </cell>
          <cell r="AR304">
            <v>0</v>
          </cell>
          <cell r="AS304">
            <v>0</v>
          </cell>
          <cell r="AU304">
            <v>1</v>
          </cell>
          <cell r="AX304">
            <v>0</v>
          </cell>
          <cell r="AY304">
            <v>0</v>
          </cell>
          <cell r="AZ304">
            <v>0</v>
          </cell>
          <cell r="BA304">
            <v>0</v>
          </cell>
          <cell r="BB304">
            <v>0</v>
          </cell>
          <cell r="BC304">
            <v>0</v>
          </cell>
          <cell r="BD304">
            <v>0</v>
          </cell>
          <cell r="BE304">
            <v>0</v>
          </cell>
          <cell r="BH304">
            <v>0</v>
          </cell>
          <cell r="BI304">
            <v>0</v>
          </cell>
          <cell r="BJ304">
            <v>0</v>
          </cell>
          <cell r="BK304">
            <v>0</v>
          </cell>
          <cell r="BL304">
            <v>0</v>
          </cell>
          <cell r="BM304">
            <v>0</v>
          </cell>
          <cell r="BN304">
            <v>0</v>
          </cell>
          <cell r="BO304">
            <v>0</v>
          </cell>
          <cell r="BR304">
            <v>0</v>
          </cell>
          <cell r="BS304">
            <v>0</v>
          </cell>
          <cell r="BT304">
            <v>0</v>
          </cell>
          <cell r="BU304">
            <v>0</v>
          </cell>
          <cell r="BV304">
            <v>0</v>
          </cell>
          <cell r="BW304">
            <v>0</v>
          </cell>
          <cell r="BX304">
            <v>0</v>
          </cell>
          <cell r="BY304">
            <v>0</v>
          </cell>
          <cell r="CA304">
            <v>0</v>
          </cell>
          <cell r="CB304">
            <v>0</v>
          </cell>
          <cell r="CD304">
            <v>0</v>
          </cell>
          <cell r="CE304">
            <v>0</v>
          </cell>
          <cell r="CF304">
            <v>0</v>
          </cell>
          <cell r="CH304">
            <v>0.35</v>
          </cell>
          <cell r="CI304">
            <v>0</v>
          </cell>
          <cell r="CQ304" t="str">
            <v>PriceTableXTXNGL</v>
          </cell>
        </row>
        <row r="305">
          <cell r="B305" t="str">
            <v>81-40-141T</v>
          </cell>
          <cell r="C305" t="str">
            <v>Total-GTH00200WS</v>
          </cell>
          <cell r="D305" t="str">
            <v>Mary's Creek 8H</v>
          </cell>
          <cell r="E305">
            <v>10.375</v>
          </cell>
          <cell r="F305">
            <v>12.394</v>
          </cell>
          <cell r="G305">
            <v>4.7910000000000004</v>
          </cell>
          <cell r="H305">
            <v>5.3819999999999997</v>
          </cell>
          <cell r="K305">
            <v>15.166</v>
          </cell>
          <cell r="L305">
            <v>17.776</v>
          </cell>
          <cell r="N305">
            <v>15.166</v>
          </cell>
          <cell r="O305">
            <v>17.776</v>
          </cell>
          <cell r="R305">
            <v>2.6438000000000001</v>
          </cell>
          <cell r="S305">
            <v>0.74370000000000003</v>
          </cell>
          <cell r="T305">
            <v>0.20380000000000001</v>
          </cell>
          <cell r="U305">
            <v>0.14649999999999999</v>
          </cell>
          <cell r="V305">
            <v>7.3700000000000002E-2</v>
          </cell>
          <cell r="W305">
            <v>5.8599999999999999E-2</v>
          </cell>
          <cell r="X305">
            <v>0.21429999999999999</v>
          </cell>
          <cell r="Y305">
            <v>4.0843999999999996</v>
          </cell>
          <cell r="AB305">
            <v>40.095999999999997</v>
          </cell>
          <cell r="AC305">
            <v>11.279</v>
          </cell>
          <cell r="AD305">
            <v>3.0910000000000002</v>
          </cell>
          <cell r="AE305">
            <v>2.222</v>
          </cell>
          <cell r="AF305">
            <v>1.1180000000000001</v>
          </cell>
          <cell r="AG305">
            <v>0.88900000000000001</v>
          </cell>
          <cell r="AH305">
            <v>3.25</v>
          </cell>
          <cell r="AI305">
            <v>61.945000000000007</v>
          </cell>
          <cell r="AL305">
            <v>31.632999999999999</v>
          </cell>
          <cell r="AM305">
            <v>12.128</v>
          </cell>
          <cell r="AN305">
            <v>3.052</v>
          </cell>
          <cell r="AO305">
            <v>2.702</v>
          </cell>
          <cell r="AP305">
            <v>1.2909999999999999</v>
          </cell>
          <cell r="AQ305">
            <v>1.0660000000000001</v>
          </cell>
          <cell r="AR305">
            <v>2.9529999999999998</v>
          </cell>
          <cell r="AS305">
            <v>54.824999999999996</v>
          </cell>
          <cell r="AU305">
            <v>1</v>
          </cell>
          <cell r="AX305">
            <v>31.632999999999999</v>
          </cell>
          <cell r="AY305">
            <v>12.128</v>
          </cell>
          <cell r="AZ305">
            <v>3.052</v>
          </cell>
          <cell r="BA305">
            <v>2.702</v>
          </cell>
          <cell r="BB305">
            <v>1.2909999999999999</v>
          </cell>
          <cell r="BC305">
            <v>1.0660000000000001</v>
          </cell>
          <cell r="BD305">
            <v>2.9529999999999998</v>
          </cell>
          <cell r="BE305">
            <v>54.824999999999996</v>
          </cell>
          <cell r="BH305">
            <v>1.19</v>
          </cell>
          <cell r="BI305">
            <v>0.443</v>
          </cell>
          <cell r="BJ305">
            <v>9.4E-2</v>
          </cell>
          <cell r="BK305">
            <v>8.5999999999999993E-2</v>
          </cell>
          <cell r="BL305">
            <v>3.5999999999999997E-2</v>
          </cell>
          <cell r="BM305">
            <v>0.03</v>
          </cell>
          <cell r="BN305">
            <v>7.1999999999999995E-2</v>
          </cell>
          <cell r="BO305">
            <v>1.9510000000000003</v>
          </cell>
          <cell r="BR305">
            <v>2.0990000000000002</v>
          </cell>
          <cell r="BS305">
            <v>1.1100000000000001</v>
          </cell>
          <cell r="BT305">
            <v>0.30399999999999999</v>
          </cell>
          <cell r="BU305">
            <v>0.28000000000000003</v>
          </cell>
          <cell r="BV305">
            <v>0.14899999999999999</v>
          </cell>
          <cell r="BW305">
            <v>0.123</v>
          </cell>
          <cell r="BX305">
            <v>0.34</v>
          </cell>
          <cell r="BY305">
            <v>4.4050000000000002</v>
          </cell>
          <cell r="CA305">
            <v>0.46200000000000002</v>
          </cell>
          <cell r="CB305">
            <v>0.47499999999999998</v>
          </cell>
          <cell r="CD305">
            <v>12.895999999999999</v>
          </cell>
          <cell r="CE305">
            <v>13.22</v>
          </cell>
          <cell r="CF305">
            <v>12.965</v>
          </cell>
          <cell r="CH305">
            <v>0.35</v>
          </cell>
          <cell r="CI305">
            <v>-6.33</v>
          </cell>
          <cell r="CQ305" t="str">
            <v>PriceTableXTXNGL</v>
          </cell>
        </row>
        <row r="306">
          <cell r="B306" t="str">
            <v>81-40-144T</v>
          </cell>
          <cell r="C306" t="str">
            <v>Total-GTH00200WS</v>
          </cell>
          <cell r="D306" t="str">
            <v>Mary's Creek 6H</v>
          </cell>
          <cell r="E306">
            <v>45.142000000000003</v>
          </cell>
          <cell r="F306">
            <v>53.561999999999998</v>
          </cell>
          <cell r="G306">
            <v>20.847000000000001</v>
          </cell>
          <cell r="H306">
            <v>23.259</v>
          </cell>
          <cell r="K306">
            <v>65.989000000000004</v>
          </cell>
          <cell r="L306">
            <v>76.820999999999998</v>
          </cell>
          <cell r="N306">
            <v>65.989000000000004</v>
          </cell>
          <cell r="O306">
            <v>76.820999999999998</v>
          </cell>
          <cell r="R306">
            <v>2.6698</v>
          </cell>
          <cell r="S306">
            <v>0.73929999999999996</v>
          </cell>
          <cell r="T306">
            <v>0.1923</v>
          </cell>
          <cell r="U306">
            <v>0.1457</v>
          </cell>
          <cell r="V306">
            <v>6.54E-2</v>
          </cell>
          <cell r="W306">
            <v>4.9500000000000002E-2</v>
          </cell>
          <cell r="X306">
            <v>0.1948</v>
          </cell>
          <cell r="Y306">
            <v>4.0568</v>
          </cell>
          <cell r="AB306">
            <v>176.17699999999999</v>
          </cell>
          <cell r="AC306">
            <v>48.786000000000001</v>
          </cell>
          <cell r="AD306">
            <v>12.69</v>
          </cell>
          <cell r="AE306">
            <v>9.6150000000000002</v>
          </cell>
          <cell r="AF306">
            <v>4.3159999999999998</v>
          </cell>
          <cell r="AG306">
            <v>3.266</v>
          </cell>
          <cell r="AH306">
            <v>12.855</v>
          </cell>
          <cell r="AI306">
            <v>267.70499999999998</v>
          </cell>
          <cell r="AL306">
            <v>138.994</v>
          </cell>
          <cell r="AM306">
            <v>52.457000000000001</v>
          </cell>
          <cell r="AN306">
            <v>12.531000000000001</v>
          </cell>
          <cell r="AO306">
            <v>11.69</v>
          </cell>
          <cell r="AP306">
            <v>4.9850000000000003</v>
          </cell>
          <cell r="AQ306">
            <v>3.9159999999999999</v>
          </cell>
          <cell r="AR306">
            <v>11.682</v>
          </cell>
          <cell r="AS306">
            <v>236.255</v>
          </cell>
          <cell r="AU306">
            <v>1</v>
          </cell>
          <cell r="AX306">
            <v>138.994</v>
          </cell>
          <cell r="AY306">
            <v>52.457000000000001</v>
          </cell>
          <cell r="AZ306">
            <v>12.531000000000001</v>
          </cell>
          <cell r="BA306">
            <v>11.69</v>
          </cell>
          <cell r="BB306">
            <v>4.9850000000000003</v>
          </cell>
          <cell r="BC306">
            <v>3.9159999999999999</v>
          </cell>
          <cell r="BD306">
            <v>11.682</v>
          </cell>
          <cell r="BE306">
            <v>236.255</v>
          </cell>
          <cell r="BH306">
            <v>5.2270000000000003</v>
          </cell>
          <cell r="BI306">
            <v>1.915</v>
          </cell>
          <cell r="BJ306">
            <v>0.38500000000000001</v>
          </cell>
          <cell r="BK306">
            <v>0.373</v>
          </cell>
          <cell r="BL306">
            <v>0.13700000000000001</v>
          </cell>
          <cell r="BM306">
            <v>0.109</v>
          </cell>
          <cell r="BN306">
            <v>0.28599999999999998</v>
          </cell>
          <cell r="BO306">
            <v>8.4320000000000004</v>
          </cell>
          <cell r="BR306">
            <v>9.2210000000000001</v>
          </cell>
          <cell r="BS306">
            <v>4.8029999999999999</v>
          </cell>
          <cell r="BT306">
            <v>1.248</v>
          </cell>
          <cell r="BU306">
            <v>1.2130000000000001</v>
          </cell>
          <cell r="BV306">
            <v>0.57499999999999996</v>
          </cell>
          <cell r="BW306">
            <v>0.45100000000000001</v>
          </cell>
          <cell r="BX306">
            <v>1.347</v>
          </cell>
          <cell r="BY306">
            <v>18.858000000000001</v>
          </cell>
          <cell r="CA306">
            <v>1.9970000000000001</v>
          </cell>
          <cell r="CB306">
            <v>2.0550000000000002</v>
          </cell>
          <cell r="CD306">
            <v>55.907999999999994</v>
          </cell>
          <cell r="CE306">
            <v>57.313000000000002</v>
          </cell>
          <cell r="CF306">
            <v>56.206000000000003</v>
          </cell>
          <cell r="CH306">
            <v>0.35</v>
          </cell>
          <cell r="CI306">
            <v>-27.36</v>
          </cell>
          <cell r="CQ306" t="str">
            <v>PriceTableXTXNGL</v>
          </cell>
        </row>
        <row r="307">
          <cell r="B307" t="str">
            <v>81-40-179T</v>
          </cell>
          <cell r="C307" t="str">
            <v>Total-GTH00200WS</v>
          </cell>
          <cell r="D307" t="str">
            <v>Chesapeake Ward</v>
          </cell>
          <cell r="E307">
            <v>308.61900000000003</v>
          </cell>
          <cell r="F307">
            <v>356.67</v>
          </cell>
          <cell r="G307">
            <v>142.524</v>
          </cell>
          <cell r="H307">
            <v>154.88300000000001</v>
          </cell>
          <cell r="K307">
            <v>451.14300000000003</v>
          </cell>
          <cell r="L307">
            <v>511.553</v>
          </cell>
          <cell r="N307">
            <v>451.14300000000003</v>
          </cell>
          <cell r="O307">
            <v>511.553</v>
          </cell>
          <cell r="R307">
            <v>2.4958999999999998</v>
          </cell>
          <cell r="S307">
            <v>0.6552</v>
          </cell>
          <cell r="T307">
            <v>0.16589999999999999</v>
          </cell>
          <cell r="U307">
            <v>0.14449999999999999</v>
          </cell>
          <cell r="V307">
            <v>5.9799999999999999E-2</v>
          </cell>
          <cell r="W307">
            <v>4.0500000000000001E-2</v>
          </cell>
          <cell r="X307">
            <v>6.7100000000000007E-2</v>
          </cell>
          <cell r="Y307">
            <v>3.6288999999999998</v>
          </cell>
          <cell r="AB307">
            <v>1126.008</v>
          </cell>
          <cell r="AC307">
            <v>295.589</v>
          </cell>
          <cell r="AD307">
            <v>74.844999999999999</v>
          </cell>
          <cell r="AE307">
            <v>65.19</v>
          </cell>
          <cell r="AF307">
            <v>26.978000000000002</v>
          </cell>
          <cell r="AG307">
            <v>18.271000000000001</v>
          </cell>
          <cell r="AH307">
            <v>30.271999999999998</v>
          </cell>
          <cell r="AI307">
            <v>1637.153</v>
          </cell>
          <cell r="AL307">
            <v>888.35599999999999</v>
          </cell>
          <cell r="AM307">
            <v>317.82799999999997</v>
          </cell>
          <cell r="AN307">
            <v>73.906000000000006</v>
          </cell>
          <cell r="AO307">
            <v>79.259</v>
          </cell>
          <cell r="AP307">
            <v>31.157</v>
          </cell>
          <cell r="AQ307">
            <v>21.907</v>
          </cell>
          <cell r="AR307">
            <v>27.51</v>
          </cell>
          <cell r="AS307">
            <v>1439.9229999999998</v>
          </cell>
          <cell r="AU307">
            <v>1</v>
          </cell>
          <cell r="AX307">
            <v>888.35599999999999</v>
          </cell>
          <cell r="AY307">
            <v>317.82799999999997</v>
          </cell>
          <cell r="AZ307">
            <v>73.906000000000006</v>
          </cell>
          <cell r="BA307">
            <v>79.259</v>
          </cell>
          <cell r="BB307">
            <v>31.157</v>
          </cell>
          <cell r="BC307">
            <v>21.907</v>
          </cell>
          <cell r="BD307">
            <v>27.51</v>
          </cell>
          <cell r="BE307">
            <v>1439.9229999999998</v>
          </cell>
          <cell r="BH307">
            <v>33.406999999999996</v>
          </cell>
          <cell r="BI307">
            <v>11.602</v>
          </cell>
          <cell r="BJ307">
            <v>2.2709999999999999</v>
          </cell>
          <cell r="BK307">
            <v>2.528</v>
          </cell>
          <cell r="BL307">
            <v>0.85699999999999998</v>
          </cell>
          <cell r="BM307">
            <v>0.60799999999999998</v>
          </cell>
          <cell r="BN307">
            <v>0.67300000000000004</v>
          </cell>
          <cell r="BO307">
            <v>51.945999999999998</v>
          </cell>
          <cell r="BR307">
            <v>58.933999999999997</v>
          </cell>
          <cell r="BS307">
            <v>29.100999999999999</v>
          </cell>
          <cell r="BT307">
            <v>7.3630000000000004</v>
          </cell>
          <cell r="BU307">
            <v>8.2219999999999995</v>
          </cell>
          <cell r="BV307">
            <v>3.5910000000000002</v>
          </cell>
          <cell r="BW307">
            <v>2.5249999999999999</v>
          </cell>
          <cell r="BX307">
            <v>3.1709999999999998</v>
          </cell>
          <cell r="BY307">
            <v>112.907</v>
          </cell>
          <cell r="CA307">
            <v>13.297000000000001</v>
          </cell>
          <cell r="CB307">
            <v>13.682</v>
          </cell>
          <cell r="CD307">
            <v>384.964</v>
          </cell>
          <cell r="CE307">
            <v>394.637</v>
          </cell>
          <cell r="CF307">
            <v>387.01299999999998</v>
          </cell>
          <cell r="CH307">
            <v>0.35</v>
          </cell>
          <cell r="CI307">
            <v>-182.22</v>
          </cell>
          <cell r="CQ307" t="str">
            <v>PriceTableXTXNGL</v>
          </cell>
        </row>
        <row r="308">
          <cell r="B308" t="str">
            <v>81-40-226T</v>
          </cell>
          <cell r="C308" t="str">
            <v>Total-GTH00200WS</v>
          </cell>
          <cell r="D308" t="str">
            <v>Bosler</v>
          </cell>
          <cell r="E308">
            <v>60.606999999999999</v>
          </cell>
          <cell r="F308">
            <v>76.290999999999997</v>
          </cell>
          <cell r="G308">
            <v>27.989000000000001</v>
          </cell>
          <cell r="H308">
            <v>33.128999999999998</v>
          </cell>
          <cell r="K308">
            <v>88.596000000000004</v>
          </cell>
          <cell r="L308">
            <v>109.41999999999999</v>
          </cell>
          <cell r="N308">
            <v>88.596000000000004</v>
          </cell>
          <cell r="O308">
            <v>109.41999999999999</v>
          </cell>
          <cell r="R308">
            <v>3.121</v>
          </cell>
          <cell r="S308">
            <v>1.0507</v>
          </cell>
          <cell r="T308">
            <v>0.32579999999999998</v>
          </cell>
          <cell r="U308">
            <v>0.20330000000000001</v>
          </cell>
          <cell r="V308">
            <v>0.11409999999999999</v>
          </cell>
          <cell r="W308">
            <v>0.1055</v>
          </cell>
          <cell r="X308">
            <v>0.2984</v>
          </cell>
          <cell r="Y308">
            <v>5.2187999999999999</v>
          </cell>
          <cell r="AB308">
            <v>276.50799999999998</v>
          </cell>
          <cell r="AC308">
            <v>93.087999999999994</v>
          </cell>
          <cell r="AD308">
            <v>28.864999999999998</v>
          </cell>
          <cell r="AE308">
            <v>18.012</v>
          </cell>
          <cell r="AF308">
            <v>10.109</v>
          </cell>
          <cell r="AG308">
            <v>9.3469999999999995</v>
          </cell>
          <cell r="AH308">
            <v>26.437000000000001</v>
          </cell>
          <cell r="AI308">
            <v>462.36599999999999</v>
          </cell>
          <cell r="AL308">
            <v>218.149</v>
          </cell>
          <cell r="AM308">
            <v>100.092</v>
          </cell>
          <cell r="AN308">
            <v>28.503</v>
          </cell>
          <cell r="AO308">
            <v>21.899000000000001</v>
          </cell>
          <cell r="AP308">
            <v>11.675000000000001</v>
          </cell>
          <cell r="AQ308">
            <v>11.207000000000001</v>
          </cell>
          <cell r="AR308">
            <v>24.024999999999999</v>
          </cell>
          <cell r="AS308">
            <v>415.54999999999995</v>
          </cell>
          <cell r="AU308">
            <v>1</v>
          </cell>
          <cell r="AX308">
            <v>218.149</v>
          </cell>
          <cell r="AY308">
            <v>100.092</v>
          </cell>
          <cell r="AZ308">
            <v>28.503</v>
          </cell>
          <cell r="BA308">
            <v>21.899000000000001</v>
          </cell>
          <cell r="BB308">
            <v>11.675000000000001</v>
          </cell>
          <cell r="BC308">
            <v>11.207000000000001</v>
          </cell>
          <cell r="BD308">
            <v>24.024999999999999</v>
          </cell>
          <cell r="BE308">
            <v>415.54999999999995</v>
          </cell>
          <cell r="BH308">
            <v>8.2040000000000006</v>
          </cell>
          <cell r="BI308">
            <v>3.6539999999999999</v>
          </cell>
          <cell r="BJ308">
            <v>0.876</v>
          </cell>
          <cell r="BK308">
            <v>0.69899999999999995</v>
          </cell>
          <cell r="BL308">
            <v>0.32100000000000001</v>
          </cell>
          <cell r="BM308">
            <v>0.311</v>
          </cell>
          <cell r="BN308">
            <v>0.58799999999999997</v>
          </cell>
          <cell r="BO308">
            <v>14.652999999999999</v>
          </cell>
          <cell r="BR308">
            <v>14.472</v>
          </cell>
          <cell r="BS308">
            <v>9.1649999999999991</v>
          </cell>
          <cell r="BT308">
            <v>2.84</v>
          </cell>
          <cell r="BU308">
            <v>2.2719999999999998</v>
          </cell>
          <cell r="BV308">
            <v>1.3460000000000001</v>
          </cell>
          <cell r="BW308">
            <v>1.292</v>
          </cell>
          <cell r="BX308">
            <v>2.7690000000000001</v>
          </cell>
          <cell r="BY308">
            <v>34.155999999999999</v>
          </cell>
          <cell r="CA308">
            <v>2.8450000000000002</v>
          </cell>
          <cell r="CB308">
            <v>2.927</v>
          </cell>
          <cell r="CD308">
            <v>72.336999999999975</v>
          </cell>
          <cell r="CE308">
            <v>74.155000000000001</v>
          </cell>
          <cell r="CF308">
            <v>72.721999999999994</v>
          </cell>
          <cell r="CH308">
            <v>0.35</v>
          </cell>
          <cell r="CI308">
            <v>-38.979999999999997</v>
          </cell>
          <cell r="CQ308" t="str">
            <v>PriceTableXTXNGL</v>
          </cell>
        </row>
        <row r="309">
          <cell r="B309" t="str">
            <v>81-40-335T</v>
          </cell>
          <cell r="C309" t="str">
            <v>Total-GTH00200WS</v>
          </cell>
          <cell r="D309" t="str">
            <v>Benbrook #1</v>
          </cell>
          <cell r="E309">
            <v>35.603000000000002</v>
          </cell>
          <cell r="F309">
            <v>42.685000000000002</v>
          </cell>
          <cell r="G309">
            <v>16.442</v>
          </cell>
          <cell r="H309">
            <v>18.536000000000001</v>
          </cell>
          <cell r="K309">
            <v>52.045000000000002</v>
          </cell>
          <cell r="L309">
            <v>61.221000000000004</v>
          </cell>
          <cell r="N309">
            <v>52.045000000000002</v>
          </cell>
          <cell r="O309">
            <v>61.221000000000004</v>
          </cell>
          <cell r="R309">
            <v>2.5819000000000001</v>
          </cell>
          <cell r="S309">
            <v>0.83099999999999996</v>
          </cell>
          <cell r="T309">
            <v>0.24990000000000001</v>
          </cell>
          <cell r="U309">
            <v>0.17949999999999999</v>
          </cell>
          <cell r="V309">
            <v>9.5299999999999996E-2</v>
          </cell>
          <cell r="W309">
            <v>7.6999999999999999E-2</v>
          </cell>
          <cell r="X309">
            <v>0.2356</v>
          </cell>
          <cell r="Y309">
            <v>4.2502000000000004</v>
          </cell>
          <cell r="AB309">
            <v>134.375</v>
          </cell>
          <cell r="AC309">
            <v>43.249000000000002</v>
          </cell>
          <cell r="AD309">
            <v>13.006</v>
          </cell>
          <cell r="AE309">
            <v>9.3420000000000005</v>
          </cell>
          <cell r="AF309">
            <v>4.96</v>
          </cell>
          <cell r="AG309">
            <v>4.0069999999999997</v>
          </cell>
          <cell r="AH309">
            <v>12.262</v>
          </cell>
          <cell r="AI309">
            <v>221.20100000000002</v>
          </cell>
          <cell r="AL309">
            <v>106.014</v>
          </cell>
          <cell r="AM309">
            <v>46.503</v>
          </cell>
          <cell r="AN309">
            <v>12.843</v>
          </cell>
          <cell r="AO309">
            <v>11.358000000000001</v>
          </cell>
          <cell r="AP309">
            <v>5.7279999999999998</v>
          </cell>
          <cell r="AQ309">
            <v>4.8040000000000003</v>
          </cell>
          <cell r="AR309">
            <v>11.143000000000001</v>
          </cell>
          <cell r="AS309">
            <v>198.393</v>
          </cell>
          <cell r="AU309">
            <v>1</v>
          </cell>
          <cell r="AX309">
            <v>106.014</v>
          </cell>
          <cell r="AY309">
            <v>46.503</v>
          </cell>
          <cell r="AZ309">
            <v>12.843</v>
          </cell>
          <cell r="BA309">
            <v>11.358000000000001</v>
          </cell>
          <cell r="BB309">
            <v>5.7279999999999998</v>
          </cell>
          <cell r="BC309">
            <v>4.8040000000000003</v>
          </cell>
          <cell r="BD309">
            <v>11.143000000000001</v>
          </cell>
          <cell r="BE309">
            <v>198.393</v>
          </cell>
          <cell r="BH309">
            <v>3.9870000000000001</v>
          </cell>
          <cell r="BI309">
            <v>1.698</v>
          </cell>
          <cell r="BJ309">
            <v>0.39500000000000002</v>
          </cell>
          <cell r="BK309">
            <v>0.36199999999999999</v>
          </cell>
          <cell r="BL309">
            <v>0.158</v>
          </cell>
          <cell r="BM309">
            <v>0.13300000000000001</v>
          </cell>
          <cell r="BN309">
            <v>0.27300000000000002</v>
          </cell>
          <cell r="BO309">
            <v>7.0060000000000002</v>
          </cell>
          <cell r="BR309">
            <v>7.0330000000000004</v>
          </cell>
          <cell r="BS309">
            <v>4.258</v>
          </cell>
          <cell r="BT309">
            <v>1.28</v>
          </cell>
          <cell r="BU309">
            <v>1.1779999999999999</v>
          </cell>
          <cell r="BV309">
            <v>0.66</v>
          </cell>
          <cell r="BW309">
            <v>0.55400000000000005</v>
          </cell>
          <cell r="BX309">
            <v>1.284</v>
          </cell>
          <cell r="BY309">
            <v>16.247</v>
          </cell>
          <cell r="CA309">
            <v>1.591</v>
          </cell>
          <cell r="CB309">
            <v>1.637</v>
          </cell>
          <cell r="CD309">
            <v>43.337000000000003</v>
          </cell>
          <cell r="CE309">
            <v>44.426000000000002</v>
          </cell>
          <cell r="CF309">
            <v>43.567999999999998</v>
          </cell>
          <cell r="CH309">
            <v>0.35</v>
          </cell>
          <cell r="CI309">
            <v>-21.81</v>
          </cell>
          <cell r="CQ309" t="str">
            <v>PriceTableXTXNGL</v>
          </cell>
        </row>
        <row r="312">
          <cell r="B312" t="str">
            <v>72-40-171</v>
          </cell>
          <cell r="C312" t="str">
            <v>Vantage-PUR01308</v>
          </cell>
          <cell r="D312" t="str">
            <v>Lloyd #1</v>
          </cell>
          <cell r="E312">
            <v>172.285</v>
          </cell>
          <cell r="F312">
            <v>200.119</v>
          </cell>
          <cell r="G312">
            <v>79.563999999999993</v>
          </cell>
          <cell r="H312">
            <v>86.900999999999996</v>
          </cell>
          <cell r="K312">
            <v>251.84899999999999</v>
          </cell>
          <cell r="L312">
            <v>287.02</v>
          </cell>
          <cell r="N312">
            <v>251.84899999999999</v>
          </cell>
          <cell r="O312">
            <v>287.02</v>
          </cell>
          <cell r="R312">
            <v>2.4321000000000002</v>
          </cell>
          <cell r="S312">
            <v>0.62629999999999997</v>
          </cell>
          <cell r="T312">
            <v>0.14410000000000001</v>
          </cell>
          <cell r="U312">
            <v>0.1545</v>
          </cell>
          <cell r="V312">
            <v>5.5500000000000001E-2</v>
          </cell>
          <cell r="W312">
            <v>3.8800000000000001E-2</v>
          </cell>
          <cell r="X312">
            <v>8.2699999999999996E-2</v>
          </cell>
          <cell r="Y312">
            <v>3.5339999999999998</v>
          </cell>
          <cell r="AB312">
            <v>612.52200000000005</v>
          </cell>
          <cell r="AC312">
            <v>157.733</v>
          </cell>
          <cell r="AD312">
            <v>36.290999999999997</v>
          </cell>
          <cell r="AE312">
            <v>38.911000000000001</v>
          </cell>
          <cell r="AF312">
            <v>13.978</v>
          </cell>
          <cell r="AG312">
            <v>9.7720000000000002</v>
          </cell>
          <cell r="AH312">
            <v>20.827999999999999</v>
          </cell>
          <cell r="AI312">
            <v>890.03500000000008</v>
          </cell>
          <cell r="AL312">
            <v>483.245</v>
          </cell>
          <cell r="AM312">
            <v>169.6</v>
          </cell>
          <cell r="AN312">
            <v>35.835999999999999</v>
          </cell>
          <cell r="AO312">
            <v>47.308</v>
          </cell>
          <cell r="AP312">
            <v>16.143000000000001</v>
          </cell>
          <cell r="AQ312">
            <v>11.717000000000001</v>
          </cell>
          <cell r="AR312">
            <v>18.928000000000001</v>
          </cell>
          <cell r="AS312">
            <v>782.77700000000004</v>
          </cell>
          <cell r="AU312">
            <v>0.95</v>
          </cell>
          <cell r="AX312">
            <v>459.08300000000003</v>
          </cell>
          <cell r="AY312">
            <v>161.12</v>
          </cell>
          <cell r="AZ312">
            <v>34.043999999999997</v>
          </cell>
          <cell r="BA312">
            <v>44.942999999999998</v>
          </cell>
          <cell r="BB312">
            <v>15.336</v>
          </cell>
          <cell r="BC312">
            <v>11.131</v>
          </cell>
          <cell r="BD312">
            <v>17.981999999999999</v>
          </cell>
          <cell r="BE312">
            <v>743.6389999999999</v>
          </cell>
          <cell r="BH312">
            <v>18.172999999999998</v>
          </cell>
          <cell r="BI312">
            <v>6.1909999999999998</v>
          </cell>
          <cell r="BJ312">
            <v>1.101</v>
          </cell>
          <cell r="BK312">
            <v>1.5089999999999999</v>
          </cell>
          <cell r="BL312">
            <v>0.44400000000000001</v>
          </cell>
          <cell r="BM312">
            <v>0.32500000000000001</v>
          </cell>
          <cell r="BN312">
            <v>0.46300000000000002</v>
          </cell>
          <cell r="BO312">
            <v>28.205999999999996</v>
          </cell>
          <cell r="BR312">
            <v>32.058</v>
          </cell>
          <cell r="BS312">
            <v>15.529</v>
          </cell>
          <cell r="BT312">
            <v>3.57</v>
          </cell>
          <cell r="BU312">
            <v>4.9080000000000004</v>
          </cell>
          <cell r="BV312">
            <v>1.861</v>
          </cell>
          <cell r="BW312">
            <v>1.351</v>
          </cell>
          <cell r="BX312">
            <v>2.1819999999999999</v>
          </cell>
          <cell r="BY312">
            <v>61.459000000000003</v>
          </cell>
          <cell r="CA312">
            <v>7.4610000000000003</v>
          </cell>
          <cell r="CB312">
            <v>7.6769999999999996</v>
          </cell>
          <cell r="CD312">
            <v>217.88399999999999</v>
          </cell>
          <cell r="CE312">
            <v>223.35900000000001</v>
          </cell>
          <cell r="CF312">
            <v>219.04400000000001</v>
          </cell>
          <cell r="CH312">
            <v>0.35</v>
          </cell>
          <cell r="CI312">
            <v>-100.46</v>
          </cell>
          <cell r="CQ312" t="str">
            <v>PriceTableXTXNGL</v>
          </cell>
        </row>
        <row r="313">
          <cell r="B313" t="str">
            <v>72-40-184</v>
          </cell>
          <cell r="C313" t="str">
            <v>Vantage-PUR01308</v>
          </cell>
          <cell r="D313" t="str">
            <v>Boling 1</v>
          </cell>
          <cell r="E313">
            <v>263.23</v>
          </cell>
          <cell r="F313">
            <v>301.73899999999998</v>
          </cell>
          <cell r="G313">
            <v>121.563</v>
          </cell>
          <cell r="H313">
            <v>131.029</v>
          </cell>
          <cell r="K313">
            <v>384.79300000000001</v>
          </cell>
          <cell r="L313">
            <v>432.76799999999997</v>
          </cell>
          <cell r="N313">
            <v>384.79300000000001</v>
          </cell>
          <cell r="O313">
            <v>432.76799999999997</v>
          </cell>
          <cell r="R313">
            <v>2.3031000000000001</v>
          </cell>
          <cell r="S313">
            <v>0.56899999999999995</v>
          </cell>
          <cell r="T313">
            <v>0.13650000000000001</v>
          </cell>
          <cell r="U313">
            <v>0.13519999999999999</v>
          </cell>
          <cell r="V313">
            <v>4.9000000000000002E-2</v>
          </cell>
          <cell r="W313">
            <v>3.2399999999999998E-2</v>
          </cell>
          <cell r="X313">
            <v>6.2399999999999997E-2</v>
          </cell>
          <cell r="Y313">
            <v>3.2875999999999999</v>
          </cell>
          <cell r="AB313">
            <v>886.21699999999998</v>
          </cell>
          <cell r="AC313">
            <v>218.947</v>
          </cell>
          <cell r="AD313">
            <v>52.524000000000001</v>
          </cell>
          <cell r="AE313">
            <v>52.024000000000001</v>
          </cell>
          <cell r="AF313">
            <v>18.855</v>
          </cell>
          <cell r="AG313">
            <v>12.467000000000001</v>
          </cell>
          <cell r="AH313">
            <v>24.010999999999999</v>
          </cell>
          <cell r="AI313">
            <v>1265.0450000000001</v>
          </cell>
          <cell r="AL313">
            <v>699.17499999999995</v>
          </cell>
          <cell r="AM313">
            <v>235.42</v>
          </cell>
          <cell r="AN313">
            <v>51.865000000000002</v>
          </cell>
          <cell r="AO313">
            <v>63.250999999999998</v>
          </cell>
          <cell r="AP313">
            <v>21.776</v>
          </cell>
          <cell r="AQ313">
            <v>14.948</v>
          </cell>
          <cell r="AR313">
            <v>21.82</v>
          </cell>
          <cell r="AS313">
            <v>1108.2550000000001</v>
          </cell>
          <cell r="AU313">
            <v>0.95</v>
          </cell>
          <cell r="AX313">
            <v>664.21600000000001</v>
          </cell>
          <cell r="AY313">
            <v>223.649</v>
          </cell>
          <cell r="AZ313">
            <v>49.271999999999998</v>
          </cell>
          <cell r="BA313">
            <v>60.088000000000001</v>
          </cell>
          <cell r="BB313">
            <v>20.687000000000001</v>
          </cell>
          <cell r="BC313">
            <v>14.201000000000001</v>
          </cell>
          <cell r="BD313">
            <v>20.728999999999999</v>
          </cell>
          <cell r="BE313">
            <v>1052.8420000000001</v>
          </cell>
          <cell r="BH313">
            <v>26.292999999999999</v>
          </cell>
          <cell r="BI313">
            <v>8.5939999999999994</v>
          </cell>
          <cell r="BJ313">
            <v>1.5940000000000001</v>
          </cell>
          <cell r="BK313">
            <v>2.0179999999999998</v>
          </cell>
          <cell r="BL313">
            <v>0.59899999999999998</v>
          </cell>
          <cell r="BM313">
            <v>0.41499999999999998</v>
          </cell>
          <cell r="BN313">
            <v>0.53400000000000003</v>
          </cell>
          <cell r="BO313">
            <v>40.046999999999997</v>
          </cell>
          <cell r="BR313">
            <v>46.383000000000003</v>
          </cell>
          <cell r="BS313">
            <v>21.556000000000001</v>
          </cell>
          <cell r="BT313">
            <v>5.1669999999999998</v>
          </cell>
          <cell r="BU313">
            <v>6.5620000000000003</v>
          </cell>
          <cell r="BV313">
            <v>2.5099999999999998</v>
          </cell>
          <cell r="BW313">
            <v>1.7230000000000001</v>
          </cell>
          <cell r="BX313">
            <v>2.5150000000000001</v>
          </cell>
          <cell r="BY313">
            <v>86.416000000000011</v>
          </cell>
          <cell r="CA313">
            <v>11.249000000000001</v>
          </cell>
          <cell r="CB313">
            <v>11.574999999999999</v>
          </cell>
          <cell r="CD313">
            <v>334.77699999999999</v>
          </cell>
          <cell r="CE313">
            <v>343.18900000000002</v>
          </cell>
          <cell r="CF313">
            <v>336.55900000000003</v>
          </cell>
          <cell r="CH313">
            <v>0.35</v>
          </cell>
          <cell r="CI313">
            <v>-151.47</v>
          </cell>
          <cell r="CQ313" t="str">
            <v>PriceTableXTXNGL</v>
          </cell>
        </row>
        <row r="314">
          <cell r="B314" t="str">
            <v>72-40-185</v>
          </cell>
          <cell r="C314" t="str">
            <v>Vantage-PUR01308</v>
          </cell>
          <cell r="D314" t="str">
            <v>Boling 2</v>
          </cell>
          <cell r="E314">
            <v>0</v>
          </cell>
          <cell r="F314">
            <v>0</v>
          </cell>
          <cell r="G314">
            <v>0</v>
          </cell>
          <cell r="H314">
            <v>0</v>
          </cell>
          <cell r="K314">
            <v>0</v>
          </cell>
          <cell r="L314">
            <v>0</v>
          </cell>
          <cell r="N314">
            <v>0</v>
          </cell>
          <cell r="O314">
            <v>0</v>
          </cell>
          <cell r="R314">
            <v>2.2101000000000002</v>
          </cell>
          <cell r="S314">
            <v>0.53039999999999998</v>
          </cell>
          <cell r="T314">
            <v>0.1222</v>
          </cell>
          <cell r="U314">
            <v>0.1226</v>
          </cell>
          <cell r="V314">
            <v>4.5699999999999998E-2</v>
          </cell>
          <cell r="W314">
            <v>2.9899999999999999E-2</v>
          </cell>
          <cell r="X314">
            <v>0.2324</v>
          </cell>
          <cell r="Y314">
            <v>3.2932999999999999</v>
          </cell>
          <cell r="AB314">
            <v>0</v>
          </cell>
          <cell r="AC314">
            <v>0</v>
          </cell>
          <cell r="AD314">
            <v>0</v>
          </cell>
          <cell r="AE314">
            <v>0</v>
          </cell>
          <cell r="AF314">
            <v>0</v>
          </cell>
          <cell r="AG314">
            <v>0</v>
          </cell>
          <cell r="AH314">
            <v>0</v>
          </cell>
          <cell r="AI314">
            <v>0</v>
          </cell>
          <cell r="AL314">
            <v>0</v>
          </cell>
          <cell r="AM314">
            <v>0</v>
          </cell>
          <cell r="AN314">
            <v>0</v>
          </cell>
          <cell r="AO314">
            <v>0</v>
          </cell>
          <cell r="AP314">
            <v>0</v>
          </cell>
          <cell r="AQ314">
            <v>0</v>
          </cell>
          <cell r="AR314">
            <v>0</v>
          </cell>
          <cell r="AS314">
            <v>0</v>
          </cell>
          <cell r="AU314">
            <v>0.95</v>
          </cell>
          <cell r="AX314">
            <v>0</v>
          </cell>
          <cell r="AY314">
            <v>0</v>
          </cell>
          <cell r="AZ314">
            <v>0</v>
          </cell>
          <cell r="BA314">
            <v>0</v>
          </cell>
          <cell r="BB314">
            <v>0</v>
          </cell>
          <cell r="BC314">
            <v>0</v>
          </cell>
          <cell r="BD314">
            <v>0</v>
          </cell>
          <cell r="BE314">
            <v>0</v>
          </cell>
          <cell r="BH314">
            <v>0</v>
          </cell>
          <cell r="BI314">
            <v>0</v>
          </cell>
          <cell r="BJ314">
            <v>0</v>
          </cell>
          <cell r="BK314">
            <v>0</v>
          </cell>
          <cell r="BL314">
            <v>0</v>
          </cell>
          <cell r="BM314">
            <v>0</v>
          </cell>
          <cell r="BN314">
            <v>0</v>
          </cell>
          <cell r="BO314">
            <v>0</v>
          </cell>
          <cell r="BR314">
            <v>0</v>
          </cell>
          <cell r="BS314">
            <v>0</v>
          </cell>
          <cell r="BT314">
            <v>0</v>
          </cell>
          <cell r="BU314">
            <v>0</v>
          </cell>
          <cell r="BV314">
            <v>0</v>
          </cell>
          <cell r="BW314">
            <v>0</v>
          </cell>
          <cell r="BX314">
            <v>0</v>
          </cell>
          <cell r="BY314">
            <v>0</v>
          </cell>
          <cell r="CA314">
            <v>0</v>
          </cell>
          <cell r="CB314">
            <v>0</v>
          </cell>
          <cell r="CD314">
            <v>0</v>
          </cell>
          <cell r="CE314">
            <v>0</v>
          </cell>
          <cell r="CF314">
            <v>0</v>
          </cell>
          <cell r="CH314">
            <v>0.35</v>
          </cell>
          <cell r="CI314">
            <v>0</v>
          </cell>
          <cell r="CQ314" t="str">
            <v>PriceTableXTXNGL</v>
          </cell>
        </row>
        <row r="317">
          <cell r="B317" t="str">
            <v>72-10-172</v>
          </cell>
          <cell r="C317" t="str">
            <v>XTO-GTH00191</v>
          </cell>
          <cell r="D317" t="str">
            <v>Quincy CDP</v>
          </cell>
          <cell r="E317">
            <v>1162.712</v>
          </cell>
          <cell r="F317">
            <v>1400.298</v>
          </cell>
          <cell r="G317">
            <v>536.95500000000004</v>
          </cell>
          <cell r="H317">
            <v>608.07500000000005</v>
          </cell>
          <cell r="K317">
            <v>1699.6669999999999</v>
          </cell>
          <cell r="L317">
            <v>2008.373</v>
          </cell>
          <cell r="N317">
            <v>1699.6669999999999</v>
          </cell>
          <cell r="O317">
            <v>2008.373</v>
          </cell>
          <cell r="R317">
            <v>2.7483</v>
          </cell>
          <cell r="S317">
            <v>0.83689999999999998</v>
          </cell>
          <cell r="T317">
            <v>0.1915</v>
          </cell>
          <cell r="U317">
            <v>0.2394</v>
          </cell>
          <cell r="V317">
            <v>8.8300000000000003E-2</v>
          </cell>
          <cell r="W317">
            <v>7.2400000000000006E-2</v>
          </cell>
          <cell r="X317">
            <v>0.1431</v>
          </cell>
          <cell r="Y317">
            <v>4.3198999999999996</v>
          </cell>
          <cell r="AB317">
            <v>4671.1949999999997</v>
          </cell>
          <cell r="AC317">
            <v>1422.451</v>
          </cell>
          <cell r="AD317">
            <v>325.48599999999999</v>
          </cell>
          <cell r="AE317">
            <v>406.9</v>
          </cell>
          <cell r="AF317">
            <v>150.08099999999999</v>
          </cell>
          <cell r="AG317">
            <v>123.056</v>
          </cell>
          <cell r="AH317">
            <v>243.22200000000001</v>
          </cell>
          <cell r="AI317">
            <v>7342.3909999999987</v>
          </cell>
          <cell r="AL317">
            <v>3685.306</v>
          </cell>
          <cell r="AM317">
            <v>1529.473</v>
          </cell>
          <cell r="AN317">
            <v>321.404</v>
          </cell>
          <cell r="AO317">
            <v>494.714</v>
          </cell>
          <cell r="AP317">
            <v>173.33199999999999</v>
          </cell>
          <cell r="AQ317">
            <v>147.54400000000001</v>
          </cell>
          <cell r="AR317">
            <v>221.03</v>
          </cell>
          <cell r="AS317">
            <v>6572.8030000000008</v>
          </cell>
          <cell r="AU317">
            <v>1</v>
          </cell>
          <cell r="AX317">
            <v>3685.306</v>
          </cell>
          <cell r="AY317">
            <v>1529.473</v>
          </cell>
          <cell r="AZ317">
            <v>321.404</v>
          </cell>
          <cell r="BA317">
            <v>494.714</v>
          </cell>
          <cell r="BB317">
            <v>173.33199999999999</v>
          </cell>
          <cell r="BC317">
            <v>147.54400000000001</v>
          </cell>
          <cell r="BD317">
            <v>221.03</v>
          </cell>
          <cell r="BE317">
            <v>6572.8030000000008</v>
          </cell>
          <cell r="BH317">
            <v>138.589</v>
          </cell>
          <cell r="BI317">
            <v>55.834000000000003</v>
          </cell>
          <cell r="BJ317">
            <v>9.8780000000000001</v>
          </cell>
          <cell r="BK317">
            <v>15.782</v>
          </cell>
          <cell r="BL317">
            <v>4.7670000000000003</v>
          </cell>
          <cell r="BM317">
            <v>4.0940000000000003</v>
          </cell>
          <cell r="BN317">
            <v>5.4059999999999997</v>
          </cell>
          <cell r="BO317">
            <v>234.35</v>
          </cell>
          <cell r="BR317">
            <v>244.483</v>
          </cell>
          <cell r="BS317">
            <v>140.04300000000001</v>
          </cell>
          <cell r="BT317">
            <v>32.021000000000001</v>
          </cell>
          <cell r="BU317">
            <v>51.322000000000003</v>
          </cell>
          <cell r="BV317">
            <v>19.978999999999999</v>
          </cell>
          <cell r="BW317">
            <v>17.007000000000001</v>
          </cell>
          <cell r="BX317">
            <v>25.477</v>
          </cell>
          <cell r="BY317">
            <v>530.33199999999999</v>
          </cell>
          <cell r="CA317">
            <v>52.206000000000003</v>
          </cell>
          <cell r="CB317">
            <v>53.718000000000004</v>
          </cell>
          <cell r="CD317">
            <v>1424.3230000000001</v>
          </cell>
          <cell r="CE317">
            <v>1460.1120000000001</v>
          </cell>
          <cell r="CF317">
            <v>1431.904</v>
          </cell>
          <cell r="CH317">
            <v>0.3</v>
          </cell>
          <cell r="CI317">
            <v>-602.51</v>
          </cell>
          <cell r="CQ317" t="str">
            <v>PriceTableXTXNGL</v>
          </cell>
        </row>
        <row r="318">
          <cell r="B318" t="str">
            <v>72-40-159</v>
          </cell>
          <cell r="C318" t="str">
            <v>XTO-GTH00191</v>
          </cell>
          <cell r="D318" t="str">
            <v>Cotten 1</v>
          </cell>
          <cell r="E318">
            <v>19.809000000000001</v>
          </cell>
          <cell r="F318">
            <v>23.192</v>
          </cell>
          <cell r="G318">
            <v>9.1479999999999997</v>
          </cell>
          <cell r="H318">
            <v>10.071</v>
          </cell>
          <cell r="K318">
            <v>28.957000000000001</v>
          </cell>
          <cell r="L318">
            <v>33.262999999999998</v>
          </cell>
          <cell r="N318">
            <v>28.957000000000001</v>
          </cell>
          <cell r="O318">
            <v>33.262999999999998</v>
          </cell>
          <cell r="R318">
            <v>2.3111000000000002</v>
          </cell>
          <cell r="S318">
            <v>0.64749999999999996</v>
          </cell>
          <cell r="T318">
            <v>0.16389999999999999</v>
          </cell>
          <cell r="U318">
            <v>0.18329999999999999</v>
          </cell>
          <cell r="V318">
            <v>7.5600000000000001E-2</v>
          </cell>
          <cell r="W318">
            <v>5.5800000000000002E-2</v>
          </cell>
          <cell r="X318">
            <v>0.1431</v>
          </cell>
          <cell r="Y318">
            <v>3.5802999999999998</v>
          </cell>
          <cell r="AB318">
            <v>66.923000000000002</v>
          </cell>
          <cell r="AC318">
            <v>18.75</v>
          </cell>
          <cell r="AD318">
            <v>4.7460000000000004</v>
          </cell>
          <cell r="AE318">
            <v>5.3079999999999998</v>
          </cell>
          <cell r="AF318">
            <v>2.1890000000000001</v>
          </cell>
          <cell r="AG318">
            <v>1.6160000000000001</v>
          </cell>
          <cell r="AH318">
            <v>4.1440000000000001</v>
          </cell>
          <cell r="AI318">
            <v>103.676</v>
          </cell>
          <cell r="AL318">
            <v>52.798000000000002</v>
          </cell>
          <cell r="AM318">
            <v>20.161000000000001</v>
          </cell>
          <cell r="AN318">
            <v>4.6859999999999999</v>
          </cell>
          <cell r="AO318">
            <v>6.4539999999999997</v>
          </cell>
          <cell r="AP318">
            <v>2.528</v>
          </cell>
          <cell r="AQ318">
            <v>1.9379999999999999</v>
          </cell>
          <cell r="AR318">
            <v>3.766</v>
          </cell>
          <cell r="AS318">
            <v>92.331000000000017</v>
          </cell>
          <cell r="AU318">
            <v>1</v>
          </cell>
          <cell r="AX318">
            <v>52.798000000000002</v>
          </cell>
          <cell r="AY318">
            <v>20.161000000000001</v>
          </cell>
          <cell r="AZ318">
            <v>4.6859999999999999</v>
          </cell>
          <cell r="BA318">
            <v>6.4539999999999997</v>
          </cell>
          <cell r="BB318">
            <v>2.528</v>
          </cell>
          <cell r="BC318">
            <v>1.9379999999999999</v>
          </cell>
          <cell r="BD318">
            <v>3.766</v>
          </cell>
          <cell r="BE318">
            <v>92.331000000000017</v>
          </cell>
          <cell r="BH318">
            <v>1.986</v>
          </cell>
          <cell r="BI318">
            <v>0.73599999999999999</v>
          </cell>
          <cell r="BJ318">
            <v>0.14399999999999999</v>
          </cell>
          <cell r="BK318">
            <v>0.20599999999999999</v>
          </cell>
          <cell r="BL318">
            <v>7.0000000000000007E-2</v>
          </cell>
          <cell r="BM318">
            <v>5.3999999999999999E-2</v>
          </cell>
          <cell r="BN318">
            <v>9.1999999999999998E-2</v>
          </cell>
          <cell r="BO318">
            <v>3.2879999999999998</v>
          </cell>
          <cell r="BR318">
            <v>3.5030000000000001</v>
          </cell>
          <cell r="BS318">
            <v>1.8460000000000001</v>
          </cell>
          <cell r="BT318">
            <v>0.46700000000000003</v>
          </cell>
          <cell r="BU318">
            <v>0.67</v>
          </cell>
          <cell r="BV318">
            <v>0.29099999999999998</v>
          </cell>
          <cell r="BW318">
            <v>0.223</v>
          </cell>
          <cell r="BX318">
            <v>0.434</v>
          </cell>
          <cell r="BY318">
            <v>7.4340000000000002</v>
          </cell>
          <cell r="CA318">
            <v>0.86499999999999999</v>
          </cell>
          <cell r="CB318">
            <v>0.89</v>
          </cell>
          <cell r="CD318">
            <v>24.938999999999997</v>
          </cell>
          <cell r="CE318">
            <v>25.565999999999999</v>
          </cell>
          <cell r="CF318">
            <v>25.071999999999999</v>
          </cell>
          <cell r="CH318">
            <v>0.3</v>
          </cell>
          <cell r="CI318">
            <v>-9.98</v>
          </cell>
          <cell r="CQ318" t="str">
            <v>PriceTableXTXNGL</v>
          </cell>
        </row>
        <row r="319">
          <cell r="B319" t="str">
            <v>81-40-228</v>
          </cell>
          <cell r="C319" t="str">
            <v>XTO-GTH00191WS</v>
          </cell>
          <cell r="D319" t="str">
            <v>Mary's Creek</v>
          </cell>
          <cell r="E319">
            <v>165.316</v>
          </cell>
          <cell r="F319">
            <v>189.28800000000001</v>
          </cell>
          <cell r="G319">
            <v>76.344999999999999</v>
          </cell>
          <cell r="H319">
            <v>82.197999999999993</v>
          </cell>
          <cell r="K319">
            <v>241.661</v>
          </cell>
          <cell r="L319">
            <v>271.48599999999999</v>
          </cell>
          <cell r="N319">
            <v>241.661</v>
          </cell>
          <cell r="O319">
            <v>271.48599999999999</v>
          </cell>
          <cell r="R319">
            <v>2.3919000000000001</v>
          </cell>
          <cell r="S319">
            <v>0.5756</v>
          </cell>
          <cell r="T319">
            <v>0.13600000000000001</v>
          </cell>
          <cell r="U319">
            <v>0.1111</v>
          </cell>
          <cell r="V319">
            <v>4.5400000000000003E-2</v>
          </cell>
          <cell r="W319">
            <v>3.2599999999999997E-2</v>
          </cell>
          <cell r="X319">
            <v>5.4300000000000001E-2</v>
          </cell>
          <cell r="Y319">
            <v>3.3469000000000002</v>
          </cell>
          <cell r="AB319">
            <v>578.029</v>
          </cell>
          <cell r="AC319">
            <v>139.1</v>
          </cell>
          <cell r="AD319">
            <v>32.866</v>
          </cell>
          <cell r="AE319">
            <v>26.849</v>
          </cell>
          <cell r="AF319">
            <v>10.971</v>
          </cell>
          <cell r="AG319">
            <v>7.8780000000000001</v>
          </cell>
          <cell r="AH319">
            <v>13.122</v>
          </cell>
          <cell r="AI319">
            <v>808.81500000000005</v>
          </cell>
          <cell r="AL319">
            <v>456.03199999999998</v>
          </cell>
          <cell r="AM319">
            <v>149.566</v>
          </cell>
          <cell r="AN319">
            <v>32.454000000000001</v>
          </cell>
          <cell r="AO319">
            <v>32.643000000000001</v>
          </cell>
          <cell r="AP319">
            <v>12.670999999999999</v>
          </cell>
          <cell r="AQ319">
            <v>9.4459999999999997</v>
          </cell>
          <cell r="AR319">
            <v>11.925000000000001</v>
          </cell>
          <cell r="AS319">
            <v>704.73699999999997</v>
          </cell>
          <cell r="AU319">
            <v>1</v>
          </cell>
          <cell r="AX319">
            <v>456.03199999999998</v>
          </cell>
          <cell r="AY319">
            <v>149.566</v>
          </cell>
          <cell r="AZ319">
            <v>32.454000000000001</v>
          </cell>
          <cell r="BA319">
            <v>32.643000000000001</v>
          </cell>
          <cell r="BB319">
            <v>12.670999999999999</v>
          </cell>
          <cell r="BC319">
            <v>9.4459999999999997</v>
          </cell>
          <cell r="BD319">
            <v>11.925000000000001</v>
          </cell>
          <cell r="BE319">
            <v>704.73699999999997</v>
          </cell>
          <cell r="BH319">
            <v>17.149000000000001</v>
          </cell>
          <cell r="BI319">
            <v>5.46</v>
          </cell>
          <cell r="BJ319">
            <v>0.997</v>
          </cell>
          <cell r="BK319">
            <v>1.0409999999999999</v>
          </cell>
          <cell r="BL319">
            <v>0.34799999999999998</v>
          </cell>
          <cell r="BM319">
            <v>0.26200000000000001</v>
          </cell>
          <cell r="BN319">
            <v>0.29199999999999998</v>
          </cell>
          <cell r="BO319">
            <v>25.549000000000003</v>
          </cell>
          <cell r="BR319">
            <v>30.253</v>
          </cell>
          <cell r="BS319">
            <v>13.695</v>
          </cell>
          <cell r="BT319">
            <v>3.2330000000000001</v>
          </cell>
          <cell r="BU319">
            <v>3.3860000000000001</v>
          </cell>
          <cell r="BV319">
            <v>1.4610000000000001</v>
          </cell>
          <cell r="BW319">
            <v>1.089</v>
          </cell>
          <cell r="BX319">
            <v>1.375</v>
          </cell>
          <cell r="BY319">
            <v>54.491999999999997</v>
          </cell>
          <cell r="CA319">
            <v>7.0570000000000004</v>
          </cell>
          <cell r="CB319">
            <v>7.2610000000000001</v>
          </cell>
          <cell r="CD319">
            <v>209.733</v>
          </cell>
          <cell r="CE319">
            <v>215.00299999999999</v>
          </cell>
          <cell r="CF319">
            <v>210.84899999999999</v>
          </cell>
          <cell r="CH319">
            <v>0.3</v>
          </cell>
          <cell r="CI319">
            <v>-81.45</v>
          </cell>
          <cell r="CQ319" t="str">
            <v>PriceTableXTXNGL</v>
          </cell>
        </row>
        <row r="321">
          <cell r="B321" t="str">
            <v>72-40-091</v>
          </cell>
          <cell r="C321" t="str">
            <v>XTO-GTH00105</v>
          </cell>
          <cell r="D321" t="str">
            <v>Mosites F1H</v>
          </cell>
          <cell r="E321">
            <v>192.40799999999999</v>
          </cell>
          <cell r="F321">
            <v>237.404</v>
          </cell>
          <cell r="G321">
            <v>88.855999999999995</v>
          </cell>
          <cell r="H321">
            <v>103.092</v>
          </cell>
          <cell r="K321">
            <v>281.26400000000001</v>
          </cell>
          <cell r="L321">
            <v>340.49599999999998</v>
          </cell>
          <cell r="N321">
            <v>281.26400000000001</v>
          </cell>
          <cell r="O321">
            <v>340.49599999999998</v>
          </cell>
          <cell r="R321">
            <v>2.9737</v>
          </cell>
          <cell r="S321">
            <v>1.0555000000000001</v>
          </cell>
          <cell r="T321">
            <v>0.23599999999999999</v>
          </cell>
          <cell r="U321">
            <v>0.32969999999999999</v>
          </cell>
          <cell r="V321">
            <v>0.1273</v>
          </cell>
          <cell r="W321">
            <v>0.1072</v>
          </cell>
          <cell r="X321">
            <v>0.17269999999999999</v>
          </cell>
          <cell r="Y321">
            <v>5.0021000000000004</v>
          </cell>
          <cell r="AB321">
            <v>836.39499999999998</v>
          </cell>
          <cell r="AC321">
            <v>296.87400000000002</v>
          </cell>
          <cell r="AD321">
            <v>66.378</v>
          </cell>
          <cell r="AE321">
            <v>92.733000000000004</v>
          </cell>
          <cell r="AF321">
            <v>35.805</v>
          </cell>
          <cell r="AG321">
            <v>30.152000000000001</v>
          </cell>
          <cell r="AH321">
            <v>48.573999999999998</v>
          </cell>
          <cell r="AI321">
            <v>1406.9110000000001</v>
          </cell>
          <cell r="AL321">
            <v>659.86800000000005</v>
          </cell>
          <cell r="AM321">
            <v>319.20999999999998</v>
          </cell>
          <cell r="AN321">
            <v>65.546000000000006</v>
          </cell>
          <cell r="AO321">
            <v>112.746</v>
          </cell>
          <cell r="AP321">
            <v>41.351999999999997</v>
          </cell>
          <cell r="AQ321">
            <v>36.152000000000001</v>
          </cell>
          <cell r="AR321">
            <v>44.142000000000003</v>
          </cell>
          <cell r="AS321">
            <v>1279.0160000000003</v>
          </cell>
          <cell r="AU321">
            <v>0.9</v>
          </cell>
          <cell r="AX321">
            <v>593.88099999999997</v>
          </cell>
          <cell r="AY321">
            <v>287.28899999999999</v>
          </cell>
          <cell r="AZ321">
            <v>58.991</v>
          </cell>
          <cell r="BA321">
            <v>101.471</v>
          </cell>
          <cell r="BB321">
            <v>37.216999999999999</v>
          </cell>
          <cell r="BC321">
            <v>32.536999999999999</v>
          </cell>
          <cell r="BD321">
            <v>39.728000000000002</v>
          </cell>
          <cell r="BE321">
            <v>1151.1140000000003</v>
          </cell>
          <cell r="BH321">
            <v>24.815000000000001</v>
          </cell>
          <cell r="BI321">
            <v>11.653</v>
          </cell>
          <cell r="BJ321">
            <v>2.0139999999999998</v>
          </cell>
          <cell r="BK321">
            <v>3.597</v>
          </cell>
          <cell r="BL321">
            <v>1.137</v>
          </cell>
          <cell r="BM321">
            <v>1.0029999999999999</v>
          </cell>
          <cell r="BN321">
            <v>1.08</v>
          </cell>
          <cell r="BO321">
            <v>45.299000000000007</v>
          </cell>
          <cell r="BR321">
            <v>43.776000000000003</v>
          </cell>
          <cell r="BS321">
            <v>29.228000000000002</v>
          </cell>
          <cell r="BT321">
            <v>6.53</v>
          </cell>
          <cell r="BU321">
            <v>11.696</v>
          </cell>
          <cell r="BV321">
            <v>4.766</v>
          </cell>
          <cell r="BW321">
            <v>4.1669999999999998</v>
          </cell>
          <cell r="BX321">
            <v>5.0880000000000001</v>
          </cell>
          <cell r="BY321">
            <v>105.251</v>
          </cell>
          <cell r="CA321">
            <v>8.8510000000000009</v>
          </cell>
          <cell r="CB321">
            <v>9.1069999999999993</v>
          </cell>
          <cell r="CD321">
            <v>226.13799999999998</v>
          </cell>
          <cell r="CE321">
            <v>231.82</v>
          </cell>
          <cell r="CF321">
            <v>227.34100000000001</v>
          </cell>
          <cell r="CH321">
            <v>0.3</v>
          </cell>
          <cell r="CI321">
            <v>-102.15</v>
          </cell>
          <cell r="CQ321" t="str">
            <v>PriceTableXTXNGL</v>
          </cell>
        </row>
        <row r="322">
          <cell r="B322" t="str">
            <v>72-40-101</v>
          </cell>
          <cell r="C322" t="str">
            <v>XTO-GTH00105</v>
          </cell>
          <cell r="D322" t="str">
            <v>Hills of Bear Creek</v>
          </cell>
          <cell r="E322">
            <v>1309.213</v>
          </cell>
          <cell r="F322">
            <v>1585.4090000000001</v>
          </cell>
          <cell r="G322">
            <v>604.61199999999997</v>
          </cell>
          <cell r="H322">
            <v>688.45899999999995</v>
          </cell>
          <cell r="K322">
            <v>1913.8249999999998</v>
          </cell>
          <cell r="L322">
            <v>2273.8679999999999</v>
          </cell>
          <cell r="N322">
            <v>1913.8249999999998</v>
          </cell>
          <cell r="O322">
            <v>2273.8679999999999</v>
          </cell>
          <cell r="R322">
            <v>2.8986000000000001</v>
          </cell>
          <cell r="S322">
            <v>0.94340000000000002</v>
          </cell>
          <cell r="T322">
            <v>0.20050000000000001</v>
          </cell>
          <cell r="U322">
            <v>0.28610000000000002</v>
          </cell>
          <cell r="V322">
            <v>0.1066</v>
          </cell>
          <cell r="W322">
            <v>9.01E-2</v>
          </cell>
          <cell r="X322">
            <v>0.1401</v>
          </cell>
          <cell r="Y322">
            <v>4.6654</v>
          </cell>
          <cell r="AB322">
            <v>5547.4129999999996</v>
          </cell>
          <cell r="AC322">
            <v>1805.5029999999999</v>
          </cell>
          <cell r="AD322">
            <v>383.72199999999998</v>
          </cell>
          <cell r="AE322">
            <v>547.54499999999996</v>
          </cell>
          <cell r="AF322">
            <v>204.01400000000001</v>
          </cell>
          <cell r="AG322">
            <v>172.43600000000001</v>
          </cell>
          <cell r="AH322">
            <v>268.12700000000001</v>
          </cell>
          <cell r="AI322">
            <v>8928.7599999999984</v>
          </cell>
          <cell r="AL322">
            <v>4376.5919999999996</v>
          </cell>
          <cell r="AM322">
            <v>1941.3440000000001</v>
          </cell>
          <cell r="AN322">
            <v>378.91</v>
          </cell>
          <cell r="AO322">
            <v>665.71100000000001</v>
          </cell>
          <cell r="AP322">
            <v>235.62</v>
          </cell>
          <cell r="AQ322">
            <v>206.75</v>
          </cell>
          <cell r="AR322">
            <v>243.66200000000001</v>
          </cell>
          <cell r="AS322">
            <v>8048.5889999999999</v>
          </cell>
          <cell r="AU322">
            <v>0.9</v>
          </cell>
          <cell r="AX322">
            <v>3938.933</v>
          </cell>
          <cell r="AY322">
            <v>1747.21</v>
          </cell>
          <cell r="AZ322">
            <v>341.01900000000001</v>
          </cell>
          <cell r="BA322">
            <v>599.14</v>
          </cell>
          <cell r="BB322">
            <v>212.05799999999999</v>
          </cell>
          <cell r="BC322">
            <v>186.07499999999999</v>
          </cell>
          <cell r="BD322">
            <v>219.29599999999999</v>
          </cell>
          <cell r="BE322">
            <v>7243.7310000000007</v>
          </cell>
          <cell r="BH322">
            <v>164.58500000000001</v>
          </cell>
          <cell r="BI322">
            <v>70.869</v>
          </cell>
          <cell r="BJ322">
            <v>11.645</v>
          </cell>
          <cell r="BK322">
            <v>21.236999999999998</v>
          </cell>
          <cell r="BL322">
            <v>6.48</v>
          </cell>
          <cell r="BM322">
            <v>5.7359999999999998</v>
          </cell>
          <cell r="BN322">
            <v>5.9589999999999996</v>
          </cell>
          <cell r="BO322">
            <v>286.51100000000002</v>
          </cell>
          <cell r="BR322">
            <v>290.34300000000002</v>
          </cell>
          <cell r="BS322">
            <v>177.755</v>
          </cell>
          <cell r="BT322">
            <v>37.750999999999998</v>
          </cell>
          <cell r="BU322">
            <v>69.061000000000007</v>
          </cell>
          <cell r="BV322">
            <v>27.158999999999999</v>
          </cell>
          <cell r="BW322">
            <v>23.831</v>
          </cell>
          <cell r="BX322">
            <v>28.085999999999999</v>
          </cell>
          <cell r="BY322">
            <v>653.98599999999999</v>
          </cell>
          <cell r="CA322">
            <v>59.106999999999999</v>
          </cell>
          <cell r="CB322">
            <v>60.819000000000003</v>
          </cell>
          <cell r="CD322">
            <v>1559.0630000000001</v>
          </cell>
          <cell r="CE322">
            <v>1598.2380000000001</v>
          </cell>
          <cell r="CF322">
            <v>1567.3610000000001</v>
          </cell>
          <cell r="CH322">
            <v>0.3</v>
          </cell>
          <cell r="CI322">
            <v>-682.16</v>
          </cell>
          <cell r="CQ322" t="str">
            <v>PriceTableXTXNGL</v>
          </cell>
        </row>
        <row r="324">
          <cell r="B324" t="str">
            <v>72-40-109</v>
          </cell>
          <cell r="C324" t="str">
            <v>XTO-PUR01242</v>
          </cell>
          <cell r="D324" t="str">
            <v>Anderson 1</v>
          </cell>
          <cell r="E324">
            <v>954.20100000000002</v>
          </cell>
          <cell r="F324">
            <v>1159.058</v>
          </cell>
          <cell r="G324">
            <v>440.66199999999998</v>
          </cell>
          <cell r="H324">
            <v>503.31700000000001</v>
          </cell>
          <cell r="K324">
            <v>1394.8630000000001</v>
          </cell>
          <cell r="L324">
            <v>1662.375</v>
          </cell>
          <cell r="N324">
            <v>1394.8630000000001</v>
          </cell>
          <cell r="O324">
            <v>1662.375</v>
          </cell>
          <cell r="R324">
            <v>2.9441999999999999</v>
          </cell>
          <cell r="S324">
            <v>0.96189999999999998</v>
          </cell>
          <cell r="T324">
            <v>0.2044</v>
          </cell>
          <cell r="U324">
            <v>0.27700000000000002</v>
          </cell>
          <cell r="V324">
            <v>0.10059999999999999</v>
          </cell>
          <cell r="W324">
            <v>7.9500000000000001E-2</v>
          </cell>
          <cell r="X324">
            <v>0.15620000000000001</v>
          </cell>
          <cell r="Y324">
            <v>4.7237999999999998</v>
          </cell>
          <cell r="AB324">
            <v>4106.7560000000003</v>
          </cell>
          <cell r="AC324">
            <v>1341.7190000000001</v>
          </cell>
          <cell r="AD324">
            <v>285.11</v>
          </cell>
          <cell r="AE324">
            <v>386.37700000000001</v>
          </cell>
          <cell r="AF324">
            <v>140.32300000000001</v>
          </cell>
          <cell r="AG324">
            <v>110.892</v>
          </cell>
          <cell r="AH324">
            <v>217.87799999999999</v>
          </cell>
          <cell r="AI324">
            <v>6589.0550000000003</v>
          </cell>
          <cell r="AL324">
            <v>3239.9960000000001</v>
          </cell>
          <cell r="AM324">
            <v>1442.6659999999999</v>
          </cell>
          <cell r="AN324">
            <v>281.53399999999999</v>
          </cell>
          <cell r="AO324">
            <v>469.76100000000002</v>
          </cell>
          <cell r="AP324">
            <v>162.06200000000001</v>
          </cell>
          <cell r="AQ324">
            <v>132.959</v>
          </cell>
          <cell r="AR324">
            <v>197.99799999999999</v>
          </cell>
          <cell r="AS324">
            <v>5926.9759999999997</v>
          </cell>
          <cell r="AU324">
            <v>0.95</v>
          </cell>
          <cell r="AX324">
            <v>3077.9960000000001</v>
          </cell>
          <cell r="AY324">
            <v>1370.5329999999999</v>
          </cell>
          <cell r="AZ324">
            <v>267.45699999999999</v>
          </cell>
          <cell r="BA324">
            <v>446.27300000000002</v>
          </cell>
          <cell r="BB324">
            <v>153.959</v>
          </cell>
          <cell r="BC324">
            <v>126.31100000000001</v>
          </cell>
          <cell r="BD324">
            <v>188.09800000000001</v>
          </cell>
          <cell r="BE324">
            <v>5630.6270000000004</v>
          </cell>
          <cell r="BH324">
            <v>121.842</v>
          </cell>
          <cell r="BI324">
            <v>52.664999999999999</v>
          </cell>
          <cell r="BJ324">
            <v>8.6519999999999992</v>
          </cell>
          <cell r="BK324">
            <v>14.986000000000001</v>
          </cell>
          <cell r="BL324">
            <v>4.4569999999999999</v>
          </cell>
          <cell r="BM324">
            <v>3.6890000000000001</v>
          </cell>
          <cell r="BN324">
            <v>4.8419999999999996</v>
          </cell>
          <cell r="BO324">
            <v>211.13299999999998</v>
          </cell>
          <cell r="BR324">
            <v>214.941</v>
          </cell>
          <cell r="BS324">
            <v>132.095</v>
          </cell>
          <cell r="BT324">
            <v>28.048999999999999</v>
          </cell>
          <cell r="BU324">
            <v>48.732999999999997</v>
          </cell>
          <cell r="BV324">
            <v>18.68</v>
          </cell>
          <cell r="BW324">
            <v>15.326000000000001</v>
          </cell>
          <cell r="BX324">
            <v>22.821999999999999</v>
          </cell>
          <cell r="BY324">
            <v>480.64600000000002</v>
          </cell>
          <cell r="CA324">
            <v>43.210999999999999</v>
          </cell>
          <cell r="CB324">
            <v>44.463000000000001</v>
          </cell>
          <cell r="CD324">
            <v>1137.2660000000001</v>
          </cell>
          <cell r="CE324">
            <v>1165.8420000000001</v>
          </cell>
          <cell r="CF324">
            <v>1143.319</v>
          </cell>
          <cell r="CH324">
            <v>0.3</v>
          </cell>
          <cell r="CI324">
            <v>-498.71</v>
          </cell>
          <cell r="CQ324" t="str">
            <v>PriceTableXTXNGL</v>
          </cell>
        </row>
        <row r="325">
          <cell r="B325" t="str">
            <v>81-40-158</v>
          </cell>
          <cell r="C325" t="str">
            <v>XTO-PUR01242WS</v>
          </cell>
          <cell r="D325" t="str">
            <v>Dulaney 1H</v>
          </cell>
          <cell r="E325">
            <v>0</v>
          </cell>
          <cell r="F325">
            <v>0</v>
          </cell>
          <cell r="G325">
            <v>0</v>
          </cell>
          <cell r="H325">
            <v>0</v>
          </cell>
          <cell r="K325">
            <v>0</v>
          </cell>
          <cell r="L325">
            <v>0</v>
          </cell>
          <cell r="N325">
            <v>0</v>
          </cell>
          <cell r="O325">
            <v>0</v>
          </cell>
          <cell r="R325">
            <v>2.8422999999999998</v>
          </cell>
          <cell r="S325">
            <v>0.88619999999999999</v>
          </cell>
          <cell r="T325">
            <v>0.25979999999999998</v>
          </cell>
          <cell r="U325">
            <v>0.17960000000000001</v>
          </cell>
          <cell r="V325">
            <v>9.3899999999999997E-2</v>
          </cell>
          <cell r="W325">
            <v>7.7600000000000002E-2</v>
          </cell>
          <cell r="X325">
            <v>0.1108</v>
          </cell>
          <cell r="Y325">
            <v>4.4501999999999997</v>
          </cell>
          <cell r="AB325">
            <v>0</v>
          </cell>
          <cell r="AC325">
            <v>0</v>
          </cell>
          <cell r="AD325">
            <v>0</v>
          </cell>
          <cell r="AE325">
            <v>0</v>
          </cell>
          <cell r="AF325">
            <v>0</v>
          </cell>
          <cell r="AG325">
            <v>0</v>
          </cell>
          <cell r="AH325">
            <v>0</v>
          </cell>
          <cell r="AI325">
            <v>0</v>
          </cell>
          <cell r="AL325">
            <v>0</v>
          </cell>
          <cell r="AM325">
            <v>0</v>
          </cell>
          <cell r="AN325">
            <v>0</v>
          </cell>
          <cell r="AO325">
            <v>0</v>
          </cell>
          <cell r="AP325">
            <v>0</v>
          </cell>
          <cell r="AQ325">
            <v>0</v>
          </cell>
          <cell r="AR325">
            <v>0</v>
          </cell>
          <cell r="AS325">
            <v>0</v>
          </cell>
          <cell r="AU325">
            <v>0.95</v>
          </cell>
          <cell r="AX325">
            <v>0</v>
          </cell>
          <cell r="AY325">
            <v>0</v>
          </cell>
          <cell r="AZ325">
            <v>0</v>
          </cell>
          <cell r="BA325">
            <v>0</v>
          </cell>
          <cell r="BB325">
            <v>0</v>
          </cell>
          <cell r="BC325">
            <v>0</v>
          </cell>
          <cell r="BD325">
            <v>0</v>
          </cell>
          <cell r="BE325">
            <v>0</v>
          </cell>
          <cell r="BH325">
            <v>0</v>
          </cell>
          <cell r="BI325">
            <v>0</v>
          </cell>
          <cell r="BJ325">
            <v>0</v>
          </cell>
          <cell r="BK325">
            <v>0</v>
          </cell>
          <cell r="BL325">
            <v>0</v>
          </cell>
          <cell r="BM325">
            <v>0</v>
          </cell>
          <cell r="BN325">
            <v>0</v>
          </cell>
          <cell r="BO325">
            <v>0</v>
          </cell>
          <cell r="BR325">
            <v>0</v>
          </cell>
          <cell r="BS325">
            <v>0</v>
          </cell>
          <cell r="BT325">
            <v>0</v>
          </cell>
          <cell r="BU325">
            <v>0</v>
          </cell>
          <cell r="BV325">
            <v>0</v>
          </cell>
          <cell r="BW325">
            <v>0</v>
          </cell>
          <cell r="BX325">
            <v>0</v>
          </cell>
          <cell r="BY325">
            <v>0</v>
          </cell>
          <cell r="CA325">
            <v>0</v>
          </cell>
          <cell r="CB325">
            <v>0</v>
          </cell>
          <cell r="CD325">
            <v>0</v>
          </cell>
          <cell r="CE325">
            <v>0</v>
          </cell>
          <cell r="CF325">
            <v>0</v>
          </cell>
          <cell r="CH325">
            <v>0.3</v>
          </cell>
          <cell r="CI325">
            <v>0</v>
          </cell>
          <cell r="CQ325" t="str">
            <v>PriceTableXTXNGL</v>
          </cell>
        </row>
        <row r="327">
          <cell r="B327" t="str">
            <v>78-0010-24</v>
          </cell>
          <cell r="C327" t="str">
            <v>XTO-SLS01291</v>
          </cell>
          <cell r="D327" t="str">
            <v>Honkin Onken GLS</v>
          </cell>
        </row>
        <row r="329">
          <cell r="B329">
            <v>1</v>
          </cell>
          <cell r="C329">
            <v>2</v>
          </cell>
          <cell r="D329">
            <v>3</v>
          </cell>
          <cell r="E329">
            <v>4</v>
          </cell>
          <cell r="F329">
            <v>5</v>
          </cell>
          <cell r="G329">
            <v>6</v>
          </cell>
          <cell r="H329">
            <v>7</v>
          </cell>
          <cell r="I329">
            <v>8</v>
          </cell>
          <cell r="J329">
            <v>9</v>
          </cell>
          <cell r="K329">
            <v>10</v>
          </cell>
          <cell r="L329">
            <v>11</v>
          </cell>
          <cell r="M329">
            <v>12</v>
          </cell>
          <cell r="N329">
            <v>13</v>
          </cell>
          <cell r="O329">
            <v>14</v>
          </cell>
          <cell r="P329">
            <v>15</v>
          </cell>
          <cell r="Q329">
            <v>16</v>
          </cell>
          <cell r="R329">
            <v>17</v>
          </cell>
          <cell r="S329">
            <v>18</v>
          </cell>
          <cell r="T329">
            <v>19</v>
          </cell>
          <cell r="U329">
            <v>20</v>
          </cell>
          <cell r="V329">
            <v>21</v>
          </cell>
          <cell r="W329">
            <v>22</v>
          </cell>
          <cell r="X329">
            <v>23</v>
          </cell>
          <cell r="Y329">
            <v>24</v>
          </cell>
          <cell r="Z329">
            <v>25</v>
          </cell>
          <cell r="AA329">
            <v>26</v>
          </cell>
          <cell r="AB329">
            <v>27</v>
          </cell>
          <cell r="AC329">
            <v>28</v>
          </cell>
          <cell r="AD329">
            <v>29</v>
          </cell>
          <cell r="AE329">
            <v>30</v>
          </cell>
          <cell r="AF329">
            <v>31</v>
          </cell>
          <cell r="AG329">
            <v>32</v>
          </cell>
          <cell r="AH329">
            <v>33</v>
          </cell>
          <cell r="AI329">
            <v>34</v>
          </cell>
          <cell r="AJ329">
            <v>35</v>
          </cell>
          <cell r="AK329">
            <v>36</v>
          </cell>
          <cell r="AL329">
            <v>37</v>
          </cell>
          <cell r="AM329">
            <v>38</v>
          </cell>
          <cell r="AN329">
            <v>39</v>
          </cell>
          <cell r="AO329">
            <v>40</v>
          </cell>
          <cell r="AP329">
            <v>41</v>
          </cell>
          <cell r="AQ329">
            <v>42</v>
          </cell>
          <cell r="AR329">
            <v>43</v>
          </cell>
          <cell r="AS329">
            <v>44</v>
          </cell>
          <cell r="AT329">
            <v>45</v>
          </cell>
          <cell r="AU329">
            <v>46</v>
          </cell>
          <cell r="AV329">
            <v>47</v>
          </cell>
          <cell r="AW329">
            <v>48</v>
          </cell>
          <cell r="AX329">
            <v>49</v>
          </cell>
          <cell r="AY329">
            <v>50</v>
          </cell>
          <cell r="AZ329">
            <v>51</v>
          </cell>
          <cell r="BA329">
            <v>52</v>
          </cell>
          <cell r="BB329">
            <v>53</v>
          </cell>
          <cell r="BC329">
            <v>54</v>
          </cell>
          <cell r="BD329">
            <v>55</v>
          </cell>
          <cell r="BE329">
            <v>56</v>
          </cell>
          <cell r="BF329">
            <v>57</v>
          </cell>
          <cell r="BG329">
            <v>58</v>
          </cell>
          <cell r="BH329">
            <v>59</v>
          </cell>
          <cell r="BI329">
            <v>60</v>
          </cell>
          <cell r="BJ329">
            <v>61</v>
          </cell>
          <cell r="BK329">
            <v>62</v>
          </cell>
          <cell r="BL329">
            <v>63</v>
          </cell>
          <cell r="BM329">
            <v>64</v>
          </cell>
          <cell r="BN329">
            <v>65</v>
          </cell>
          <cell r="BO329">
            <v>66</v>
          </cell>
          <cell r="BP329">
            <v>67</v>
          </cell>
          <cell r="BQ329">
            <v>68</v>
          </cell>
          <cell r="BR329">
            <v>69</v>
          </cell>
          <cell r="BS329">
            <v>70</v>
          </cell>
          <cell r="BT329">
            <v>71</v>
          </cell>
          <cell r="BU329">
            <v>72</v>
          </cell>
          <cell r="BV329">
            <v>73</v>
          </cell>
          <cell r="BW329">
            <v>74</v>
          </cell>
          <cell r="BX329">
            <v>75</v>
          </cell>
          <cell r="BY329">
            <v>76</v>
          </cell>
          <cell r="BZ329">
            <v>77</v>
          </cell>
          <cell r="CA329">
            <v>78</v>
          </cell>
          <cell r="CB329">
            <v>79</v>
          </cell>
          <cell r="CC329">
            <v>80</v>
          </cell>
          <cell r="CD329">
            <v>81</v>
          </cell>
          <cell r="CE329">
            <v>82</v>
          </cell>
          <cell r="CF329">
            <v>83</v>
          </cell>
          <cell r="CG329">
            <v>84</v>
          </cell>
          <cell r="CH329">
            <v>85</v>
          </cell>
          <cell r="CI329">
            <v>86</v>
          </cell>
          <cell r="CJ329">
            <v>87</v>
          </cell>
          <cell r="CK329">
            <v>88</v>
          </cell>
          <cell r="CL329">
            <v>89</v>
          </cell>
          <cell r="CM329">
            <v>90</v>
          </cell>
          <cell r="CN329">
            <v>91</v>
          </cell>
          <cell r="CO329">
            <v>92</v>
          </cell>
          <cell r="CP329">
            <v>93</v>
          </cell>
          <cell r="CQ329">
            <v>94</v>
          </cell>
          <cell r="CR329">
            <v>95</v>
          </cell>
          <cell r="CS329">
            <v>96</v>
          </cell>
          <cell r="CT329">
            <v>97</v>
          </cell>
          <cell r="CU329">
            <v>98</v>
          </cell>
          <cell r="CV329">
            <v>99</v>
          </cell>
          <cell r="CW329">
            <v>100</v>
          </cell>
          <cell r="CX329">
            <v>101</v>
          </cell>
          <cell r="CY329">
            <v>102</v>
          </cell>
          <cell r="CZ329">
            <v>103</v>
          </cell>
          <cell r="DA329">
            <v>104</v>
          </cell>
          <cell r="DB329">
            <v>105</v>
          </cell>
          <cell r="DC329">
            <v>106</v>
          </cell>
          <cell r="DD329">
            <v>107</v>
          </cell>
          <cell r="DE329">
            <v>108</v>
          </cell>
          <cell r="DF329">
            <v>109</v>
          </cell>
          <cell r="DG329">
            <v>110</v>
          </cell>
          <cell r="DH329">
            <v>111</v>
          </cell>
          <cell r="DI329">
            <v>112</v>
          </cell>
          <cell r="DJ329">
            <v>113</v>
          </cell>
          <cell r="DK329">
            <v>114</v>
          </cell>
          <cell r="DL329">
            <v>115</v>
          </cell>
          <cell r="DM329">
            <v>116</v>
          </cell>
          <cell r="DN329">
            <v>117</v>
          </cell>
          <cell r="DO329">
            <v>118</v>
          </cell>
        </row>
        <row r="330">
          <cell r="F330" t="str">
            <v xml:space="preserve"> </v>
          </cell>
          <cell r="H330" t="str">
            <v xml:space="preserve"> </v>
          </cell>
        </row>
        <row r="331">
          <cell r="B331" t="str">
            <v>Devon</v>
          </cell>
          <cell r="E331">
            <v>94396.299000000014</v>
          </cell>
          <cell r="F331">
            <v>114396.23199999997</v>
          </cell>
          <cell r="G331">
            <v>43593.438999999991</v>
          </cell>
          <cell r="H331">
            <v>49676.197000000007</v>
          </cell>
          <cell r="I331">
            <v>0</v>
          </cell>
          <cell r="J331">
            <v>0</v>
          </cell>
          <cell r="K331">
            <v>137989.73800000004</v>
          </cell>
          <cell r="L331">
            <v>164072.42900000003</v>
          </cell>
          <cell r="N331">
            <v>137989.73800000004</v>
          </cell>
          <cell r="O331">
            <v>164072.42900000003</v>
          </cell>
          <cell r="AA331">
            <v>0</v>
          </cell>
          <cell r="AB331">
            <v>390374.7800000002</v>
          </cell>
          <cell r="AC331">
            <v>125493.41800000002</v>
          </cell>
          <cell r="AD331">
            <v>26576.067999999996</v>
          </cell>
          <cell r="AE331">
            <v>34422.478999999999</v>
          </cell>
          <cell r="AF331">
            <v>12515.53</v>
          </cell>
          <cell r="AG331">
            <v>11429.436</v>
          </cell>
          <cell r="AH331">
            <v>24064.856999999996</v>
          </cell>
          <cell r="AI331">
            <v>624876.56799999997</v>
          </cell>
          <cell r="AK331">
            <v>0</v>
          </cell>
          <cell r="AL331">
            <v>307983.37099999998</v>
          </cell>
          <cell r="AM331">
            <v>134935.21999999997</v>
          </cell>
          <cell r="AN331">
            <v>26242.774000000009</v>
          </cell>
          <cell r="AO331">
            <v>41851.225999999981</v>
          </cell>
          <cell r="AP331">
            <v>14454.454000000002</v>
          </cell>
          <cell r="AQ331">
            <v>13703.860000000004</v>
          </cell>
          <cell r="AR331">
            <v>21869.10500000001</v>
          </cell>
          <cell r="AS331">
            <v>561040.00999999989</v>
          </cell>
          <cell r="AW331">
            <v>0</v>
          </cell>
          <cell r="AX331">
            <v>292584.20699999999</v>
          </cell>
          <cell r="AY331">
            <v>128188.46500000001</v>
          </cell>
          <cell r="AZ331">
            <v>24930.635000000006</v>
          </cell>
          <cell r="BA331">
            <v>39758.670999999995</v>
          </cell>
          <cell r="BB331">
            <v>13731.733999999999</v>
          </cell>
          <cell r="BC331">
            <v>13018.674999999999</v>
          </cell>
          <cell r="BD331">
            <v>20775.658999999989</v>
          </cell>
          <cell r="BE331">
            <v>532988.04600000021</v>
          </cell>
          <cell r="BG331">
            <v>0</v>
          </cell>
          <cell r="BH331">
            <v>11581.937000000002</v>
          </cell>
          <cell r="BI331">
            <v>4925.8489999999974</v>
          </cell>
          <cell r="BJ331">
            <v>806.52599999999973</v>
          </cell>
          <cell r="BK331">
            <v>1335.0850000000003</v>
          </cell>
          <cell r="BL331">
            <v>397.50399999999979</v>
          </cell>
          <cell r="BM331">
            <v>380.21100000000007</v>
          </cell>
          <cell r="BN331">
            <v>534.83900000000028</v>
          </cell>
          <cell r="BO331">
            <v>19961.951000000008</v>
          </cell>
          <cell r="BQ331">
            <v>0</v>
          </cell>
          <cell r="BR331">
            <v>20431.613000000005</v>
          </cell>
          <cell r="BS331">
            <v>12355.076000000003</v>
          </cell>
          <cell r="BT331">
            <v>2614.5650000000001</v>
          </cell>
          <cell r="BU331">
            <v>4341.6440000000021</v>
          </cell>
          <cell r="BV331">
            <v>1666.0930000000003</v>
          </cell>
          <cell r="BW331">
            <v>1579.5759999999998</v>
          </cell>
          <cell r="BX331">
            <v>2520.7430000000004</v>
          </cell>
          <cell r="BY331">
            <v>45509.31</v>
          </cell>
          <cell r="CA331">
            <v>4264.8760000000002</v>
          </cell>
          <cell r="CB331">
            <v>4388.4209999999994</v>
          </cell>
          <cell r="CD331">
            <v>114174.698</v>
          </cell>
          <cell r="CE331">
            <v>117043.55900000002</v>
          </cell>
          <cell r="CF331">
            <v>114782.349</v>
          </cell>
          <cell r="CI331">
            <v>-49221.69000000001</v>
          </cell>
          <cell r="CK331">
            <v>0</v>
          </cell>
          <cell r="CL331">
            <v>0</v>
          </cell>
          <cell r="CM331">
            <v>0</v>
          </cell>
          <cell r="CN331">
            <v>0</v>
          </cell>
          <cell r="CO331">
            <v>0</v>
          </cell>
          <cell r="CS331">
            <v>0</v>
          </cell>
          <cell r="CT331">
            <v>0</v>
          </cell>
          <cell r="CU331">
            <v>0</v>
          </cell>
          <cell r="CV331">
            <v>0</v>
          </cell>
          <cell r="CW331">
            <v>0</v>
          </cell>
          <cell r="CX331">
            <v>0</v>
          </cell>
          <cell r="CY331">
            <v>0</v>
          </cell>
          <cell r="CZ331">
            <v>0</v>
          </cell>
          <cell r="DB331">
            <v>0</v>
          </cell>
          <cell r="DC331">
            <v>0</v>
          </cell>
          <cell r="DD331">
            <v>0</v>
          </cell>
          <cell r="DE331">
            <v>0</v>
          </cell>
          <cell r="DF331">
            <v>0</v>
          </cell>
          <cell r="DG331">
            <v>0</v>
          </cell>
          <cell r="DH331">
            <v>0</v>
          </cell>
          <cell r="DI331">
            <v>0</v>
          </cell>
          <cell r="DL331">
            <v>0</v>
          </cell>
          <cell r="DN331">
            <v>0</v>
          </cell>
        </row>
        <row r="332">
          <cell r="B332" t="str">
            <v>Third Party</v>
          </cell>
          <cell r="E332">
            <v>49822.00200000003</v>
          </cell>
          <cell r="F332">
            <v>59027.449000000022</v>
          </cell>
          <cell r="G332">
            <v>23008.447</v>
          </cell>
          <cell r="H332">
            <v>25632.476999999992</v>
          </cell>
          <cell r="I332">
            <v>0</v>
          </cell>
          <cell r="J332">
            <v>0</v>
          </cell>
          <cell r="K332">
            <v>72830.449000000022</v>
          </cell>
          <cell r="L332">
            <v>84659.926000000036</v>
          </cell>
          <cell r="N332">
            <v>72830.449000000022</v>
          </cell>
          <cell r="O332">
            <v>84659.926000000036</v>
          </cell>
          <cell r="AA332">
            <v>0</v>
          </cell>
          <cell r="AB332">
            <v>188001.67200000005</v>
          </cell>
          <cell r="AC332">
            <v>55874.683000000005</v>
          </cell>
          <cell r="AD332">
            <v>12948.988999999998</v>
          </cell>
          <cell r="AE332">
            <v>14601.844000000001</v>
          </cell>
          <cell r="AF332">
            <v>5792.3220000000019</v>
          </cell>
          <cell r="AG332">
            <v>4997.3949999999977</v>
          </cell>
          <cell r="AH332">
            <v>9278.1579999999994</v>
          </cell>
          <cell r="AI332">
            <v>291495.06299999997</v>
          </cell>
          <cell r="AK332">
            <v>0</v>
          </cell>
          <cell r="AL332">
            <v>148322.56800000006</v>
          </cell>
          <cell r="AM332">
            <v>60078.551999999996</v>
          </cell>
          <cell r="AN332">
            <v>12786.592000000002</v>
          </cell>
          <cell r="AO332">
            <v>17753.087000000003</v>
          </cell>
          <cell r="AP332">
            <v>6689.6739999999991</v>
          </cell>
          <cell r="AQ332">
            <v>5991.8639999999987</v>
          </cell>
          <cell r="AR332">
            <v>8431.5920000000024</v>
          </cell>
          <cell r="AS332">
            <v>260053.92900000006</v>
          </cell>
          <cell r="AW332">
            <v>0</v>
          </cell>
          <cell r="AX332">
            <v>143871.378</v>
          </cell>
          <cell r="AY332">
            <v>58038.675000000003</v>
          </cell>
          <cell r="AZ332">
            <v>12405.526999999998</v>
          </cell>
          <cell r="BA332">
            <v>17046.279999999995</v>
          </cell>
          <cell r="BB332">
            <v>6452.7650000000003</v>
          </cell>
          <cell r="BC332">
            <v>5771.4529999999986</v>
          </cell>
          <cell r="BD332">
            <v>8109.0570000000043</v>
          </cell>
          <cell r="BE332">
            <v>251695.13500000015</v>
          </cell>
          <cell r="BG332">
            <v>0</v>
          </cell>
          <cell r="BH332">
            <v>5577.7779999999993</v>
          </cell>
          <cell r="BI332">
            <v>2193.1800000000003</v>
          </cell>
          <cell r="BJ332">
            <v>392.96899999999994</v>
          </cell>
          <cell r="BK332">
            <v>566.33600000000013</v>
          </cell>
          <cell r="BL332">
            <v>183.97099999999989</v>
          </cell>
          <cell r="BM332">
            <v>166.2409999999999</v>
          </cell>
          <cell r="BN332">
            <v>206.21300000000005</v>
          </cell>
          <cell r="BO332">
            <v>9286.6880000000056</v>
          </cell>
          <cell r="BQ332">
            <v>0</v>
          </cell>
          <cell r="BR332">
            <v>9839.7170000000042</v>
          </cell>
          <cell r="BS332">
            <v>5500.9679999999971</v>
          </cell>
          <cell r="BT332">
            <v>1273.9279999999997</v>
          </cell>
          <cell r="BU332">
            <v>1841.7039999999993</v>
          </cell>
          <cell r="BV332">
            <v>771.08799999999985</v>
          </cell>
          <cell r="BW332">
            <v>690.65300000000002</v>
          </cell>
          <cell r="BX332">
            <v>971.87</v>
          </cell>
          <cell r="BY332">
            <v>20889.928</v>
          </cell>
          <cell r="CA332">
            <v>2200.6369999999988</v>
          </cell>
          <cell r="CB332">
            <v>2264.3869999999988</v>
          </cell>
          <cell r="CD332">
            <v>61505.611000000004</v>
          </cell>
          <cell r="CE332">
            <v>63051.06500000001</v>
          </cell>
          <cell r="CF332">
            <v>61832.956999999966</v>
          </cell>
          <cell r="CI332">
            <v>-26559.33</v>
          </cell>
          <cell r="CK332">
            <v>2367.317</v>
          </cell>
          <cell r="CL332">
            <v>2401.3350000000005</v>
          </cell>
          <cell r="CM332">
            <v>8581.5500000000011</v>
          </cell>
          <cell r="CN332">
            <v>-208.79999999999998</v>
          </cell>
          <cell r="CO332">
            <v>8372.75</v>
          </cell>
          <cell r="CS332">
            <v>2305.66</v>
          </cell>
          <cell r="CT332">
            <v>5186.46</v>
          </cell>
          <cell r="CU332">
            <v>1425.1699999999998</v>
          </cell>
          <cell r="CV332">
            <v>2677.71</v>
          </cell>
          <cell r="CW332">
            <v>1683.41</v>
          </cell>
          <cell r="CX332">
            <v>1677.76</v>
          </cell>
          <cell r="CY332">
            <v>2582.7399999999998</v>
          </cell>
          <cell r="CZ332">
            <v>17538.91</v>
          </cell>
          <cell r="DB332">
            <v>2301.5699999999997</v>
          </cell>
          <cell r="DC332">
            <v>5177.42</v>
          </cell>
          <cell r="DD332">
            <v>1423.1599999999999</v>
          </cell>
          <cell r="DE332">
            <v>2673.09</v>
          </cell>
          <cell r="DF332">
            <v>1680.8</v>
          </cell>
          <cell r="DG332">
            <v>1674.8499999999997</v>
          </cell>
          <cell r="DH332">
            <v>2579.4499999999998</v>
          </cell>
          <cell r="DI332">
            <v>17510.34</v>
          </cell>
          <cell r="DL332">
            <v>-332.13</v>
          </cell>
          <cell r="DN332">
            <v>0</v>
          </cell>
        </row>
        <row r="333">
          <cell r="B333" t="str">
            <v>EnerVest</v>
          </cell>
          <cell r="E333">
            <v>36235.692999999999</v>
          </cell>
          <cell r="F333">
            <v>43934.313999999998</v>
          </cell>
          <cell r="G333">
            <v>16734.113999999998</v>
          </cell>
          <cell r="H333">
            <v>19078.333000000002</v>
          </cell>
          <cell r="I333">
            <v>0</v>
          </cell>
          <cell r="J333">
            <v>0</v>
          </cell>
          <cell r="K333">
            <v>52969.806999999993</v>
          </cell>
          <cell r="L333">
            <v>63012.647000000004</v>
          </cell>
          <cell r="N333">
            <v>52969.806999999993</v>
          </cell>
          <cell r="O333">
            <v>63012.647000000004</v>
          </cell>
          <cell r="AA333">
            <v>0</v>
          </cell>
          <cell r="AB333">
            <v>154695.12</v>
          </cell>
          <cell r="AC333">
            <v>48637.515000000007</v>
          </cell>
          <cell r="AD333">
            <v>11658.688999999998</v>
          </cell>
          <cell r="AE333">
            <v>12631.402000000002</v>
          </cell>
          <cell r="AF333">
            <v>5070.3059999999996</v>
          </cell>
          <cell r="AG333">
            <v>4323.2820000000002</v>
          </cell>
          <cell r="AH333">
            <v>7155.5950000000003</v>
          </cell>
          <cell r="AI333">
            <v>244171.90900000001</v>
          </cell>
          <cell r="AK333">
            <v>0</v>
          </cell>
          <cell r="AL333">
            <v>122045.602</v>
          </cell>
          <cell r="AM333">
            <v>52296.875000000007</v>
          </cell>
          <cell r="AN333">
            <v>11512.474999999999</v>
          </cell>
          <cell r="AO333">
            <v>15357.397999999997</v>
          </cell>
          <cell r="AP333">
            <v>5855.8050000000003</v>
          </cell>
          <cell r="AQ333">
            <v>5183.6039999999994</v>
          </cell>
          <cell r="AR333">
            <v>6502.6969999999992</v>
          </cell>
          <cell r="AS333">
            <v>218754.45600000001</v>
          </cell>
          <cell r="AW333">
            <v>0</v>
          </cell>
          <cell r="AX333">
            <v>122045.602</v>
          </cell>
          <cell r="AY333">
            <v>52296.875000000007</v>
          </cell>
          <cell r="AZ333">
            <v>11512.474999999999</v>
          </cell>
          <cell r="BA333">
            <v>15357.397999999997</v>
          </cell>
          <cell r="BB333">
            <v>5855.8050000000003</v>
          </cell>
          <cell r="BC333">
            <v>5183.6039999999994</v>
          </cell>
          <cell r="BD333">
            <v>6502.6969999999992</v>
          </cell>
          <cell r="BE333">
            <v>218754.45600000001</v>
          </cell>
          <cell r="BG333">
            <v>0</v>
          </cell>
          <cell r="BH333">
            <v>4589.6120000000001</v>
          </cell>
          <cell r="BI333">
            <v>1909.1110000000001</v>
          </cell>
          <cell r="BJ333">
            <v>353.81600000000003</v>
          </cell>
          <cell r="BK333">
            <v>489.91400000000004</v>
          </cell>
          <cell r="BL333">
            <v>161.035</v>
          </cell>
          <cell r="BM333">
            <v>143.81899999999999</v>
          </cell>
          <cell r="BN333">
            <v>159.03399999999999</v>
          </cell>
          <cell r="BO333">
            <v>7806.3409999999994</v>
          </cell>
          <cell r="BQ333">
            <v>0</v>
          </cell>
          <cell r="BR333">
            <v>8096.5049999999992</v>
          </cell>
          <cell r="BS333">
            <v>4788.4589999999998</v>
          </cell>
          <cell r="BT333">
            <v>1146.989</v>
          </cell>
          <cell r="BU333">
            <v>1593.1769999999999</v>
          </cell>
          <cell r="BV333">
            <v>674.96900000000005</v>
          </cell>
          <cell r="BW333">
            <v>597.48800000000006</v>
          </cell>
          <cell r="BX333">
            <v>749.53399999999999</v>
          </cell>
          <cell r="BY333">
            <v>17647.120999999999</v>
          </cell>
          <cell r="CA333">
            <v>1637.9380000000001</v>
          </cell>
          <cell r="CB333">
            <v>1685.3880000000001</v>
          </cell>
          <cell r="CD333">
            <v>43680.137999999999</v>
          </cell>
          <cell r="CE333">
            <v>44777.687000000005</v>
          </cell>
          <cell r="CF333">
            <v>43912.609000000004</v>
          </cell>
          <cell r="CI333">
            <v>-19239.53</v>
          </cell>
          <cell r="CK333">
            <v>0</v>
          </cell>
          <cell r="CL333">
            <v>0</v>
          </cell>
          <cell r="CM333">
            <v>0</v>
          </cell>
          <cell r="CN333">
            <v>0</v>
          </cell>
          <cell r="CO333">
            <v>0</v>
          </cell>
          <cell r="CS333">
            <v>0</v>
          </cell>
          <cell r="CT333">
            <v>0</v>
          </cell>
          <cell r="CU333">
            <v>0</v>
          </cell>
          <cell r="CV333">
            <v>0</v>
          </cell>
          <cell r="CW333">
            <v>0</v>
          </cell>
          <cell r="CX333">
            <v>0</v>
          </cell>
          <cell r="CY333">
            <v>0</v>
          </cell>
          <cell r="CZ333">
            <v>0</v>
          </cell>
          <cell r="DB333">
            <v>0</v>
          </cell>
          <cell r="DC333">
            <v>0</v>
          </cell>
          <cell r="DD333">
            <v>0</v>
          </cell>
          <cell r="DE333">
            <v>0</v>
          </cell>
          <cell r="DF333">
            <v>0</v>
          </cell>
          <cell r="DG333">
            <v>0</v>
          </cell>
          <cell r="DH333">
            <v>0</v>
          </cell>
          <cell r="DI333">
            <v>0</v>
          </cell>
          <cell r="DL333">
            <v>0</v>
          </cell>
          <cell r="DN333">
            <v>0</v>
          </cell>
        </row>
        <row r="334">
          <cell r="B334" t="str">
            <v>Total</v>
          </cell>
          <cell r="E334">
            <v>180453.99400000004</v>
          </cell>
          <cell r="F334">
            <v>217357.995</v>
          </cell>
          <cell r="G334">
            <v>83336</v>
          </cell>
          <cell r="H334">
            <v>94387.006999999998</v>
          </cell>
          <cell r="I334">
            <v>0</v>
          </cell>
          <cell r="J334">
            <v>0</v>
          </cell>
          <cell r="K334">
            <v>263789.99400000006</v>
          </cell>
          <cell r="L334">
            <v>311745.00200000009</v>
          </cell>
          <cell r="N334">
            <v>263789.99400000006</v>
          </cell>
          <cell r="O334">
            <v>311745.00200000009</v>
          </cell>
          <cell r="AA334">
            <v>0</v>
          </cell>
          <cell r="AB334">
            <v>733071.57200000028</v>
          </cell>
          <cell r="AC334">
            <v>230005.61600000004</v>
          </cell>
          <cell r="AD334">
            <v>51183.745999999992</v>
          </cell>
          <cell r="AE334">
            <v>61655.725000000006</v>
          </cell>
          <cell r="AF334">
            <v>23378.158000000003</v>
          </cell>
          <cell r="AG334">
            <v>20750.112999999998</v>
          </cell>
          <cell r="AH334">
            <v>40498.61</v>
          </cell>
          <cell r="AI334">
            <v>1160543.54</v>
          </cell>
          <cell r="AK334">
            <v>0</v>
          </cell>
          <cell r="AL334">
            <v>578351.54099999997</v>
          </cell>
          <cell r="AM334">
            <v>247310.64699999997</v>
          </cell>
          <cell r="AN334">
            <v>50541.841000000008</v>
          </cell>
          <cell r="AO334">
            <v>74961.710999999981</v>
          </cell>
          <cell r="AP334">
            <v>26999.933000000001</v>
          </cell>
          <cell r="AQ334">
            <v>24879.328000000001</v>
          </cell>
          <cell r="AR334">
            <v>36803.394000000015</v>
          </cell>
          <cell r="AS334">
            <v>1039848.395</v>
          </cell>
          <cell r="AW334">
            <v>0</v>
          </cell>
          <cell r="AX334">
            <v>558501.18699999992</v>
          </cell>
          <cell r="AY334">
            <v>238524.01500000001</v>
          </cell>
          <cell r="AZ334">
            <v>48848.637000000002</v>
          </cell>
          <cell r="BA334">
            <v>72162.348999999987</v>
          </cell>
          <cell r="BB334">
            <v>26040.304</v>
          </cell>
          <cell r="BC334">
            <v>23973.731999999996</v>
          </cell>
          <cell r="BD334">
            <v>35387.412999999993</v>
          </cell>
          <cell r="BE334">
            <v>1003437.6370000003</v>
          </cell>
          <cell r="BG334">
            <v>0</v>
          </cell>
          <cell r="BH334">
            <v>21749.327000000001</v>
          </cell>
          <cell r="BI334">
            <v>9028.1399999999976</v>
          </cell>
          <cell r="BJ334">
            <v>1553.3109999999997</v>
          </cell>
          <cell r="BK334">
            <v>2391.3350000000005</v>
          </cell>
          <cell r="BL334">
            <v>742.50999999999965</v>
          </cell>
          <cell r="BM334">
            <v>690.27099999999996</v>
          </cell>
          <cell r="BN334">
            <v>900.08600000000035</v>
          </cell>
          <cell r="BO334">
            <v>37054.98000000001</v>
          </cell>
          <cell r="BQ334">
            <v>0</v>
          </cell>
          <cell r="BR334">
            <v>38367.835000000006</v>
          </cell>
          <cell r="BS334">
            <v>22644.503000000001</v>
          </cell>
          <cell r="BT334">
            <v>5035.482</v>
          </cell>
          <cell r="BU334">
            <v>7776.5250000000015</v>
          </cell>
          <cell r="BV334">
            <v>3112.15</v>
          </cell>
          <cell r="BW334">
            <v>2867.7169999999996</v>
          </cell>
          <cell r="BX334">
            <v>4242.1469999999999</v>
          </cell>
          <cell r="BY334">
            <v>84046.358999999997</v>
          </cell>
          <cell r="CA334">
            <v>8103.4509999999991</v>
          </cell>
          <cell r="CB334">
            <v>8338.1959999999981</v>
          </cell>
          <cell r="CD334">
            <v>219360.44700000001</v>
          </cell>
          <cell r="CE334">
            <v>224872.31100000005</v>
          </cell>
          <cell r="CF334">
            <v>220527.91499999998</v>
          </cell>
          <cell r="CI334">
            <v>-95020.550000000017</v>
          </cell>
          <cell r="CK334">
            <v>2367.317</v>
          </cell>
          <cell r="CL334">
            <v>2401.3350000000005</v>
          </cell>
          <cell r="CM334">
            <v>8581.5500000000011</v>
          </cell>
          <cell r="CN334">
            <v>-208.79999999999998</v>
          </cell>
          <cell r="CO334">
            <v>8372.75</v>
          </cell>
          <cell r="CS334">
            <v>2305.66</v>
          </cell>
          <cell r="CT334">
            <v>5186.46</v>
          </cell>
          <cell r="CU334">
            <v>1425.1699999999998</v>
          </cell>
          <cell r="CV334">
            <v>2677.71</v>
          </cell>
          <cell r="CW334">
            <v>1683.41</v>
          </cell>
          <cell r="CX334">
            <v>1677.76</v>
          </cell>
          <cell r="CY334">
            <v>2582.7399999999998</v>
          </cell>
          <cell r="CZ334">
            <v>17538.91</v>
          </cell>
          <cell r="DB334">
            <v>2301.5699999999997</v>
          </cell>
          <cell r="DC334">
            <v>5177.42</v>
          </cell>
          <cell r="DD334">
            <v>1423.1599999999999</v>
          </cell>
          <cell r="DE334">
            <v>2673.09</v>
          </cell>
          <cell r="DF334">
            <v>1680.8</v>
          </cell>
          <cell r="DG334">
            <v>1674.8499999999997</v>
          </cell>
          <cell r="DH334">
            <v>2579.4499999999998</v>
          </cell>
          <cell r="DI334">
            <v>17510.34</v>
          </cell>
          <cell r="DL334">
            <v>-332.13</v>
          </cell>
          <cell r="DN334">
            <v>0</v>
          </cell>
        </row>
        <row r="335">
          <cell r="E335">
            <v>180454</v>
          </cell>
          <cell r="F335">
            <v>217358</v>
          </cell>
          <cell r="G335">
            <v>83336</v>
          </cell>
          <cell r="H335">
            <v>94387</v>
          </cell>
          <cell r="N335">
            <v>263790</v>
          </cell>
          <cell r="O335">
            <v>311745</v>
          </cell>
          <cell r="AS335">
            <v>1039848.38</v>
          </cell>
          <cell r="BO335">
            <v>37060.87999999999</v>
          </cell>
          <cell r="BY335">
            <v>84070.5</v>
          </cell>
          <cell r="CA335">
            <v>8103.44</v>
          </cell>
          <cell r="CB335">
            <v>8338.19</v>
          </cell>
          <cell r="CD335">
            <v>224872.30999999997</v>
          </cell>
          <cell r="CE335">
            <v>224872.30999999997</v>
          </cell>
          <cell r="CF335">
            <v>220527.9101696577</v>
          </cell>
          <cell r="CI335">
            <v>-95184.3</v>
          </cell>
        </row>
        <row r="336">
          <cell r="E336">
            <v>-5.9999999648425728E-3</v>
          </cell>
          <cell r="F336">
            <v>-5.0000000046566129E-3</v>
          </cell>
          <cell r="G336">
            <v>0</v>
          </cell>
          <cell r="H336">
            <v>6.9999999977881089E-3</v>
          </cell>
          <cell r="N336">
            <v>-5.9999999357387424E-3</v>
          </cell>
          <cell r="O336">
            <v>2.0000000949949026E-3</v>
          </cell>
          <cell r="AR336" t="str">
            <v>Difference: PPA</v>
          </cell>
          <cell r="AS336">
            <v>1.5000000013969839E-2</v>
          </cell>
          <cell r="BN336" t="str">
            <v>Difference</v>
          </cell>
          <cell r="BO336">
            <v>-5.8999999999796273</v>
          </cell>
          <cell r="BX336" t="str">
            <v xml:space="preserve">Difference  &gt;&gt; </v>
          </cell>
          <cell r="BY336">
            <v>-24.14100000000326</v>
          </cell>
          <cell r="CA336">
            <v>1.0999999999512511E-2</v>
          </cell>
          <cell r="CB336">
            <v>5.9999999975843821E-3</v>
          </cell>
          <cell r="CD336">
            <v>-5511.8629999999539</v>
          </cell>
          <cell r="CE336">
            <v>1.0000000766012818E-3</v>
          </cell>
          <cell r="CF336">
            <v>4.8303422809112817E-3</v>
          </cell>
          <cell r="CI336">
            <v>-163.74999999998545</v>
          </cell>
        </row>
        <row r="337">
          <cell r="CI337" t="str">
            <v>Gain/(Loss)</v>
          </cell>
        </row>
        <row r="338">
          <cell r="AK338" t="str">
            <v>Total ETC FR Gallons:</v>
          </cell>
          <cell r="AL338">
            <v>578351.54</v>
          </cell>
          <cell r="AM338">
            <v>247310.64</v>
          </cell>
          <cell r="AN338">
            <v>50541.84</v>
          </cell>
          <cell r="AO338">
            <v>74961.710000000006</v>
          </cell>
          <cell r="AP338">
            <v>26999.93</v>
          </cell>
          <cell r="AQ338">
            <v>24879.33</v>
          </cell>
          <cell r="AR338">
            <v>36803.39</v>
          </cell>
          <cell r="AS338">
            <v>1039848.38</v>
          </cell>
        </row>
        <row r="343">
          <cell r="B343" t="str">
            <v>Total BSGA/NextEra</v>
          </cell>
          <cell r="E343">
            <v>3571.3939999999998</v>
          </cell>
          <cell r="F343">
            <v>4536.067</v>
          </cell>
          <cell r="G343">
            <v>1649.316</v>
          </cell>
          <cell r="H343">
            <v>1969.7719999999997</v>
          </cell>
          <cell r="K343">
            <v>5220.71</v>
          </cell>
          <cell r="L343">
            <v>6505.8389999999999</v>
          </cell>
          <cell r="N343">
            <v>5220.71</v>
          </cell>
          <cell r="O343">
            <v>6505.8389999999999</v>
          </cell>
          <cell r="AA343">
            <v>0</v>
          </cell>
          <cell r="AB343">
            <v>16805.169000000002</v>
          </cell>
          <cell r="AC343">
            <v>6119.3519999999999</v>
          </cell>
          <cell r="AD343">
            <v>1281.5230000000001</v>
          </cell>
          <cell r="AE343">
            <v>2015.825</v>
          </cell>
          <cell r="AF343">
            <v>750.726</v>
          </cell>
          <cell r="AG343">
            <v>720.697</v>
          </cell>
          <cell r="AH343">
            <v>1463.778</v>
          </cell>
          <cell r="AI343">
            <v>29157.07</v>
          </cell>
          <cell r="AK343">
            <v>0</v>
          </cell>
          <cell r="AL343">
            <v>13258.318000000001</v>
          </cell>
          <cell r="AM343">
            <v>6579.7560000000003</v>
          </cell>
          <cell r="AN343">
            <v>1265.451</v>
          </cell>
          <cell r="AO343">
            <v>2450.8630000000003</v>
          </cell>
          <cell r="AP343">
            <v>867.029</v>
          </cell>
          <cell r="AQ343">
            <v>864.11399999999992</v>
          </cell>
          <cell r="AR343">
            <v>1330.2179999999998</v>
          </cell>
          <cell r="AS343">
            <v>26615.749000000003</v>
          </cell>
          <cell r="AW343">
            <v>0</v>
          </cell>
          <cell r="AX343">
            <v>13234.820000000002</v>
          </cell>
          <cell r="AY343">
            <v>6568.2870000000003</v>
          </cell>
          <cell r="AZ343">
            <v>1263.6660000000002</v>
          </cell>
          <cell r="BA343">
            <v>2446.6350000000007</v>
          </cell>
          <cell r="BB343">
            <v>865.68499999999995</v>
          </cell>
          <cell r="BC343">
            <v>862.61299999999994</v>
          </cell>
          <cell r="BD343">
            <v>1328.5229999999999</v>
          </cell>
          <cell r="BE343">
            <v>26570.229000000003</v>
          </cell>
          <cell r="BG343">
            <v>0</v>
          </cell>
          <cell r="BH343">
            <v>498.58800000000002</v>
          </cell>
          <cell r="BI343">
            <v>240.196</v>
          </cell>
          <cell r="BJ343">
            <v>38.89</v>
          </cell>
          <cell r="BK343">
            <v>78.183999999999997</v>
          </cell>
          <cell r="BL343">
            <v>23.844000000000001</v>
          </cell>
          <cell r="BM343">
            <v>23.974</v>
          </cell>
          <cell r="BN343">
            <v>32.533000000000001</v>
          </cell>
          <cell r="BO343">
            <v>936.20900000000017</v>
          </cell>
          <cell r="BQ343">
            <v>0</v>
          </cell>
          <cell r="BR343">
            <v>879.55800000000011</v>
          </cell>
          <cell r="BS343">
            <v>602.46100000000001</v>
          </cell>
          <cell r="BT343">
            <v>126.07699999999998</v>
          </cell>
          <cell r="BU343">
            <v>254.25199999999998</v>
          </cell>
          <cell r="BV343">
            <v>99.938999999999993</v>
          </cell>
          <cell r="BW343">
            <v>99.602000000000004</v>
          </cell>
          <cell r="BX343">
            <v>153.327</v>
          </cell>
          <cell r="BY343">
            <v>2215.2159999999999</v>
          </cell>
          <cell r="CA343">
            <v>169.11100000000002</v>
          </cell>
          <cell r="CB343">
            <v>174.01099999999997</v>
          </cell>
          <cell r="CD343">
            <v>4116.6120000000001</v>
          </cell>
          <cell r="CE343">
            <v>4220.05</v>
          </cell>
          <cell r="CF343">
            <v>4138.5219999999999</v>
          </cell>
          <cell r="CI343">
            <v>0</v>
          </cell>
          <cell r="CK343">
            <v>2367.317</v>
          </cell>
          <cell r="CL343">
            <v>2401.3350000000005</v>
          </cell>
          <cell r="CM343">
            <v>8581.5500000000011</v>
          </cell>
          <cell r="CN343">
            <v>-208.79999999999998</v>
          </cell>
          <cell r="CO343">
            <v>8372.75</v>
          </cell>
          <cell r="CS343">
            <v>2305.66</v>
          </cell>
          <cell r="CT343">
            <v>5186.46</v>
          </cell>
          <cell r="CU343">
            <v>1425.1699999999998</v>
          </cell>
          <cell r="CV343">
            <v>2677.7100000000005</v>
          </cell>
          <cell r="CW343">
            <v>1683.41</v>
          </cell>
          <cell r="CX343">
            <v>1677.76</v>
          </cell>
          <cell r="CY343">
            <v>2582.7399999999998</v>
          </cell>
          <cell r="CZ343">
            <v>17538.91</v>
          </cell>
          <cell r="DB343">
            <v>2301.5699999999997</v>
          </cell>
          <cell r="DC343">
            <v>5177.42</v>
          </cell>
          <cell r="DD343">
            <v>1423.1599999999999</v>
          </cell>
          <cell r="DE343">
            <v>2673.0900000000006</v>
          </cell>
          <cell r="DF343">
            <v>1680.8</v>
          </cell>
          <cell r="DG343">
            <v>1674.85</v>
          </cell>
          <cell r="DH343">
            <v>2579.4499999999998</v>
          </cell>
          <cell r="DI343">
            <v>17510.34</v>
          </cell>
          <cell r="DL343">
            <v>-332.13</v>
          </cell>
        </row>
      </sheetData>
      <sheetData sheetId="2">
        <row r="3">
          <cell r="C3">
            <v>41426</v>
          </cell>
        </row>
        <row r="4">
          <cell r="C4">
            <v>41438</v>
          </cell>
        </row>
        <row r="5">
          <cell r="C5">
            <v>41471</v>
          </cell>
        </row>
        <row r="6">
          <cell r="C6">
            <v>30</v>
          </cell>
        </row>
        <row r="7">
          <cell r="C7" t="str">
            <v>0613-NTex</v>
          </cell>
        </row>
        <row r="8">
          <cell r="C8">
            <v>4.1500000000000004</v>
          </cell>
        </row>
        <row r="9">
          <cell r="C9">
            <v>4.12</v>
          </cell>
        </row>
        <row r="11">
          <cell r="C11">
            <v>3.7731669999999999</v>
          </cell>
        </row>
        <row r="13">
          <cell r="C13">
            <v>3.6788379999999998</v>
          </cell>
        </row>
        <row r="14">
          <cell r="C14">
            <v>4.0724999999999998</v>
          </cell>
        </row>
        <row r="15">
          <cell r="C15">
            <v>3.0200390000000001</v>
          </cell>
        </row>
        <row r="40">
          <cell r="D40">
            <v>0.20929699999999998</v>
          </cell>
          <cell r="F40">
            <v>0.173902</v>
          </cell>
          <cell r="G40">
            <v>0</v>
          </cell>
        </row>
        <row r="41">
          <cell r="D41">
            <v>0.20929699999999998</v>
          </cell>
          <cell r="F41">
            <v>0.173902</v>
          </cell>
          <cell r="G41">
            <v>0.20238200000000001</v>
          </cell>
        </row>
        <row r="42">
          <cell r="D42">
            <v>0.82364100000000007</v>
          </cell>
          <cell r="F42">
            <v>0.788246</v>
          </cell>
          <cell r="G42">
            <v>0.81672600000000006</v>
          </cell>
        </row>
        <row r="43">
          <cell r="D43">
            <v>1.16161</v>
          </cell>
          <cell r="F43">
            <v>1.126215</v>
          </cell>
          <cell r="G43">
            <v>1.154695</v>
          </cell>
        </row>
        <row r="44">
          <cell r="D44">
            <v>1.1279539999999999</v>
          </cell>
          <cell r="F44">
            <v>1.0925590000000001</v>
          </cell>
          <cell r="G44">
            <v>1.1210389999999999</v>
          </cell>
        </row>
        <row r="45">
          <cell r="D45">
            <v>1.9769849999999998</v>
          </cell>
          <cell r="F45">
            <v>1.9415899999999999</v>
          </cell>
          <cell r="G45">
            <v>1.9700699999999998</v>
          </cell>
        </row>
      </sheetData>
      <sheetData sheetId="3"/>
      <sheetData sheetId="4"/>
      <sheetData sheetId="5">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row>
        <row r="5">
          <cell r="E5" t="str">
            <v>ETC Cleb 42" # 9815</v>
          </cell>
          <cell r="G5" t="str">
            <v>Enterprise or ETC 6839/9706/9819</v>
          </cell>
          <cell r="I5" t="str">
            <v>ETC- SlvrCrk # 6925</v>
          </cell>
          <cell r="K5" t="str">
            <v>Atmos- Joshua</v>
          </cell>
          <cell r="M5" t="str">
            <v>North Texas Pipeline</v>
          </cell>
        </row>
        <row r="6">
          <cell r="A6" t="str">
            <v>Meter</v>
          </cell>
          <cell r="B6" t="str">
            <v>Meter Description</v>
          </cell>
          <cell r="C6" t="str">
            <v>Producer</v>
          </cell>
          <cell r="D6" t="str">
            <v>Total Transport Residue MMBtu</v>
          </cell>
          <cell r="E6" t="str">
            <v>ETC Nomination</v>
          </cell>
          <cell r="F6" t="str">
            <v>ETC Allocated Transport MMBtu</v>
          </cell>
          <cell r="G6" t="str">
            <v>ETC Nomination</v>
          </cell>
          <cell r="H6" t="str">
            <v>ETC Allocated Transport MMBtu</v>
          </cell>
          <cell r="I6" t="str">
            <v>ETC Nomination</v>
          </cell>
          <cell r="J6" t="str">
            <v>ETC Allocated Transport MMBtu</v>
          </cell>
          <cell r="K6" t="str">
            <v>Atmos Nomination MMBtu - Dry</v>
          </cell>
          <cell r="L6" t="str">
            <v>Atmos Transport Allocated MMBtu</v>
          </cell>
          <cell r="M6" t="str">
            <v>NTPL Nomination MMBtu - Dry</v>
          </cell>
          <cell r="N6" t="str">
            <v>NTPL Transport Allocated MMBtu</v>
          </cell>
          <cell r="O6" t="str">
            <v>NTG Imbalance Makeup</v>
          </cell>
          <cell r="P6" t="str">
            <v>Total Nominations</v>
          </cell>
          <cell r="Q6" t="str">
            <v>Total Allocated MMBtu for Transport</v>
          </cell>
          <cell r="R6" t="str">
            <v>Imbalance MMBtu</v>
          </cell>
          <cell r="T6" t="str">
            <v>Sale to Crosstex</v>
          </cell>
        </row>
        <row r="8">
          <cell r="A8" t="str">
            <v>81-10-178</v>
          </cell>
          <cell r="B8" t="str">
            <v>DRS 1&amp;3 CDP</v>
          </cell>
          <cell r="C8" t="str">
            <v>Beacon</v>
          </cell>
          <cell r="D8">
            <v>11504.286</v>
          </cell>
          <cell r="G8">
            <v>0</v>
          </cell>
          <cell r="H8">
            <v>0</v>
          </cell>
          <cell r="M8">
            <v>10386</v>
          </cell>
          <cell r="N8">
            <v>11504.286</v>
          </cell>
          <cell r="O8">
            <v>0</v>
          </cell>
          <cell r="P8">
            <v>10386</v>
          </cell>
          <cell r="Q8">
            <v>11446.286</v>
          </cell>
          <cell r="R8">
            <v>1060.2860000000001</v>
          </cell>
        </row>
        <row r="9">
          <cell r="A9" t="str">
            <v>81-10-177</v>
          </cell>
          <cell r="B9" t="str">
            <v>DRS 2&amp;4 CDP</v>
          </cell>
          <cell r="C9" t="str">
            <v>Beacon</v>
          </cell>
          <cell r="D9">
            <v>0</v>
          </cell>
          <cell r="G9">
            <v>0</v>
          </cell>
          <cell r="H9">
            <v>0</v>
          </cell>
          <cell r="M9">
            <v>0</v>
          </cell>
          <cell r="N9">
            <v>0</v>
          </cell>
          <cell r="O9">
            <v>0</v>
          </cell>
          <cell r="P9">
            <v>0</v>
          </cell>
          <cell r="Q9">
            <v>0</v>
          </cell>
          <cell r="R9">
            <v>0</v>
          </cell>
        </row>
        <row r="10">
          <cell r="A10" t="str">
            <v>72-10-193</v>
          </cell>
          <cell r="B10" t="str">
            <v>Mitchell CDP</v>
          </cell>
          <cell r="C10" t="str">
            <v>Beacon</v>
          </cell>
          <cell r="D10">
            <v>8181.36</v>
          </cell>
          <cell r="G10">
            <v>0</v>
          </cell>
          <cell r="H10">
            <v>0</v>
          </cell>
          <cell r="M10">
            <v>7386</v>
          </cell>
          <cell r="N10">
            <v>8181.36</v>
          </cell>
          <cell r="O10">
            <v>0</v>
          </cell>
          <cell r="P10">
            <v>7386</v>
          </cell>
          <cell r="Q10">
            <v>8140.36</v>
          </cell>
          <cell r="R10">
            <v>754.35999999999967</v>
          </cell>
        </row>
        <row r="11">
          <cell r="C11" t="str">
            <v>Total Beacon</v>
          </cell>
          <cell r="D11">
            <v>19685.646000000001</v>
          </cell>
          <cell r="E11">
            <v>0</v>
          </cell>
          <cell r="F11">
            <v>0</v>
          </cell>
          <cell r="G11">
            <v>0</v>
          </cell>
          <cell r="H11">
            <v>0</v>
          </cell>
          <cell r="I11">
            <v>0</v>
          </cell>
          <cell r="J11">
            <v>0</v>
          </cell>
          <cell r="K11">
            <v>0</v>
          </cell>
          <cell r="L11">
            <v>0</v>
          </cell>
          <cell r="M11">
            <v>17772</v>
          </cell>
          <cell r="N11">
            <v>19685.646000000001</v>
          </cell>
          <cell r="O11">
            <v>0</v>
          </cell>
          <cell r="P11">
            <v>17772</v>
          </cell>
          <cell r="Q11">
            <v>19586.646000000001</v>
          </cell>
          <cell r="R11">
            <v>1814.6459999999997</v>
          </cell>
        </row>
        <row r="13">
          <cell r="A13" t="str">
            <v>72-10-160</v>
          </cell>
          <cell r="B13" t="str">
            <v>Randle A Unit 12 13 14 15H CDP</v>
          </cell>
          <cell r="C13" t="str">
            <v>Premier</v>
          </cell>
          <cell r="D13">
            <v>6870.2809999999999</v>
          </cell>
          <cell r="E13">
            <v>0</v>
          </cell>
          <cell r="F13">
            <v>0</v>
          </cell>
          <cell r="G13">
            <v>0</v>
          </cell>
          <cell r="H13">
            <v>0</v>
          </cell>
          <cell r="L13">
            <v>6870.2809999999999</v>
          </cell>
          <cell r="P13">
            <v>0</v>
          </cell>
          <cell r="Q13">
            <v>6870.2809999999999</v>
          </cell>
          <cell r="R13">
            <v>6870.2809999999999</v>
          </cell>
          <cell r="T13">
            <v>1717.57</v>
          </cell>
        </row>
        <row r="14">
          <cell r="A14" t="str">
            <v>72-10-161</v>
          </cell>
          <cell r="B14" t="str">
            <v>Randle B Unit 20 21 H CDP</v>
          </cell>
          <cell r="C14" t="str">
            <v>Premier</v>
          </cell>
          <cell r="D14">
            <v>8968.1880000000001</v>
          </cell>
          <cell r="E14">
            <v>0</v>
          </cell>
          <cell r="F14">
            <v>0</v>
          </cell>
          <cell r="G14">
            <v>0</v>
          </cell>
          <cell r="H14">
            <v>0</v>
          </cell>
          <cell r="L14">
            <v>8968.1880000000001</v>
          </cell>
          <cell r="P14">
            <v>0</v>
          </cell>
          <cell r="Q14">
            <v>8968.1880000000001</v>
          </cell>
          <cell r="R14">
            <v>8968.1880000000001</v>
          </cell>
          <cell r="T14">
            <v>2242.047</v>
          </cell>
        </row>
        <row r="15">
          <cell r="A15" t="str">
            <v>72-40-018</v>
          </cell>
          <cell r="B15" t="str">
            <v>Behrens MM1</v>
          </cell>
          <cell r="C15" t="str">
            <v>Premier</v>
          </cell>
          <cell r="D15">
            <v>5681.317</v>
          </cell>
          <cell r="E15">
            <v>0</v>
          </cell>
          <cell r="F15">
            <v>0</v>
          </cell>
          <cell r="G15">
            <v>0</v>
          </cell>
          <cell r="H15">
            <v>0</v>
          </cell>
          <cell r="L15">
            <v>5681.317</v>
          </cell>
          <cell r="P15">
            <v>0</v>
          </cell>
          <cell r="Q15">
            <v>5681.317</v>
          </cell>
          <cell r="R15">
            <v>5681.317</v>
          </cell>
          <cell r="T15">
            <v>1420.329</v>
          </cell>
        </row>
        <row r="16">
          <cell r="A16" t="str">
            <v>72-40-031</v>
          </cell>
          <cell r="B16" t="str">
            <v>J.T. Barnett MM2</v>
          </cell>
          <cell r="C16" t="str">
            <v>Premier</v>
          </cell>
          <cell r="D16">
            <v>12645.663</v>
          </cell>
          <cell r="E16">
            <v>0</v>
          </cell>
          <cell r="F16">
            <v>0</v>
          </cell>
          <cell r="G16">
            <v>0</v>
          </cell>
          <cell r="H16">
            <v>0</v>
          </cell>
          <cell r="L16">
            <v>12645.663</v>
          </cell>
          <cell r="P16">
            <v>0</v>
          </cell>
          <cell r="Q16">
            <v>12645.663</v>
          </cell>
          <cell r="R16">
            <v>12645.663</v>
          </cell>
          <cell r="T16">
            <v>3161.4160000000002</v>
          </cell>
        </row>
        <row r="17">
          <cell r="A17" t="str">
            <v>72-40-037</v>
          </cell>
          <cell r="B17" t="str">
            <v>Lost Horse #3</v>
          </cell>
          <cell r="C17" t="str">
            <v>Premier</v>
          </cell>
          <cell r="D17">
            <v>13354.815000000001</v>
          </cell>
          <cell r="E17">
            <v>0</v>
          </cell>
          <cell r="F17">
            <v>0</v>
          </cell>
          <cell r="G17">
            <v>0</v>
          </cell>
          <cell r="H17">
            <v>0</v>
          </cell>
          <cell r="L17">
            <v>13354.815000000001</v>
          </cell>
          <cell r="P17">
            <v>0</v>
          </cell>
          <cell r="Q17">
            <v>13354.815000000001</v>
          </cell>
          <cell r="R17">
            <v>13354.815000000001</v>
          </cell>
          <cell r="T17">
            <v>0</v>
          </cell>
        </row>
        <row r="18">
          <cell r="A18" t="str">
            <v>72-40-094</v>
          </cell>
          <cell r="B18" t="str">
            <v>Randle CDP</v>
          </cell>
          <cell r="C18" t="str">
            <v>Premier</v>
          </cell>
          <cell r="D18">
            <v>16058.153</v>
          </cell>
          <cell r="E18">
            <v>0</v>
          </cell>
          <cell r="F18">
            <v>0</v>
          </cell>
          <cell r="G18">
            <v>0</v>
          </cell>
          <cell r="H18">
            <v>0</v>
          </cell>
          <cell r="L18">
            <v>16058.153</v>
          </cell>
          <cell r="P18">
            <v>0</v>
          </cell>
          <cell r="Q18">
            <v>16058.153</v>
          </cell>
          <cell r="R18">
            <v>16058.153</v>
          </cell>
          <cell r="T18">
            <v>4014.538</v>
          </cell>
        </row>
        <row r="19">
          <cell r="A19" t="str">
            <v>72-40-106</v>
          </cell>
          <cell r="B19" t="str">
            <v>Blanch Emily 1H</v>
          </cell>
          <cell r="C19" t="str">
            <v>Premier</v>
          </cell>
          <cell r="D19">
            <v>4968.6480000000001</v>
          </cell>
          <cell r="E19">
            <v>0</v>
          </cell>
          <cell r="F19">
            <v>0</v>
          </cell>
          <cell r="G19">
            <v>0</v>
          </cell>
          <cell r="H19">
            <v>0</v>
          </cell>
          <cell r="L19">
            <v>4968.6480000000001</v>
          </cell>
          <cell r="P19">
            <v>0</v>
          </cell>
          <cell r="Q19">
            <v>4968.6480000000001</v>
          </cell>
          <cell r="R19">
            <v>4968.6480000000001</v>
          </cell>
          <cell r="T19">
            <v>1242.162</v>
          </cell>
        </row>
        <row r="20">
          <cell r="A20" t="str">
            <v>72-40-107</v>
          </cell>
          <cell r="B20" t="str">
            <v>Barnett Horton 1H</v>
          </cell>
          <cell r="C20" t="str">
            <v>Premier</v>
          </cell>
          <cell r="D20">
            <v>10350.162</v>
          </cell>
          <cell r="E20">
            <v>0</v>
          </cell>
          <cell r="F20">
            <v>0</v>
          </cell>
          <cell r="G20">
            <v>0</v>
          </cell>
          <cell r="H20">
            <v>0</v>
          </cell>
          <cell r="L20">
            <v>10350.162</v>
          </cell>
          <cell r="P20">
            <v>0</v>
          </cell>
          <cell r="Q20">
            <v>10350.162</v>
          </cell>
          <cell r="R20">
            <v>10350.162</v>
          </cell>
          <cell r="T20">
            <v>2587.5410000000002</v>
          </cell>
        </row>
        <row r="21">
          <cell r="A21" t="str">
            <v>72-40-134</v>
          </cell>
          <cell r="B21" t="str">
            <v>Randall 3H,4H,5H &amp; 6H CDP</v>
          </cell>
          <cell r="C21" t="str">
            <v>Premier</v>
          </cell>
          <cell r="D21">
            <v>7430.5079999999998</v>
          </cell>
          <cell r="E21">
            <v>0</v>
          </cell>
          <cell r="F21">
            <v>0</v>
          </cell>
          <cell r="G21">
            <v>0</v>
          </cell>
          <cell r="H21">
            <v>0</v>
          </cell>
          <cell r="L21">
            <v>7430.5079999999998</v>
          </cell>
          <cell r="P21">
            <v>0</v>
          </cell>
          <cell r="Q21">
            <v>7430.5079999999998</v>
          </cell>
          <cell r="R21">
            <v>7430.5079999999998</v>
          </cell>
          <cell r="T21">
            <v>1857.627</v>
          </cell>
        </row>
        <row r="23">
          <cell r="C23" t="str">
            <v>Total COP</v>
          </cell>
          <cell r="D23">
            <v>86327.735000000001</v>
          </cell>
          <cell r="E23">
            <v>0</v>
          </cell>
          <cell r="F23">
            <v>0</v>
          </cell>
          <cell r="G23">
            <v>0</v>
          </cell>
          <cell r="H23">
            <v>0</v>
          </cell>
          <cell r="I23">
            <v>0</v>
          </cell>
          <cell r="J23">
            <v>0</v>
          </cell>
          <cell r="K23">
            <v>0</v>
          </cell>
          <cell r="L23">
            <v>86327.735000000001</v>
          </cell>
          <cell r="M23">
            <v>0</v>
          </cell>
          <cell r="N23">
            <v>0</v>
          </cell>
          <cell r="O23">
            <v>0</v>
          </cell>
          <cell r="P23">
            <v>0</v>
          </cell>
          <cell r="Q23">
            <v>86327.735000000001</v>
          </cell>
          <cell r="R23">
            <v>86327.735000000001</v>
          </cell>
          <cell r="T23">
            <v>18243.230000000003</v>
          </cell>
        </row>
        <row r="25">
          <cell r="A25" t="str">
            <v>81-10-176</v>
          </cell>
          <cell r="B25" t="str">
            <v>Hodges Wilkinson CDP</v>
          </cell>
          <cell r="C25" t="str">
            <v>Chesapeake</v>
          </cell>
          <cell r="D25">
            <v>302221.62800000003</v>
          </cell>
          <cell r="E25">
            <v>0</v>
          </cell>
          <cell r="F25">
            <v>302221.62800000014</v>
          </cell>
          <cell r="G25">
            <v>0</v>
          </cell>
          <cell r="H25">
            <v>0</v>
          </cell>
          <cell r="I25">
            <v>0</v>
          </cell>
          <cell r="J25">
            <v>0</v>
          </cell>
          <cell r="K25">
            <v>0</v>
          </cell>
          <cell r="L25">
            <v>0</v>
          </cell>
          <cell r="O25">
            <v>-1.1641532182693481E-10</v>
          </cell>
          <cell r="P25">
            <v>0</v>
          </cell>
          <cell r="Q25">
            <v>302221.62800000003</v>
          </cell>
          <cell r="R25">
            <v>302221.62800000003</v>
          </cell>
          <cell r="T25">
            <v>0</v>
          </cell>
        </row>
        <row r="26">
          <cell r="A26" t="str">
            <v>81-10-183</v>
          </cell>
          <cell r="B26" t="str">
            <v>Four 7s CDP</v>
          </cell>
          <cell r="C26" t="str">
            <v>Chesapeake</v>
          </cell>
          <cell r="D26">
            <v>256315.85699999999</v>
          </cell>
          <cell r="E26">
            <v>0</v>
          </cell>
          <cell r="F26">
            <v>256315.85699999999</v>
          </cell>
          <cell r="G26">
            <v>0</v>
          </cell>
          <cell r="H26">
            <v>0</v>
          </cell>
          <cell r="I26">
            <v>0</v>
          </cell>
          <cell r="J26">
            <v>0</v>
          </cell>
          <cell r="K26">
            <v>0</v>
          </cell>
          <cell r="L26">
            <v>0</v>
          </cell>
          <cell r="O26">
            <v>0</v>
          </cell>
          <cell r="P26">
            <v>0</v>
          </cell>
          <cell r="Q26">
            <v>256315.85699999999</v>
          </cell>
          <cell r="R26">
            <v>256315.85699999999</v>
          </cell>
          <cell r="T26">
            <v>0</v>
          </cell>
        </row>
        <row r="27">
          <cell r="A27" t="str">
            <v>81-10-214</v>
          </cell>
          <cell r="B27" t="str">
            <v>Four 7's #2 CDP</v>
          </cell>
          <cell r="C27" t="str">
            <v>Chesapeake</v>
          </cell>
          <cell r="D27">
            <v>263635.74</v>
          </cell>
          <cell r="E27">
            <v>0</v>
          </cell>
          <cell r="F27">
            <v>263635.74</v>
          </cell>
          <cell r="G27">
            <v>0</v>
          </cell>
          <cell r="H27">
            <v>0</v>
          </cell>
          <cell r="I27">
            <v>0</v>
          </cell>
          <cell r="J27">
            <v>0</v>
          </cell>
          <cell r="K27">
            <v>0</v>
          </cell>
          <cell r="L27">
            <v>0</v>
          </cell>
          <cell r="O27">
            <v>0</v>
          </cell>
          <cell r="P27">
            <v>0</v>
          </cell>
          <cell r="Q27">
            <v>263635.74</v>
          </cell>
          <cell r="R27">
            <v>263635.74</v>
          </cell>
          <cell r="T27">
            <v>0</v>
          </cell>
        </row>
        <row r="28">
          <cell r="A28" t="str">
            <v>81-10-349</v>
          </cell>
          <cell r="B28" t="str">
            <v>Campfire Marys Creek B CDP</v>
          </cell>
          <cell r="C28" t="str">
            <v>Chesapeake</v>
          </cell>
          <cell r="D28">
            <v>16134.541999999999</v>
          </cell>
          <cell r="E28">
            <v>0</v>
          </cell>
          <cell r="F28">
            <v>16134.541999999999</v>
          </cell>
          <cell r="G28">
            <v>0</v>
          </cell>
          <cell r="H28">
            <v>0</v>
          </cell>
          <cell r="I28">
            <v>0</v>
          </cell>
          <cell r="J28">
            <v>0</v>
          </cell>
          <cell r="K28">
            <v>0</v>
          </cell>
          <cell r="L28">
            <v>0</v>
          </cell>
          <cell r="O28">
            <v>0</v>
          </cell>
          <cell r="P28">
            <v>0</v>
          </cell>
          <cell r="Q28">
            <v>16134.541999999999</v>
          </cell>
          <cell r="R28">
            <v>16134.541999999999</v>
          </cell>
          <cell r="T28">
            <v>0</v>
          </cell>
        </row>
        <row r="29">
          <cell r="A29" t="str">
            <v>81-40-080</v>
          </cell>
          <cell r="B29" t="str">
            <v>Mary's Creek 1H</v>
          </cell>
          <cell r="C29" t="str">
            <v>Chesapeake</v>
          </cell>
          <cell r="D29">
            <v>4860.45</v>
          </cell>
          <cell r="E29">
            <v>0</v>
          </cell>
          <cell r="F29">
            <v>4860.45</v>
          </cell>
          <cell r="G29">
            <v>0</v>
          </cell>
          <cell r="H29">
            <v>0</v>
          </cell>
          <cell r="I29">
            <v>0</v>
          </cell>
          <cell r="J29">
            <v>0</v>
          </cell>
          <cell r="K29">
            <v>0</v>
          </cell>
          <cell r="L29">
            <v>0</v>
          </cell>
          <cell r="O29">
            <v>0</v>
          </cell>
          <cell r="P29">
            <v>0</v>
          </cell>
          <cell r="Q29">
            <v>4860.45</v>
          </cell>
          <cell r="R29">
            <v>4860.45</v>
          </cell>
          <cell r="T29">
            <v>0</v>
          </cell>
        </row>
        <row r="30">
          <cell r="A30" t="str">
            <v>81-40-085</v>
          </cell>
          <cell r="B30" t="str">
            <v>Mary's Creek 3H</v>
          </cell>
          <cell r="C30" t="str">
            <v>Chesapeake</v>
          </cell>
          <cell r="D30">
            <v>2547.817</v>
          </cell>
          <cell r="E30">
            <v>0</v>
          </cell>
          <cell r="F30">
            <v>2547.817</v>
          </cell>
          <cell r="G30">
            <v>0</v>
          </cell>
          <cell r="H30">
            <v>0</v>
          </cell>
          <cell r="I30">
            <v>0</v>
          </cell>
          <cell r="J30">
            <v>0</v>
          </cell>
          <cell r="K30">
            <v>0</v>
          </cell>
          <cell r="L30">
            <v>0</v>
          </cell>
          <cell r="O30">
            <v>0</v>
          </cell>
          <cell r="P30">
            <v>0</v>
          </cell>
          <cell r="Q30">
            <v>2547.817</v>
          </cell>
          <cell r="R30">
            <v>2547.817</v>
          </cell>
          <cell r="T30">
            <v>0</v>
          </cell>
        </row>
        <row r="31">
          <cell r="A31" t="str">
            <v>81-40-139</v>
          </cell>
          <cell r="B31" t="str">
            <v>Mary's  Creek 5H</v>
          </cell>
          <cell r="C31" t="str">
            <v>Chesapeake</v>
          </cell>
          <cell r="D31">
            <v>1719.001</v>
          </cell>
          <cell r="E31">
            <v>0</v>
          </cell>
          <cell r="F31">
            <v>1719.001</v>
          </cell>
          <cell r="G31">
            <v>0</v>
          </cell>
          <cell r="H31">
            <v>0</v>
          </cell>
          <cell r="I31">
            <v>0</v>
          </cell>
          <cell r="J31">
            <v>0</v>
          </cell>
          <cell r="K31">
            <v>0</v>
          </cell>
          <cell r="L31">
            <v>0</v>
          </cell>
          <cell r="O31">
            <v>0</v>
          </cell>
          <cell r="P31">
            <v>0</v>
          </cell>
          <cell r="Q31">
            <v>1719.001</v>
          </cell>
          <cell r="R31">
            <v>1719.001</v>
          </cell>
          <cell r="T31">
            <v>0</v>
          </cell>
        </row>
        <row r="32">
          <cell r="A32" t="str">
            <v>81-40-140</v>
          </cell>
          <cell r="B32" t="str">
            <v>Mary's  Creek 7H</v>
          </cell>
          <cell r="C32" t="str">
            <v>Chesapeake</v>
          </cell>
          <cell r="D32">
            <v>0</v>
          </cell>
          <cell r="E32">
            <v>0</v>
          </cell>
          <cell r="F32">
            <v>0</v>
          </cell>
          <cell r="G32">
            <v>0</v>
          </cell>
          <cell r="H32">
            <v>0</v>
          </cell>
          <cell r="I32">
            <v>0</v>
          </cell>
          <cell r="J32">
            <v>0</v>
          </cell>
          <cell r="K32">
            <v>0</v>
          </cell>
          <cell r="L32">
            <v>0</v>
          </cell>
          <cell r="O32">
            <v>0</v>
          </cell>
          <cell r="P32">
            <v>0</v>
          </cell>
          <cell r="Q32">
            <v>0</v>
          </cell>
          <cell r="R32">
            <v>0</v>
          </cell>
          <cell r="T32">
            <v>0</v>
          </cell>
        </row>
        <row r="33">
          <cell r="A33" t="str">
            <v>81-40-141</v>
          </cell>
          <cell r="B33" t="str">
            <v>Mary's Creek 8H</v>
          </cell>
          <cell r="C33" t="str">
            <v>Chesapeake</v>
          </cell>
          <cell r="D33">
            <v>1459.62</v>
          </cell>
          <cell r="E33">
            <v>0</v>
          </cell>
          <cell r="F33">
            <v>1459.62</v>
          </cell>
          <cell r="G33">
            <v>0</v>
          </cell>
          <cell r="H33">
            <v>0</v>
          </cell>
          <cell r="I33">
            <v>0</v>
          </cell>
          <cell r="J33">
            <v>0</v>
          </cell>
          <cell r="K33">
            <v>0</v>
          </cell>
          <cell r="L33">
            <v>0</v>
          </cell>
          <cell r="O33">
            <v>0</v>
          </cell>
          <cell r="P33">
            <v>0</v>
          </cell>
          <cell r="Q33">
            <v>1459.62</v>
          </cell>
          <cell r="R33">
            <v>1459.62</v>
          </cell>
          <cell r="T33">
            <v>0</v>
          </cell>
        </row>
        <row r="34">
          <cell r="A34" t="str">
            <v>81-40-144</v>
          </cell>
          <cell r="B34" t="str">
            <v>Mary's Creek 6H</v>
          </cell>
          <cell r="C34" t="str">
            <v>Chesapeake</v>
          </cell>
          <cell r="D34">
            <v>6323.8689999999997</v>
          </cell>
          <cell r="E34">
            <v>0</v>
          </cell>
          <cell r="F34">
            <v>6323.8689999999997</v>
          </cell>
          <cell r="G34">
            <v>0</v>
          </cell>
          <cell r="H34">
            <v>0</v>
          </cell>
          <cell r="I34">
            <v>0</v>
          </cell>
          <cell r="J34">
            <v>0</v>
          </cell>
          <cell r="K34">
            <v>0</v>
          </cell>
          <cell r="L34">
            <v>0</v>
          </cell>
          <cell r="O34">
            <v>0</v>
          </cell>
          <cell r="P34">
            <v>0</v>
          </cell>
          <cell r="Q34">
            <v>6323.8689999999997</v>
          </cell>
          <cell r="R34">
            <v>6323.8689999999997</v>
          </cell>
          <cell r="T34">
            <v>0</v>
          </cell>
        </row>
        <row r="35">
          <cell r="A35" t="str">
            <v>81-40-179</v>
          </cell>
          <cell r="B35" t="str">
            <v>Chesapeake Ward</v>
          </cell>
          <cell r="C35" t="str">
            <v>Chesapeake</v>
          </cell>
          <cell r="D35">
            <v>38907.682999999997</v>
          </cell>
          <cell r="E35">
            <v>0</v>
          </cell>
          <cell r="F35">
            <v>38907.682999999997</v>
          </cell>
          <cell r="G35">
            <v>0</v>
          </cell>
          <cell r="H35">
            <v>0</v>
          </cell>
          <cell r="I35">
            <v>0</v>
          </cell>
          <cell r="J35">
            <v>0</v>
          </cell>
          <cell r="K35">
            <v>0</v>
          </cell>
          <cell r="L35">
            <v>0</v>
          </cell>
          <cell r="O35">
            <v>0</v>
          </cell>
          <cell r="P35">
            <v>0</v>
          </cell>
          <cell r="Q35">
            <v>38907.682999999997</v>
          </cell>
          <cell r="R35">
            <v>38907.682999999997</v>
          </cell>
          <cell r="T35">
            <v>0</v>
          </cell>
        </row>
        <row r="36">
          <cell r="A36" t="str">
            <v>81-40-226</v>
          </cell>
          <cell r="B36" t="str">
            <v>Bosler</v>
          </cell>
          <cell r="C36" t="str">
            <v>Chesapeake</v>
          </cell>
          <cell r="D36">
            <v>7356.42</v>
          </cell>
          <cell r="E36">
            <v>0</v>
          </cell>
          <cell r="F36">
            <v>7356.42</v>
          </cell>
          <cell r="G36">
            <v>0</v>
          </cell>
          <cell r="H36">
            <v>0</v>
          </cell>
          <cell r="I36">
            <v>0</v>
          </cell>
          <cell r="J36">
            <v>0</v>
          </cell>
          <cell r="K36">
            <v>0</v>
          </cell>
          <cell r="L36">
            <v>0</v>
          </cell>
          <cell r="O36">
            <v>0</v>
          </cell>
          <cell r="P36">
            <v>0</v>
          </cell>
          <cell r="Q36">
            <v>7356.42</v>
          </cell>
          <cell r="R36">
            <v>7356.42</v>
          </cell>
          <cell r="T36">
            <v>0</v>
          </cell>
        </row>
        <row r="37">
          <cell r="A37" t="str">
            <v>81-40-335</v>
          </cell>
          <cell r="B37" t="str">
            <v>Benbrook #1</v>
          </cell>
          <cell r="C37" t="str">
            <v>Chesapeake</v>
          </cell>
          <cell r="D37">
            <v>4394.0050000000001</v>
          </cell>
          <cell r="E37">
            <v>0</v>
          </cell>
          <cell r="F37">
            <v>4394.0050000000001</v>
          </cell>
          <cell r="G37">
            <v>0</v>
          </cell>
          <cell r="H37">
            <v>0</v>
          </cell>
          <cell r="I37">
            <v>0</v>
          </cell>
          <cell r="J37">
            <v>0</v>
          </cell>
          <cell r="K37">
            <v>0</v>
          </cell>
          <cell r="L37">
            <v>0</v>
          </cell>
          <cell r="O37">
            <v>0</v>
          </cell>
          <cell r="P37">
            <v>0</v>
          </cell>
          <cell r="Q37">
            <v>4394.0050000000001</v>
          </cell>
          <cell r="R37">
            <v>4394.0050000000001</v>
          </cell>
          <cell r="T37">
            <v>0</v>
          </cell>
        </row>
        <row r="38">
          <cell r="A38" t="str">
            <v>72-10-148</v>
          </cell>
          <cell r="B38" t="str">
            <v>Blue Drake Woody N 3-5-7H CDP</v>
          </cell>
          <cell r="C38" t="str">
            <v>Chesapeake</v>
          </cell>
          <cell r="D38">
            <v>5354.4459999999999</v>
          </cell>
          <cell r="E38">
            <v>0</v>
          </cell>
          <cell r="F38">
            <v>5354.4459999999999</v>
          </cell>
          <cell r="G38">
            <v>0</v>
          </cell>
          <cell r="H38">
            <v>0</v>
          </cell>
          <cell r="I38">
            <v>0</v>
          </cell>
          <cell r="J38">
            <v>0</v>
          </cell>
          <cell r="K38">
            <v>0</v>
          </cell>
          <cell r="L38">
            <v>0</v>
          </cell>
          <cell r="O38">
            <v>0</v>
          </cell>
          <cell r="P38">
            <v>0</v>
          </cell>
          <cell r="Q38">
            <v>5354.4459999999999</v>
          </cell>
          <cell r="R38">
            <v>5354.4459999999999</v>
          </cell>
          <cell r="T38">
            <v>0</v>
          </cell>
        </row>
        <row r="39">
          <cell r="A39" t="str">
            <v>72-40-195</v>
          </cell>
          <cell r="B39" t="str">
            <v>Blue Drake Woody South</v>
          </cell>
          <cell r="C39" t="str">
            <v>Chesapeake</v>
          </cell>
          <cell r="D39">
            <v>13758.540999999999</v>
          </cell>
          <cell r="E39">
            <v>0</v>
          </cell>
          <cell r="F39">
            <v>13758.540999999999</v>
          </cell>
          <cell r="G39">
            <v>0</v>
          </cell>
          <cell r="H39">
            <v>0</v>
          </cell>
          <cell r="I39">
            <v>0</v>
          </cell>
          <cell r="J39">
            <v>0</v>
          </cell>
          <cell r="K39">
            <v>0</v>
          </cell>
          <cell r="L39">
            <v>0</v>
          </cell>
          <cell r="O39">
            <v>0</v>
          </cell>
          <cell r="P39">
            <v>0</v>
          </cell>
          <cell r="Q39">
            <v>13758.540999999999</v>
          </cell>
          <cell r="R39">
            <v>13758.540999999999</v>
          </cell>
          <cell r="T39">
            <v>0</v>
          </cell>
        </row>
        <row r="40">
          <cell r="A40" t="str">
            <v>72-40-231</v>
          </cell>
          <cell r="B40" t="str">
            <v>Winscott NW</v>
          </cell>
          <cell r="C40" t="str">
            <v>Chesapeake</v>
          </cell>
          <cell r="D40">
            <v>19910.536</v>
          </cell>
          <cell r="E40">
            <v>0</v>
          </cell>
          <cell r="F40">
            <v>19910.536</v>
          </cell>
          <cell r="G40">
            <v>0</v>
          </cell>
          <cell r="H40">
            <v>0</v>
          </cell>
          <cell r="I40">
            <v>0</v>
          </cell>
          <cell r="J40">
            <v>0</v>
          </cell>
          <cell r="K40">
            <v>0</v>
          </cell>
          <cell r="L40">
            <v>0</v>
          </cell>
          <cell r="O40">
            <v>0</v>
          </cell>
          <cell r="P40">
            <v>0</v>
          </cell>
          <cell r="Q40">
            <v>19910.536</v>
          </cell>
          <cell r="R40">
            <v>19910.536</v>
          </cell>
          <cell r="T40">
            <v>0</v>
          </cell>
        </row>
        <row r="41">
          <cell r="C41" t="str">
            <v>Total Chesap</v>
          </cell>
          <cell r="D41">
            <v>944900.15499999991</v>
          </cell>
          <cell r="E41">
            <v>0</v>
          </cell>
          <cell r="F41">
            <v>944900.15500000003</v>
          </cell>
          <cell r="G41">
            <v>0</v>
          </cell>
          <cell r="H41">
            <v>0</v>
          </cell>
          <cell r="I41">
            <v>0</v>
          </cell>
          <cell r="J41">
            <v>0</v>
          </cell>
          <cell r="K41">
            <v>0</v>
          </cell>
          <cell r="L41">
            <v>0</v>
          </cell>
          <cell r="M41">
            <v>0</v>
          </cell>
          <cell r="N41">
            <v>0</v>
          </cell>
          <cell r="O41">
            <v>-1.1641532182693481E-10</v>
          </cell>
          <cell r="P41">
            <v>0</v>
          </cell>
          <cell r="Q41">
            <v>944900.15499999991</v>
          </cell>
          <cell r="R41">
            <v>944900.15499999991</v>
          </cell>
          <cell r="T41">
            <v>0</v>
          </cell>
        </row>
        <row r="43">
          <cell r="A43" t="str">
            <v>81-10-176T</v>
          </cell>
          <cell r="B43" t="str">
            <v>Hodges Wilkinson CDP</v>
          </cell>
          <cell r="C43" t="str">
            <v>Total</v>
          </cell>
          <cell r="D43">
            <v>85241.861999999994</v>
          </cell>
          <cell r="E43">
            <v>0</v>
          </cell>
          <cell r="F43">
            <v>0</v>
          </cell>
          <cell r="G43">
            <v>0</v>
          </cell>
          <cell r="H43">
            <v>85241.861999999965</v>
          </cell>
          <cell r="K43">
            <v>0</v>
          </cell>
          <cell r="L43">
            <v>0</v>
          </cell>
          <cell r="O43">
            <v>2.9103830456733704E-11</v>
          </cell>
          <cell r="P43">
            <v>0</v>
          </cell>
          <cell r="Q43">
            <v>85241.861999999994</v>
          </cell>
          <cell r="R43">
            <v>85241.861999999994</v>
          </cell>
          <cell r="T43">
            <v>0</v>
          </cell>
        </row>
        <row r="44">
          <cell r="A44" t="str">
            <v>81-10-183T</v>
          </cell>
          <cell r="B44" t="str">
            <v>Four 7s CDP</v>
          </cell>
          <cell r="C44" t="str">
            <v>Total</v>
          </cell>
          <cell r="D44">
            <v>72294.361000000004</v>
          </cell>
          <cell r="E44">
            <v>0</v>
          </cell>
          <cell r="F44">
            <v>0</v>
          </cell>
          <cell r="G44">
            <v>0</v>
          </cell>
          <cell r="H44">
            <v>72294.361000000004</v>
          </cell>
          <cell r="K44">
            <v>0</v>
          </cell>
          <cell r="L44">
            <v>0</v>
          </cell>
          <cell r="O44">
            <v>0</v>
          </cell>
          <cell r="P44">
            <v>0</v>
          </cell>
          <cell r="Q44">
            <v>72294.361000000004</v>
          </cell>
          <cell r="R44">
            <v>72294.361000000004</v>
          </cell>
          <cell r="T44">
            <v>0</v>
          </cell>
        </row>
        <row r="45">
          <cell r="A45" t="str">
            <v>81-10-214T</v>
          </cell>
          <cell r="B45" t="str">
            <v>Four 7's #2 CDP</v>
          </cell>
          <cell r="C45" t="str">
            <v>Total</v>
          </cell>
          <cell r="D45">
            <v>74360.035000000003</v>
          </cell>
          <cell r="E45">
            <v>0</v>
          </cell>
          <cell r="F45">
            <v>0</v>
          </cell>
          <cell r="G45">
            <v>0</v>
          </cell>
          <cell r="H45">
            <v>74360.035000000003</v>
          </cell>
          <cell r="K45">
            <v>0</v>
          </cell>
          <cell r="L45">
            <v>0</v>
          </cell>
          <cell r="O45">
            <v>0</v>
          </cell>
          <cell r="P45">
            <v>0</v>
          </cell>
          <cell r="Q45">
            <v>74360.035000000003</v>
          </cell>
          <cell r="R45">
            <v>74360.035000000003</v>
          </cell>
          <cell r="T45">
            <v>0</v>
          </cell>
        </row>
        <row r="46">
          <cell r="A46" t="str">
            <v>81-10-349T</v>
          </cell>
          <cell r="B46" t="str">
            <v>Campfire Marys Creek B CDP</v>
          </cell>
          <cell r="C46" t="str">
            <v>Total</v>
          </cell>
          <cell r="D46">
            <v>4551.2709999999997</v>
          </cell>
          <cell r="E46">
            <v>0</v>
          </cell>
          <cell r="F46">
            <v>0</v>
          </cell>
          <cell r="G46">
            <v>0</v>
          </cell>
          <cell r="H46">
            <v>4551.2709999999997</v>
          </cell>
          <cell r="K46">
            <v>0</v>
          </cell>
          <cell r="L46">
            <v>0</v>
          </cell>
          <cell r="O46">
            <v>0</v>
          </cell>
          <cell r="P46">
            <v>0</v>
          </cell>
          <cell r="Q46">
            <v>4551.2709999999997</v>
          </cell>
          <cell r="R46">
            <v>4551.2709999999997</v>
          </cell>
          <cell r="T46">
            <v>0</v>
          </cell>
        </row>
        <row r="47">
          <cell r="A47" t="str">
            <v>81-40-080T</v>
          </cell>
          <cell r="B47" t="str">
            <v>Mary's Creek 1H</v>
          </cell>
          <cell r="C47" t="str">
            <v>Total</v>
          </cell>
          <cell r="D47">
            <v>1371.453</v>
          </cell>
          <cell r="E47">
            <v>0</v>
          </cell>
          <cell r="F47">
            <v>0</v>
          </cell>
          <cell r="G47">
            <v>0</v>
          </cell>
          <cell r="H47">
            <v>1371.453</v>
          </cell>
          <cell r="K47">
            <v>0</v>
          </cell>
          <cell r="L47">
            <v>0</v>
          </cell>
          <cell r="O47">
            <v>0</v>
          </cell>
          <cell r="P47">
            <v>0</v>
          </cell>
          <cell r="Q47">
            <v>1371.453</v>
          </cell>
          <cell r="R47">
            <v>1371.453</v>
          </cell>
          <cell r="T47">
            <v>0</v>
          </cell>
        </row>
        <row r="48">
          <cell r="A48" t="str">
            <v>81-40-085T</v>
          </cell>
          <cell r="B48" t="str">
            <v>Mary's Creek 3H</v>
          </cell>
          <cell r="C48" t="str">
            <v>Total</v>
          </cell>
          <cell r="D48">
            <v>719.23599999999999</v>
          </cell>
          <cell r="E48">
            <v>0</v>
          </cell>
          <cell r="F48">
            <v>0</v>
          </cell>
          <cell r="G48">
            <v>0</v>
          </cell>
          <cell r="H48">
            <v>719.23599999999999</v>
          </cell>
          <cell r="K48">
            <v>0</v>
          </cell>
          <cell r="L48">
            <v>0</v>
          </cell>
          <cell r="O48">
            <v>0</v>
          </cell>
          <cell r="P48">
            <v>0</v>
          </cell>
          <cell r="Q48">
            <v>719.23599999999999</v>
          </cell>
          <cell r="R48">
            <v>719.23599999999999</v>
          </cell>
          <cell r="T48">
            <v>0</v>
          </cell>
        </row>
        <row r="49">
          <cell r="A49" t="str">
            <v>81-40-139T</v>
          </cell>
          <cell r="B49" t="str">
            <v>Mary's  Creek 5H</v>
          </cell>
          <cell r="C49" t="str">
            <v>Total</v>
          </cell>
          <cell r="D49">
            <v>483.51600000000002</v>
          </cell>
          <cell r="E49">
            <v>0</v>
          </cell>
          <cell r="F49">
            <v>0</v>
          </cell>
          <cell r="G49">
            <v>0</v>
          </cell>
          <cell r="H49">
            <v>483.51600000000002</v>
          </cell>
          <cell r="K49">
            <v>0</v>
          </cell>
          <cell r="L49">
            <v>0</v>
          </cell>
          <cell r="O49">
            <v>0</v>
          </cell>
          <cell r="P49">
            <v>0</v>
          </cell>
          <cell r="Q49">
            <v>483.51600000000002</v>
          </cell>
          <cell r="R49">
            <v>483.51600000000002</v>
          </cell>
          <cell r="T49">
            <v>0</v>
          </cell>
        </row>
        <row r="50">
          <cell r="A50" t="str">
            <v>81-40-140T</v>
          </cell>
          <cell r="B50" t="str">
            <v>Mary's  Creek 7H</v>
          </cell>
          <cell r="C50" t="str">
            <v>Total</v>
          </cell>
          <cell r="D50">
            <v>0</v>
          </cell>
          <cell r="E50">
            <v>0</v>
          </cell>
          <cell r="F50">
            <v>0</v>
          </cell>
          <cell r="G50">
            <v>0</v>
          </cell>
          <cell r="H50">
            <v>0</v>
          </cell>
          <cell r="K50">
            <v>0</v>
          </cell>
          <cell r="L50">
            <v>0</v>
          </cell>
          <cell r="O50">
            <v>0</v>
          </cell>
          <cell r="P50">
            <v>0</v>
          </cell>
          <cell r="Q50">
            <v>0</v>
          </cell>
          <cell r="R50">
            <v>0</v>
          </cell>
          <cell r="T50">
            <v>0</v>
          </cell>
        </row>
        <row r="51">
          <cell r="A51" t="str">
            <v>81-40-141T</v>
          </cell>
          <cell r="B51" t="str">
            <v>Mary's Creek 8H</v>
          </cell>
          <cell r="C51" t="str">
            <v>Total</v>
          </cell>
          <cell r="D51">
            <v>411.69299999999998</v>
          </cell>
          <cell r="E51">
            <v>0</v>
          </cell>
          <cell r="F51">
            <v>0</v>
          </cell>
          <cell r="G51">
            <v>0</v>
          </cell>
          <cell r="H51">
            <v>411.69299999999998</v>
          </cell>
          <cell r="K51">
            <v>0</v>
          </cell>
          <cell r="L51">
            <v>0</v>
          </cell>
          <cell r="O51">
            <v>0</v>
          </cell>
          <cell r="P51">
            <v>0</v>
          </cell>
          <cell r="Q51">
            <v>411.69299999999998</v>
          </cell>
          <cell r="R51">
            <v>411.69299999999998</v>
          </cell>
          <cell r="T51">
            <v>0</v>
          </cell>
        </row>
        <row r="52">
          <cell r="A52" t="str">
            <v>81-40-144T</v>
          </cell>
          <cell r="B52" t="str">
            <v>Mary's Creek 6H</v>
          </cell>
          <cell r="C52" t="str">
            <v>Total</v>
          </cell>
          <cell r="D52">
            <v>1783.896</v>
          </cell>
          <cell r="E52">
            <v>0</v>
          </cell>
          <cell r="F52">
            <v>0</v>
          </cell>
          <cell r="G52">
            <v>0</v>
          </cell>
          <cell r="H52">
            <v>1783.896</v>
          </cell>
          <cell r="K52">
            <v>0</v>
          </cell>
          <cell r="L52">
            <v>0</v>
          </cell>
          <cell r="O52">
            <v>0</v>
          </cell>
          <cell r="P52">
            <v>0</v>
          </cell>
          <cell r="Q52">
            <v>1783.896</v>
          </cell>
          <cell r="R52">
            <v>1783.896</v>
          </cell>
          <cell r="T52">
            <v>0</v>
          </cell>
        </row>
        <row r="53">
          <cell r="A53" t="str">
            <v>81-40-179T</v>
          </cell>
          <cell r="B53" t="str">
            <v>Chesapeake Ward</v>
          </cell>
          <cell r="C53" t="str">
            <v>Total</v>
          </cell>
          <cell r="D53">
            <v>12288.28</v>
          </cell>
          <cell r="E53">
            <v>0</v>
          </cell>
          <cell r="F53">
            <v>0</v>
          </cell>
          <cell r="G53">
            <v>0</v>
          </cell>
          <cell r="H53">
            <v>12288.28</v>
          </cell>
          <cell r="K53">
            <v>0</v>
          </cell>
          <cell r="L53">
            <v>0</v>
          </cell>
          <cell r="O53">
            <v>0</v>
          </cell>
          <cell r="P53">
            <v>0</v>
          </cell>
          <cell r="Q53">
            <v>12288.28</v>
          </cell>
          <cell r="R53">
            <v>12288.28</v>
          </cell>
          <cell r="T53">
            <v>0</v>
          </cell>
        </row>
        <row r="54">
          <cell r="A54" t="str">
            <v>81-40-226T</v>
          </cell>
          <cell r="B54" t="str">
            <v>Bosler</v>
          </cell>
          <cell r="C54" t="str">
            <v>Total</v>
          </cell>
          <cell r="D54">
            <v>2324.3220000000001</v>
          </cell>
          <cell r="E54">
            <v>0</v>
          </cell>
          <cell r="F54">
            <v>0</v>
          </cell>
          <cell r="G54">
            <v>0</v>
          </cell>
          <cell r="H54">
            <v>2324.3220000000001</v>
          </cell>
          <cell r="K54">
            <v>0</v>
          </cell>
          <cell r="L54">
            <v>0</v>
          </cell>
          <cell r="O54">
            <v>0</v>
          </cell>
          <cell r="P54">
            <v>0</v>
          </cell>
          <cell r="Q54">
            <v>2324.3220000000001</v>
          </cell>
          <cell r="R54">
            <v>2324.3220000000001</v>
          </cell>
          <cell r="T54">
            <v>0</v>
          </cell>
        </row>
        <row r="55">
          <cell r="A55" t="str">
            <v>81-40-335T</v>
          </cell>
          <cell r="B55" t="str">
            <v>Benbrook #1</v>
          </cell>
          <cell r="C55" t="str">
            <v>Total</v>
          </cell>
          <cell r="D55">
            <v>1387.788</v>
          </cell>
          <cell r="E55">
            <v>0</v>
          </cell>
          <cell r="F55">
            <v>0</v>
          </cell>
          <cell r="G55">
            <v>0</v>
          </cell>
          <cell r="H55">
            <v>1387.788</v>
          </cell>
          <cell r="K55">
            <v>0</v>
          </cell>
          <cell r="L55">
            <v>0</v>
          </cell>
          <cell r="O55">
            <v>0</v>
          </cell>
          <cell r="P55">
            <v>0</v>
          </cell>
          <cell r="Q55">
            <v>1387.788</v>
          </cell>
          <cell r="R55">
            <v>1387.788</v>
          </cell>
          <cell r="T55">
            <v>0</v>
          </cell>
        </row>
        <row r="56">
          <cell r="A56" t="str">
            <v>72-10-148T</v>
          </cell>
          <cell r="B56" t="str">
            <v>Blue Drake Woody N 3-5-7H CDP</v>
          </cell>
          <cell r="C56" t="str">
            <v>Total</v>
          </cell>
          <cell r="D56">
            <v>1509.742</v>
          </cell>
          <cell r="E56">
            <v>0</v>
          </cell>
          <cell r="F56">
            <v>0</v>
          </cell>
          <cell r="G56">
            <v>0</v>
          </cell>
          <cell r="H56">
            <v>1509.742</v>
          </cell>
          <cell r="K56">
            <v>0</v>
          </cell>
          <cell r="L56">
            <v>0</v>
          </cell>
          <cell r="O56">
            <v>0</v>
          </cell>
          <cell r="P56">
            <v>0</v>
          </cell>
          <cell r="Q56">
            <v>1509.742</v>
          </cell>
          <cell r="R56">
            <v>1509.742</v>
          </cell>
          <cell r="T56">
            <v>0</v>
          </cell>
        </row>
        <row r="57">
          <cell r="A57" t="str">
            <v>72-40-195T</v>
          </cell>
          <cell r="B57" t="str">
            <v>Blue Drake Woody South</v>
          </cell>
          <cell r="C57" t="str">
            <v>Total</v>
          </cell>
          <cell r="D57">
            <v>3879.3249999999998</v>
          </cell>
          <cell r="E57">
            <v>0</v>
          </cell>
          <cell r="F57">
            <v>0</v>
          </cell>
          <cell r="G57">
            <v>0</v>
          </cell>
          <cell r="H57">
            <v>3879.3249999999998</v>
          </cell>
          <cell r="K57">
            <v>0</v>
          </cell>
          <cell r="L57">
            <v>0</v>
          </cell>
          <cell r="O57">
            <v>0</v>
          </cell>
          <cell r="P57">
            <v>0</v>
          </cell>
          <cell r="Q57">
            <v>3879.3249999999998</v>
          </cell>
          <cell r="R57">
            <v>3879.3249999999998</v>
          </cell>
          <cell r="T57">
            <v>0</v>
          </cell>
        </row>
        <row r="58">
          <cell r="A58" t="str">
            <v>72-40-231T</v>
          </cell>
          <cell r="B58" t="str">
            <v>Winscott NW</v>
          </cell>
          <cell r="C58" t="str">
            <v>Total</v>
          </cell>
          <cell r="D58">
            <v>5616.2259999999997</v>
          </cell>
          <cell r="E58">
            <v>0</v>
          </cell>
          <cell r="F58">
            <v>0</v>
          </cell>
          <cell r="G58">
            <v>0</v>
          </cell>
          <cell r="H58">
            <v>5616.2259999999997</v>
          </cell>
          <cell r="K58">
            <v>0</v>
          </cell>
          <cell r="L58">
            <v>0</v>
          </cell>
          <cell r="O58">
            <v>0</v>
          </cell>
          <cell r="P58">
            <v>0</v>
          </cell>
          <cell r="Q58">
            <v>5616.2259999999997</v>
          </cell>
          <cell r="R58">
            <v>5616.2259999999997</v>
          </cell>
          <cell r="T58">
            <v>0</v>
          </cell>
        </row>
        <row r="59">
          <cell r="C59" t="str">
            <v>Total Total G&amp;P</v>
          </cell>
          <cell r="D59">
            <v>268223.00600000005</v>
          </cell>
          <cell r="E59">
            <v>0</v>
          </cell>
          <cell r="F59">
            <v>0</v>
          </cell>
          <cell r="G59">
            <v>0</v>
          </cell>
          <cell r="H59">
            <v>268223.00599999999</v>
          </cell>
          <cell r="I59">
            <v>0</v>
          </cell>
          <cell r="J59">
            <v>0</v>
          </cell>
          <cell r="K59">
            <v>0</v>
          </cell>
          <cell r="L59">
            <v>0</v>
          </cell>
          <cell r="M59">
            <v>0</v>
          </cell>
          <cell r="N59">
            <v>0</v>
          </cell>
          <cell r="O59">
            <v>2.9103830456733704E-11</v>
          </cell>
          <cell r="P59">
            <v>0</v>
          </cell>
          <cell r="Q59">
            <v>268223.00600000005</v>
          </cell>
          <cell r="R59">
            <v>268223.00600000005</v>
          </cell>
          <cell r="T59">
            <v>0</v>
          </cell>
        </row>
        <row r="62">
          <cell r="A62" t="str">
            <v>72-10-204</v>
          </cell>
          <cell r="B62" t="str">
            <v>Alexander Ranch CDP</v>
          </cell>
          <cell r="C62" t="str">
            <v>EnerVest (Encana)</v>
          </cell>
          <cell r="D62">
            <v>56.433</v>
          </cell>
          <cell r="E62">
            <v>0</v>
          </cell>
          <cell r="F62">
            <v>0</v>
          </cell>
          <cell r="G62">
            <v>0</v>
          </cell>
          <cell r="H62">
            <v>0</v>
          </cell>
          <cell r="K62">
            <v>0</v>
          </cell>
          <cell r="L62">
            <v>0</v>
          </cell>
          <cell r="P62">
            <v>0</v>
          </cell>
          <cell r="Q62">
            <v>0</v>
          </cell>
          <cell r="R62">
            <v>0</v>
          </cell>
        </row>
        <row r="63">
          <cell r="C63" t="str">
            <v>Total Encana</v>
          </cell>
          <cell r="D63">
            <v>56.433</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5">
          <cell r="A65" t="str">
            <v>72-40-055</v>
          </cell>
          <cell r="B65" t="str">
            <v>Deerfield</v>
          </cell>
          <cell r="C65" t="str">
            <v>BSGA</v>
          </cell>
          <cell r="D65">
            <v>4513.7269999999999</v>
          </cell>
          <cell r="L65">
            <v>4513.7269999999999</v>
          </cell>
          <cell r="P65">
            <v>0</v>
          </cell>
          <cell r="Q65">
            <v>4513.7269999999999</v>
          </cell>
          <cell r="R65">
            <v>4513.7269999999999</v>
          </cell>
        </row>
        <row r="66">
          <cell r="C66" t="str">
            <v>Total BSGA</v>
          </cell>
          <cell r="D66">
            <v>4513.7269999999999</v>
          </cell>
          <cell r="E66">
            <v>0</v>
          </cell>
          <cell r="F66">
            <v>0</v>
          </cell>
          <cell r="G66">
            <v>0</v>
          </cell>
          <cell r="H66">
            <v>0</v>
          </cell>
          <cell r="I66">
            <v>0</v>
          </cell>
          <cell r="J66">
            <v>0</v>
          </cell>
          <cell r="K66">
            <v>0</v>
          </cell>
          <cell r="L66">
            <v>4513.7269999999999</v>
          </cell>
          <cell r="M66">
            <v>0</v>
          </cell>
          <cell r="N66">
            <v>0</v>
          </cell>
          <cell r="O66">
            <v>0</v>
          </cell>
          <cell r="P66">
            <v>0</v>
          </cell>
          <cell r="Q66">
            <v>4513.7269999999999</v>
          </cell>
          <cell r="R66">
            <v>4513.7269999999999</v>
          </cell>
        </row>
        <row r="68">
          <cell r="A68" t="str">
            <v>72-40-095</v>
          </cell>
          <cell r="B68" t="str">
            <v>Crockett's Bounty CDP</v>
          </cell>
          <cell r="C68" t="str">
            <v>Legend</v>
          </cell>
          <cell r="D68">
            <v>0</v>
          </cell>
          <cell r="M68">
            <v>0</v>
          </cell>
          <cell r="N68">
            <v>0</v>
          </cell>
          <cell r="O68">
            <v>0</v>
          </cell>
          <cell r="P68">
            <v>0</v>
          </cell>
          <cell r="Q68">
            <v>0</v>
          </cell>
          <cell r="R68">
            <v>0</v>
          </cell>
        </row>
        <row r="69">
          <cell r="C69" t="str">
            <v>Total Legend</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1">
          <cell r="A71" t="str">
            <v>72-40-091</v>
          </cell>
          <cell r="B71" t="str">
            <v>Mosites F1H</v>
          </cell>
          <cell r="C71" t="str">
            <v>XTO</v>
          </cell>
          <cell r="D71">
            <v>7060.8220000000001</v>
          </cell>
          <cell r="E71">
            <v>0</v>
          </cell>
          <cell r="F71">
            <v>0</v>
          </cell>
          <cell r="G71">
            <v>0</v>
          </cell>
          <cell r="H71">
            <v>0</v>
          </cell>
          <cell r="K71">
            <v>7174.4030000000002</v>
          </cell>
          <cell r="L71">
            <v>7060.8220000000001</v>
          </cell>
          <cell r="P71">
            <v>7174.4030000000002</v>
          </cell>
          <cell r="Q71">
            <v>7060.8220000000001</v>
          </cell>
          <cell r="R71">
            <v>-113.58100000000013</v>
          </cell>
        </row>
        <row r="72">
          <cell r="A72" t="str">
            <v>72-40-101</v>
          </cell>
          <cell r="B72" t="str">
            <v>Hills of Bear Creek</v>
          </cell>
          <cell r="C72" t="str">
            <v>XTO</v>
          </cell>
          <cell r="D72">
            <v>48593.911999999997</v>
          </cell>
          <cell r="E72">
            <v>0</v>
          </cell>
          <cell r="F72">
            <v>0</v>
          </cell>
          <cell r="G72">
            <v>0</v>
          </cell>
          <cell r="H72">
            <v>0</v>
          </cell>
          <cell r="K72">
            <v>49375.597000000002</v>
          </cell>
          <cell r="L72">
            <v>48593.911999999997</v>
          </cell>
          <cell r="P72">
            <v>49375.597000000002</v>
          </cell>
          <cell r="Q72">
            <v>48593.911999999997</v>
          </cell>
          <cell r="R72">
            <v>-781.68500000000495</v>
          </cell>
        </row>
        <row r="73">
          <cell r="C73" t="str">
            <v>Total XTO</v>
          </cell>
          <cell r="D73">
            <v>55654.733999999997</v>
          </cell>
          <cell r="E73">
            <v>0</v>
          </cell>
          <cell r="F73">
            <v>0</v>
          </cell>
          <cell r="G73">
            <v>0</v>
          </cell>
          <cell r="H73">
            <v>0</v>
          </cell>
          <cell r="I73">
            <v>0</v>
          </cell>
          <cell r="J73">
            <v>0</v>
          </cell>
          <cell r="K73">
            <v>56550</v>
          </cell>
          <cell r="L73">
            <v>55654.733999999997</v>
          </cell>
          <cell r="M73">
            <v>0</v>
          </cell>
          <cell r="N73">
            <v>0</v>
          </cell>
          <cell r="O73">
            <v>0</v>
          </cell>
          <cell r="P73">
            <v>56550</v>
          </cell>
          <cell r="Q73">
            <v>55654.733999999997</v>
          </cell>
          <cell r="R73">
            <v>-895.26600000000508</v>
          </cell>
        </row>
        <row r="75">
          <cell r="A75" t="str">
            <v>72-10-172</v>
          </cell>
          <cell r="B75" t="str">
            <v>Quincy CDP</v>
          </cell>
          <cell r="C75" t="str">
            <v>XTO Energy</v>
          </cell>
          <cell r="D75">
            <v>44314</v>
          </cell>
          <cell r="G75">
            <v>39951.498</v>
          </cell>
          <cell r="H75">
            <v>36770.567999999999</v>
          </cell>
          <cell r="I75">
            <v>0</v>
          </cell>
          <cell r="J75">
            <v>0</v>
          </cell>
          <cell r="O75">
            <v>7543.4320000000007</v>
          </cell>
          <cell r="P75">
            <v>39951.498</v>
          </cell>
          <cell r="Q75">
            <v>44314</v>
          </cell>
          <cell r="R75">
            <v>4362.5020000000004</v>
          </cell>
        </row>
        <row r="76">
          <cell r="A76" t="str">
            <v>72-40-159</v>
          </cell>
          <cell r="B76" t="str">
            <v>Cotten 1</v>
          </cell>
          <cell r="C76" t="str">
            <v>XTO Energy</v>
          </cell>
          <cell r="D76">
            <v>775</v>
          </cell>
          <cell r="G76">
            <v>698.70500000000004</v>
          </cell>
          <cell r="H76">
            <v>643.07399999999996</v>
          </cell>
          <cell r="I76">
            <v>0</v>
          </cell>
          <cell r="J76">
            <v>0</v>
          </cell>
          <cell r="O76">
            <v>131.92600000000004</v>
          </cell>
          <cell r="P76">
            <v>698.70500000000004</v>
          </cell>
          <cell r="Q76">
            <v>775</v>
          </cell>
          <cell r="R76">
            <v>76.294999999999959</v>
          </cell>
        </row>
        <row r="77">
          <cell r="A77" t="str">
            <v>81-40-228</v>
          </cell>
          <cell r="B77" t="str">
            <v>Mary's Creek</v>
          </cell>
          <cell r="C77" t="str">
            <v>XTO Energy</v>
          </cell>
          <cell r="D77">
            <v>6690</v>
          </cell>
          <cell r="G77">
            <v>6031.4009999999998</v>
          </cell>
          <cell r="H77">
            <v>5551.1819999999998</v>
          </cell>
          <cell r="I77">
            <v>0</v>
          </cell>
          <cell r="J77">
            <v>0</v>
          </cell>
          <cell r="O77">
            <v>1138.8180000000002</v>
          </cell>
          <cell r="P77">
            <v>6031.4009999999998</v>
          </cell>
          <cell r="Q77">
            <v>6690</v>
          </cell>
          <cell r="R77">
            <v>658.59900000000016</v>
          </cell>
        </row>
        <row r="78">
          <cell r="A78" t="str">
            <v>78-0024-24</v>
          </cell>
          <cell r="B78" t="str">
            <v>XTO Low Rider Interconnect (Lean)</v>
          </cell>
          <cell r="C78" t="str">
            <v>XTO Energy</v>
          </cell>
          <cell r="D78">
            <v>1614010</v>
          </cell>
          <cell r="E78">
            <v>0</v>
          </cell>
          <cell r="F78">
            <v>0</v>
          </cell>
          <cell r="G78">
            <v>1455118.3959999999</v>
          </cell>
          <cell r="H78">
            <v>1339262.176</v>
          </cell>
          <cell r="I78">
            <v>0</v>
          </cell>
          <cell r="J78">
            <v>0</v>
          </cell>
          <cell r="O78">
            <v>274747.82400000002</v>
          </cell>
          <cell r="P78">
            <v>1455118.3959999999</v>
          </cell>
          <cell r="Q78">
            <v>1614010</v>
          </cell>
          <cell r="R78">
            <v>158891.60400000005</v>
          </cell>
        </row>
        <row r="79">
          <cell r="C79" t="str">
            <v>Total XTO-Alnc</v>
          </cell>
          <cell r="D79">
            <v>1665789</v>
          </cell>
          <cell r="E79">
            <v>0</v>
          </cell>
          <cell r="F79">
            <v>0</v>
          </cell>
          <cell r="G79">
            <v>1501800</v>
          </cell>
          <cell r="H79">
            <v>1382227</v>
          </cell>
          <cell r="I79">
            <v>0</v>
          </cell>
          <cell r="J79">
            <v>0</v>
          </cell>
          <cell r="K79">
            <v>0</v>
          </cell>
          <cell r="L79">
            <v>0</v>
          </cell>
          <cell r="M79">
            <v>0</v>
          </cell>
          <cell r="N79">
            <v>0</v>
          </cell>
          <cell r="O79">
            <v>283562</v>
          </cell>
          <cell r="P79">
            <v>1501800</v>
          </cell>
          <cell r="Q79">
            <v>1665789</v>
          </cell>
          <cell r="R79">
            <v>163989.00000000006</v>
          </cell>
        </row>
        <row r="82">
          <cell r="C82" t="str">
            <v>Totals</v>
          </cell>
          <cell r="D82">
            <v>2757241.784</v>
          </cell>
          <cell r="E82">
            <v>0</v>
          </cell>
          <cell r="F82">
            <v>944900.15500000003</v>
          </cell>
          <cell r="G82">
            <v>1501800</v>
          </cell>
          <cell r="H82">
            <v>1382227</v>
          </cell>
          <cell r="I82">
            <v>0</v>
          </cell>
          <cell r="J82">
            <v>0</v>
          </cell>
          <cell r="K82">
            <v>56550</v>
          </cell>
          <cell r="L82">
            <v>146496.196</v>
          </cell>
          <cell r="M82">
            <v>0</v>
          </cell>
          <cell r="N82">
            <v>0</v>
          </cell>
          <cell r="O82">
            <v>283561.99999999988</v>
          </cell>
          <cell r="P82">
            <v>1558350</v>
          </cell>
          <cell r="Q82">
            <v>2757185.3509999998</v>
          </cell>
          <cell r="R82">
            <v>1198835.3509999998</v>
          </cell>
        </row>
      </sheetData>
      <sheetData sheetId="6">
        <row r="49">
          <cell r="E49" t="str">
            <v>MMBtu</v>
          </cell>
          <cell r="F49" t="str">
            <v>0.5% Fuel</v>
          </cell>
          <cell r="H49" t="str">
            <v>Net MMBtu</v>
          </cell>
        </row>
        <row r="50">
          <cell r="C50" t="str">
            <v>72-40-076</v>
          </cell>
          <cell r="E50">
            <v>256124.28599999999</v>
          </cell>
          <cell r="F50">
            <v>1281</v>
          </cell>
          <cell r="H50">
            <v>254843.66500000001</v>
          </cell>
        </row>
        <row r="52">
          <cell r="C52" t="str">
            <v>72-10-211</v>
          </cell>
          <cell r="E52">
            <v>129730.22900000001</v>
          </cell>
          <cell r="F52">
            <v>649</v>
          </cell>
          <cell r="H52">
            <v>129081.57799999999</v>
          </cell>
        </row>
        <row r="54">
          <cell r="C54" t="str">
            <v>72-40-117</v>
          </cell>
          <cell r="E54">
            <v>0</v>
          </cell>
          <cell r="F54">
            <v>0</v>
          </cell>
          <cell r="H54">
            <v>0</v>
          </cell>
        </row>
        <row r="56">
          <cell r="C56" t="str">
            <v>78-0006-24</v>
          </cell>
          <cell r="E56">
            <v>286584.59999999998</v>
          </cell>
          <cell r="F56">
            <v>1433</v>
          </cell>
          <cell r="H56">
            <v>285151.67700000003</v>
          </cell>
        </row>
        <row r="58">
          <cell r="C58" t="str">
            <v>72-10-252</v>
          </cell>
          <cell r="E58">
            <v>142708.989</v>
          </cell>
          <cell r="F58">
            <v>714</v>
          </cell>
          <cell r="H58">
            <v>141995.44399999999</v>
          </cell>
        </row>
        <row r="60">
          <cell r="C60" t="str">
            <v>81-10-190</v>
          </cell>
          <cell r="E60">
            <v>377515.11499999999</v>
          </cell>
          <cell r="F60">
            <v>1888</v>
          </cell>
          <cell r="H60">
            <v>375627.53899999999</v>
          </cell>
        </row>
      </sheetData>
      <sheetData sheetId="7">
        <row r="57">
          <cell r="K57" t="str">
            <v>Allocated Residue Volume</v>
          </cell>
          <cell r="R57" t="str">
            <v>Residue Gas Valuation</v>
          </cell>
        </row>
        <row r="59">
          <cell r="G59" t="str">
            <v>Description</v>
          </cell>
          <cell r="I59" t="str">
            <v>Residue Btu - Dry</v>
          </cell>
          <cell r="K59" t="str">
            <v>Total Allocated Residue (MMBtu)</v>
          </cell>
          <cell r="L59" t="str">
            <v>.5% Fuel Retained (MMBtu)</v>
          </cell>
          <cell r="M59" t="str">
            <v>Net Residue (MMBtu)</v>
          </cell>
          <cell r="N59" t="str">
            <v>FT Residue (MMBtu)</v>
          </cell>
          <cell r="O59" t="str">
            <v>IT Residue (MMBtu)</v>
          </cell>
          <cell r="P59" t="str">
            <v>IT Residue Overage / (Shortage) (MMBtu)</v>
          </cell>
          <cell r="R59" t="str">
            <v>FT Residue Value</v>
          </cell>
          <cell r="S59" t="str">
            <v>NGPL Transportation Charge ($0.115/MMBtu)</v>
          </cell>
          <cell r="T59" t="str">
            <v>Net FT Residue Value</v>
          </cell>
          <cell r="U59" t="str">
            <v>IT Residue Value</v>
          </cell>
          <cell r="V59" t="str">
            <v>IT Overage / Shortage Residue Value</v>
          </cell>
          <cell r="W59" t="str">
            <v>Net IT Residue Value</v>
          </cell>
          <cell r="X59" t="str">
            <v>Total Net Residue Value</v>
          </cell>
        </row>
        <row r="61">
          <cell r="G61" t="str">
            <v>W. McFarland</v>
          </cell>
          <cell r="I61">
            <v>1.0083626466991118</v>
          </cell>
          <cell r="K61">
            <v>256124.285</v>
          </cell>
          <cell r="L61">
            <v>1281</v>
          </cell>
          <cell r="M61">
            <v>254843.285</v>
          </cell>
          <cell r="N61">
            <v>208993</v>
          </cell>
          <cell r="O61">
            <v>70230</v>
          </cell>
          <cell r="P61">
            <v>-24379.714999999997</v>
          </cell>
          <cell r="R61">
            <v>807757.94500000007</v>
          </cell>
          <cell r="S61">
            <v>-24034.195</v>
          </cell>
          <cell r="T61">
            <v>783723.75000000012</v>
          </cell>
          <cell r="U61">
            <v>268103.02433904639</v>
          </cell>
          <cell r="V61">
            <v>-91167.743975362173</v>
          </cell>
          <cell r="W61">
            <v>176935.28036368423</v>
          </cell>
          <cell r="X61">
            <v>960659.03036368429</v>
          </cell>
        </row>
        <row r="62">
          <cell r="G62" t="str">
            <v>Winston 1E CDP</v>
          </cell>
          <cell r="I62">
            <v>1.0083626466991118</v>
          </cell>
          <cell r="K62">
            <v>129730.227</v>
          </cell>
          <cell r="L62">
            <v>649</v>
          </cell>
          <cell r="M62">
            <v>129081.227</v>
          </cell>
          <cell r="N62">
            <v>105858</v>
          </cell>
          <cell r="O62">
            <v>35572</v>
          </cell>
          <cell r="P62">
            <v>-12348.773000000001</v>
          </cell>
          <cell r="R62">
            <v>409141.17000000004</v>
          </cell>
          <cell r="S62">
            <v>-12173.67</v>
          </cell>
          <cell r="T62">
            <v>396967.50000000006</v>
          </cell>
          <cell r="U62">
            <v>135796.10966522223</v>
          </cell>
          <cell r="V62">
            <v>-46178.135194519928</v>
          </cell>
          <cell r="W62">
            <v>89617.974470702306</v>
          </cell>
          <cell r="X62">
            <v>486585.47447070235</v>
          </cell>
        </row>
        <row r="63">
          <cell r="G63" t="str">
            <v>Dean A 1H</v>
          </cell>
          <cell r="I63">
            <v>1.0083626466991118</v>
          </cell>
          <cell r="K63">
            <v>0</v>
          </cell>
          <cell r="L63">
            <v>0</v>
          </cell>
          <cell r="M63">
            <v>0</v>
          </cell>
          <cell r="N63">
            <v>0</v>
          </cell>
          <cell r="O63">
            <v>0</v>
          </cell>
          <cell r="P63">
            <v>0</v>
          </cell>
          <cell r="R63">
            <v>0</v>
          </cell>
          <cell r="S63">
            <v>0</v>
          </cell>
          <cell r="T63">
            <v>0</v>
          </cell>
          <cell r="U63">
            <v>0</v>
          </cell>
          <cell r="V63">
            <v>0</v>
          </cell>
          <cell r="W63">
            <v>0</v>
          </cell>
          <cell r="X63">
            <v>0</v>
          </cell>
        </row>
        <row r="64">
          <cell r="G64" t="str">
            <v>McFarland North CDP</v>
          </cell>
          <cell r="I64">
            <v>1.0083626466991118</v>
          </cell>
          <cell r="K64">
            <v>142708.989</v>
          </cell>
          <cell r="L64">
            <v>714</v>
          </cell>
          <cell r="M64">
            <v>141994.989</v>
          </cell>
          <cell r="N64">
            <v>116448</v>
          </cell>
          <cell r="O64">
            <v>39131</v>
          </cell>
          <cell r="P64">
            <v>-13584.010999999999</v>
          </cell>
          <cell r="R64">
            <v>450071.52</v>
          </cell>
          <cell r="S64">
            <v>-13391.52</v>
          </cell>
          <cell r="T64">
            <v>436680</v>
          </cell>
          <cell r="U64">
            <v>149382.59213172752</v>
          </cell>
          <cell r="V64">
            <v>-50797.297548658942</v>
          </cell>
          <cell r="W64">
            <v>98585.294583068579</v>
          </cell>
          <cell r="X64">
            <v>535265.29458306858</v>
          </cell>
        </row>
        <row r="65">
          <cell r="G65" t="str">
            <v>Dean Receipt</v>
          </cell>
          <cell r="I65">
            <v>1.0083626466991118</v>
          </cell>
          <cell r="K65">
            <v>286584.60200000001</v>
          </cell>
          <cell r="L65">
            <v>1433</v>
          </cell>
          <cell r="M65">
            <v>285151.60200000001</v>
          </cell>
          <cell r="N65">
            <v>233849</v>
          </cell>
          <cell r="O65">
            <v>78582</v>
          </cell>
          <cell r="P65">
            <v>-27279.397999999986</v>
          </cell>
          <cell r="R65">
            <v>903826.38500000001</v>
          </cell>
          <cell r="S65">
            <v>-26892.635000000002</v>
          </cell>
          <cell r="T65">
            <v>876933.75</v>
          </cell>
          <cell r="U65">
            <v>299986.78426044341</v>
          </cell>
          <cell r="V65">
            <v>-102011.08473441983</v>
          </cell>
          <cell r="W65">
            <v>197975.69952602359</v>
          </cell>
          <cell r="X65">
            <v>1074909.4495260236</v>
          </cell>
        </row>
        <row r="66">
          <cell r="G66" t="str">
            <v>3325 CDP</v>
          </cell>
          <cell r="I66">
            <v>1.0083626466991118</v>
          </cell>
          <cell r="K66">
            <v>377515.114</v>
          </cell>
          <cell r="L66">
            <v>1883</v>
          </cell>
          <cell r="M66">
            <v>375631.72700000007</v>
          </cell>
          <cell r="N66">
            <v>308050</v>
          </cell>
          <cell r="O66">
            <v>103518</v>
          </cell>
          <cell r="P66">
            <v>-35936.27300000003</v>
          </cell>
          <cell r="R66">
            <v>1190613.25</v>
          </cell>
          <cell r="S66">
            <v>-35425.75</v>
          </cell>
          <cell r="T66">
            <v>1155187.5</v>
          </cell>
          <cell r="U66">
            <v>395179.96402576397</v>
          </cell>
          <cell r="V66">
            <v>-134383.39768503135</v>
          </cell>
          <cell r="W66">
            <v>260796.56634073262</v>
          </cell>
          <cell r="X66">
            <v>1415984.0663407326</v>
          </cell>
        </row>
        <row r="67">
          <cell r="G67" t="str">
            <v>Brown CDP</v>
          </cell>
          <cell r="I67">
            <v>1.0083626466991118</v>
          </cell>
          <cell r="K67">
            <v>191906.17</v>
          </cell>
          <cell r="L67">
            <v>960</v>
          </cell>
          <cell r="M67">
            <v>190946.17</v>
          </cell>
          <cell r="N67">
            <v>156592</v>
          </cell>
          <cell r="O67">
            <v>52621</v>
          </cell>
          <cell r="P67">
            <v>-18266.829999999987</v>
          </cell>
          <cell r="R67">
            <v>605228.08000000007</v>
          </cell>
          <cell r="S67">
            <v>-18008.080000000002</v>
          </cell>
          <cell r="T67">
            <v>587220.00000000012</v>
          </cell>
          <cell r="U67">
            <v>200880.66700476946</v>
          </cell>
          <cell r="V67">
            <v>-68308.660732148186</v>
          </cell>
          <cell r="W67">
            <v>132572.00627262128</v>
          </cell>
          <cell r="X67">
            <v>719792.00627262145</v>
          </cell>
        </row>
        <row r="68">
          <cell r="K68">
            <v>1384569.3869999999</v>
          </cell>
          <cell r="L68">
            <v>6920</v>
          </cell>
          <cell r="M68">
            <v>1377649</v>
          </cell>
          <cell r="N68">
            <v>1129790</v>
          </cell>
          <cell r="O68">
            <v>379654</v>
          </cell>
          <cell r="P68">
            <v>-131795</v>
          </cell>
          <cell r="R68">
            <v>4366638.3500000006</v>
          </cell>
          <cell r="S68">
            <v>-129925.84999999999</v>
          </cell>
          <cell r="T68">
            <v>4236712.5</v>
          </cell>
          <cell r="U68">
            <v>1449329.141426973</v>
          </cell>
          <cell r="V68">
            <v>-492846.3198701404</v>
          </cell>
          <cell r="W68">
            <v>956482.82155683264</v>
          </cell>
          <cell r="X68">
            <v>5193195.3215568326</v>
          </cell>
        </row>
        <row r="70">
          <cell r="G70" t="str">
            <v>TRWD Receipt</v>
          </cell>
          <cell r="I70">
            <v>1.0223489302538844</v>
          </cell>
          <cell r="K70">
            <v>552964</v>
          </cell>
          <cell r="L70">
            <v>2765</v>
          </cell>
          <cell r="M70">
            <v>550199</v>
          </cell>
          <cell r="N70">
            <v>451210</v>
          </cell>
          <cell r="O70">
            <v>151624</v>
          </cell>
          <cell r="P70">
            <v>-52635</v>
          </cell>
          <cell r="R70">
            <v>1743926.6500000001</v>
          </cell>
          <cell r="S70">
            <v>-51889.15</v>
          </cell>
          <cell r="T70">
            <v>1692037.5000000002</v>
          </cell>
          <cell r="U70">
            <v>578824.61857302533</v>
          </cell>
          <cell r="V70">
            <v>-196828.15012985954</v>
          </cell>
          <cell r="W70">
            <v>381996.46844316577</v>
          </cell>
          <cell r="X70">
            <v>2074033.968443166</v>
          </cell>
        </row>
        <row r="72">
          <cell r="K72">
            <v>1937533.3869999999</v>
          </cell>
          <cell r="L72">
            <v>9685</v>
          </cell>
          <cell r="M72">
            <v>1927848</v>
          </cell>
          <cell r="N72">
            <v>1581000</v>
          </cell>
          <cell r="O72">
            <v>531278</v>
          </cell>
          <cell r="P72">
            <v>-184430</v>
          </cell>
          <cell r="R72">
            <v>6110565.0000000009</v>
          </cell>
          <cell r="S72">
            <v>-181815</v>
          </cell>
          <cell r="T72">
            <v>5928750</v>
          </cell>
          <cell r="U72">
            <v>2028153.7599999984</v>
          </cell>
          <cell r="V72">
            <v>-689674.47</v>
          </cell>
          <cell r="W72">
            <v>1338479.2899999984</v>
          </cell>
          <cell r="X72">
            <v>7267229.2899999991</v>
          </cell>
        </row>
      </sheetData>
      <sheetData sheetId="8"/>
      <sheetData sheetId="9"/>
      <sheetData sheetId="10"/>
      <sheetData sheetId="11">
        <row r="6">
          <cell r="B6" t="str">
            <v>Meter</v>
          </cell>
          <cell r="C6" t="str">
            <v>Metered Mcf</v>
          </cell>
          <cell r="D6" t="str">
            <v>Metered MMBtu</v>
          </cell>
          <cell r="E6" t="str">
            <v>Allocated Mcf</v>
          </cell>
          <cell r="F6" t="str">
            <v>Allocated MMBtu</v>
          </cell>
          <cell r="G6" t="str">
            <v>ETC Alliance Fuel Mcf</v>
          </cell>
          <cell r="H6" t="str">
            <v>ETC Alliance Fuel MMBtu</v>
          </cell>
          <cell r="I6" t="str">
            <v>Net Allocated Mcf</v>
          </cell>
          <cell r="J6" t="str">
            <v>Net Allocated MMBtu</v>
          </cell>
        </row>
        <row r="8">
          <cell r="B8" t="str">
            <v>Various</v>
          </cell>
          <cell r="C8">
            <v>5923580.0020000003</v>
          </cell>
          <cell r="D8">
            <v>5951774.5800000001</v>
          </cell>
          <cell r="E8">
            <v>5892406</v>
          </cell>
          <cell r="F8">
            <v>5919115</v>
          </cell>
          <cell r="I8">
            <v>5892406</v>
          </cell>
          <cell r="J8">
            <v>5919115</v>
          </cell>
        </row>
        <row r="10">
          <cell r="C10">
            <v>543713</v>
          </cell>
          <cell r="D10">
            <v>555989</v>
          </cell>
          <cell r="E10">
            <v>540876</v>
          </cell>
          <cell r="F10">
            <v>552964</v>
          </cell>
          <cell r="I10">
            <v>540876</v>
          </cell>
          <cell r="J10">
            <v>552964</v>
          </cell>
        </row>
        <row r="12">
          <cell r="C12">
            <v>0</v>
          </cell>
          <cell r="D12">
            <v>0</v>
          </cell>
          <cell r="E12">
            <v>0</v>
          </cell>
          <cell r="F12">
            <v>0</v>
          </cell>
          <cell r="G12">
            <v>0</v>
          </cell>
          <cell r="H12">
            <v>0</v>
          </cell>
          <cell r="I12">
            <v>0</v>
          </cell>
          <cell r="J12">
            <v>0</v>
          </cell>
        </row>
        <row r="14">
          <cell r="B14" t="str">
            <v>78-0024-24</v>
          </cell>
          <cell r="C14">
            <v>1612232</v>
          </cell>
          <cell r="D14">
            <v>1622838</v>
          </cell>
          <cell r="E14">
            <v>1603820</v>
          </cell>
          <cell r="F14">
            <v>1614010</v>
          </cell>
          <cell r="G14">
            <v>-5842</v>
          </cell>
          <cell r="H14">
            <v>-5860</v>
          </cell>
          <cell r="I14">
            <v>1597978</v>
          </cell>
          <cell r="J14">
            <v>1608150</v>
          </cell>
        </row>
        <row r="16">
          <cell r="B16" t="str">
            <v>72-10-172</v>
          </cell>
          <cell r="C16">
            <v>43946.832000000002</v>
          </cell>
          <cell r="D16">
            <v>44314.343999999997</v>
          </cell>
          <cell r="E16">
            <v>43947</v>
          </cell>
          <cell r="F16">
            <v>44314</v>
          </cell>
          <cell r="G16">
            <v>-160</v>
          </cell>
          <cell r="H16">
            <v>-161</v>
          </cell>
          <cell r="I16">
            <v>43787</v>
          </cell>
          <cell r="J16">
            <v>44153</v>
          </cell>
        </row>
        <row r="18">
          <cell r="B18" t="str">
            <v>72-40-159</v>
          </cell>
          <cell r="C18">
            <v>768.72500000000002</v>
          </cell>
          <cell r="D18">
            <v>775.154</v>
          </cell>
          <cell r="E18">
            <v>769</v>
          </cell>
          <cell r="F18">
            <v>775</v>
          </cell>
          <cell r="G18">
            <v>-3</v>
          </cell>
          <cell r="H18">
            <v>-3</v>
          </cell>
          <cell r="I18">
            <v>766</v>
          </cell>
          <cell r="J18">
            <v>772</v>
          </cell>
        </row>
        <row r="20">
          <cell r="B20" t="str">
            <v>81-40-228</v>
          </cell>
          <cell r="C20">
            <v>6634.4409999999998</v>
          </cell>
          <cell r="D20">
            <v>6689.9219999999996</v>
          </cell>
          <cell r="E20">
            <v>6634</v>
          </cell>
          <cell r="F20">
            <v>6690</v>
          </cell>
          <cell r="G20">
            <v>-24</v>
          </cell>
          <cell r="H20">
            <v>-24</v>
          </cell>
          <cell r="I20">
            <v>6610</v>
          </cell>
          <cell r="J20">
            <v>6666</v>
          </cell>
        </row>
        <row r="22">
          <cell r="C22">
            <v>8130875</v>
          </cell>
          <cell r="D22">
            <v>8182381</v>
          </cell>
          <cell r="E22">
            <v>8088452</v>
          </cell>
          <cell r="F22">
            <v>8137868</v>
          </cell>
          <cell r="G22">
            <v>-6029</v>
          </cell>
          <cell r="H22">
            <v>-6048</v>
          </cell>
          <cell r="I22">
            <v>8082423</v>
          </cell>
          <cell r="J22">
            <v>8131820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C5">
            <v>2</v>
          </cell>
        </row>
        <row r="6">
          <cell r="C6">
            <v>3</v>
          </cell>
        </row>
        <row r="7">
          <cell r="C7">
            <v>4</v>
          </cell>
        </row>
        <row r="8">
          <cell r="C8">
            <v>5</v>
          </cell>
        </row>
        <row r="9">
          <cell r="C9">
            <v>6</v>
          </cell>
        </row>
        <row r="10">
          <cell r="C10">
            <v>8</v>
          </cell>
        </row>
        <row r="19">
          <cell r="C19">
            <v>4</v>
          </cell>
        </row>
        <row r="20">
          <cell r="C20">
            <v>5</v>
          </cell>
        </row>
        <row r="22">
          <cell r="C22">
            <v>7</v>
          </cell>
        </row>
        <row r="23">
          <cell r="C23">
            <v>8</v>
          </cell>
        </row>
        <row r="24">
          <cell r="C24">
            <v>9</v>
          </cell>
        </row>
        <row r="25">
          <cell r="C25">
            <v>10</v>
          </cell>
        </row>
        <row r="26">
          <cell r="C26">
            <v>11</v>
          </cell>
        </row>
        <row r="27">
          <cell r="C27">
            <v>12</v>
          </cell>
        </row>
        <row r="28">
          <cell r="C28">
            <v>13</v>
          </cell>
        </row>
        <row r="29">
          <cell r="C29">
            <v>14</v>
          </cell>
        </row>
        <row r="31">
          <cell r="C31">
            <v>16</v>
          </cell>
        </row>
        <row r="42">
          <cell r="C42">
            <v>27</v>
          </cell>
        </row>
        <row r="43">
          <cell r="C43">
            <v>28</v>
          </cell>
        </row>
        <row r="49">
          <cell r="C49">
            <v>34</v>
          </cell>
        </row>
        <row r="51">
          <cell r="C51">
            <v>36</v>
          </cell>
        </row>
        <row r="52">
          <cell r="C52">
            <v>37</v>
          </cell>
        </row>
        <row r="53">
          <cell r="C53">
            <v>38</v>
          </cell>
        </row>
        <row r="54">
          <cell r="C54">
            <v>39</v>
          </cell>
        </row>
        <row r="55">
          <cell r="C55">
            <v>40</v>
          </cell>
        </row>
        <row r="56">
          <cell r="C56">
            <v>41</v>
          </cell>
        </row>
        <row r="57">
          <cell r="C57">
            <v>42</v>
          </cell>
        </row>
        <row r="58">
          <cell r="C58">
            <v>43</v>
          </cell>
        </row>
        <row r="61">
          <cell r="C61">
            <v>46</v>
          </cell>
        </row>
        <row r="62">
          <cell r="C62">
            <v>47</v>
          </cell>
        </row>
        <row r="63">
          <cell r="C63">
            <v>48</v>
          </cell>
        </row>
        <row r="64">
          <cell r="C64">
            <v>49</v>
          </cell>
        </row>
        <row r="65">
          <cell r="C65">
            <v>50</v>
          </cell>
        </row>
        <row r="66">
          <cell r="C66">
            <v>51</v>
          </cell>
        </row>
        <row r="67">
          <cell r="C67">
            <v>52</v>
          </cell>
        </row>
        <row r="68">
          <cell r="C68">
            <v>53</v>
          </cell>
        </row>
        <row r="71">
          <cell r="C71">
            <v>56</v>
          </cell>
        </row>
        <row r="72">
          <cell r="C72">
            <v>57</v>
          </cell>
        </row>
        <row r="73">
          <cell r="C73">
            <v>58</v>
          </cell>
        </row>
        <row r="74">
          <cell r="C74">
            <v>59</v>
          </cell>
        </row>
        <row r="75">
          <cell r="C75">
            <v>60</v>
          </cell>
        </row>
        <row r="76">
          <cell r="C76">
            <v>61</v>
          </cell>
        </row>
        <row r="77">
          <cell r="C77">
            <v>62</v>
          </cell>
        </row>
        <row r="78">
          <cell r="C78">
            <v>63</v>
          </cell>
        </row>
        <row r="81">
          <cell r="C81">
            <v>66</v>
          </cell>
        </row>
        <row r="82">
          <cell r="C82">
            <v>67</v>
          </cell>
        </row>
        <row r="83">
          <cell r="C83">
            <v>68</v>
          </cell>
        </row>
        <row r="84">
          <cell r="C84">
            <v>69</v>
          </cell>
        </row>
        <row r="85">
          <cell r="C85">
            <v>70</v>
          </cell>
        </row>
        <row r="86">
          <cell r="C86">
            <v>71</v>
          </cell>
        </row>
        <row r="87">
          <cell r="C87">
            <v>72</v>
          </cell>
        </row>
        <row r="88">
          <cell r="C88">
            <v>73</v>
          </cell>
        </row>
        <row r="91">
          <cell r="C91">
            <v>76</v>
          </cell>
        </row>
        <row r="92">
          <cell r="C92">
            <v>77</v>
          </cell>
        </row>
        <row r="93">
          <cell r="C93">
            <v>78</v>
          </cell>
        </row>
        <row r="94">
          <cell r="C94">
            <v>79</v>
          </cell>
        </row>
        <row r="95">
          <cell r="C95">
            <v>80</v>
          </cell>
        </row>
        <row r="96">
          <cell r="C96">
            <v>81</v>
          </cell>
        </row>
        <row r="97">
          <cell r="C97">
            <v>82</v>
          </cell>
        </row>
        <row r="98">
          <cell r="C98">
            <v>83</v>
          </cell>
        </row>
        <row r="111">
          <cell r="C111">
            <v>96</v>
          </cell>
        </row>
        <row r="112">
          <cell r="C112">
            <v>97</v>
          </cell>
        </row>
        <row r="113">
          <cell r="C113">
            <v>98</v>
          </cell>
        </row>
        <row r="114">
          <cell r="C114">
            <v>99</v>
          </cell>
        </row>
        <row r="115">
          <cell r="C115">
            <v>100</v>
          </cell>
        </row>
        <row r="116">
          <cell r="C116">
            <v>101</v>
          </cell>
        </row>
        <row r="117">
          <cell r="C117">
            <v>102</v>
          </cell>
        </row>
        <row r="118">
          <cell r="C118">
            <v>103</v>
          </cell>
        </row>
        <row r="120">
          <cell r="C120">
            <v>105</v>
          </cell>
        </row>
        <row r="121">
          <cell r="C121">
            <v>106</v>
          </cell>
        </row>
        <row r="122">
          <cell r="C122">
            <v>107</v>
          </cell>
        </row>
        <row r="123">
          <cell r="C123">
            <v>108</v>
          </cell>
        </row>
        <row r="124">
          <cell r="C124">
            <v>109</v>
          </cell>
        </row>
        <row r="125">
          <cell r="C125">
            <v>110</v>
          </cell>
        </row>
        <row r="126">
          <cell r="C126">
            <v>111</v>
          </cell>
        </row>
        <row r="127">
          <cell r="C127">
            <v>112</v>
          </cell>
        </row>
        <row r="137">
          <cell r="C137">
            <v>122</v>
          </cell>
        </row>
        <row r="138">
          <cell r="C138">
            <v>123</v>
          </cell>
        </row>
        <row r="139">
          <cell r="C139">
            <v>124</v>
          </cell>
        </row>
        <row r="140">
          <cell r="C140">
            <v>125</v>
          </cell>
        </row>
        <row r="141">
          <cell r="C141">
            <v>126</v>
          </cell>
        </row>
        <row r="142">
          <cell r="C142">
            <v>127</v>
          </cell>
        </row>
        <row r="143">
          <cell r="C143">
            <v>128</v>
          </cell>
        </row>
        <row r="144">
          <cell r="C144">
            <v>129</v>
          </cell>
        </row>
        <row r="147">
          <cell r="C147">
            <v>132</v>
          </cell>
        </row>
        <row r="148">
          <cell r="C148">
            <v>133</v>
          </cell>
        </row>
        <row r="149">
          <cell r="C149">
            <v>134</v>
          </cell>
        </row>
        <row r="150">
          <cell r="C150">
            <v>135</v>
          </cell>
        </row>
        <row r="151">
          <cell r="C151">
            <v>136</v>
          </cell>
        </row>
        <row r="152">
          <cell r="C152">
            <v>137</v>
          </cell>
        </row>
        <row r="153">
          <cell r="C153">
            <v>138</v>
          </cell>
        </row>
        <row r="154">
          <cell r="C154">
            <v>139</v>
          </cell>
        </row>
        <row r="155">
          <cell r="C155">
            <v>140</v>
          </cell>
        </row>
        <row r="157">
          <cell r="C157">
            <v>142</v>
          </cell>
        </row>
        <row r="158">
          <cell r="C158">
            <v>143</v>
          </cell>
        </row>
        <row r="160">
          <cell r="C160">
            <v>145</v>
          </cell>
        </row>
        <row r="161">
          <cell r="C161">
            <v>146</v>
          </cell>
        </row>
        <row r="163">
          <cell r="C163">
            <v>148</v>
          </cell>
        </row>
        <row r="164">
          <cell r="C164">
            <v>149</v>
          </cell>
        </row>
        <row r="171">
          <cell r="C171">
            <v>156</v>
          </cell>
        </row>
        <row r="172">
          <cell r="C172">
            <v>157</v>
          </cell>
        </row>
        <row r="173">
          <cell r="C173">
            <v>158</v>
          </cell>
        </row>
        <row r="174">
          <cell r="C174">
            <v>159</v>
          </cell>
        </row>
        <row r="179">
          <cell r="C179">
            <v>164</v>
          </cell>
        </row>
        <row r="182">
          <cell r="C182">
            <v>167</v>
          </cell>
        </row>
        <row r="183">
          <cell r="C183">
            <v>168</v>
          </cell>
        </row>
        <row r="189">
          <cell r="C189">
            <v>174</v>
          </cell>
        </row>
        <row r="191">
          <cell r="C191">
            <v>176</v>
          </cell>
        </row>
        <row r="192">
          <cell r="C192">
            <v>177</v>
          </cell>
        </row>
        <row r="194">
          <cell r="C194">
            <v>179</v>
          </cell>
        </row>
        <row r="195">
          <cell r="C195">
            <v>180</v>
          </cell>
        </row>
        <row r="196">
          <cell r="C196">
            <v>181</v>
          </cell>
        </row>
        <row r="197">
          <cell r="C197">
            <v>182</v>
          </cell>
        </row>
        <row r="198">
          <cell r="C198">
            <v>183</v>
          </cell>
        </row>
        <row r="199">
          <cell r="C199">
            <v>184</v>
          </cell>
        </row>
        <row r="200">
          <cell r="C200">
            <v>185</v>
          </cell>
        </row>
        <row r="201">
          <cell r="C201">
            <v>186</v>
          </cell>
        </row>
        <row r="202">
          <cell r="C202">
            <v>187</v>
          </cell>
        </row>
        <row r="203">
          <cell r="C203">
            <v>188</v>
          </cell>
        </row>
        <row r="204">
          <cell r="C204">
            <v>189</v>
          </cell>
        </row>
        <row r="205">
          <cell r="C205">
            <v>190</v>
          </cell>
        </row>
        <row r="206">
          <cell r="C206">
            <v>191</v>
          </cell>
        </row>
        <row r="207">
          <cell r="C207">
            <v>192</v>
          </cell>
        </row>
        <row r="208">
          <cell r="C208">
            <v>193</v>
          </cell>
        </row>
        <row r="209">
          <cell r="C209">
            <v>194</v>
          </cell>
        </row>
        <row r="210">
          <cell r="C210">
            <v>195</v>
          </cell>
        </row>
        <row r="211">
          <cell r="C211">
            <v>196</v>
          </cell>
        </row>
        <row r="212">
          <cell r="C212">
            <v>197</v>
          </cell>
        </row>
        <row r="215">
          <cell r="C215">
            <v>200</v>
          </cell>
        </row>
        <row r="216">
          <cell r="C216">
            <v>201</v>
          </cell>
        </row>
        <row r="217">
          <cell r="C217">
            <v>202</v>
          </cell>
        </row>
        <row r="218">
          <cell r="C218">
            <v>203</v>
          </cell>
        </row>
        <row r="219">
          <cell r="C219">
            <v>204</v>
          </cell>
        </row>
        <row r="220">
          <cell r="C220">
            <v>205</v>
          </cell>
        </row>
        <row r="221">
          <cell r="C221">
            <v>206</v>
          </cell>
        </row>
        <row r="222">
          <cell r="C222">
            <v>207</v>
          </cell>
        </row>
        <row r="224">
          <cell r="C224">
            <v>209</v>
          </cell>
        </row>
        <row r="245">
          <cell r="C245">
            <v>230</v>
          </cell>
        </row>
        <row r="254">
          <cell r="C254">
            <v>239</v>
          </cell>
        </row>
        <row r="255">
          <cell r="C255">
            <v>240</v>
          </cell>
        </row>
        <row r="257">
          <cell r="C257">
            <v>242</v>
          </cell>
        </row>
      </sheetData>
      <sheetData sheetId="2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m"/>
      <sheetName val="cBuild"/>
      <sheetName val="eOp"/>
      <sheetName val="fLev"/>
      <sheetName val="fDevYld"/>
      <sheetName val="gAnn"/>
      <sheetName val="dDataIn"/>
      <sheetName val="IS Map - Current"/>
    </sheetNames>
    <sheetDataSet>
      <sheetData sheetId="0" refreshError="1">
        <row r="25">
          <cell r="C25">
            <v>25</v>
          </cell>
        </row>
        <row r="64">
          <cell r="F64">
            <v>0.9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ed Calc"/>
      <sheetName val="2007 Discount Analysis"/>
      <sheetName val="2007 Dis Analysis 2"/>
      <sheetName val="2007Changes"/>
      <sheetName val="Summary-2007update"/>
      <sheetName val="ConverterDetail"/>
      <sheetName val="Conv Assumptions"/>
      <sheetName val="Accretion Schedule"/>
      <sheetName val="Discount Value Analysis-New"/>
      <sheetName val="Summary-New"/>
      <sheetName val="Discount Value Analysis-Orig"/>
      <sheetName val="Summary-Orig"/>
      <sheetName val="Converter Detail"/>
      <sheetName val="Depreciation"/>
    </sheetNames>
    <sheetDataSet>
      <sheetData sheetId="0"/>
      <sheetData sheetId="1"/>
      <sheetData sheetId="2"/>
      <sheetData sheetId="3"/>
      <sheetData sheetId="4"/>
      <sheetData sheetId="5"/>
      <sheetData sheetId="6"/>
      <sheetData sheetId="7"/>
      <sheetData sheetId="8">
        <row r="5">
          <cell r="C5">
            <v>4913525</v>
          </cell>
        </row>
      </sheetData>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1"/>
      <sheetName val="Rate Breakdown (OLD)"/>
      <sheetName val="ALL_2"/>
      <sheetName val="ALL_RB"/>
      <sheetName val="KS_1"/>
      <sheetName val="KS_2"/>
      <sheetName val="KS_RB"/>
      <sheetName val="MO_1"/>
      <sheetName val="MO_2"/>
      <sheetName val="MO_RB"/>
      <sheetName val="OK_1"/>
      <sheetName val="OK_2"/>
      <sheetName val="OK_RB"/>
      <sheetName val="DEPR_LOT_ALL"/>
      <sheetName val="DEPR_LOT_KS"/>
      <sheetName val="DEPR_LOT_MO"/>
      <sheetName val="DEPR_LOT_OK"/>
      <sheetName val="Controls"/>
      <sheetName val="Existing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1257396.4099999999</v>
          </cell>
          <cell r="G2">
            <v>0</v>
          </cell>
          <cell r="H2">
            <v>1257396</v>
          </cell>
          <cell r="I2">
            <v>22436</v>
          </cell>
          <cell r="J2">
            <v>1.78</v>
          </cell>
          <cell r="K2">
            <v>56</v>
          </cell>
          <cell r="L2" t="str">
            <v xml:space="preserve">               </v>
          </cell>
          <cell r="M2" t="str">
            <v xml:space="preserve">               </v>
          </cell>
          <cell r="N2" t="str">
            <v xml:space="preserve">               </v>
          </cell>
          <cell r="O2">
            <v>0</v>
          </cell>
          <cell r="P2">
            <v>16.8</v>
          </cell>
          <cell r="Q2">
            <v>264970</v>
          </cell>
          <cell r="R2">
            <v>16723</v>
          </cell>
          <cell r="S2">
            <v>1.33</v>
          </cell>
        </row>
        <row r="3">
          <cell r="A3">
            <v>352</v>
          </cell>
          <cell r="B3" t="str">
            <v xml:space="preserve">          </v>
          </cell>
          <cell r="C3">
            <v>60</v>
          </cell>
          <cell r="D3" t="str">
            <v xml:space="preserve">   R3</v>
          </cell>
          <cell r="E3">
            <v>-10</v>
          </cell>
          <cell r="F3">
            <v>15835749.810000001</v>
          </cell>
          <cell r="G3">
            <v>1706562.13</v>
          </cell>
          <cell r="H3">
            <v>15712763</v>
          </cell>
          <cell r="I3">
            <v>345743</v>
          </cell>
          <cell r="J3">
            <v>2.1800000000000002</v>
          </cell>
          <cell r="K3">
            <v>45.4</v>
          </cell>
          <cell r="L3" t="str">
            <v xml:space="preserve">               </v>
          </cell>
          <cell r="M3" t="str">
            <v xml:space="preserve">               </v>
          </cell>
          <cell r="N3" t="str">
            <v xml:space="preserve">               </v>
          </cell>
          <cell r="O3">
            <v>10.8</v>
          </cell>
          <cell r="P3">
            <v>10.8</v>
          </cell>
          <cell r="Q3">
            <v>2720654</v>
          </cell>
          <cell r="R3">
            <v>290903</v>
          </cell>
          <cell r="S3">
            <v>1.84</v>
          </cell>
        </row>
        <row r="4">
          <cell r="A4">
            <v>353</v>
          </cell>
          <cell r="B4" t="str">
            <v xml:space="preserve">          </v>
          </cell>
          <cell r="C4">
            <v>55</v>
          </cell>
          <cell r="D4" t="str">
            <v xml:space="preserve">   R2</v>
          </cell>
          <cell r="E4">
            <v>-10</v>
          </cell>
          <cell r="F4">
            <v>39170515.5</v>
          </cell>
          <cell r="G4">
            <v>6064505.1299999999</v>
          </cell>
          <cell r="H4">
            <v>37023062</v>
          </cell>
          <cell r="I4">
            <v>863044</v>
          </cell>
          <cell r="J4">
            <v>2.2000000000000002</v>
          </cell>
          <cell r="K4">
            <v>42.9</v>
          </cell>
          <cell r="L4" t="str">
            <v xml:space="preserve">               </v>
          </cell>
          <cell r="M4" t="str">
            <v xml:space="preserve">               </v>
          </cell>
          <cell r="N4" t="str">
            <v xml:space="preserve">               </v>
          </cell>
          <cell r="O4">
            <v>15.5</v>
          </cell>
          <cell r="P4">
            <v>12.6</v>
          </cell>
          <cell r="Q4">
            <v>7595855</v>
          </cell>
          <cell r="R4">
            <v>784194</v>
          </cell>
          <cell r="S4">
            <v>2</v>
          </cell>
        </row>
        <row r="5">
          <cell r="A5">
            <v>355</v>
          </cell>
          <cell r="B5" t="str">
            <v xml:space="preserve">          </v>
          </cell>
          <cell r="C5">
            <v>60</v>
          </cell>
          <cell r="D5" t="str">
            <v xml:space="preserve"> R2.5</v>
          </cell>
          <cell r="E5">
            <v>-25</v>
          </cell>
          <cell r="F5">
            <v>31823511.59</v>
          </cell>
          <cell r="G5">
            <v>6871849.9000000004</v>
          </cell>
          <cell r="H5">
            <v>32907540</v>
          </cell>
          <cell r="I5">
            <v>663143</v>
          </cell>
          <cell r="J5">
            <v>2.08</v>
          </cell>
          <cell r="K5">
            <v>49.6</v>
          </cell>
          <cell r="L5" t="str">
            <v xml:space="preserve">               </v>
          </cell>
          <cell r="M5" t="str">
            <v xml:space="preserve">               </v>
          </cell>
          <cell r="N5" t="str">
            <v xml:space="preserve">               </v>
          </cell>
          <cell r="O5">
            <v>21.6</v>
          </cell>
          <cell r="P5">
            <v>12.1</v>
          </cell>
          <cell r="Q5">
            <v>6875906</v>
          </cell>
          <cell r="R5">
            <v>664316</v>
          </cell>
          <cell r="S5">
            <v>2.09</v>
          </cell>
        </row>
        <row r="6">
          <cell r="A6">
            <v>356</v>
          </cell>
          <cell r="B6" t="str">
            <v xml:space="preserve">          </v>
          </cell>
          <cell r="C6">
            <v>60</v>
          </cell>
          <cell r="D6" t="str">
            <v xml:space="preserve"> R2.5</v>
          </cell>
          <cell r="E6">
            <v>-25</v>
          </cell>
          <cell r="F6">
            <v>23897589.100000001</v>
          </cell>
          <cell r="G6">
            <v>4854246.51</v>
          </cell>
          <cell r="H6">
            <v>25017740</v>
          </cell>
          <cell r="I6">
            <v>542914</v>
          </cell>
          <cell r="J6">
            <v>2.27</v>
          </cell>
          <cell r="K6">
            <v>46.1</v>
          </cell>
          <cell r="L6" t="str">
            <v xml:space="preserve">               </v>
          </cell>
          <cell r="M6" t="str">
            <v xml:space="preserve">               </v>
          </cell>
          <cell r="N6" t="str">
            <v xml:space="preserve">               </v>
          </cell>
          <cell r="O6">
            <v>20.3</v>
          </cell>
          <cell r="P6">
            <v>14.2</v>
          </cell>
          <cell r="Q6">
            <v>5989216</v>
          </cell>
          <cell r="R6">
            <v>498862</v>
          </cell>
          <cell r="S6">
            <v>2.09</v>
          </cell>
        </row>
        <row r="7">
          <cell r="A7">
            <v>393</v>
          </cell>
          <cell r="B7" t="str">
            <v xml:space="preserve">          </v>
          </cell>
          <cell r="C7">
            <v>20</v>
          </cell>
          <cell r="D7" t="str">
            <v xml:space="preserve">   SQ</v>
          </cell>
          <cell r="E7">
            <v>0</v>
          </cell>
          <cell r="F7">
            <v>38414.910000000003</v>
          </cell>
          <cell r="G7">
            <v>1166.99</v>
          </cell>
          <cell r="H7">
            <v>37248</v>
          </cell>
          <cell r="I7">
            <v>1968</v>
          </cell>
          <cell r="J7">
            <v>5.12</v>
          </cell>
          <cell r="K7">
            <v>18.899999999999999</v>
          </cell>
          <cell r="L7" t="str">
            <v xml:space="preserve">               </v>
          </cell>
          <cell r="M7" t="str">
            <v xml:space="preserve">               </v>
          </cell>
          <cell r="N7" t="str">
            <v xml:space="preserve">               </v>
          </cell>
          <cell r="O7">
            <v>3</v>
          </cell>
          <cell r="P7">
            <v>1.1000000000000001</v>
          </cell>
          <cell r="Q7">
            <v>2041</v>
          </cell>
          <cell r="R7">
            <v>1921</v>
          </cell>
          <cell r="S7">
            <v>5</v>
          </cell>
        </row>
        <row r="8">
          <cell r="A8">
            <v>394</v>
          </cell>
          <cell r="B8" t="str">
            <v xml:space="preserve">          </v>
          </cell>
          <cell r="C8">
            <v>20</v>
          </cell>
          <cell r="D8" t="str">
            <v xml:space="preserve">   SQ</v>
          </cell>
          <cell r="E8">
            <v>0</v>
          </cell>
          <cell r="F8">
            <v>18600.97</v>
          </cell>
          <cell r="G8">
            <v>2924.94</v>
          </cell>
          <cell r="H8">
            <v>15676</v>
          </cell>
          <cell r="I8">
            <v>896</v>
          </cell>
          <cell r="J8">
            <v>4.82</v>
          </cell>
          <cell r="K8">
            <v>17.5</v>
          </cell>
          <cell r="L8" t="str">
            <v xml:space="preserve">               </v>
          </cell>
          <cell r="M8" t="str">
            <v xml:space="preserve">               </v>
          </cell>
          <cell r="N8" t="str">
            <v xml:space="preserve">               </v>
          </cell>
          <cell r="O8">
            <v>15.7</v>
          </cell>
          <cell r="P8">
            <v>2.5</v>
          </cell>
          <cell r="Q8">
            <v>2325</v>
          </cell>
          <cell r="R8">
            <v>930</v>
          </cell>
          <cell r="S8">
            <v>5</v>
          </cell>
        </row>
      </sheetData>
      <sheetData sheetId="14">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352</v>
          </cell>
          <cell r="B2" t="str">
            <v xml:space="preserve">          </v>
          </cell>
          <cell r="C2">
            <v>60</v>
          </cell>
          <cell r="D2" t="str">
            <v xml:space="preserve">   R3</v>
          </cell>
          <cell r="E2">
            <v>-10</v>
          </cell>
          <cell r="F2">
            <v>451754.81</v>
          </cell>
          <cell r="G2">
            <v>263263</v>
          </cell>
          <cell r="H2">
            <v>233667</v>
          </cell>
          <cell r="I2">
            <v>7334</v>
          </cell>
          <cell r="J2">
            <v>1.62</v>
          </cell>
          <cell r="K2">
            <v>31.9</v>
          </cell>
          <cell r="L2" t="str">
            <v xml:space="preserve">               </v>
          </cell>
          <cell r="M2" t="str">
            <v xml:space="preserve">               </v>
          </cell>
          <cell r="N2" t="str">
            <v xml:space="preserve">               </v>
          </cell>
          <cell r="O2">
            <v>58.3</v>
          </cell>
          <cell r="P2">
            <v>30.5</v>
          </cell>
          <cell r="Q2">
            <v>233060</v>
          </cell>
          <cell r="R2">
            <v>8299</v>
          </cell>
          <cell r="S2">
            <v>1.84</v>
          </cell>
        </row>
        <row r="3">
          <cell r="A3">
            <v>353</v>
          </cell>
          <cell r="B3" t="str">
            <v xml:space="preserve">          </v>
          </cell>
          <cell r="C3">
            <v>55</v>
          </cell>
          <cell r="D3" t="str">
            <v xml:space="preserve">   R2</v>
          </cell>
          <cell r="E3">
            <v>-10</v>
          </cell>
          <cell r="F3">
            <v>1087556.8799999999</v>
          </cell>
          <cell r="G3">
            <v>561227</v>
          </cell>
          <cell r="H3">
            <v>635086</v>
          </cell>
          <cell r="I3">
            <v>19629</v>
          </cell>
          <cell r="J3">
            <v>1.8</v>
          </cell>
          <cell r="K3">
            <v>32.4</v>
          </cell>
          <cell r="L3" t="str">
            <v xml:space="preserve">               </v>
          </cell>
          <cell r="M3" t="str">
            <v xml:space="preserve">               </v>
          </cell>
          <cell r="N3" t="str">
            <v xml:space="preserve">               </v>
          </cell>
          <cell r="O3">
            <v>51.6</v>
          </cell>
          <cell r="P3">
            <v>27.8</v>
          </cell>
          <cell r="Q3">
            <v>496840</v>
          </cell>
          <cell r="R3">
            <v>21773</v>
          </cell>
          <cell r="S3">
            <v>2</v>
          </cell>
        </row>
        <row r="4">
          <cell r="A4">
            <v>355</v>
          </cell>
          <cell r="B4" t="str">
            <v xml:space="preserve">          </v>
          </cell>
          <cell r="C4">
            <v>60</v>
          </cell>
          <cell r="D4" t="str">
            <v xml:space="preserve"> R2.5</v>
          </cell>
          <cell r="E4">
            <v>-25</v>
          </cell>
          <cell r="F4">
            <v>3375331.81</v>
          </cell>
          <cell r="G4">
            <v>380122.14</v>
          </cell>
          <cell r="H4">
            <v>3839043</v>
          </cell>
          <cell r="I4">
            <v>68914</v>
          </cell>
          <cell r="J4">
            <v>2.04</v>
          </cell>
          <cell r="K4">
            <v>55.7</v>
          </cell>
          <cell r="L4" t="str">
            <v xml:space="preserve">               </v>
          </cell>
          <cell r="M4" t="str">
            <v xml:space="preserve">               </v>
          </cell>
          <cell r="N4" t="str">
            <v xml:space="preserve">               </v>
          </cell>
          <cell r="O4">
            <v>11.3</v>
          </cell>
          <cell r="P4">
            <v>5.5</v>
          </cell>
          <cell r="Q4">
            <v>336512</v>
          </cell>
          <cell r="R4">
            <v>70460</v>
          </cell>
          <cell r="S4">
            <v>2.09</v>
          </cell>
        </row>
        <row r="5">
          <cell r="A5">
            <v>356</v>
          </cell>
          <cell r="B5" t="str">
            <v xml:space="preserve">          </v>
          </cell>
          <cell r="C5">
            <v>60</v>
          </cell>
          <cell r="D5" t="str">
            <v xml:space="preserve"> R2.5</v>
          </cell>
          <cell r="E5">
            <v>-25</v>
          </cell>
          <cell r="F5">
            <v>478611.58</v>
          </cell>
          <cell r="G5">
            <v>316700</v>
          </cell>
          <cell r="H5">
            <v>281564</v>
          </cell>
          <cell r="I5">
            <v>8747</v>
          </cell>
          <cell r="J5">
            <v>1.83</v>
          </cell>
          <cell r="K5">
            <v>32.200000000000003</v>
          </cell>
          <cell r="L5" t="str">
            <v xml:space="preserve">               </v>
          </cell>
          <cell r="M5" t="str">
            <v xml:space="preserve">               </v>
          </cell>
          <cell r="N5" t="str">
            <v xml:space="preserve">               </v>
          </cell>
          <cell r="O5">
            <v>66.2</v>
          </cell>
          <cell r="P5">
            <v>32.5</v>
          </cell>
          <cell r="Q5">
            <v>280366</v>
          </cell>
          <cell r="R5">
            <v>9991</v>
          </cell>
          <cell r="S5">
            <v>2.09</v>
          </cell>
        </row>
      </sheetData>
      <sheetData sheetId="1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836696</v>
          </cell>
          <cell r="G2">
            <v>0</v>
          </cell>
          <cell r="H2">
            <v>836696</v>
          </cell>
          <cell r="I2">
            <v>15972</v>
          </cell>
          <cell r="J2">
            <v>1.91</v>
          </cell>
          <cell r="K2">
            <v>52.4</v>
          </cell>
          <cell r="L2" t="str">
            <v xml:space="preserve">               </v>
          </cell>
          <cell r="M2" t="str">
            <v xml:space="preserve">               </v>
          </cell>
          <cell r="N2" t="str">
            <v xml:space="preserve">               </v>
          </cell>
          <cell r="O2">
            <v>0</v>
          </cell>
          <cell r="P2">
            <v>22</v>
          </cell>
          <cell r="Q2">
            <v>232403</v>
          </cell>
          <cell r="R2">
            <v>11128</v>
          </cell>
          <cell r="S2">
            <v>1.33</v>
          </cell>
        </row>
        <row r="3">
          <cell r="A3">
            <v>352</v>
          </cell>
          <cell r="B3" t="str">
            <v xml:space="preserve">          </v>
          </cell>
          <cell r="C3">
            <v>60</v>
          </cell>
          <cell r="D3" t="str">
            <v xml:space="preserve">   R3</v>
          </cell>
          <cell r="E3">
            <v>-10</v>
          </cell>
          <cell r="F3">
            <v>1597171.24</v>
          </cell>
          <cell r="G3">
            <v>330068.84999999998</v>
          </cell>
          <cell r="H3">
            <v>1426820</v>
          </cell>
          <cell r="I3">
            <v>27981</v>
          </cell>
          <cell r="J3">
            <v>1.75</v>
          </cell>
          <cell r="K3">
            <v>51</v>
          </cell>
          <cell r="L3" t="str">
            <v xml:space="preserve">               </v>
          </cell>
          <cell r="M3" t="str">
            <v xml:space="preserve">               </v>
          </cell>
          <cell r="N3" t="str">
            <v xml:space="preserve">               </v>
          </cell>
          <cell r="O3">
            <v>20.7</v>
          </cell>
          <cell r="P3">
            <v>9.3000000000000007</v>
          </cell>
          <cell r="Q3">
            <v>265039</v>
          </cell>
          <cell r="R3">
            <v>29340</v>
          </cell>
          <cell r="S3">
            <v>1.84</v>
          </cell>
        </row>
        <row r="4">
          <cell r="A4">
            <v>353</v>
          </cell>
          <cell r="B4" t="str">
            <v xml:space="preserve">          </v>
          </cell>
          <cell r="C4">
            <v>55</v>
          </cell>
          <cell r="D4" t="str">
            <v xml:space="preserve">   R2</v>
          </cell>
          <cell r="E4">
            <v>-10</v>
          </cell>
          <cell r="F4">
            <v>3162623.55</v>
          </cell>
          <cell r="G4">
            <v>725123.94</v>
          </cell>
          <cell r="H4">
            <v>2753762</v>
          </cell>
          <cell r="I4">
            <v>58519</v>
          </cell>
          <cell r="J4">
            <v>1.85</v>
          </cell>
          <cell r="K4">
            <v>47.1</v>
          </cell>
          <cell r="L4" t="str">
            <v xml:space="preserve">               </v>
          </cell>
          <cell r="M4" t="str">
            <v xml:space="preserve">               </v>
          </cell>
          <cell r="N4" t="str">
            <v xml:space="preserve">               </v>
          </cell>
          <cell r="O4">
            <v>22.9</v>
          </cell>
          <cell r="P4">
            <v>9.1</v>
          </cell>
          <cell r="Q4">
            <v>509327</v>
          </cell>
          <cell r="R4">
            <v>63316</v>
          </cell>
          <cell r="S4">
            <v>2</v>
          </cell>
        </row>
        <row r="5">
          <cell r="A5">
            <v>355</v>
          </cell>
          <cell r="B5" t="str">
            <v xml:space="preserve">          </v>
          </cell>
          <cell r="C5">
            <v>60</v>
          </cell>
          <cell r="D5" t="str">
            <v xml:space="preserve"> R2.5</v>
          </cell>
          <cell r="E5">
            <v>-25</v>
          </cell>
          <cell r="F5">
            <v>5466920.4900000002</v>
          </cell>
          <cell r="G5">
            <v>1275191.7</v>
          </cell>
          <cell r="H5">
            <v>5558459</v>
          </cell>
          <cell r="I5">
            <v>108372</v>
          </cell>
          <cell r="J5">
            <v>1.98</v>
          </cell>
          <cell r="K5">
            <v>51.3</v>
          </cell>
          <cell r="L5" t="str">
            <v xml:space="preserve">               </v>
          </cell>
          <cell r="M5" t="str">
            <v xml:space="preserve">               </v>
          </cell>
          <cell r="N5" t="str">
            <v xml:space="preserve">               </v>
          </cell>
          <cell r="O5">
            <v>23.3</v>
          </cell>
          <cell r="P5">
            <v>9.9</v>
          </cell>
          <cell r="Q5">
            <v>1030962</v>
          </cell>
          <cell r="R5">
            <v>114122</v>
          </cell>
          <cell r="S5">
            <v>2.09</v>
          </cell>
        </row>
        <row r="6">
          <cell r="A6">
            <v>356</v>
          </cell>
          <cell r="B6" t="str">
            <v xml:space="preserve">          </v>
          </cell>
          <cell r="C6">
            <v>60</v>
          </cell>
          <cell r="D6" t="str">
            <v xml:space="preserve"> R2.5</v>
          </cell>
          <cell r="E6">
            <v>-25</v>
          </cell>
          <cell r="F6">
            <v>3637369.63</v>
          </cell>
          <cell r="G6">
            <v>767894.93</v>
          </cell>
          <cell r="H6">
            <v>3778817</v>
          </cell>
          <cell r="I6">
            <v>76936</v>
          </cell>
          <cell r="J6">
            <v>2.12</v>
          </cell>
          <cell r="K6">
            <v>49.1</v>
          </cell>
          <cell r="L6" t="str">
            <v xml:space="preserve">               </v>
          </cell>
          <cell r="M6" t="str">
            <v xml:space="preserve">               </v>
          </cell>
          <cell r="N6" t="str">
            <v xml:space="preserve">               </v>
          </cell>
          <cell r="O6">
            <v>21.1</v>
          </cell>
          <cell r="P6">
            <v>11.8</v>
          </cell>
          <cell r="Q6">
            <v>818758</v>
          </cell>
          <cell r="R6">
            <v>75930</v>
          </cell>
          <cell r="S6">
            <v>2.09</v>
          </cell>
        </row>
        <row r="7">
          <cell r="A7">
            <v>393</v>
          </cell>
          <cell r="B7" t="str">
            <v xml:space="preserve">          </v>
          </cell>
          <cell r="C7">
            <v>20</v>
          </cell>
          <cell r="D7" t="str">
            <v xml:space="preserve">   SQ</v>
          </cell>
          <cell r="E7">
            <v>0</v>
          </cell>
          <cell r="F7">
            <v>12550.02</v>
          </cell>
          <cell r="G7">
            <v>8.0500000000000007</v>
          </cell>
          <cell r="H7">
            <v>12542</v>
          </cell>
          <cell r="I7">
            <v>643</v>
          </cell>
          <cell r="J7">
            <v>5.12</v>
          </cell>
          <cell r="K7">
            <v>19.5</v>
          </cell>
          <cell r="L7" t="str">
            <v xml:space="preserve">               </v>
          </cell>
          <cell r="M7" t="str">
            <v xml:space="preserve">               </v>
          </cell>
          <cell r="N7" t="str">
            <v xml:space="preserve">               </v>
          </cell>
          <cell r="O7">
            <v>0.1</v>
          </cell>
          <cell r="P7">
            <v>0.5</v>
          </cell>
          <cell r="Q7">
            <v>314</v>
          </cell>
          <cell r="R7">
            <v>628</v>
          </cell>
          <cell r="S7">
            <v>5</v>
          </cell>
        </row>
      </sheetData>
      <sheetData sheetId="16">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350.01</v>
          </cell>
          <cell r="B2" t="str">
            <v xml:space="preserve">          </v>
          </cell>
          <cell r="C2">
            <v>75</v>
          </cell>
          <cell r="D2" t="str">
            <v xml:space="preserve">   R3</v>
          </cell>
          <cell r="E2">
            <v>0</v>
          </cell>
          <cell r="F2">
            <v>420700.41</v>
          </cell>
          <cell r="G2">
            <v>0</v>
          </cell>
          <cell r="H2">
            <v>420700</v>
          </cell>
          <cell r="I2">
            <v>6463</v>
          </cell>
          <cell r="J2">
            <v>1.54</v>
          </cell>
          <cell r="K2">
            <v>65.099999999999994</v>
          </cell>
          <cell r="L2" t="str">
            <v xml:space="preserve">               </v>
          </cell>
          <cell r="M2" t="str">
            <v xml:space="preserve">               </v>
          </cell>
          <cell r="N2" t="str">
            <v xml:space="preserve">               </v>
          </cell>
          <cell r="O2">
            <v>0</v>
          </cell>
          <cell r="P2">
            <v>6.3</v>
          </cell>
          <cell r="Q2">
            <v>32567</v>
          </cell>
          <cell r="R2">
            <v>5595</v>
          </cell>
          <cell r="S2">
            <v>1.33</v>
          </cell>
        </row>
        <row r="3">
          <cell r="A3">
            <v>352</v>
          </cell>
          <cell r="B3" t="str">
            <v xml:space="preserve">          </v>
          </cell>
          <cell r="C3">
            <v>60</v>
          </cell>
          <cell r="D3" t="str">
            <v xml:space="preserve">   R3</v>
          </cell>
          <cell r="E3">
            <v>-10</v>
          </cell>
          <cell r="F3">
            <v>13786823.76</v>
          </cell>
          <cell r="G3">
            <v>1193117.6399999999</v>
          </cell>
          <cell r="H3">
            <v>13972388</v>
          </cell>
          <cell r="I3">
            <v>315784</v>
          </cell>
          <cell r="J3">
            <v>2.29</v>
          </cell>
          <cell r="K3">
            <v>44.2</v>
          </cell>
          <cell r="L3" t="str">
            <v xml:space="preserve">               </v>
          </cell>
          <cell r="M3" t="str">
            <v xml:space="preserve">               </v>
          </cell>
          <cell r="N3" t="str">
            <v xml:space="preserve">               </v>
          </cell>
          <cell r="O3">
            <v>8.6999999999999993</v>
          </cell>
          <cell r="P3">
            <v>10.4</v>
          </cell>
          <cell r="Q3">
            <v>2222555</v>
          </cell>
          <cell r="R3">
            <v>253264</v>
          </cell>
          <cell r="S3">
            <v>1.84</v>
          </cell>
        </row>
        <row r="4">
          <cell r="A4">
            <v>353</v>
          </cell>
          <cell r="B4" t="str">
            <v xml:space="preserve">          </v>
          </cell>
          <cell r="C4">
            <v>55</v>
          </cell>
          <cell r="D4" t="str">
            <v xml:space="preserve">   R2</v>
          </cell>
          <cell r="E4">
            <v>-10</v>
          </cell>
          <cell r="F4">
            <v>34920335.07</v>
          </cell>
          <cell r="G4">
            <v>4599328.45</v>
          </cell>
          <cell r="H4">
            <v>33813040</v>
          </cell>
          <cell r="I4">
            <v>809392</v>
          </cell>
          <cell r="J4">
            <v>2.3199999999999998</v>
          </cell>
          <cell r="K4">
            <v>41.8</v>
          </cell>
          <cell r="L4" t="str">
            <v xml:space="preserve">               </v>
          </cell>
          <cell r="M4" t="str">
            <v xml:space="preserve">               </v>
          </cell>
          <cell r="N4" t="str">
            <v xml:space="preserve">               </v>
          </cell>
          <cell r="O4">
            <v>13.2</v>
          </cell>
          <cell r="P4">
            <v>12.4</v>
          </cell>
          <cell r="Q4">
            <v>6589687</v>
          </cell>
          <cell r="R4">
            <v>699105</v>
          </cell>
          <cell r="S4">
            <v>2</v>
          </cell>
        </row>
        <row r="5">
          <cell r="A5">
            <v>355</v>
          </cell>
          <cell r="B5" t="str">
            <v xml:space="preserve">          </v>
          </cell>
          <cell r="C5">
            <v>60</v>
          </cell>
          <cell r="D5" t="str">
            <v xml:space="preserve"> R2.5</v>
          </cell>
          <cell r="E5">
            <v>-25</v>
          </cell>
          <cell r="F5">
            <v>22981259.289999999</v>
          </cell>
          <cell r="G5">
            <v>5405270.0499999998</v>
          </cell>
          <cell r="H5">
            <v>23321304</v>
          </cell>
          <cell r="I5">
            <v>482966</v>
          </cell>
          <cell r="J5">
            <v>2.1</v>
          </cell>
          <cell r="K5">
            <v>48.3</v>
          </cell>
          <cell r="L5" t="str">
            <v xml:space="preserve">               </v>
          </cell>
          <cell r="M5" t="str">
            <v xml:space="preserve">               </v>
          </cell>
          <cell r="N5" t="str">
            <v xml:space="preserve">               </v>
          </cell>
          <cell r="O5">
            <v>23.5</v>
          </cell>
          <cell r="P5">
            <v>13.6</v>
          </cell>
          <cell r="Q5">
            <v>5508431</v>
          </cell>
          <cell r="R5">
            <v>479734</v>
          </cell>
          <cell r="S5">
            <v>2.09</v>
          </cell>
        </row>
        <row r="6">
          <cell r="A6">
            <v>356</v>
          </cell>
          <cell r="B6" t="str">
            <v xml:space="preserve">          </v>
          </cell>
          <cell r="C6">
            <v>60</v>
          </cell>
          <cell r="D6" t="str">
            <v xml:space="preserve"> R2.5</v>
          </cell>
          <cell r="E6">
            <v>-25</v>
          </cell>
          <cell r="F6">
            <v>19781607.890000001</v>
          </cell>
          <cell r="G6">
            <v>3679855.98</v>
          </cell>
          <cell r="H6">
            <v>21047154</v>
          </cell>
          <cell r="I6">
            <v>463997</v>
          </cell>
          <cell r="J6">
            <v>2.35</v>
          </cell>
          <cell r="K6">
            <v>45.4</v>
          </cell>
          <cell r="L6" t="str">
            <v xml:space="preserve">               </v>
          </cell>
          <cell r="M6" t="str">
            <v xml:space="preserve">               </v>
          </cell>
          <cell r="N6" t="str">
            <v xml:space="preserve">               </v>
          </cell>
          <cell r="O6">
            <v>18.600000000000001</v>
          </cell>
          <cell r="P6">
            <v>14.2</v>
          </cell>
          <cell r="Q6">
            <v>4890092</v>
          </cell>
          <cell r="R6">
            <v>412941</v>
          </cell>
          <cell r="S6">
            <v>2.09</v>
          </cell>
        </row>
        <row r="7">
          <cell r="A7">
            <v>393</v>
          </cell>
          <cell r="B7" t="str">
            <v xml:space="preserve">          </v>
          </cell>
          <cell r="C7">
            <v>20</v>
          </cell>
          <cell r="D7" t="str">
            <v xml:space="preserve">   SQ</v>
          </cell>
          <cell r="E7">
            <v>0</v>
          </cell>
          <cell r="F7">
            <v>25864.89</v>
          </cell>
          <cell r="G7">
            <v>1158.94</v>
          </cell>
          <cell r="H7">
            <v>24706</v>
          </cell>
          <cell r="I7">
            <v>1325</v>
          </cell>
          <cell r="J7">
            <v>5.12</v>
          </cell>
          <cell r="K7">
            <v>18.600000000000001</v>
          </cell>
          <cell r="L7" t="str">
            <v xml:space="preserve">               </v>
          </cell>
          <cell r="M7" t="str">
            <v xml:space="preserve">               </v>
          </cell>
          <cell r="N7" t="str">
            <v xml:space="preserve">               </v>
          </cell>
          <cell r="O7">
            <v>4.5</v>
          </cell>
          <cell r="P7">
            <v>1.3</v>
          </cell>
          <cell r="Q7">
            <v>1727</v>
          </cell>
          <cell r="R7">
            <v>1293</v>
          </cell>
          <cell r="S7">
            <v>5</v>
          </cell>
        </row>
        <row r="8">
          <cell r="A8">
            <v>394</v>
          </cell>
          <cell r="B8" t="str">
            <v xml:space="preserve">          </v>
          </cell>
          <cell r="C8">
            <v>20</v>
          </cell>
          <cell r="D8" t="str">
            <v xml:space="preserve">   SQ</v>
          </cell>
          <cell r="E8">
            <v>0</v>
          </cell>
          <cell r="F8">
            <v>18600.97</v>
          </cell>
          <cell r="G8">
            <v>2924.94</v>
          </cell>
          <cell r="H8">
            <v>15676</v>
          </cell>
          <cell r="I8">
            <v>896</v>
          </cell>
          <cell r="J8">
            <v>4.82</v>
          </cell>
          <cell r="K8">
            <v>17.5</v>
          </cell>
          <cell r="L8" t="str">
            <v xml:space="preserve">               </v>
          </cell>
          <cell r="M8" t="str">
            <v xml:space="preserve">               </v>
          </cell>
          <cell r="N8" t="str">
            <v xml:space="preserve">               </v>
          </cell>
          <cell r="O8">
            <v>15.7</v>
          </cell>
          <cell r="P8">
            <v>2.5</v>
          </cell>
          <cell r="Q8">
            <v>2325</v>
          </cell>
          <cell r="R8">
            <v>930</v>
          </cell>
          <cell r="S8">
            <v>5</v>
          </cell>
        </row>
      </sheetData>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1"/>
      <sheetName val="Pres 2020"/>
      <sheetName val="Analysis Summary"/>
      <sheetName val="BOBJ Upload"/>
      <sheetName val="BOBJ Company Loadout"/>
      <sheetName val="Consolidated Buildup"/>
      <sheetName val="FERC (1293-1294)"/>
      <sheetName val="Purchase Accounting"/>
      <sheetName val="Holding Company"/>
      <sheetName val="Operating Company"/>
      <sheetName val="Op Co. Tax"/>
      <sheetName val="Hold Co. Tax"/>
      <sheetName val="TBC FERC BS"/>
      <sheetName val="TBC FERC IS"/>
      <sheetName val="Variance Analysis"/>
      <sheetName val="TBC Consolidated"/>
      <sheetName val="TBC Detail"/>
      <sheetName val="TBC CJI3"/>
      <sheetName val="TBC REV"/>
      <sheetName val="TBC CAPEX"/>
      <sheetName val="TBC CAPEX CJI3"/>
      <sheetName val="TBC Depreciation"/>
      <sheetName val="TBC Tax Depreciation"/>
      <sheetName val="Schedules &gt;&gt;"/>
      <sheetName val="State Tax Depreciaiton"/>
      <sheetName val="Federal Tax Depreciation"/>
      <sheetName val="Goodwill Tax Amortization"/>
      <sheetName val="Tax Basis and Schedule"/>
      <sheetName val="Taxes"/>
      <sheetName val="Depreciation"/>
      <sheetName val="Plant Balances and Depreciation"/>
      <sheetName val="CAPEX_Data Inputs"/>
      <sheetName val="CAPEX"/>
      <sheetName val="Debt Schedules"/>
      <sheetName val=" Deal Costs"/>
      <sheetName val="Revenue Forecast"/>
      <sheetName val="Derivative"/>
      <sheetName val="ARO"/>
      <sheetName val="PPC Amortization Table"/>
      <sheetName val="Purchase Co. Prem&amp;Issue Costs"/>
      <sheetName val="TSH LC Fees"/>
      <sheetName val="TBC LC Fees"/>
      <sheetName val="Reg Asset Amortization Sched."/>
      <sheetName val="EADIT - Annual Journal Entries"/>
      <sheetName val="OPEX"/>
      <sheetName val="Prepaids"/>
      <sheetName val="Other"/>
      <sheetName val="O&amp;M A&amp;G Support"/>
    </sheetNames>
    <sheetDataSet>
      <sheetData sheetId="0"/>
      <sheetData sheetId="1"/>
      <sheetData sheetId="2">
        <row r="26">
          <cell r="D26"/>
          <cell r="E26"/>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rs"/>
      <sheetName val="Deals"/>
      <sheetName val="Ranking-New"/>
      <sheetName val="Copy Sheet"/>
      <sheetName val="TVHouseholdsbyMarket"/>
      <sheetName val="Reporttables"/>
      <sheetName val="Affilmix"/>
      <sheetName val="exited"/>
      <sheetName val="HUT LEVELS"/>
      <sheetName val="lma"/>
      <sheetName val="october99"/>
      <sheetName val="preOctober99"/>
      <sheetName val="stats"/>
      <sheetName val="TVHHHUT98"/>
      <sheetName val="TVHHHUT97"/>
      <sheetName val="Comrclshr"/>
      <sheetName val="Distribadd"/>
      <sheetName val="Christian"/>
      <sheetName val="Capital Struct"/>
      <sheetName val="Acqu Calc"/>
      <sheetName val="TVHouseholdsbyMarket:Christian"/>
      <sheetName val=""/>
    </sheetNames>
    <sheetDataSet>
      <sheetData sheetId="0"/>
      <sheetData sheetId="1" refreshError="1">
        <row r="418">
          <cell r="A418" t="str">
            <v>Television Transactions — Third-Quarter 1998</v>
          </cell>
        </row>
        <row r="419">
          <cell r="A419" t="str">
            <v>Date Transaction</v>
          </cell>
          <cell r="D419" t="str">
            <v>Designated</v>
          </cell>
          <cell r="G419" t="str">
            <v>Price</v>
          </cell>
        </row>
        <row r="420">
          <cell r="A420" t="str">
            <v xml:space="preserve"> Announced</v>
          </cell>
          <cell r="B420" t="str">
            <v>Property</v>
          </cell>
          <cell r="C420" t="str">
            <v>Affiliation</v>
          </cell>
          <cell r="D420" t="str">
            <v>Marketing Area</v>
          </cell>
          <cell r="E420" t="str">
            <v>Purchaser</v>
          </cell>
          <cell r="F420" t="str">
            <v>Seller</v>
          </cell>
          <cell r="G420" t="str">
            <v xml:space="preserve"> (at Announcement of Deal)</v>
          </cell>
        </row>
        <row r="421">
          <cell r="A421">
            <v>36059</v>
          </cell>
          <cell r="B421" t="str">
            <v>WPGX-TV</v>
          </cell>
          <cell r="C421" t="str">
            <v>Fox</v>
          </cell>
          <cell r="D421" t="str">
            <v>Panama City, FL</v>
          </cell>
          <cell r="E421" t="str">
            <v>Waitt Broadcasting</v>
          </cell>
          <cell r="F421" t="str">
            <v>Wicks Broadcast Group</v>
          </cell>
          <cell r="G421" t="str">
            <v>$7.1 million</v>
          </cell>
        </row>
        <row r="422">
          <cell r="A422" t="str">
            <v xml:space="preserve"> </v>
          </cell>
        </row>
        <row r="423">
          <cell r="A423">
            <v>36046</v>
          </cell>
          <cell r="B423" t="str">
            <v>WOKR-TV</v>
          </cell>
          <cell r="C423" t="str">
            <v>ABC</v>
          </cell>
          <cell r="D423" t="str">
            <v>Rochester, NY</v>
          </cell>
          <cell r="E423" t="str">
            <v>Ackerley Communications</v>
          </cell>
          <cell r="F423" t="str">
            <v>Sinclair Broadcast Group</v>
          </cell>
          <cell r="G423" t="str">
            <v>$125 million</v>
          </cell>
        </row>
        <row r="425">
          <cell r="A425">
            <v>36046</v>
          </cell>
          <cell r="B425" t="str">
            <v>WGME-TV</v>
          </cell>
          <cell r="C425" t="str">
            <v>CBS</v>
          </cell>
          <cell r="D425" t="str">
            <v>Portland, ME</v>
          </cell>
          <cell r="E425" t="str">
            <v>Sinclair Broadcast Group</v>
          </cell>
          <cell r="F425" t="str">
            <v>Guy Gannett Communications</v>
          </cell>
          <cell r="G425" t="str">
            <v>$310 million</v>
          </cell>
        </row>
        <row r="426">
          <cell r="B426" t="str">
            <v>WICS-TV</v>
          </cell>
          <cell r="C426" t="str">
            <v>NBC</v>
          </cell>
          <cell r="D426" t="str">
            <v>Champaign &amp; Springfield-Decatur, IL</v>
          </cell>
          <cell r="E426" t="str">
            <v>Sinclair Broadcast Group</v>
          </cell>
          <cell r="F426" t="str">
            <v>Guy Gannett Communications</v>
          </cell>
          <cell r="G426" t="str">
            <v>$310 million</v>
          </cell>
        </row>
        <row r="427">
          <cell r="B427" t="str">
            <v>WICD-TV (Simulcast)</v>
          </cell>
          <cell r="C427" t="str">
            <v>NBC</v>
          </cell>
          <cell r="D427" t="str">
            <v>Champaign &amp; Springfield-Decatur, IL</v>
          </cell>
          <cell r="E427" t="str">
            <v>Sinclair Broadcast Group</v>
          </cell>
          <cell r="F427" t="str">
            <v>Guy Gannett Communications</v>
          </cell>
          <cell r="G427" t="str">
            <v>$310 million</v>
          </cell>
        </row>
        <row r="428">
          <cell r="B428" t="str">
            <v>KGAN-TV</v>
          </cell>
          <cell r="C428" t="str">
            <v>CBS</v>
          </cell>
          <cell r="D428" t="str">
            <v>Cedar Rapids, IA</v>
          </cell>
          <cell r="E428" t="str">
            <v>Sinclair Broadcast Group</v>
          </cell>
          <cell r="F428" t="str">
            <v>Guy Gannett Communications</v>
          </cell>
          <cell r="G428" t="str">
            <v>$310 million</v>
          </cell>
        </row>
        <row r="429">
          <cell r="B429" t="str">
            <v>WGGB-TV</v>
          </cell>
          <cell r="C429" t="str">
            <v>ABC</v>
          </cell>
          <cell r="D429" t="str">
            <v>Springfield, MA</v>
          </cell>
          <cell r="E429" t="str">
            <v>Sinclair Broadcast Group</v>
          </cell>
          <cell r="F429" t="str">
            <v>Guy Gannett Communications</v>
          </cell>
          <cell r="G429" t="str">
            <v>$310 million</v>
          </cell>
        </row>
        <row r="430">
          <cell r="B430" t="str">
            <v>WTWC-TV</v>
          </cell>
          <cell r="C430" t="str">
            <v>NBC</v>
          </cell>
          <cell r="D430" t="str">
            <v>Tallahassee, FL</v>
          </cell>
          <cell r="E430" t="str">
            <v>Sinclair Broadcast Group</v>
          </cell>
          <cell r="F430" t="str">
            <v>Guy Gannett Communications</v>
          </cell>
          <cell r="G430" t="str">
            <v>$310 million</v>
          </cell>
        </row>
        <row r="431">
          <cell r="B431" t="str">
            <v>WOKR-TV</v>
          </cell>
          <cell r="C431" t="str">
            <v>ABC</v>
          </cell>
          <cell r="D431" t="str">
            <v>Rochester, NY</v>
          </cell>
          <cell r="E431" t="str">
            <v>Sinclair Broadcast Group</v>
          </cell>
          <cell r="F431" t="str">
            <v>Guy Gannett Communications</v>
          </cell>
          <cell r="G431" t="str">
            <v>$310 million</v>
          </cell>
        </row>
        <row r="433">
          <cell r="A433">
            <v>36038</v>
          </cell>
          <cell r="B433" t="str">
            <v>WIVT-TV</v>
          </cell>
          <cell r="C433" t="str">
            <v>ABC</v>
          </cell>
          <cell r="D433" t="str">
            <v>Binghamton, NY</v>
          </cell>
          <cell r="E433" t="str">
            <v>Ackerley Communications</v>
          </cell>
          <cell r="F433" t="str">
            <v>US Broadcast Group</v>
          </cell>
          <cell r="G433" t="str">
            <v>$9 million</v>
          </cell>
        </row>
        <row r="435">
          <cell r="A435">
            <v>36031</v>
          </cell>
          <cell r="B435" t="str">
            <v>WGNX-TV</v>
          </cell>
          <cell r="C435" t="str">
            <v>CBS</v>
          </cell>
          <cell r="D435" t="str">
            <v>Atlanta, GA</v>
          </cell>
          <cell r="E435" t="str">
            <v>Meredith Corp.</v>
          </cell>
          <cell r="F435" t="str">
            <v>Tribune Co.</v>
          </cell>
          <cell r="G435" t="str">
            <v>Swap valued for $370 million</v>
          </cell>
        </row>
        <row r="436">
          <cell r="B436" t="str">
            <v>KCPQ-TV</v>
          </cell>
          <cell r="C436" t="str">
            <v>Fox</v>
          </cell>
          <cell r="D436" t="str">
            <v>Seatlle, WA</v>
          </cell>
          <cell r="E436" t="str">
            <v>Tribune Corp.</v>
          </cell>
          <cell r="F436" t="str">
            <v>Meredith Corp.</v>
          </cell>
          <cell r="G436" t="str">
            <v>Swap valued for $370 million</v>
          </cell>
        </row>
        <row r="438">
          <cell r="A438">
            <v>36031</v>
          </cell>
          <cell r="B438" t="str">
            <v>KCPQ-TV</v>
          </cell>
          <cell r="C438" t="str">
            <v>Fox</v>
          </cell>
          <cell r="D438" t="str">
            <v>Seatlle, WA</v>
          </cell>
          <cell r="E438" t="str">
            <v>Meredith Corp.</v>
          </cell>
          <cell r="F438" t="str">
            <v>Kelly Broadcasting</v>
          </cell>
          <cell r="G438" t="str">
            <v>$380 million</v>
          </cell>
        </row>
        <row r="440">
          <cell r="A440">
            <v>36028</v>
          </cell>
          <cell r="B440" t="str">
            <v>KCRA-TV</v>
          </cell>
          <cell r="C440" t="str">
            <v>NBC</v>
          </cell>
          <cell r="D440" t="str">
            <v>Sacramento, CA</v>
          </cell>
          <cell r="E440" t="str">
            <v>Hearst-Argyle Television</v>
          </cell>
          <cell r="F440" t="str">
            <v>Kelly Broadcasting</v>
          </cell>
          <cell r="G440" t="str">
            <v>$509 million</v>
          </cell>
        </row>
        <row r="441">
          <cell r="B441" t="str">
            <v>KQCA-TV</v>
          </cell>
          <cell r="C441" t="str">
            <v>WB</v>
          </cell>
          <cell r="D441" t="str">
            <v>Stockton (Sacramento), CA</v>
          </cell>
          <cell r="E441" t="str">
            <v>Assuming Local Marketing Agreement Created by Kelly Broadcasting with Channel 58 Inc. (licensee) in 1994.</v>
          </cell>
        </row>
        <row r="444">
          <cell r="A444">
            <v>36025</v>
          </cell>
          <cell r="B444" t="str">
            <v>KGBT-TV</v>
          </cell>
          <cell r="C444" t="str">
            <v>CBS</v>
          </cell>
          <cell r="D444" t="str">
            <v>Harlingen, TX</v>
          </cell>
          <cell r="E444" t="str">
            <v>Cosmos Broadcasting</v>
          </cell>
          <cell r="F444" t="str">
            <v>Draper Communications</v>
          </cell>
          <cell r="G444" t="str">
            <v>$42 million</v>
          </cell>
        </row>
        <row r="446">
          <cell r="A446">
            <v>36015</v>
          </cell>
          <cell r="B446" t="str">
            <v>WMHQ-TV</v>
          </cell>
          <cell r="C446" t="str">
            <v>PBS</v>
          </cell>
          <cell r="D446" t="str">
            <v>Schenectady, NY</v>
          </cell>
          <cell r="E446" t="str">
            <v>Sinclair Broadcast Group</v>
          </cell>
          <cell r="F446" t="str">
            <v>WMHT Educational Telecommunications</v>
          </cell>
          <cell r="G446" t="str">
            <v>$23 million</v>
          </cell>
        </row>
        <row r="448">
          <cell r="A448">
            <v>36004</v>
          </cell>
          <cell r="B448" t="str">
            <v>WUPW-TV</v>
          </cell>
          <cell r="C448" t="str">
            <v>Fox</v>
          </cell>
          <cell r="D448" t="str">
            <v>Toledo, OH</v>
          </cell>
          <cell r="E448" t="str">
            <v xml:space="preserve">STC Broadcasting </v>
          </cell>
          <cell r="F448" t="str">
            <v>Raycom Media</v>
          </cell>
          <cell r="G448" t="str">
            <v>$73 million</v>
          </cell>
        </row>
        <row r="450">
          <cell r="A450">
            <v>35984</v>
          </cell>
          <cell r="B450" t="str">
            <v>WIVB-TV</v>
          </cell>
          <cell r="C450" t="str">
            <v>CBS</v>
          </cell>
          <cell r="D450" t="str">
            <v>Buffalo</v>
          </cell>
          <cell r="E450" t="str">
            <v>Chancellor Media Corp</v>
          </cell>
          <cell r="F450" t="str">
            <v>Lin Television Corporation</v>
          </cell>
          <cell r="G450" t="str">
            <v>$1.72 billion</v>
          </cell>
        </row>
        <row r="451">
          <cell r="B451" t="str">
            <v>WISH-TV</v>
          </cell>
          <cell r="C451" t="str">
            <v>CBS</v>
          </cell>
          <cell r="D451" t="str">
            <v>Indianapolis</v>
          </cell>
          <cell r="E451" t="str">
            <v>Chancellor Media Corp</v>
          </cell>
          <cell r="F451" t="str">
            <v>Lin Television Corporation</v>
          </cell>
          <cell r="G451" t="str">
            <v>$1.72 billion</v>
          </cell>
        </row>
        <row r="452">
          <cell r="B452" t="str">
            <v>WAVY-TV</v>
          </cell>
          <cell r="C452" t="str">
            <v>NBC</v>
          </cell>
          <cell r="D452" t="str">
            <v>Norfolk (Portsmouth)</v>
          </cell>
          <cell r="E452" t="str">
            <v>Chancellor Media Corp</v>
          </cell>
          <cell r="F452" t="str">
            <v>Lin Television Corporation</v>
          </cell>
          <cell r="G452" t="str">
            <v>$1.72 billion</v>
          </cell>
        </row>
        <row r="453">
          <cell r="B453" t="str">
            <v>KXAN-TV</v>
          </cell>
          <cell r="C453" t="str">
            <v>NBC</v>
          </cell>
          <cell r="D453" t="str">
            <v>Austin</v>
          </cell>
          <cell r="E453" t="str">
            <v>Chancellor Media Corp</v>
          </cell>
          <cell r="F453" t="str">
            <v>Lin Television Corporation</v>
          </cell>
          <cell r="G453" t="str">
            <v>$1.72 billion</v>
          </cell>
        </row>
        <row r="454">
          <cell r="B454" t="str">
            <v>WAND-TV</v>
          </cell>
          <cell r="C454" t="str">
            <v>ABC</v>
          </cell>
          <cell r="D454" t="str">
            <v>Champaign/Springfield/Decatur, IL</v>
          </cell>
          <cell r="E454" t="str">
            <v>Chancellor Media Corp</v>
          </cell>
          <cell r="F454" t="str">
            <v>Lin Television Corporation</v>
          </cell>
          <cell r="G454" t="str">
            <v>$1.72 billion</v>
          </cell>
        </row>
        <row r="455">
          <cell r="B455" t="str">
            <v>WTNH-TV</v>
          </cell>
          <cell r="C455" t="str">
            <v>ABC</v>
          </cell>
          <cell r="D455" t="str">
            <v>Hartford/(New Haven), CT</v>
          </cell>
          <cell r="E455" t="str">
            <v>Chancellor Media Corp</v>
          </cell>
          <cell r="F455" t="str">
            <v>Lin Television Corporation</v>
          </cell>
          <cell r="G455" t="str">
            <v>$1.72 billion</v>
          </cell>
        </row>
        <row r="456">
          <cell r="B456" t="str">
            <v>WANE-TV</v>
          </cell>
          <cell r="C456" t="str">
            <v>CBS</v>
          </cell>
          <cell r="D456" t="str">
            <v>Fort Wayne, IN</v>
          </cell>
          <cell r="E456" t="str">
            <v>Chancellor Media Corp</v>
          </cell>
          <cell r="F456" t="str">
            <v>Lin Television Corporation</v>
          </cell>
          <cell r="G456" t="str">
            <v>$1.72 billion</v>
          </cell>
        </row>
        <row r="457">
          <cell r="B457" t="str">
            <v>WOOD-TV</v>
          </cell>
          <cell r="C457" t="str">
            <v>NBC</v>
          </cell>
          <cell r="D457" t="str">
            <v>Grand Rapids</v>
          </cell>
          <cell r="E457" t="str">
            <v>Chancellor Media Corp</v>
          </cell>
          <cell r="F457" t="str">
            <v>Lin Television Corporation</v>
          </cell>
          <cell r="G457" t="str">
            <v>$1.72 billion</v>
          </cell>
        </row>
        <row r="458">
          <cell r="B458" t="str">
            <v>WBNE-TV</v>
          </cell>
          <cell r="C458" t="str">
            <v>WB</v>
          </cell>
          <cell r="D458" t="str">
            <v>Hartford/(New Haven), CT</v>
          </cell>
          <cell r="E458" t="str">
            <v>Chancellor Media Corp</v>
          </cell>
          <cell r="F458" t="str">
            <v>Lin Television Corporation</v>
          </cell>
          <cell r="G458" t="str">
            <v>$1.72 billion</v>
          </cell>
        </row>
        <row r="459">
          <cell r="B459" t="str">
            <v>WOTV-TV</v>
          </cell>
          <cell r="C459" t="str">
            <v>ABC</v>
          </cell>
          <cell r="D459" t="str">
            <v>Grand Rapids</v>
          </cell>
          <cell r="E459" t="str">
            <v>Chancellor Media Corp</v>
          </cell>
          <cell r="F459" t="str">
            <v>Lin Television Corporation</v>
          </cell>
          <cell r="G459" t="str">
            <v>$1.72 billion</v>
          </cell>
        </row>
        <row r="460">
          <cell r="B460" t="str">
            <v>WVBT-TV</v>
          </cell>
          <cell r="C460" t="str">
            <v>WB</v>
          </cell>
          <cell r="D460" t="str">
            <v>Norfolk (Portsmouth)</v>
          </cell>
          <cell r="E460" t="str">
            <v>Chancellor Media Corp</v>
          </cell>
          <cell r="F460" t="str">
            <v>Lin Television Corporation</v>
          </cell>
          <cell r="G460" t="str">
            <v>$1.72 billion</v>
          </cell>
        </row>
        <row r="461">
          <cell r="B461" t="str">
            <v>KNVA-TV</v>
          </cell>
          <cell r="C461" t="str">
            <v>WB</v>
          </cell>
          <cell r="D461" t="str">
            <v>Austin, TX</v>
          </cell>
          <cell r="E461" t="str">
            <v>Chancellor Media Corp</v>
          </cell>
          <cell r="F461" t="str">
            <v>Lin Television Corporation</v>
          </cell>
          <cell r="G461" t="str">
            <v>$1.72 billion</v>
          </cell>
        </row>
        <row r="464">
          <cell r="A464" t="str">
            <v>Television Transactions — Second-Quarter 1998</v>
          </cell>
        </row>
        <row r="465">
          <cell r="A465" t="str">
            <v>Date Transaction</v>
          </cell>
          <cell r="D465" t="str">
            <v>Designated</v>
          </cell>
          <cell r="G465" t="str">
            <v>Price</v>
          </cell>
        </row>
        <row r="466">
          <cell r="A466" t="str">
            <v xml:space="preserve"> Announced</v>
          </cell>
          <cell r="B466" t="str">
            <v>Property</v>
          </cell>
          <cell r="C466" t="str">
            <v>Affiliation</v>
          </cell>
          <cell r="D466" t="str">
            <v>Marketing Area</v>
          </cell>
          <cell r="E466" t="str">
            <v>Purchaser</v>
          </cell>
          <cell r="F466" t="str">
            <v>Seller</v>
          </cell>
          <cell r="G466" t="str">
            <v xml:space="preserve"> (at Announcement of Deal)</v>
          </cell>
        </row>
        <row r="468">
          <cell r="A468">
            <v>35947</v>
          </cell>
          <cell r="B468" t="str">
            <v>KKWB-TV</v>
          </cell>
          <cell r="C468" t="str">
            <v>WB</v>
          </cell>
          <cell r="D468" t="str">
            <v>El Paso</v>
          </cell>
          <cell r="E468" t="str">
            <v>White Knight Broadcasting</v>
          </cell>
          <cell r="F468" t="str">
            <v>UN2JC Communications</v>
          </cell>
          <cell r="G468" t="str">
            <v>$10 million</v>
          </cell>
        </row>
        <row r="470">
          <cell r="A470">
            <v>35940</v>
          </cell>
          <cell r="B470" t="str">
            <v>WESH-TV</v>
          </cell>
          <cell r="C470" t="str">
            <v>NBC</v>
          </cell>
          <cell r="D470" t="str">
            <v>Orlando (Daytona Beach)</v>
          </cell>
          <cell r="E470" t="str">
            <v>Hearst Argyle</v>
          </cell>
          <cell r="F470" t="str">
            <v>Pulitzer</v>
          </cell>
          <cell r="G470" t="str">
            <v>$1.85 billion</v>
          </cell>
        </row>
        <row r="471">
          <cell r="B471" t="str">
            <v>KCCI-TV</v>
          </cell>
          <cell r="C471" t="str">
            <v>CBS</v>
          </cell>
          <cell r="D471" t="str">
            <v>Des Moines</v>
          </cell>
          <cell r="E471" t="str">
            <v>Hearst Argyle</v>
          </cell>
          <cell r="F471" t="str">
            <v>Pulitzer</v>
          </cell>
          <cell r="G471" t="str">
            <v>$1.85 billion</v>
          </cell>
        </row>
        <row r="472">
          <cell r="B472" t="str">
            <v>WYFF-TV</v>
          </cell>
          <cell r="C472" t="str">
            <v>NBC</v>
          </cell>
          <cell r="D472" t="str">
            <v>Greenville,SC</v>
          </cell>
          <cell r="E472" t="str">
            <v>Hearst Argyle</v>
          </cell>
          <cell r="F472" t="str">
            <v>Pulitzer</v>
          </cell>
          <cell r="G472" t="str">
            <v>$1.85 billion</v>
          </cell>
        </row>
        <row r="473">
          <cell r="B473" t="str">
            <v>WDSU-TV</v>
          </cell>
          <cell r="C473" t="str">
            <v>NBC</v>
          </cell>
          <cell r="D473" t="str">
            <v>New Orleans</v>
          </cell>
          <cell r="E473" t="str">
            <v>Hearst Argyle</v>
          </cell>
          <cell r="F473" t="str">
            <v>Pulitzer</v>
          </cell>
          <cell r="G473" t="str">
            <v>$1.85 billion</v>
          </cell>
        </row>
        <row r="474">
          <cell r="B474" t="str">
            <v>WGAL-TV</v>
          </cell>
          <cell r="C474" t="str">
            <v>NBC</v>
          </cell>
          <cell r="D474" t="str">
            <v>Harrisburg</v>
          </cell>
          <cell r="E474" t="str">
            <v>Hearst Argyle</v>
          </cell>
          <cell r="F474" t="str">
            <v>Pulitzer</v>
          </cell>
          <cell r="G474" t="str">
            <v>$1.85 billion</v>
          </cell>
        </row>
        <row r="475">
          <cell r="B475" t="str">
            <v>WLKY-TV</v>
          </cell>
          <cell r="C475" t="str">
            <v>CBS</v>
          </cell>
          <cell r="D475" t="str">
            <v>Louisville, KY</v>
          </cell>
          <cell r="E475" t="str">
            <v>Hearst Argyle</v>
          </cell>
          <cell r="F475" t="str">
            <v>Pulitzer</v>
          </cell>
          <cell r="G475" t="str">
            <v>$1.85 billion</v>
          </cell>
        </row>
        <row r="476">
          <cell r="B476" t="str">
            <v>WXII-TV</v>
          </cell>
          <cell r="C476" t="str">
            <v>NBC</v>
          </cell>
          <cell r="D476" t="str">
            <v>Greensboro (Winston-Salem), NC</v>
          </cell>
          <cell r="E476" t="str">
            <v>Hearst Argyle</v>
          </cell>
          <cell r="F476" t="str">
            <v>Pulitzer</v>
          </cell>
          <cell r="G476" t="str">
            <v>$1.85 billion</v>
          </cell>
        </row>
        <row r="477">
          <cell r="B477" t="str">
            <v>KOAT-TV</v>
          </cell>
          <cell r="C477" t="str">
            <v>ABC</v>
          </cell>
          <cell r="D477" t="str">
            <v>Albuquerque, NM</v>
          </cell>
          <cell r="E477" t="str">
            <v>Hearst Argyle</v>
          </cell>
          <cell r="F477" t="str">
            <v>Pulitzer</v>
          </cell>
          <cell r="G477" t="str">
            <v>$1.85 billion</v>
          </cell>
        </row>
        <row r="478">
          <cell r="B478" t="str">
            <v>KOFT-TV</v>
          </cell>
          <cell r="C478" t="str">
            <v>SAT</v>
          </cell>
          <cell r="D478" t="str">
            <v>Gallup (Albuquerque), NM</v>
          </cell>
          <cell r="E478" t="str">
            <v>Hearst Argyle</v>
          </cell>
          <cell r="F478" t="str">
            <v>Pulitzer</v>
          </cell>
          <cell r="G478" t="str">
            <v>$1.85 billion</v>
          </cell>
        </row>
        <row r="479">
          <cell r="B479" t="str">
            <v>KOCT-TV</v>
          </cell>
          <cell r="C479" t="str">
            <v>SAT</v>
          </cell>
          <cell r="D479" t="str">
            <v>Carlsbad (Albuquerque), NM</v>
          </cell>
          <cell r="E479" t="str">
            <v>Hearst Argyle</v>
          </cell>
          <cell r="F479" t="str">
            <v>Pulitzer</v>
          </cell>
          <cell r="G479" t="str">
            <v>$1.85 billion</v>
          </cell>
        </row>
        <row r="480">
          <cell r="B480" t="str">
            <v>KOVT-TV</v>
          </cell>
          <cell r="C480" t="str">
            <v>SAT</v>
          </cell>
          <cell r="D480" t="str">
            <v>Silver City (Albuquerque), NM</v>
          </cell>
          <cell r="E480" t="str">
            <v>Hearst Argyle</v>
          </cell>
          <cell r="F480" t="str">
            <v>Pulitzer</v>
          </cell>
          <cell r="G480" t="str">
            <v>$1.85 billion</v>
          </cell>
        </row>
        <row r="481">
          <cell r="B481" t="str">
            <v>KETV-TV</v>
          </cell>
          <cell r="C481" t="str">
            <v>ABC</v>
          </cell>
          <cell r="D481" t="str">
            <v>Omaha, NE</v>
          </cell>
          <cell r="E481" t="str">
            <v>Hearst Argyle</v>
          </cell>
          <cell r="F481" t="str">
            <v>Pulitzer</v>
          </cell>
          <cell r="G481" t="str">
            <v>$1.85 billion</v>
          </cell>
        </row>
        <row r="485">
          <cell r="A485">
            <v>35933</v>
          </cell>
          <cell r="B485" t="str">
            <v>WHPX-TV</v>
          </cell>
          <cell r="C485" t="str">
            <v>InTV</v>
          </cell>
          <cell r="D485" t="str">
            <v>New London/Hartford</v>
          </cell>
          <cell r="E485" t="str">
            <v>D.P. Media</v>
          </cell>
          <cell r="F485" t="str">
            <v>Roberts Broadcasting</v>
          </cell>
          <cell r="G485" t="str">
            <v>$15.25 million</v>
          </cell>
        </row>
        <row r="487">
          <cell r="A487">
            <v>35926</v>
          </cell>
          <cell r="B487" t="str">
            <v>KMEG-TV</v>
          </cell>
          <cell r="C487" t="str">
            <v>CBS</v>
          </cell>
          <cell r="D487" t="str">
            <v>Sioux City</v>
          </cell>
          <cell r="E487" t="str">
            <v>Waitt Broadcasting</v>
          </cell>
          <cell r="F487" t="str">
            <v>Maine Radio and Television Co.</v>
          </cell>
          <cell r="G487" t="str">
            <v>$12.25 million</v>
          </cell>
        </row>
        <row r="489">
          <cell r="A489">
            <v>35926</v>
          </cell>
          <cell r="B489" t="str">
            <v>WALB-TV</v>
          </cell>
          <cell r="C489" t="str">
            <v>NBC</v>
          </cell>
          <cell r="D489" t="str">
            <v>Albany, GA</v>
          </cell>
          <cell r="E489" t="str">
            <v>Cosmos Broadcasting</v>
          </cell>
          <cell r="F489" t="str">
            <v>Gray Communications</v>
          </cell>
          <cell r="G489" t="str">
            <v>$78 million</v>
          </cell>
        </row>
        <row r="491">
          <cell r="A491">
            <v>35926</v>
          </cell>
          <cell r="B491" t="str">
            <v>WBPX-TV</v>
          </cell>
          <cell r="C491" t="str">
            <v>InTV</v>
          </cell>
          <cell r="D491" t="str">
            <v>Norwell, (Boston, MA)</v>
          </cell>
          <cell r="E491" t="str">
            <v>DP Media</v>
          </cell>
          <cell r="F491" t="str">
            <v>Paxson Communications</v>
          </cell>
          <cell r="G491" t="str">
            <v>$18 million</v>
          </cell>
        </row>
        <row r="493">
          <cell r="A493">
            <v>35926</v>
          </cell>
          <cell r="B493" t="str">
            <v>KHSL-TV</v>
          </cell>
          <cell r="C493" t="str">
            <v>CBS</v>
          </cell>
          <cell r="D493" t="str">
            <v>Chico/Redding, CA</v>
          </cell>
          <cell r="E493" t="str">
            <v>Catamount Broadcast Group</v>
          </cell>
          <cell r="F493" t="str">
            <v>Golden Empire Television</v>
          </cell>
          <cell r="G493" t="str">
            <v>$10 million</v>
          </cell>
        </row>
        <row r="495">
          <cell r="A495">
            <v>35923</v>
          </cell>
          <cell r="B495" t="str">
            <v>WWAY-TV</v>
          </cell>
          <cell r="C495" t="str">
            <v>ABC</v>
          </cell>
          <cell r="D495" t="str">
            <v>Wilmington, NC</v>
          </cell>
          <cell r="E495" t="str">
            <v>Cosmos Broadcasting</v>
          </cell>
          <cell r="F495" t="str">
            <v>Hillside Broadcasting</v>
          </cell>
          <cell r="G495" t="str">
            <v>?</v>
          </cell>
        </row>
        <row r="497">
          <cell r="A497">
            <v>35919</v>
          </cell>
          <cell r="B497" t="str">
            <v>KXRM-TV</v>
          </cell>
          <cell r="C497" t="str">
            <v>Fox</v>
          </cell>
          <cell r="D497" t="str">
            <v>Colorado Springs, CO</v>
          </cell>
          <cell r="E497" t="str">
            <v>GOCOM Communications</v>
          </cell>
          <cell r="F497" t="str">
            <v>KXRM Partnership</v>
          </cell>
          <cell r="G497" t="str">
            <v>$41.5 million</v>
          </cell>
        </row>
        <row r="499">
          <cell r="A499">
            <v>35914</v>
          </cell>
          <cell r="B499" t="str">
            <v>KVLY-TV</v>
          </cell>
          <cell r="C499" t="str">
            <v>NBC</v>
          </cell>
          <cell r="D499" t="str">
            <v>Fargo, North Dakota</v>
          </cell>
          <cell r="E499" t="str">
            <v>Sunrise Television</v>
          </cell>
          <cell r="F499" t="str">
            <v>Meyer Broadcasting</v>
          </cell>
          <cell r="G499" t="str">
            <v>$63.75 million</v>
          </cell>
        </row>
        <row r="500">
          <cell r="B500" t="str">
            <v>KFYR-TV</v>
          </cell>
          <cell r="C500" t="str">
            <v>NBC</v>
          </cell>
          <cell r="D500" t="str">
            <v>Bismark, North Dakota</v>
          </cell>
          <cell r="E500" t="str">
            <v>Sunrise Television</v>
          </cell>
          <cell r="F500" t="str">
            <v>Meyer Broadcasting</v>
          </cell>
          <cell r="G500" t="str">
            <v>$63.75 million</v>
          </cell>
        </row>
        <row r="501">
          <cell r="B501" t="str">
            <v>KMOT-TV</v>
          </cell>
          <cell r="C501" t="str">
            <v>SAT</v>
          </cell>
          <cell r="D501" t="str">
            <v>Minot, North Dakota</v>
          </cell>
          <cell r="E501" t="str">
            <v>Sunrise Television</v>
          </cell>
          <cell r="F501" t="str">
            <v>Meyer Broadcasting</v>
          </cell>
          <cell r="G501" t="str">
            <v>$63.75 million</v>
          </cell>
        </row>
        <row r="502">
          <cell r="B502" t="str">
            <v>KQCD-TV</v>
          </cell>
          <cell r="C502" t="str">
            <v>SAT</v>
          </cell>
          <cell r="D502" t="str">
            <v>Dickinson, North Dakota</v>
          </cell>
          <cell r="E502" t="str">
            <v>Sunrise Television</v>
          </cell>
          <cell r="F502" t="str">
            <v>Meyer Broadcasting</v>
          </cell>
          <cell r="G502" t="str">
            <v>$63.75 million</v>
          </cell>
        </row>
        <row r="503">
          <cell r="B503" t="str">
            <v>KUMV-TV</v>
          </cell>
          <cell r="C503" t="str">
            <v>SAT</v>
          </cell>
          <cell r="D503" t="str">
            <v>Williston, North Dakota</v>
          </cell>
          <cell r="E503" t="str">
            <v>Sunrise Television</v>
          </cell>
          <cell r="F503" t="str">
            <v>Meyer Broadcasting</v>
          </cell>
          <cell r="G503" t="str">
            <v>$63.75 million</v>
          </cell>
        </row>
        <row r="505">
          <cell r="A505">
            <v>35912</v>
          </cell>
          <cell r="B505" t="str">
            <v>KFXK-TV</v>
          </cell>
          <cell r="C505" t="str">
            <v>Fox</v>
          </cell>
          <cell r="D505" t="str">
            <v>Longview, Texas</v>
          </cell>
          <cell r="E505" t="str">
            <v>White Knight Broadcasting</v>
          </cell>
          <cell r="F505" t="str">
            <v>Inwood Investors Partnership</v>
          </cell>
          <cell r="G505" t="str">
            <v>$11.5 million</v>
          </cell>
        </row>
        <row r="507">
          <cell r="A507">
            <v>35912</v>
          </cell>
          <cell r="B507" t="str">
            <v>WFXL-TV</v>
          </cell>
          <cell r="C507" t="str">
            <v>Fox</v>
          </cell>
          <cell r="D507" t="str">
            <v>Albany, GA</v>
          </cell>
          <cell r="E507" t="str">
            <v>Wicks Broadcast Group</v>
          </cell>
          <cell r="F507" t="str">
            <v>Clarion Broadcasting of Albany</v>
          </cell>
          <cell r="G507" t="str">
            <v>$11.5 million</v>
          </cell>
        </row>
        <row r="509">
          <cell r="A509">
            <v>35898</v>
          </cell>
          <cell r="B509" t="str">
            <v>WSYX-TV</v>
          </cell>
          <cell r="C509" t="str">
            <v>ABC</v>
          </cell>
          <cell r="D509" t="str">
            <v>Columbus, OH</v>
          </cell>
          <cell r="E509" t="str">
            <v>Sinclair Broadcasting</v>
          </cell>
          <cell r="F509" t="str">
            <v>River City Broadcasting</v>
          </cell>
          <cell r="G509" t="str">
            <v>$228 million</v>
          </cell>
        </row>
        <row r="511">
          <cell r="A511">
            <v>35892</v>
          </cell>
          <cell r="B511" t="str">
            <v>WOIO-TV</v>
          </cell>
          <cell r="C511" t="str">
            <v>CBS</v>
          </cell>
          <cell r="D511" t="str">
            <v>Cleveland, OH</v>
          </cell>
          <cell r="E511" t="str">
            <v>Raycom</v>
          </cell>
          <cell r="F511" t="str">
            <v>Malrite</v>
          </cell>
          <cell r="G511" t="str">
            <v>NA</v>
          </cell>
        </row>
        <row r="512">
          <cell r="B512" t="str">
            <v>WXIX-TV</v>
          </cell>
          <cell r="C512" t="str">
            <v>Fox</v>
          </cell>
          <cell r="D512" t="str">
            <v>Cinciannati, OH</v>
          </cell>
          <cell r="E512" t="str">
            <v>Raycom</v>
          </cell>
          <cell r="F512" t="str">
            <v>Malrite</v>
          </cell>
          <cell r="G512" t="str">
            <v>NA</v>
          </cell>
        </row>
        <row r="513">
          <cell r="B513" t="str">
            <v>WFLX-TV</v>
          </cell>
          <cell r="C513" t="str">
            <v>Fox</v>
          </cell>
          <cell r="D513" t="str">
            <v>West Palm Beach, FL</v>
          </cell>
          <cell r="E513" t="str">
            <v>Raycom</v>
          </cell>
          <cell r="F513" t="str">
            <v>Malrite</v>
          </cell>
          <cell r="G513" t="str">
            <v>NA</v>
          </cell>
        </row>
        <row r="514">
          <cell r="B514" t="str">
            <v>WNWO-TV</v>
          </cell>
          <cell r="C514" t="str">
            <v>NBC</v>
          </cell>
          <cell r="D514" t="str">
            <v>Toledo, OH</v>
          </cell>
          <cell r="E514" t="str">
            <v>Raycom</v>
          </cell>
          <cell r="F514" t="str">
            <v>Malrite</v>
          </cell>
          <cell r="G514" t="str">
            <v>NA</v>
          </cell>
        </row>
        <row r="515">
          <cell r="B515" t="str">
            <v>WLII-TV</v>
          </cell>
          <cell r="D515" t="str">
            <v>San Juan, Puerto Rico</v>
          </cell>
          <cell r="E515" t="str">
            <v>Raycom</v>
          </cell>
          <cell r="F515" t="str">
            <v>Malrite</v>
          </cell>
          <cell r="G515" t="str">
            <v>NA</v>
          </cell>
        </row>
        <row r="516">
          <cell r="B516" t="str">
            <v>WSUR-TV</v>
          </cell>
          <cell r="D516" t="str">
            <v>Ponce, Puerto Rico</v>
          </cell>
          <cell r="E516" t="str">
            <v>Raycom</v>
          </cell>
          <cell r="F516" t="str">
            <v>Malrite</v>
          </cell>
          <cell r="G516" t="str">
            <v>NA</v>
          </cell>
        </row>
        <row r="518">
          <cell r="A518" t="str">
            <v>Television Transactions — First-Quarter 1998</v>
          </cell>
        </row>
        <row r="519">
          <cell r="A519" t="str">
            <v>Date Transaction</v>
          </cell>
          <cell r="D519" t="str">
            <v>Designated</v>
          </cell>
          <cell r="G519" t="str">
            <v>Price</v>
          </cell>
        </row>
        <row r="520">
          <cell r="A520" t="str">
            <v xml:space="preserve"> Announced</v>
          </cell>
          <cell r="B520" t="str">
            <v>Property</v>
          </cell>
          <cell r="C520" t="str">
            <v>Affiliation</v>
          </cell>
          <cell r="D520" t="str">
            <v>Marketing Area</v>
          </cell>
          <cell r="E520" t="str">
            <v>Purchaser</v>
          </cell>
          <cell r="F520" t="str">
            <v>Seller</v>
          </cell>
          <cell r="G520" t="str">
            <v xml:space="preserve"> (at Announcement of Deal)</v>
          </cell>
        </row>
        <row r="521">
          <cell r="A521">
            <v>35885</v>
          </cell>
          <cell r="B521" t="str">
            <v>WOAC-TV</v>
          </cell>
          <cell r="C521" t="str">
            <v>IND</v>
          </cell>
          <cell r="D521" t="str">
            <v>Canton (Cleveland, OH)</v>
          </cell>
          <cell r="E521" t="str">
            <v>Shop At Home</v>
          </cell>
          <cell r="F521" t="str">
            <v>Paxson/Whitehead Media</v>
          </cell>
          <cell r="G521" t="str">
            <v>$23 million</v>
          </cell>
        </row>
        <row r="523">
          <cell r="A523">
            <v>35885</v>
          </cell>
          <cell r="B523" t="str">
            <v>WLUK-TV</v>
          </cell>
          <cell r="C523" t="str">
            <v>Fox</v>
          </cell>
          <cell r="D523" t="str">
            <v>Green Bay, WI</v>
          </cell>
          <cell r="E523" t="str">
            <v>Emmis Broadcasting</v>
          </cell>
          <cell r="F523" t="str">
            <v>USA Networks, Inc.</v>
          </cell>
          <cell r="G523" t="str">
            <v>$307 million</v>
          </cell>
        </row>
        <row r="524">
          <cell r="B524" t="str">
            <v>KHON-TV</v>
          </cell>
          <cell r="C524" t="str">
            <v>Fox</v>
          </cell>
          <cell r="D524" t="str">
            <v>Honolulu, HI</v>
          </cell>
          <cell r="E524" t="str">
            <v>Emmis Broadcasting</v>
          </cell>
          <cell r="F524" t="str">
            <v>USA Networks, Inc.</v>
          </cell>
          <cell r="G524" t="str">
            <v>$307 million</v>
          </cell>
        </row>
        <row r="525">
          <cell r="B525" t="str">
            <v>WALA-TV</v>
          </cell>
          <cell r="C525" t="str">
            <v>Fox</v>
          </cell>
          <cell r="D525" t="str">
            <v>Mobile, AL</v>
          </cell>
          <cell r="E525" t="str">
            <v>Emmis Broadcasting</v>
          </cell>
          <cell r="F525" t="str">
            <v>USA Networks, Inc.</v>
          </cell>
          <cell r="G525" t="str">
            <v>$307 million</v>
          </cell>
        </row>
        <row r="526">
          <cell r="B526" t="str">
            <v>WVUE-TV</v>
          </cell>
          <cell r="C526" t="str">
            <v>Fox</v>
          </cell>
          <cell r="D526" t="str">
            <v>New Orleans, LA</v>
          </cell>
          <cell r="E526" t="str">
            <v>Emmis Broadcasting</v>
          </cell>
          <cell r="F526" t="str">
            <v>USA Networks, Inc.</v>
          </cell>
          <cell r="G526" t="str">
            <v>$307 million</v>
          </cell>
        </row>
        <row r="528">
          <cell r="A528">
            <v>35885</v>
          </cell>
          <cell r="B528" t="str">
            <v>WTHI-TV</v>
          </cell>
          <cell r="C528" t="str">
            <v>CBS</v>
          </cell>
          <cell r="D528" t="str">
            <v>Terre Haute, IN</v>
          </cell>
          <cell r="E528" t="str">
            <v>Emmis Broadcasting</v>
          </cell>
          <cell r="F528" t="str">
            <v>Wabash Valley Broadcasting, Inc.</v>
          </cell>
          <cell r="G528" t="str">
            <v>$90 million</v>
          </cell>
        </row>
        <row r="529">
          <cell r="B529" t="str">
            <v>WFTX-TV</v>
          </cell>
          <cell r="C529" t="str">
            <v>Fox</v>
          </cell>
          <cell r="D529" t="str">
            <v>Fort Myers, FL</v>
          </cell>
          <cell r="E529" t="str">
            <v>Emmis Broadcasting</v>
          </cell>
          <cell r="F529" t="str">
            <v>Wabash Valley Broadcasting, Inc.</v>
          </cell>
          <cell r="G529" t="str">
            <v>$90 million</v>
          </cell>
        </row>
        <row r="531">
          <cell r="A531">
            <v>35870</v>
          </cell>
          <cell r="B531" t="str">
            <v>WVNY-TV</v>
          </cell>
          <cell r="C531" t="str">
            <v>ABC</v>
          </cell>
          <cell r="D531" t="str">
            <v>Burlington, VT</v>
          </cell>
          <cell r="E531" t="str">
            <v>Channel 22 Television Station Inc.</v>
          </cell>
          <cell r="F531" t="str">
            <v>US Broadcast Group LP</v>
          </cell>
          <cell r="G531" t="str">
            <v>$27 million</v>
          </cell>
        </row>
        <row r="533">
          <cell r="A533">
            <v>35870</v>
          </cell>
          <cell r="B533" t="str">
            <v>KOLR-TV</v>
          </cell>
          <cell r="C533" t="str">
            <v>CBS</v>
          </cell>
          <cell r="D533" t="str">
            <v>Springfield, MO</v>
          </cell>
          <cell r="E533" t="str">
            <v>US Broadcast Group</v>
          </cell>
          <cell r="F533" t="str">
            <v>Cooper Family</v>
          </cell>
          <cell r="G533" t="str">
            <v>$62 million</v>
          </cell>
        </row>
        <row r="535">
          <cell r="A535">
            <v>35866</v>
          </cell>
          <cell r="B535" t="str">
            <v>WNGM-TV</v>
          </cell>
          <cell r="C535" t="str">
            <v>HSN</v>
          </cell>
          <cell r="D535" t="str">
            <v>Atlanta, GA</v>
          </cell>
          <cell r="E535" t="str">
            <v>USA Broadcasting</v>
          </cell>
          <cell r="F535" t="str">
            <v>Paxson</v>
          </cell>
          <cell r="G535" t="str">
            <v>$50.0 million</v>
          </cell>
        </row>
        <row r="536">
          <cell r="B536" t="str">
            <v>WBSF-TV</v>
          </cell>
          <cell r="C536" t="str">
            <v>IND</v>
          </cell>
          <cell r="D536" t="str">
            <v>Melbourne (Orlando-Daytona Beach)</v>
          </cell>
          <cell r="E536" t="str">
            <v>USA Broadcasting</v>
          </cell>
          <cell r="F536" t="str">
            <v>Blackstar L.L.C.</v>
          </cell>
          <cell r="G536" t="str">
            <v>$50.0 million</v>
          </cell>
        </row>
        <row r="537">
          <cell r="B537" t="str">
            <v>KEVN-TV</v>
          </cell>
          <cell r="C537" t="str">
            <v>Fox</v>
          </cell>
          <cell r="D537" t="str">
            <v>Rapid City, South Dakota</v>
          </cell>
          <cell r="E537" t="str">
            <v>USA Broadcasting</v>
          </cell>
          <cell r="F537" t="str">
            <v>Blackstar L.L.C.</v>
          </cell>
          <cell r="G537" t="str">
            <v>$50.0 million</v>
          </cell>
        </row>
        <row r="539">
          <cell r="A539">
            <v>35866</v>
          </cell>
          <cell r="B539" t="str">
            <v>KBSP-TV</v>
          </cell>
          <cell r="C539" t="str">
            <v>HSN</v>
          </cell>
          <cell r="D539" t="str">
            <v>Portland, OR</v>
          </cell>
          <cell r="E539" t="str">
            <v>Paxson Communications</v>
          </cell>
          <cell r="F539" t="str">
            <v>Blackstar Communication</v>
          </cell>
          <cell r="G539" t="str">
            <v>$30.0 million</v>
          </cell>
        </row>
        <row r="541">
          <cell r="A541">
            <v>35859</v>
          </cell>
          <cell r="B541" t="str">
            <v>WTVK-TV</v>
          </cell>
          <cell r="C541" t="str">
            <v>UPN</v>
          </cell>
          <cell r="D541" t="str">
            <v>Naples/Ft. Myers</v>
          </cell>
          <cell r="E541" t="str">
            <v>ACME Television</v>
          </cell>
          <cell r="F541" t="str">
            <v>Second Generation</v>
          </cell>
          <cell r="G541" t="str">
            <v>$15.5 million</v>
          </cell>
        </row>
        <row r="543">
          <cell r="A543">
            <v>35856</v>
          </cell>
          <cell r="B543" t="str">
            <v>WPXE-TV</v>
          </cell>
          <cell r="C543" t="str">
            <v>REL</v>
          </cell>
          <cell r="D543" t="str">
            <v>Milwaukee</v>
          </cell>
          <cell r="E543" t="str">
            <v>DP Media Inc.</v>
          </cell>
          <cell r="F543" t="str">
            <v>Paxson Communications</v>
          </cell>
          <cell r="G543" t="str">
            <v>$6.0 million</v>
          </cell>
        </row>
        <row r="545">
          <cell r="A545">
            <v>35850</v>
          </cell>
          <cell r="B545" t="str">
            <v>KXAS-TV</v>
          </cell>
          <cell r="C545" t="str">
            <v>NBC</v>
          </cell>
          <cell r="D545" t="str">
            <v>Dallas, TX</v>
          </cell>
          <cell r="E545" t="str">
            <v>NBC (80%)- LIN Television (20%) Joint Venture</v>
          </cell>
          <cell r="F545" t="str">
            <v xml:space="preserve">LIN Television </v>
          </cell>
          <cell r="G545" t="str">
            <v>Valuation approximated at $890 Million</v>
          </cell>
        </row>
        <row r="546">
          <cell r="E546" t="str">
            <v>Attribution to NBC</v>
          </cell>
        </row>
        <row r="548">
          <cell r="A548">
            <v>35850</v>
          </cell>
          <cell r="B548" t="str">
            <v>WZTV-TV</v>
          </cell>
          <cell r="C548" t="str">
            <v>Fox</v>
          </cell>
          <cell r="D548" t="str">
            <v>Nashville, TN</v>
          </cell>
          <cell r="E548" t="str">
            <v>Sinclair Broadcasting Group</v>
          </cell>
          <cell r="F548" t="str">
            <v>Sullivan Broadcasting Co.</v>
          </cell>
          <cell r="G548" t="str">
            <v>Approximately $1 billion</v>
          </cell>
        </row>
        <row r="549">
          <cell r="B549" t="str">
            <v>WUXP-TV (LMA)</v>
          </cell>
          <cell r="C549" t="str">
            <v>UPN</v>
          </cell>
          <cell r="E549" t="str">
            <v>Sinclair Broadcasting Group</v>
          </cell>
          <cell r="F549" t="str">
            <v>Sullivan Broadcasting Co.</v>
          </cell>
          <cell r="G549" t="str">
            <v>Approximately $1 billion</v>
          </cell>
        </row>
        <row r="550">
          <cell r="B550" t="str">
            <v>WUTV-TV</v>
          </cell>
          <cell r="C550" t="str">
            <v>Fox</v>
          </cell>
          <cell r="D550" t="str">
            <v>Buffalo, NY</v>
          </cell>
          <cell r="E550" t="str">
            <v>Sinclair Broadcasting Group</v>
          </cell>
          <cell r="F550" t="str">
            <v>Sullivan Broadcasting Co.</v>
          </cell>
          <cell r="G550" t="str">
            <v>Approximately $1 billion</v>
          </cell>
        </row>
        <row r="551">
          <cell r="B551" t="str">
            <v>KOKH-TV</v>
          </cell>
          <cell r="C551" t="str">
            <v>Fox</v>
          </cell>
          <cell r="D551" t="str">
            <v>Oklahoma City, OK</v>
          </cell>
          <cell r="E551" t="str">
            <v>Sinclair Broadcasting Group</v>
          </cell>
          <cell r="F551" t="str">
            <v>Sullivan Broadcasting Co.</v>
          </cell>
          <cell r="G551" t="str">
            <v>Approximately $1 billion</v>
          </cell>
        </row>
        <row r="552">
          <cell r="B552" t="str">
            <v>WXLV-TV</v>
          </cell>
          <cell r="C552" t="str">
            <v>ABC</v>
          </cell>
          <cell r="D552" t="str">
            <v>Greensboro/Winston-Salem</v>
          </cell>
          <cell r="E552" t="str">
            <v>Sinclair Broadcasting Group</v>
          </cell>
          <cell r="F552" t="str">
            <v>Sullivan Broadcasting Co.</v>
          </cell>
          <cell r="G552" t="str">
            <v>Approximately $1 billion</v>
          </cell>
        </row>
        <row r="553">
          <cell r="B553" t="str">
            <v>WUPN-TV (LMA)</v>
          </cell>
          <cell r="C553" t="str">
            <v>UPN</v>
          </cell>
          <cell r="E553" t="str">
            <v>Sinclair Broadcasting Group</v>
          </cell>
          <cell r="F553" t="str">
            <v>Sullivan Broadcasting Co.</v>
          </cell>
          <cell r="G553" t="str">
            <v>Approximately $1 billion</v>
          </cell>
        </row>
        <row r="554">
          <cell r="B554" t="str">
            <v>WRGT-TV</v>
          </cell>
          <cell r="C554" t="str">
            <v>Fox</v>
          </cell>
          <cell r="D554" t="str">
            <v>Dayton, OH</v>
          </cell>
          <cell r="E554" t="str">
            <v>Sinclair Broadcasting Group</v>
          </cell>
          <cell r="F554" t="str">
            <v>Sullivan Broadcasting Co.</v>
          </cell>
          <cell r="G554" t="str">
            <v>Approximately $1 billion</v>
          </cell>
        </row>
        <row r="555">
          <cell r="B555" t="str">
            <v>WVAH-TV</v>
          </cell>
          <cell r="C555" t="str">
            <v>Fox</v>
          </cell>
          <cell r="D555" t="str">
            <v>Charleston/Huntington, WV</v>
          </cell>
          <cell r="E555" t="str">
            <v>Sinclair Broadcasting Group</v>
          </cell>
          <cell r="F555" t="str">
            <v>Sullivan Broadcasting Co.</v>
          </cell>
          <cell r="G555" t="str">
            <v>Approximately $1 billion</v>
          </cell>
        </row>
        <row r="556">
          <cell r="B556" t="str">
            <v>WRLH-TV</v>
          </cell>
          <cell r="C556" t="str">
            <v>Fox</v>
          </cell>
          <cell r="D556" t="str">
            <v>Richmond, VA</v>
          </cell>
          <cell r="E556" t="str">
            <v>Sinclair Broadcasting Group</v>
          </cell>
          <cell r="F556" t="str">
            <v>Sullivan Broadcasting Co.</v>
          </cell>
          <cell r="G556" t="str">
            <v>Approximately $1 billion</v>
          </cell>
        </row>
        <row r="557">
          <cell r="B557" t="str">
            <v>WUHF-TV</v>
          </cell>
          <cell r="C557" t="str">
            <v>Fox</v>
          </cell>
          <cell r="D557" t="str">
            <v>Rochester, NY</v>
          </cell>
          <cell r="E557" t="str">
            <v>Sinclair Broadcasting Group</v>
          </cell>
          <cell r="F557" t="str">
            <v>Sullivan Broadcasting Co.</v>
          </cell>
          <cell r="G557" t="str">
            <v>Approximately $1 billion</v>
          </cell>
        </row>
        <row r="558">
          <cell r="B558" t="str">
            <v>WMSN-TV</v>
          </cell>
          <cell r="C558" t="str">
            <v>Fox</v>
          </cell>
          <cell r="D558" t="str">
            <v>Madison, WI</v>
          </cell>
          <cell r="E558" t="str">
            <v>Sinclair Broadcasting Group</v>
          </cell>
          <cell r="F558" t="str">
            <v>Sullivan Broadcasting Co.</v>
          </cell>
          <cell r="G558" t="str">
            <v>Approximately $1 billion</v>
          </cell>
        </row>
        <row r="559">
          <cell r="B559" t="str">
            <v>WTAT-TV</v>
          </cell>
          <cell r="C559" t="str">
            <v>Fox</v>
          </cell>
          <cell r="D559" t="str">
            <v>Charleston, SC</v>
          </cell>
          <cell r="E559" t="str">
            <v>Sinclair Broadcasting Group</v>
          </cell>
          <cell r="F559" t="str">
            <v>Sullivan Broadcasting Co.</v>
          </cell>
          <cell r="G559" t="str">
            <v>Approximately $1 billion</v>
          </cell>
        </row>
        <row r="560">
          <cell r="B560" t="str">
            <v>WFXV-TV/WPNY-LPTV</v>
          </cell>
          <cell r="C560" t="str">
            <v>Fox/UPN</v>
          </cell>
          <cell r="D560" t="str">
            <v>Utica, NY</v>
          </cell>
          <cell r="E560" t="str">
            <v>Sinclair Broadcasting Group</v>
          </cell>
          <cell r="F560" t="str">
            <v>Sullivan Broadcasting Co.</v>
          </cell>
          <cell r="G560" t="str">
            <v>Approximately $1 billion</v>
          </cell>
        </row>
        <row r="562">
          <cell r="A562">
            <v>35846</v>
          </cell>
          <cell r="B562" t="str">
            <v>WNNE-TV</v>
          </cell>
          <cell r="C562" t="str">
            <v>NBC</v>
          </cell>
          <cell r="D562" t="str">
            <v>Burlington/Plattsburgh/(Hartford, VT)</v>
          </cell>
          <cell r="E562" t="str">
            <v>Hearst Argyle</v>
          </cell>
          <cell r="F562" t="str">
            <v>STC Broadcasting</v>
          </cell>
          <cell r="G562" t="str">
            <v>Swap approximated  $100 million</v>
          </cell>
        </row>
        <row r="563">
          <cell r="B563" t="str">
            <v>WPTZ-TV</v>
          </cell>
          <cell r="C563" t="str">
            <v>NBC</v>
          </cell>
          <cell r="D563" t="str">
            <v>Burlington/(Plattsburgh)</v>
          </cell>
          <cell r="E563" t="str">
            <v>Hearst Argyle</v>
          </cell>
          <cell r="F563" t="str">
            <v>STC Broadcasting</v>
          </cell>
          <cell r="G563" t="str">
            <v>Swap approximated  $100 million</v>
          </cell>
        </row>
        <row r="564">
          <cell r="B564" t="str">
            <v>KSBW-TV</v>
          </cell>
          <cell r="C564" t="str">
            <v>NBC</v>
          </cell>
          <cell r="D564" t="str">
            <v>Monterey-(Salinas), CA</v>
          </cell>
          <cell r="E564" t="str">
            <v>Hearst Argyle</v>
          </cell>
          <cell r="F564" t="str">
            <v>STC Broadcasting</v>
          </cell>
          <cell r="G564" t="str">
            <v>Swap approximated  $100 million</v>
          </cell>
        </row>
        <row r="566">
          <cell r="A566" t="str">
            <v>Television Transactions — First-Quarter 1998</v>
          </cell>
        </row>
        <row r="567">
          <cell r="A567" t="str">
            <v>Date Transaction</v>
          </cell>
          <cell r="D567" t="str">
            <v>Designated</v>
          </cell>
          <cell r="G567" t="str">
            <v>Price</v>
          </cell>
        </row>
        <row r="568">
          <cell r="A568" t="str">
            <v xml:space="preserve"> Announced</v>
          </cell>
          <cell r="B568" t="str">
            <v>Property</v>
          </cell>
          <cell r="C568" t="str">
            <v>Affiliation</v>
          </cell>
          <cell r="D568" t="str">
            <v>Marketing Area</v>
          </cell>
          <cell r="E568" t="str">
            <v>Purchaser</v>
          </cell>
          <cell r="F568" t="str">
            <v>Seller</v>
          </cell>
          <cell r="G568" t="str">
            <v xml:space="preserve"> (at Announcement of Deal)</v>
          </cell>
        </row>
        <row r="570">
          <cell r="A570">
            <v>35846</v>
          </cell>
          <cell r="B570" t="str">
            <v>WDTN-TV</v>
          </cell>
          <cell r="C570" t="str">
            <v>ABC</v>
          </cell>
          <cell r="D570" t="str">
            <v>Dayton</v>
          </cell>
          <cell r="E570" t="str">
            <v>STC Broadcasting</v>
          </cell>
          <cell r="F570" t="str">
            <v>Hearst Argyle</v>
          </cell>
          <cell r="G570" t="str">
            <v>Swap approximated  $100 million</v>
          </cell>
        </row>
        <row r="571">
          <cell r="B571" t="str">
            <v>WNAC-TV</v>
          </cell>
          <cell r="C571" t="str">
            <v>FOX</v>
          </cell>
          <cell r="D571" t="str">
            <v>Providence</v>
          </cell>
          <cell r="E571" t="str">
            <v>STC Broadcasting</v>
          </cell>
          <cell r="F571" t="str">
            <v>Hearst Argyle</v>
          </cell>
          <cell r="G571" t="str">
            <v>Swap approximated  $100 million</v>
          </cell>
        </row>
        <row r="572">
          <cell r="E572" t="str">
            <v xml:space="preserve"> </v>
          </cell>
        </row>
        <row r="574">
          <cell r="A574">
            <v>35842</v>
          </cell>
          <cell r="B574" t="str">
            <v>WKRG-TV</v>
          </cell>
          <cell r="C574" t="str">
            <v>CBS</v>
          </cell>
          <cell r="D574" t="str">
            <v>Mobile, AL</v>
          </cell>
          <cell r="E574" t="str">
            <v>Spartan Communications</v>
          </cell>
          <cell r="F574" t="str">
            <v>WKRG-TV Inc.</v>
          </cell>
          <cell r="G574" t="str">
            <v>$84 million</v>
          </cell>
        </row>
        <row r="576">
          <cell r="A576">
            <v>35842</v>
          </cell>
          <cell r="B576" t="str">
            <v>WNTZ-TV</v>
          </cell>
          <cell r="C576" t="str">
            <v>IND</v>
          </cell>
          <cell r="D576" t="str">
            <v>Alexandria, LA</v>
          </cell>
          <cell r="E576" t="str">
            <v>White Knight Broadcasting</v>
          </cell>
          <cell r="F576" t="str">
            <v>WNTZ-48 Inc.</v>
          </cell>
          <cell r="G576" t="str">
            <v>$7 million</v>
          </cell>
        </row>
        <row r="578">
          <cell r="A578">
            <v>35842</v>
          </cell>
          <cell r="B578" t="str">
            <v>WFHL-TV</v>
          </cell>
          <cell r="C578" t="str">
            <v>IND</v>
          </cell>
          <cell r="D578" t="str">
            <v>Champaign/Springfield</v>
          </cell>
          <cell r="E578" t="str">
            <v>Paxson Communications</v>
          </cell>
          <cell r="F578" t="str">
            <v>Decatur Foursquare Broadcasting</v>
          </cell>
          <cell r="G578" t="str">
            <v>$9.25 million</v>
          </cell>
        </row>
        <row r="579">
          <cell r="B579" t="str">
            <v>WAUP-TV</v>
          </cell>
          <cell r="C579" t="str">
            <v>Dark</v>
          </cell>
          <cell r="D579" t="str">
            <v>Syracuse, NY</v>
          </cell>
          <cell r="E579" t="str">
            <v>Paxson Communications</v>
          </cell>
          <cell r="F579" t="str">
            <v>Syracuse Minority TV Inc.</v>
          </cell>
          <cell r="G579" t="str">
            <v>$5.75 million</v>
          </cell>
        </row>
        <row r="581">
          <cell r="A581">
            <v>35841</v>
          </cell>
          <cell r="B581" t="str">
            <v>KFBT-TV</v>
          </cell>
          <cell r="C581" t="str">
            <v>WB</v>
          </cell>
          <cell r="D581" t="str">
            <v>Las Vegas, Nevada</v>
          </cell>
          <cell r="E581" t="str">
            <v>Sinclair Broadcast Group</v>
          </cell>
          <cell r="F581" t="str">
            <v>Montecito Broadcasting Corporation</v>
          </cell>
          <cell r="G581" t="str">
            <v>$33 million</v>
          </cell>
        </row>
        <row r="583">
          <cell r="A583">
            <v>35835</v>
          </cell>
          <cell r="B583" t="str">
            <v>KOKH-TV</v>
          </cell>
          <cell r="C583" t="str">
            <v>Fox</v>
          </cell>
          <cell r="D583" t="str">
            <v>Oklahoma City, OK</v>
          </cell>
          <cell r="E583" t="str">
            <v>Sinclair Broadcast Group</v>
          </cell>
          <cell r="F583" t="str">
            <v>Sullivan Broadcasting Co.</v>
          </cell>
          <cell r="G583" t="str">
            <v xml:space="preserve"> Option to buy  for $60 million</v>
          </cell>
        </row>
        <row r="584">
          <cell r="B584" t="str">
            <v>WCHS-TV</v>
          </cell>
          <cell r="C584" t="str">
            <v>ABC</v>
          </cell>
          <cell r="D584" t="str">
            <v>Charleston, WV</v>
          </cell>
          <cell r="E584" t="str">
            <v>Sullivan Broadcasting Co.</v>
          </cell>
          <cell r="F584" t="str">
            <v>Sinclair Broadcast Group</v>
          </cell>
          <cell r="G584" t="str">
            <v xml:space="preserve"> Option to buy for $30 million</v>
          </cell>
        </row>
        <row r="586">
          <cell r="A586">
            <v>35835</v>
          </cell>
          <cell r="B586" t="str">
            <v>WPTZ-TV</v>
          </cell>
          <cell r="C586" t="str">
            <v>NBC</v>
          </cell>
          <cell r="D586" t="str">
            <v>Burlington/Plattsburgh</v>
          </cell>
          <cell r="E586" t="str">
            <v>STC Broadcasting</v>
          </cell>
          <cell r="F586" t="str">
            <v>Sinclair Broadcasting Group</v>
          </cell>
          <cell r="G586" t="str">
            <v>$72 million</v>
          </cell>
        </row>
        <row r="587">
          <cell r="B587" t="str">
            <v>WNNE-TV</v>
          </cell>
          <cell r="C587" t="str">
            <v>NBC</v>
          </cell>
          <cell r="D587" t="str">
            <v>Burlington/Plattsburgh(Hartford)</v>
          </cell>
          <cell r="E587" t="str">
            <v>STC Broadcasting</v>
          </cell>
          <cell r="F587" t="str">
            <v>Sinclair Broadcasting Group</v>
          </cell>
          <cell r="G587" t="str">
            <v>$72 million</v>
          </cell>
        </row>
        <row r="589">
          <cell r="A589">
            <v>35828</v>
          </cell>
          <cell r="B589" t="str">
            <v>WCFC-TV</v>
          </cell>
          <cell r="C589" t="str">
            <v>IND</v>
          </cell>
          <cell r="D589" t="str">
            <v>Chicago, IL</v>
          </cell>
          <cell r="E589" t="str">
            <v>Paxson Communications</v>
          </cell>
          <cell r="F589" t="str">
            <v>Christian Communications</v>
          </cell>
          <cell r="G589" t="str">
            <v>$128 million ($120 million cash plus option to</v>
          </cell>
        </row>
        <row r="590">
          <cell r="G590" t="str">
            <v>buy CP for KWOK)</v>
          </cell>
        </row>
        <row r="592">
          <cell r="A592">
            <v>35821</v>
          </cell>
          <cell r="B592" t="str">
            <v>KTZZ-TV</v>
          </cell>
          <cell r="C592" t="str">
            <v>WB</v>
          </cell>
          <cell r="D592" t="str">
            <v>Seattle, WA</v>
          </cell>
          <cell r="E592" t="str">
            <v>Tribune Co.</v>
          </cell>
          <cell r="F592" t="str">
            <v>Emmis Broadcasting</v>
          </cell>
          <cell r="G592" t="str">
            <v>Swap of WQCD-F  (value $160 million)</v>
          </cell>
        </row>
        <row r="593">
          <cell r="B593" t="str">
            <v>WXMI-TV</v>
          </cell>
          <cell r="C593" t="str">
            <v>Fox</v>
          </cell>
          <cell r="D593" t="str">
            <v>Grand Rapids, MI</v>
          </cell>
          <cell r="E593" t="str">
            <v>Tribune Co.</v>
          </cell>
          <cell r="F593" t="str">
            <v>Emmis Broadcasting</v>
          </cell>
          <cell r="G593" t="str">
            <v>Swap of WQCD-F  (value $160 million)</v>
          </cell>
        </row>
        <row r="595">
          <cell r="A595">
            <v>35821</v>
          </cell>
          <cell r="B595" t="str">
            <v>KOLN-TV</v>
          </cell>
          <cell r="C595" t="str">
            <v>CBS</v>
          </cell>
          <cell r="D595" t="str">
            <v>Lincoln, Neb</v>
          </cell>
          <cell r="E595" t="str">
            <v>Gray Communications Systems</v>
          </cell>
          <cell r="F595" t="str">
            <v>Busse Broadcasting Corp.</v>
          </cell>
          <cell r="G595" t="str">
            <v>$112 million</v>
          </cell>
        </row>
        <row r="596">
          <cell r="B596" t="str">
            <v>KGIN-TV</v>
          </cell>
          <cell r="C596" t="str">
            <v>CBS</v>
          </cell>
          <cell r="D596" t="str">
            <v>Grand Island, Neb</v>
          </cell>
          <cell r="E596" t="str">
            <v>Gray Communications Systems</v>
          </cell>
          <cell r="F596" t="str">
            <v>Busse Broadcasting Corp.</v>
          </cell>
          <cell r="G596" t="str">
            <v>$112 million</v>
          </cell>
        </row>
        <row r="597">
          <cell r="B597" t="str">
            <v>WEAU-TV</v>
          </cell>
          <cell r="C597" t="str">
            <v>NBC</v>
          </cell>
          <cell r="D597" t="str">
            <v>Eau Claire, Wis</v>
          </cell>
          <cell r="E597" t="str">
            <v>Gray Communications Systems</v>
          </cell>
          <cell r="F597" t="str">
            <v>Busse Broadcasting Corp.</v>
          </cell>
          <cell r="G597" t="str">
            <v>$112 million</v>
          </cell>
        </row>
        <row r="599">
          <cell r="A599">
            <v>35808</v>
          </cell>
          <cell r="B599" t="str">
            <v>WWMT-TV</v>
          </cell>
          <cell r="C599" t="str">
            <v>CBS</v>
          </cell>
          <cell r="D599" t="str">
            <v>Grand Rapids, MI</v>
          </cell>
          <cell r="E599" t="str">
            <v>Freedom Communications</v>
          </cell>
          <cell r="F599" t="str">
            <v>Granite Broadcasting</v>
          </cell>
          <cell r="G599" t="str">
            <v>$170 million</v>
          </cell>
        </row>
        <row r="600">
          <cell r="B600" t="str">
            <v>WLAJ-TV</v>
          </cell>
          <cell r="C600" t="str">
            <v>ABC</v>
          </cell>
          <cell r="D600" t="str">
            <v>Lansing, MI</v>
          </cell>
          <cell r="E600" t="str">
            <v>Freedom Communications</v>
          </cell>
          <cell r="F600" t="str">
            <v>Granite Broadcasting</v>
          </cell>
          <cell r="G600" t="str">
            <v>$170 million</v>
          </cell>
        </row>
        <row r="602">
          <cell r="A602" t="str">
            <v>Television Transactions — Fourth-Quarter 1997</v>
          </cell>
        </row>
        <row r="603">
          <cell r="A603" t="str">
            <v>Date Transaction</v>
          </cell>
          <cell r="D603" t="str">
            <v>Designated</v>
          </cell>
          <cell r="G603" t="str">
            <v>Price</v>
          </cell>
        </row>
        <row r="604">
          <cell r="A604" t="str">
            <v xml:space="preserve"> Announced</v>
          </cell>
          <cell r="B604" t="str">
            <v>Property</v>
          </cell>
          <cell r="C604" t="str">
            <v>Affiliation</v>
          </cell>
          <cell r="D604" t="str">
            <v>Marketing Area</v>
          </cell>
          <cell r="E604" t="str">
            <v>Purchaser</v>
          </cell>
          <cell r="F604" t="str">
            <v>Seller</v>
          </cell>
          <cell r="G604" t="str">
            <v xml:space="preserve"> (at Announcement of Deal)</v>
          </cell>
        </row>
        <row r="606">
          <cell r="A606">
            <v>35767</v>
          </cell>
          <cell r="B606" t="str">
            <v>WKEF-TV</v>
          </cell>
          <cell r="C606" t="str">
            <v>NBC</v>
          </cell>
          <cell r="D606" t="str">
            <v>Dayton, OH</v>
          </cell>
          <cell r="E606" t="str">
            <v>Sinclair Broadcast Group</v>
          </cell>
          <cell r="F606" t="str">
            <v>Max Media</v>
          </cell>
          <cell r="G606" t="str">
            <v>$255 million</v>
          </cell>
        </row>
        <row r="607">
          <cell r="B607" t="str">
            <v>WSYT-TV</v>
          </cell>
          <cell r="C607" t="str">
            <v>FOX</v>
          </cell>
          <cell r="D607" t="str">
            <v>Syracuse</v>
          </cell>
          <cell r="E607" t="str">
            <v>Sinclair Broadcast Group</v>
          </cell>
          <cell r="F607" t="str">
            <v>Max Media</v>
          </cell>
          <cell r="G607" t="str">
            <v>$255 million</v>
          </cell>
        </row>
        <row r="608">
          <cell r="B608" t="str">
            <v>KBSI-TV</v>
          </cell>
          <cell r="C608" t="str">
            <v>FOX</v>
          </cell>
          <cell r="D608" t="str">
            <v>Cape Girardeau (Paducah)</v>
          </cell>
          <cell r="E608" t="str">
            <v>Sinclair Broadcast Group</v>
          </cell>
          <cell r="F608" t="str">
            <v>Max Media</v>
          </cell>
          <cell r="G608" t="str">
            <v>$255 million</v>
          </cell>
        </row>
        <row r="609">
          <cell r="B609" t="str">
            <v>WEMT-TV</v>
          </cell>
          <cell r="C609" t="str">
            <v>FOX</v>
          </cell>
          <cell r="D609" t="str">
            <v>Tri-Cities</v>
          </cell>
          <cell r="E609" t="str">
            <v>Sinclair Broadcast Group</v>
          </cell>
          <cell r="F609" t="str">
            <v>Max Media</v>
          </cell>
          <cell r="G609" t="str">
            <v>$255 million</v>
          </cell>
        </row>
        <row r="610">
          <cell r="B610" t="str">
            <v>KETK-TV</v>
          </cell>
          <cell r="C610" t="str">
            <v>NBC</v>
          </cell>
          <cell r="D610" t="str">
            <v>Tyler/Longview, TX</v>
          </cell>
          <cell r="E610" t="str">
            <v>Sinclair Broadcast Group</v>
          </cell>
          <cell r="F610" t="str">
            <v>Max Media</v>
          </cell>
          <cell r="G610" t="str">
            <v>$255 million</v>
          </cell>
        </row>
        <row r="611">
          <cell r="B611" t="str">
            <v>KLSB-TV</v>
          </cell>
          <cell r="C611" t="str">
            <v>SAT</v>
          </cell>
          <cell r="D611" t="str">
            <v>Tyler/Longview, TX</v>
          </cell>
          <cell r="E611" t="str">
            <v>Sinclair Broadcast Group</v>
          </cell>
          <cell r="F611" t="str">
            <v>Max Media</v>
          </cell>
          <cell r="G611" t="str">
            <v>$255 million</v>
          </cell>
        </row>
        <row r="612">
          <cell r="B612" t="str">
            <v>WMMP-TV</v>
          </cell>
          <cell r="C612" t="str">
            <v>UPN</v>
          </cell>
          <cell r="D612" t="str">
            <v>Charleston, SC</v>
          </cell>
          <cell r="E612" t="str">
            <v>Sinclair Broadcast Group</v>
          </cell>
          <cell r="F612" t="str">
            <v>Max Media</v>
          </cell>
          <cell r="G612" t="str">
            <v>$255 million</v>
          </cell>
        </row>
        <row r="613">
          <cell r="B613" t="str">
            <v>plus radio stations in Norfolk, VA (WFOG-F, WPTE-F, WWDE-F, WNVZ-F) and Greensboro-Winston Salem, High Point, NC (WMQX, WQMG, WJMH-F and WQMG-A)</v>
          </cell>
          <cell r="G613" t="str">
            <v>$255 million</v>
          </cell>
        </row>
        <row r="615">
          <cell r="A615">
            <v>35765</v>
          </cell>
          <cell r="B615" t="str">
            <v>KADY-TV</v>
          </cell>
          <cell r="C615" t="str">
            <v>UPN</v>
          </cell>
          <cell r="D615" t="str">
            <v>Santa Barbara</v>
          </cell>
          <cell r="E615" t="str">
            <v>Biltmore Broadcasting (Brian E. Cobb 51% Owner)</v>
          </cell>
          <cell r="F615" t="str">
            <v>John W. Hyde Trustee</v>
          </cell>
          <cell r="G615" t="str">
            <v>$11 million</v>
          </cell>
        </row>
        <row r="617">
          <cell r="A617">
            <v>35758</v>
          </cell>
          <cell r="B617" t="str">
            <v>KBGE-TV</v>
          </cell>
          <cell r="C617" t="str">
            <v>IND</v>
          </cell>
          <cell r="D617" t="str">
            <v>Bellevue(Seattle, Wash.)</v>
          </cell>
          <cell r="E617" t="str">
            <v>Paxson Communications</v>
          </cell>
          <cell r="F617" t="str">
            <v>Value Vision International Inc.</v>
          </cell>
          <cell r="G617" t="str">
            <v>$35 million</v>
          </cell>
        </row>
        <row r="619">
          <cell r="A619">
            <v>35751</v>
          </cell>
          <cell r="B619" t="str">
            <v>WUBI-TV</v>
          </cell>
          <cell r="C619" t="str">
            <v>IND</v>
          </cell>
          <cell r="D619" t="str">
            <v>Buckley (Savannah, GA)</v>
          </cell>
          <cell r="E619" t="str">
            <v>Southern TV Corp.</v>
          </cell>
          <cell r="F619" t="str">
            <v>Upchurch Broadcasting Inc.</v>
          </cell>
          <cell r="G619" t="str">
            <v>$3.36 million</v>
          </cell>
        </row>
        <row r="621">
          <cell r="A621">
            <v>35751</v>
          </cell>
          <cell r="B621" t="str">
            <v>WJCB-TV</v>
          </cell>
          <cell r="C621" t="str">
            <v>IND</v>
          </cell>
          <cell r="D621" t="str">
            <v>Norfolk, VA</v>
          </cell>
          <cell r="E621" t="str">
            <v>Paxson Communications</v>
          </cell>
          <cell r="F621" t="str">
            <v>Lockwood Broadcasting</v>
          </cell>
          <cell r="G621" t="str">
            <v>$14.75 million</v>
          </cell>
        </row>
        <row r="623">
          <cell r="A623">
            <v>35751</v>
          </cell>
          <cell r="B623" t="str">
            <v>KLGT-TV</v>
          </cell>
          <cell r="C623" t="str">
            <v>WB</v>
          </cell>
          <cell r="D623" t="str">
            <v>Minneapolis, MN</v>
          </cell>
          <cell r="E623" t="str">
            <v>Sinclair Broadcast</v>
          </cell>
          <cell r="F623" t="str">
            <v>Lakeland Group TV Inc.</v>
          </cell>
          <cell r="G623" t="str">
            <v>$52.5 million</v>
          </cell>
        </row>
        <row r="625">
          <cell r="A625">
            <v>35751</v>
          </cell>
          <cell r="B625" t="str">
            <v>WLAJ-TV</v>
          </cell>
          <cell r="C625" t="str">
            <v>ABC</v>
          </cell>
          <cell r="D625" t="str">
            <v>Lansing, MI</v>
          </cell>
          <cell r="E625" t="str">
            <v>Granite Broadcasting, Inc.</v>
          </cell>
          <cell r="F625" t="str">
            <v>Joel I. Ferguson</v>
          </cell>
          <cell r="G625" t="str">
            <v>$19.4 million</v>
          </cell>
        </row>
        <row r="627">
          <cell r="A627">
            <v>35751</v>
          </cell>
          <cell r="B627" t="str">
            <v>WVTM-TV</v>
          </cell>
          <cell r="C627" t="str">
            <v>NBC</v>
          </cell>
          <cell r="D627" t="str">
            <v>Birmingham, AL</v>
          </cell>
          <cell r="E627" t="str">
            <v>LIN Television Corp.</v>
          </cell>
          <cell r="F627" t="str">
            <v>NBC Inc.</v>
          </cell>
          <cell r="G627" t="str">
            <v>$199 million</v>
          </cell>
        </row>
        <row r="629">
          <cell r="A629">
            <v>35747</v>
          </cell>
          <cell r="B629" t="str">
            <v>WHSW-TV</v>
          </cell>
          <cell r="C629" t="str">
            <v>UPN</v>
          </cell>
          <cell r="D629" t="str">
            <v>Baltimore, MD</v>
          </cell>
          <cell r="E629" t="str">
            <v>United Television</v>
          </cell>
          <cell r="F629" t="str">
            <v>HSNI Inc. (USA Networks, Inc.)</v>
          </cell>
          <cell r="G629" t="str">
            <v>$80 million</v>
          </cell>
        </row>
        <row r="631">
          <cell r="A631">
            <v>35744</v>
          </cell>
          <cell r="B631" t="str">
            <v>KFBT-TV</v>
          </cell>
          <cell r="C631" t="str">
            <v>WB</v>
          </cell>
          <cell r="D631" t="str">
            <v>Las Vegas, NV</v>
          </cell>
          <cell r="E631" t="str">
            <v>Acme Television Holdings</v>
          </cell>
          <cell r="F631" t="str">
            <v>Koker Family</v>
          </cell>
          <cell r="G631" t="str">
            <v>$33 million for stock</v>
          </cell>
        </row>
        <row r="633">
          <cell r="A633">
            <v>35744</v>
          </cell>
          <cell r="B633" t="str">
            <v>WRBW-TV</v>
          </cell>
          <cell r="C633" t="str">
            <v>UPN</v>
          </cell>
          <cell r="D633" t="str">
            <v>Orlando, FL</v>
          </cell>
          <cell r="E633" t="str">
            <v>BHC Communications/United Television</v>
          </cell>
          <cell r="F633" t="str">
            <v xml:space="preserve">Rainbow Broadcasting </v>
          </cell>
          <cell r="G633" t="str">
            <v>$60.3 million</v>
          </cell>
        </row>
        <row r="635">
          <cell r="A635">
            <v>35730</v>
          </cell>
          <cell r="B635" t="str">
            <v>WNDY-TV</v>
          </cell>
          <cell r="C635" t="str">
            <v>WB</v>
          </cell>
          <cell r="D635" t="str">
            <v>Marion (Indianapolis, IN)</v>
          </cell>
          <cell r="E635" t="str">
            <v>Viacom International</v>
          </cell>
          <cell r="F635" t="str">
            <v>IMS Broadcasting</v>
          </cell>
          <cell r="G635" t="str">
            <v>$35.0 million</v>
          </cell>
        </row>
        <row r="637">
          <cell r="A637">
            <v>35723</v>
          </cell>
          <cell r="B637" t="str">
            <v>WCSH-TV</v>
          </cell>
          <cell r="C637" t="str">
            <v>NBC</v>
          </cell>
          <cell r="D637" t="str">
            <v>Portland, ME</v>
          </cell>
          <cell r="E637" t="str">
            <v>Gannett Co.</v>
          </cell>
          <cell r="F637" t="str">
            <v>Maine Broadcasting System</v>
          </cell>
          <cell r="G637" t="str">
            <v>$100-$120 million</v>
          </cell>
        </row>
        <row r="638">
          <cell r="B638" t="str">
            <v>WLBZ-TV</v>
          </cell>
          <cell r="C638" t="str">
            <v>NBC</v>
          </cell>
          <cell r="D638" t="str">
            <v>Bangor, ME</v>
          </cell>
          <cell r="E638" t="str">
            <v>Gannett Co.</v>
          </cell>
          <cell r="F638" t="str">
            <v>Maine Broadcasting System</v>
          </cell>
          <cell r="G638" t="str">
            <v>$100-$120 million</v>
          </cell>
        </row>
        <row r="640">
          <cell r="A640">
            <v>35723</v>
          </cell>
          <cell r="B640" t="str">
            <v>WKFT-TV</v>
          </cell>
          <cell r="C640" t="str">
            <v>IND</v>
          </cell>
          <cell r="D640" t="str">
            <v>Fayetteville, NC</v>
          </cell>
          <cell r="E640" t="str">
            <v>Bahakel Communications</v>
          </cell>
          <cell r="F640" t="str">
            <v>Allied Communications</v>
          </cell>
          <cell r="G640" t="str">
            <v>$19.5 million</v>
          </cell>
        </row>
        <row r="642">
          <cell r="A642">
            <v>35716</v>
          </cell>
          <cell r="B642" t="str">
            <v>KXLT-TV</v>
          </cell>
          <cell r="C642" t="str">
            <v>Ind.</v>
          </cell>
          <cell r="D642" t="str">
            <v>Rochester, MN</v>
          </cell>
          <cell r="E642" t="str">
            <v>Shockley Communications</v>
          </cell>
          <cell r="F642" t="str">
            <v>KX Acquistion LP</v>
          </cell>
          <cell r="G642" t="str">
            <v>$2.5 million</v>
          </cell>
        </row>
        <row r="644">
          <cell r="A644">
            <v>35716</v>
          </cell>
          <cell r="B644" t="str">
            <v>KAPA-TV</v>
          </cell>
          <cell r="C644" t="str">
            <v>Dark</v>
          </cell>
          <cell r="D644" t="str">
            <v>Kaneohe/Honolulu, HI</v>
          </cell>
          <cell r="E644" t="str">
            <v>Paxson Communications</v>
          </cell>
          <cell r="F644" t="str">
            <v>Dove Broadcasting</v>
          </cell>
          <cell r="G644" t="str">
            <v>$5.0 million</v>
          </cell>
        </row>
        <row r="646">
          <cell r="A646">
            <v>35716</v>
          </cell>
          <cell r="B646" t="str">
            <v>KMVT-TV</v>
          </cell>
          <cell r="C646" t="str">
            <v>CBS</v>
          </cell>
          <cell r="D646" t="str">
            <v>Twin Falls, ID</v>
          </cell>
          <cell r="E646" t="str">
            <v>Catamount-Idaho License</v>
          </cell>
          <cell r="F646" t="str">
            <v>Root Communications</v>
          </cell>
          <cell r="G646" t="str">
            <v>$14.5 million</v>
          </cell>
        </row>
        <row r="648">
          <cell r="A648">
            <v>35709</v>
          </cell>
          <cell r="B648" t="str">
            <v>KOFY-TV</v>
          </cell>
          <cell r="C648" t="str">
            <v>WB</v>
          </cell>
          <cell r="D648" t="str">
            <v>San Francisco, CA</v>
          </cell>
          <cell r="E648" t="str">
            <v>Granite Broadcasting, Inc.</v>
          </cell>
          <cell r="F648" t="str">
            <v>J. Gabbert</v>
          </cell>
          <cell r="G648" t="str">
            <v>$143.5 million plus $30 million non-compete</v>
          </cell>
        </row>
        <row r="650">
          <cell r="A650">
            <v>35709</v>
          </cell>
          <cell r="B650" t="str">
            <v>WJET-TV</v>
          </cell>
          <cell r="C650" t="str">
            <v>ABC</v>
          </cell>
          <cell r="D650" t="str">
            <v>Erie, PA</v>
          </cell>
          <cell r="E650" t="str">
            <v>Nexstar Broadcasting (ABRY)</v>
          </cell>
          <cell r="F650" t="str">
            <v>Jet Broadcasting</v>
          </cell>
          <cell r="G650" t="str">
            <v>$18.5 million</v>
          </cell>
        </row>
        <row r="653">
          <cell r="A653" t="str">
            <v>Television Transactions — Third-Quarter 1997</v>
          </cell>
        </row>
        <row r="654">
          <cell r="A654" t="str">
            <v>Date Transaction</v>
          </cell>
          <cell r="D654" t="str">
            <v>Designated</v>
          </cell>
          <cell r="G654" t="str">
            <v>Price</v>
          </cell>
        </row>
        <row r="655">
          <cell r="A655" t="str">
            <v xml:space="preserve"> Announced</v>
          </cell>
          <cell r="B655" t="str">
            <v>Property</v>
          </cell>
          <cell r="C655" t="str">
            <v>Affiliation</v>
          </cell>
          <cell r="D655" t="str">
            <v>Marketing Area</v>
          </cell>
          <cell r="E655" t="str">
            <v>Purchaser</v>
          </cell>
          <cell r="F655" t="str">
            <v>Seller</v>
          </cell>
          <cell r="G655" t="str">
            <v xml:space="preserve"> (at Announcement of Deal)</v>
          </cell>
        </row>
        <row r="657">
          <cell r="A657">
            <v>35695</v>
          </cell>
          <cell r="B657" t="str">
            <v>KXGR-TV</v>
          </cell>
          <cell r="C657" t="str">
            <v>Dark</v>
          </cell>
          <cell r="D657" t="str">
            <v>Green Valley (Tucson, AZ)</v>
          </cell>
          <cell r="E657" t="str">
            <v>Paxson Communications</v>
          </cell>
          <cell r="F657" t="str">
            <v>Sungilt Corp.</v>
          </cell>
          <cell r="G657" t="str">
            <v>$4 million</v>
          </cell>
        </row>
        <row r="659">
          <cell r="A659">
            <v>35695</v>
          </cell>
          <cell r="B659" t="str">
            <v>WKRP-TV</v>
          </cell>
          <cell r="C659" t="str">
            <v>Dark</v>
          </cell>
          <cell r="D659" t="str">
            <v>Charleston, WV</v>
          </cell>
          <cell r="E659" t="str">
            <v>Paxson Communications</v>
          </cell>
          <cell r="F659" t="str">
            <v>Mountaineer Broadcasting</v>
          </cell>
          <cell r="G659" t="str">
            <v>$8.25 million</v>
          </cell>
        </row>
        <row r="661">
          <cell r="A661">
            <v>35695</v>
          </cell>
          <cell r="B661" t="str">
            <v>WFAY-TV</v>
          </cell>
          <cell r="C661" t="str">
            <v>Fox</v>
          </cell>
          <cell r="D661" t="str">
            <v>Fayetteville, NC</v>
          </cell>
          <cell r="E661" t="str">
            <v>Paxson Communications</v>
          </cell>
          <cell r="F661" t="str">
            <v>Fayetteville-Cumberland Telecasters</v>
          </cell>
          <cell r="G661" t="str">
            <v>$4.5 million</v>
          </cell>
        </row>
        <row r="663">
          <cell r="A663">
            <v>35695</v>
          </cell>
          <cell r="B663" t="str">
            <v>WKBN-TV</v>
          </cell>
          <cell r="C663" t="str">
            <v>CBS</v>
          </cell>
          <cell r="D663" t="str">
            <v>Youngstown, OH</v>
          </cell>
          <cell r="E663" t="str">
            <v>GOCOM Communications</v>
          </cell>
          <cell r="F663" t="str">
            <v>WKBN Broadcasting Corp.</v>
          </cell>
          <cell r="G663" t="str">
            <v>$39.4 million option price</v>
          </cell>
        </row>
        <row r="665">
          <cell r="A665">
            <v>35681</v>
          </cell>
          <cell r="B665" t="str">
            <v>KDEB-TV</v>
          </cell>
          <cell r="C665" t="str">
            <v>FOX</v>
          </cell>
          <cell r="D665" t="str">
            <v>Springfield, MO</v>
          </cell>
          <cell r="E665" t="str">
            <v>Sullivan Broadcasting (ABRY Broadcast Partners)</v>
          </cell>
          <cell r="F665" t="str">
            <v>Petracom Equity Partners</v>
          </cell>
          <cell r="G665" t="str">
            <v>$140 million</v>
          </cell>
        </row>
        <row r="666">
          <cell r="B666" t="str">
            <v>WTVW-TV</v>
          </cell>
          <cell r="C666" t="str">
            <v>FOX</v>
          </cell>
          <cell r="D666" t="str">
            <v>Evansville</v>
          </cell>
          <cell r="E666" t="str">
            <v>Sullivan Broadcasting (ABRY Broadcast Partners)</v>
          </cell>
          <cell r="F666" t="str">
            <v>Petracom Equity Partners</v>
          </cell>
          <cell r="G666" t="str">
            <v>$140 million</v>
          </cell>
        </row>
        <row r="667">
          <cell r="B667" t="str">
            <v>KARD-TV</v>
          </cell>
          <cell r="C667" t="str">
            <v>FOX</v>
          </cell>
          <cell r="D667" t="str">
            <v>Monroe-El Dorado</v>
          </cell>
          <cell r="E667" t="str">
            <v>Sullivan Broadcasting (ABRY Broadcast Partners)</v>
          </cell>
          <cell r="F667" t="str">
            <v>Petracom Equity Partners</v>
          </cell>
          <cell r="G667" t="str">
            <v>$140 million</v>
          </cell>
        </row>
        <row r="668">
          <cell r="B668" t="str">
            <v>WQRF-TV</v>
          </cell>
          <cell r="C668" t="str">
            <v>FOX</v>
          </cell>
          <cell r="D668" t="str">
            <v>Rockford</v>
          </cell>
          <cell r="E668" t="str">
            <v>Sullivan Broadcasting (ABRY Broadcast Partners)</v>
          </cell>
          <cell r="F668" t="str">
            <v>Petracom Equity Partners</v>
          </cell>
          <cell r="G668" t="str">
            <v>$140 million</v>
          </cell>
        </row>
        <row r="669">
          <cell r="B669" t="str">
            <v>KLBK-TV</v>
          </cell>
          <cell r="C669" t="str">
            <v>CBS</v>
          </cell>
          <cell r="D669" t="str">
            <v>Lubbock</v>
          </cell>
          <cell r="E669" t="str">
            <v>Sullivan Broadcasting (ABRY Broadcast Partners)</v>
          </cell>
          <cell r="F669" t="str">
            <v>Petracom Equity Partners</v>
          </cell>
          <cell r="G669" t="str">
            <v>$140 million</v>
          </cell>
        </row>
        <row r="671">
          <cell r="A671">
            <v>35678</v>
          </cell>
          <cell r="B671" t="str">
            <v>KZAR-TV</v>
          </cell>
          <cell r="C671" t="str">
            <v>WB</v>
          </cell>
          <cell r="D671" t="str">
            <v>Salt Lake City</v>
          </cell>
          <cell r="E671" t="str">
            <v>Acme Television, LLC</v>
          </cell>
          <cell r="F671" t="str">
            <v>Roberts Broadcasting</v>
          </cell>
          <cell r="G671" t="str">
            <v>$14.0 million</v>
          </cell>
        </row>
        <row r="672">
          <cell r="B672" t="str">
            <v>KAOU-TV</v>
          </cell>
          <cell r="C672" t="str">
            <v>WB</v>
          </cell>
          <cell r="D672" t="str">
            <v>Albuquerque, NM</v>
          </cell>
          <cell r="E672" t="str">
            <v>Acme Television, LLC</v>
          </cell>
          <cell r="F672" t="str">
            <v>New Station</v>
          </cell>
          <cell r="G672" t="str">
            <v>plus $8.5 million in construction</v>
          </cell>
        </row>
        <row r="674">
          <cell r="A674">
            <v>35677</v>
          </cell>
          <cell r="B674" t="str">
            <v>WVIT-TV</v>
          </cell>
          <cell r="C674" t="str">
            <v>NBC</v>
          </cell>
          <cell r="D674" t="str">
            <v>Hartford/New Haven, CT</v>
          </cell>
          <cell r="E674" t="str">
            <v>NBC (General Electric)</v>
          </cell>
          <cell r="F674" t="str">
            <v>Swap - Viacom</v>
          </cell>
          <cell r="G674" t="str">
            <v xml:space="preserve">NBC paying $130 million and </v>
          </cell>
        </row>
        <row r="675">
          <cell r="B675" t="str">
            <v>WWHO-TV</v>
          </cell>
          <cell r="C675" t="str">
            <v>WB</v>
          </cell>
          <cell r="D675" t="str">
            <v>Columbus, OH</v>
          </cell>
          <cell r="E675" t="str">
            <v>Viacom</v>
          </cell>
          <cell r="F675" t="str">
            <v>Swap - NBC</v>
          </cell>
          <cell r="G675" t="str">
            <v>buying WWHO-TV and</v>
          </cell>
        </row>
        <row r="676">
          <cell r="B676" t="str">
            <v>WLWC-TV</v>
          </cell>
          <cell r="C676" t="str">
            <v>NA</v>
          </cell>
          <cell r="D676" t="str">
            <v>Providence, RI</v>
          </cell>
          <cell r="E676" t="str">
            <v>Viacom</v>
          </cell>
          <cell r="F676" t="str">
            <v>Swap - NBC</v>
          </cell>
          <cell r="G676" t="str">
            <v>WLWC-TV from Fant for $6 million</v>
          </cell>
        </row>
        <row r="678">
          <cell r="A678">
            <v>35677</v>
          </cell>
          <cell r="B678" t="str">
            <v>KENS-TV</v>
          </cell>
          <cell r="C678" t="str">
            <v>CBS</v>
          </cell>
          <cell r="D678" t="str">
            <v>San Antonio, TX</v>
          </cell>
          <cell r="E678" t="str">
            <v>A. H. Belo Corp.</v>
          </cell>
          <cell r="F678" t="str">
            <v>Scripps Howard</v>
          </cell>
          <cell r="G678" t="str">
            <v>Belo giving 56% of TV Food</v>
          </cell>
        </row>
        <row r="679">
          <cell r="G679" t="str">
            <v>Network and $75 million</v>
          </cell>
        </row>
        <row r="681">
          <cell r="A681">
            <v>35675</v>
          </cell>
          <cell r="B681" t="str">
            <v>WGNT-TV</v>
          </cell>
          <cell r="C681" t="str">
            <v>UPN</v>
          </cell>
          <cell r="D681" t="str">
            <v>Norfolk, VA</v>
          </cell>
          <cell r="E681" t="str">
            <v>Viacom</v>
          </cell>
          <cell r="F681" t="str">
            <v>Centennial Communications</v>
          </cell>
          <cell r="G681" t="str">
            <v>$42.5 million</v>
          </cell>
        </row>
        <row r="683">
          <cell r="A683">
            <v>35674</v>
          </cell>
          <cell r="B683" t="str">
            <v>WCEE-TV</v>
          </cell>
          <cell r="C683" t="str">
            <v>inTV</v>
          </cell>
          <cell r="D683" t="str">
            <v>Mt. Vernon, IL (St. Louis), MO</v>
          </cell>
          <cell r="E683" t="str">
            <v>D.P. Media Inc.</v>
          </cell>
          <cell r="F683" t="str">
            <v>Paxson Communications</v>
          </cell>
          <cell r="G683" t="str">
            <v>$4.8 million</v>
          </cell>
        </row>
        <row r="684">
          <cell r="B684" t="str">
            <v>WILV-TV</v>
          </cell>
          <cell r="C684" t="str">
            <v>inTV</v>
          </cell>
          <cell r="D684" t="str">
            <v>Battle Creek (Grand Rapids), MI</v>
          </cell>
          <cell r="E684" t="str">
            <v>D.P. Media Inc.</v>
          </cell>
          <cell r="F684" t="str">
            <v>Paxson Communications</v>
          </cell>
          <cell r="G684" t="str">
            <v>$7.0 million</v>
          </cell>
        </row>
        <row r="686">
          <cell r="A686">
            <v>35667</v>
          </cell>
          <cell r="B686" t="str">
            <v>KRCA-TV</v>
          </cell>
          <cell r="C686" t="str">
            <v>IND</v>
          </cell>
          <cell r="D686" t="str">
            <v>Riverside (Los Angeles), CA</v>
          </cell>
          <cell r="E686" t="str">
            <v>Liberman Broadcasting</v>
          </cell>
          <cell r="F686" t="str">
            <v>Fouce Amusement</v>
          </cell>
          <cell r="G686" t="str">
            <v>$60 million</v>
          </cell>
        </row>
        <row r="688">
          <cell r="A688">
            <v>35667</v>
          </cell>
          <cell r="B688" t="str">
            <v>WLCN-TV</v>
          </cell>
          <cell r="C688" t="str">
            <v>IND</v>
          </cell>
          <cell r="D688" t="str">
            <v>Madisonville, KY</v>
          </cell>
          <cell r="E688" t="str">
            <v>South Central Communications</v>
          </cell>
          <cell r="F688" t="str">
            <v>ZOE Broadcasting Corp.</v>
          </cell>
          <cell r="G688" t="str">
            <v>$5 million</v>
          </cell>
        </row>
        <row r="690">
          <cell r="A690">
            <v>35667</v>
          </cell>
          <cell r="B690" t="str">
            <v>WYDC-TV</v>
          </cell>
          <cell r="C690" t="str">
            <v>IND</v>
          </cell>
          <cell r="D690" t="str">
            <v>Corning, NY</v>
          </cell>
          <cell r="E690" t="str">
            <v>Vision Communications</v>
          </cell>
          <cell r="F690" t="str">
            <v>Standfast Broadcasting Corp.</v>
          </cell>
          <cell r="G690" t="str">
            <v>$1.75 million</v>
          </cell>
        </row>
        <row r="693">
          <cell r="A693" t="str">
            <v>Television Transactions — Third-Quarter 1997</v>
          </cell>
        </row>
        <row r="694">
          <cell r="A694" t="str">
            <v>Date Transaction</v>
          </cell>
          <cell r="D694" t="str">
            <v>Designated</v>
          </cell>
          <cell r="G694" t="str">
            <v>Price</v>
          </cell>
        </row>
        <row r="695">
          <cell r="A695" t="str">
            <v xml:space="preserve"> Announced</v>
          </cell>
          <cell r="B695" t="str">
            <v>Property</v>
          </cell>
          <cell r="C695" t="str">
            <v>Affiliation</v>
          </cell>
          <cell r="D695" t="str">
            <v>Marketing Area</v>
          </cell>
          <cell r="E695" t="str">
            <v>Purchaser</v>
          </cell>
          <cell r="F695" t="str">
            <v>Seller</v>
          </cell>
          <cell r="G695" t="str">
            <v xml:space="preserve"> (at Announcement of Deal)</v>
          </cell>
        </row>
        <row r="697">
          <cell r="A697">
            <v>35653</v>
          </cell>
          <cell r="B697" t="str">
            <v>KXAS-TV</v>
          </cell>
          <cell r="C697" t="str">
            <v>NBC</v>
          </cell>
          <cell r="D697" t="str">
            <v>Dallas-Ft.Worth, TX</v>
          </cell>
          <cell r="E697" t="str">
            <v>Hick, Muse Tate and Furst</v>
          </cell>
          <cell r="F697" t="str">
            <v>LIN Television Corp. (AT&amp;T)</v>
          </cell>
          <cell r="G697" t="str">
            <v>$1.71 billion</v>
          </cell>
        </row>
        <row r="698">
          <cell r="B698" t="str">
            <v>WIVB-TV</v>
          </cell>
          <cell r="C698" t="str">
            <v>CBS</v>
          </cell>
          <cell r="D698" t="str">
            <v>Buffalo, NY</v>
          </cell>
          <cell r="E698" t="str">
            <v>Hick, Muse Tate and Furst</v>
          </cell>
          <cell r="F698" t="str">
            <v>LIN Television Corp. (AT&amp;T)</v>
          </cell>
          <cell r="G698" t="str">
            <v>$1.71 billion</v>
          </cell>
        </row>
        <row r="699">
          <cell r="B699" t="str">
            <v>WISH-TV</v>
          </cell>
          <cell r="C699" t="str">
            <v>CBS</v>
          </cell>
          <cell r="D699" t="str">
            <v>Indianapolis, IN</v>
          </cell>
          <cell r="E699" t="str">
            <v>Hick, Muse Tate and Furst</v>
          </cell>
          <cell r="F699" t="str">
            <v>LIN Television Corp. (AT&amp;T)</v>
          </cell>
          <cell r="G699" t="str">
            <v>$1.71 billion</v>
          </cell>
        </row>
        <row r="700">
          <cell r="B700" t="str">
            <v>WAVY-TV</v>
          </cell>
          <cell r="C700" t="str">
            <v>NBC</v>
          </cell>
          <cell r="D700" t="str">
            <v>Norfolk (Portsmouth), VA</v>
          </cell>
          <cell r="E700" t="str">
            <v>Hick, Muse Tate and Furst</v>
          </cell>
          <cell r="F700" t="str">
            <v>LIN Television Corp. (AT&amp;T)</v>
          </cell>
          <cell r="G700" t="str">
            <v>$1.71 billion</v>
          </cell>
        </row>
        <row r="701">
          <cell r="B701" t="str">
            <v>KXAN-TV</v>
          </cell>
          <cell r="C701" t="str">
            <v>NBC</v>
          </cell>
          <cell r="D701" t="str">
            <v>Austin, TX</v>
          </cell>
          <cell r="E701" t="str">
            <v>Hick, Muse Tate and Furst</v>
          </cell>
          <cell r="F701" t="str">
            <v>LIN Television Corp. (AT&amp;T)</v>
          </cell>
          <cell r="G701" t="str">
            <v>$1.71 billion</v>
          </cell>
        </row>
        <row r="702">
          <cell r="B702" t="str">
            <v>KXAM-TV</v>
          </cell>
          <cell r="C702" t="str">
            <v>SAT</v>
          </cell>
          <cell r="D702" t="str">
            <v>Llano, TX</v>
          </cell>
          <cell r="E702" t="str">
            <v>Hick, Muse Tate and Furst</v>
          </cell>
          <cell r="F702" t="str">
            <v>LIN Television Corp. (AT&amp;T)</v>
          </cell>
          <cell r="G702" t="str">
            <v>$1.71 billion</v>
          </cell>
        </row>
        <row r="703">
          <cell r="B703" t="str">
            <v>WAND-TV</v>
          </cell>
          <cell r="C703" t="str">
            <v>ABC</v>
          </cell>
          <cell r="D703" t="str">
            <v>Champaign/Springfield/Decatur, IL</v>
          </cell>
          <cell r="E703" t="str">
            <v>Hick, Muse Tate and Furst</v>
          </cell>
          <cell r="F703" t="str">
            <v>LIN Television Corp. (AT&amp;T)</v>
          </cell>
          <cell r="G703" t="str">
            <v>$1.71 billion</v>
          </cell>
        </row>
        <row r="704">
          <cell r="B704" t="str">
            <v>WTNH-TV</v>
          </cell>
          <cell r="C704" t="str">
            <v>ABC</v>
          </cell>
          <cell r="D704" t="str">
            <v>Hartford/(New Haven), CT</v>
          </cell>
          <cell r="E704" t="str">
            <v>Hick, Muse Tate and Furst</v>
          </cell>
          <cell r="F704" t="str">
            <v>LIN Television Corp. (AT&amp;T)</v>
          </cell>
          <cell r="G704" t="str">
            <v>$1.71 billion</v>
          </cell>
        </row>
        <row r="705">
          <cell r="B705" t="str">
            <v>WANE-TV</v>
          </cell>
          <cell r="C705" t="str">
            <v>CBS</v>
          </cell>
          <cell r="D705" t="str">
            <v>Fort Wayne, IN</v>
          </cell>
          <cell r="E705" t="str">
            <v>Hick, Muse Tate and Furst</v>
          </cell>
          <cell r="F705" t="str">
            <v>LIN Television Corp. (AT&amp;T)</v>
          </cell>
          <cell r="G705" t="str">
            <v>$1.71 billion</v>
          </cell>
        </row>
        <row r="711">
          <cell r="A711">
            <v>35650</v>
          </cell>
          <cell r="B711" t="str">
            <v>WOOD-TV</v>
          </cell>
          <cell r="C711" t="str">
            <v>NBC</v>
          </cell>
          <cell r="D711" t="str">
            <v>Grand Rapids, MI</v>
          </cell>
          <cell r="E711" t="str">
            <v>Hick, Muse Tate and Furst</v>
          </cell>
          <cell r="F711" t="str">
            <v>LIN Broadcasting Corp. (AT&amp;T)</v>
          </cell>
          <cell r="G711" t="str">
            <v>$122.5 million</v>
          </cell>
        </row>
        <row r="713">
          <cell r="A713">
            <v>35650</v>
          </cell>
          <cell r="B713" t="str">
            <v>KSNF-TV</v>
          </cell>
          <cell r="C713" t="str">
            <v>NBC</v>
          </cell>
          <cell r="D713" t="str">
            <v>Joplin, Mo</v>
          </cell>
          <cell r="E713" t="str">
            <v>Nexstar Broadcasting</v>
          </cell>
          <cell r="F713" t="str">
            <v>U.S. Broadcast Group</v>
          </cell>
          <cell r="G713" t="str">
            <v>$72 million</v>
          </cell>
        </row>
        <row r="714">
          <cell r="B714" t="str">
            <v>WMGC-TV</v>
          </cell>
          <cell r="C714" t="str">
            <v>ABC</v>
          </cell>
          <cell r="D714" t="str">
            <v>Binghampton, NY</v>
          </cell>
          <cell r="E714" t="str">
            <v>Nexstar Broadcasting</v>
          </cell>
          <cell r="F714" t="str">
            <v>U.S. Broadcast Group</v>
          </cell>
          <cell r="G714" t="str">
            <v>$72 million</v>
          </cell>
        </row>
        <row r="715">
          <cell r="B715" t="str">
            <v>KJAC-TV</v>
          </cell>
          <cell r="C715" t="str">
            <v>NBC</v>
          </cell>
          <cell r="D715" t="str">
            <v>Port Arthur/Beaumont, TX</v>
          </cell>
          <cell r="E715" t="str">
            <v>Nexstar Broadcasting</v>
          </cell>
          <cell r="F715" t="str">
            <v>U.S. Broadcast Group</v>
          </cell>
          <cell r="G715" t="str">
            <v>$72 million</v>
          </cell>
        </row>
        <row r="716">
          <cell r="B716" t="str">
            <v>KFDX-TV</v>
          </cell>
          <cell r="C716" t="str">
            <v>NBC</v>
          </cell>
          <cell r="D716" t="str">
            <v>Wichita Falls, TX</v>
          </cell>
          <cell r="E716" t="str">
            <v>Nexstar Broadcasting</v>
          </cell>
          <cell r="F716" t="str">
            <v>U.S. Broadcast Group</v>
          </cell>
          <cell r="G716" t="str">
            <v>$72 million</v>
          </cell>
        </row>
        <row r="718">
          <cell r="A718">
            <v>35650</v>
          </cell>
          <cell r="B718" t="str">
            <v>KOKH-TV</v>
          </cell>
          <cell r="C718" t="str">
            <v>Fox</v>
          </cell>
          <cell r="D718" t="str">
            <v>Oklahoma City, OK</v>
          </cell>
          <cell r="E718" t="str">
            <v>Sullivan Broadcasting Co.</v>
          </cell>
          <cell r="F718" t="str">
            <v>Sinclair Broadcast Group</v>
          </cell>
          <cell r="G718" t="str">
            <v>$60 million</v>
          </cell>
        </row>
        <row r="720">
          <cell r="A720">
            <v>35650</v>
          </cell>
          <cell r="B720" t="str">
            <v>WNEG-TV</v>
          </cell>
          <cell r="C720" t="str">
            <v>CBS</v>
          </cell>
          <cell r="D720" t="str">
            <v>Toccoa (Greenville-Spartanburg)</v>
          </cell>
          <cell r="E720" t="str">
            <v>Spartan Communications</v>
          </cell>
          <cell r="F720" t="str">
            <v>Stephens County Broadcasting</v>
          </cell>
          <cell r="G720" t="str">
            <v>$2.2 million</v>
          </cell>
        </row>
        <row r="722">
          <cell r="A722">
            <v>35653</v>
          </cell>
          <cell r="B722" t="str">
            <v>WUPL-TV</v>
          </cell>
          <cell r="C722" t="str">
            <v>UPN</v>
          </cell>
          <cell r="D722" t="str">
            <v>Slidell (New Orleans)</v>
          </cell>
          <cell r="E722" t="str">
            <v>Viacom</v>
          </cell>
          <cell r="F722" t="str">
            <v>Cox Communications</v>
          </cell>
          <cell r="G722" t="str">
            <v xml:space="preserve">$32.5 million </v>
          </cell>
        </row>
        <row r="723">
          <cell r="B723" t="str">
            <v>WUPL-TV</v>
          </cell>
          <cell r="C723" t="str">
            <v>UPN</v>
          </cell>
          <cell r="D723" t="str">
            <v>Slidell (New Orleans)</v>
          </cell>
          <cell r="E723" t="str">
            <v>Cox Communications (Option to buy LMA)</v>
          </cell>
          <cell r="F723" t="str">
            <v>Middle America (Larry Safir)</v>
          </cell>
          <cell r="G723" t="str">
            <v xml:space="preserve">$9.4 million </v>
          </cell>
        </row>
        <row r="725">
          <cell r="A725">
            <v>35653</v>
          </cell>
          <cell r="B725" t="str">
            <v>WNAC-TV</v>
          </cell>
          <cell r="C725" t="str">
            <v>Fox</v>
          </cell>
          <cell r="D725" t="str">
            <v>Providence, RI</v>
          </cell>
          <cell r="E725" t="str">
            <v>NA</v>
          </cell>
          <cell r="F725" t="str">
            <v>Hearst-Argyle Television</v>
          </cell>
          <cell r="G725" t="str">
            <v>$47.5 million</v>
          </cell>
        </row>
        <row r="727">
          <cell r="A727">
            <v>35653</v>
          </cell>
          <cell r="B727" t="str">
            <v>WFLI-TV</v>
          </cell>
          <cell r="C727" t="str">
            <v>IND</v>
          </cell>
          <cell r="D727" t="str">
            <v>Cleveland (Chattanooga)</v>
          </cell>
          <cell r="E727" t="str">
            <v>Lambert Broadcasting</v>
          </cell>
          <cell r="F727" t="str">
            <v>WFLI, Inc</v>
          </cell>
          <cell r="G727" t="str">
            <v>$7 million</v>
          </cell>
        </row>
        <row r="729">
          <cell r="A729">
            <v>35646</v>
          </cell>
          <cell r="B729" t="str">
            <v>KSGI-TV</v>
          </cell>
          <cell r="C729" t="str">
            <v>IND</v>
          </cell>
          <cell r="D729" t="str">
            <v>Cedar City (Salt Lake City), UT</v>
          </cell>
          <cell r="E729" t="str">
            <v>Bonneville International</v>
          </cell>
          <cell r="F729" t="str">
            <v>Seagull Communications</v>
          </cell>
          <cell r="G729" t="str">
            <v>$1 million</v>
          </cell>
        </row>
        <row r="731">
          <cell r="A731">
            <v>35646</v>
          </cell>
          <cell r="B731" t="str">
            <v>KSWT-TV</v>
          </cell>
          <cell r="C731" t="str">
            <v>CBS &amp; Telemundo</v>
          </cell>
          <cell r="D731" t="str">
            <v>Yuma, AZ</v>
          </cell>
          <cell r="E731" t="str">
            <v>Eclipse Media , LLC</v>
          </cell>
          <cell r="F731" t="str">
            <v>KB Media</v>
          </cell>
          <cell r="G731" t="str">
            <v>$3.25 million</v>
          </cell>
        </row>
        <row r="733">
          <cell r="A733">
            <v>35646</v>
          </cell>
          <cell r="B733" t="str">
            <v>KTNC-TV</v>
          </cell>
          <cell r="C733" t="str">
            <v>IND</v>
          </cell>
          <cell r="D733" t="str">
            <v>Concord (San Francisco)</v>
          </cell>
          <cell r="E733" t="str">
            <v>Pappas Telecasting</v>
          </cell>
          <cell r="F733" t="str">
            <v>Mitts Telecasting</v>
          </cell>
          <cell r="G733" t="str">
            <v>$7.825 million</v>
          </cell>
        </row>
        <row r="735">
          <cell r="A735">
            <v>35646</v>
          </cell>
          <cell r="B735" t="str">
            <v>KPWB-TV</v>
          </cell>
          <cell r="C735" t="str">
            <v>WB</v>
          </cell>
          <cell r="D735" t="str">
            <v>Sacramento, CA</v>
          </cell>
          <cell r="E735" t="str">
            <v>Viacom</v>
          </cell>
          <cell r="F735" t="str">
            <v>Pappas Telecasting</v>
          </cell>
          <cell r="G735" t="str">
            <v>$100+ million</v>
          </cell>
        </row>
        <row r="737">
          <cell r="A737" t="str">
            <v>Television Transactions — Third-Quarter 1997</v>
          </cell>
        </row>
        <row r="738">
          <cell r="A738" t="str">
            <v>Date Transaction</v>
          </cell>
          <cell r="D738" t="str">
            <v>Designated</v>
          </cell>
          <cell r="G738" t="str">
            <v>Price</v>
          </cell>
        </row>
        <row r="739">
          <cell r="A739" t="str">
            <v xml:space="preserve"> Announced</v>
          </cell>
          <cell r="B739" t="str">
            <v>Property</v>
          </cell>
          <cell r="C739" t="str">
            <v>Affiliation</v>
          </cell>
          <cell r="D739" t="str">
            <v>Marketing Area</v>
          </cell>
          <cell r="E739" t="str">
            <v>Purchaser</v>
          </cell>
          <cell r="F739" t="str">
            <v>Seller</v>
          </cell>
          <cell r="G739" t="str">
            <v xml:space="preserve"> (at Announcement of Deal)</v>
          </cell>
        </row>
        <row r="742">
          <cell r="A742">
            <v>35640</v>
          </cell>
          <cell r="B742" t="str">
            <v>KPLR-TV</v>
          </cell>
          <cell r="C742" t="str">
            <v>WB</v>
          </cell>
          <cell r="D742" t="str">
            <v>St. Louis</v>
          </cell>
          <cell r="E742" t="str">
            <v>Acme Television Holdings</v>
          </cell>
          <cell r="F742" t="str">
            <v>Koplar Communications</v>
          </cell>
          <cell r="G742" t="str">
            <v>$146 million</v>
          </cell>
        </row>
        <row r="744">
          <cell r="A744">
            <v>35640</v>
          </cell>
          <cell r="B744" t="str">
            <v>KRBC-TV</v>
          </cell>
          <cell r="C744" t="str">
            <v>NBC</v>
          </cell>
          <cell r="D744" t="str">
            <v>Abilene, TX</v>
          </cell>
          <cell r="E744" t="str">
            <v>Sunrise Television Corp.</v>
          </cell>
          <cell r="F744" t="str">
            <v>Abilene Radio and Television Co.</v>
          </cell>
          <cell r="G744" t="str">
            <v>$8.5 million</v>
          </cell>
        </row>
        <row r="745">
          <cell r="B745" t="str">
            <v>KACB-TV</v>
          </cell>
          <cell r="C745" t="str">
            <v>NBC</v>
          </cell>
          <cell r="D745" t="str">
            <v>San Angelo, TX</v>
          </cell>
          <cell r="E745" t="str">
            <v>Sunrise Television Corp.</v>
          </cell>
          <cell r="F745" t="str">
            <v>Abilene Radio and Television Co.</v>
          </cell>
          <cell r="G745" t="str">
            <v>$8.5 million</v>
          </cell>
        </row>
        <row r="747">
          <cell r="A747">
            <v>35640</v>
          </cell>
          <cell r="B747" t="str">
            <v>WKZX-TV</v>
          </cell>
          <cell r="C747" t="str">
            <v>inTV</v>
          </cell>
          <cell r="D747" t="str">
            <v>Cookeville (Nashville)</v>
          </cell>
          <cell r="E747" t="str">
            <v>Paxson Communications</v>
          </cell>
          <cell r="F747" t="str">
            <v>Roberts Broadcasting</v>
          </cell>
          <cell r="G747" t="str">
            <v>$4.3 million</v>
          </cell>
        </row>
        <row r="749">
          <cell r="A749">
            <v>35633</v>
          </cell>
          <cell r="B749" t="str">
            <v>KOTA-TV</v>
          </cell>
          <cell r="C749" t="str">
            <v>ABC</v>
          </cell>
          <cell r="D749" t="str">
            <v>Rapid City, WY</v>
          </cell>
          <cell r="E749" t="str">
            <v>Schurz Communications</v>
          </cell>
          <cell r="F749" t="str">
            <v>Duhamel Broadcasting</v>
          </cell>
          <cell r="G749" t="str">
            <v>Not Available</v>
          </cell>
        </row>
        <row r="750">
          <cell r="B750" t="str">
            <v>KHSD-TV</v>
          </cell>
          <cell r="C750" t="str">
            <v>SAT</v>
          </cell>
          <cell r="D750" t="str">
            <v>Deadwood, WY</v>
          </cell>
          <cell r="E750" t="str">
            <v>Schurz Communications</v>
          </cell>
          <cell r="F750" t="str">
            <v>Duhamel Broadcasting</v>
          </cell>
          <cell r="G750" t="str">
            <v>Not Available</v>
          </cell>
        </row>
        <row r="751">
          <cell r="B751" t="str">
            <v>KSGW-TV</v>
          </cell>
          <cell r="C751" t="str">
            <v>SAT</v>
          </cell>
          <cell r="D751" t="str">
            <v>Sheridan, WY</v>
          </cell>
          <cell r="E751" t="str">
            <v>Schurz Communications</v>
          </cell>
          <cell r="F751" t="str">
            <v>Duhamel Broadcasting</v>
          </cell>
          <cell r="G751" t="str">
            <v>Not Available</v>
          </cell>
        </row>
        <row r="752">
          <cell r="B752" t="str">
            <v>KDUH-TV</v>
          </cell>
          <cell r="C752" t="str">
            <v>ABC</v>
          </cell>
          <cell r="D752" t="str">
            <v>Scottsbluff, WY</v>
          </cell>
          <cell r="E752" t="str">
            <v>Schurz Communications</v>
          </cell>
          <cell r="F752" t="str">
            <v>Duhamel Broadcasting</v>
          </cell>
          <cell r="G752" t="str">
            <v>Not Available</v>
          </cell>
        </row>
        <row r="753">
          <cell r="B753" t="str">
            <v>3 radio stations in South Dakota and cable outlets</v>
          </cell>
        </row>
        <row r="755">
          <cell r="A755">
            <v>35632</v>
          </cell>
          <cell r="B755" t="str">
            <v>WIRB-TV</v>
          </cell>
          <cell r="C755" t="str">
            <v>inTV</v>
          </cell>
          <cell r="D755" t="str">
            <v>Melbourne (Orlando), FL</v>
          </cell>
          <cell r="E755" t="str">
            <v>Paxson Communications</v>
          </cell>
          <cell r="F755" t="str">
            <v>Christian Network Inc.</v>
          </cell>
          <cell r="G755" t="str">
            <v>$13.2 million</v>
          </cell>
        </row>
        <row r="757">
          <cell r="A757">
            <v>35632</v>
          </cell>
          <cell r="B757" t="str">
            <v>KUZZ-TV</v>
          </cell>
          <cell r="C757" t="str">
            <v>Univision</v>
          </cell>
          <cell r="D757" t="str">
            <v>Bakersfield, CA</v>
          </cell>
          <cell r="E757" t="str">
            <v>Univision Television Group</v>
          </cell>
          <cell r="F757" t="str">
            <v>Buck Owens Production Co.</v>
          </cell>
          <cell r="G757" t="str">
            <v>$14.0 million</v>
          </cell>
        </row>
        <row r="759">
          <cell r="A759">
            <v>35632</v>
          </cell>
          <cell r="B759" t="str">
            <v>KCPM-TV</v>
          </cell>
          <cell r="C759" t="str">
            <v>NBC</v>
          </cell>
          <cell r="D759" t="str">
            <v>Chico-Redding, CA</v>
          </cell>
          <cell r="E759" t="str">
            <v>GOCOM</v>
          </cell>
          <cell r="F759" t="str">
            <v>Cottonwood Communications</v>
          </cell>
          <cell r="G759" t="str">
            <v>$37.8 million</v>
          </cell>
        </row>
        <row r="760">
          <cell r="B760" t="str">
            <v>KSPR-TV</v>
          </cell>
          <cell r="C760" t="str">
            <v>ABC</v>
          </cell>
          <cell r="D760" t="str">
            <v>Springfield, MO</v>
          </cell>
          <cell r="E760" t="str">
            <v>GOCOM</v>
          </cell>
          <cell r="F760" t="str">
            <v>Cottonwood Communications</v>
          </cell>
          <cell r="G760" t="str">
            <v>$37.8 million</v>
          </cell>
        </row>
        <row r="761">
          <cell r="B761" t="str">
            <v>KMID-TV</v>
          </cell>
          <cell r="C761" t="str">
            <v>ABC</v>
          </cell>
          <cell r="D761" t="str">
            <v>Odessa-Midland, TX</v>
          </cell>
          <cell r="E761" t="str">
            <v>GOCOM</v>
          </cell>
          <cell r="F761" t="str">
            <v>Cottonwood Communications</v>
          </cell>
          <cell r="G761" t="str">
            <v>$37.8 million</v>
          </cell>
        </row>
        <row r="763">
          <cell r="A763">
            <v>35627</v>
          </cell>
          <cell r="B763" t="str">
            <v>KOKH-TV</v>
          </cell>
          <cell r="C763" t="str">
            <v>Fox</v>
          </cell>
          <cell r="D763" t="str">
            <v>Oklahoma City, OK</v>
          </cell>
          <cell r="E763" t="str">
            <v>Sinclair Broadcast Group</v>
          </cell>
          <cell r="F763" t="str">
            <v>News Corp. (Heritage Media)</v>
          </cell>
          <cell r="G763" t="str">
            <v>$630 million</v>
          </cell>
        </row>
        <row r="764">
          <cell r="B764" t="str">
            <v>WCHS-TV</v>
          </cell>
          <cell r="C764" t="str">
            <v>ABC</v>
          </cell>
          <cell r="D764" t="str">
            <v>Charleston-Huntington, WV</v>
          </cell>
          <cell r="E764" t="str">
            <v>Sinclair Broadcast Group</v>
          </cell>
          <cell r="F764" t="str">
            <v>News Corp. (Heritage Media)</v>
          </cell>
          <cell r="G764" t="str">
            <v>$630 million</v>
          </cell>
        </row>
        <row r="765">
          <cell r="B765" t="str">
            <v>WEAR-TV</v>
          </cell>
          <cell r="C765" t="str">
            <v>ABC</v>
          </cell>
          <cell r="D765" t="str">
            <v>Mobile-Pensacola, FL</v>
          </cell>
          <cell r="E765" t="str">
            <v>Sinclair Broadcast Group</v>
          </cell>
          <cell r="F765" t="str">
            <v>News Corp. (Heritage Media)</v>
          </cell>
          <cell r="G765" t="str">
            <v>$630 million</v>
          </cell>
        </row>
        <row r="766">
          <cell r="B766" t="str">
            <v>WPTZ-TV</v>
          </cell>
          <cell r="C766" t="str">
            <v>NBC</v>
          </cell>
          <cell r="D766" t="str">
            <v>Burlington, VT - Plattsburgh, NY</v>
          </cell>
          <cell r="E766" t="str">
            <v>Sinclair Broadcast Group</v>
          </cell>
          <cell r="F766" t="str">
            <v>News Corp. (Heritage Media)</v>
          </cell>
          <cell r="G766" t="str">
            <v>$630 million</v>
          </cell>
        </row>
        <row r="767">
          <cell r="B767" t="str">
            <v>WNNE-TV</v>
          </cell>
          <cell r="C767" t="str">
            <v>NBC (Simulcast)</v>
          </cell>
          <cell r="D767" t="str">
            <v>Burlington, VT - Plattsburgh, NY</v>
          </cell>
          <cell r="E767" t="str">
            <v>Sinclair Broadcast Group</v>
          </cell>
          <cell r="F767" t="str">
            <v>News Corp. (Heritage Media)</v>
          </cell>
          <cell r="G767" t="str">
            <v>$630 million</v>
          </cell>
        </row>
        <row r="768">
          <cell r="B768" t="str">
            <v>WFGX-TV</v>
          </cell>
          <cell r="C768" t="str">
            <v>WB</v>
          </cell>
          <cell r="D768" t="str">
            <v>Mobile-Pensacola, FL</v>
          </cell>
          <cell r="E768" t="str">
            <v>Sinclair Broadcast Group</v>
          </cell>
          <cell r="F768" t="str">
            <v>News Corp. (Heritage Media)</v>
          </cell>
          <cell r="G768" t="str">
            <v>$630 million</v>
          </cell>
        </row>
        <row r="769">
          <cell r="B769" t="str">
            <v>Twenty-four radio stations in St. Louis, Portland, Kansas City, Milwaukee, Norfolk, New Orleans and Rochester</v>
          </cell>
        </row>
        <row r="771">
          <cell r="A771">
            <v>35625</v>
          </cell>
          <cell r="B771" t="str">
            <v>WELU-TV</v>
          </cell>
          <cell r="C771" t="str">
            <v>Independent</v>
          </cell>
          <cell r="D771" t="str">
            <v>Aguadillar, P.R.</v>
          </cell>
          <cell r="E771" t="str">
            <v>Iglesia Pabellon de la Victoria Movimiento Iglesias de Fe</v>
          </cell>
          <cell r="F771" t="str">
            <v>Healthy Christian Family Media</v>
          </cell>
          <cell r="G771" t="str">
            <v>$0.5 million</v>
          </cell>
        </row>
        <row r="773">
          <cell r="A773" t="str">
            <v>Television Transactions — Second-Quarter 1997</v>
          </cell>
        </row>
        <row r="774">
          <cell r="A774" t="str">
            <v>Date Transaction</v>
          </cell>
          <cell r="D774" t="str">
            <v>Designated</v>
          </cell>
          <cell r="G774" t="str">
            <v>Price</v>
          </cell>
        </row>
        <row r="775">
          <cell r="A775" t="str">
            <v xml:space="preserve"> Announced</v>
          </cell>
          <cell r="B775" t="str">
            <v>Property</v>
          </cell>
          <cell r="C775" t="str">
            <v>Affiliation</v>
          </cell>
          <cell r="D775" t="str">
            <v>Marketing Area</v>
          </cell>
          <cell r="E775" t="str">
            <v>Purchaser</v>
          </cell>
          <cell r="F775" t="str">
            <v>Seller</v>
          </cell>
          <cell r="G775" t="str">
            <v xml:space="preserve"> (at Announcement of Deal)</v>
          </cell>
        </row>
        <row r="777">
          <cell r="A777">
            <v>35611</v>
          </cell>
          <cell r="B777" t="str">
            <v>WINT-TV</v>
          </cell>
          <cell r="C777" t="str">
            <v>WB</v>
          </cell>
          <cell r="D777" t="str">
            <v>Knoxville, TN</v>
          </cell>
          <cell r="E777" t="str">
            <v>Acme Television, LLC</v>
          </cell>
          <cell r="F777" t="str">
            <v>Crossville TV LP</v>
          </cell>
          <cell r="G777" t="str">
            <v>$13.2 million</v>
          </cell>
        </row>
        <row r="779">
          <cell r="A779">
            <v>35604</v>
          </cell>
          <cell r="B779" t="str">
            <v>KSVI-TV</v>
          </cell>
          <cell r="C779" t="str">
            <v>ABC</v>
          </cell>
          <cell r="D779" t="str">
            <v>Billings, MT</v>
          </cell>
          <cell r="E779" t="str">
            <v>Great Trails Broadcasting</v>
          </cell>
          <cell r="F779" t="str">
            <v>Big Horn Communications</v>
          </cell>
          <cell r="G779" t="str">
            <v>$17.37 million</v>
          </cell>
        </row>
        <row r="781">
          <cell r="A781">
            <v>35604</v>
          </cell>
          <cell r="B781" t="str">
            <v>WKCF-TV</v>
          </cell>
          <cell r="C781" t="str">
            <v>Independent</v>
          </cell>
          <cell r="D781" t="str">
            <v>Orlando, FA</v>
          </cell>
          <cell r="E781" t="str">
            <v>Press Communications LLC</v>
          </cell>
          <cell r="F781" t="str">
            <v>Press Broadcasting Co. Inc.</v>
          </cell>
          <cell r="G781" t="str">
            <v>$65 million</v>
          </cell>
        </row>
        <row r="782">
          <cell r="B782" t="str">
            <v>Plus WBUB-AM and WKXW-FM in Trenton, NJ and WBSS-FM in Millville (Atlantic City, NJ)</v>
          </cell>
        </row>
        <row r="784">
          <cell r="A784">
            <v>35597</v>
          </cell>
          <cell r="B784" t="str">
            <v>KLDO-TV</v>
          </cell>
          <cell r="C784" t="str">
            <v>Telemundo</v>
          </cell>
          <cell r="D784" t="str">
            <v>Laredo, TX</v>
          </cell>
          <cell r="E784" t="str">
            <v>Entravision Communications</v>
          </cell>
          <cell r="F784" t="str">
            <v>Panorama Broadcasting</v>
          </cell>
          <cell r="G784" t="str">
            <v>$6.2 million</v>
          </cell>
        </row>
        <row r="786">
          <cell r="A786">
            <v>35590</v>
          </cell>
          <cell r="B786" t="str">
            <v>WCPX-TV</v>
          </cell>
          <cell r="C786" t="str">
            <v>CBS</v>
          </cell>
          <cell r="D786" t="str">
            <v>Orlando, FA</v>
          </cell>
          <cell r="E786" t="str">
            <v>Post-Newsweek Stations</v>
          </cell>
          <cell r="F786" t="str">
            <v>Meredith</v>
          </cell>
          <cell r="G786" t="str">
            <v>Swap - $375 million</v>
          </cell>
        </row>
        <row r="787">
          <cell r="B787" t="str">
            <v>WFSB-TV</v>
          </cell>
          <cell r="C787" t="str">
            <v>CBS</v>
          </cell>
          <cell r="D787" t="str">
            <v>Hartford/New Haven, CT</v>
          </cell>
          <cell r="E787" t="str">
            <v>Meredith</v>
          </cell>
          <cell r="F787" t="str">
            <v>Post-Newsweek Stations</v>
          </cell>
          <cell r="G787" t="str">
            <v>Swap - $375 million</v>
          </cell>
        </row>
        <row r="789">
          <cell r="A789">
            <v>35590</v>
          </cell>
          <cell r="B789" t="str">
            <v>WEFC-TV</v>
          </cell>
          <cell r="C789" t="str">
            <v>REL (to be inTV)</v>
          </cell>
          <cell r="D789" t="str">
            <v>Roanoke (Lynchburg, VA)</v>
          </cell>
          <cell r="E789" t="str">
            <v>Paxson Communications</v>
          </cell>
          <cell r="F789" t="str">
            <v>Vine &amp; Branch Inc.</v>
          </cell>
          <cell r="G789" t="str">
            <v>$5.5 million</v>
          </cell>
        </row>
        <row r="791">
          <cell r="A791">
            <v>35590</v>
          </cell>
          <cell r="B791" t="str">
            <v>KHAS-TV</v>
          </cell>
          <cell r="C791" t="str">
            <v>NBC</v>
          </cell>
          <cell r="D791" t="str">
            <v>Hastings (Lincoln, NE)</v>
          </cell>
          <cell r="E791" t="str">
            <v>North Platte Television</v>
          </cell>
          <cell r="F791" t="str">
            <v>Nebraska Television</v>
          </cell>
          <cell r="G791" t="str">
            <v>$4.5 million</v>
          </cell>
        </row>
        <row r="793">
          <cell r="A793">
            <v>35576</v>
          </cell>
          <cell r="B793" t="str">
            <v>KTVC-TV</v>
          </cell>
          <cell r="C793" t="str">
            <v>Dark (to be inTV)</v>
          </cell>
          <cell r="D793" t="str">
            <v>Cedar Rapids, IA</v>
          </cell>
          <cell r="E793" t="str">
            <v>Paxson Communications</v>
          </cell>
          <cell r="F793" t="str">
            <v>Anthony J. Fant</v>
          </cell>
          <cell r="G793" t="str">
            <v>$5 million</v>
          </cell>
        </row>
        <row r="794">
          <cell r="B794" t="str">
            <v>WAQF-TV</v>
          </cell>
          <cell r="C794" t="str">
            <v>Dark (to be inTV)</v>
          </cell>
          <cell r="D794" t="str">
            <v>Batavia (Buffalo, NY)</v>
          </cell>
          <cell r="G794" t="str">
            <v>$3 million</v>
          </cell>
        </row>
        <row r="796">
          <cell r="A796">
            <v>35569</v>
          </cell>
          <cell r="B796" t="str">
            <v>KENS-TV</v>
          </cell>
          <cell r="C796" t="str">
            <v>CBS</v>
          </cell>
          <cell r="D796" t="str">
            <v>San Antonio, TX</v>
          </cell>
          <cell r="E796" t="str">
            <v>Scripps-Howard</v>
          </cell>
          <cell r="F796" t="str">
            <v>Harte-Hanks Communications</v>
          </cell>
          <cell r="G796" t="str">
            <v>$775 million for all assets</v>
          </cell>
        </row>
        <row r="797">
          <cell r="B797" t="str">
            <v>6 daily newspapers (including Corpus Christi, Abilene, Plano)</v>
          </cell>
        </row>
        <row r="798">
          <cell r="B798" t="str">
            <v>25 weekly newspapers</v>
          </cell>
        </row>
        <row r="800">
          <cell r="A800">
            <v>35569</v>
          </cell>
          <cell r="B800" t="str">
            <v>WBIS-TV</v>
          </cell>
          <cell r="C800" t="str">
            <v>Independent</v>
          </cell>
          <cell r="D800" t="str">
            <v>New York</v>
          </cell>
          <cell r="E800" t="str">
            <v>Paxson Communications</v>
          </cell>
          <cell r="F800" t="str">
            <v>ITT-Dow Jones Television</v>
          </cell>
          <cell r="G800">
            <v>257.5</v>
          </cell>
        </row>
        <row r="802">
          <cell r="A802">
            <v>35569</v>
          </cell>
          <cell r="B802" t="str">
            <v>WJAC-TV</v>
          </cell>
          <cell r="C802" t="str">
            <v>NBC</v>
          </cell>
          <cell r="D802" t="str">
            <v>Johnstown (Altoona, PA)</v>
          </cell>
          <cell r="E802" t="str">
            <v>Sunrise Television Corp.</v>
          </cell>
          <cell r="F802" t="str">
            <v>Richard Meyer, Johnstown</v>
          </cell>
          <cell r="G802" t="str">
            <v>$36 million</v>
          </cell>
        </row>
        <row r="804">
          <cell r="A804">
            <v>35569</v>
          </cell>
          <cell r="B804" t="str">
            <v>WICZ-TV</v>
          </cell>
          <cell r="C804" t="str">
            <v>Fox</v>
          </cell>
          <cell r="D804" t="str">
            <v>Binghamton, NY</v>
          </cell>
          <cell r="E804" t="str">
            <v>Northwest Broadcasting Inc.</v>
          </cell>
          <cell r="F804" t="str">
            <v>Stainless Broadcasting Co.</v>
          </cell>
          <cell r="G804" t="str">
            <v>$16.5 million</v>
          </cell>
        </row>
        <row r="805">
          <cell r="B805" t="str">
            <v>KTVZ-TV</v>
          </cell>
          <cell r="C805" t="str">
            <v>NBC</v>
          </cell>
          <cell r="D805" t="str">
            <v>Bend, OR</v>
          </cell>
          <cell r="E805" t="str">
            <v>Northwest Broadcasting Inc.</v>
          </cell>
          <cell r="F805" t="str">
            <v>Stainless Broadcasting Co.</v>
          </cell>
          <cell r="G805" t="str">
            <v>$16.5 million</v>
          </cell>
        </row>
        <row r="807">
          <cell r="A807">
            <v>35569</v>
          </cell>
          <cell r="B807" t="str">
            <v>WAWB-TV</v>
          </cell>
          <cell r="C807" t="str">
            <v>WB</v>
          </cell>
          <cell r="D807" t="str">
            <v>Ashland (Richmond, VA)</v>
          </cell>
          <cell r="E807" t="str">
            <v>James L. Lockwood Jr.</v>
          </cell>
          <cell r="F807" t="str">
            <v>Bell Broadcasting LLC</v>
          </cell>
          <cell r="G807" t="str">
            <v>$10 million</v>
          </cell>
        </row>
        <row r="809">
          <cell r="A809">
            <v>35569</v>
          </cell>
          <cell r="B809" t="str">
            <v>WSCO-TV</v>
          </cell>
          <cell r="C809" t="str">
            <v>Indep. (to be inTV)</v>
          </cell>
          <cell r="D809" t="str">
            <v>Suring (Green Bay, WI)</v>
          </cell>
          <cell r="E809" t="str">
            <v>Paxson Communications</v>
          </cell>
          <cell r="F809" t="str">
            <v>VCY/America Inc.</v>
          </cell>
          <cell r="G809" t="str">
            <v>$4.75 million</v>
          </cell>
        </row>
        <row r="812">
          <cell r="A812" t="str">
            <v>Television Transactions — Second-Quarter 1997</v>
          </cell>
        </row>
        <row r="813">
          <cell r="A813" t="str">
            <v>Date Transaction</v>
          </cell>
          <cell r="D813" t="str">
            <v>Designated</v>
          </cell>
          <cell r="G813" t="str">
            <v>Price</v>
          </cell>
        </row>
        <row r="814">
          <cell r="A814" t="str">
            <v xml:space="preserve"> Announced</v>
          </cell>
          <cell r="B814" t="str">
            <v>Property</v>
          </cell>
          <cell r="C814" t="str">
            <v>Affiliation</v>
          </cell>
          <cell r="D814" t="str">
            <v>Marketing Area</v>
          </cell>
          <cell r="E814" t="str">
            <v>Purchaser</v>
          </cell>
          <cell r="F814" t="str">
            <v>Seller</v>
          </cell>
          <cell r="G814" t="str">
            <v xml:space="preserve"> (at Announcement of Deal)</v>
          </cell>
        </row>
        <row r="816">
          <cell r="A816">
            <v>35569</v>
          </cell>
          <cell r="B816" t="str">
            <v>KBVU-TV</v>
          </cell>
          <cell r="C816" t="str">
            <v>Fox</v>
          </cell>
          <cell r="D816" t="str">
            <v>Eureka, CA</v>
          </cell>
          <cell r="E816" t="str">
            <v>Sainte Partners II LP</v>
          </cell>
          <cell r="F816" t="str">
            <v>Sharon D. Sepulveda, Modesto, CA</v>
          </cell>
          <cell r="G816" t="str">
            <v>$150,000 (remaining 51%)</v>
          </cell>
        </row>
        <row r="818">
          <cell r="A818">
            <v>35555</v>
          </cell>
          <cell r="B818" t="str">
            <v>WPCB-TV</v>
          </cell>
          <cell r="C818" t="str">
            <v>REL</v>
          </cell>
          <cell r="D818" t="str">
            <v>Greensburg (Pittsburgh, PA)</v>
          </cell>
          <cell r="E818" t="str">
            <v>Paxson Communications</v>
          </cell>
          <cell r="F818" t="str">
            <v>Cornerstone TeleVision</v>
          </cell>
          <cell r="G818" t="str">
            <v>$35 million</v>
          </cell>
        </row>
        <row r="820">
          <cell r="A820">
            <v>35548</v>
          </cell>
          <cell r="B820" t="str">
            <v>WPMC-TV</v>
          </cell>
          <cell r="C820" t="str">
            <v>Independent/Trinity</v>
          </cell>
          <cell r="D820" t="str">
            <v>Jellico (Knoxville, TN)</v>
          </cell>
          <cell r="E820" t="str">
            <v>Global Broadcasting Systems</v>
          </cell>
          <cell r="F820" t="str">
            <v>Pine Mountain Christian Broadcasting</v>
          </cell>
          <cell r="G820" t="str">
            <v>$4.1 million</v>
          </cell>
        </row>
        <row r="822">
          <cell r="A822">
            <v>35548</v>
          </cell>
          <cell r="B822" t="str">
            <v>KVYE-TV</v>
          </cell>
          <cell r="C822" t="str">
            <v>Univision</v>
          </cell>
          <cell r="D822" t="str">
            <v>El Centro, CA (Yuma, AZ)</v>
          </cell>
          <cell r="E822" t="str">
            <v>Entravision Communications</v>
          </cell>
          <cell r="F822" t="str">
            <v>La Paz Wireless Corp.</v>
          </cell>
          <cell r="G822" t="str">
            <v>$0.2 million</v>
          </cell>
        </row>
        <row r="824">
          <cell r="A824">
            <v>35548</v>
          </cell>
          <cell r="B824" t="str">
            <v>KHFT-TV</v>
          </cell>
          <cell r="C824" t="str">
            <v>Independent</v>
          </cell>
          <cell r="D824" t="str">
            <v>Hobbs/Albuquerque (Santa Fe, NM)</v>
          </cell>
          <cell r="E824" t="str">
            <v>Ramar Communications</v>
          </cell>
          <cell r="F824" t="str">
            <v>Broadcast Services of the Southwest</v>
          </cell>
          <cell r="G824" t="str">
            <v>$0.2 million</v>
          </cell>
        </row>
        <row r="826">
          <cell r="A826">
            <v>35541</v>
          </cell>
          <cell r="B826" t="str">
            <v>KTAB-TV</v>
          </cell>
          <cell r="C826" t="str">
            <v>CBS</v>
          </cell>
          <cell r="D826" t="str">
            <v>Abilene, TX</v>
          </cell>
          <cell r="E826" t="str">
            <v>Alta Communications VI LP</v>
          </cell>
          <cell r="F826" t="str">
            <v>ShootingStar Inc.</v>
          </cell>
          <cell r="G826" t="str">
            <v>$3.3 million (80% purchase)</v>
          </cell>
        </row>
        <row r="828">
          <cell r="A828">
            <v>35541</v>
          </cell>
          <cell r="B828" t="str">
            <v>KKAG-TV</v>
          </cell>
          <cell r="C828" t="str">
            <v>inTV</v>
          </cell>
          <cell r="D828" t="str">
            <v>Porterville (Fresno)</v>
          </cell>
          <cell r="E828" t="str">
            <v>Paxson Communications</v>
          </cell>
          <cell r="F828" t="str">
            <v>Kralowec Children's Family Trust</v>
          </cell>
          <cell r="G828" t="str">
            <v>$7.96 million</v>
          </cell>
        </row>
        <row r="830">
          <cell r="A830">
            <v>35534</v>
          </cell>
          <cell r="B830" t="str">
            <v>WSBX-TV</v>
          </cell>
          <cell r="C830" t="str">
            <v>HSN (to be inTV)</v>
          </cell>
          <cell r="D830" t="str">
            <v>Anne Arbor (Detroit)</v>
          </cell>
          <cell r="E830" t="str">
            <v>Paxson Communications</v>
          </cell>
          <cell r="F830" t="str">
            <v>Blackstar LLC</v>
          </cell>
          <cell r="G830" t="str">
            <v>$35.0 million</v>
          </cell>
        </row>
        <row r="832">
          <cell r="A832">
            <v>35534</v>
          </cell>
          <cell r="B832" t="str">
            <v>WMCF-TV</v>
          </cell>
          <cell r="C832" t="str">
            <v>Trinity</v>
          </cell>
          <cell r="D832" t="str">
            <v>Montgomery, AL</v>
          </cell>
          <cell r="E832" t="str">
            <v>All American TV</v>
          </cell>
          <cell r="F832" t="str">
            <v>Sonlight Broadcasting Systems</v>
          </cell>
          <cell r="G832" t="str">
            <v>$30.0 million</v>
          </cell>
        </row>
        <row r="833">
          <cell r="B833" t="str">
            <v>WMPV-TV</v>
          </cell>
          <cell r="C833" t="str">
            <v>Trinity</v>
          </cell>
          <cell r="D833" t="str">
            <v>Mobile, AL (Pensacola, FA)</v>
          </cell>
          <cell r="E833" t="str">
            <v>All American TV</v>
          </cell>
          <cell r="F833" t="str">
            <v>Sonlight Broadcasting Systems</v>
          </cell>
          <cell r="G833" t="str">
            <v>$30.0 million</v>
          </cell>
        </row>
        <row r="834">
          <cell r="B834" t="str">
            <v>WBUY-TV</v>
          </cell>
          <cell r="C834" t="str">
            <v>Trinity</v>
          </cell>
          <cell r="D834" t="str">
            <v>Holly Srings, MS (Memphis)</v>
          </cell>
          <cell r="E834" t="str">
            <v>All American TV</v>
          </cell>
          <cell r="F834" t="str">
            <v>Sonlight Broadcasting Systems</v>
          </cell>
          <cell r="G834" t="str">
            <v>$30.0 million</v>
          </cell>
        </row>
        <row r="835">
          <cell r="B835" t="str">
            <v>WELF-TV</v>
          </cell>
          <cell r="C835" t="str">
            <v>Trinity</v>
          </cell>
          <cell r="D835" t="str">
            <v>Dalton, GA (Chattanooga)</v>
          </cell>
          <cell r="E835" t="str">
            <v>All American TV</v>
          </cell>
          <cell r="F835" t="str">
            <v>Sonlight Broadcasting Systems</v>
          </cell>
          <cell r="G835" t="str">
            <v>$30.0 million</v>
          </cell>
        </row>
        <row r="836">
          <cell r="B836" t="str">
            <v>WPGD-TV</v>
          </cell>
          <cell r="C836" t="str">
            <v>Trinity</v>
          </cell>
          <cell r="D836" t="str">
            <v>Hendersonville (Nashville)</v>
          </cell>
          <cell r="E836" t="str">
            <v>All American TV</v>
          </cell>
          <cell r="F836" t="str">
            <v>Sonlight Broadcasting Systems</v>
          </cell>
          <cell r="G836" t="str">
            <v>$30.0 million</v>
          </cell>
        </row>
        <row r="838">
          <cell r="A838">
            <v>35534</v>
          </cell>
          <cell r="B838" t="str">
            <v>WWAY-TV</v>
          </cell>
          <cell r="C838" t="str">
            <v>ABC</v>
          </cell>
          <cell r="D838" t="str">
            <v>Wilmington, NC</v>
          </cell>
          <cell r="E838" t="str">
            <v>Kelso Investment Associates V LP</v>
          </cell>
          <cell r="F838" t="str">
            <v>Mario Baeza, Englewood, NJ</v>
          </cell>
          <cell r="G838" t="str">
            <v>$9.6 million</v>
          </cell>
        </row>
        <row r="840">
          <cell r="A840">
            <v>35534</v>
          </cell>
          <cell r="B840" t="str">
            <v>WJXX-TV</v>
          </cell>
          <cell r="C840" t="str">
            <v>ABC</v>
          </cell>
          <cell r="D840" t="str">
            <v>Orange Park (Jacksonville, FL)</v>
          </cell>
          <cell r="E840" t="str">
            <v>Allbritton Communications</v>
          </cell>
          <cell r="F840" t="str">
            <v>WPR LP</v>
          </cell>
          <cell r="G840" t="str">
            <v>$5.0 million</v>
          </cell>
        </row>
        <row r="843">
          <cell r="A843" t="str">
            <v>Television Transactions — First-Quarter 1997</v>
          </cell>
        </row>
        <row r="844">
          <cell r="A844" t="str">
            <v>Date Transaction</v>
          </cell>
          <cell r="D844" t="str">
            <v>Designated</v>
          </cell>
          <cell r="G844" t="str">
            <v>Price</v>
          </cell>
        </row>
        <row r="845">
          <cell r="A845" t="str">
            <v xml:space="preserve"> Announced</v>
          </cell>
          <cell r="B845" t="str">
            <v>Property</v>
          </cell>
          <cell r="C845" t="str">
            <v>Affiliation</v>
          </cell>
          <cell r="D845" t="str">
            <v>Marketing Area</v>
          </cell>
          <cell r="E845" t="str">
            <v>Purchaser</v>
          </cell>
          <cell r="F845" t="str">
            <v>Seller</v>
          </cell>
          <cell r="G845" t="str">
            <v xml:space="preserve"> (at Announcement of Deal)</v>
          </cell>
        </row>
        <row r="847">
          <cell r="A847">
            <v>35520</v>
          </cell>
          <cell r="B847" t="str">
            <v>KTVH-TV</v>
          </cell>
          <cell r="C847" t="str">
            <v>NBC</v>
          </cell>
          <cell r="D847" t="str">
            <v>Helena, Montana</v>
          </cell>
          <cell r="E847" t="str">
            <v>Sunbelt Communications</v>
          </cell>
          <cell r="F847" t="str">
            <v>Big Sky Broadcasting, LP</v>
          </cell>
          <cell r="G847" t="str">
            <v>$3.45 million</v>
          </cell>
        </row>
        <row r="849">
          <cell r="A849">
            <v>35515</v>
          </cell>
          <cell r="B849" t="str">
            <v>KITV-TV</v>
          </cell>
          <cell r="C849" t="str">
            <v>ABC</v>
          </cell>
          <cell r="D849" t="str">
            <v>Honolulu</v>
          </cell>
          <cell r="E849" t="str">
            <v>Merging with Hearst Television Group (Hearst with 83%)</v>
          </cell>
          <cell r="F849" t="str">
            <v>Argyle Television Shareholders will own 17%</v>
          </cell>
          <cell r="G849" t="str">
            <v>Approximately $525 million</v>
          </cell>
        </row>
        <row r="850">
          <cell r="B850" t="str">
            <v>KMAU-TV</v>
          </cell>
          <cell r="C850" t="str">
            <v>SAT</v>
          </cell>
          <cell r="D850" t="str">
            <v>Honolulu</v>
          </cell>
          <cell r="E850" t="str">
            <v>Merging with Hearst Television Group (Hearst with 83%)</v>
          </cell>
          <cell r="F850" t="str">
            <v>Argyle Television Shareholders will own 17%</v>
          </cell>
          <cell r="G850" t="str">
            <v>Approximately $525 million</v>
          </cell>
        </row>
        <row r="851">
          <cell r="B851" t="str">
            <v>KHVO-TV</v>
          </cell>
          <cell r="C851" t="str">
            <v>SAT</v>
          </cell>
          <cell r="D851" t="str">
            <v>Honolulu</v>
          </cell>
          <cell r="E851" t="str">
            <v>Merging with Hearst Television Group (Hearst with 83%)</v>
          </cell>
          <cell r="F851" t="str">
            <v>Argyle Television Shareholders will own 17%</v>
          </cell>
          <cell r="G851" t="str">
            <v>Approximately $525 million</v>
          </cell>
        </row>
        <row r="852">
          <cell r="B852" t="str">
            <v>WAPT-TV</v>
          </cell>
          <cell r="C852" t="str">
            <v>ABC</v>
          </cell>
          <cell r="D852" t="str">
            <v>Jackson, MS</v>
          </cell>
          <cell r="E852" t="str">
            <v>Merging with Hearst Television Group (Hearst with 83%)</v>
          </cell>
          <cell r="F852" t="str">
            <v>Argyle Television Shareholders will own 17%</v>
          </cell>
          <cell r="G852" t="str">
            <v>Approximately $525 million</v>
          </cell>
        </row>
        <row r="853">
          <cell r="B853" t="str">
            <v>WNAC-TV</v>
          </cell>
          <cell r="C853" t="str">
            <v>FOX</v>
          </cell>
          <cell r="D853" t="str">
            <v>Providence</v>
          </cell>
          <cell r="E853" t="str">
            <v>Merging with Hearst Television Group (Hearst with 83%)</v>
          </cell>
          <cell r="F853" t="str">
            <v>Argyle Television Shareholders will own 17%</v>
          </cell>
          <cell r="G853" t="str">
            <v>Approximately $525 million</v>
          </cell>
        </row>
        <row r="854">
          <cell r="B854" t="str">
            <v>KHBS-TV</v>
          </cell>
          <cell r="C854" t="str">
            <v>ABC</v>
          </cell>
          <cell r="D854" t="str">
            <v>Fort Smith, AK</v>
          </cell>
          <cell r="E854" t="str">
            <v>Merging with Hearst Television Group (Hearst with 83%)</v>
          </cell>
          <cell r="F854" t="str">
            <v>Argyle Television Shareholders will own 17%</v>
          </cell>
          <cell r="G854" t="str">
            <v>Approximately $525 million</v>
          </cell>
        </row>
        <row r="855">
          <cell r="B855" t="str">
            <v>KHOG-TV</v>
          </cell>
          <cell r="C855" t="str">
            <v>SAT</v>
          </cell>
          <cell r="D855" t="str">
            <v>Fayetteville, AK (Ft. Smith)</v>
          </cell>
          <cell r="E855" t="str">
            <v>Merging with Hearst Television Group (Hearst with 83%)</v>
          </cell>
          <cell r="F855" t="str">
            <v>Argyle Television Shareholders will own 17%</v>
          </cell>
          <cell r="G855" t="str">
            <v>Approximately $525 million</v>
          </cell>
        </row>
        <row r="856">
          <cell r="B856" t="str">
            <v>WLWT-TV</v>
          </cell>
          <cell r="C856" t="str">
            <v>NBC</v>
          </cell>
          <cell r="D856" t="str">
            <v>Cincinnati</v>
          </cell>
          <cell r="E856" t="str">
            <v>Merging with Hearst Television Group (Hearst with 83%)</v>
          </cell>
          <cell r="F856" t="str">
            <v>Argyle Television Shareholders will own 17%</v>
          </cell>
          <cell r="G856" t="str">
            <v>Approximately $525 million</v>
          </cell>
        </row>
        <row r="857">
          <cell r="B857" t="str">
            <v>KOCO-TV</v>
          </cell>
          <cell r="C857" t="str">
            <v>ABC</v>
          </cell>
          <cell r="D857" t="str">
            <v>Oklahoma City</v>
          </cell>
          <cell r="E857" t="str">
            <v>Merging with Hearst Television Group (Hearst with 83%)</v>
          </cell>
          <cell r="F857" t="str">
            <v>Argyle Television Shareholders will own 17%</v>
          </cell>
          <cell r="G857" t="str">
            <v>Approximately $525 million</v>
          </cell>
        </row>
        <row r="859">
          <cell r="A859">
            <v>35515</v>
          </cell>
          <cell r="B859" t="str">
            <v>WPBF-TV</v>
          </cell>
          <cell r="C859" t="str">
            <v>ABC</v>
          </cell>
          <cell r="D859" t="str">
            <v>West Palm Beach</v>
          </cell>
          <cell r="E859" t="str">
            <v>Hearst Corp.</v>
          </cell>
          <cell r="F859" t="str">
            <v>Paxson Communications</v>
          </cell>
          <cell r="G859" t="str">
            <v>$85 million</v>
          </cell>
        </row>
        <row r="861">
          <cell r="A861">
            <v>35513</v>
          </cell>
          <cell r="B861" t="str">
            <v>KRMT-TV</v>
          </cell>
          <cell r="C861" t="str">
            <v>IND</v>
          </cell>
          <cell r="D861" t="str">
            <v>Denver</v>
          </cell>
          <cell r="E861" t="str">
            <v>Community Television Educators</v>
          </cell>
          <cell r="F861" t="str">
            <v>Family Bible Chapel</v>
          </cell>
          <cell r="G861" t="str">
            <v>$1.95 million</v>
          </cell>
        </row>
        <row r="863">
          <cell r="A863">
            <v>35513</v>
          </cell>
          <cell r="B863" t="str">
            <v>WDHS-TV</v>
          </cell>
          <cell r="C863" t="str">
            <v>IND</v>
          </cell>
          <cell r="D863" t="str">
            <v>Iron Mountain (Marquette, Mich)</v>
          </cell>
          <cell r="E863" t="str">
            <v>MICI Inc.</v>
          </cell>
          <cell r="F863" t="str">
            <v>W. Russell Withers</v>
          </cell>
          <cell r="G863" t="str">
            <v>$2 million</v>
          </cell>
        </row>
        <row r="865">
          <cell r="A865">
            <v>35513</v>
          </cell>
          <cell r="B865" t="str">
            <v>WXXV-TV</v>
          </cell>
          <cell r="C865" t="str">
            <v>Fox</v>
          </cell>
          <cell r="D865" t="str">
            <v>Gulfport (Biloxi), Miss.</v>
          </cell>
          <cell r="E865" t="str">
            <v>Morris Newspaper Corp.</v>
          </cell>
          <cell r="F865" t="str">
            <v>Prime Cities Broadcasters</v>
          </cell>
          <cell r="G865" t="str">
            <v>$17.5 million</v>
          </cell>
        </row>
        <row r="867">
          <cell r="A867">
            <v>35513</v>
          </cell>
          <cell r="B867" t="str">
            <v>KWBP-TV</v>
          </cell>
          <cell r="C867" t="str">
            <v>WB</v>
          </cell>
          <cell r="D867" t="str">
            <v>Salem/Portland, OR</v>
          </cell>
          <cell r="E867" t="str">
            <v xml:space="preserve">Acme Television Holdings </v>
          </cell>
          <cell r="F867" t="str">
            <v>Peregrine Communications, Ltd.</v>
          </cell>
          <cell r="G867" t="str">
            <v>$17.6 million</v>
          </cell>
        </row>
        <row r="869">
          <cell r="A869">
            <v>35513</v>
          </cell>
          <cell r="B869" t="str">
            <v>KAAL-TV</v>
          </cell>
          <cell r="C869" t="str">
            <v>ABC</v>
          </cell>
          <cell r="D869" t="str">
            <v>Austin, MN</v>
          </cell>
          <cell r="E869" t="str">
            <v>Grapevine Communications</v>
          </cell>
          <cell r="F869" t="str">
            <v>Eastern Broadcasting Co.</v>
          </cell>
          <cell r="G869" t="str">
            <v>$40 million</v>
          </cell>
        </row>
        <row r="870">
          <cell r="B870" t="str">
            <v>KODE-TV</v>
          </cell>
          <cell r="C870" t="str">
            <v>ABC</v>
          </cell>
          <cell r="D870" t="str">
            <v>Joplin, MO</v>
          </cell>
          <cell r="E870" t="str">
            <v>Grapevine Communications</v>
          </cell>
          <cell r="F870" t="str">
            <v>Eastern Broadcasting Co.</v>
          </cell>
          <cell r="G870" t="str">
            <v>$40 million</v>
          </cell>
        </row>
        <row r="871">
          <cell r="B871" t="str">
            <v>KTWO-TV</v>
          </cell>
          <cell r="C871" t="str">
            <v>NBC</v>
          </cell>
          <cell r="D871" t="str">
            <v>Casper, WY</v>
          </cell>
          <cell r="E871" t="str">
            <v>Grapevine Communications</v>
          </cell>
          <cell r="F871" t="str">
            <v>Eastern Broadcasting Co.</v>
          </cell>
          <cell r="G871" t="str">
            <v>$40 million</v>
          </cell>
        </row>
        <row r="872">
          <cell r="B872" t="str">
            <v>KKTU-TV</v>
          </cell>
          <cell r="C872" t="str">
            <v>SAT</v>
          </cell>
          <cell r="D872" t="str">
            <v>Cheyenne, WY</v>
          </cell>
          <cell r="E872" t="str">
            <v>Grapevine Communications</v>
          </cell>
          <cell r="F872" t="str">
            <v>Eastern Broadcasting Co.</v>
          </cell>
          <cell r="G872" t="str">
            <v>$40 million</v>
          </cell>
        </row>
        <row r="874">
          <cell r="A874">
            <v>35513</v>
          </cell>
          <cell r="B874" t="str">
            <v>KTSM-TV</v>
          </cell>
          <cell r="C874" t="str">
            <v>NBC</v>
          </cell>
          <cell r="D874" t="str">
            <v>El Paso</v>
          </cell>
          <cell r="E874" t="str">
            <v>Communications Corp. of America</v>
          </cell>
          <cell r="F874" t="str">
            <v>Glyn and Karl Wyler</v>
          </cell>
          <cell r="G874" t="str">
            <v>$30.5 million</v>
          </cell>
        </row>
        <row r="875">
          <cell r="B875" t="str">
            <v>KTSM-AM/FM</v>
          </cell>
          <cell r="D875" t="str">
            <v>El Paso</v>
          </cell>
          <cell r="E875" t="str">
            <v>Communications Corp. of America</v>
          </cell>
          <cell r="F875" t="str">
            <v>Glyn and Karl Wyler</v>
          </cell>
          <cell r="G875" t="str">
            <v>$30.5 million</v>
          </cell>
        </row>
        <row r="877">
          <cell r="A877" t="str">
            <v>Television Transactions — First-Quarter 1997</v>
          </cell>
        </row>
        <row r="878">
          <cell r="A878" t="str">
            <v>Date Transaction</v>
          </cell>
          <cell r="D878" t="str">
            <v>Designated</v>
          </cell>
          <cell r="G878" t="str">
            <v>Price</v>
          </cell>
        </row>
        <row r="879">
          <cell r="A879" t="str">
            <v xml:space="preserve"> Announced</v>
          </cell>
          <cell r="B879" t="str">
            <v>Property</v>
          </cell>
          <cell r="C879" t="str">
            <v>Affiliation</v>
          </cell>
          <cell r="D879" t="str">
            <v>Marketing Area</v>
          </cell>
          <cell r="E879" t="str">
            <v>Purchaser</v>
          </cell>
          <cell r="F879" t="str">
            <v>Seller</v>
          </cell>
          <cell r="G879" t="str">
            <v xml:space="preserve"> (at Announcement of Deal)</v>
          </cell>
        </row>
        <row r="881">
          <cell r="A881">
            <v>35506</v>
          </cell>
          <cell r="B881" t="str">
            <v>WUTR-TV</v>
          </cell>
          <cell r="C881" t="str">
            <v>ABC</v>
          </cell>
          <cell r="D881" t="str">
            <v>Utica, NY</v>
          </cell>
          <cell r="E881" t="str">
            <v>Utica Television Partners (Ackerley operate as LMA)</v>
          </cell>
          <cell r="F881" t="str">
            <v>Media General Inc.</v>
          </cell>
          <cell r="G881" t="str">
            <v>$7.75 million</v>
          </cell>
        </row>
        <row r="883">
          <cell r="A883">
            <v>35499</v>
          </cell>
          <cell r="B883" t="str">
            <v>WRMY-TV</v>
          </cell>
          <cell r="C883" t="str">
            <v>IND</v>
          </cell>
          <cell r="D883" t="str">
            <v>Rocky Mountain/Raleigh/Durham, N.C.</v>
          </cell>
          <cell r="E883" t="str">
            <v>DP Media Inc.</v>
          </cell>
          <cell r="F883" t="str">
            <v>Roberts Broadcasting</v>
          </cell>
          <cell r="G883" t="str">
            <v>$4.15 million</v>
          </cell>
        </row>
        <row r="885">
          <cell r="A885" t="str">
            <v>February 24, 1997</v>
          </cell>
          <cell r="B885" t="str">
            <v>WITN-TV</v>
          </cell>
          <cell r="C885" t="str">
            <v>NBC</v>
          </cell>
          <cell r="D885" t="str">
            <v>Washington/Greenville, NC</v>
          </cell>
          <cell r="E885" t="str">
            <v>Gray Communications</v>
          </cell>
          <cell r="F885" t="str">
            <v>Raycom Media</v>
          </cell>
          <cell r="G885" t="str">
            <v>$39.4 million</v>
          </cell>
        </row>
        <row r="887">
          <cell r="A887" t="str">
            <v>February 20, 1997</v>
          </cell>
          <cell r="B887" t="str">
            <v>KSTW-TV</v>
          </cell>
          <cell r="C887" t="str">
            <v>CBS to UPN</v>
          </cell>
          <cell r="D887" t="str">
            <v>Seattle</v>
          </cell>
          <cell r="E887" t="str">
            <v>Viacom</v>
          </cell>
          <cell r="F887" t="str">
            <v>Cox Communications</v>
          </cell>
          <cell r="G887" t="str">
            <v>Swap plus $50 million</v>
          </cell>
        </row>
        <row r="888">
          <cell r="B888" t="str">
            <v>KIRO-TV</v>
          </cell>
          <cell r="C888" t="str">
            <v>UPN to CBS</v>
          </cell>
          <cell r="D888" t="str">
            <v>Seattle</v>
          </cell>
          <cell r="E888" t="str">
            <v>Cox Communications</v>
          </cell>
          <cell r="F888" t="str">
            <v>A.H. Belo</v>
          </cell>
          <cell r="G888" t="str">
            <v>Swap</v>
          </cell>
        </row>
        <row r="889">
          <cell r="B889" t="str">
            <v>KMOV-TV</v>
          </cell>
          <cell r="C889" t="str">
            <v>CBS</v>
          </cell>
          <cell r="D889" t="str">
            <v>St. Louis</v>
          </cell>
          <cell r="E889" t="str">
            <v>A.H. Belo</v>
          </cell>
          <cell r="F889" t="str">
            <v xml:space="preserve">Viacom </v>
          </cell>
          <cell r="G889" t="str">
            <v>Swap</v>
          </cell>
        </row>
        <row r="891">
          <cell r="A891" t="str">
            <v>February 20, 1997</v>
          </cell>
          <cell r="B891" t="str">
            <v>WXTX-TV</v>
          </cell>
          <cell r="C891" t="str">
            <v>UPN</v>
          </cell>
          <cell r="D891" t="str">
            <v>West Palm Beach</v>
          </cell>
          <cell r="E891" t="str">
            <v>Viacom</v>
          </cell>
          <cell r="F891" t="str">
            <v>Whitehead Media/Paxson Communications</v>
          </cell>
          <cell r="G891" t="str">
            <v>$34.3 million</v>
          </cell>
        </row>
        <row r="893">
          <cell r="A893" t="str">
            <v>February 17, 1997</v>
          </cell>
          <cell r="B893" t="str">
            <v>KINZ-TV</v>
          </cell>
          <cell r="C893" t="str">
            <v>Independent</v>
          </cell>
          <cell r="D893" t="str">
            <v>Arlington/Fort Worth, TX</v>
          </cell>
          <cell r="E893" t="str">
            <v>Paxson Communications</v>
          </cell>
          <cell r="F893" t="str">
            <v>United Broadcast Group</v>
          </cell>
          <cell r="G893" t="str">
            <v>$2.5 million for remaining 51% stake</v>
          </cell>
        </row>
        <row r="895">
          <cell r="A895" t="str">
            <v>February 10, 1997</v>
          </cell>
          <cell r="B895" t="str">
            <v>KNAZ-TV</v>
          </cell>
          <cell r="C895" t="str">
            <v>NBC</v>
          </cell>
          <cell r="D895" t="str">
            <v>Flagstaff/Phoenix</v>
          </cell>
          <cell r="E895" t="str">
            <v>Gannett</v>
          </cell>
          <cell r="F895" t="str">
            <v>Grand Canyon Television</v>
          </cell>
          <cell r="G895" t="str">
            <v>$6.25 million</v>
          </cell>
        </row>
        <row r="896">
          <cell r="B896" t="str">
            <v>KMOH-TV</v>
          </cell>
          <cell r="C896" t="str">
            <v>WB</v>
          </cell>
          <cell r="D896" t="str">
            <v>Kingman/Phoenix</v>
          </cell>
          <cell r="E896" t="str">
            <v>Gannett</v>
          </cell>
          <cell r="F896" t="str">
            <v>Grand Canyon Television</v>
          </cell>
        </row>
        <row r="898">
          <cell r="A898" t="str">
            <v>February 10, 1997</v>
          </cell>
          <cell r="B898" t="str">
            <v>WSWB-TV</v>
          </cell>
          <cell r="C898" t="str">
            <v>Unbuilt</v>
          </cell>
          <cell r="D898" t="str">
            <v>Scranton/Wilkes-Barre, PA</v>
          </cell>
          <cell r="E898" t="str">
            <v>Paxson Communications</v>
          </cell>
          <cell r="F898" t="str">
            <v>Ted Ehrhardt, Clarks Summit</v>
          </cell>
          <cell r="G898" t="str">
            <v>$6 million</v>
          </cell>
        </row>
        <row r="900">
          <cell r="A900" t="str">
            <v>January 31, 1997</v>
          </cell>
          <cell r="B900" t="str">
            <v>KUPN-TV</v>
          </cell>
          <cell r="C900" t="str">
            <v>UPN</v>
          </cell>
          <cell r="D900" t="str">
            <v>Las Vegas</v>
          </cell>
          <cell r="E900" t="str">
            <v>Sinclair Broadcast Group</v>
          </cell>
          <cell r="F900" t="str">
            <v>Las Vegas Channel 21 (Rich Communications)</v>
          </cell>
          <cell r="G900" t="str">
            <v>$87 million</v>
          </cell>
        </row>
        <row r="902">
          <cell r="A902" t="str">
            <v>January 24, 1997</v>
          </cell>
          <cell r="B902" t="str">
            <v>WHNS-TV</v>
          </cell>
          <cell r="C902" t="str">
            <v>Fox/UPN</v>
          </cell>
          <cell r="D902" t="str">
            <v>Greenville,SC/Spartanburg/(Ashville)</v>
          </cell>
          <cell r="E902" t="str">
            <v>Meredith Corporation</v>
          </cell>
          <cell r="F902" t="str">
            <v>First Media</v>
          </cell>
          <cell r="G902" t="str">
            <v>$435 million</v>
          </cell>
        </row>
        <row r="903">
          <cell r="B903" t="str">
            <v>KPDX-TV</v>
          </cell>
          <cell r="C903" t="str">
            <v>Fox</v>
          </cell>
          <cell r="D903" t="str">
            <v>Portland (Vancouver, WA)</v>
          </cell>
          <cell r="E903" t="str">
            <v>Meredith Corporation</v>
          </cell>
          <cell r="F903" t="str">
            <v>First Media</v>
          </cell>
          <cell r="G903" t="str">
            <v>$435 million</v>
          </cell>
        </row>
        <row r="904">
          <cell r="B904" t="str">
            <v>WCPX-TV</v>
          </cell>
          <cell r="C904" t="str">
            <v>CBS</v>
          </cell>
          <cell r="D904" t="str">
            <v>Orlando</v>
          </cell>
          <cell r="E904" t="str">
            <v>Meredith Corporation</v>
          </cell>
          <cell r="F904" t="str">
            <v>First Media</v>
          </cell>
          <cell r="G904" t="str">
            <v>$435 million</v>
          </cell>
        </row>
        <row r="906">
          <cell r="A906" t="str">
            <v>January 17, 1997</v>
          </cell>
          <cell r="B906" t="str">
            <v>KSTW-TV</v>
          </cell>
          <cell r="C906" t="str">
            <v>CBS</v>
          </cell>
          <cell r="D906" t="str">
            <v>Seattle</v>
          </cell>
          <cell r="E906" t="str">
            <v>Cox Communications</v>
          </cell>
          <cell r="F906" t="str">
            <v>Gaylord Broadcasting</v>
          </cell>
          <cell r="G906" t="str">
            <v>$180 million</v>
          </cell>
        </row>
        <row r="908">
          <cell r="A908" t="str">
            <v>January 13, 1997</v>
          </cell>
          <cell r="B908" t="str">
            <v>WTVR-TV</v>
          </cell>
          <cell r="C908" t="str">
            <v>CBS</v>
          </cell>
          <cell r="D908" t="str">
            <v>Richmond, VA</v>
          </cell>
          <cell r="E908" t="str">
            <v>Raycom Media</v>
          </cell>
          <cell r="F908" t="str">
            <v>Media General</v>
          </cell>
          <cell r="G908" t="str">
            <v>Value of $80 million</v>
          </cell>
        </row>
        <row r="909">
          <cell r="B909" t="str">
            <v>WSAV-TV</v>
          </cell>
          <cell r="C909" t="str">
            <v>NBC</v>
          </cell>
          <cell r="D909" t="str">
            <v>Savannah, GA</v>
          </cell>
          <cell r="E909" t="str">
            <v>Media General</v>
          </cell>
          <cell r="F909" t="str">
            <v>Raycom Media</v>
          </cell>
          <cell r="G909" t="str">
            <v>Value of $80 million</v>
          </cell>
        </row>
        <row r="910">
          <cell r="B910" t="str">
            <v>WJTV-TV</v>
          </cell>
          <cell r="C910" t="str">
            <v>CBS</v>
          </cell>
          <cell r="D910" t="str">
            <v>Jackson, MI</v>
          </cell>
          <cell r="E910" t="str">
            <v>Media General</v>
          </cell>
          <cell r="F910" t="str">
            <v>Raycom Media</v>
          </cell>
          <cell r="G910" t="str">
            <v>Value of $80 million</v>
          </cell>
        </row>
        <row r="911">
          <cell r="B911" t="str">
            <v>WHLT-TV</v>
          </cell>
          <cell r="C911" t="str">
            <v>CBS</v>
          </cell>
          <cell r="D911" t="str">
            <v>Hattiesburg, MS</v>
          </cell>
          <cell r="E911" t="str">
            <v>Media General</v>
          </cell>
          <cell r="F911" t="str">
            <v>Raycom Media</v>
          </cell>
          <cell r="G911" t="str">
            <v>Value of $80 million</v>
          </cell>
        </row>
        <row r="913">
          <cell r="A913" t="str">
            <v>January 6, 1997</v>
          </cell>
          <cell r="B913" t="str">
            <v>KYFC-TV</v>
          </cell>
          <cell r="C913" t="str">
            <v>Independent</v>
          </cell>
          <cell r="D913" t="str">
            <v>Kansas City, MO</v>
          </cell>
          <cell r="E913" t="str">
            <v>Paxson Communications</v>
          </cell>
          <cell r="F913" t="str">
            <v>Kansas City Youth for Christ</v>
          </cell>
          <cell r="G913" t="str">
            <v>$16.4 million</v>
          </cell>
        </row>
        <row r="915">
          <cell r="A915" t="str">
            <v>January 6, 1997</v>
          </cell>
          <cell r="B915" t="str">
            <v>KSHE-TV</v>
          </cell>
          <cell r="C915" t="str">
            <v>Independent</v>
          </cell>
          <cell r="D915" t="str">
            <v>Martinsburg, W. VA/Washington, D.C.</v>
          </cell>
          <cell r="E915" t="str">
            <v>DP Media Inc. (Devon Paxson)</v>
          </cell>
          <cell r="F915" t="str">
            <v>Paxson Communications</v>
          </cell>
          <cell r="G915" t="str">
            <v>$2.7 million</v>
          </cell>
        </row>
        <row r="919">
          <cell r="A919" t="str">
            <v>Television Transactions — Fourth-Quarter 1996</v>
          </cell>
        </row>
        <row r="920">
          <cell r="A920" t="str">
            <v>Date Transaction</v>
          </cell>
          <cell r="D920" t="str">
            <v>Designated</v>
          </cell>
          <cell r="G920" t="str">
            <v>Price</v>
          </cell>
        </row>
        <row r="921">
          <cell r="A921" t="str">
            <v xml:space="preserve"> Announced</v>
          </cell>
          <cell r="B921" t="str">
            <v>Property</v>
          </cell>
          <cell r="C921" t="str">
            <v>Affiliation</v>
          </cell>
          <cell r="D921" t="str">
            <v>Marketing Area</v>
          </cell>
          <cell r="E921" t="str">
            <v>Purchaser</v>
          </cell>
          <cell r="F921" t="str">
            <v>Seller</v>
          </cell>
          <cell r="G921" t="str">
            <v xml:space="preserve"> (at Announcement of Deal)</v>
          </cell>
        </row>
        <row r="922">
          <cell r="A922" t="str">
            <v>December 16, 1996</v>
          </cell>
          <cell r="B922" t="str">
            <v>WHKE-TV</v>
          </cell>
          <cell r="C922" t="str">
            <v>Independent</v>
          </cell>
          <cell r="D922" t="str">
            <v>Kenosha/Milwaukee</v>
          </cell>
          <cell r="E922" t="str">
            <v>Paxson Communications</v>
          </cell>
          <cell r="F922" t="str">
            <v>Christian Network, Inc.</v>
          </cell>
          <cell r="G922" t="str">
            <v>$6.1 million ($6.0 million debt; $0.1 million cash)</v>
          </cell>
        </row>
        <row r="924">
          <cell r="A924" t="str">
            <v>December 9, 1996</v>
          </cell>
          <cell r="B924" t="str">
            <v>WXON-TV</v>
          </cell>
          <cell r="C924" t="str">
            <v>WB</v>
          </cell>
          <cell r="D924" t="str">
            <v>Detroit</v>
          </cell>
          <cell r="E924" t="str">
            <v>Granite Broadcasting</v>
          </cell>
          <cell r="F924" t="str">
            <v>Johnson Broadcasting</v>
          </cell>
          <cell r="G924" t="str">
            <v>$175 million</v>
          </cell>
        </row>
        <row r="926">
          <cell r="A926" t="str">
            <v>December 2, 1996</v>
          </cell>
          <cell r="B926" t="str">
            <v>WVVI-TV</v>
          </cell>
          <cell r="C926" t="str">
            <v>Independent</v>
          </cell>
          <cell r="D926" t="str">
            <v>Manassas, VA/Washington</v>
          </cell>
          <cell r="E926" t="str">
            <v>Paxson Communications</v>
          </cell>
          <cell r="F926" t="str">
            <v>ValueVision International</v>
          </cell>
          <cell r="G926" t="str">
            <v>$30 million/ $40 million if must carry is upheld)</v>
          </cell>
        </row>
        <row r="928">
          <cell r="A928" t="str">
            <v>November 20, 1996</v>
          </cell>
          <cell r="B928" t="str">
            <v>WLWT-TV</v>
          </cell>
          <cell r="C928" t="str">
            <v>NBC</v>
          </cell>
          <cell r="D928" t="str">
            <v>Cincinnati</v>
          </cell>
          <cell r="E928" t="str">
            <v>Argyle Television</v>
          </cell>
          <cell r="F928" t="str">
            <v>Gannett</v>
          </cell>
          <cell r="G928" t="str">
            <v>Swap (Gannett receives $20 million in proceeds)</v>
          </cell>
        </row>
        <row r="929">
          <cell r="B929" t="str">
            <v>KOCO-TV</v>
          </cell>
          <cell r="C929" t="str">
            <v>ABC</v>
          </cell>
          <cell r="D929" t="str">
            <v>Oklahoma City</v>
          </cell>
          <cell r="E929" t="str">
            <v>Argyle Television</v>
          </cell>
          <cell r="F929" t="str">
            <v>Gannett</v>
          </cell>
          <cell r="G929" t="str">
            <v>Swap (Gannett receives $20 million in proceeds)</v>
          </cell>
        </row>
        <row r="930">
          <cell r="B930" t="str">
            <v>WZZM-TV</v>
          </cell>
          <cell r="C930" t="str">
            <v>NBC</v>
          </cell>
          <cell r="D930" t="str">
            <v>Grand Rapids</v>
          </cell>
          <cell r="E930" t="str">
            <v>Gannett</v>
          </cell>
          <cell r="F930" t="str">
            <v>Argyle Television</v>
          </cell>
          <cell r="G930" t="str">
            <v>Swap (Gannett receives $20 million in proceeds)</v>
          </cell>
        </row>
        <row r="931">
          <cell r="B931" t="str">
            <v>WGRZ-TV</v>
          </cell>
          <cell r="C931" t="str">
            <v>ABC</v>
          </cell>
          <cell r="D931" t="str">
            <v>Buffalo</v>
          </cell>
          <cell r="E931" t="str">
            <v>Gannett</v>
          </cell>
          <cell r="F931" t="str">
            <v>Argyle Television</v>
          </cell>
          <cell r="G931" t="str">
            <v>Swap (Gannett receives $20 million in proceeds)</v>
          </cell>
        </row>
        <row r="933">
          <cell r="A933" t="str">
            <v>November 11, 1996</v>
          </cell>
          <cell r="B933" t="str">
            <v>KSBW-TV</v>
          </cell>
          <cell r="C933" t="str">
            <v>NBC</v>
          </cell>
          <cell r="D933" t="str">
            <v>Monterey-Salinas</v>
          </cell>
          <cell r="E933" t="str">
            <v>Hicks, Muse, Tate &amp; Furst</v>
          </cell>
          <cell r="F933" t="str">
            <v>Smith Broadcasting Partners LP</v>
          </cell>
          <cell r="G933" t="str">
            <v>$160 million</v>
          </cell>
        </row>
        <row r="934">
          <cell r="B934" t="str">
            <v>WEYI-TV</v>
          </cell>
          <cell r="C934" t="str">
            <v>NBC</v>
          </cell>
          <cell r="D934" t="str">
            <v>Flint/(Saginaw)/Bay City</v>
          </cell>
          <cell r="E934" t="str">
            <v>Hicks, Muse, Tate &amp; Furst</v>
          </cell>
          <cell r="F934" t="str">
            <v>Smith Broadcasting Partners LP</v>
          </cell>
          <cell r="G934" t="str">
            <v>$160 million</v>
          </cell>
        </row>
        <row r="935">
          <cell r="B935" t="str">
            <v>WROC-TV</v>
          </cell>
          <cell r="C935" t="str">
            <v>CBS</v>
          </cell>
          <cell r="D935" t="str">
            <v>Rochester, NY</v>
          </cell>
          <cell r="E935" t="str">
            <v>Hicks, Muse, Tate &amp; Furst</v>
          </cell>
          <cell r="F935" t="str">
            <v>Smith Broadcasting Partners LP</v>
          </cell>
          <cell r="G935" t="str">
            <v>$160 million</v>
          </cell>
        </row>
        <row r="937">
          <cell r="A937" t="str">
            <v>November 4, 1996</v>
          </cell>
          <cell r="B937" t="str">
            <v>WPGX-TV</v>
          </cell>
          <cell r="C937" t="str">
            <v>Fox</v>
          </cell>
          <cell r="D937" t="str">
            <v>Panama City, FL</v>
          </cell>
          <cell r="E937" t="str">
            <v>Wicks Broadcast Group</v>
          </cell>
          <cell r="F937" t="str">
            <v>Ashling Broadcast Group</v>
          </cell>
          <cell r="G937" t="str">
            <v>$6.75 million</v>
          </cell>
        </row>
        <row r="939">
          <cell r="A939" t="str">
            <v>November 4, 1996</v>
          </cell>
          <cell r="B939" t="str">
            <v>KJCB-TV</v>
          </cell>
          <cell r="C939" t="str">
            <v>Independent</v>
          </cell>
          <cell r="D939" t="str">
            <v>Norfolk, VA</v>
          </cell>
          <cell r="E939" t="str">
            <v>Lockwood Broadcasting</v>
          </cell>
          <cell r="F939" t="str">
            <v>Tidewater Broadcasting</v>
          </cell>
          <cell r="G939" t="str">
            <v>$6.75 million</v>
          </cell>
        </row>
        <row r="941">
          <cell r="A941" t="str">
            <v>November 4, 1996</v>
          </cell>
          <cell r="B941" t="str">
            <v>KCSO-TV</v>
          </cell>
          <cell r="C941" t="str">
            <v>Univision</v>
          </cell>
          <cell r="D941" t="str">
            <v>Modesto/Sacramento, CA</v>
          </cell>
          <cell r="E941" t="str">
            <v>Univision Communications</v>
          </cell>
          <cell r="F941" t="str">
            <v>Sainte Ltd.</v>
          </cell>
          <cell r="G941" t="str">
            <v>$40 million</v>
          </cell>
        </row>
        <row r="943">
          <cell r="A943" t="str">
            <v>November 4, 1996</v>
          </cell>
          <cell r="B943" t="str">
            <v>KFWU-TV</v>
          </cell>
          <cell r="C943" t="str">
            <v>ABC</v>
          </cell>
          <cell r="D943" t="str">
            <v>Fort Bragg</v>
          </cell>
          <cell r="E943" t="str">
            <v>Pappas Telecasting</v>
          </cell>
          <cell r="F943" t="str">
            <v>Sainte Ltd.</v>
          </cell>
          <cell r="G943" t="str">
            <v>$1.75 million</v>
          </cell>
        </row>
        <row r="945">
          <cell r="A945" t="str">
            <v>October 28, 1996</v>
          </cell>
          <cell r="B945" t="str">
            <v>WIIB-TV</v>
          </cell>
          <cell r="C945" t="str">
            <v>Infomall TV Network</v>
          </cell>
          <cell r="D945" t="str">
            <v>Bloomington/Indianapolis</v>
          </cell>
          <cell r="E945" t="str">
            <v>Dr. David McCarus</v>
          </cell>
          <cell r="F945" t="str">
            <v>Sinclair Broadcast</v>
          </cell>
          <cell r="G945" t="str">
            <v>$.2 million</v>
          </cell>
        </row>
        <row r="947">
          <cell r="A947" t="str">
            <v>October 28, 1996</v>
          </cell>
          <cell r="B947" t="str">
            <v>WNDS-TV</v>
          </cell>
          <cell r="C947" t="str">
            <v>Independent</v>
          </cell>
          <cell r="D947" t="str">
            <v>Derry, NH/Boston, MA</v>
          </cell>
          <cell r="E947" t="str">
            <v>Ramcast Corp.</v>
          </cell>
          <cell r="F947" t="str">
            <v>CTV of Derry Inc.</v>
          </cell>
          <cell r="G947" t="str">
            <v>$18.0 million</v>
          </cell>
        </row>
        <row r="949">
          <cell r="A949" t="str">
            <v>October 14, 1996</v>
          </cell>
          <cell r="B949" t="str">
            <v>WTAB-TV</v>
          </cell>
          <cell r="C949" t="str">
            <v>CBS</v>
          </cell>
          <cell r="D949" t="str">
            <v>Abilene, TX</v>
          </cell>
          <cell r="E949" t="str">
            <v>ShootingStar, Inc.</v>
          </cell>
          <cell r="F949" t="str">
            <v>Shamrock Holdings</v>
          </cell>
          <cell r="G949" t="str">
            <v>$8.0 million</v>
          </cell>
        </row>
        <row r="951">
          <cell r="A951" t="str">
            <v>October 14, 1996</v>
          </cell>
          <cell r="B951" t="str">
            <v>WKZX-TV</v>
          </cell>
          <cell r="C951" t="str">
            <v>WB</v>
          </cell>
          <cell r="D951" t="str">
            <v>Cookeville, Nashville</v>
          </cell>
          <cell r="E951" t="str">
            <v>Michael V. and Steven Roberts</v>
          </cell>
          <cell r="F951" t="str">
            <v>InaVision</v>
          </cell>
          <cell r="G951" t="str">
            <v>$1.2 million</v>
          </cell>
        </row>
        <row r="953">
          <cell r="A953" t="str">
            <v>October 7, 1996</v>
          </cell>
          <cell r="B953" t="str">
            <v>WFXG-TV</v>
          </cell>
          <cell r="C953" t="str">
            <v>Fox</v>
          </cell>
          <cell r="D953" t="str">
            <v>Augusta, GA</v>
          </cell>
          <cell r="E953" t="str">
            <v>Galleria Broadcast Group</v>
          </cell>
          <cell r="F953" t="str">
            <v>John Pezold</v>
          </cell>
          <cell r="G953" t="str">
            <v>$40.1 million</v>
          </cell>
        </row>
        <row r="954">
          <cell r="B954" t="str">
            <v>WXTX-TV</v>
          </cell>
          <cell r="C954" t="str">
            <v>Fox</v>
          </cell>
          <cell r="D954" t="str">
            <v>Columbus, GA</v>
          </cell>
          <cell r="E954" t="str">
            <v>Galleria Broadcast Group</v>
          </cell>
          <cell r="F954" t="str">
            <v>John Pezold</v>
          </cell>
          <cell r="G954" t="str">
            <v>$40.1 million</v>
          </cell>
        </row>
        <row r="957">
          <cell r="A957" t="str">
            <v>Television Transactions — Third-Quarter 1996</v>
          </cell>
        </row>
        <row r="958">
          <cell r="A958" t="str">
            <v>Date Transaction</v>
          </cell>
          <cell r="D958" t="str">
            <v>Designated</v>
          </cell>
          <cell r="G958" t="str">
            <v>Price</v>
          </cell>
        </row>
        <row r="959">
          <cell r="A959" t="str">
            <v xml:space="preserve"> Announced</v>
          </cell>
          <cell r="B959" t="str">
            <v>Property</v>
          </cell>
          <cell r="C959" t="str">
            <v>Affiliation</v>
          </cell>
          <cell r="D959" t="str">
            <v>Marketing Area</v>
          </cell>
          <cell r="E959" t="str">
            <v>Purchaser</v>
          </cell>
          <cell r="F959" t="str">
            <v>Seller</v>
          </cell>
          <cell r="G959" t="str">
            <v xml:space="preserve"> (at Announcement of Deal)</v>
          </cell>
        </row>
        <row r="960">
          <cell r="A960" t="str">
            <v>September 30, 1996</v>
          </cell>
          <cell r="B960" t="str">
            <v>KTBY-TV</v>
          </cell>
          <cell r="C960" t="str">
            <v>Fox</v>
          </cell>
          <cell r="D960" t="str">
            <v>Anchorage</v>
          </cell>
          <cell r="E960" t="str">
            <v>Grapevine Communications</v>
          </cell>
          <cell r="F960" t="str">
            <v>Ronald Bradley</v>
          </cell>
          <cell r="G960" t="str">
            <v>$8.5 million</v>
          </cell>
        </row>
        <row r="962">
          <cell r="A962" t="str">
            <v>September 30, 1996</v>
          </cell>
          <cell r="B962" t="str">
            <v>KING-TV</v>
          </cell>
          <cell r="C962" t="str">
            <v>NBC</v>
          </cell>
          <cell r="D962" t="str">
            <v>Seattle</v>
          </cell>
          <cell r="E962" t="str">
            <v>A.H. Belo</v>
          </cell>
          <cell r="F962" t="str">
            <v>Providence Journal</v>
          </cell>
          <cell r="G962" t="str">
            <v>$1.5 billion</v>
          </cell>
        </row>
        <row r="963">
          <cell r="B963" t="str">
            <v>KGW-TV</v>
          </cell>
          <cell r="C963" t="str">
            <v>NBC</v>
          </cell>
          <cell r="D963" t="str">
            <v>Portland,OR</v>
          </cell>
          <cell r="E963" t="str">
            <v>A.H. Belo</v>
          </cell>
          <cell r="F963" t="str">
            <v>Providence Journal</v>
          </cell>
          <cell r="G963" t="str">
            <v>$1.5 billion</v>
          </cell>
        </row>
        <row r="964">
          <cell r="B964" t="str">
            <v>WCNC-TV</v>
          </cell>
          <cell r="C964" t="str">
            <v>NBC</v>
          </cell>
          <cell r="D964" t="str">
            <v>Charlotte,NC</v>
          </cell>
          <cell r="E964" t="str">
            <v>A.H. Belo</v>
          </cell>
          <cell r="F964" t="str">
            <v>Providence Journal</v>
          </cell>
          <cell r="G964" t="str">
            <v>$1.5 billion</v>
          </cell>
        </row>
        <row r="965">
          <cell r="B965" t="str">
            <v>WHAS-TV</v>
          </cell>
          <cell r="C965" t="str">
            <v>ABC</v>
          </cell>
          <cell r="D965" t="str">
            <v>Louisville</v>
          </cell>
          <cell r="E965" t="str">
            <v>A.H. Belo</v>
          </cell>
          <cell r="F965" t="str">
            <v>Providence Journal</v>
          </cell>
          <cell r="G965" t="str">
            <v>$1.5 billion</v>
          </cell>
        </row>
        <row r="966">
          <cell r="B966" t="str">
            <v>KASA-TV</v>
          </cell>
          <cell r="C966" t="str">
            <v>FOX</v>
          </cell>
          <cell r="D966" t="str">
            <v>Albuquerque</v>
          </cell>
          <cell r="E966" t="str">
            <v>A.H. Belo</v>
          </cell>
          <cell r="F966" t="str">
            <v>Providence Journal</v>
          </cell>
          <cell r="G966" t="str">
            <v>$1.5 billion</v>
          </cell>
        </row>
        <row r="967">
          <cell r="B967" t="str">
            <v>KHNL-TV</v>
          </cell>
          <cell r="C967" t="str">
            <v>NBC</v>
          </cell>
          <cell r="D967" t="str">
            <v>Honolulu, HI</v>
          </cell>
          <cell r="E967" t="str">
            <v>A.H. Belo</v>
          </cell>
          <cell r="F967" t="str">
            <v>Providence Journal</v>
          </cell>
          <cell r="G967" t="str">
            <v>$1.5 billion</v>
          </cell>
        </row>
        <row r="968">
          <cell r="B968" t="str">
            <v>KHBC-TV</v>
          </cell>
          <cell r="C968" t="str">
            <v>SAT</v>
          </cell>
          <cell r="D968" t="str">
            <v>Hilo, HI</v>
          </cell>
          <cell r="E968" t="str">
            <v>A.H. Belo</v>
          </cell>
          <cell r="F968" t="str">
            <v>Providence Journal</v>
          </cell>
          <cell r="G968" t="str">
            <v>$1.5 billion</v>
          </cell>
        </row>
        <row r="969">
          <cell r="B969" t="str">
            <v>KOGG-TV</v>
          </cell>
          <cell r="C969" t="str">
            <v>SAT</v>
          </cell>
          <cell r="D969" t="str">
            <v>Wailuka, HI</v>
          </cell>
          <cell r="E969" t="str">
            <v>A.H. Belo</v>
          </cell>
          <cell r="F969" t="str">
            <v>Providence Journal</v>
          </cell>
          <cell r="G969" t="str">
            <v>$1.5 billion</v>
          </cell>
        </row>
        <row r="970">
          <cell r="B970" t="str">
            <v>KMSB-TV</v>
          </cell>
          <cell r="C970" t="str">
            <v>FOX</v>
          </cell>
          <cell r="D970" t="str">
            <v>Tuscon</v>
          </cell>
          <cell r="E970" t="str">
            <v>A.H. Belo</v>
          </cell>
          <cell r="F970" t="str">
            <v>Providence Journal</v>
          </cell>
          <cell r="G970" t="str">
            <v>$1.5 billion</v>
          </cell>
        </row>
        <row r="971">
          <cell r="B971" t="str">
            <v>KREM-TV</v>
          </cell>
          <cell r="C971" t="str">
            <v>CBS</v>
          </cell>
          <cell r="D971" t="str">
            <v>Spokane</v>
          </cell>
          <cell r="E971" t="str">
            <v>A.H. Belo</v>
          </cell>
          <cell r="F971" t="str">
            <v>Providence Journal</v>
          </cell>
          <cell r="G971" t="str">
            <v>$1.5 billion</v>
          </cell>
        </row>
        <row r="972">
          <cell r="B972" t="str">
            <v>KTVB-TV</v>
          </cell>
          <cell r="C972" t="str">
            <v>NBC</v>
          </cell>
          <cell r="D972" t="str">
            <v>Boise</v>
          </cell>
          <cell r="E972" t="str">
            <v>A.H. Belo</v>
          </cell>
          <cell r="F972" t="str">
            <v>Providence Journal</v>
          </cell>
          <cell r="G972" t="str">
            <v>$1.5 billion</v>
          </cell>
        </row>
        <row r="973">
          <cell r="B973" t="str">
            <v>Plus:  Television Food Network, America's Health Network, NorthWest cable News, Providence Journal paper, LMA's (Seattle, Tucson, Boise, Honolulu)</v>
          </cell>
        </row>
        <row r="976">
          <cell r="A976" t="str">
            <v>September 26, 1996</v>
          </cell>
          <cell r="B976" t="str">
            <v>WTSP-TV</v>
          </cell>
          <cell r="C976" t="str">
            <v>CBS</v>
          </cell>
          <cell r="D976" t="str">
            <v>Tampa</v>
          </cell>
          <cell r="E976" t="str">
            <v>Gannett</v>
          </cell>
          <cell r="F976" t="str">
            <v>Jacor</v>
          </cell>
          <cell r="G976" t="str">
            <v>Swap for KIIS-FM,KIIS-AM (LA)</v>
          </cell>
        </row>
        <row r="977">
          <cell r="G977" t="str">
            <v>KSDO-AM, KKBH-FM (San Diego)</v>
          </cell>
        </row>
        <row r="978">
          <cell r="G978" t="str">
            <v>WUSA-FM and WDAE-AM (Tampa)</v>
          </cell>
        </row>
        <row r="980">
          <cell r="A980" t="str">
            <v>September 23, 1996</v>
          </cell>
          <cell r="B980" t="str">
            <v>KOOG-TV</v>
          </cell>
          <cell r="C980" t="str">
            <v>Independent</v>
          </cell>
          <cell r="D980" t="str">
            <v>Ogden/Salt lake City</v>
          </cell>
          <cell r="E980" t="str">
            <v>Paxson Communications</v>
          </cell>
          <cell r="F980" t="str">
            <v>Alpha &amp; Omega Communications</v>
          </cell>
          <cell r="G980" t="str">
            <v>$7.5 million</v>
          </cell>
        </row>
        <row r="982">
          <cell r="A982" t="str">
            <v>September 23, 1996</v>
          </cell>
          <cell r="B982" t="str">
            <v>KCNS-TV</v>
          </cell>
          <cell r="C982" t="str">
            <v>Independent</v>
          </cell>
          <cell r="D982" t="str">
            <v>San Francisco</v>
          </cell>
          <cell r="E982" t="str">
            <v>Ramcast Corp.</v>
          </cell>
          <cell r="F982" t="str">
            <v>West Coast United Broadcasting</v>
          </cell>
          <cell r="G982" t="str">
            <v>$30 million</v>
          </cell>
        </row>
        <row r="984">
          <cell r="A984" t="str">
            <v>September 16, 1996</v>
          </cell>
          <cell r="B984" t="str">
            <v>WDAM-TV</v>
          </cell>
          <cell r="C984" t="str">
            <v>NBC</v>
          </cell>
          <cell r="D984" t="str">
            <v>Laurel/Hattiesburg, MS</v>
          </cell>
          <cell r="E984" t="str">
            <v>Media Broadcasting Group</v>
          </cell>
          <cell r="F984" t="str">
            <v>Raycom Media</v>
          </cell>
          <cell r="G984" t="str">
            <v>$6 million</v>
          </cell>
        </row>
        <row r="986">
          <cell r="A986" t="str">
            <v>September 16, 1996</v>
          </cell>
          <cell r="B986" t="str">
            <v>KTVH-TV</v>
          </cell>
          <cell r="C986" t="str">
            <v>NBC</v>
          </cell>
          <cell r="D986" t="str">
            <v>Helena, MT</v>
          </cell>
          <cell r="E986" t="str">
            <v>Grapevine Communications</v>
          </cell>
          <cell r="F986" t="str">
            <v>John Radeck (KB Media &amp; Sky Broadcasting)</v>
          </cell>
          <cell r="G986" t="str">
            <v>$4.57 million</v>
          </cell>
        </row>
        <row r="988">
          <cell r="A988" t="str">
            <v>September 16, 1996</v>
          </cell>
          <cell r="B988" t="str">
            <v>WSEE-TV</v>
          </cell>
          <cell r="C988" t="str">
            <v>CBS</v>
          </cell>
          <cell r="D988" t="str">
            <v>Erie, PA</v>
          </cell>
          <cell r="E988" t="str">
            <v>WSEE Television Trust</v>
          </cell>
          <cell r="F988" t="str">
            <v>Northstar Television Group</v>
          </cell>
          <cell r="G988" t="str">
            <v>$12 milllion</v>
          </cell>
        </row>
        <row r="990">
          <cell r="A990" t="str">
            <v>September 16, 1996</v>
          </cell>
          <cell r="B990" t="str">
            <v>WZVN-TV</v>
          </cell>
          <cell r="C990" t="str">
            <v>ABC</v>
          </cell>
          <cell r="D990" t="str">
            <v>Naples, FL</v>
          </cell>
          <cell r="E990" t="str">
            <v>Montclair Communications</v>
          </cell>
          <cell r="F990" t="str">
            <v>Raycom Media</v>
          </cell>
          <cell r="G990" t="str">
            <v>$21.3 million</v>
          </cell>
        </row>
        <row r="995">
          <cell r="A995" t="str">
            <v>Television Transactions — Third-Quarter 1996</v>
          </cell>
        </row>
        <row r="996">
          <cell r="A996" t="str">
            <v>Date Transaction</v>
          </cell>
          <cell r="D996" t="str">
            <v>Designated</v>
          </cell>
          <cell r="G996" t="str">
            <v>Price</v>
          </cell>
        </row>
        <row r="997">
          <cell r="A997" t="str">
            <v xml:space="preserve"> Announced</v>
          </cell>
          <cell r="B997" t="str">
            <v>Property</v>
          </cell>
          <cell r="C997" t="str">
            <v>Affiliation</v>
          </cell>
          <cell r="D997" t="str">
            <v>Marketing Area</v>
          </cell>
          <cell r="E997" t="str">
            <v>Purchaser</v>
          </cell>
          <cell r="F997" t="str">
            <v>Seller</v>
          </cell>
          <cell r="G997" t="str">
            <v xml:space="preserve"> (at Announcement of Deal)</v>
          </cell>
        </row>
        <row r="998">
          <cell r="A998" t="str">
            <v>August 26, 1996</v>
          </cell>
          <cell r="B998" t="str">
            <v>WFCT-TV</v>
          </cell>
          <cell r="C998" t="str">
            <v>Independent</v>
          </cell>
          <cell r="D998" t="str">
            <v>Bradenton/Tampa/St. Petersburg</v>
          </cell>
          <cell r="E998" t="str">
            <v>Christian Network</v>
          </cell>
          <cell r="F998" t="str">
            <v>Paxson Communications</v>
          </cell>
          <cell r="G998" t="str">
            <v>$1.49 million</v>
          </cell>
        </row>
        <row r="1000">
          <cell r="A1000" t="str">
            <v>August 26, 1996</v>
          </cell>
          <cell r="B1000" t="str">
            <v>KBCB-TV</v>
          </cell>
          <cell r="C1000" t="str">
            <v>Independent</v>
          </cell>
          <cell r="D1000" t="str">
            <v>Bellington/Seattle</v>
          </cell>
          <cell r="E1000" t="str">
            <v>Paxson Communications</v>
          </cell>
          <cell r="F1000" t="str">
            <v>?</v>
          </cell>
          <cell r="G1000" t="str">
            <v>?</v>
          </cell>
        </row>
        <row r="1002">
          <cell r="A1002" t="str">
            <v>August 19, 1996</v>
          </cell>
          <cell r="B1002" t="str">
            <v>KFWU-TV</v>
          </cell>
          <cell r="C1002" t="str">
            <v>ABC</v>
          </cell>
          <cell r="D1002" t="str">
            <v>Fort Bragg</v>
          </cell>
          <cell r="E1002" t="str">
            <v>Sainte Ltd.</v>
          </cell>
          <cell r="F1002" t="str">
            <v>California Broadcasting</v>
          </cell>
          <cell r="G1002" t="str">
            <v>$.8 million</v>
          </cell>
        </row>
        <row r="1004">
          <cell r="A1004" t="str">
            <v>August 19, 1996</v>
          </cell>
          <cell r="B1004" t="str">
            <v>WTWS-TV</v>
          </cell>
          <cell r="C1004" t="str">
            <v>Independent</v>
          </cell>
          <cell r="D1004" t="str">
            <v>New London/Hartford, CT</v>
          </cell>
          <cell r="E1004" t="str">
            <v>Roberts Broadcasting of Hartford</v>
          </cell>
          <cell r="F1004" t="str">
            <v>Paxson Communications</v>
          </cell>
          <cell r="G1004" t="str">
            <v>$3.05 million</v>
          </cell>
        </row>
        <row r="1006">
          <cell r="A1006" t="str">
            <v>August 19, 1996</v>
          </cell>
          <cell r="B1006" t="str">
            <v>WRAY-TV</v>
          </cell>
          <cell r="C1006" t="str">
            <v>Independent</v>
          </cell>
          <cell r="D1006" t="str">
            <v>Wilson/Raleigh/Durham</v>
          </cell>
          <cell r="E1006" t="str">
            <v>Ramcast Corp.</v>
          </cell>
          <cell r="F1006" t="str">
            <v>Wilson Telecasters</v>
          </cell>
          <cell r="G1006" t="str">
            <v>$5 million</v>
          </cell>
        </row>
        <row r="1008">
          <cell r="A1008" t="str">
            <v>August 19, 1996</v>
          </cell>
          <cell r="B1008" t="str">
            <v>KMNZ-TV</v>
          </cell>
          <cell r="C1008" t="str">
            <v>Dark</v>
          </cell>
          <cell r="D1008" t="str">
            <v>Oklahoma City</v>
          </cell>
          <cell r="E1008" t="str">
            <v>Paxson Communications</v>
          </cell>
          <cell r="F1008" t="str">
            <v>Aracelis Ortiz</v>
          </cell>
          <cell r="G1008" t="str">
            <v>$6.395 million</v>
          </cell>
        </row>
        <row r="1010">
          <cell r="A1010" t="str">
            <v>August 19, 1996</v>
          </cell>
          <cell r="B1010" t="str">
            <v>KAJW-TV</v>
          </cell>
          <cell r="C1010" t="str">
            <v>Dark</v>
          </cell>
          <cell r="D1010" t="str">
            <v>Phoenix</v>
          </cell>
          <cell r="E1010" t="str">
            <v>Paxson Communications</v>
          </cell>
          <cell r="F1010" t="str">
            <v>Hector Garcia Salvatierra</v>
          </cell>
          <cell r="G1010" t="str">
            <v xml:space="preserve">$5.4 million for 49% of construction permit  </v>
          </cell>
        </row>
        <row r="1011">
          <cell r="G1011" t="str">
            <v xml:space="preserve">with right to buy remainder for $6.6 million </v>
          </cell>
        </row>
        <row r="1012">
          <cell r="G1012" t="str">
            <v>if station is built and running in 1 year</v>
          </cell>
        </row>
        <row r="1014">
          <cell r="A1014" t="str">
            <v>August 14, 1996</v>
          </cell>
          <cell r="B1014" t="str">
            <v>WTOG-TV</v>
          </cell>
          <cell r="C1014" t="str">
            <v>UPN</v>
          </cell>
          <cell r="D1014" t="str">
            <v>Tampa</v>
          </cell>
          <cell r="E1014" t="str">
            <v>Viacom (Paramount)</v>
          </cell>
          <cell r="F1014" t="str">
            <v>Hubbard Broadcasting</v>
          </cell>
          <cell r="G1014" t="str">
            <v>Swap</v>
          </cell>
        </row>
        <row r="1015">
          <cell r="B1015" t="str">
            <v>WNYT-TV</v>
          </cell>
          <cell r="C1015" t="str">
            <v>NBC</v>
          </cell>
          <cell r="D1015" t="str">
            <v>Albany, NY</v>
          </cell>
          <cell r="E1015" t="str">
            <v>Hubbard Broadcasting</v>
          </cell>
          <cell r="F1015" t="str">
            <v>Viacom (Paramount)</v>
          </cell>
          <cell r="G1015" t="str">
            <v>Swap</v>
          </cell>
        </row>
        <row r="1016">
          <cell r="B1016" t="str">
            <v>WHEC-TV</v>
          </cell>
          <cell r="C1016" t="str">
            <v>NBC</v>
          </cell>
          <cell r="D1016" t="str">
            <v>Rochester, NY</v>
          </cell>
          <cell r="E1016" t="str">
            <v>Hubbard Broadcasting</v>
          </cell>
          <cell r="F1016" t="str">
            <v>Viacom (Paramount)</v>
          </cell>
          <cell r="G1016" t="str">
            <v>Swap</v>
          </cell>
        </row>
        <row r="1018">
          <cell r="A1018" t="str">
            <v>August 14, 1996</v>
          </cell>
          <cell r="B1018" t="str">
            <v>WAFF-TV</v>
          </cell>
          <cell r="C1018" t="str">
            <v>NBC</v>
          </cell>
          <cell r="D1018" t="str">
            <v>Huntsville, AL</v>
          </cell>
          <cell r="E1018" t="str">
            <v xml:space="preserve">Raycom </v>
          </cell>
          <cell r="F1018" t="str">
            <v>AFLAC</v>
          </cell>
          <cell r="G1018" t="str">
            <v>$485 million</v>
          </cell>
        </row>
        <row r="1019">
          <cell r="B1019" t="str">
            <v>WTOC-TV</v>
          </cell>
          <cell r="C1019" t="str">
            <v>CBS</v>
          </cell>
          <cell r="D1019" t="str">
            <v>Savannah, GA</v>
          </cell>
          <cell r="E1019" t="str">
            <v xml:space="preserve">Raycom </v>
          </cell>
          <cell r="F1019" t="str">
            <v>AFLAC</v>
          </cell>
          <cell r="G1019" t="str">
            <v>$485 million</v>
          </cell>
        </row>
        <row r="1020">
          <cell r="B1020" t="str">
            <v>WAFB-TV</v>
          </cell>
          <cell r="C1020" t="str">
            <v>CBS</v>
          </cell>
          <cell r="D1020" t="str">
            <v>Baton Rouge, LA</v>
          </cell>
          <cell r="E1020" t="str">
            <v xml:space="preserve">Raycom </v>
          </cell>
          <cell r="F1020" t="str">
            <v>AFLAC</v>
          </cell>
          <cell r="G1020" t="str">
            <v>$485 million</v>
          </cell>
        </row>
        <row r="1021">
          <cell r="B1021" t="str">
            <v>WTVM-TV</v>
          </cell>
          <cell r="C1021" t="str">
            <v>ABC</v>
          </cell>
          <cell r="D1021" t="str">
            <v>Columbus, GA</v>
          </cell>
          <cell r="E1021" t="str">
            <v xml:space="preserve">Raycom </v>
          </cell>
          <cell r="F1021" t="str">
            <v>AFLAC</v>
          </cell>
          <cell r="G1021" t="str">
            <v>$485 million</v>
          </cell>
        </row>
        <row r="1022">
          <cell r="B1022" t="str">
            <v>KFVS-TV</v>
          </cell>
          <cell r="C1022" t="str">
            <v>CBS</v>
          </cell>
          <cell r="D1022" t="str">
            <v>Paducah-Cape Girardeau-Harrisburg</v>
          </cell>
          <cell r="E1022" t="str">
            <v xml:space="preserve">Raycom </v>
          </cell>
          <cell r="F1022" t="str">
            <v>AFLAC</v>
          </cell>
          <cell r="G1022" t="str">
            <v>$485 million</v>
          </cell>
        </row>
        <row r="1023">
          <cell r="B1023" t="str">
            <v>KWWL-TV</v>
          </cell>
          <cell r="C1023" t="str">
            <v>NBC</v>
          </cell>
          <cell r="D1023" t="str">
            <v>Cedar Rapids-Waterloo-Dubuque, IA</v>
          </cell>
          <cell r="E1023" t="str">
            <v xml:space="preserve">Raycom </v>
          </cell>
          <cell r="F1023" t="str">
            <v>AFLAC</v>
          </cell>
          <cell r="G1023" t="str">
            <v>$485 million</v>
          </cell>
        </row>
        <row r="1024">
          <cell r="B1024" t="str">
            <v>WITN-TV</v>
          </cell>
          <cell r="C1024" t="str">
            <v>NBC</v>
          </cell>
          <cell r="D1024" t="str">
            <v>Greenville-New Bern-Washington, NC</v>
          </cell>
          <cell r="E1024" t="str">
            <v xml:space="preserve">Raycom </v>
          </cell>
          <cell r="F1024" t="str">
            <v>AFLAC</v>
          </cell>
          <cell r="G1024" t="str">
            <v>$485 million</v>
          </cell>
        </row>
        <row r="1026">
          <cell r="A1026" t="str">
            <v>August 12, 1996</v>
          </cell>
          <cell r="B1026" t="str">
            <v>KETK-TV</v>
          </cell>
          <cell r="C1026" t="str">
            <v>NBC</v>
          </cell>
          <cell r="D1026" t="str">
            <v>Tyler/Longview, TX</v>
          </cell>
          <cell r="E1026" t="str">
            <v>Max Media Properties</v>
          </cell>
          <cell r="F1026" t="str">
            <v>Lone Star Broadcasting</v>
          </cell>
          <cell r="G1026" t="str">
            <v>$17.1 million</v>
          </cell>
        </row>
        <row r="1027">
          <cell r="B1027" t="str">
            <v>KLSB-TV</v>
          </cell>
          <cell r="C1027" t="str">
            <v>SAT</v>
          </cell>
          <cell r="D1027" t="str">
            <v>Tyler/Longview, TX</v>
          </cell>
          <cell r="E1027" t="str">
            <v>Max Media Properties</v>
          </cell>
          <cell r="F1027" t="str">
            <v>Lone Star Broadcasting</v>
          </cell>
          <cell r="G1027" t="str">
            <v>$17.1 million</v>
          </cell>
        </row>
        <row r="1029">
          <cell r="A1029" t="str">
            <v>August 12, 1996</v>
          </cell>
          <cell r="B1029" t="str">
            <v>KNVO-TV</v>
          </cell>
          <cell r="C1029" t="str">
            <v>Univision</v>
          </cell>
          <cell r="D1029" t="str">
            <v>Harlingen/McAllen/Brownsville, TX</v>
          </cell>
          <cell r="E1029" t="str">
            <v>Entravision Merger Corp. (Walter Ulloa)</v>
          </cell>
          <cell r="F1029" t="str">
            <v xml:space="preserve">LS Communications, </v>
          </cell>
          <cell r="G1029" t="str">
            <v>$24.8 million</v>
          </cell>
        </row>
        <row r="1030">
          <cell r="F1030" t="str">
            <v xml:space="preserve">        Mundo Vision Broadcasting, Safir</v>
          </cell>
        </row>
        <row r="1031">
          <cell r="A1031" t="str">
            <v>July 23, 1996</v>
          </cell>
          <cell r="B1031" t="str">
            <v>WBMG-TV</v>
          </cell>
          <cell r="C1031" t="str">
            <v>CBS</v>
          </cell>
          <cell r="D1031" t="str">
            <v>Birmingham</v>
          </cell>
          <cell r="E1031" t="str">
            <v>Media General</v>
          </cell>
          <cell r="F1031" t="str">
            <v>Park Acquisitions</v>
          </cell>
          <cell r="G1031" t="str">
            <v>$710 million</v>
          </cell>
        </row>
        <row r="1032">
          <cell r="B1032" t="str">
            <v>WUTR-TV</v>
          </cell>
          <cell r="C1032" t="str">
            <v>ABC</v>
          </cell>
          <cell r="D1032" t="str">
            <v>Utica</v>
          </cell>
          <cell r="E1032" t="str">
            <v>Media General</v>
          </cell>
          <cell r="F1032" t="str">
            <v>Park Acquisitions</v>
          </cell>
          <cell r="G1032" t="str">
            <v>$710 million</v>
          </cell>
        </row>
        <row r="1033">
          <cell r="B1033" t="str">
            <v>WNCT-TV</v>
          </cell>
          <cell r="C1033" t="str">
            <v>CBS</v>
          </cell>
          <cell r="D1033" t="str">
            <v>Greenville</v>
          </cell>
          <cell r="E1033" t="str">
            <v>Media General</v>
          </cell>
          <cell r="F1033" t="str">
            <v>Park Acquisitions</v>
          </cell>
          <cell r="G1033" t="str">
            <v>$710 million</v>
          </cell>
        </row>
        <row r="1034">
          <cell r="B1034" t="str">
            <v>WDEF-TV</v>
          </cell>
          <cell r="C1034" t="str">
            <v>CBS</v>
          </cell>
          <cell r="D1034" t="str">
            <v>Chattanooga (New Bern)</v>
          </cell>
          <cell r="E1034" t="str">
            <v>Media General</v>
          </cell>
          <cell r="F1034" t="str">
            <v>Park Acquisitions</v>
          </cell>
          <cell r="G1034" t="str">
            <v>$710 million</v>
          </cell>
        </row>
        <row r="1035">
          <cell r="B1035" t="str">
            <v>WJHL-TV</v>
          </cell>
          <cell r="C1035" t="str">
            <v>CBS</v>
          </cell>
          <cell r="D1035" t="str">
            <v>Tri Cities - Bristol/Kingsport/(Johnson City)</v>
          </cell>
          <cell r="E1035" t="str">
            <v>Media General</v>
          </cell>
          <cell r="F1035" t="str">
            <v>Park Acquisitions</v>
          </cell>
          <cell r="G1035" t="str">
            <v>$710 million</v>
          </cell>
        </row>
        <row r="1036">
          <cell r="B1036" t="str">
            <v>WTVR-TV</v>
          </cell>
          <cell r="C1036" t="str">
            <v>CBS</v>
          </cell>
          <cell r="D1036" t="str">
            <v>Richmond</v>
          </cell>
          <cell r="E1036" t="str">
            <v>Media General</v>
          </cell>
          <cell r="F1036" t="str">
            <v>Park Acquisitions</v>
          </cell>
          <cell r="G1036" t="str">
            <v>$710 million</v>
          </cell>
        </row>
        <row r="1037">
          <cell r="B1037" t="str">
            <v>WTVQ-TV</v>
          </cell>
          <cell r="C1037" t="str">
            <v>ABC</v>
          </cell>
          <cell r="D1037" t="str">
            <v>Lexington</v>
          </cell>
          <cell r="E1037" t="str">
            <v>Media General</v>
          </cell>
          <cell r="F1037" t="str">
            <v>Park Acquisitions</v>
          </cell>
          <cell r="G1037" t="str">
            <v>$710 million</v>
          </cell>
        </row>
        <row r="1038">
          <cell r="B1038" t="str">
            <v>WSLS-TV</v>
          </cell>
          <cell r="C1038" t="str">
            <v>NBC</v>
          </cell>
          <cell r="D1038" t="str">
            <v>Roanoke</v>
          </cell>
          <cell r="E1038" t="str">
            <v>Media General</v>
          </cell>
          <cell r="F1038" t="str">
            <v>Park Acquisitions</v>
          </cell>
          <cell r="G1038" t="str">
            <v>$710 million</v>
          </cell>
        </row>
        <row r="1039">
          <cell r="B1039" t="str">
            <v>KALB-TV</v>
          </cell>
          <cell r="C1039" t="str">
            <v>NBC</v>
          </cell>
          <cell r="D1039" t="str">
            <v>Alexandria, LA</v>
          </cell>
          <cell r="E1039" t="str">
            <v>Media General</v>
          </cell>
          <cell r="F1039" t="str">
            <v>Park Acquisitions</v>
          </cell>
          <cell r="G1039" t="str">
            <v>$710 million</v>
          </cell>
        </row>
        <row r="1040">
          <cell r="B1040" t="str">
            <v>WHOA-TV</v>
          </cell>
          <cell r="C1040" t="str">
            <v>ABC</v>
          </cell>
          <cell r="D1040" t="str">
            <v>Montgomery, AL</v>
          </cell>
          <cell r="E1040" t="str">
            <v>Media General</v>
          </cell>
          <cell r="F1040" t="str">
            <v>Park Acquisitions</v>
          </cell>
          <cell r="G1040" t="str">
            <v>$710 million</v>
          </cell>
        </row>
        <row r="1043">
          <cell r="A1043" t="str">
            <v>Television Transactions — Third-Quarter 1996</v>
          </cell>
        </row>
        <row r="1044">
          <cell r="A1044" t="str">
            <v>Date Transaction</v>
          </cell>
          <cell r="D1044" t="str">
            <v>Designated</v>
          </cell>
          <cell r="G1044" t="str">
            <v>Price</v>
          </cell>
        </row>
        <row r="1045">
          <cell r="A1045" t="str">
            <v xml:space="preserve"> Announced</v>
          </cell>
          <cell r="B1045" t="str">
            <v>Property</v>
          </cell>
          <cell r="C1045" t="str">
            <v>Affiliation</v>
          </cell>
          <cell r="D1045" t="str">
            <v>Marketing Area</v>
          </cell>
          <cell r="E1045" t="str">
            <v>Purchaser</v>
          </cell>
          <cell r="F1045" t="str">
            <v>Seller</v>
          </cell>
          <cell r="G1045" t="str">
            <v xml:space="preserve"> (at Announcement of Deal)</v>
          </cell>
        </row>
        <row r="1046">
          <cell r="A1046" t="str">
            <v>July 22, 1996</v>
          </cell>
          <cell r="B1046" t="str">
            <v>WJBK-TV</v>
          </cell>
          <cell r="C1046" t="str">
            <v>FOX</v>
          </cell>
          <cell r="D1046" t="str">
            <v>Detroit</v>
          </cell>
          <cell r="E1046" t="str">
            <v>Fox Broadcasting Company (News Corp.)</v>
          </cell>
          <cell r="F1046" t="str">
            <v>New World Communications</v>
          </cell>
          <cell r="G1046" t="str">
            <v>$2.5 billion + assumption of $700 million in debt</v>
          </cell>
        </row>
        <row r="1047">
          <cell r="B1047" t="str">
            <v>KTVI-TV</v>
          </cell>
          <cell r="C1047" t="str">
            <v>FOX</v>
          </cell>
          <cell r="D1047" t="str">
            <v>St. Louis</v>
          </cell>
          <cell r="E1047" t="str">
            <v>Fox Broadcasting Company (News Corp.)</v>
          </cell>
          <cell r="F1047" t="str">
            <v>New World Communications</v>
          </cell>
          <cell r="G1047" t="str">
            <v>$2.5 billion + assumption of $700 million in debt</v>
          </cell>
        </row>
        <row r="1048">
          <cell r="B1048" t="str">
            <v>KTBC-TV</v>
          </cell>
          <cell r="C1048" t="str">
            <v>FOX</v>
          </cell>
          <cell r="D1048" t="str">
            <v>Austin</v>
          </cell>
          <cell r="E1048" t="str">
            <v>Fox Broadcasting Company (News Corp.)</v>
          </cell>
          <cell r="F1048" t="str">
            <v>New World Communications</v>
          </cell>
          <cell r="G1048" t="str">
            <v>$2.5 billion + assumption of $700 million in debt</v>
          </cell>
        </row>
        <row r="1049">
          <cell r="B1049" t="str">
            <v>K13VC-TV</v>
          </cell>
          <cell r="C1049" t="str">
            <v>IND</v>
          </cell>
          <cell r="D1049" t="str">
            <v>Austin</v>
          </cell>
          <cell r="E1049" t="str">
            <v>Fox Broadcasting Company (News Corp.)</v>
          </cell>
          <cell r="F1049" t="str">
            <v>New World Communications</v>
          </cell>
          <cell r="G1049" t="str">
            <v>$2.5 billion + assumption of $700 million in debt</v>
          </cell>
        </row>
        <row r="1050">
          <cell r="B1050" t="str">
            <v>KDFW-TV</v>
          </cell>
          <cell r="C1050" t="str">
            <v>FOX</v>
          </cell>
          <cell r="D1050" t="str">
            <v>Dallas</v>
          </cell>
          <cell r="E1050" t="str">
            <v>Fox Broadcasting Company (News Corp.)</v>
          </cell>
          <cell r="F1050" t="str">
            <v>New World Communications</v>
          </cell>
          <cell r="G1050" t="str">
            <v>$2.5 billion + assumption of $700 million in debt</v>
          </cell>
        </row>
        <row r="1051">
          <cell r="B1051" t="str">
            <v>WAGA-TV</v>
          </cell>
          <cell r="C1051" t="str">
            <v>FOX</v>
          </cell>
          <cell r="D1051" t="str">
            <v>Atlanta</v>
          </cell>
          <cell r="E1051" t="str">
            <v>Fox Broadcasting Company (News Corp.)</v>
          </cell>
          <cell r="F1051" t="str">
            <v>New World Communications</v>
          </cell>
          <cell r="G1051" t="str">
            <v>$2.5 billion + assumption of $700 million in debt</v>
          </cell>
        </row>
        <row r="1052">
          <cell r="B1052" t="str">
            <v>WJW-TV</v>
          </cell>
          <cell r="C1052" t="str">
            <v>FOX</v>
          </cell>
          <cell r="D1052" t="str">
            <v>Cleveland</v>
          </cell>
          <cell r="E1052" t="str">
            <v>Fox Broadcasting Company (News Corp.)</v>
          </cell>
          <cell r="F1052" t="str">
            <v>New World Communications</v>
          </cell>
          <cell r="G1052" t="str">
            <v>$2.5 billion + assumption of $700 million in debt</v>
          </cell>
        </row>
        <row r="1053">
          <cell r="B1053" t="str">
            <v>WTVT-TV</v>
          </cell>
          <cell r="C1053" t="str">
            <v>FOX</v>
          </cell>
          <cell r="D1053" t="str">
            <v>Tampa-St. Petersburg</v>
          </cell>
          <cell r="E1053" t="str">
            <v>Fox Broadcasting Company (News Corp.)</v>
          </cell>
          <cell r="F1053" t="str">
            <v>New World Communications</v>
          </cell>
          <cell r="G1053" t="str">
            <v>$2.5 billion + assumption of $700 million in debt</v>
          </cell>
        </row>
        <row r="1054">
          <cell r="B1054" t="str">
            <v>WITI-TV</v>
          </cell>
          <cell r="C1054" t="str">
            <v>FOX</v>
          </cell>
          <cell r="D1054" t="str">
            <v>Milwaukee</v>
          </cell>
          <cell r="E1054" t="str">
            <v>Fox Broadcasting Company (News Corp.)</v>
          </cell>
          <cell r="F1054" t="str">
            <v>New World Communications</v>
          </cell>
          <cell r="G1054" t="str">
            <v>$2.5 billion + assumption of $700 million in debt</v>
          </cell>
        </row>
        <row r="1055">
          <cell r="B1055" t="str">
            <v>KSAZ-TV</v>
          </cell>
          <cell r="C1055" t="str">
            <v>FOX</v>
          </cell>
          <cell r="D1055" t="str">
            <v>Phoenix</v>
          </cell>
          <cell r="E1055" t="str">
            <v>Fox Broadcasting Company (News Corp.)</v>
          </cell>
          <cell r="F1055" t="str">
            <v>New World Communications</v>
          </cell>
          <cell r="G1055" t="str">
            <v>$2.5 billion + assumption of $700 million in debt</v>
          </cell>
        </row>
        <row r="1056">
          <cell r="B1056" t="str">
            <v>WDAF-TV</v>
          </cell>
          <cell r="C1056" t="str">
            <v>FOX</v>
          </cell>
          <cell r="D1056" t="str">
            <v>Kansas City, MO</v>
          </cell>
          <cell r="E1056" t="str">
            <v>Fox Broadcasting Company (News Corp.)</v>
          </cell>
          <cell r="F1056" t="str">
            <v>New World Communications</v>
          </cell>
          <cell r="G1056" t="str">
            <v>$2.5 billion + assumption of $700 million in debt</v>
          </cell>
        </row>
        <row r="1058">
          <cell r="A1058" t="str">
            <v>July 22, 1996</v>
          </cell>
          <cell r="B1058" t="str">
            <v>WVUE-TV</v>
          </cell>
          <cell r="C1058" t="str">
            <v>ABC</v>
          </cell>
          <cell r="D1058" t="str">
            <v>New Orleans, LA</v>
          </cell>
          <cell r="E1058" t="str">
            <v>Silver King Communications (HSN, Inc.)</v>
          </cell>
          <cell r="F1058" t="str">
            <v xml:space="preserve">SF Broadcasting </v>
          </cell>
          <cell r="G1058" t="str">
            <v>$210 million</v>
          </cell>
        </row>
        <row r="1059">
          <cell r="B1059" t="str">
            <v>WALA-TV</v>
          </cell>
          <cell r="C1059" t="str">
            <v>NBC</v>
          </cell>
          <cell r="D1059" t="str">
            <v>Mobile, AL</v>
          </cell>
          <cell r="E1059" t="str">
            <v>Silver King Communications (HSN, Inc.)</v>
          </cell>
          <cell r="F1059" t="str">
            <v xml:space="preserve">SF Broadcasting </v>
          </cell>
          <cell r="G1059" t="str">
            <v>$210 million</v>
          </cell>
        </row>
        <row r="1060">
          <cell r="B1060" t="str">
            <v>KHON-TV</v>
          </cell>
          <cell r="C1060" t="str">
            <v>NBC</v>
          </cell>
          <cell r="D1060" t="str">
            <v>Honolulu, HI</v>
          </cell>
          <cell r="E1060" t="str">
            <v>Silver King Communications (HSN, Inc.)</v>
          </cell>
          <cell r="F1060" t="str">
            <v xml:space="preserve">SF Broadcasting </v>
          </cell>
          <cell r="G1060" t="str">
            <v>$210 million</v>
          </cell>
        </row>
        <row r="1061">
          <cell r="B1061" t="str">
            <v>WLUK-TV</v>
          </cell>
          <cell r="C1061" t="str">
            <v>NBC</v>
          </cell>
          <cell r="D1061" t="str">
            <v>Green Bay, WI</v>
          </cell>
          <cell r="E1061" t="str">
            <v>Silver King Communications (HSN, Inc.)</v>
          </cell>
          <cell r="F1061" t="str">
            <v xml:space="preserve">SF Broadcasting </v>
          </cell>
          <cell r="G1061" t="str">
            <v>$210 million</v>
          </cell>
        </row>
        <row r="1063">
          <cell r="A1063" t="str">
            <v>July 15, 1996</v>
          </cell>
          <cell r="B1063" t="str">
            <v>KXLI-TV</v>
          </cell>
          <cell r="C1063" t="str">
            <v>IND</v>
          </cell>
          <cell r="D1063" t="str">
            <v>St. Cloud/Minneapolis/St. Paul</v>
          </cell>
          <cell r="E1063" t="str">
            <v>Paxson</v>
          </cell>
          <cell r="F1063" t="str">
            <v>KX Acquisition</v>
          </cell>
          <cell r="G1063" t="str">
            <v>$12 million</v>
          </cell>
        </row>
        <row r="1065">
          <cell r="A1065" t="str">
            <v>July 15, 1996</v>
          </cell>
          <cell r="B1065" t="str">
            <v>KHGI-TV</v>
          </cell>
          <cell r="C1065" t="str">
            <v>ABC</v>
          </cell>
          <cell r="D1065" t="str">
            <v>Kearney, NE</v>
          </cell>
          <cell r="E1065" t="str">
            <v>Pappas Telecasting</v>
          </cell>
          <cell r="F1065" t="str">
            <v>Fant Broadcasting</v>
          </cell>
          <cell r="G1065" t="str">
            <v>$12.75 million</v>
          </cell>
        </row>
        <row r="1066">
          <cell r="B1066" t="str">
            <v xml:space="preserve"> </v>
          </cell>
          <cell r="D1066" t="str">
            <v>Superior, WI</v>
          </cell>
          <cell r="E1066" t="str">
            <v>Pappas Telecasting</v>
          </cell>
          <cell r="F1066" t="str">
            <v>Fant Broadcasting</v>
          </cell>
          <cell r="G1066" t="str">
            <v>$12.75 million</v>
          </cell>
        </row>
        <row r="1067">
          <cell r="B1067" t="str">
            <v>KWNB-TV</v>
          </cell>
          <cell r="D1067" t="str">
            <v>Hayes Center</v>
          </cell>
          <cell r="E1067" t="str">
            <v>Pappas Telecasting</v>
          </cell>
          <cell r="F1067" t="str">
            <v>Fant Broadcasting</v>
          </cell>
          <cell r="G1067" t="str">
            <v>$12.75 million</v>
          </cell>
        </row>
        <row r="1069">
          <cell r="A1069" t="str">
            <v>July 15, 1996</v>
          </cell>
          <cell r="B1069" t="str">
            <v>WLAJ-TV</v>
          </cell>
          <cell r="C1069" t="str">
            <v>ABC</v>
          </cell>
          <cell r="D1069" t="str">
            <v>Lansing, MI</v>
          </cell>
          <cell r="E1069" t="str">
            <v>Paul Brisette</v>
          </cell>
          <cell r="F1069" t="str">
            <v>Joel Ferguson</v>
          </cell>
          <cell r="G1069" t="str">
            <v>$17 million (for other 50%)</v>
          </cell>
        </row>
        <row r="1071">
          <cell r="A1071" t="str">
            <v>July 1, 1996</v>
          </cell>
          <cell r="B1071" t="str">
            <v>KRRT-TV</v>
          </cell>
          <cell r="C1071" t="str">
            <v>UPN</v>
          </cell>
          <cell r="D1071" t="str">
            <v>Kerrville/San Antonio, TX</v>
          </cell>
          <cell r="E1071" t="str">
            <v>Glencairn</v>
          </cell>
          <cell r="F1071" t="str">
            <v>KRRT, Inc.</v>
          </cell>
          <cell r="G1071" t="str">
            <v>$2 million plus assumption of liabilities</v>
          </cell>
        </row>
        <row r="1073">
          <cell r="A1073" t="str">
            <v>July 1, 1996</v>
          </cell>
          <cell r="B1073" t="str">
            <v>KZJL-TV</v>
          </cell>
          <cell r="C1073" t="str">
            <v>Shop at Home</v>
          </cell>
          <cell r="D1073" t="str">
            <v>Houston, TX</v>
          </cell>
          <cell r="E1073" t="str">
            <v>Shop at Home, Inc.</v>
          </cell>
          <cell r="F1073" t="str">
            <v>Urban Broadcasting Systems</v>
          </cell>
          <cell r="G1073" t="str">
            <v>$1.4 million for other 51%</v>
          </cell>
        </row>
        <row r="1075">
          <cell r="A1075" t="str">
            <v>July 1, 1996</v>
          </cell>
          <cell r="B1075" t="str">
            <v>WYOU-TV</v>
          </cell>
          <cell r="C1075" t="str">
            <v>CBS</v>
          </cell>
          <cell r="D1075" t="str">
            <v>Scranton, PA</v>
          </cell>
          <cell r="E1075" t="str">
            <v>Nexstar Broadcasting Group</v>
          </cell>
          <cell r="F1075" t="str">
            <v>Diversified Communications</v>
          </cell>
          <cell r="G1075" t="str">
            <v>$23.3 million</v>
          </cell>
        </row>
        <row r="1077">
          <cell r="A1077" t="str">
            <v>July 1, 1996</v>
          </cell>
          <cell r="B1077" t="str">
            <v>KTXL-TV</v>
          </cell>
          <cell r="C1077" t="str">
            <v>Fox</v>
          </cell>
          <cell r="D1077" t="str">
            <v>Sacramento</v>
          </cell>
          <cell r="E1077" t="str">
            <v>Tribune Company</v>
          </cell>
          <cell r="F1077" t="str">
            <v>Renaissance Communications</v>
          </cell>
          <cell r="G1077" t="str">
            <v>$1.13 billion</v>
          </cell>
        </row>
        <row r="1078">
          <cell r="B1078" t="str">
            <v>WDZL-TV</v>
          </cell>
          <cell r="C1078" t="str">
            <v>WB</v>
          </cell>
          <cell r="D1078" t="str">
            <v>Miami</v>
          </cell>
          <cell r="E1078" t="str">
            <v>Tribune Company</v>
          </cell>
          <cell r="F1078" t="str">
            <v>Renaissance Communications</v>
          </cell>
          <cell r="G1078" t="str">
            <v>$1.13 billion</v>
          </cell>
        </row>
        <row r="1079">
          <cell r="B1079" t="str">
            <v>WPMT-TV</v>
          </cell>
          <cell r="C1079" t="str">
            <v>Fox</v>
          </cell>
          <cell r="D1079" t="str">
            <v>Harrisburg/(York)</v>
          </cell>
          <cell r="E1079" t="str">
            <v>Tribune Company</v>
          </cell>
          <cell r="F1079" t="str">
            <v>Renaissance Communications</v>
          </cell>
          <cell r="G1079" t="str">
            <v>$1.13 billion</v>
          </cell>
        </row>
        <row r="1080">
          <cell r="B1080" t="str">
            <v>WTIC-TV</v>
          </cell>
          <cell r="C1080" t="str">
            <v>Fox</v>
          </cell>
          <cell r="D1080" t="str">
            <v>Hartford</v>
          </cell>
          <cell r="E1080" t="str">
            <v>Tribune Company</v>
          </cell>
          <cell r="F1080" t="str">
            <v>Renaissance Communications</v>
          </cell>
          <cell r="G1080" t="str">
            <v>$1.13 billion</v>
          </cell>
        </row>
        <row r="1081">
          <cell r="B1081" t="str">
            <v>WXIN-TV</v>
          </cell>
          <cell r="C1081" t="str">
            <v>Fox</v>
          </cell>
          <cell r="D1081" t="str">
            <v>Indianapolis</v>
          </cell>
          <cell r="E1081" t="str">
            <v>Tribune Company</v>
          </cell>
          <cell r="F1081" t="str">
            <v>Renaissance Communications</v>
          </cell>
          <cell r="G1081" t="str">
            <v>$1.13 billion</v>
          </cell>
        </row>
        <row r="1082">
          <cell r="B1082" t="str">
            <v>KDAF-TV</v>
          </cell>
          <cell r="C1082" t="str">
            <v>WB</v>
          </cell>
          <cell r="D1082" t="str">
            <v>Dallas</v>
          </cell>
          <cell r="E1082" t="str">
            <v>Tribune Company</v>
          </cell>
          <cell r="F1082" t="str">
            <v>Renaissance Communications</v>
          </cell>
          <cell r="G1082" t="str">
            <v>$1.13 billion</v>
          </cell>
        </row>
        <row r="1087">
          <cell r="A1087" t="str">
            <v>Television Transactions — Second-Quarter 1996</v>
          </cell>
        </row>
        <row r="1088">
          <cell r="A1088" t="str">
            <v>Date Transaction</v>
          </cell>
          <cell r="D1088" t="str">
            <v>Designated</v>
          </cell>
          <cell r="G1088" t="str">
            <v>Price</v>
          </cell>
        </row>
        <row r="1089">
          <cell r="A1089" t="str">
            <v xml:space="preserve"> Announced</v>
          </cell>
          <cell r="B1089" t="str">
            <v>Property</v>
          </cell>
          <cell r="C1089" t="str">
            <v>Affiliation</v>
          </cell>
          <cell r="D1089" t="str">
            <v>Marketing Area</v>
          </cell>
          <cell r="E1089" t="str">
            <v>Purchaser</v>
          </cell>
          <cell r="F1089" t="str">
            <v>Seller</v>
          </cell>
          <cell r="G1089" t="str">
            <v xml:space="preserve"> (at Announcement of Deal)</v>
          </cell>
        </row>
        <row r="1090">
          <cell r="A1090" t="str">
            <v>June 24, 1996</v>
          </cell>
          <cell r="B1090" t="str">
            <v>WYDO-TV</v>
          </cell>
          <cell r="C1090" t="str">
            <v>Fox</v>
          </cell>
          <cell r="D1090" t="str">
            <v>Greenville, NC</v>
          </cell>
          <cell r="E1090" t="str">
            <v>GOCOM Broadcasting</v>
          </cell>
          <cell r="F1090" t="str">
            <v>KS Family Television, Inc.</v>
          </cell>
          <cell r="G1090" t="str">
            <v>$1.5 million</v>
          </cell>
        </row>
        <row r="1092">
          <cell r="A1092" t="str">
            <v>June 3, 1996</v>
          </cell>
          <cell r="B1092" t="str">
            <v>KYLE-TV</v>
          </cell>
          <cell r="C1092" t="str">
            <v>WB</v>
          </cell>
          <cell r="D1092" t="str">
            <v>Bryan/Waco, TX</v>
          </cell>
          <cell r="E1092" t="str">
            <v>Communications Corp. of America</v>
          </cell>
          <cell r="F1092" t="str">
            <v>Silent Minority Group</v>
          </cell>
          <cell r="G1092" t="str">
            <v>$1.1 million</v>
          </cell>
        </row>
        <row r="1094">
          <cell r="A1094" t="str">
            <v>June 3, 1996</v>
          </cell>
          <cell r="B1094" t="str">
            <v>KTVO-TV</v>
          </cell>
          <cell r="C1094" t="str">
            <v>ABC</v>
          </cell>
          <cell r="D1094" t="str">
            <v>Ottumwa-Kirksville, IA</v>
          </cell>
          <cell r="E1094" t="str">
            <v>Ellis Acquisitions (now Raycom)</v>
          </cell>
          <cell r="F1094" t="str">
            <v>Federal Broadcasting</v>
          </cell>
          <cell r="G1094" t="str">
            <v>$170 million</v>
          </cell>
        </row>
        <row r="1095">
          <cell r="B1095" t="str">
            <v>WLUC-TV</v>
          </cell>
          <cell r="C1095" t="str">
            <v>ABC/NBC/Fox</v>
          </cell>
          <cell r="D1095" t="str">
            <v>Marquette, MI</v>
          </cell>
          <cell r="E1095" t="str">
            <v>Ellis Acquisitions (now Raycom)</v>
          </cell>
          <cell r="F1095" t="str">
            <v>Federal Broadcasting</v>
          </cell>
          <cell r="G1095" t="str">
            <v>$170 million</v>
          </cell>
        </row>
        <row r="1096">
          <cell r="B1096" t="str">
            <v>WPBN-TV</v>
          </cell>
          <cell r="C1096" t="str">
            <v>NBC</v>
          </cell>
          <cell r="D1096" t="str">
            <v>Traverse City-Cadillac</v>
          </cell>
          <cell r="E1096" t="str">
            <v>Ellis Acquisitions (now Raycom)</v>
          </cell>
          <cell r="F1096" t="str">
            <v>Federal Broadcasting</v>
          </cell>
          <cell r="G1096" t="str">
            <v>$170 million</v>
          </cell>
        </row>
        <row r="1097">
          <cell r="B1097" t="str">
            <v>WTOM-TV</v>
          </cell>
          <cell r="C1097" t="str">
            <v>SAT</v>
          </cell>
          <cell r="D1097" t="str">
            <v>Cheboygan, MI</v>
          </cell>
          <cell r="E1097" t="str">
            <v>Ellis Acquisitions (now Raycom)</v>
          </cell>
          <cell r="F1097" t="str">
            <v>Federal Broadcasting</v>
          </cell>
          <cell r="G1097" t="str">
            <v>$170 million</v>
          </cell>
        </row>
        <row r="1098">
          <cell r="B1098" t="str">
            <v>KNDO-TV</v>
          </cell>
          <cell r="C1098" t="str">
            <v>NBC</v>
          </cell>
          <cell r="D1098" t="str">
            <v>Yakima, WA</v>
          </cell>
          <cell r="E1098" t="str">
            <v>Ellis Acquisitions (now Raycom)</v>
          </cell>
          <cell r="F1098" t="str">
            <v>Federal Broadcasting</v>
          </cell>
          <cell r="G1098" t="str">
            <v>$170 million</v>
          </cell>
        </row>
        <row r="1099">
          <cell r="B1099" t="str">
            <v>KNDU-TV</v>
          </cell>
          <cell r="C1099" t="str">
            <v>SAT</v>
          </cell>
          <cell r="D1099" t="str">
            <v>Yakima, WA</v>
          </cell>
          <cell r="E1099" t="str">
            <v>Ellis Acquisitions (now Raycom)</v>
          </cell>
          <cell r="F1099" t="str">
            <v>Federal Broadcasting</v>
          </cell>
          <cell r="G1099" t="str">
            <v>$170 million</v>
          </cell>
        </row>
        <row r="1100">
          <cell r="B1100" t="str">
            <v>WDAM-TV</v>
          </cell>
          <cell r="C1100" t="str">
            <v>NBC</v>
          </cell>
          <cell r="D1100" t="str">
            <v>Laurel, MS</v>
          </cell>
          <cell r="E1100" t="str">
            <v>Ellis Acquisitions (now Raycom)</v>
          </cell>
          <cell r="F1100" t="str">
            <v>Federal Broadcasting</v>
          </cell>
          <cell r="G1100" t="str">
            <v>$170 million</v>
          </cell>
        </row>
        <row r="1101">
          <cell r="B1101" t="str">
            <v>WSTM-TV</v>
          </cell>
          <cell r="C1101" t="str">
            <v>NBC</v>
          </cell>
          <cell r="D1101" t="str">
            <v>Syracuse</v>
          </cell>
          <cell r="E1101" t="str">
            <v>Ellis Acquisitions (now Raycom)</v>
          </cell>
          <cell r="F1101" t="str">
            <v>Federal Broadcasting</v>
          </cell>
          <cell r="G1101" t="str">
            <v>$170 million</v>
          </cell>
        </row>
        <row r="1103">
          <cell r="A1103" t="str">
            <v>June 3, 1996</v>
          </cell>
          <cell r="B1103" t="str">
            <v>WJAL-TV</v>
          </cell>
          <cell r="C1103" t="str">
            <v>WB</v>
          </cell>
          <cell r="D1103" t="str">
            <v>Hagerstown, MD</v>
          </cell>
          <cell r="E1103" t="str">
            <v xml:space="preserve">ALQ Holdings, Ltd. </v>
          </cell>
          <cell r="F1103" t="str">
            <v>Good Companion Broadcasting</v>
          </cell>
          <cell r="G1103" t="str">
            <v>$7.5 million</v>
          </cell>
        </row>
        <row r="1105">
          <cell r="A1105" t="str">
            <v>May 27, 1996</v>
          </cell>
          <cell r="B1105" t="str">
            <v>KNSD-TV</v>
          </cell>
          <cell r="C1105" t="str">
            <v>NBC</v>
          </cell>
          <cell r="D1105" t="str">
            <v>San Diego, CA</v>
          </cell>
          <cell r="E1105" t="str">
            <v>NBC (General Electric)</v>
          </cell>
          <cell r="F1105" t="str">
            <v>New World Communications</v>
          </cell>
          <cell r="G1105" t="str">
            <v>$425 million</v>
          </cell>
        </row>
        <row r="1106">
          <cell r="B1106" t="str">
            <v>WVTM-TV</v>
          </cell>
          <cell r="C1106" t="str">
            <v>NBC</v>
          </cell>
          <cell r="D1106" t="str">
            <v>Birmingham, Al</v>
          </cell>
          <cell r="E1106" t="str">
            <v>NBC (General Electric)</v>
          </cell>
          <cell r="F1106" t="str">
            <v>New World Communications</v>
          </cell>
          <cell r="G1106" t="str">
            <v>$425 million</v>
          </cell>
        </row>
        <row r="1108">
          <cell r="A1108" t="str">
            <v>May 27, 1996</v>
          </cell>
          <cell r="B1108" t="str">
            <v>WFVT-TV</v>
          </cell>
          <cell r="C1108" t="str">
            <v>WB</v>
          </cell>
          <cell r="D1108" t="str">
            <v>Rock Hill/Charlotte, SC</v>
          </cell>
          <cell r="E1108" t="str">
            <v>TV 55 LLC</v>
          </cell>
          <cell r="F1108" t="str">
            <v>Family Fifty-Five Inc.</v>
          </cell>
          <cell r="G1108" t="str">
            <v>$4 million</v>
          </cell>
        </row>
        <row r="1110">
          <cell r="A1110" t="str">
            <v>May 20, 1996</v>
          </cell>
          <cell r="B1110" t="str">
            <v>KCAL-TV</v>
          </cell>
          <cell r="C1110" t="str">
            <v>IND</v>
          </cell>
          <cell r="D1110" t="str">
            <v>Los Angeles, CA</v>
          </cell>
          <cell r="E1110" t="str">
            <v>Young Broadcasting</v>
          </cell>
          <cell r="F1110" t="str">
            <v>Walt Disney Co.</v>
          </cell>
          <cell r="G1110" t="str">
            <v>$368 million</v>
          </cell>
        </row>
        <row r="1112">
          <cell r="A1112" t="str">
            <v>May 20, 1996</v>
          </cell>
          <cell r="B1112" t="str">
            <v>KFOR-TV</v>
          </cell>
          <cell r="C1112" t="str">
            <v>NBC</v>
          </cell>
          <cell r="D1112" t="str">
            <v>Oklahoma City</v>
          </cell>
          <cell r="E1112" t="str">
            <v>New York Times</v>
          </cell>
          <cell r="F1112" t="str">
            <v>Palmer Communcations</v>
          </cell>
          <cell r="G1112" t="str">
            <v>$226 million</v>
          </cell>
        </row>
        <row r="1113">
          <cell r="B1113" t="str">
            <v>WHO-TV</v>
          </cell>
          <cell r="C1113" t="str">
            <v>NBC</v>
          </cell>
          <cell r="D1113" t="str">
            <v>Des Moines</v>
          </cell>
          <cell r="E1113" t="str">
            <v>New York Times</v>
          </cell>
          <cell r="F1113" t="str">
            <v>Palmer Communcations</v>
          </cell>
          <cell r="G1113" t="str">
            <v>$226 million</v>
          </cell>
        </row>
        <row r="1116">
          <cell r="A1116" t="str">
            <v>Television Transactions — Second-Quarter 1996</v>
          </cell>
        </row>
        <row r="1117">
          <cell r="A1117" t="str">
            <v>Date Transaction</v>
          </cell>
          <cell r="D1117" t="str">
            <v>Designated</v>
          </cell>
          <cell r="G1117" t="str">
            <v>Price</v>
          </cell>
        </row>
        <row r="1118">
          <cell r="A1118" t="str">
            <v xml:space="preserve"> Announced</v>
          </cell>
          <cell r="B1118" t="str">
            <v>Property</v>
          </cell>
          <cell r="C1118" t="str">
            <v>Affiliation</v>
          </cell>
          <cell r="D1118" t="str">
            <v>Marketing Area</v>
          </cell>
          <cell r="E1118" t="str">
            <v>Purchaser</v>
          </cell>
          <cell r="F1118" t="str">
            <v>Seller</v>
          </cell>
          <cell r="G1118" t="str">
            <v xml:space="preserve"> (at Announcement of Deal)</v>
          </cell>
        </row>
        <row r="1119">
          <cell r="A1119" t="str">
            <v>May 20, 1996</v>
          </cell>
          <cell r="B1119" t="str">
            <v>WMC-TV</v>
          </cell>
          <cell r="C1119" t="str">
            <v>NBC</v>
          </cell>
          <cell r="D1119" t="str">
            <v>Memphis, TN</v>
          </cell>
          <cell r="E1119" t="str">
            <v>Ellis Acquisitions Inc. (now Raycom)</v>
          </cell>
          <cell r="F1119" t="str">
            <v xml:space="preserve">Ellis Communications </v>
          </cell>
          <cell r="G1119" t="str">
            <v>$732 million</v>
          </cell>
        </row>
        <row r="1120">
          <cell r="B1120" t="str">
            <v>WUPW-TV</v>
          </cell>
          <cell r="C1120" t="str">
            <v>FOX</v>
          </cell>
          <cell r="D1120" t="str">
            <v>Toledo, OH</v>
          </cell>
          <cell r="E1120" t="str">
            <v>Ellis Acquisitions Inc. (now Raycom)</v>
          </cell>
          <cell r="F1120" t="str">
            <v xml:space="preserve">Ellis Communications </v>
          </cell>
          <cell r="G1120" t="str">
            <v>$732 million</v>
          </cell>
        </row>
        <row r="1121">
          <cell r="B1121" t="str">
            <v>WTNZ-TV</v>
          </cell>
          <cell r="C1121" t="str">
            <v>FOX</v>
          </cell>
          <cell r="D1121" t="str">
            <v>Knoxville, TN</v>
          </cell>
          <cell r="E1121" t="str">
            <v>Ellis Acquisitions Inc. (now Raycom)</v>
          </cell>
          <cell r="F1121" t="str">
            <v xml:space="preserve">Ellis Communications </v>
          </cell>
          <cell r="G1121" t="str">
            <v>$732 million</v>
          </cell>
        </row>
        <row r="1122">
          <cell r="B1122" t="str">
            <v>WACH-TV</v>
          </cell>
          <cell r="C1122" t="str">
            <v>FOX</v>
          </cell>
          <cell r="D1122" t="str">
            <v>Columbia, SC</v>
          </cell>
          <cell r="E1122" t="str">
            <v>Ellis Acquisitions Inc. (now Raycom)</v>
          </cell>
          <cell r="F1122" t="str">
            <v xml:space="preserve">Ellis Communications </v>
          </cell>
          <cell r="G1122" t="str">
            <v>$732 million</v>
          </cell>
        </row>
        <row r="1123">
          <cell r="B1123" t="str">
            <v>WEVU-TV</v>
          </cell>
          <cell r="C1123" t="str">
            <v>ABC</v>
          </cell>
          <cell r="D1123" t="str">
            <v>Ft. Meyers, FL</v>
          </cell>
          <cell r="E1123" t="str">
            <v>Ellis Acquisitions Inc. (now Raycom)</v>
          </cell>
          <cell r="F1123" t="str">
            <v xml:space="preserve">Ellis Communications </v>
          </cell>
          <cell r="G1123" t="str">
            <v>$732 million</v>
          </cell>
        </row>
        <row r="1124">
          <cell r="B1124" t="str">
            <v>KAME-TV</v>
          </cell>
          <cell r="C1124" t="str">
            <v>FOX</v>
          </cell>
          <cell r="D1124" t="str">
            <v>Reno, NV</v>
          </cell>
          <cell r="E1124" t="str">
            <v>Ellis Acquisitions Inc. (now Raycom)</v>
          </cell>
          <cell r="F1124" t="str">
            <v xml:space="preserve">Ellis Communications </v>
          </cell>
          <cell r="G1124" t="str">
            <v>$732 million</v>
          </cell>
        </row>
        <row r="1125">
          <cell r="B1125" t="str">
            <v>KOLD-TV</v>
          </cell>
          <cell r="C1125" t="str">
            <v>CBS</v>
          </cell>
          <cell r="D1125" t="str">
            <v>Tuscon</v>
          </cell>
          <cell r="E1125" t="str">
            <v>Ellis Acquisitions Inc. (now Raycom)</v>
          </cell>
          <cell r="F1125" t="str">
            <v xml:space="preserve">Ellis Communications </v>
          </cell>
          <cell r="G1125" t="str">
            <v>$732 million</v>
          </cell>
        </row>
        <row r="1126">
          <cell r="B1126" t="str">
            <v>WSAV-TV</v>
          </cell>
          <cell r="C1126" t="str">
            <v>NBC</v>
          </cell>
          <cell r="D1126" t="str">
            <v>Savannah</v>
          </cell>
          <cell r="E1126" t="str">
            <v>Ellis Acquisitions Inc. (now Raycom)</v>
          </cell>
          <cell r="F1126" t="str">
            <v xml:space="preserve">Ellis Communications </v>
          </cell>
          <cell r="G1126" t="str">
            <v>$732 million</v>
          </cell>
        </row>
        <row r="1127">
          <cell r="B1127" t="str">
            <v>WJTV-TV</v>
          </cell>
          <cell r="C1127" t="str">
            <v>NBC</v>
          </cell>
          <cell r="D1127" t="str">
            <v>Jackson, MS</v>
          </cell>
          <cell r="E1127" t="str">
            <v>Ellis Acquisitions Inc. (now Raycom)</v>
          </cell>
          <cell r="F1127" t="str">
            <v xml:space="preserve">Ellis Communications </v>
          </cell>
          <cell r="G1127" t="str">
            <v>$732 million</v>
          </cell>
        </row>
        <row r="1128">
          <cell r="B1128" t="str">
            <v>WECT-TV</v>
          </cell>
          <cell r="C1128" t="str">
            <v>NBC</v>
          </cell>
          <cell r="D1128" t="str">
            <v>Wilmington, NC</v>
          </cell>
          <cell r="E1128" t="str">
            <v>Ellis Acquisitions Inc. (now Raycom)</v>
          </cell>
          <cell r="F1128" t="str">
            <v xml:space="preserve">Ellis Communications </v>
          </cell>
          <cell r="G1128" t="str">
            <v>$732 million</v>
          </cell>
        </row>
        <row r="1129">
          <cell r="B1129" t="str">
            <v>WHLT-TV</v>
          </cell>
          <cell r="C1129" t="str">
            <v>CBS</v>
          </cell>
          <cell r="D1129" t="str">
            <v>(Hattiesburg)/Laurel</v>
          </cell>
          <cell r="E1129" t="str">
            <v>Ellis Acquisitions Inc. (now Raycom)</v>
          </cell>
          <cell r="F1129" t="str">
            <v xml:space="preserve">Ellis Communications </v>
          </cell>
          <cell r="G1129" t="str">
            <v>$732 million</v>
          </cell>
        </row>
        <row r="1130">
          <cell r="B1130" t="str">
            <v>KSFY-TV</v>
          </cell>
          <cell r="C1130" t="str">
            <v>ABC</v>
          </cell>
          <cell r="D1130" t="str">
            <v>Sioux Falls, SD</v>
          </cell>
          <cell r="E1130" t="str">
            <v>Ellis Acquisitions Inc. (now Raycom)</v>
          </cell>
          <cell r="F1130" t="str">
            <v xml:space="preserve">Ellis Communications </v>
          </cell>
          <cell r="G1130" t="str">
            <v>$732 million</v>
          </cell>
        </row>
        <row r="1131">
          <cell r="B1131" t="str">
            <v>KPRY-TV</v>
          </cell>
          <cell r="C1131" t="str">
            <v>SAT</v>
          </cell>
          <cell r="D1131" t="str">
            <v>Pierre, SD</v>
          </cell>
          <cell r="E1131" t="str">
            <v>Ellis Acquisitions Inc. (now Raycom)</v>
          </cell>
          <cell r="F1131" t="str">
            <v xml:space="preserve">Ellis Communications </v>
          </cell>
          <cell r="G1131" t="str">
            <v>$732 million</v>
          </cell>
        </row>
        <row r="1132">
          <cell r="B1132" t="str">
            <v>KABY-TV</v>
          </cell>
          <cell r="C1132" t="str">
            <v>SAT</v>
          </cell>
          <cell r="D1132" t="str">
            <v>Aberdeen, SD</v>
          </cell>
          <cell r="E1132" t="str">
            <v>Ellis Acquisitions Inc. (now Raycom)</v>
          </cell>
          <cell r="F1132" t="str">
            <v xml:space="preserve">Ellis Communications </v>
          </cell>
          <cell r="G1132" t="str">
            <v>$732 million</v>
          </cell>
        </row>
        <row r="1133">
          <cell r="B1133" t="str">
            <v>KSLA-TV</v>
          </cell>
          <cell r="C1133" t="str">
            <v>CBS</v>
          </cell>
          <cell r="D1133" t="str">
            <v>Shreveport, LA</v>
          </cell>
          <cell r="E1133" t="str">
            <v>Ellis Acquisitions Inc. (now Raycom)</v>
          </cell>
          <cell r="F1133" t="str">
            <v xml:space="preserve">Ellis Communications </v>
          </cell>
          <cell r="G1133" t="str">
            <v>$732 million</v>
          </cell>
        </row>
        <row r="1134">
          <cell r="B1134" t="str">
            <v>WWAY-TV</v>
          </cell>
          <cell r="C1134" t="str">
            <v>ABC</v>
          </cell>
          <cell r="D1134" t="str">
            <v>Wilmington, NC</v>
          </cell>
          <cell r="E1134" t="str">
            <v>Ellis Acquisitions Inc. (now Raycom)</v>
          </cell>
          <cell r="F1134" t="str">
            <v xml:space="preserve">Ellis Communications </v>
          </cell>
          <cell r="G1134" t="str">
            <v>$732 million</v>
          </cell>
        </row>
        <row r="1135">
          <cell r="B1135" t="str">
            <v>AM-FM Stations in Memphis</v>
          </cell>
        </row>
        <row r="1136">
          <cell r="B1136" t="str">
            <v>Raycom</v>
          </cell>
        </row>
        <row r="1137">
          <cell r="B1137" t="str">
            <v>iXL Inc.</v>
          </cell>
        </row>
        <row r="1139">
          <cell r="A1139" t="str">
            <v>May 13, 1996</v>
          </cell>
          <cell r="B1139" t="str">
            <v>KFOX-TV</v>
          </cell>
          <cell r="C1139" t="str">
            <v>FOX</v>
          </cell>
          <cell r="D1139" t="str">
            <v>El Paso, TX</v>
          </cell>
          <cell r="E1139" t="str">
            <v>Cox Enterprises</v>
          </cell>
          <cell r="F1139" t="str">
            <v>John Mulderrig</v>
          </cell>
          <cell r="G1139" t="str">
            <v>$20.9 million</v>
          </cell>
        </row>
        <row r="1141">
          <cell r="A1141" t="str">
            <v>May 6, 1996</v>
          </cell>
          <cell r="B1141" t="str">
            <v>WPRI-TV</v>
          </cell>
          <cell r="C1141" t="str">
            <v>CBS</v>
          </cell>
          <cell r="D1141" t="str">
            <v>Providence, RI</v>
          </cell>
          <cell r="E1141" t="str">
            <v>Clear Channel</v>
          </cell>
          <cell r="F1141" t="str">
            <v>CBS</v>
          </cell>
          <cell r="G1141" t="str">
            <v>$68 million</v>
          </cell>
        </row>
        <row r="1143">
          <cell r="A1143" t="str">
            <v>May 6, 1996</v>
          </cell>
          <cell r="B1143" t="str">
            <v>WDKY-TV</v>
          </cell>
          <cell r="C1143" t="str">
            <v>Fox/UPN</v>
          </cell>
          <cell r="D1143" t="str">
            <v>Lexington, KY</v>
          </cell>
          <cell r="E1143" t="str">
            <v>Sinclair Broadcast</v>
          </cell>
          <cell r="F1143" t="str">
            <v>Superior Communications</v>
          </cell>
          <cell r="G1143" t="str">
            <v>$63 million in stock</v>
          </cell>
        </row>
        <row r="1144">
          <cell r="B1144" t="str">
            <v>KOCB-TV</v>
          </cell>
          <cell r="C1144" t="str">
            <v>UPN</v>
          </cell>
          <cell r="D1144" t="str">
            <v>Oklahoma City</v>
          </cell>
          <cell r="E1144" t="str">
            <v>Sinclair Broadcast</v>
          </cell>
          <cell r="F1144" t="str">
            <v>Superior Communications</v>
          </cell>
          <cell r="G1144" t="str">
            <v>$63 million in stock</v>
          </cell>
        </row>
      </sheetData>
      <sheetData sheetId="2"/>
      <sheetData sheetId="3"/>
      <sheetData sheetId="4" refreshError="1">
        <row r="14">
          <cell r="A14">
            <v>7</v>
          </cell>
          <cell r="B14" t="str">
            <v>Dallas-Ft. Worth</v>
          </cell>
          <cell r="C14">
            <v>2069010</v>
          </cell>
          <cell r="D14">
            <v>2.0247725664900684E-2</v>
          </cell>
        </row>
        <row r="15">
          <cell r="A15">
            <v>8</v>
          </cell>
          <cell r="B15" t="str">
            <v>Washington, D.C.</v>
          </cell>
          <cell r="C15">
            <v>2047340</v>
          </cell>
          <cell r="D15">
            <v>2.0035658920342467E-2</v>
          </cell>
        </row>
        <row r="16">
          <cell r="A16">
            <v>9</v>
          </cell>
          <cell r="B16" t="str">
            <v>Detroit</v>
          </cell>
          <cell r="C16">
            <v>1873620</v>
          </cell>
          <cell r="D16">
            <v>1.8335601935356147E-2</v>
          </cell>
        </row>
        <row r="17">
          <cell r="A17">
            <v>10</v>
          </cell>
          <cell r="B17" t="str">
            <v>Atlanta</v>
          </cell>
          <cell r="C17">
            <v>1857220</v>
          </cell>
          <cell r="D17">
            <v>1.8175108413863078E-2</v>
          </cell>
        </row>
        <row r="18">
          <cell r="A18">
            <v>11</v>
          </cell>
          <cell r="B18" t="str">
            <v>Houston</v>
          </cell>
          <cell r="C18">
            <v>1747350</v>
          </cell>
          <cell r="D18">
            <v>1.7099899681762877E-2</v>
          </cell>
        </row>
        <row r="19">
          <cell r="A19">
            <v>12</v>
          </cell>
          <cell r="B19" t="str">
            <v>Seattle-Tacoma</v>
          </cell>
          <cell r="C19">
            <v>1605900</v>
          </cell>
          <cell r="D19">
            <v>1.5715643058885172E-2</v>
          </cell>
        </row>
        <row r="20">
          <cell r="A20">
            <v>13</v>
          </cell>
          <cell r="B20" t="str">
            <v>Tampa-St Petersburg-Sarasota</v>
          </cell>
          <cell r="C20">
            <v>1507790</v>
          </cell>
          <cell r="D20">
            <v>1.4755519925123901E-2</v>
          </cell>
        </row>
        <row r="21">
          <cell r="A21">
            <v>14</v>
          </cell>
          <cell r="B21" t="str">
            <v>Minneapolis - St. Paul</v>
          </cell>
          <cell r="C21">
            <v>1510130</v>
          </cell>
          <cell r="D21">
            <v>1.4778419610507668E-2</v>
          </cell>
        </row>
        <row r="22">
          <cell r="A22">
            <v>15</v>
          </cell>
          <cell r="B22" t="str">
            <v>Cleveland</v>
          </cell>
          <cell r="C22">
            <v>1488270</v>
          </cell>
          <cell r="D22">
            <v>1.456449348978581E-2</v>
          </cell>
        </row>
        <row r="23">
          <cell r="A23">
            <v>16</v>
          </cell>
          <cell r="B23" t="str">
            <v>Miami - Ft. Lauderdale</v>
          </cell>
          <cell r="C23">
            <v>1468630</v>
          </cell>
          <cell r="D23">
            <v>1.4372292711607528E-2</v>
          </cell>
        </row>
        <row r="24">
          <cell r="A24">
            <v>17</v>
          </cell>
          <cell r="B24" t="str">
            <v>Phoenix</v>
          </cell>
          <cell r="C24">
            <v>1441660</v>
          </cell>
          <cell r="D24">
            <v>1.4108359158274112E-2</v>
          </cell>
        </row>
        <row r="25">
          <cell r="A25">
            <v>18</v>
          </cell>
          <cell r="B25" t="str">
            <v>Denver</v>
          </cell>
          <cell r="C25">
            <v>1312300</v>
          </cell>
          <cell r="D25">
            <v>1.2842417576545868E-2</v>
          </cell>
        </row>
        <row r="26">
          <cell r="A26">
            <v>19</v>
          </cell>
          <cell r="B26" t="str">
            <v>Sacramento-Stockton-Modesto</v>
          </cell>
          <cell r="C26">
            <v>1187000</v>
          </cell>
          <cell r="D26">
            <v>1.1616207927577494E-2</v>
          </cell>
        </row>
        <row r="27">
          <cell r="A27">
            <v>20</v>
          </cell>
          <cell r="B27" t="str">
            <v>Pittsburgh</v>
          </cell>
          <cell r="C27">
            <v>1128810</v>
          </cell>
          <cell r="D27">
            <v>1.1046749511987154E-2</v>
          </cell>
        </row>
        <row r="28">
          <cell r="A28">
            <v>21</v>
          </cell>
          <cell r="B28" t="str">
            <v>St. Louis</v>
          </cell>
          <cell r="C28">
            <v>1121410</v>
          </cell>
          <cell r="D28">
            <v>1.0974331703508575E-2</v>
          </cell>
        </row>
        <row r="29">
          <cell r="A29">
            <v>22</v>
          </cell>
          <cell r="B29" t="str">
            <v>Orlando-Daytona Beach-Melbourne</v>
          </cell>
          <cell r="C29">
            <v>1126000</v>
          </cell>
          <cell r="D29">
            <v>1.1019250317145964E-2</v>
          </cell>
        </row>
        <row r="30">
          <cell r="A30">
            <v>23</v>
          </cell>
          <cell r="B30" t="str">
            <v>Portland, OR</v>
          </cell>
          <cell r="C30">
            <v>1017760</v>
          </cell>
          <cell r="D30">
            <v>9.9599930752917194E-3</v>
          </cell>
        </row>
        <row r="31">
          <cell r="A31">
            <v>24</v>
          </cell>
          <cell r="B31" t="str">
            <v>Baltimore</v>
          </cell>
          <cell r="C31">
            <v>1010160</v>
          </cell>
          <cell r="D31">
            <v>9.8856180287461518E-3</v>
          </cell>
        </row>
        <row r="32">
          <cell r="A32">
            <v>25</v>
          </cell>
          <cell r="B32" t="str">
            <v>San Diego</v>
          </cell>
          <cell r="C32">
            <v>996220</v>
          </cell>
          <cell r="D32">
            <v>9.7491985354770435E-3</v>
          </cell>
        </row>
        <row r="33">
          <cell r="A33">
            <v>26</v>
          </cell>
          <cell r="B33" t="str">
            <v>Indianapolis</v>
          </cell>
          <cell r="C33">
            <v>974390</v>
          </cell>
          <cell r="D33">
            <v>9.535566000465236E-3</v>
          </cell>
        </row>
        <row r="34">
          <cell r="A34">
            <v>27</v>
          </cell>
          <cell r="B34" t="str">
            <v>Hartford-New Haven</v>
          </cell>
          <cell r="C34">
            <v>923740</v>
          </cell>
          <cell r="D34">
            <v>9.0398954600003668E-3</v>
          </cell>
        </row>
        <row r="35">
          <cell r="A35">
            <v>28</v>
          </cell>
          <cell r="B35" t="str">
            <v>Charlotte</v>
          </cell>
          <cell r="C35">
            <v>903950</v>
          </cell>
          <cell r="D35">
            <v>8.8462267532718412E-3</v>
          </cell>
        </row>
        <row r="36">
          <cell r="A36">
            <v>29</v>
          </cell>
          <cell r="B36" t="str">
            <v>Raleigh-Durham</v>
          </cell>
          <cell r="C36">
            <v>873440</v>
          </cell>
          <cell r="D36">
            <v>8.547650086152726E-3</v>
          </cell>
        </row>
        <row r="37">
          <cell r="A37">
            <v>30</v>
          </cell>
          <cell r="B37" t="str">
            <v>Nashville</v>
          </cell>
          <cell r="C37">
            <v>830800</v>
          </cell>
          <cell r="D37">
            <v>8.130366930270751E-3</v>
          </cell>
        </row>
        <row r="38">
          <cell r="A38">
            <v>31</v>
          </cell>
          <cell r="B38" t="str">
            <v>Kansas City</v>
          </cell>
          <cell r="C38">
            <v>835580</v>
          </cell>
          <cell r="D38">
            <v>8.17714492007178E-3</v>
          </cell>
        </row>
        <row r="39">
          <cell r="A39">
            <v>32</v>
          </cell>
          <cell r="B39" t="str">
            <v>Cincinnati</v>
          </cell>
          <cell r="C39">
            <v>828650</v>
          </cell>
          <cell r="D39">
            <v>8.1093266210506242E-3</v>
          </cell>
        </row>
        <row r="40">
          <cell r="A40">
            <v>33</v>
          </cell>
          <cell r="B40" t="str">
            <v>Milwaukee</v>
          </cell>
          <cell r="C40">
            <v>827570</v>
          </cell>
          <cell r="D40">
            <v>8.0987575354888857E-3</v>
          </cell>
        </row>
        <row r="41">
          <cell r="A41">
            <v>34</v>
          </cell>
          <cell r="B41" t="str">
            <v>Columbus, OH</v>
          </cell>
          <cell r="C41">
            <v>772160</v>
          </cell>
          <cell r="D41">
            <v>7.5565047290296868E-3</v>
          </cell>
        </row>
        <row r="42">
          <cell r="A42">
            <v>35</v>
          </cell>
          <cell r="B42" t="str">
            <v>Greenville-Spartanburg-Asheville</v>
          </cell>
          <cell r="C42">
            <v>734600</v>
          </cell>
          <cell r="D42">
            <v>7.1889354200492224E-3</v>
          </cell>
        </row>
        <row r="43">
          <cell r="A43">
            <v>36</v>
          </cell>
          <cell r="B43" t="str">
            <v>Salt Lake City</v>
          </cell>
          <cell r="C43">
            <v>732380</v>
          </cell>
          <cell r="D43">
            <v>7.1672100775056488E-3</v>
          </cell>
        </row>
        <row r="44">
          <cell r="A44">
            <v>37</v>
          </cell>
          <cell r="B44" t="str">
            <v>San Antonio</v>
          </cell>
          <cell r="C44">
            <v>693810</v>
          </cell>
          <cell r="D44">
            <v>6.7897567162868927E-3</v>
          </cell>
        </row>
        <row r="45">
          <cell r="A45">
            <v>38</v>
          </cell>
          <cell r="B45" t="str">
            <v>Grand Rapids-Kalamazoo-Battle Creek</v>
          </cell>
          <cell r="C45">
            <v>683120</v>
          </cell>
          <cell r="D45">
            <v>6.6851423416063507E-3</v>
          </cell>
        </row>
        <row r="46">
          <cell r="A46">
            <v>39</v>
          </cell>
          <cell r="B46" t="str">
            <v>Birmingham</v>
          </cell>
          <cell r="C46">
            <v>673940</v>
          </cell>
          <cell r="D46">
            <v>6.5953051143315721E-3</v>
          </cell>
        </row>
        <row r="47">
          <cell r="A47">
            <v>40</v>
          </cell>
          <cell r="B47" t="str">
            <v>Memphis</v>
          </cell>
          <cell r="C47">
            <v>641630</v>
          </cell>
          <cell r="D47">
            <v>6.27911330460956E-3</v>
          </cell>
        </row>
        <row r="48">
          <cell r="A48">
            <v>41</v>
          </cell>
          <cell r="B48" t="str">
            <v>New Orleans</v>
          </cell>
          <cell r="C48">
            <v>636340</v>
          </cell>
          <cell r="D48">
            <v>6.2273443577377111E-3</v>
          </cell>
        </row>
        <row r="49">
          <cell r="A49">
            <v>42</v>
          </cell>
          <cell r="B49" t="str">
            <v>Norfolk-Portsmouth-Newport News</v>
          </cell>
          <cell r="C49">
            <v>638190</v>
          </cell>
          <cell r="D49">
            <v>6.2454488098573555E-3</v>
          </cell>
        </row>
        <row r="50">
          <cell r="A50">
            <v>43</v>
          </cell>
          <cell r="B50" t="str">
            <v>West Palm Beach-Ft. Pierce</v>
          </cell>
          <cell r="C50">
            <v>632600</v>
          </cell>
          <cell r="D50">
            <v>6.1907440058850231E-3</v>
          </cell>
        </row>
        <row r="51">
          <cell r="A51">
            <v>44</v>
          </cell>
          <cell r="B51" t="str">
            <v>Buffalo</v>
          </cell>
          <cell r="C51">
            <v>618660</v>
          </cell>
          <cell r="D51">
            <v>6.0543245126159165E-3</v>
          </cell>
        </row>
        <row r="52">
          <cell r="A52">
            <v>45</v>
          </cell>
          <cell r="B52" t="str">
            <v>Oklahoma City</v>
          </cell>
          <cell r="C52">
            <v>604240</v>
          </cell>
          <cell r="D52">
            <v>5.9132076479860365E-3</v>
          </cell>
        </row>
        <row r="53">
          <cell r="A53">
            <v>46</v>
          </cell>
          <cell r="B53" t="str">
            <v>Harrisburg-Lancaster-Lebanon-York</v>
          </cell>
          <cell r="C53">
            <v>604210</v>
          </cell>
          <cell r="D53">
            <v>5.9129140622759882E-3</v>
          </cell>
        </row>
        <row r="54">
          <cell r="A54">
            <v>47</v>
          </cell>
          <cell r="B54" t="str">
            <v>Greensboro-High Point-Winston Salem</v>
          </cell>
          <cell r="C54">
            <v>600000</v>
          </cell>
          <cell r="D54">
            <v>5.8717142009658777E-3</v>
          </cell>
        </row>
        <row r="55">
          <cell r="A55">
            <v>48</v>
          </cell>
          <cell r="B55" t="str">
            <v>Louisville</v>
          </cell>
          <cell r="C55">
            <v>587450</v>
          </cell>
          <cell r="D55">
            <v>5.7488975122623413E-3</v>
          </cell>
        </row>
        <row r="56">
          <cell r="A56">
            <v>49</v>
          </cell>
          <cell r="B56" t="str">
            <v>Albuquerque-Santa Fe</v>
          </cell>
          <cell r="C56">
            <v>570460</v>
          </cell>
          <cell r="D56">
            <v>5.5826301384716576E-3</v>
          </cell>
        </row>
        <row r="57">
          <cell r="A57">
            <v>50</v>
          </cell>
          <cell r="B57" t="str">
            <v>Providence-New Bedford</v>
          </cell>
          <cell r="C57">
            <v>572880</v>
          </cell>
          <cell r="D57">
            <v>5.6063127190822196E-3</v>
          </cell>
        </row>
        <row r="58">
          <cell r="A58">
            <v>51</v>
          </cell>
          <cell r="B58" t="str">
            <v>Wilkes Barre-Scranton</v>
          </cell>
          <cell r="C58">
            <v>550340</v>
          </cell>
          <cell r="D58">
            <v>5.385731988932602E-3</v>
          </cell>
        </row>
        <row r="59">
          <cell r="A59">
            <v>52</v>
          </cell>
          <cell r="B59" t="str">
            <v>Jacksonville</v>
          </cell>
          <cell r="C59">
            <v>548750</v>
          </cell>
          <cell r="D59">
            <v>5.3701719463000418E-3</v>
          </cell>
        </row>
        <row r="60">
          <cell r="A60">
            <v>53</v>
          </cell>
          <cell r="B60" t="str">
            <v>Las Vegas</v>
          </cell>
          <cell r="C60">
            <v>559330</v>
          </cell>
          <cell r="D60">
            <v>5.4737098400437405E-3</v>
          </cell>
        </row>
        <row r="61">
          <cell r="A61">
            <v>54</v>
          </cell>
          <cell r="B61" t="str">
            <v>Fresno-Visalia</v>
          </cell>
          <cell r="C61">
            <v>519200</v>
          </cell>
          <cell r="D61">
            <v>5.0809900219024725E-3</v>
          </cell>
        </row>
        <row r="62">
          <cell r="A62">
            <v>55</v>
          </cell>
          <cell r="B62" t="str">
            <v>Albany-Schenectady-Troy</v>
          </cell>
          <cell r="C62">
            <v>508470</v>
          </cell>
          <cell r="D62">
            <v>4.975984199608533E-3</v>
          </cell>
        </row>
        <row r="63">
          <cell r="A63">
            <v>56</v>
          </cell>
          <cell r="B63" t="str">
            <v>Dayton</v>
          </cell>
          <cell r="C63">
            <v>515160</v>
          </cell>
          <cell r="D63">
            <v>5.0414538129493021E-3</v>
          </cell>
        </row>
        <row r="64">
          <cell r="A64">
            <v>57</v>
          </cell>
          <cell r="B64" t="str">
            <v>Little Rock-Pine Bluff</v>
          </cell>
          <cell r="C64">
            <v>491830</v>
          </cell>
          <cell r="D64">
            <v>4.8131419924350794E-3</v>
          </cell>
        </row>
        <row r="65">
          <cell r="A65">
            <v>58</v>
          </cell>
          <cell r="B65" t="str">
            <v>Tulsa</v>
          </cell>
          <cell r="C65">
            <v>490160</v>
          </cell>
          <cell r="D65">
            <v>4.7967990545757242E-3</v>
          </cell>
        </row>
        <row r="66">
          <cell r="A66">
            <v>59</v>
          </cell>
          <cell r="B66" t="str">
            <v>Charleston-Huntington, WV</v>
          </cell>
          <cell r="C66">
            <v>481200</v>
          </cell>
          <cell r="D66">
            <v>4.709114789174634E-3</v>
          </cell>
        </row>
        <row r="67">
          <cell r="A67">
            <v>60</v>
          </cell>
          <cell r="B67" t="str">
            <v>Richmond-Petersburg</v>
          </cell>
          <cell r="C67">
            <v>489320</v>
          </cell>
          <cell r="D67">
            <v>4.7885786546943716E-3</v>
          </cell>
        </row>
        <row r="68">
          <cell r="A68">
            <v>61</v>
          </cell>
          <cell r="B68" t="str">
            <v>Austin, TX</v>
          </cell>
          <cell r="C68">
            <v>491820</v>
          </cell>
          <cell r="D68">
            <v>4.8130441305317294E-3</v>
          </cell>
        </row>
        <row r="69">
          <cell r="A69">
            <v>62</v>
          </cell>
          <cell r="B69" t="str">
            <v>Mobile-Pensacola</v>
          </cell>
          <cell r="C69">
            <v>468680</v>
          </cell>
          <cell r="D69">
            <v>4.5865916861811459E-3</v>
          </cell>
        </row>
        <row r="70">
          <cell r="A70">
            <v>63</v>
          </cell>
          <cell r="B70" t="str">
            <v>Knoxville</v>
          </cell>
          <cell r="C70">
            <v>461950</v>
          </cell>
          <cell r="D70">
            <v>4.5207306252269784E-3</v>
          </cell>
        </row>
        <row r="71">
          <cell r="A71">
            <v>64</v>
          </cell>
          <cell r="B71" t="str">
            <v>Flint-Saginaw-Bay City</v>
          </cell>
          <cell r="C71">
            <v>448990</v>
          </cell>
          <cell r="D71">
            <v>4.3939015984861152E-3</v>
          </cell>
        </row>
        <row r="72">
          <cell r="A72">
            <v>65</v>
          </cell>
          <cell r="B72" t="str">
            <v>Wichita - Hutchinson</v>
          </cell>
          <cell r="C72">
            <v>444710</v>
          </cell>
          <cell r="D72">
            <v>4.3520167038525589E-3</v>
          </cell>
        </row>
        <row r="73">
          <cell r="A73">
            <v>66</v>
          </cell>
          <cell r="B73" t="str">
            <v>Lexington</v>
          </cell>
          <cell r="C73">
            <v>424010</v>
          </cell>
          <cell r="D73">
            <v>4.1494425639192365E-3</v>
          </cell>
        </row>
        <row r="74">
          <cell r="A74">
            <v>67</v>
          </cell>
          <cell r="B74" t="str">
            <v>Toledo</v>
          </cell>
          <cell r="C74">
            <v>413910</v>
          </cell>
          <cell r="D74">
            <v>4.0506020415363104E-3</v>
          </cell>
        </row>
        <row r="75">
          <cell r="A75">
            <v>68</v>
          </cell>
          <cell r="B75" t="str">
            <v>Roanoke-Lynchburg</v>
          </cell>
          <cell r="C75">
            <v>407480</v>
          </cell>
          <cell r="D75">
            <v>3.9876768376826263E-3</v>
          </cell>
        </row>
        <row r="76">
          <cell r="A76">
            <v>69</v>
          </cell>
          <cell r="B76" t="str">
            <v>Green Bay-Appleton</v>
          </cell>
          <cell r="C76">
            <v>398510</v>
          </cell>
          <cell r="D76">
            <v>3.8998947103781865E-3</v>
          </cell>
        </row>
        <row r="77">
          <cell r="A77">
            <v>70</v>
          </cell>
          <cell r="B77" t="str">
            <v>Des Moines-Ames</v>
          </cell>
          <cell r="C77">
            <v>393980</v>
          </cell>
          <cell r="D77">
            <v>3.8555632681608939E-3</v>
          </cell>
        </row>
        <row r="78">
          <cell r="A78">
            <v>71</v>
          </cell>
          <cell r="B78" t="str">
            <v>Honolulu</v>
          </cell>
          <cell r="C78">
            <v>382720</v>
          </cell>
          <cell r="D78">
            <v>3.7453707649894342E-3</v>
          </cell>
        </row>
        <row r="79">
          <cell r="A79">
            <v>72</v>
          </cell>
          <cell r="B79" t="str">
            <v>Tucson (Nogales)</v>
          </cell>
          <cell r="C79">
            <v>391930</v>
          </cell>
          <cell r="D79">
            <v>3.8355015779742607E-3</v>
          </cell>
        </row>
        <row r="80">
          <cell r="A80">
            <v>73</v>
          </cell>
          <cell r="B80" t="str">
            <v>Omaha</v>
          </cell>
          <cell r="C80">
            <v>375070</v>
          </cell>
          <cell r="D80">
            <v>3.6705064089271192E-3</v>
          </cell>
        </row>
        <row r="81">
          <cell r="A81">
            <v>74</v>
          </cell>
          <cell r="B81" t="str">
            <v>Paducah-Cape Girardeau-Harrisburg-Mt Vernon</v>
          </cell>
          <cell r="C81">
            <v>376780</v>
          </cell>
          <cell r="D81">
            <v>3.6872407943998723E-3</v>
          </cell>
        </row>
        <row r="82">
          <cell r="A82">
            <v>75</v>
          </cell>
          <cell r="B82" t="str">
            <v>Shreveport</v>
          </cell>
          <cell r="C82">
            <v>371020</v>
          </cell>
          <cell r="D82">
            <v>3.6308723380705996E-3</v>
          </cell>
        </row>
        <row r="83">
          <cell r="A83">
            <v>76</v>
          </cell>
          <cell r="B83" t="str">
            <v>Syracuse</v>
          </cell>
          <cell r="C83">
            <v>361650</v>
          </cell>
          <cell r="D83">
            <v>3.5391757346321827E-3</v>
          </cell>
        </row>
        <row r="84">
          <cell r="A84">
            <v>77</v>
          </cell>
          <cell r="B84" t="str">
            <v>Rochester, NY</v>
          </cell>
          <cell r="C84">
            <v>376740</v>
          </cell>
          <cell r="D84">
            <v>3.6868493467864744E-3</v>
          </cell>
        </row>
        <row r="85">
          <cell r="A85">
            <v>78</v>
          </cell>
          <cell r="B85" t="str">
            <v>Spokane</v>
          </cell>
          <cell r="C85">
            <v>370060</v>
          </cell>
          <cell r="D85">
            <v>3.6214775953490545E-3</v>
          </cell>
        </row>
        <row r="86">
          <cell r="A86">
            <v>79</v>
          </cell>
          <cell r="B86" t="str">
            <v>Springfield, MO</v>
          </cell>
          <cell r="C86">
            <v>369070</v>
          </cell>
          <cell r="D86">
            <v>3.6117892669174606E-3</v>
          </cell>
        </row>
        <row r="87">
          <cell r="A87">
            <v>80</v>
          </cell>
          <cell r="B87" t="str">
            <v>Portland-Auburn, ME</v>
          </cell>
          <cell r="C87">
            <v>362660</v>
          </cell>
          <cell r="D87">
            <v>3.5490597868704753E-3</v>
          </cell>
        </row>
        <row r="88">
          <cell r="A88">
            <v>81</v>
          </cell>
          <cell r="B88" t="str">
            <v>Ft. Myers-Naples</v>
          </cell>
          <cell r="C88">
            <v>352240</v>
          </cell>
          <cell r="D88">
            <v>3.4470876835803678E-3</v>
          </cell>
        </row>
        <row r="89">
          <cell r="A89">
            <v>82</v>
          </cell>
          <cell r="B89" t="str">
            <v>Huntsville-Decatur-Florence</v>
          </cell>
          <cell r="C89">
            <v>351860</v>
          </cell>
          <cell r="D89">
            <v>3.4433689312530894E-3</v>
          </cell>
        </row>
        <row r="90">
          <cell r="A90">
            <v>83</v>
          </cell>
          <cell r="B90" t="str">
            <v>Champaign-Springfield-Decatur, IL</v>
          </cell>
          <cell r="C90">
            <v>345420</v>
          </cell>
          <cell r="D90">
            <v>3.3803458654960558E-3</v>
          </cell>
        </row>
        <row r="91">
          <cell r="A91">
            <v>84</v>
          </cell>
          <cell r="B91" t="str">
            <v>Chattanooga</v>
          </cell>
          <cell r="C91">
            <v>323170</v>
          </cell>
          <cell r="D91">
            <v>3.1626031305435711E-3</v>
          </cell>
        </row>
        <row r="92">
          <cell r="A92">
            <v>85</v>
          </cell>
          <cell r="B92" t="str">
            <v>Madison</v>
          </cell>
          <cell r="C92">
            <v>329190</v>
          </cell>
          <cell r="D92">
            <v>3.2215159963599285E-3</v>
          </cell>
        </row>
        <row r="93">
          <cell r="A93">
            <v>86</v>
          </cell>
          <cell r="B93" t="str">
            <v>Columbia, SC</v>
          </cell>
          <cell r="C93">
            <v>324060</v>
          </cell>
          <cell r="D93">
            <v>3.1713128399416704E-3</v>
          </cell>
        </row>
        <row r="94">
          <cell r="A94">
            <v>87</v>
          </cell>
          <cell r="B94" t="str">
            <v>South Bend-Elkhart</v>
          </cell>
          <cell r="C94">
            <v>318770</v>
          </cell>
          <cell r="D94">
            <v>3.1195438930698214E-3</v>
          </cell>
        </row>
        <row r="95">
          <cell r="A95">
            <v>88</v>
          </cell>
          <cell r="B95" t="str">
            <v>Davenport-Rock Island-Moline</v>
          </cell>
          <cell r="C95">
            <v>303370</v>
          </cell>
          <cell r="D95">
            <v>2.9688365619116972E-3</v>
          </cell>
        </row>
        <row r="96">
          <cell r="A96">
            <v>89</v>
          </cell>
          <cell r="B96" t="str">
            <v>Jackson, MS</v>
          </cell>
          <cell r="C96">
            <v>307850</v>
          </cell>
          <cell r="D96">
            <v>3.0126786946122423E-3</v>
          </cell>
        </row>
        <row r="97">
          <cell r="A97">
            <v>90</v>
          </cell>
          <cell r="B97" t="str">
            <v>Cedar Rapids-Waterloo-Dubuque</v>
          </cell>
          <cell r="C97">
            <v>307310</v>
          </cell>
          <cell r="D97">
            <v>3.007394151831373E-3</v>
          </cell>
        </row>
        <row r="98">
          <cell r="A98">
            <v>91</v>
          </cell>
          <cell r="B98" t="str">
            <v>Burlington-Plattsburgh</v>
          </cell>
          <cell r="C98">
            <v>300650</v>
          </cell>
          <cell r="D98">
            <v>2.9422181242006518E-3</v>
          </cell>
        </row>
        <row r="99">
          <cell r="A99">
            <v>92</v>
          </cell>
          <cell r="B99" t="str">
            <v>Tri-Cities, TN-VA</v>
          </cell>
          <cell r="C99">
            <v>295260</v>
          </cell>
          <cell r="D99">
            <v>2.8894705582953083E-3</v>
          </cell>
        </row>
        <row r="100">
          <cell r="A100">
            <v>93</v>
          </cell>
          <cell r="B100" t="str">
            <v>Colorado Springs-Pueblo</v>
          </cell>
          <cell r="C100">
            <v>298600</v>
          </cell>
          <cell r="D100">
            <v>2.9221564340140183E-3</v>
          </cell>
        </row>
        <row r="101">
          <cell r="A101">
            <v>94</v>
          </cell>
          <cell r="B101" t="str">
            <v>Waco-Temple-Bryan</v>
          </cell>
          <cell r="C101">
            <v>286720</v>
          </cell>
          <cell r="D101">
            <v>2.805896492834894E-3</v>
          </cell>
        </row>
        <row r="102">
          <cell r="A102">
            <v>95</v>
          </cell>
          <cell r="B102" t="str">
            <v>Johnstown-Altoona</v>
          </cell>
          <cell r="C102">
            <v>283140</v>
          </cell>
          <cell r="D102">
            <v>2.7708619314357977E-3</v>
          </cell>
        </row>
        <row r="103">
          <cell r="A103">
            <v>96</v>
          </cell>
          <cell r="B103" t="str">
            <v>El Paso</v>
          </cell>
          <cell r="C103">
            <v>275850</v>
          </cell>
          <cell r="D103">
            <v>2.6995206038940623E-3</v>
          </cell>
        </row>
        <row r="104">
          <cell r="A104">
            <v>97</v>
          </cell>
          <cell r="B104" t="str">
            <v>Baton Rouge</v>
          </cell>
          <cell r="C104">
            <v>280130</v>
          </cell>
          <cell r="D104">
            <v>2.7414054985276186E-3</v>
          </cell>
        </row>
        <row r="105">
          <cell r="A105">
            <v>98</v>
          </cell>
          <cell r="B105" t="str">
            <v>Evansville</v>
          </cell>
          <cell r="C105">
            <v>276070</v>
          </cell>
          <cell r="D105">
            <v>2.7016735657677498E-3</v>
          </cell>
        </row>
        <row r="106">
          <cell r="A106">
            <v>99</v>
          </cell>
          <cell r="B106" t="str">
            <v>Youngstown</v>
          </cell>
          <cell r="C106">
            <v>272500</v>
          </cell>
          <cell r="D106">
            <v>2.6667368662720028E-3</v>
          </cell>
        </row>
        <row r="107">
          <cell r="A107">
            <v>100</v>
          </cell>
          <cell r="B107" t="str">
            <v>Savannah</v>
          </cell>
          <cell r="C107">
            <v>260340</v>
          </cell>
          <cell r="D107">
            <v>2.5477367917990943E-3</v>
          </cell>
        </row>
        <row r="108">
          <cell r="A108">
            <v>101</v>
          </cell>
          <cell r="B108" t="str">
            <v>Lincoln &amp; Hastings-Kearney, NE plus</v>
          </cell>
          <cell r="C108">
            <v>258280</v>
          </cell>
          <cell r="D108">
            <v>2.5275772397091115E-3</v>
          </cell>
        </row>
        <row r="109">
          <cell r="A109">
            <v>102</v>
          </cell>
          <cell r="B109" t="str">
            <v>Harlingen-Weslaco-Brownsville-McAllen</v>
          </cell>
          <cell r="C109">
            <v>256810</v>
          </cell>
          <cell r="D109">
            <v>2.5131915399167451E-3</v>
          </cell>
        </row>
        <row r="110">
          <cell r="A110">
            <v>103</v>
          </cell>
          <cell r="B110" t="str">
            <v>Ft Wayne, IN</v>
          </cell>
          <cell r="C110">
            <v>252500</v>
          </cell>
          <cell r="D110">
            <v>2.47101305957314E-3</v>
          </cell>
        </row>
        <row r="111">
          <cell r="A111">
            <v>104</v>
          </cell>
          <cell r="B111" t="str">
            <v>Charleston, SC</v>
          </cell>
          <cell r="C111">
            <v>252560</v>
          </cell>
          <cell r="D111">
            <v>2.4716002309932367E-3</v>
          </cell>
        </row>
        <row r="112">
          <cell r="A112">
            <v>105</v>
          </cell>
          <cell r="B112" t="str">
            <v>Springfield-Holyoke, MA</v>
          </cell>
          <cell r="C112">
            <v>244790</v>
          </cell>
          <cell r="D112">
            <v>2.3955615320907287E-3</v>
          </cell>
        </row>
        <row r="113">
          <cell r="A113">
            <v>106</v>
          </cell>
          <cell r="B113" t="str">
            <v>Greenville, N. Bern, Washington, NC</v>
          </cell>
          <cell r="C113">
            <v>242290</v>
          </cell>
          <cell r="D113">
            <v>2.3710960562533709E-3</v>
          </cell>
        </row>
        <row r="114">
          <cell r="A114">
            <v>107</v>
          </cell>
          <cell r="B114" t="str">
            <v>Lansing, MI</v>
          </cell>
          <cell r="C114">
            <v>240570</v>
          </cell>
          <cell r="D114">
            <v>2.3542638088772687E-3</v>
          </cell>
        </row>
        <row r="115">
          <cell r="A115">
            <v>108</v>
          </cell>
          <cell r="B115" t="str">
            <v>Tyler-Longview (Lfkn&amp;Ncgd)</v>
          </cell>
          <cell r="C115">
            <v>237650</v>
          </cell>
          <cell r="D115">
            <v>2.3256881330992346E-3</v>
          </cell>
        </row>
        <row r="116">
          <cell r="A116">
            <v>109</v>
          </cell>
          <cell r="B116" t="str">
            <v>Tallahassee-Thomasville</v>
          </cell>
          <cell r="C116">
            <v>232270</v>
          </cell>
          <cell r="D116">
            <v>2.2730384290972406E-3</v>
          </cell>
        </row>
        <row r="117">
          <cell r="A117">
            <v>110</v>
          </cell>
          <cell r="B117" t="str">
            <v>Peoria-Bloomington</v>
          </cell>
          <cell r="C117">
            <v>231350</v>
          </cell>
          <cell r="D117">
            <v>2.264035133989093E-3</v>
          </cell>
        </row>
        <row r="118">
          <cell r="A118">
            <v>111</v>
          </cell>
          <cell r="B118" t="str">
            <v>Reno, NV</v>
          </cell>
          <cell r="C118">
            <v>232960</v>
          </cell>
          <cell r="D118">
            <v>2.2797909004283515E-3</v>
          </cell>
        </row>
        <row r="119">
          <cell r="A119">
            <v>112</v>
          </cell>
          <cell r="B119" t="str">
            <v>Monterrey-Salinas</v>
          </cell>
          <cell r="C119">
            <v>223650</v>
          </cell>
          <cell r="D119">
            <v>2.1886814684100309E-3</v>
          </cell>
        </row>
        <row r="120">
          <cell r="A120">
            <v>113</v>
          </cell>
          <cell r="B120" t="str">
            <v>Santa Barbara-Santa Maria-San Luis Obispo</v>
          </cell>
          <cell r="C120">
            <v>227240</v>
          </cell>
          <cell r="D120">
            <v>2.2238138917124767E-3</v>
          </cell>
        </row>
        <row r="121">
          <cell r="A121">
            <v>114</v>
          </cell>
          <cell r="B121" t="str">
            <v>Sioux Falls (Mitchell), SD</v>
          </cell>
          <cell r="C121">
            <v>231550</v>
          </cell>
          <cell r="D121">
            <v>2.2659923720560813E-3</v>
          </cell>
        </row>
        <row r="122">
          <cell r="A122">
            <v>115</v>
          </cell>
          <cell r="B122" t="str">
            <v>Augusta, GA</v>
          </cell>
          <cell r="C122">
            <v>230420</v>
          </cell>
          <cell r="D122">
            <v>2.2549339769775958E-3</v>
          </cell>
        </row>
        <row r="123">
          <cell r="A123">
            <v>116</v>
          </cell>
          <cell r="B123" t="str">
            <v>Florence-Myrtle Beach</v>
          </cell>
          <cell r="C123">
            <v>230260</v>
          </cell>
          <cell r="D123">
            <v>2.253368186524005E-3</v>
          </cell>
        </row>
        <row r="124">
          <cell r="A124">
            <v>117</v>
          </cell>
          <cell r="B124" t="str">
            <v>Montgomery, AL</v>
          </cell>
          <cell r="C124">
            <v>227410</v>
          </cell>
          <cell r="D124">
            <v>2.2254775440694171E-3</v>
          </cell>
        </row>
        <row r="125">
          <cell r="A125">
            <v>118</v>
          </cell>
          <cell r="B125" t="str">
            <v>Ft Smith</v>
          </cell>
          <cell r="C125">
            <v>227670</v>
          </cell>
          <cell r="D125">
            <v>2.2280219535565022E-3</v>
          </cell>
        </row>
        <row r="126">
          <cell r="A126">
            <v>119</v>
          </cell>
          <cell r="B126" t="str">
            <v>Fargo-Valley City</v>
          </cell>
          <cell r="C126">
            <v>220770</v>
          </cell>
          <cell r="D126">
            <v>2.1604972402453947E-3</v>
          </cell>
        </row>
        <row r="127">
          <cell r="A127">
            <v>120</v>
          </cell>
          <cell r="B127" t="str">
            <v>Traverse City-Cadillac</v>
          </cell>
          <cell r="C127">
            <v>222960</v>
          </cell>
          <cell r="D127">
            <v>2.1819289970789199E-3</v>
          </cell>
        </row>
        <row r="128">
          <cell r="A128">
            <v>121</v>
          </cell>
          <cell r="B128" t="str">
            <v>Macon</v>
          </cell>
          <cell r="C128">
            <v>211800</v>
          </cell>
          <cell r="D128">
            <v>2.0727151129409549E-3</v>
          </cell>
        </row>
        <row r="129">
          <cell r="A129">
            <v>122</v>
          </cell>
          <cell r="B129" t="str">
            <v>Eugene, OR</v>
          </cell>
          <cell r="C129">
            <v>210910</v>
          </cell>
          <cell r="D129">
            <v>2.0640054035428552E-3</v>
          </cell>
        </row>
        <row r="130">
          <cell r="A130">
            <v>123</v>
          </cell>
          <cell r="B130" t="str">
            <v>Lafayette, LA</v>
          </cell>
          <cell r="C130">
            <v>206120</v>
          </cell>
          <cell r="D130">
            <v>2.0171295518384776E-3</v>
          </cell>
        </row>
        <row r="131">
          <cell r="A131">
            <v>124</v>
          </cell>
          <cell r="B131" t="str">
            <v>Yakima-Pasco-Richland-Knnwick, WA</v>
          </cell>
          <cell r="C131">
            <v>203450</v>
          </cell>
          <cell r="D131">
            <v>1.9910004236441798E-3</v>
          </cell>
        </row>
        <row r="132">
          <cell r="A132">
            <v>125</v>
          </cell>
          <cell r="B132" t="str">
            <v>Boise, ID</v>
          </cell>
          <cell r="C132">
            <v>206820</v>
          </cell>
          <cell r="D132">
            <v>2.0239798850729381E-3</v>
          </cell>
        </row>
        <row r="133">
          <cell r="A133">
            <v>126</v>
          </cell>
          <cell r="B133" t="str">
            <v>Amarillo, TX</v>
          </cell>
          <cell r="C133">
            <v>189880</v>
          </cell>
          <cell r="D133">
            <v>1.8582018207990013E-3</v>
          </cell>
        </row>
        <row r="134">
          <cell r="A134">
            <v>127</v>
          </cell>
          <cell r="B134" t="str">
            <v>Corpus Christi</v>
          </cell>
          <cell r="C134">
            <v>185570</v>
          </cell>
          <cell r="D134">
            <v>1.8160233404553965E-3</v>
          </cell>
        </row>
        <row r="135">
          <cell r="A135">
            <v>128</v>
          </cell>
          <cell r="B135" t="str">
            <v>Columbus, GA</v>
          </cell>
          <cell r="C135">
            <v>187400</v>
          </cell>
          <cell r="D135">
            <v>1.8339320687683423E-3</v>
          </cell>
        </row>
        <row r="136">
          <cell r="A136">
            <v>129</v>
          </cell>
          <cell r="B136" t="str">
            <v>La Crosse-Eau Claire, WI</v>
          </cell>
          <cell r="C136">
            <v>191720</v>
          </cell>
          <cell r="D136">
            <v>1.8762084110152968E-3</v>
          </cell>
        </row>
        <row r="137">
          <cell r="A137">
            <v>130</v>
          </cell>
          <cell r="B137" t="str">
            <v>Bakersfield</v>
          </cell>
          <cell r="C137">
            <v>185120</v>
          </cell>
          <cell r="D137">
            <v>1.811619554804672E-3</v>
          </cell>
        </row>
        <row r="138">
          <cell r="A138">
            <v>131</v>
          </cell>
          <cell r="B138" t="str">
            <v>Chico-Redding</v>
          </cell>
          <cell r="C138">
            <v>176090</v>
          </cell>
          <cell r="D138">
            <v>1.7232502560801356E-3</v>
          </cell>
        </row>
        <row r="139">
          <cell r="A139">
            <v>132</v>
          </cell>
          <cell r="B139" t="str">
            <v>Columbus-Tupelo-West Point</v>
          </cell>
          <cell r="C139">
            <v>177480</v>
          </cell>
          <cell r="D139">
            <v>1.7368530606457066E-3</v>
          </cell>
        </row>
        <row r="140">
          <cell r="A140">
            <v>133</v>
          </cell>
          <cell r="B140" t="str">
            <v>Duluth-Superior, MN</v>
          </cell>
          <cell r="C140">
            <v>177080</v>
          </cell>
          <cell r="D140">
            <v>1.7329385845117292E-3</v>
          </cell>
        </row>
        <row r="141">
          <cell r="A141">
            <v>134</v>
          </cell>
          <cell r="B141" t="str">
            <v>Monroe-El Dorado</v>
          </cell>
          <cell r="C141">
            <v>174000</v>
          </cell>
          <cell r="D141">
            <v>1.7027971182801045E-3</v>
          </cell>
        </row>
        <row r="142">
          <cell r="A142">
            <v>135</v>
          </cell>
          <cell r="B142" t="str">
            <v>Rockford</v>
          </cell>
          <cell r="C142">
            <v>169550</v>
          </cell>
          <cell r="D142">
            <v>1.6592485712896075E-3</v>
          </cell>
        </row>
        <row r="143">
          <cell r="A143">
            <v>136</v>
          </cell>
          <cell r="B143" t="str">
            <v>Wausau-Rhinelander</v>
          </cell>
          <cell r="C143">
            <v>167790</v>
          </cell>
          <cell r="D143">
            <v>1.6420248763001075E-3</v>
          </cell>
        </row>
        <row r="144">
          <cell r="A144">
            <v>137</v>
          </cell>
          <cell r="B144" t="str">
            <v>Beaumont-Port Arthur</v>
          </cell>
          <cell r="C144">
            <v>165030</v>
          </cell>
          <cell r="D144">
            <v>1.6150149909756645E-3</v>
          </cell>
        </row>
        <row r="145">
          <cell r="A145">
            <v>138</v>
          </cell>
          <cell r="B145" t="str">
            <v>Topeka</v>
          </cell>
          <cell r="C145">
            <v>162940</v>
          </cell>
          <cell r="D145">
            <v>1.5945618531756334E-3</v>
          </cell>
        </row>
        <row r="146">
          <cell r="A146">
            <v>139</v>
          </cell>
          <cell r="B146" t="str">
            <v>Terre Haute</v>
          </cell>
          <cell r="C146">
            <v>157290</v>
          </cell>
          <cell r="D146">
            <v>1.5392698777832049E-3</v>
          </cell>
        </row>
        <row r="147">
          <cell r="A147">
            <v>140</v>
          </cell>
          <cell r="B147" t="str">
            <v>Wheeling-Steubenville</v>
          </cell>
          <cell r="C147">
            <v>156150</v>
          </cell>
          <cell r="D147">
            <v>1.5281136208013695E-3</v>
          </cell>
        </row>
        <row r="148">
          <cell r="A148">
            <v>141</v>
          </cell>
          <cell r="B148" t="str">
            <v>Erie</v>
          </cell>
          <cell r="C148">
            <v>153110</v>
          </cell>
          <cell r="D148">
            <v>1.4983636021831425E-3</v>
          </cell>
        </row>
        <row r="149">
          <cell r="A149">
            <v>142</v>
          </cell>
          <cell r="B149" t="str">
            <v>Medford-Klamath Falls</v>
          </cell>
          <cell r="C149">
            <v>154800</v>
          </cell>
          <cell r="D149">
            <v>1.5149022638491964E-3</v>
          </cell>
        </row>
        <row r="150">
          <cell r="A150">
            <v>143</v>
          </cell>
          <cell r="B150" t="str">
            <v>Wichita Falls &amp; Lawton</v>
          </cell>
          <cell r="C150">
            <v>147590</v>
          </cell>
          <cell r="D150">
            <v>1.4443438315342564E-3</v>
          </cell>
        </row>
        <row r="151">
          <cell r="A151">
            <v>144</v>
          </cell>
          <cell r="B151" t="str">
            <v>Sioux City, IA</v>
          </cell>
          <cell r="C151">
            <v>149940</v>
          </cell>
          <cell r="D151">
            <v>1.4673413788213728E-3</v>
          </cell>
        </row>
        <row r="152">
          <cell r="A152">
            <v>145</v>
          </cell>
          <cell r="B152" t="str">
            <v>Columbia-Jefferson City, MO</v>
          </cell>
          <cell r="C152">
            <v>152280</v>
          </cell>
          <cell r="D152">
            <v>1.4902410642051397E-3</v>
          </cell>
        </row>
        <row r="153">
          <cell r="A153">
            <v>146</v>
          </cell>
          <cell r="B153" t="str">
            <v>Lubbock</v>
          </cell>
          <cell r="C153">
            <v>141990</v>
          </cell>
          <cell r="D153">
            <v>1.389541165658575E-3</v>
          </cell>
        </row>
        <row r="154">
          <cell r="A154">
            <v>147</v>
          </cell>
          <cell r="B154" t="str">
            <v>Joplin-Pittsburg</v>
          </cell>
          <cell r="C154">
            <v>148180</v>
          </cell>
          <cell r="D154">
            <v>1.4501176838318728E-3</v>
          </cell>
        </row>
        <row r="155">
          <cell r="A155">
            <v>148</v>
          </cell>
          <cell r="B155" t="str">
            <v>Bluefield-Beckley-Oak Hill</v>
          </cell>
          <cell r="C155">
            <v>139070</v>
          </cell>
          <cell r="D155">
            <v>1.3609654898805409E-3</v>
          </cell>
        </row>
        <row r="156">
          <cell r="A156">
            <v>149</v>
          </cell>
          <cell r="B156" t="str">
            <v>Albany, GA</v>
          </cell>
          <cell r="C156">
            <v>139060</v>
          </cell>
          <cell r="D156">
            <v>1.3608676279771915E-3</v>
          </cell>
        </row>
        <row r="157">
          <cell r="A157">
            <v>150</v>
          </cell>
          <cell r="B157" t="str">
            <v>Odessa-Midland</v>
          </cell>
          <cell r="C157">
            <v>138300</v>
          </cell>
          <cell r="D157">
            <v>1.3534301233226347E-3</v>
          </cell>
        </row>
        <row r="158">
          <cell r="A158">
            <v>151</v>
          </cell>
          <cell r="B158" t="str">
            <v>Wilmington, NC</v>
          </cell>
          <cell r="C158">
            <v>139230</v>
          </cell>
          <cell r="D158">
            <v>1.3625312803341319E-3</v>
          </cell>
        </row>
        <row r="159">
          <cell r="A159">
            <v>152</v>
          </cell>
          <cell r="B159" t="str">
            <v>Minot-Bismarck-Dickinson, ND</v>
          </cell>
          <cell r="C159">
            <v>136000</v>
          </cell>
          <cell r="D159">
            <v>1.3309218855522655E-3</v>
          </cell>
        </row>
        <row r="160">
          <cell r="A160">
            <v>153</v>
          </cell>
          <cell r="B160" t="str">
            <v>Rochester, MN-Mason City, IA-Austin, MN</v>
          </cell>
          <cell r="C160">
            <v>134450</v>
          </cell>
          <cell r="D160">
            <v>1.3157532905331037E-3</v>
          </cell>
        </row>
        <row r="161">
          <cell r="A161">
            <v>154</v>
          </cell>
          <cell r="B161" t="str">
            <v>Binghamton, NY</v>
          </cell>
          <cell r="C161">
            <v>129430</v>
          </cell>
          <cell r="D161">
            <v>1.2666266150516891E-3</v>
          </cell>
        </row>
        <row r="162">
          <cell r="A162">
            <v>155</v>
          </cell>
          <cell r="B162" t="str">
            <v>Anchorage, AK</v>
          </cell>
          <cell r="C162">
            <v>130800</v>
          </cell>
          <cell r="D162">
            <v>1.2800336958105614E-3</v>
          </cell>
        </row>
        <row r="163">
          <cell r="A163">
            <v>156</v>
          </cell>
          <cell r="B163" t="str">
            <v>Bangor, ME</v>
          </cell>
          <cell r="C163">
            <v>129600</v>
          </cell>
          <cell r="D163">
            <v>1.2682902674086296E-3</v>
          </cell>
        </row>
        <row r="164">
          <cell r="A164">
            <v>157</v>
          </cell>
          <cell r="B164" t="str">
            <v>Panama City, FL</v>
          </cell>
          <cell r="C164">
            <v>124010</v>
          </cell>
          <cell r="D164">
            <v>1.2135854634362975E-3</v>
          </cell>
        </row>
        <row r="165">
          <cell r="A165">
            <v>158</v>
          </cell>
          <cell r="B165" t="str">
            <v>Biloxi-Gulfport, MS</v>
          </cell>
          <cell r="C165">
            <v>127210</v>
          </cell>
          <cell r="D165">
            <v>1.2449012725081155E-3</v>
          </cell>
        </row>
        <row r="166">
          <cell r="A166">
            <v>159</v>
          </cell>
          <cell r="B166" t="str">
            <v>Palm Springs, CA</v>
          </cell>
          <cell r="C166">
            <v>118330</v>
          </cell>
          <cell r="D166">
            <v>1.1579999023338206E-3</v>
          </cell>
        </row>
        <row r="167">
          <cell r="A167">
            <v>160</v>
          </cell>
          <cell r="B167" t="str">
            <v>Sherman, TX-Ada, OK</v>
          </cell>
          <cell r="C167">
            <v>114330</v>
          </cell>
          <cell r="D167">
            <v>1.118855140994048E-3</v>
          </cell>
        </row>
        <row r="168">
          <cell r="A168">
            <v>161</v>
          </cell>
          <cell r="B168" t="str">
            <v>Quincy, IL-Hannibal, MO-Keokut, IA</v>
          </cell>
          <cell r="C168">
            <v>111140</v>
          </cell>
          <cell r="D168">
            <v>1.0876371938255793E-3</v>
          </cell>
        </row>
        <row r="169">
          <cell r="A169">
            <v>162</v>
          </cell>
          <cell r="B169" t="str">
            <v>Salisbury, MD</v>
          </cell>
          <cell r="C169">
            <v>111800</v>
          </cell>
          <cell r="D169">
            <v>1.0940960794466419E-3</v>
          </cell>
        </row>
        <row r="170">
          <cell r="A170">
            <v>163</v>
          </cell>
          <cell r="B170" t="str">
            <v>Abilene-Sweetwater, TX</v>
          </cell>
          <cell r="C170">
            <v>114350</v>
          </cell>
          <cell r="D170">
            <v>1.1190508648007468E-3</v>
          </cell>
        </row>
        <row r="171">
          <cell r="A171">
            <v>164</v>
          </cell>
          <cell r="B171" t="str">
            <v>Clarksburg-Weston, WV</v>
          </cell>
          <cell r="C171">
            <v>106080</v>
          </cell>
          <cell r="D171">
            <v>1.0381190707307671E-3</v>
          </cell>
        </row>
        <row r="172">
          <cell r="A172">
            <v>165</v>
          </cell>
          <cell r="B172" t="str">
            <v>Gainesville, FL</v>
          </cell>
          <cell r="C172">
            <v>105610</v>
          </cell>
          <cell r="D172">
            <v>1.0335195612733439E-3</v>
          </cell>
        </row>
        <row r="173">
          <cell r="A173">
            <v>166</v>
          </cell>
          <cell r="B173" t="str">
            <v>Idaho Falls-Pocatello, ID</v>
          </cell>
          <cell r="C173">
            <v>106310</v>
          </cell>
          <cell r="D173">
            <v>1.040369894507804E-3</v>
          </cell>
        </row>
        <row r="174">
          <cell r="A174">
            <v>167</v>
          </cell>
          <cell r="B174" t="str">
            <v>Hattiesburg-Laurel, MS</v>
          </cell>
          <cell r="C174">
            <v>100850</v>
          </cell>
          <cell r="D174">
            <v>9.8693729527901458E-4</v>
          </cell>
        </row>
        <row r="175">
          <cell r="A175">
            <v>168</v>
          </cell>
          <cell r="B175" t="str">
            <v>Utica, NY</v>
          </cell>
          <cell r="C175">
            <v>99070</v>
          </cell>
          <cell r="D175">
            <v>9.6951787648281583E-4</v>
          </cell>
        </row>
        <row r="176">
          <cell r="A176">
            <v>169</v>
          </cell>
          <cell r="B176" t="str">
            <v>Billings, MT</v>
          </cell>
          <cell r="C176">
            <v>96010</v>
          </cell>
          <cell r="D176">
            <v>9.3957213405788985E-4</v>
          </cell>
        </row>
        <row r="177">
          <cell r="A177">
            <v>170</v>
          </cell>
          <cell r="B177" t="str">
            <v>Elmira, NY</v>
          </cell>
          <cell r="C177">
            <v>93090</v>
          </cell>
          <cell r="D177">
            <v>9.1099645827985587E-4</v>
          </cell>
        </row>
        <row r="178">
          <cell r="A178">
            <v>171</v>
          </cell>
          <cell r="B178" t="str">
            <v>Missoula, MT</v>
          </cell>
          <cell r="C178">
            <v>93170</v>
          </cell>
          <cell r="D178">
            <v>9.1177935350665129E-4</v>
          </cell>
        </row>
        <row r="179">
          <cell r="A179">
            <v>172</v>
          </cell>
          <cell r="B179" t="str">
            <v>Dothan, AL</v>
          </cell>
          <cell r="C179">
            <v>92070</v>
          </cell>
          <cell r="D179">
            <v>9.0101454413821387E-4</v>
          </cell>
        </row>
        <row r="180">
          <cell r="A180">
            <v>173</v>
          </cell>
          <cell r="B180" t="str">
            <v>Lake Charles, LA</v>
          </cell>
          <cell r="C180">
            <v>88630</v>
          </cell>
          <cell r="D180">
            <v>8.6735004938600952E-4</v>
          </cell>
        </row>
        <row r="181">
          <cell r="A181">
            <v>174</v>
          </cell>
          <cell r="B181" t="str">
            <v>Yuma, AZ-El Centro, CA</v>
          </cell>
          <cell r="C181">
            <v>88530</v>
          </cell>
          <cell r="D181">
            <v>8.6637143035251524E-4</v>
          </cell>
        </row>
        <row r="182">
          <cell r="A182">
            <v>175</v>
          </cell>
          <cell r="B182" t="str">
            <v>Rapid City, SD</v>
          </cell>
          <cell r="C182">
            <v>84880</v>
          </cell>
          <cell r="D182">
            <v>8.3065183562997284E-4</v>
          </cell>
        </row>
        <row r="183">
          <cell r="A183">
            <v>176</v>
          </cell>
          <cell r="B183" t="str">
            <v>Watertown, NY</v>
          </cell>
          <cell r="C183">
            <v>84200</v>
          </cell>
          <cell r="D183">
            <v>8.2399722620221151E-4</v>
          </cell>
        </row>
        <row r="184">
          <cell r="A184">
            <v>177</v>
          </cell>
          <cell r="B184" t="str">
            <v>Alexandria, LA</v>
          </cell>
          <cell r="C184">
            <v>81540</v>
          </cell>
          <cell r="D184">
            <v>7.9796595991126276E-4</v>
          </cell>
        </row>
        <row r="185">
          <cell r="A185">
            <v>178</v>
          </cell>
          <cell r="B185" t="str">
            <v>Jonesboro, AR</v>
          </cell>
          <cell r="C185">
            <v>77570</v>
          </cell>
          <cell r="D185">
            <v>7.5911478428153855E-4</v>
          </cell>
        </row>
        <row r="186">
          <cell r="A186">
            <v>179</v>
          </cell>
          <cell r="B186" t="str">
            <v>Marquette, MI</v>
          </cell>
          <cell r="C186">
            <v>82990</v>
          </cell>
          <cell r="D186">
            <v>8.1215593589693033E-4</v>
          </cell>
        </row>
        <row r="187">
          <cell r="A187">
            <v>180</v>
          </cell>
          <cell r="B187" t="str">
            <v>Harrisonburg, VA</v>
          </cell>
          <cell r="C187">
            <v>78920</v>
          </cell>
          <cell r="D187">
            <v>7.7232614123371173E-4</v>
          </cell>
        </row>
        <row r="188">
          <cell r="A188">
            <v>181</v>
          </cell>
          <cell r="B188" t="str">
            <v>Greenwood-Greenville, MS</v>
          </cell>
          <cell r="C188">
            <v>75600</v>
          </cell>
          <cell r="D188">
            <v>7.3983598932170051E-4</v>
          </cell>
        </row>
        <row r="189">
          <cell r="A189">
            <v>182</v>
          </cell>
          <cell r="B189" t="str">
            <v>Bowling Green, KY</v>
          </cell>
          <cell r="C189">
            <v>76180</v>
          </cell>
          <cell r="D189">
            <v>7.4551197971596756E-4</v>
          </cell>
        </row>
        <row r="190">
          <cell r="A190">
            <v>183</v>
          </cell>
          <cell r="B190" t="str">
            <v>Meridian, MS</v>
          </cell>
          <cell r="C190">
            <v>68390</v>
          </cell>
          <cell r="D190">
            <v>6.6927755700676062E-4</v>
          </cell>
        </row>
        <row r="191">
          <cell r="A191">
            <v>184</v>
          </cell>
          <cell r="B191" t="str">
            <v>Jackson, TN</v>
          </cell>
          <cell r="C191">
            <v>65180</v>
          </cell>
          <cell r="D191">
            <v>6.3786388603159316E-4</v>
          </cell>
        </row>
        <row r="192">
          <cell r="A192">
            <v>185</v>
          </cell>
          <cell r="B192" t="str">
            <v>Parkersburg, WV</v>
          </cell>
          <cell r="C192">
            <v>61850</v>
          </cell>
          <cell r="D192">
            <v>6.0527587221623257E-4</v>
          </cell>
        </row>
        <row r="193">
          <cell r="A193">
            <v>186</v>
          </cell>
          <cell r="B193" t="str">
            <v>Great Falls, MT</v>
          </cell>
          <cell r="C193">
            <v>60720</v>
          </cell>
          <cell r="D193">
            <v>5.9421747713774681E-4</v>
          </cell>
        </row>
        <row r="194">
          <cell r="A194">
            <v>187</v>
          </cell>
          <cell r="B194" t="str">
            <v>Grand Junction-Montrose, CO</v>
          </cell>
          <cell r="C194">
            <v>60740</v>
          </cell>
          <cell r="D194">
            <v>5.9441320094444567E-4</v>
          </cell>
        </row>
        <row r="195">
          <cell r="A195">
            <v>188</v>
          </cell>
          <cell r="B195" t="str">
            <v>Twin Falls, ID</v>
          </cell>
          <cell r="C195">
            <v>57560</v>
          </cell>
          <cell r="D195">
            <v>5.6329311567932655E-4</v>
          </cell>
        </row>
        <row r="196">
          <cell r="A196">
            <v>189</v>
          </cell>
          <cell r="B196" t="str">
            <v>Eureka, CA</v>
          </cell>
          <cell r="C196">
            <v>55320</v>
          </cell>
          <cell r="D196">
            <v>5.413720493290539E-4</v>
          </cell>
        </row>
        <row r="197">
          <cell r="A197">
            <v>190</v>
          </cell>
          <cell r="B197" t="str">
            <v>Butte-Bozeman, MT</v>
          </cell>
          <cell r="C197">
            <v>55370</v>
          </cell>
          <cell r="D197">
            <v>5.4186135884580109E-4</v>
          </cell>
        </row>
        <row r="198">
          <cell r="A198">
            <v>191</v>
          </cell>
          <cell r="B198" t="str">
            <v>Laredo, TX</v>
          </cell>
          <cell r="C198">
            <v>57270</v>
          </cell>
          <cell r="D198">
            <v>5.6045512048219297E-4</v>
          </cell>
        </row>
        <row r="199">
          <cell r="A199">
            <v>192</v>
          </cell>
          <cell r="B199" t="str">
            <v>St. Joseph, MO</v>
          </cell>
          <cell r="C199">
            <v>54200</v>
          </cell>
          <cell r="D199">
            <v>5.3041151615391762E-4</v>
          </cell>
        </row>
        <row r="200">
          <cell r="A200">
            <v>193</v>
          </cell>
          <cell r="B200" t="str">
            <v>Charlottesville, VA</v>
          </cell>
          <cell r="C200">
            <v>54000</v>
          </cell>
          <cell r="D200">
            <v>5.2845427808692895E-4</v>
          </cell>
        </row>
        <row r="201">
          <cell r="A201">
            <v>194</v>
          </cell>
          <cell r="B201" t="str">
            <v>Lafayette, IN</v>
          </cell>
          <cell r="C201">
            <v>53620</v>
          </cell>
          <cell r="D201">
            <v>5.2473552575965057E-4</v>
          </cell>
        </row>
        <row r="202">
          <cell r="A202">
            <v>195</v>
          </cell>
          <cell r="B202" t="str">
            <v>Mankato, MN</v>
          </cell>
          <cell r="C202">
            <v>52950</v>
          </cell>
          <cell r="D202">
            <v>5.1817877823523873E-4</v>
          </cell>
        </row>
        <row r="203">
          <cell r="A203">
            <v>196</v>
          </cell>
          <cell r="B203" t="str">
            <v>San Angelo, TX</v>
          </cell>
          <cell r="C203">
            <v>51370</v>
          </cell>
          <cell r="D203">
            <v>5.0271659750602854E-4</v>
          </cell>
        </row>
        <row r="204">
          <cell r="A204">
            <v>197</v>
          </cell>
          <cell r="B204" t="str">
            <v>Cheyenne, WY-Scottsbluff, NE</v>
          </cell>
          <cell r="C204">
            <v>50410</v>
          </cell>
          <cell r="D204">
            <v>4.9332185478448312E-4</v>
          </cell>
        </row>
        <row r="205">
          <cell r="A205">
            <v>198</v>
          </cell>
          <cell r="B205" t="str">
            <v>Ottumwa, IA-Kirksville, MO</v>
          </cell>
          <cell r="C205">
            <v>48600</v>
          </cell>
          <cell r="D205">
            <v>4.7560885027823609E-4</v>
          </cell>
        </row>
        <row r="206">
          <cell r="A206">
            <v>199</v>
          </cell>
          <cell r="B206" t="str">
            <v>Casper-Riverton, WY</v>
          </cell>
          <cell r="C206">
            <v>50640</v>
          </cell>
          <cell r="D206">
            <v>4.9557267856152002E-4</v>
          </cell>
        </row>
        <row r="207">
          <cell r="A207">
            <v>200</v>
          </cell>
          <cell r="B207" t="str">
            <v>Bend, OR</v>
          </cell>
          <cell r="C207">
            <v>43230</v>
          </cell>
          <cell r="D207">
            <v>4.2305700817959146E-4</v>
          </cell>
        </row>
        <row r="208">
          <cell r="A208">
            <v>201</v>
          </cell>
          <cell r="B208" t="str">
            <v>Lima</v>
          </cell>
          <cell r="C208">
            <v>38430</v>
          </cell>
          <cell r="D208">
            <v>3.7608329457186444E-4</v>
          </cell>
        </row>
        <row r="209">
          <cell r="A209">
            <v>202</v>
          </cell>
          <cell r="B209" t="str">
            <v>Zanesville</v>
          </cell>
          <cell r="C209">
            <v>32340</v>
          </cell>
          <cell r="D209">
            <v>3.1648539543206077E-4</v>
          </cell>
        </row>
        <row r="210">
          <cell r="A210">
            <v>203</v>
          </cell>
          <cell r="B210" t="str">
            <v>Fairbanks</v>
          </cell>
          <cell r="C210">
            <v>30530</v>
          </cell>
          <cell r="D210">
            <v>2.9877239092581374E-4</v>
          </cell>
        </row>
        <row r="211">
          <cell r="A211">
            <v>204</v>
          </cell>
          <cell r="B211" t="str">
            <v>Victoria</v>
          </cell>
          <cell r="C211">
            <v>29070</v>
          </cell>
          <cell r="D211">
            <v>2.8448455303679675E-4</v>
          </cell>
        </row>
        <row r="212">
          <cell r="A212">
            <v>205</v>
          </cell>
          <cell r="B212" t="str">
            <v>Presque Isle</v>
          </cell>
          <cell r="C212">
            <v>27380</v>
          </cell>
          <cell r="D212">
            <v>2.6794589137074285E-4</v>
          </cell>
        </row>
        <row r="213">
          <cell r="A213">
            <v>206</v>
          </cell>
          <cell r="B213" t="str">
            <v>Juneau</v>
          </cell>
          <cell r="C213">
            <v>23540</v>
          </cell>
          <cell r="D213">
            <v>2.3036692048456126E-4</v>
          </cell>
        </row>
        <row r="214">
          <cell r="A214">
            <v>207</v>
          </cell>
          <cell r="B214" t="str">
            <v>Helena</v>
          </cell>
          <cell r="C214">
            <v>21570</v>
          </cell>
          <cell r="D214">
            <v>2.110881255247233E-4</v>
          </cell>
        </row>
        <row r="215">
          <cell r="A215">
            <v>208</v>
          </cell>
          <cell r="B215" t="str">
            <v>Alpena</v>
          </cell>
          <cell r="C215">
            <v>16810</v>
          </cell>
          <cell r="D215">
            <v>1.64505859530394E-4</v>
          </cell>
        </row>
        <row r="216">
          <cell r="A216">
            <v>209</v>
          </cell>
          <cell r="B216" t="str">
            <v>North Platte</v>
          </cell>
          <cell r="C216">
            <v>14970</v>
          </cell>
          <cell r="D216">
            <v>1.4649926931409863E-4</v>
          </cell>
        </row>
        <row r="217">
          <cell r="A217">
            <v>210</v>
          </cell>
          <cell r="B217" t="str">
            <v>Glendive</v>
          </cell>
          <cell r="C217">
            <v>4880</v>
          </cell>
          <cell r="D217">
            <v>4.7756608834522472E-5</v>
          </cell>
        </row>
        <row r="220">
          <cell r="A220" t="str">
            <v>Top 100 ADI Totals</v>
          </cell>
          <cell r="C220">
            <v>87761420</v>
          </cell>
        </row>
        <row r="221">
          <cell r="A221" t="str">
            <v>Top 150 ADI Totals</v>
          </cell>
          <cell r="C221">
            <v>97611890</v>
          </cell>
        </row>
        <row r="223">
          <cell r="A223" t="str">
            <v>Total United States TV Households 2000-2001 season</v>
          </cell>
          <cell r="C223">
            <v>102184810</v>
          </cell>
        </row>
        <row r="224">
          <cell r="A224" t="str">
            <v>Total United States TV Households - January 2000</v>
          </cell>
          <cell r="C224">
            <v>100801720</v>
          </cell>
        </row>
        <row r="225">
          <cell r="A225" t="str">
            <v>Total United States TV Households - January 1999</v>
          </cell>
          <cell r="C225">
            <v>99391780</v>
          </cell>
        </row>
        <row r="226">
          <cell r="A226" t="str">
            <v>Total United States TV Households - January 1998</v>
          </cell>
          <cell r="C226">
            <v>97933630</v>
          </cell>
        </row>
        <row r="228">
          <cell r="A228" t="str">
            <v>Percent of U.S. Households in Top 100 ADI's</v>
          </cell>
          <cell r="C228">
            <v>0.87063415187756721</v>
          </cell>
        </row>
        <row r="229">
          <cell r="A229" t="str">
            <v>Percent of U.S. Households in Top 150 ADI's</v>
          </cell>
          <cell r="C229">
            <v>0.96835540107847362</v>
          </cell>
        </row>
        <row r="235">
          <cell r="A235" t="str">
            <v xml:space="preserve">TOP ONE HUNDRED ADI SUMMARY DATA - HOUSEHOLDS USING TELEVISION - MAY 1998                                     </v>
          </cell>
        </row>
        <row r="236">
          <cell r="A236" t="str">
            <v>DMA</v>
          </cell>
          <cell r="B236" t="str">
            <v>DMA</v>
          </cell>
          <cell r="C236" t="str">
            <v>Households</v>
          </cell>
        </row>
        <row r="237">
          <cell r="A237" t="str">
            <v>Rank</v>
          </cell>
          <cell r="B237" t="str">
            <v>Name</v>
          </cell>
          <cell r="C237" t="str">
            <v xml:space="preserve">Using </v>
          </cell>
        </row>
        <row r="238">
          <cell r="A238" t="str">
            <v>BIA</v>
          </cell>
          <cell r="B238" t="str">
            <v>BIA</v>
          </cell>
          <cell r="C238" t="str">
            <v>Television</v>
          </cell>
        </row>
        <row r="239">
          <cell r="A239" t="str">
            <v>1998 - 2nd Edition</v>
          </cell>
          <cell r="B239" t="str">
            <v>1998 - 2nd Edition</v>
          </cell>
          <cell r="C239">
            <v>35916</v>
          </cell>
        </row>
        <row r="240">
          <cell r="A240">
            <v>1</v>
          </cell>
          <cell r="B240" t="str">
            <v>New York</v>
          </cell>
          <cell r="C240">
            <v>0.44</v>
          </cell>
        </row>
        <row r="241">
          <cell r="A241">
            <v>2</v>
          </cell>
          <cell r="B241" t="str">
            <v>Los Angeles</v>
          </cell>
          <cell r="C241">
            <v>0.42</v>
          </cell>
        </row>
        <row r="242">
          <cell r="A242">
            <v>3</v>
          </cell>
          <cell r="B242" t="str">
            <v>Chicago</v>
          </cell>
          <cell r="C242">
            <v>0.41</v>
          </cell>
        </row>
        <row r="243">
          <cell r="A243">
            <v>4</v>
          </cell>
          <cell r="B243" t="str">
            <v>Philadelphia</v>
          </cell>
          <cell r="C243">
            <v>0.44</v>
          </cell>
        </row>
        <row r="244">
          <cell r="A244">
            <v>5</v>
          </cell>
          <cell r="B244" t="str">
            <v>San Francisco-Oakland-San Jose</v>
          </cell>
          <cell r="C244">
            <v>0.37</v>
          </cell>
        </row>
        <row r="245">
          <cell r="A245">
            <v>6</v>
          </cell>
          <cell r="B245" t="str">
            <v>Boston</v>
          </cell>
          <cell r="C245">
            <v>0.39</v>
          </cell>
        </row>
        <row r="246">
          <cell r="A246">
            <v>7</v>
          </cell>
          <cell r="B246" t="str">
            <v>Washington, D.C.</v>
          </cell>
          <cell r="C246">
            <v>0.38</v>
          </cell>
        </row>
        <row r="247">
          <cell r="A247">
            <v>8</v>
          </cell>
          <cell r="B247" t="str">
            <v>Dallas-Ft. Worth</v>
          </cell>
          <cell r="C247">
            <v>0.44</v>
          </cell>
        </row>
        <row r="248">
          <cell r="A248">
            <v>9</v>
          </cell>
          <cell r="B248" t="str">
            <v>Detroit</v>
          </cell>
          <cell r="C248">
            <v>0.43</v>
          </cell>
        </row>
        <row r="249">
          <cell r="A249">
            <v>10</v>
          </cell>
          <cell r="B249" t="str">
            <v>Atlanta</v>
          </cell>
          <cell r="C249">
            <v>0.44</v>
          </cell>
        </row>
        <row r="250">
          <cell r="A250">
            <v>11</v>
          </cell>
          <cell r="B250" t="str">
            <v>Houston</v>
          </cell>
          <cell r="C250">
            <v>0.45</v>
          </cell>
        </row>
        <row r="251">
          <cell r="A251">
            <v>12</v>
          </cell>
          <cell r="B251" t="str">
            <v>Seattle-Tacoma</v>
          </cell>
          <cell r="C251">
            <v>0.38</v>
          </cell>
        </row>
        <row r="252">
          <cell r="A252">
            <v>13</v>
          </cell>
          <cell r="B252" t="str">
            <v>Cleveland</v>
          </cell>
          <cell r="C252">
            <v>0.4</v>
          </cell>
        </row>
        <row r="253">
          <cell r="A253">
            <v>14</v>
          </cell>
          <cell r="B253" t="str">
            <v>Minneapolis - St. Paul</v>
          </cell>
          <cell r="C253">
            <v>0.33</v>
          </cell>
        </row>
        <row r="254">
          <cell r="A254">
            <v>15</v>
          </cell>
          <cell r="B254" t="str">
            <v>Tampa-St Petersburg-Sarasota</v>
          </cell>
          <cell r="C254">
            <v>0.42</v>
          </cell>
        </row>
        <row r="255">
          <cell r="A255">
            <v>16</v>
          </cell>
          <cell r="B255" t="str">
            <v>Miami - Ft. Lauderdale</v>
          </cell>
          <cell r="C255">
            <v>0.43</v>
          </cell>
        </row>
        <row r="256">
          <cell r="A256">
            <v>17</v>
          </cell>
          <cell r="B256" t="str">
            <v>Phoenix</v>
          </cell>
          <cell r="C256">
            <v>0.41</v>
          </cell>
        </row>
        <row r="257">
          <cell r="A257">
            <v>18</v>
          </cell>
          <cell r="B257" t="str">
            <v>Denver</v>
          </cell>
          <cell r="C257">
            <v>0.36</v>
          </cell>
        </row>
        <row r="258">
          <cell r="A258">
            <v>19</v>
          </cell>
          <cell r="B258" t="str">
            <v>Pittsburgh</v>
          </cell>
          <cell r="C258">
            <v>0.42</v>
          </cell>
        </row>
        <row r="259">
          <cell r="A259">
            <v>20</v>
          </cell>
          <cell r="B259" t="str">
            <v>Sacramento-Stockton-Modesto</v>
          </cell>
          <cell r="C259">
            <v>0.41</v>
          </cell>
        </row>
        <row r="260">
          <cell r="A260">
            <v>21</v>
          </cell>
          <cell r="B260" t="str">
            <v>St. Louis</v>
          </cell>
          <cell r="C260">
            <v>0.42</v>
          </cell>
        </row>
        <row r="261">
          <cell r="A261">
            <v>22</v>
          </cell>
          <cell r="B261" t="str">
            <v>Orlando-Daytona Beach-Melbourne</v>
          </cell>
          <cell r="C261">
            <v>0.43</v>
          </cell>
        </row>
        <row r="262">
          <cell r="A262">
            <v>23</v>
          </cell>
          <cell r="B262" t="str">
            <v>Baltimore</v>
          </cell>
          <cell r="C262">
            <v>0.42</v>
          </cell>
        </row>
        <row r="263">
          <cell r="A263">
            <v>24</v>
          </cell>
          <cell r="B263" t="str">
            <v>Portland, OR</v>
          </cell>
          <cell r="C263">
            <v>0.38</v>
          </cell>
        </row>
        <row r="264">
          <cell r="A264">
            <v>25</v>
          </cell>
          <cell r="B264" t="str">
            <v>Indianapolis</v>
          </cell>
          <cell r="C264">
            <v>0.41</v>
          </cell>
        </row>
        <row r="265">
          <cell r="A265">
            <v>26</v>
          </cell>
          <cell r="B265" t="str">
            <v>San Diego</v>
          </cell>
          <cell r="C265">
            <v>0.41</v>
          </cell>
        </row>
        <row r="266">
          <cell r="A266">
            <v>27</v>
          </cell>
          <cell r="B266" t="str">
            <v>Hartford-New Haven</v>
          </cell>
          <cell r="C266">
            <v>0.4</v>
          </cell>
        </row>
        <row r="267">
          <cell r="A267">
            <v>28</v>
          </cell>
          <cell r="B267" t="str">
            <v>Charlotte</v>
          </cell>
          <cell r="C267">
            <v>0.41</v>
          </cell>
        </row>
        <row r="268">
          <cell r="A268">
            <v>29</v>
          </cell>
          <cell r="B268" t="str">
            <v>Raleigh-Durham</v>
          </cell>
          <cell r="C268">
            <v>0.32</v>
          </cell>
        </row>
        <row r="269">
          <cell r="A269">
            <v>30</v>
          </cell>
          <cell r="B269" t="str">
            <v>Cincinnati</v>
          </cell>
          <cell r="C269">
            <v>0.4</v>
          </cell>
        </row>
        <row r="270">
          <cell r="A270">
            <v>31</v>
          </cell>
          <cell r="B270" t="str">
            <v>Kansas City</v>
          </cell>
          <cell r="C270">
            <v>0.37</v>
          </cell>
        </row>
        <row r="271">
          <cell r="A271">
            <v>32</v>
          </cell>
          <cell r="B271" t="str">
            <v>Milwaukee</v>
          </cell>
          <cell r="C271">
            <v>0.38</v>
          </cell>
        </row>
        <row r="272">
          <cell r="A272">
            <v>33</v>
          </cell>
          <cell r="B272" t="str">
            <v>Nashville</v>
          </cell>
          <cell r="C272">
            <v>0.44</v>
          </cell>
        </row>
        <row r="273">
          <cell r="A273">
            <v>34</v>
          </cell>
          <cell r="B273" t="str">
            <v>Columbus, OH</v>
          </cell>
          <cell r="C273">
            <v>0.4</v>
          </cell>
        </row>
        <row r="274">
          <cell r="A274">
            <v>35</v>
          </cell>
          <cell r="B274" t="str">
            <v>Greenville-Spartanburg-Asheville</v>
          </cell>
          <cell r="C274">
            <v>0.31</v>
          </cell>
        </row>
        <row r="275">
          <cell r="A275">
            <v>36</v>
          </cell>
          <cell r="B275" t="str">
            <v>Salt Lake City</v>
          </cell>
          <cell r="C275">
            <v>0.39</v>
          </cell>
        </row>
        <row r="276">
          <cell r="A276">
            <v>37</v>
          </cell>
          <cell r="B276" t="str">
            <v>Grand Rapids-Kalamazoo-Battle Creek</v>
          </cell>
          <cell r="C276">
            <v>0.3</v>
          </cell>
        </row>
        <row r="277">
          <cell r="A277">
            <v>38</v>
          </cell>
          <cell r="B277" t="str">
            <v>San Antonio</v>
          </cell>
          <cell r="C277">
            <v>0.46</v>
          </cell>
        </row>
        <row r="278">
          <cell r="A278">
            <v>39</v>
          </cell>
          <cell r="B278" t="str">
            <v>Norfolk-Portsmouth-Newport News</v>
          </cell>
          <cell r="C278">
            <v>0.35</v>
          </cell>
        </row>
        <row r="279">
          <cell r="A279">
            <v>40</v>
          </cell>
          <cell r="B279" t="str">
            <v>Buffalo</v>
          </cell>
          <cell r="C279">
            <v>0.34</v>
          </cell>
        </row>
        <row r="280">
          <cell r="A280">
            <v>41</v>
          </cell>
          <cell r="B280" t="str">
            <v>New Orleans</v>
          </cell>
          <cell r="C280">
            <v>0.49</v>
          </cell>
        </row>
        <row r="281">
          <cell r="A281">
            <v>42</v>
          </cell>
          <cell r="B281" t="str">
            <v>Memphis</v>
          </cell>
          <cell r="C281">
            <v>0.48</v>
          </cell>
        </row>
        <row r="282">
          <cell r="A282">
            <v>43</v>
          </cell>
          <cell r="B282" t="str">
            <v>West Palm Beach-Ft. Pierce</v>
          </cell>
          <cell r="C282">
            <v>0.44</v>
          </cell>
        </row>
        <row r="283">
          <cell r="A283">
            <v>44</v>
          </cell>
          <cell r="B283" t="str">
            <v>Oklahoma City</v>
          </cell>
          <cell r="C283">
            <v>0.37</v>
          </cell>
        </row>
        <row r="284">
          <cell r="A284">
            <v>45</v>
          </cell>
          <cell r="B284" t="str">
            <v>Harrisburg-Lancaster-Lebanon-York</v>
          </cell>
          <cell r="C284">
            <v>0.32</v>
          </cell>
        </row>
        <row r="285">
          <cell r="A285">
            <v>46</v>
          </cell>
          <cell r="B285" t="str">
            <v>Greensboro-High Point-Winston Salem</v>
          </cell>
          <cell r="C285">
            <v>0.41</v>
          </cell>
        </row>
        <row r="286">
          <cell r="A286">
            <v>47</v>
          </cell>
          <cell r="B286" t="str">
            <v>Wilkes Barre-Scranton</v>
          </cell>
          <cell r="C286">
            <v>0.36</v>
          </cell>
        </row>
        <row r="287">
          <cell r="A287">
            <v>48</v>
          </cell>
          <cell r="B287" t="str">
            <v>Albuquerque-Santa Fe</v>
          </cell>
          <cell r="C287">
            <v>0.3</v>
          </cell>
        </row>
        <row r="288">
          <cell r="A288">
            <v>49</v>
          </cell>
          <cell r="B288" t="str">
            <v>Providence-New Bedford</v>
          </cell>
          <cell r="C288">
            <v>0.32</v>
          </cell>
        </row>
        <row r="289">
          <cell r="A289">
            <v>50</v>
          </cell>
          <cell r="B289" t="str">
            <v>Louisville</v>
          </cell>
          <cell r="C289">
            <v>0.34</v>
          </cell>
        </row>
        <row r="290">
          <cell r="A290">
            <v>51</v>
          </cell>
          <cell r="B290" t="str">
            <v>Birmingham</v>
          </cell>
          <cell r="C290">
            <v>0.35</v>
          </cell>
        </row>
        <row r="291">
          <cell r="A291">
            <v>52</v>
          </cell>
          <cell r="B291" t="str">
            <v>Albany-Schenectady-Troy</v>
          </cell>
          <cell r="C291">
            <v>0.31</v>
          </cell>
        </row>
        <row r="292">
          <cell r="A292">
            <v>53</v>
          </cell>
          <cell r="B292" t="str">
            <v>Dayton</v>
          </cell>
          <cell r="C292">
            <v>0.34</v>
          </cell>
        </row>
        <row r="293">
          <cell r="A293">
            <v>54</v>
          </cell>
          <cell r="B293" t="str">
            <v>Jacksonville</v>
          </cell>
          <cell r="C293">
            <v>0.35</v>
          </cell>
        </row>
        <row r="294">
          <cell r="A294">
            <v>55</v>
          </cell>
          <cell r="B294" t="str">
            <v>Fresno-Visalia</v>
          </cell>
          <cell r="C294">
            <v>0.35</v>
          </cell>
        </row>
        <row r="295">
          <cell r="A295">
            <v>56</v>
          </cell>
          <cell r="B295" t="str">
            <v>Little Rock-Pine Bluff</v>
          </cell>
          <cell r="C295">
            <v>0.34</v>
          </cell>
        </row>
        <row r="296">
          <cell r="A296">
            <v>57</v>
          </cell>
          <cell r="B296" t="str">
            <v>Charleston-Huntington, WV</v>
          </cell>
          <cell r="C296">
            <v>0.36</v>
          </cell>
        </row>
        <row r="297">
          <cell r="A297">
            <v>58</v>
          </cell>
          <cell r="B297" t="str">
            <v>Tulsa</v>
          </cell>
          <cell r="C297">
            <v>0.36</v>
          </cell>
        </row>
        <row r="298">
          <cell r="A298">
            <v>59</v>
          </cell>
          <cell r="B298" t="str">
            <v>Richmond-Petersburg</v>
          </cell>
          <cell r="C298">
            <v>0.33</v>
          </cell>
        </row>
        <row r="299">
          <cell r="A299">
            <v>60</v>
          </cell>
          <cell r="B299" t="str">
            <v>Austin, TX</v>
          </cell>
          <cell r="C299">
            <v>0.3</v>
          </cell>
        </row>
        <row r="300">
          <cell r="A300">
            <v>61</v>
          </cell>
          <cell r="B300" t="str">
            <v>Las Vegas</v>
          </cell>
          <cell r="C300">
            <v>0.37</v>
          </cell>
        </row>
        <row r="301">
          <cell r="A301">
            <v>62</v>
          </cell>
          <cell r="B301" t="str">
            <v>Mobile-Pensacola</v>
          </cell>
          <cell r="C301">
            <v>0.35</v>
          </cell>
        </row>
        <row r="302">
          <cell r="A302">
            <v>63</v>
          </cell>
          <cell r="B302" t="str">
            <v>Flint-Saginaw-Bay City</v>
          </cell>
          <cell r="C302">
            <v>0.34</v>
          </cell>
        </row>
        <row r="303">
          <cell r="A303">
            <v>64</v>
          </cell>
          <cell r="B303" t="str">
            <v>Knoxville</v>
          </cell>
          <cell r="C303">
            <v>0.34</v>
          </cell>
        </row>
        <row r="304">
          <cell r="A304">
            <v>65</v>
          </cell>
          <cell r="B304" t="str">
            <v>Wichita - Hutchinson</v>
          </cell>
          <cell r="C304">
            <v>0.31</v>
          </cell>
        </row>
        <row r="305">
          <cell r="A305">
            <v>66</v>
          </cell>
          <cell r="B305" t="str">
            <v>Toledo</v>
          </cell>
          <cell r="C305">
            <v>0.32</v>
          </cell>
        </row>
        <row r="306">
          <cell r="A306">
            <v>67</v>
          </cell>
          <cell r="B306" t="str">
            <v>Lexington</v>
          </cell>
          <cell r="C306">
            <v>0.33</v>
          </cell>
        </row>
        <row r="307">
          <cell r="A307">
            <v>68</v>
          </cell>
          <cell r="B307" t="str">
            <v>Roanoke-Lynchburg</v>
          </cell>
          <cell r="C307">
            <v>0.35</v>
          </cell>
        </row>
        <row r="308">
          <cell r="A308">
            <v>69</v>
          </cell>
          <cell r="B308" t="str">
            <v>Des Moines-Ames</v>
          </cell>
          <cell r="C308">
            <v>0.31</v>
          </cell>
        </row>
        <row r="309">
          <cell r="A309">
            <v>70</v>
          </cell>
          <cell r="B309" t="str">
            <v>Green Bay-Appleton</v>
          </cell>
          <cell r="C309">
            <v>0.28999999999999998</v>
          </cell>
        </row>
        <row r="310">
          <cell r="A310">
            <v>71</v>
          </cell>
          <cell r="B310" t="str">
            <v>Honolulu</v>
          </cell>
          <cell r="C310">
            <v>0.33</v>
          </cell>
        </row>
        <row r="311">
          <cell r="A311">
            <v>72</v>
          </cell>
          <cell r="B311" t="str">
            <v>Syracuse</v>
          </cell>
          <cell r="C311">
            <v>0.32</v>
          </cell>
        </row>
        <row r="312">
          <cell r="A312">
            <v>73</v>
          </cell>
          <cell r="B312" t="str">
            <v>Spokane</v>
          </cell>
          <cell r="C312">
            <v>0.31</v>
          </cell>
        </row>
        <row r="313">
          <cell r="A313">
            <v>74</v>
          </cell>
          <cell r="B313" t="str">
            <v>Omaha</v>
          </cell>
          <cell r="C313">
            <v>0.31</v>
          </cell>
        </row>
        <row r="314">
          <cell r="A314">
            <v>75</v>
          </cell>
          <cell r="B314" t="str">
            <v>Rochester, NY</v>
          </cell>
          <cell r="C314">
            <v>0.31</v>
          </cell>
        </row>
        <row r="315">
          <cell r="A315">
            <v>76</v>
          </cell>
          <cell r="B315" t="str">
            <v>Shreveport</v>
          </cell>
          <cell r="C315">
            <v>0.37</v>
          </cell>
        </row>
        <row r="316">
          <cell r="A316">
            <v>77</v>
          </cell>
          <cell r="B316" t="str">
            <v>Springfield, MO</v>
          </cell>
          <cell r="C316">
            <v>0.35</v>
          </cell>
        </row>
        <row r="317">
          <cell r="A317">
            <v>78</v>
          </cell>
          <cell r="B317" t="str">
            <v>Tucson (Nogales)</v>
          </cell>
          <cell r="C317">
            <v>0.31</v>
          </cell>
        </row>
        <row r="318">
          <cell r="A318">
            <v>79</v>
          </cell>
          <cell r="B318" t="str">
            <v>Paducah-Cape Girardeau-Harrisburg-Mt Vernon</v>
          </cell>
          <cell r="C318">
            <v>0.34</v>
          </cell>
        </row>
        <row r="319">
          <cell r="A319">
            <v>80</v>
          </cell>
          <cell r="B319" t="str">
            <v>Portland-Auburn, ME</v>
          </cell>
          <cell r="C319">
            <v>0.31</v>
          </cell>
        </row>
        <row r="320">
          <cell r="A320">
            <v>81</v>
          </cell>
          <cell r="B320" t="str">
            <v>Champaign-Springfield-Decatur, IL</v>
          </cell>
          <cell r="C320">
            <v>0.32</v>
          </cell>
        </row>
        <row r="321">
          <cell r="A321">
            <v>82</v>
          </cell>
          <cell r="B321" t="str">
            <v>Huntsville-Decatur-Florence</v>
          </cell>
          <cell r="C321">
            <v>0.34</v>
          </cell>
        </row>
        <row r="322">
          <cell r="A322">
            <v>83</v>
          </cell>
          <cell r="B322" t="str">
            <v>Ft. Myers-Naples</v>
          </cell>
          <cell r="C322">
            <v>0.36</v>
          </cell>
        </row>
        <row r="323">
          <cell r="A323">
            <v>84</v>
          </cell>
          <cell r="B323" t="str">
            <v>Madison</v>
          </cell>
          <cell r="C323">
            <v>0.27</v>
          </cell>
        </row>
        <row r="324">
          <cell r="A324">
            <v>85</v>
          </cell>
          <cell r="B324" t="str">
            <v>South Bend-Elkhart</v>
          </cell>
          <cell r="C324">
            <v>0.3</v>
          </cell>
        </row>
        <row r="325">
          <cell r="A325">
            <v>86</v>
          </cell>
          <cell r="B325" t="str">
            <v>Chattanooga</v>
          </cell>
          <cell r="C325">
            <v>0.34</v>
          </cell>
        </row>
        <row r="326">
          <cell r="A326">
            <v>87</v>
          </cell>
          <cell r="B326" t="str">
            <v>Cedar Rapids-Waterloo-Dubuque</v>
          </cell>
          <cell r="C326">
            <v>0.28999999999999998</v>
          </cell>
        </row>
        <row r="327">
          <cell r="A327">
            <v>88</v>
          </cell>
          <cell r="B327" t="str">
            <v>Columbia, SC</v>
          </cell>
          <cell r="C327">
            <v>0.33</v>
          </cell>
        </row>
        <row r="328">
          <cell r="A328">
            <v>89</v>
          </cell>
          <cell r="B328" t="str">
            <v>Davenport-Rock Island-Moline</v>
          </cell>
          <cell r="C328">
            <v>0.33</v>
          </cell>
        </row>
        <row r="329">
          <cell r="A329">
            <v>90</v>
          </cell>
          <cell r="B329" t="str">
            <v>Jackson, MS</v>
          </cell>
          <cell r="C329">
            <v>0.37</v>
          </cell>
        </row>
        <row r="330">
          <cell r="A330">
            <v>91</v>
          </cell>
          <cell r="B330" t="str">
            <v>Burlington-Plattsburgh</v>
          </cell>
          <cell r="C330">
            <v>0.28999999999999998</v>
          </cell>
        </row>
        <row r="331">
          <cell r="A331">
            <v>92</v>
          </cell>
          <cell r="B331" t="str">
            <v>Johnstown-Altoona</v>
          </cell>
          <cell r="C331">
            <v>0.34</v>
          </cell>
        </row>
        <row r="332">
          <cell r="A332">
            <v>93</v>
          </cell>
          <cell r="B332" t="str">
            <v>Tri-Cities, TN-VA</v>
          </cell>
          <cell r="C332">
            <v>0.35</v>
          </cell>
        </row>
        <row r="333">
          <cell r="A333">
            <v>94</v>
          </cell>
          <cell r="B333" t="str">
            <v>Colorado Springs-Pueblo</v>
          </cell>
          <cell r="C333">
            <v>0.33</v>
          </cell>
        </row>
        <row r="334">
          <cell r="A334">
            <v>95</v>
          </cell>
          <cell r="B334" t="str">
            <v>Evansville</v>
          </cell>
          <cell r="C334">
            <v>0.34</v>
          </cell>
        </row>
        <row r="335">
          <cell r="A335">
            <v>96</v>
          </cell>
          <cell r="B335" t="str">
            <v>Waco-Temple-Bryan</v>
          </cell>
          <cell r="C335">
            <v>0.35</v>
          </cell>
        </row>
        <row r="336">
          <cell r="A336">
            <v>97</v>
          </cell>
          <cell r="B336" t="str">
            <v>Youngstown</v>
          </cell>
          <cell r="C336">
            <v>0.36</v>
          </cell>
        </row>
        <row r="337">
          <cell r="A337">
            <v>98</v>
          </cell>
          <cell r="B337" t="str">
            <v>Baton Rouge</v>
          </cell>
          <cell r="C337">
            <v>0.36</v>
          </cell>
        </row>
        <row r="338">
          <cell r="A338">
            <v>99</v>
          </cell>
          <cell r="B338" t="str">
            <v>El Paso</v>
          </cell>
          <cell r="C338">
            <v>0.36</v>
          </cell>
        </row>
        <row r="339">
          <cell r="A339">
            <v>100</v>
          </cell>
          <cell r="B339" t="str">
            <v>Savannah</v>
          </cell>
          <cell r="C339">
            <v>0.34</v>
          </cell>
        </row>
        <row r="340">
          <cell r="A340">
            <v>101</v>
          </cell>
          <cell r="B340" t="str">
            <v>Lincoln &amp; Hastings-Kearney, NE plus</v>
          </cell>
        </row>
        <row r="341">
          <cell r="A341">
            <v>102</v>
          </cell>
          <cell r="B341" t="str">
            <v>Ft Wayne, IN</v>
          </cell>
        </row>
        <row r="342">
          <cell r="A342">
            <v>103</v>
          </cell>
          <cell r="B342" t="str">
            <v>Springfield-Holyoke, MA</v>
          </cell>
        </row>
        <row r="343">
          <cell r="A343">
            <v>104</v>
          </cell>
          <cell r="B343" t="str">
            <v>Harlingen-Weslaco-Brownsville-McAllen</v>
          </cell>
        </row>
        <row r="344">
          <cell r="A344">
            <v>105</v>
          </cell>
          <cell r="B344" t="str">
            <v>Lansing, MI</v>
          </cell>
        </row>
        <row r="345">
          <cell r="A345">
            <v>106</v>
          </cell>
          <cell r="B345" t="str">
            <v>Greenville, N. Bern, Washington, NC</v>
          </cell>
        </row>
        <row r="346">
          <cell r="A346">
            <v>107</v>
          </cell>
          <cell r="B346" t="str">
            <v>Tyler-Longview (Lfkn&amp;Ncgd)</v>
          </cell>
        </row>
        <row r="347">
          <cell r="A347">
            <v>108</v>
          </cell>
          <cell r="B347" t="str">
            <v>Sioux Falls (Mitchell), SD</v>
          </cell>
        </row>
        <row r="348">
          <cell r="A348">
            <v>109</v>
          </cell>
          <cell r="B348" t="str">
            <v>Augusta, GA</v>
          </cell>
        </row>
        <row r="349">
          <cell r="A349">
            <v>110</v>
          </cell>
          <cell r="B349" t="str">
            <v>Peoria-Bloomington</v>
          </cell>
        </row>
        <row r="350">
          <cell r="A350">
            <v>111</v>
          </cell>
          <cell r="B350" t="str">
            <v>Florence-Myrtle Beach</v>
          </cell>
        </row>
        <row r="351">
          <cell r="A351">
            <v>112</v>
          </cell>
          <cell r="B351" t="str">
            <v>Tallahassee-Thomasville</v>
          </cell>
        </row>
        <row r="352">
          <cell r="A352">
            <v>113</v>
          </cell>
          <cell r="B352" t="str">
            <v>Fargo-Valley City</v>
          </cell>
          <cell r="C352" t="str">
            <v>Households</v>
          </cell>
        </row>
        <row r="353">
          <cell r="A353">
            <v>114</v>
          </cell>
          <cell r="B353" t="str">
            <v>Montgomery, AL</v>
          </cell>
          <cell r="C353" t="str">
            <v xml:space="preserve">Using </v>
          </cell>
        </row>
        <row r="354">
          <cell r="A354">
            <v>115</v>
          </cell>
          <cell r="B354" t="str">
            <v>Santa Barbara-Santa Maria-San Luis Obispo</v>
          </cell>
          <cell r="C354" t="str">
            <v>Television</v>
          </cell>
        </row>
        <row r="355">
          <cell r="A355">
            <v>116</v>
          </cell>
          <cell r="B355" t="str">
            <v>Ft Smith</v>
          </cell>
          <cell r="C355">
            <v>35186</v>
          </cell>
        </row>
        <row r="356">
          <cell r="A356">
            <v>117</v>
          </cell>
          <cell r="B356" t="str">
            <v>Charleston, SC</v>
          </cell>
        </row>
        <row r="357">
          <cell r="A357">
            <v>118</v>
          </cell>
          <cell r="B357" t="str">
            <v>Reno, NV</v>
          </cell>
          <cell r="C357">
            <v>0.43</v>
          </cell>
        </row>
        <row r="358">
          <cell r="A358">
            <v>119</v>
          </cell>
          <cell r="B358" t="str">
            <v>Traverse City-Cadillac</v>
          </cell>
          <cell r="C358">
            <v>0.41</v>
          </cell>
        </row>
        <row r="359">
          <cell r="A359">
            <v>120</v>
          </cell>
          <cell r="B359" t="str">
            <v>Eugene, OR</v>
          </cell>
          <cell r="C359">
            <v>0.43</v>
          </cell>
        </row>
        <row r="360">
          <cell r="A360">
            <v>121</v>
          </cell>
          <cell r="B360" t="str">
            <v>Monterrey-Salinas</v>
          </cell>
          <cell r="C360">
            <v>0.43</v>
          </cell>
        </row>
        <row r="361">
          <cell r="A361">
            <v>122</v>
          </cell>
          <cell r="B361" t="str">
            <v>Lafayette, LA</v>
          </cell>
          <cell r="C361">
            <v>2257210</v>
          </cell>
        </row>
        <row r="362">
          <cell r="A362">
            <v>123</v>
          </cell>
          <cell r="B362" t="str">
            <v>Macon</v>
          </cell>
          <cell r="C362">
            <v>2121530</v>
          </cell>
        </row>
        <row r="363">
          <cell r="A363">
            <v>124</v>
          </cell>
          <cell r="B363" t="str">
            <v>Yakima-Pasco-Richland-Knnwick, WA</v>
          </cell>
          <cell r="C363">
            <v>1883590</v>
          </cell>
        </row>
        <row r="364">
          <cell r="A364">
            <v>125</v>
          </cell>
          <cell r="B364" t="str">
            <v>Boise, ID</v>
          </cell>
          <cell r="C364">
            <v>1821900</v>
          </cell>
        </row>
        <row r="365">
          <cell r="A365">
            <v>126</v>
          </cell>
          <cell r="B365" t="str">
            <v>Amarillo, TX</v>
          </cell>
          <cell r="C365">
            <v>1736910</v>
          </cell>
        </row>
        <row r="366">
          <cell r="A366">
            <v>127</v>
          </cell>
          <cell r="B366" t="str">
            <v>Corpus Christi</v>
          </cell>
          <cell r="C366">
            <v>1583520</v>
          </cell>
        </row>
        <row r="367">
          <cell r="A367">
            <v>128</v>
          </cell>
          <cell r="B367" t="str">
            <v>Columbus, GA</v>
          </cell>
          <cell r="C367">
            <v>1574300</v>
          </cell>
        </row>
        <row r="368">
          <cell r="A368">
            <v>129</v>
          </cell>
          <cell r="B368" t="str">
            <v>La Crosse-Eau Claire, WI</v>
          </cell>
          <cell r="C368">
            <v>1464150</v>
          </cell>
        </row>
        <row r="369">
          <cell r="A369">
            <v>130</v>
          </cell>
          <cell r="B369" t="str">
            <v>Chico-Redding</v>
          </cell>
          <cell r="C369">
            <v>1452090</v>
          </cell>
        </row>
        <row r="370">
          <cell r="A370">
            <v>131</v>
          </cell>
          <cell r="B370" t="str">
            <v>Bakersfield</v>
          </cell>
          <cell r="C370">
            <v>1412030</v>
          </cell>
        </row>
        <row r="371">
          <cell r="A371">
            <v>132</v>
          </cell>
          <cell r="B371" t="str">
            <v>Monroe-El Dorado</v>
          </cell>
          <cell r="C371">
            <v>1395480</v>
          </cell>
        </row>
        <row r="372">
          <cell r="A372">
            <v>133</v>
          </cell>
          <cell r="B372" t="str">
            <v>Columbus-Tupelo-West Point</v>
          </cell>
          <cell r="C372">
            <v>1340860</v>
          </cell>
        </row>
        <row r="373">
          <cell r="A373">
            <v>134</v>
          </cell>
          <cell r="B373" t="str">
            <v>Duluth-Superior, MN</v>
          </cell>
          <cell r="C373">
            <v>1169530</v>
          </cell>
        </row>
        <row r="374">
          <cell r="A374">
            <v>135</v>
          </cell>
          <cell r="B374" t="str">
            <v>Rockford</v>
          </cell>
          <cell r="C374">
            <v>1159730</v>
          </cell>
        </row>
        <row r="375">
          <cell r="A375">
            <v>136</v>
          </cell>
          <cell r="B375" t="str">
            <v>Wausau-Rhinelander</v>
          </cell>
          <cell r="C375">
            <v>1150430</v>
          </cell>
        </row>
        <row r="376">
          <cell r="A376">
            <v>137</v>
          </cell>
          <cell r="B376" t="str">
            <v>Beaumont-Port Arthur</v>
          </cell>
          <cell r="C376">
            <v>1108480</v>
          </cell>
        </row>
        <row r="377">
          <cell r="A377">
            <v>138</v>
          </cell>
          <cell r="B377" t="str">
            <v>Wheeling-Steubenville</v>
          </cell>
          <cell r="C377">
            <v>1100810</v>
          </cell>
        </row>
        <row r="378">
          <cell r="A378">
            <v>139</v>
          </cell>
          <cell r="B378" t="str">
            <v>Topeka</v>
          </cell>
          <cell r="C378">
            <v>997850</v>
          </cell>
        </row>
        <row r="379">
          <cell r="A379">
            <v>140</v>
          </cell>
          <cell r="B379" t="str">
            <v>Terre Haute</v>
          </cell>
          <cell r="C379">
            <v>980310</v>
          </cell>
        </row>
        <row r="380">
          <cell r="A380">
            <v>141</v>
          </cell>
          <cell r="B380" t="str">
            <v>Sioux City, IA</v>
          </cell>
          <cell r="C380">
            <v>933440</v>
          </cell>
        </row>
        <row r="381">
          <cell r="A381">
            <v>142</v>
          </cell>
          <cell r="B381" t="str">
            <v>Medford-Klamath Falls</v>
          </cell>
          <cell r="C381">
            <v>925340</v>
          </cell>
        </row>
        <row r="382">
          <cell r="A382">
            <v>143</v>
          </cell>
          <cell r="B382" t="str">
            <v>Erie</v>
          </cell>
          <cell r="C382">
            <v>911490</v>
          </cell>
        </row>
        <row r="383">
          <cell r="A383">
            <v>144</v>
          </cell>
          <cell r="B383" t="str">
            <v>Wichita Falls &amp; Lawton</v>
          </cell>
          <cell r="C383">
            <v>909420</v>
          </cell>
        </row>
        <row r="384">
          <cell r="A384">
            <v>145</v>
          </cell>
          <cell r="B384" t="str">
            <v>Columbia-Jefferson City, MO</v>
          </cell>
          <cell r="C384">
            <v>801630</v>
          </cell>
        </row>
        <row r="385">
          <cell r="A385">
            <v>146</v>
          </cell>
          <cell r="B385" t="str">
            <v>Joplin-Pittsburg</v>
          </cell>
          <cell r="C385">
            <v>792900</v>
          </cell>
        </row>
        <row r="386">
          <cell r="A386">
            <v>147</v>
          </cell>
          <cell r="B386" t="str">
            <v>Lubbock</v>
          </cell>
          <cell r="C386">
            <v>791690</v>
          </cell>
        </row>
        <row r="387">
          <cell r="A387">
            <v>148</v>
          </cell>
          <cell r="B387" t="str">
            <v>Albany, GA</v>
          </cell>
          <cell r="C387">
            <v>782810</v>
          </cell>
        </row>
        <row r="388">
          <cell r="A388">
            <v>149</v>
          </cell>
          <cell r="B388" t="str">
            <v>Bluefield-Beckley-Oak Hill</v>
          </cell>
          <cell r="C388">
            <v>779630</v>
          </cell>
        </row>
        <row r="389">
          <cell r="A389">
            <v>150</v>
          </cell>
          <cell r="B389" t="str">
            <v>Odessa-Midland</v>
          </cell>
          <cell r="C389">
            <v>765870</v>
          </cell>
        </row>
        <row r="390">
          <cell r="A390">
            <v>151</v>
          </cell>
          <cell r="B390" t="str">
            <v>Columbus, OH</v>
          </cell>
          <cell r="C390">
            <v>725290</v>
          </cell>
        </row>
        <row r="391">
          <cell r="A391">
            <v>152</v>
          </cell>
          <cell r="B391" t="str">
            <v>Greenville-Spartanburg-Asheville</v>
          </cell>
          <cell r="C391">
            <v>690760</v>
          </cell>
        </row>
        <row r="392">
          <cell r="A392">
            <v>153</v>
          </cell>
          <cell r="B392" t="str">
            <v>Salt Lake City</v>
          </cell>
          <cell r="C392">
            <v>656060</v>
          </cell>
        </row>
        <row r="393">
          <cell r="A393">
            <v>154</v>
          </cell>
          <cell r="B393" t="str">
            <v>San Antonio</v>
          </cell>
          <cell r="C393">
            <v>638080</v>
          </cell>
        </row>
        <row r="394">
          <cell r="A394">
            <v>155</v>
          </cell>
          <cell r="B394" t="str">
            <v>Grand Rapids-Kalamazoo-Battle Creek</v>
          </cell>
          <cell r="C394">
            <v>637100</v>
          </cell>
        </row>
        <row r="395">
          <cell r="A395">
            <v>156</v>
          </cell>
          <cell r="B395" t="str">
            <v>Buffalo</v>
          </cell>
          <cell r="C395">
            <v>635090</v>
          </cell>
        </row>
        <row r="396">
          <cell r="A396">
            <v>157</v>
          </cell>
          <cell r="B396" t="str">
            <v>Norfolk-Portsmouth-Newport News</v>
          </cell>
          <cell r="C396">
            <v>619290</v>
          </cell>
        </row>
        <row r="397">
          <cell r="A397">
            <v>158</v>
          </cell>
          <cell r="B397" t="str">
            <v>New Orleans</v>
          </cell>
          <cell r="C397">
            <v>613030</v>
          </cell>
        </row>
        <row r="398">
          <cell r="A398">
            <v>159</v>
          </cell>
          <cell r="B398" t="str">
            <v>Memphis</v>
          </cell>
          <cell r="C398">
            <v>605280</v>
          </cell>
        </row>
        <row r="399">
          <cell r="A399">
            <v>160</v>
          </cell>
          <cell r="B399" t="str">
            <v>Oklahoma City</v>
          </cell>
          <cell r="C399">
            <v>585270</v>
          </cell>
        </row>
        <row r="400">
          <cell r="A400">
            <v>161</v>
          </cell>
          <cell r="B400" t="str">
            <v>Harrisburg-Lancaster-Lebanon-York</v>
          </cell>
          <cell r="C400">
            <v>578910</v>
          </cell>
        </row>
        <row r="401">
          <cell r="A401">
            <v>162</v>
          </cell>
          <cell r="B401" t="str">
            <v>West Palm Beach-Ft. Pierce</v>
          </cell>
          <cell r="C401">
            <v>576460</v>
          </cell>
        </row>
        <row r="402">
          <cell r="A402">
            <v>163</v>
          </cell>
          <cell r="B402" t="str">
            <v>Providence-New Bedford</v>
          </cell>
          <cell r="C402">
            <v>556960</v>
          </cell>
        </row>
        <row r="403">
          <cell r="A403">
            <v>164</v>
          </cell>
          <cell r="B403" t="str">
            <v>Greensboro-High Point-Winston Salem</v>
          </cell>
          <cell r="C403">
            <v>553310</v>
          </cell>
        </row>
        <row r="404">
          <cell r="A404">
            <v>165</v>
          </cell>
          <cell r="B404" t="str">
            <v>Albuquerque-Santa Fe</v>
          </cell>
          <cell r="C404">
            <v>552940</v>
          </cell>
        </row>
        <row r="405">
          <cell r="A405">
            <v>166</v>
          </cell>
          <cell r="B405" t="str">
            <v>Wilkes Barre-Scranton</v>
          </cell>
          <cell r="C405">
            <v>552910</v>
          </cell>
        </row>
        <row r="406">
          <cell r="A406">
            <v>167</v>
          </cell>
          <cell r="B406" t="str">
            <v>Louisville</v>
          </cell>
          <cell r="C406">
            <v>543180</v>
          </cell>
        </row>
        <row r="407">
          <cell r="A407">
            <v>168</v>
          </cell>
          <cell r="B407" t="str">
            <v>Birmingham</v>
          </cell>
          <cell r="C407">
            <v>524780</v>
          </cell>
        </row>
        <row r="408">
          <cell r="A408">
            <v>169</v>
          </cell>
          <cell r="B408" t="str">
            <v>Albany-Schenectady-Troy</v>
          </cell>
          <cell r="C408">
            <v>507120</v>
          </cell>
        </row>
        <row r="409">
          <cell r="A409">
            <v>170</v>
          </cell>
          <cell r="B409" t="str">
            <v>Dayton</v>
          </cell>
          <cell r="C409">
            <v>501140</v>
          </cell>
        </row>
        <row r="410">
          <cell r="A410">
            <v>171</v>
          </cell>
          <cell r="B410" t="str">
            <v>Richmond-Petersburg</v>
          </cell>
          <cell r="C410">
            <v>500720</v>
          </cell>
        </row>
        <row r="411">
          <cell r="A411">
            <v>172</v>
          </cell>
          <cell r="B411" t="str">
            <v>Jacksonville</v>
          </cell>
          <cell r="C411">
            <v>486240</v>
          </cell>
        </row>
        <row r="412">
          <cell r="A412">
            <v>173</v>
          </cell>
          <cell r="B412" t="str">
            <v>Fresno-Visalia</v>
          </cell>
          <cell r="C412">
            <v>481620</v>
          </cell>
        </row>
        <row r="413">
          <cell r="A413">
            <v>174</v>
          </cell>
          <cell r="B413" t="str">
            <v>Charleston-Huntington, WV</v>
          </cell>
          <cell r="C413">
            <v>479320</v>
          </cell>
        </row>
        <row r="414">
          <cell r="A414">
            <v>175</v>
          </cell>
          <cell r="B414" t="str">
            <v>Little Rock-Pine Bluff</v>
          </cell>
          <cell r="C414">
            <v>472630</v>
          </cell>
        </row>
        <row r="415">
          <cell r="A415">
            <v>176</v>
          </cell>
          <cell r="B415" t="str">
            <v>Tulsa</v>
          </cell>
          <cell r="C415">
            <v>459320</v>
          </cell>
        </row>
        <row r="416">
          <cell r="A416">
            <v>177</v>
          </cell>
          <cell r="B416" t="str">
            <v>Flint-Saginaw-Bay City</v>
          </cell>
          <cell r="C416">
            <v>450070</v>
          </cell>
        </row>
        <row r="417">
          <cell r="A417">
            <v>178</v>
          </cell>
          <cell r="B417" t="str">
            <v>Mobile-Pensacola</v>
          </cell>
          <cell r="C417">
            <v>436200</v>
          </cell>
        </row>
        <row r="418">
          <cell r="A418">
            <v>179</v>
          </cell>
          <cell r="B418" t="str">
            <v>Knoxville</v>
          </cell>
          <cell r="C418">
            <v>429250</v>
          </cell>
        </row>
        <row r="419">
          <cell r="A419">
            <v>180</v>
          </cell>
          <cell r="B419" t="str">
            <v>Wichita - Hutchinson</v>
          </cell>
          <cell r="C419">
            <v>424500</v>
          </cell>
        </row>
        <row r="420">
          <cell r="A420">
            <v>181</v>
          </cell>
          <cell r="B420" t="str">
            <v>Austin, TX</v>
          </cell>
          <cell r="C420">
            <v>417090</v>
          </cell>
        </row>
        <row r="421">
          <cell r="A421">
            <v>182</v>
          </cell>
          <cell r="B421" t="str">
            <v>Toledo</v>
          </cell>
          <cell r="C421">
            <v>405090</v>
          </cell>
        </row>
        <row r="422">
          <cell r="A422">
            <v>183</v>
          </cell>
          <cell r="B422" t="str">
            <v>Las Vegas</v>
          </cell>
          <cell r="C422">
            <v>399630</v>
          </cell>
        </row>
        <row r="423">
          <cell r="A423">
            <v>184</v>
          </cell>
          <cell r="B423" t="str">
            <v>Roanoke-Lynchburg</v>
          </cell>
          <cell r="C423">
            <v>396780</v>
          </cell>
        </row>
        <row r="424">
          <cell r="A424">
            <v>185</v>
          </cell>
          <cell r="B424" t="str">
            <v>Lexington</v>
          </cell>
          <cell r="C424">
            <v>387490</v>
          </cell>
        </row>
        <row r="425">
          <cell r="A425">
            <v>186</v>
          </cell>
          <cell r="B425" t="str">
            <v>Syracuse</v>
          </cell>
          <cell r="C425">
            <v>383860</v>
          </cell>
        </row>
        <row r="426">
          <cell r="A426">
            <v>187</v>
          </cell>
          <cell r="B426" t="str">
            <v>Honolulu</v>
          </cell>
          <cell r="C426">
            <v>381010</v>
          </cell>
        </row>
        <row r="427">
          <cell r="A427">
            <v>188</v>
          </cell>
          <cell r="B427" t="str">
            <v>Green Bay-Appleton</v>
          </cell>
          <cell r="C427">
            <v>372100</v>
          </cell>
        </row>
        <row r="428">
          <cell r="A428">
            <v>189</v>
          </cell>
          <cell r="B428" t="str">
            <v>Des Moines-Ames</v>
          </cell>
          <cell r="C428">
            <v>369410</v>
          </cell>
        </row>
        <row r="429">
          <cell r="A429">
            <v>190</v>
          </cell>
          <cell r="B429" t="str">
            <v>Rochester, NY</v>
          </cell>
          <cell r="C429">
            <v>367060</v>
          </cell>
        </row>
        <row r="430">
          <cell r="A430">
            <v>191</v>
          </cell>
          <cell r="B430" t="str">
            <v>Spokane</v>
          </cell>
          <cell r="C430">
            <v>366250</v>
          </cell>
        </row>
        <row r="431">
          <cell r="A431">
            <v>192</v>
          </cell>
          <cell r="B431" t="str">
            <v>Omaha</v>
          </cell>
          <cell r="C431">
            <v>360760</v>
          </cell>
        </row>
        <row r="432">
          <cell r="A432">
            <v>193</v>
          </cell>
          <cell r="B432" t="str">
            <v>Shreveport</v>
          </cell>
          <cell r="C432">
            <v>358730</v>
          </cell>
        </row>
        <row r="433">
          <cell r="A433">
            <v>194</v>
          </cell>
          <cell r="B433" t="str">
            <v>Springfield, MO</v>
          </cell>
          <cell r="C433">
            <v>353560</v>
          </cell>
        </row>
        <row r="434">
          <cell r="A434">
            <v>195</v>
          </cell>
          <cell r="B434" t="str">
            <v>Paducah-Cape Girardeau-Harrisburg-Mt Vernon</v>
          </cell>
          <cell r="C434">
            <v>350870</v>
          </cell>
        </row>
        <row r="435">
          <cell r="A435">
            <v>196</v>
          </cell>
          <cell r="B435" t="str">
            <v>Portland-Auburn, ME</v>
          </cell>
          <cell r="C435">
            <v>344410</v>
          </cell>
        </row>
        <row r="436">
          <cell r="A436">
            <v>197</v>
          </cell>
          <cell r="B436" t="str">
            <v>Tucson (Nogales)</v>
          </cell>
          <cell r="C436">
            <v>343660</v>
          </cell>
        </row>
        <row r="437">
          <cell r="A437">
            <v>198</v>
          </cell>
          <cell r="B437" t="str">
            <v>Champaign-Springfield-Decatur, IL</v>
          </cell>
          <cell r="C437">
            <v>334770</v>
          </cell>
        </row>
        <row r="438">
          <cell r="A438">
            <v>199</v>
          </cell>
          <cell r="B438" t="str">
            <v>Chattanooga</v>
          </cell>
          <cell r="C438">
            <v>320050</v>
          </cell>
        </row>
        <row r="439">
          <cell r="A439">
            <v>200</v>
          </cell>
          <cell r="B439" t="str">
            <v>Madison</v>
          </cell>
          <cell r="C439">
            <v>308310</v>
          </cell>
        </row>
        <row r="440">
          <cell r="A440">
            <v>201</v>
          </cell>
          <cell r="B440" t="str">
            <v>Ft. Myers-Naples</v>
          </cell>
          <cell r="C440">
            <v>305350</v>
          </cell>
        </row>
        <row r="441">
          <cell r="A441">
            <v>202</v>
          </cell>
          <cell r="B441" t="str">
            <v>South Bend-Elkhart</v>
          </cell>
          <cell r="C441">
            <v>304800</v>
          </cell>
        </row>
        <row r="442">
          <cell r="A442">
            <v>203</v>
          </cell>
          <cell r="B442" t="str">
            <v>Huntsville-Decatur-Florence</v>
          </cell>
          <cell r="C442">
            <v>304310</v>
          </cell>
        </row>
        <row r="443">
          <cell r="A443">
            <v>204</v>
          </cell>
          <cell r="B443" t="str">
            <v>Cedar Rapids-Waterloo-Dubuque</v>
          </cell>
          <cell r="C443">
            <v>303580</v>
          </cell>
        </row>
        <row r="444">
          <cell r="A444">
            <v>205</v>
          </cell>
          <cell r="B444" t="str">
            <v>Davenport-Rock Island-Moline</v>
          </cell>
          <cell r="C444">
            <v>299400</v>
          </cell>
        </row>
        <row r="445">
          <cell r="A445">
            <v>206</v>
          </cell>
          <cell r="B445" t="str">
            <v>Columbia, SC</v>
          </cell>
          <cell r="C445">
            <v>299110</v>
          </cell>
        </row>
        <row r="446">
          <cell r="A446">
            <v>207</v>
          </cell>
          <cell r="B446" t="str">
            <v>Johnstown-Altoona</v>
          </cell>
          <cell r="C446">
            <v>287760</v>
          </cell>
        </row>
        <row r="447">
          <cell r="A447">
            <v>208</v>
          </cell>
          <cell r="B447" t="str">
            <v>Jackson, MS</v>
          </cell>
          <cell r="C447">
            <v>286610</v>
          </cell>
        </row>
        <row r="448">
          <cell r="A448">
            <v>209</v>
          </cell>
          <cell r="B448" t="str">
            <v>Burlington-Plattsburgh</v>
          </cell>
          <cell r="C448">
            <v>286230</v>
          </cell>
        </row>
        <row r="449">
          <cell r="A449">
            <v>210</v>
          </cell>
          <cell r="B449" t="str">
            <v>Tri-Cities, TN-VA</v>
          </cell>
          <cell r="C449">
            <v>283890</v>
          </cell>
        </row>
        <row r="450">
          <cell r="A450">
            <v>211</v>
          </cell>
          <cell r="B450" t="str">
            <v>Evansville</v>
          </cell>
          <cell r="C450">
            <v>275900</v>
          </cell>
        </row>
        <row r="451">
          <cell r="A451">
            <v>212</v>
          </cell>
          <cell r="B451" t="str">
            <v>Youngstown</v>
          </cell>
          <cell r="C451">
            <v>274800</v>
          </cell>
        </row>
        <row r="452">
          <cell r="A452">
            <v>213</v>
          </cell>
          <cell r="B452" t="str">
            <v>Waco-Temple-Bryan</v>
          </cell>
          <cell r="C452">
            <v>273260</v>
          </cell>
        </row>
        <row r="453">
          <cell r="A453">
            <v>214</v>
          </cell>
          <cell r="B453" t="str">
            <v>Colorado Springs-Pueblo</v>
          </cell>
          <cell r="C453">
            <v>268570</v>
          </cell>
        </row>
        <row r="454">
          <cell r="A454">
            <v>215</v>
          </cell>
          <cell r="B454" t="str">
            <v>Baton Rouge</v>
          </cell>
          <cell r="C454">
            <v>262960</v>
          </cell>
        </row>
        <row r="455">
          <cell r="A455">
            <v>216</v>
          </cell>
          <cell r="B455" t="str">
            <v>El Paso</v>
          </cell>
          <cell r="C455">
            <v>256770</v>
          </cell>
        </row>
        <row r="456">
          <cell r="A456">
            <v>217</v>
          </cell>
          <cell r="B456" t="str">
            <v>Savannah</v>
          </cell>
          <cell r="C456">
            <v>253830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Template for SUGS"/>
      <sheetName val="Valid Values"/>
      <sheetName val="FERC Accts"/>
      <sheetName val="Asset Locations BW"/>
    </sheetNames>
    <sheetDataSet>
      <sheetData sheetId="0" refreshError="1"/>
      <sheetData sheetId="1">
        <row r="2">
          <cell r="A2" t="str">
            <v>1010000 - Plant in Service</v>
          </cell>
          <cell r="B2" t="str">
            <v>02200: Stand-By Spare Parts</v>
          </cell>
          <cell r="C2" t="str">
            <v>117.00 - Recoverable/Cushion Gas</v>
          </cell>
        </row>
        <row r="3">
          <cell r="A3" t="str">
            <v>1010001 - Plant in Service - Utilit</v>
          </cell>
          <cell r="B3" t="str">
            <v>02302:  Engine Components - Life Cycle &gt; 10 Years</v>
          </cell>
          <cell r="C3" t="str">
            <v>117.00 - Recoverable/Cushion Gas</v>
          </cell>
        </row>
        <row r="4">
          <cell r="A4" t="str">
            <v>1010003 - Plant (Mapping)</v>
          </cell>
          <cell r="B4" t="str">
            <v>02301:  Engine Components - Life of Asset</v>
          </cell>
          <cell r="C4" t="str">
            <v>301.00 - Organization Costs</v>
          </cell>
        </row>
        <row r="5">
          <cell r="A5" t="str">
            <v>1010010 - Intangible Plant</v>
          </cell>
          <cell r="B5" t="str">
            <v>023 : Engine Components</v>
          </cell>
          <cell r="C5" t="str">
            <v>302.00 - Franchises &amp; Consents-LTD</v>
          </cell>
        </row>
        <row r="6">
          <cell r="A6" t="str">
            <v>1010014 - Plant (Mapping)</v>
          </cell>
          <cell r="B6" t="str">
            <v>02303:  Engine Components - Life Cycle &gt; 5 Years</v>
          </cell>
          <cell r="C6" t="str">
            <v>303.00 - Miscellaneous Intangibles</v>
          </cell>
        </row>
        <row r="7">
          <cell r="A7" t="str">
            <v>1010020 - GPS-Prod &amp; Gathering</v>
          </cell>
          <cell r="B7" t="str">
            <v>023 Engine Components</v>
          </cell>
          <cell r="C7" t="str">
            <v>303.10 - Computer Software</v>
          </cell>
        </row>
        <row r="8">
          <cell r="A8" t="str">
            <v>1010021 - GPS-Underground Storage</v>
          </cell>
          <cell r="B8" t="str">
            <v>07800: Construction Conting. (Hou)</v>
          </cell>
          <cell r="C8" t="str">
            <v>325.40 - Rights-of-way</v>
          </cell>
        </row>
        <row r="9">
          <cell r="A9" t="str">
            <v>1010022 - GPS-Base Load Lng &amp; Plant</v>
          </cell>
          <cell r="B9" t="str">
            <v>08000: Patents and Licenses</v>
          </cell>
          <cell r="C9" t="str">
            <v>325.50 - Land Owned In Fee</v>
          </cell>
        </row>
        <row r="10">
          <cell r="A10" t="str">
            <v>1010023 - GPS-Transmission Plant</v>
          </cell>
          <cell r="B10" t="str">
            <v>09000: Organization</v>
          </cell>
          <cell r="C10" t="str">
            <v>325.60 - Other Land Rights</v>
          </cell>
        </row>
        <row r="11">
          <cell r="A11" t="str">
            <v>1010024 - GPS-General Plant</v>
          </cell>
          <cell r="B11" t="str">
            <v>09099 : ORGANIZATION - LATE CHARGES</v>
          </cell>
          <cell r="C11" t="str">
            <v>327.00 - Fld Compressor Sta Struct</v>
          </cell>
        </row>
        <row r="12">
          <cell r="A12" t="str">
            <v>1010030 - GPS - Prod &amp; Gath - ARO</v>
          </cell>
          <cell r="B12" t="str">
            <v>09100 : Franchise and Consent</v>
          </cell>
          <cell r="C12" t="str">
            <v>328.00 - Fld Meas &amp; Reg Sta Struct</v>
          </cell>
        </row>
        <row r="13">
          <cell r="A13" t="str">
            <v>1010031 - GPS - Transmission - ARO</v>
          </cell>
          <cell r="B13" t="str">
            <v>09199 : FRANCHISE AND CONSENT - LATE CHARGES</v>
          </cell>
          <cell r="C13" t="str">
            <v>329.00 - Other Structures</v>
          </cell>
        </row>
        <row r="14">
          <cell r="A14" t="str">
            <v>1011001 - Prop Under Cap Leases</v>
          </cell>
          <cell r="B14" t="str">
            <v>09201: Intangibles, Misc</v>
          </cell>
          <cell r="C14" t="str">
            <v>332.00 - Field Lines</v>
          </cell>
        </row>
        <row r="15">
          <cell r="A15" t="str">
            <v>1020000 - Plant Purchased or Sold</v>
          </cell>
          <cell r="B15" t="str">
            <v>09202: CIAC-Payment to Others</v>
          </cell>
          <cell r="C15" t="str">
            <v>333.00 - Fld Compressor Sta Equip</v>
          </cell>
        </row>
        <row r="16">
          <cell r="A16" t="str">
            <v>1020002 - Gas Plant Purchase/Sold-G</v>
          </cell>
          <cell r="B16" t="str">
            <v>09203 : MISC INT-CATEGORY 3</v>
          </cell>
          <cell r="C16" t="str">
            <v>333.05 - Fld CS Engine Comp 5 Yr Li</v>
          </cell>
        </row>
        <row r="17">
          <cell r="A17" t="str">
            <v>1050000 - Plant Held for FU</v>
          </cell>
          <cell r="B17" t="str">
            <v>09204 : MISC INTANG TRAINING</v>
          </cell>
          <cell r="C17" t="str">
            <v>333.10 - Fld CS Eng Comp 10 Yr Life</v>
          </cell>
        </row>
        <row r="18">
          <cell r="A18" t="str">
            <v>1050001 - Plant Held for FU</v>
          </cell>
          <cell r="B18" t="str">
            <v>09205 : LEASEHOLD IMPROVEMENTS</v>
          </cell>
          <cell r="C18" t="str">
            <v>334.00 - Fld Meas &amp; Reg Sta Equip</v>
          </cell>
        </row>
        <row r="19">
          <cell r="A19" t="str">
            <v>1060000 - Completed Constr Not Clas</v>
          </cell>
          <cell r="B19" t="str">
            <v>09299 : MISCELLANEOUS INTANGIBLES - LATE CHARGES</v>
          </cell>
          <cell r="C19" t="str">
            <v>336.00 - Purification Equipment</v>
          </cell>
        </row>
        <row r="20">
          <cell r="A20" t="str">
            <v>1060001 - Completed construction no</v>
          </cell>
          <cell r="B20" t="str">
            <v>09300: Contributn in Aid of Const</v>
          </cell>
          <cell r="C20" t="str">
            <v>337.11 - Other Equip</v>
          </cell>
        </row>
        <row r="21">
          <cell r="A21" t="str">
            <v>1060002 - Ccnc-Intangible Plant</v>
          </cell>
          <cell r="B21" t="str">
            <v>09302 : CIAC - POST 1986 CONTRIBUTIONS FROM NONGOVERNMENTAL ENTITIES</v>
          </cell>
          <cell r="C21" t="str">
            <v>337.21 - Other Equip</v>
          </cell>
        </row>
        <row r="22">
          <cell r="A22" t="str">
            <v>1060003 - Ccnc-Gathering Plant</v>
          </cell>
          <cell r="B22" t="str">
            <v>09398 : CONTRIBUTIONS IN AID OF CONSTRUCT - DAMAGES</v>
          </cell>
          <cell r="C22" t="str">
            <v>337.22 - Other Equip</v>
          </cell>
        </row>
        <row r="23">
          <cell r="A23" t="str">
            <v>1060004 - Ccnc-Underground Stor</v>
          </cell>
          <cell r="B23" t="str">
            <v>09399 : CONTRIBUTIONS IN AID OF CONSTRUCT - LATE CHARGES</v>
          </cell>
          <cell r="C23" t="str">
            <v>339.00 - ARO Asset Gathering</v>
          </cell>
        </row>
        <row r="24">
          <cell r="A24" t="str">
            <v>1060005 - Ccnc-Transmission Plant</v>
          </cell>
          <cell r="B24" t="str">
            <v>09500: Intangible Assets</v>
          </cell>
          <cell r="C24" t="str">
            <v>341.00 - Structures &amp; Improvements</v>
          </cell>
        </row>
        <row r="25">
          <cell r="A25" t="str">
            <v>1060006 - Ccnc-General Plant</v>
          </cell>
          <cell r="B25" t="str">
            <v>09599 : INTANGIBLE DEVELOPMENT COSTS - LATE CHARGES</v>
          </cell>
          <cell r="C25" t="str">
            <v>342.00 - Extraction &amp; Refining Equi</v>
          </cell>
        </row>
        <row r="26">
          <cell r="A26" t="str">
            <v>1060007 - Ccnc-Base Load LNG &amp; Plan</v>
          </cell>
          <cell r="B26" t="str">
            <v>10000: ARO Asset</v>
          </cell>
          <cell r="C26" t="str">
            <v>344.00 - Extracted Product Stor Eq</v>
          </cell>
        </row>
        <row r="27">
          <cell r="A27" t="str">
            <v>1140000 - Gas Plant Acquisition Adj</v>
          </cell>
          <cell r="B27" t="str">
            <v>10101: Land</v>
          </cell>
          <cell r="C27" t="str">
            <v>345.00 - Compressor Equipment</v>
          </cell>
        </row>
        <row r="28">
          <cell r="A28" t="str">
            <v>1140001 - Pur Acctg-Goodwill</v>
          </cell>
          <cell r="B28" t="str">
            <v>10102: Land Rights-ROW</v>
          </cell>
          <cell r="C28" t="str">
            <v>346.00 - Gas M&amp;R Equipment</v>
          </cell>
        </row>
        <row r="29">
          <cell r="A29" t="str">
            <v>1140002 - Pur Acctg-Excess Cst-GAAP</v>
          </cell>
          <cell r="B29" t="str">
            <v>10104: Leaseholds</v>
          </cell>
          <cell r="C29" t="str">
            <v>350.10 - Land</v>
          </cell>
        </row>
        <row r="30">
          <cell r="A30" t="str">
            <v>1140003 - Pur Acctg-Excess-Cst-Good</v>
          </cell>
          <cell r="B30" t="str">
            <v>10199 : LAND - LATE CHARGES</v>
          </cell>
          <cell r="C30" t="str">
            <v>350.21 - Rights-of-way</v>
          </cell>
        </row>
        <row r="31">
          <cell r="A31" t="str">
            <v>1140006 - Gas Plt Acquisition - Gua</v>
          </cell>
          <cell r="B31" t="str">
            <v>10298 : LAND RIGHTS - DAMAGES</v>
          </cell>
          <cell r="C31" t="str">
            <v>351.10 - Well Structures</v>
          </cell>
        </row>
        <row r="32">
          <cell r="A32" t="str">
            <v>1140010 - Incep FERC PPE Elim Int-G</v>
          </cell>
          <cell r="B32" t="str">
            <v>10299 : LAND RIGHTS - LATE CHARGES</v>
          </cell>
          <cell r="C32" t="str">
            <v>351.20 - Compressor Sta Structures</v>
          </cell>
        </row>
        <row r="33">
          <cell r="A33" t="str">
            <v>1140011 - Incep FERC PPE Elim Gath-</v>
          </cell>
          <cell r="B33" t="str">
            <v>10399 : LEASEHOLDS - LATE CHARGES</v>
          </cell>
          <cell r="C33" t="str">
            <v>351.30 - Meas &amp; Reg Sta Structures</v>
          </cell>
        </row>
        <row r="34">
          <cell r="A34" t="str">
            <v>1140012 - Incep FERC PPE Elim Stg-G</v>
          </cell>
          <cell r="B34" t="str">
            <v>20299 : EQUIPMENT FOUNDATION - LATE CHARGES</v>
          </cell>
          <cell r="C34" t="str">
            <v>351.40 - Other Structures Storage</v>
          </cell>
        </row>
        <row r="35">
          <cell r="A35" t="str">
            <v>1140013 - Incep FERC PPE Elim Trans</v>
          </cell>
          <cell r="B35" t="str">
            <v>20300: Offshore, Jacket and Piling</v>
          </cell>
          <cell r="C35" t="str">
            <v>352.01 - Strg Wells-Well Construct</v>
          </cell>
        </row>
        <row r="36">
          <cell r="A36" t="str">
            <v>1140014 - Incep FERC PPE Elim Gen-G</v>
          </cell>
          <cell r="B36" t="str">
            <v>20302 : EACH BOAT LANDING OR BUMPER</v>
          </cell>
          <cell r="C36" t="str">
            <v>352.02 - Strg Wells-Well Equipment</v>
          </cell>
        </row>
        <row r="37">
          <cell r="A37" t="str">
            <v>1140015 - Incep FERC PPE Elim Offtr</v>
          </cell>
          <cell r="B37" t="str">
            <v>20399 : JACKET AND PILING - OFFSHORE - LATE CHARGES</v>
          </cell>
          <cell r="C37" t="str">
            <v>352.11 - Storage Rights</v>
          </cell>
        </row>
        <row r="38">
          <cell r="A38" t="str">
            <v>1140016 - Incep FERC PPE Elim Offga</v>
          </cell>
          <cell r="B38" t="str">
            <v>21001 : EACH BUILDING FOUNDATION</v>
          </cell>
          <cell r="C38" t="str">
            <v>352.12 - Leaseholds</v>
          </cell>
        </row>
        <row r="39">
          <cell r="A39" t="str">
            <v>1140017 - Incep ARO Elim Offga</v>
          </cell>
          <cell r="B39" t="str">
            <v>21099 : BUILDING FOUNDATION - LATE CHARGES</v>
          </cell>
          <cell r="C39" t="str">
            <v>352.13 - Gas Rights</v>
          </cell>
        </row>
        <row r="40">
          <cell r="A40" t="str">
            <v>1140020 - FMV Step Up Gath-GAAP</v>
          </cell>
          <cell r="B40" t="str">
            <v>24201 : EACH GAS COMPRESSOR UNIT FOUNDATION</v>
          </cell>
          <cell r="C40" t="str">
            <v>352.21 - Reservoirs</v>
          </cell>
        </row>
        <row r="41">
          <cell r="A41" t="str">
            <v>1140021 - FMV Step Up Storage-GAAP</v>
          </cell>
          <cell r="B41" t="str">
            <v>24202: Foundation, Other</v>
          </cell>
          <cell r="C41" t="str">
            <v>352.30 - Nonrecoverable Natural Gas</v>
          </cell>
        </row>
        <row r="42">
          <cell r="A42" t="str">
            <v>1140022 - FMV Step Up Transmission-</v>
          </cell>
          <cell r="B42" t="str">
            <v>24299 : GAS COMPRESSOR UNIT FOUNDATION - LATE CHARGES</v>
          </cell>
          <cell r="C42" t="str">
            <v>353.00 - Lines</v>
          </cell>
        </row>
        <row r="43">
          <cell r="A43" t="str">
            <v>1140023 - FMV Step Up General-GAAP</v>
          </cell>
          <cell r="B43" t="str">
            <v>24301 : EACH AUXILIARY ENGINE GENERATOR FOUNDATION</v>
          </cell>
          <cell r="C43" t="str">
            <v>354.00 - Compressor Station Equip</v>
          </cell>
        </row>
        <row r="44">
          <cell r="A44" t="str">
            <v>1140024 - FMV Step Up LP Rec-GAAP</v>
          </cell>
          <cell r="B44" t="str">
            <v>24399 : AUX ENGINE GENERATOR FOUNDATION - LATE CHARGES</v>
          </cell>
          <cell r="C44" t="str">
            <v>354.05 - CS Engine Components-5 YR</v>
          </cell>
        </row>
        <row r="45">
          <cell r="A45" t="str">
            <v>1140025 - FMV Step Up LP Non-Rec-GA</v>
          </cell>
          <cell r="B45" t="str">
            <v>30101 : STRUCTURE - COMPLETE</v>
          </cell>
          <cell r="C45" t="str">
            <v>354.10 - CS Engine Components-10 YR</v>
          </cell>
        </row>
        <row r="46">
          <cell r="A46" t="str">
            <v>1140026 - FMV Step Up LP Non-Rec Ga</v>
          </cell>
          <cell r="B46" t="str">
            <v>30102 : LIGHTING SYSTEM</v>
          </cell>
          <cell r="C46" t="str">
            <v>355.00 - Meas &amp; Reg Sta Equipment</v>
          </cell>
        </row>
        <row r="47">
          <cell r="A47" t="str">
            <v>1140027 - FMV Step Up Cush Gas-GAAP</v>
          </cell>
          <cell r="B47" t="str">
            <v>30103 : PLUMBING SYSTEM</v>
          </cell>
          <cell r="C47" t="str">
            <v>356.00 - Purification Equipment</v>
          </cell>
        </row>
        <row r="48">
          <cell r="A48" t="str">
            <v>1140028 - FMV Step Up Offshr Trans-</v>
          </cell>
          <cell r="B48" t="str">
            <v>30104 : HEATING AND COOLING SYSTEM</v>
          </cell>
          <cell r="C48" t="str">
            <v>357.00 - Other Equip Miscellaneous</v>
          </cell>
        </row>
        <row r="49">
          <cell r="A49" t="str">
            <v>1140029 - FMV Step Up Offshr Gath-G</v>
          </cell>
          <cell r="B49" t="str">
            <v>30105 : CRANE AND HOIST SYSTEM</v>
          </cell>
          <cell r="C49" t="str">
            <v>364.10 - Land Owned In Fee</v>
          </cell>
        </row>
        <row r="50">
          <cell r="A50" t="str">
            <v>1140030 - FMV Step-up Intangibles-G</v>
          </cell>
          <cell r="B50" t="str">
            <v>30106 : PRODUCTION METER HOUSE</v>
          </cell>
          <cell r="C50" t="str">
            <v>364.16 - Leaseholds</v>
          </cell>
        </row>
        <row r="51">
          <cell r="A51" t="str">
            <v>1140031 - FMV Step Up - LNG Origina</v>
          </cell>
          <cell r="B51" t="str">
            <v>30107 : CONFERENCE ROOM</v>
          </cell>
          <cell r="C51" t="str">
            <v>364.20 - Structures &amp; Improvements</v>
          </cell>
        </row>
        <row r="52">
          <cell r="A52" t="str">
            <v>1140032 - FMV Step Up - LNG Additio</v>
          </cell>
          <cell r="B52" t="str">
            <v>30108 : LUNCH ROOM</v>
          </cell>
          <cell r="C52" t="str">
            <v>364.21 - Dock &amp; Harbor Facilities</v>
          </cell>
        </row>
        <row r="53">
          <cell r="A53" t="str">
            <v>1140033 - FMV Step Up - PHFFU</v>
          </cell>
          <cell r="B53" t="str">
            <v>30109 : BUILDING ROOF</v>
          </cell>
          <cell r="C53" t="str">
            <v>364.22 - Structures &amp; Improvements</v>
          </cell>
        </row>
        <row r="54">
          <cell r="A54" t="str">
            <v>1140040 - OC-Const Gas Loss - GAAP</v>
          </cell>
          <cell r="B54" t="str">
            <v>30199 : BUILDINGS - LATE CHARGES</v>
          </cell>
          <cell r="C54" t="str">
            <v>364.25 - Other Structures - LNG</v>
          </cell>
        </row>
        <row r="55">
          <cell r="A55" t="str">
            <v>1140041 - OC-INTANGIBLES- GAAP</v>
          </cell>
          <cell r="B55" t="str">
            <v>30801 : EACH PLATFORM DECK</v>
          </cell>
          <cell r="C55" t="str">
            <v>364.30 - LNG Process Terminal Equip</v>
          </cell>
        </row>
        <row r="56">
          <cell r="A56" t="str">
            <v>1140042 - OC-AFUDC O&amp;E- GAAP</v>
          </cell>
          <cell r="B56" t="str">
            <v>30802 : EACH HELIPAD</v>
          </cell>
          <cell r="C56" t="str">
            <v xml:space="preserve">364.35 - Engine Components -5 YR </v>
          </cell>
        </row>
        <row r="57">
          <cell r="A57" t="str">
            <v>1140043 - OC-AFUDC STORAGE- GAAP</v>
          </cell>
          <cell r="B57" t="str">
            <v>30803 : EACH DECK GRATING INSTALLATION</v>
          </cell>
          <cell r="C57" t="str">
            <v xml:space="preserve">364.36 - Engine Components -10 YR </v>
          </cell>
        </row>
        <row r="58">
          <cell r="A58" t="str">
            <v>1140044 - OC-AFUDC LNG- GAAP</v>
          </cell>
          <cell r="B58" t="str">
            <v>30804 : EACH DECK HANDRAIL INSTALLATION</v>
          </cell>
          <cell r="C58" t="str">
            <v>364.60 - Compressor Sta Equipment</v>
          </cell>
        </row>
        <row r="59">
          <cell r="A59" t="str">
            <v>1140045 - OC-AFUDC OTHER- GAAP</v>
          </cell>
          <cell r="B59" t="str">
            <v>30899 : PLATFORM DECK - OFFSHORE - LATE CHARGES</v>
          </cell>
          <cell r="C59" t="str">
            <v>364.70 - Communications Equipment</v>
          </cell>
        </row>
        <row r="60">
          <cell r="A60" t="str">
            <v>1140050 - Sig. Rets Orig Cost-GAAP</v>
          </cell>
          <cell r="B60" t="str">
            <v>30900: Helipad, Onshore</v>
          </cell>
          <cell r="C60" t="str">
            <v>364.80 - Other Equipment</v>
          </cell>
        </row>
        <row r="61">
          <cell r="A61" t="str">
            <v>1140070 - Intangible Contracts-GAAP</v>
          </cell>
          <cell r="B61" t="str">
            <v>30902 : EACH LIGHTING SYSTEM</v>
          </cell>
          <cell r="C61" t="str">
            <v>364.81 - Training Costs</v>
          </cell>
        </row>
        <row r="62">
          <cell r="A62" t="str">
            <v>1171001 - Gas Stored Base Gas</v>
          </cell>
          <cell r="B62" t="str">
            <v>30903 : EACH STAIRWAY OR WALKWAY INSTALLATION</v>
          </cell>
          <cell r="C62" t="str">
            <v>389.00 - Land Owned In Fee</v>
          </cell>
        </row>
        <row r="63">
          <cell r="A63" t="str">
            <v>1210000 - NonUtil Property</v>
          </cell>
          <cell r="B63" t="str">
            <v>30999 : HELIPAD - ONSHORE - LATE CHARGES</v>
          </cell>
          <cell r="C63" t="str">
            <v>390.00 - Structures &amp; Improvements</v>
          </cell>
        </row>
        <row r="64">
          <cell r="A64" t="str">
            <v>1210001 - NonUtil Property</v>
          </cell>
          <cell r="B64" t="str">
            <v>31000: Platform, Marsh</v>
          </cell>
          <cell r="C64" t="str">
            <v>390.10 - Struct &amp; Imprvmnts-Hanger</v>
          </cell>
        </row>
        <row r="65">
          <cell r="A65" t="str">
            <v>1210008 - Plant (Mapping)</v>
          </cell>
          <cell r="B65" t="str">
            <v>31002 : EACH HANDRAIL INSTALLATION</v>
          </cell>
          <cell r="C65" t="str">
            <v>390.20 - Structures &amp; Improvement</v>
          </cell>
        </row>
        <row r="66">
          <cell r="A66" t="str">
            <v>1210009 - Plant (Mapping)</v>
          </cell>
          <cell r="B66" t="str">
            <v>31099 : MARSH PLATFORM - LATE CHARGES</v>
          </cell>
          <cell r="C66" t="str">
            <v>391.00 - Office Furniture &amp; Equip</v>
          </cell>
        </row>
        <row r="67">
          <cell r="A67" t="str">
            <v>1210050 - Steam Generation Assets</v>
          </cell>
          <cell r="B67" t="str">
            <v>31100: Offshore, Dolphins, Mooring</v>
          </cell>
          <cell r="C67" t="str">
            <v>391.10 - Computer Equipment Owned</v>
          </cell>
        </row>
        <row r="68">
          <cell r="A68" t="str">
            <v>1210500 - General Plant Assets</v>
          </cell>
          <cell r="B68" t="str">
            <v>31102 : DOLPHIN-CAPSTAN/HOOK</v>
          </cell>
          <cell r="C68" t="str">
            <v>391.15 - Computer Equipment Leased</v>
          </cell>
        </row>
        <row r="69">
          <cell r="A69" t="str">
            <v>1823112 - Reg Asset - Acc Res Adj</v>
          </cell>
          <cell r="B69" t="str">
            <v>31103 : DOLPHIN-FENDER</v>
          </cell>
          <cell r="C69" t="str">
            <v>392.10 - Trans Equip-Auto &amp; Pickup</v>
          </cell>
        </row>
        <row r="70">
          <cell r="A70" t="str">
            <v>1823114 - Reg Asset- Pipe Recoat</v>
          </cell>
          <cell r="B70" t="str">
            <v>31199 : DOLPHINS, MOORING/BREASTING - LATE CHARGES</v>
          </cell>
          <cell r="C70" t="str">
            <v>392.20 - Trans Equip-Wench,Bed,Trlr</v>
          </cell>
        </row>
        <row r="71">
          <cell r="B71" t="str">
            <v>31201 : EACH FREIGHT LOADING DOCK UNSTALLATION</v>
          </cell>
          <cell r="C71" t="str">
            <v>392.30 - Trans Equip - Airplanes</v>
          </cell>
        </row>
        <row r="72">
          <cell r="B72" t="str">
            <v>31202 : MARINE CRANE/HOIST</v>
          </cell>
          <cell r="C72" t="str">
            <v>392.40 - Trans Equip - Light Trucks</v>
          </cell>
        </row>
        <row r="73">
          <cell r="B73" t="str">
            <v>31299 : FREIGHT LOADING DOCK - LATE CHARGES</v>
          </cell>
          <cell r="C73" t="str">
            <v>392.50 - Trans Equip - Heavy Trucks</v>
          </cell>
        </row>
        <row r="74">
          <cell r="B74" t="str">
            <v>31300: Rack, Pipe Storage</v>
          </cell>
          <cell r="C74" t="str">
            <v>393.00 - Stores Equipment</v>
          </cell>
        </row>
        <row r="75">
          <cell r="B75" t="str">
            <v>31399 : PIPE STORAGE RACK - LATE CHARGES</v>
          </cell>
          <cell r="C75" t="str">
            <v>394.00 - Shop Tools &amp; Garage Equip</v>
          </cell>
        </row>
        <row r="76">
          <cell r="B76" t="str">
            <v>31400: Rack, Products Loading</v>
          </cell>
          <cell r="C76" t="str">
            <v>395.00 - Laboratory Equipment</v>
          </cell>
        </row>
        <row r="77">
          <cell r="B77" t="str">
            <v>31402 : 80 OR MORE CONTINUOUS FEET OF PIPING</v>
          </cell>
          <cell r="C77" t="str">
            <v>396.00 - Power Operated Equipment</v>
          </cell>
        </row>
        <row r="78">
          <cell r="B78" t="str">
            <v>31403 : VALVES 6" OR OVER IN SIZE</v>
          </cell>
          <cell r="C78" t="str">
            <v>397.00 - Communications Equipment</v>
          </cell>
        </row>
        <row r="79">
          <cell r="B79" t="str">
            <v>31499 : PRODUCTS LOADING RACK - LATE CHARGES</v>
          </cell>
          <cell r="C79" t="str">
            <v>398.00 - Miscellaneous Equipment</v>
          </cell>
        </row>
        <row r="80">
          <cell r="B80" t="str">
            <v>31501 : EACH STORAGE PLATFORM</v>
          </cell>
          <cell r="C80" t="str">
            <v>399.00 - Other Tangible Property</v>
          </cell>
        </row>
        <row r="81">
          <cell r="B81" t="str">
            <v>31599 : STORAGE PLATFORM - LATE CHARGES</v>
          </cell>
        </row>
        <row r="82">
          <cell r="B82" t="str">
            <v>31700: Platform, Valve Operating</v>
          </cell>
        </row>
        <row r="83">
          <cell r="B83" t="str">
            <v>31799 : VALVE OPERATING PLATFORM - LATE CHARGES</v>
          </cell>
        </row>
        <row r="84">
          <cell r="B84" t="str">
            <v>31800: Walkway, Drive, Parking Area</v>
          </cell>
        </row>
        <row r="85">
          <cell r="B85" t="str">
            <v>31899 : STAIRWAYS AND WALKWAYS - LATE CHARGES</v>
          </cell>
        </row>
        <row r="86">
          <cell r="B86" t="str">
            <v>32000: Revetment (Retaining Wall)</v>
          </cell>
        </row>
        <row r="87">
          <cell r="B87" t="str">
            <v>32099 : REVETMENT (RETAINING WALL) - LATE CHARGES</v>
          </cell>
        </row>
        <row r="88">
          <cell r="B88" t="str">
            <v>32100: Railroad Siding or Spur</v>
          </cell>
        </row>
        <row r="89">
          <cell r="B89" t="str">
            <v>32199 : RAILROAD SIDING OR SPUR - LATE CHARGES</v>
          </cell>
        </row>
        <row r="90">
          <cell r="B90" t="str">
            <v>32200: Road or Apron</v>
          </cell>
        </row>
        <row r="91">
          <cell r="B91" t="str">
            <v>32299 : ROAD AND APRON - LATE CHARGES</v>
          </cell>
        </row>
        <row r="92">
          <cell r="B92" t="str">
            <v>32300 : EACH CULVERT</v>
          </cell>
        </row>
        <row r="93">
          <cell r="B93" t="str">
            <v>32399 : CULVERT - LATE CHARGES</v>
          </cell>
        </row>
        <row r="94">
          <cell r="B94" t="str">
            <v>32400: Bridge</v>
          </cell>
        </row>
        <row r="95">
          <cell r="B95" t="str">
            <v>32499 : BRIDGE - LATE CHARGES</v>
          </cell>
        </row>
        <row r="96">
          <cell r="B96" t="str">
            <v>32599 : CATTLE GUARD - LATE CHARGES</v>
          </cell>
        </row>
        <row r="97">
          <cell r="B97" t="str">
            <v>32601 : EACH PARKING BUMPER</v>
          </cell>
        </row>
        <row r="98">
          <cell r="B98" t="str">
            <v>32699 : PARKING BUMPER - LATE CHARGES</v>
          </cell>
        </row>
        <row r="99">
          <cell r="B99" t="str">
            <v>32901 : THIRTY OR MORE CONTINUOUS FEET</v>
          </cell>
        </row>
        <row r="100">
          <cell r="B100" t="str">
            <v>32999 : CURBS - LATE CHARGES</v>
          </cell>
        </row>
        <row r="101">
          <cell r="B101" t="str">
            <v>33001 : THIRTY OR MORE CONTINUOUS FEET</v>
          </cell>
        </row>
        <row r="102">
          <cell r="B102" t="str">
            <v>33099 : SIDEWALKS - LATE CHARGES</v>
          </cell>
        </row>
        <row r="103">
          <cell r="B103" t="str">
            <v>33201 : EACH FENCE COMPLETE OR 200 OR MORE LINEAL FEET OF CONTINUOUS FENCE</v>
          </cell>
        </row>
        <row r="104">
          <cell r="B104" t="str">
            <v>33202: Cattle Guard</v>
          </cell>
        </row>
        <row r="105">
          <cell r="B105" t="str">
            <v>33203: Gate/Instrument Housing</v>
          </cell>
        </row>
        <row r="106">
          <cell r="B106" t="str">
            <v>33299 : FENCE - LATE CHARGES</v>
          </cell>
        </row>
        <row r="107">
          <cell r="B107" t="str">
            <v>33300: Containment Structures</v>
          </cell>
        </row>
        <row r="108">
          <cell r="B108" t="str">
            <v>33399 : MISCELLANEOUS BASIN - LATE CHARGES</v>
          </cell>
        </row>
        <row r="109">
          <cell r="B109" t="str">
            <v>33400: Land Improvements</v>
          </cell>
        </row>
        <row r="110">
          <cell r="B110" t="str">
            <v>33499 : LANDSCAPING - LATE CHARGES</v>
          </cell>
        </row>
        <row r="111">
          <cell r="B111" t="str">
            <v>33500: Shore Liner, Fabri-Form</v>
          </cell>
        </row>
        <row r="112">
          <cell r="B112" t="str">
            <v>33599 : FABRI-FORM SHORE LINER - LATE CHARGES</v>
          </cell>
        </row>
        <row r="113">
          <cell r="B113" t="str">
            <v>33600 : EACH DRAINAGE DITCH</v>
          </cell>
        </row>
        <row r="114">
          <cell r="B114" t="str">
            <v>33699 : DRAINAGE DITCH - LATE CHARGES</v>
          </cell>
        </row>
        <row r="115">
          <cell r="B115" t="str">
            <v>33800: Incinerator</v>
          </cell>
        </row>
        <row r="116">
          <cell r="B116" t="str">
            <v>33899 : INCINERATOR - LATE CHARGES</v>
          </cell>
        </row>
        <row r="117">
          <cell r="B117" t="str">
            <v>33900: Sign</v>
          </cell>
        </row>
        <row r="118">
          <cell r="B118" t="str">
            <v>33999 : SIGN - LATE CHARGES</v>
          </cell>
        </row>
        <row r="119">
          <cell r="B119" t="str">
            <v>34001 : EACH BURNING PIT</v>
          </cell>
        </row>
        <row r="120">
          <cell r="B120" t="str">
            <v>34099 : BURNING PIT - LATE CHARGES</v>
          </cell>
        </row>
        <row r="121">
          <cell r="B121" t="str">
            <v>34100: Sanitary Waste Treating Unit</v>
          </cell>
        </row>
        <row r="122">
          <cell r="B122" t="str">
            <v>34199 : SANITARY WASTE TREATING UNIT - LATE CHARGES</v>
          </cell>
        </row>
        <row r="123">
          <cell r="B123" t="str">
            <v>34200: Oily Wtr Separator</v>
          </cell>
        </row>
        <row r="124">
          <cell r="B124" t="str">
            <v>34299 : OILY WATER SEPARATOR - LATE CHARGES</v>
          </cell>
        </row>
        <row r="125">
          <cell r="B125" t="str">
            <v>35000: Grading, clearing</v>
          </cell>
        </row>
        <row r="126">
          <cell r="B126" t="str">
            <v>36100: Water Well-Casing</v>
          </cell>
        </row>
        <row r="127">
          <cell r="B127" t="str">
            <v>36102 : EACH TUBING STRING</v>
          </cell>
        </row>
        <row r="128">
          <cell r="B128" t="str">
            <v>36103 : ALL EQUIPMENT OTHER THAN CASING OR TUBING COMPLETE</v>
          </cell>
        </row>
        <row r="129">
          <cell r="B129" t="str">
            <v>36199 : WATER WELL - LATE CHARGES</v>
          </cell>
        </row>
        <row r="130">
          <cell r="B130" t="str">
            <v>38400: Tanks, Reservoirs &amp; Vessels</v>
          </cell>
        </row>
        <row r="131">
          <cell r="B131" t="str">
            <v>38402 : TANK-INTERNAL STRUCT</v>
          </cell>
        </row>
        <row r="132">
          <cell r="B132" t="str">
            <v>38498 : TANK AND/OR RESERVOIR - DAMAGES</v>
          </cell>
        </row>
        <row r="133">
          <cell r="B133" t="str">
            <v>38499 : TANK AND/OR RESERVOIR - LATE CHARGES</v>
          </cell>
        </row>
        <row r="134">
          <cell r="B134" t="str">
            <v>38600: Lake and Dam</v>
          </cell>
        </row>
        <row r="135">
          <cell r="B135" t="str">
            <v>38699 : LAKE AND DAM - LATE CHARGES</v>
          </cell>
        </row>
        <row r="136">
          <cell r="B136" t="str">
            <v>39399 : GATE OR INSTRUMENT HOUSING - LATE CHARGES</v>
          </cell>
        </row>
        <row r="137">
          <cell r="B137" t="str">
            <v>39400: Pipe Trench</v>
          </cell>
        </row>
        <row r="138">
          <cell r="B138" t="str">
            <v>39499 : PIPE TRENCH - LATE CHARGES</v>
          </cell>
        </row>
        <row r="139">
          <cell r="B139" t="str">
            <v>40001 : STRING OF CASING</v>
          </cell>
        </row>
        <row r="140">
          <cell r="B140" t="str">
            <v>40002 : STRING OF TUBING</v>
          </cell>
        </row>
        <row r="141">
          <cell r="B141" t="str">
            <v>40003 : CHRISTMAS TREE</v>
          </cell>
        </row>
        <row r="142">
          <cell r="B142" t="str">
            <v>40004 : WELLHEAD FENCE</v>
          </cell>
        </row>
        <row r="143">
          <cell r="B143" t="str">
            <v>40099 : CASING - LATE CHARGES</v>
          </cell>
        </row>
        <row r="144">
          <cell r="B144" t="str">
            <v>40401 : EACH PUMP JACK</v>
          </cell>
        </row>
        <row r="145">
          <cell r="B145" t="str">
            <v>40402 : EACH MOTOR OR DRIVING MECHANISM</v>
          </cell>
        </row>
        <row r="146">
          <cell r="B146" t="str">
            <v>40403 : EACH BOTTOM HOLE PUMP</v>
          </cell>
        </row>
        <row r="147">
          <cell r="B147" t="str">
            <v>40404 : EACH STRING OF SUCKER RODS</v>
          </cell>
        </row>
        <row r="148">
          <cell r="B148" t="str">
            <v>40499 : PUMPING UNIT - LATE CHARGES</v>
          </cell>
        </row>
        <row r="149">
          <cell r="B149" t="str">
            <v>44100: Compressor, Gas-Portable</v>
          </cell>
        </row>
        <row r="150">
          <cell r="B150" t="str">
            <v>44102 : EACH COMPRESSOR</v>
          </cell>
        </row>
        <row r="151">
          <cell r="B151" t="str">
            <v>44103 : EACH COMPRESSOR FRAM (PANCAKE)</v>
          </cell>
        </row>
        <row r="152">
          <cell r="B152" t="str">
            <v>44199 : GAS COMPRESSOR - PORTABLE - LATE CHARGES</v>
          </cell>
        </row>
        <row r="153">
          <cell r="B153" t="str">
            <v>44201 : EACH ENGINE OR MOTOR COMPLETE</v>
          </cell>
        </row>
        <row r="154">
          <cell r="B154" t="str">
            <v>44202 : EACH COMPRESSOR CYLINDER, EACH RECIPROCATING COMPRESSOR CYLINDER, EACH ROTARY COMPRESSOR, OR EACH CENTRIFUGAL COMPRESSOR ASSEMBLY</v>
          </cell>
        </row>
        <row r="155">
          <cell r="B155" t="str">
            <v>44203 : EACH COMPRESSOR FRAME ("PANCAKE")</v>
          </cell>
        </row>
        <row r="156">
          <cell r="B156" t="str">
            <v>44204 : EACH TURBINE RECUPERATOR</v>
          </cell>
        </row>
        <row r="157">
          <cell r="B157" t="str">
            <v>44205 : ENGINE BETTERMENTS</v>
          </cell>
        </row>
        <row r="158">
          <cell r="B158" t="str">
            <v>44299 : GAS COMPRESSOR UNIT - LATE CHARGES</v>
          </cell>
        </row>
        <row r="159">
          <cell r="B159" t="str">
            <v>44300: Generator, Auxiliary Power</v>
          </cell>
        </row>
        <row r="160">
          <cell r="B160" t="str">
            <v>44302 : EACH GENERATOR AND EXCITER</v>
          </cell>
        </row>
        <row r="161">
          <cell r="B161" t="str">
            <v>44399 : AUXILIARY ENGLNE GENERATOR - LATE CHARGES</v>
          </cell>
        </row>
        <row r="162">
          <cell r="B162" t="str">
            <v>44500: Fuel Gas Expander</v>
          </cell>
        </row>
        <row r="163">
          <cell r="B163" t="str">
            <v>44599 : FUEL GAS EXPANDER - LATE CHARGES</v>
          </cell>
        </row>
        <row r="164">
          <cell r="B164" t="str">
            <v>44600: Oil Reclaimer (Centrifuge)</v>
          </cell>
        </row>
        <row r="165">
          <cell r="B165" t="str">
            <v>44699 : OIL RECLAIMER (CENTRIFUGE) - LATE CHARGES</v>
          </cell>
        </row>
        <row r="166">
          <cell r="B166" t="str">
            <v>44700: Dampeners, Pulsation</v>
          </cell>
        </row>
        <row r="167">
          <cell r="B167" t="str">
            <v>44799 : PULSATION DAMPENER - LATE CHARGES</v>
          </cell>
        </row>
        <row r="168">
          <cell r="B168" t="str">
            <v>44800: Silencer or Muffler</v>
          </cell>
        </row>
        <row r="169">
          <cell r="B169" t="str">
            <v>44802 : EACH EXHAUST SILENCER-AIR CLEANER COMBINATION</v>
          </cell>
        </row>
        <row r="170">
          <cell r="B170" t="str">
            <v>44899 : SILENCER OR MUFFLER - LATE CHARGES</v>
          </cell>
        </row>
        <row r="171">
          <cell r="B171" t="str">
            <v>44901: Air Cleaners</v>
          </cell>
        </row>
        <row r="172">
          <cell r="B172" t="str">
            <v>44902: Piping, Each Unit</v>
          </cell>
        </row>
        <row r="173">
          <cell r="B173" t="str">
            <v>44999 : AIR CLEANER - LATE CHARGES</v>
          </cell>
        </row>
        <row r="174">
          <cell r="B174" t="str">
            <v>45000: Lube Oil Filter</v>
          </cell>
        </row>
        <row r="175">
          <cell r="B175" t="str">
            <v>45099 : LUBE OIL FILTER - LATE CHARGES</v>
          </cell>
        </row>
        <row r="176">
          <cell r="B176" t="str">
            <v>45101 : EACH MOTOR OR ENGINE</v>
          </cell>
        </row>
        <row r="177">
          <cell r="B177" t="str">
            <v>45102 : EACH AIR COMPRESSOR</v>
          </cell>
        </row>
        <row r="178">
          <cell r="B178" t="str">
            <v>45103 : AFTERCOOLER, INTERCOOLER - NOT AN INTEGRAL PART OF COMPRESSOR</v>
          </cell>
        </row>
        <row r="179">
          <cell r="B179" t="str">
            <v>45199 : AIR COMPRESSOR (STATIONARY) - LATE CHARGES</v>
          </cell>
        </row>
        <row r="180">
          <cell r="B180" t="str">
            <v>45200: Air Dryers</v>
          </cell>
        </row>
        <row r="181">
          <cell r="B181" t="str">
            <v xml:space="preserve">45601 : COOLING TOWER </v>
          </cell>
        </row>
        <row r="182">
          <cell r="B182" t="str">
            <v>45602 : EACH FAN, GEAR BOX, AND MOTOR COMPLETE</v>
          </cell>
        </row>
        <row r="183">
          <cell r="B183" t="str">
            <v>45699 : COOLING TOWER STRUCTURE - LATE CHARGES</v>
          </cell>
        </row>
        <row r="184">
          <cell r="B184" t="str">
            <v>45800: Cooling Coils</v>
          </cell>
        </row>
        <row r="185">
          <cell r="B185" t="str">
            <v>45899 : COOLING COILS - LATE CHARGES</v>
          </cell>
        </row>
        <row r="186">
          <cell r="B186" t="str">
            <v>45901 : EACH FAN AND DRIVING MECHANISM</v>
          </cell>
        </row>
        <row r="187">
          <cell r="B187" t="str">
            <v>45902 : COOLING STRUCTURE BAY (INCLUDING SNOW HOODS AND STRUCTURE ENCLOSURE)</v>
          </cell>
        </row>
        <row r="188">
          <cell r="B188" t="str">
            <v>45903 : EACH STRAINER</v>
          </cell>
        </row>
        <row r="189">
          <cell r="B189" t="str">
            <v>45999 : COOLER (FIN FAN TYPE) - LATE CHARGES</v>
          </cell>
        </row>
        <row r="190">
          <cell r="B190" t="str">
            <v>46000: Air Blowers, Stationary</v>
          </cell>
        </row>
        <row r="191">
          <cell r="B191" t="str">
            <v>46099 : BLOWER - LATE CHARGES</v>
          </cell>
        </row>
        <row r="192">
          <cell r="B192" t="str">
            <v>46300: Water Treating Systems</v>
          </cell>
        </row>
        <row r="193">
          <cell r="B193" t="str">
            <v>46399 : WATER TREATING EQUIPMENT - LATE CHARGES</v>
          </cell>
        </row>
        <row r="194">
          <cell r="B194" t="str">
            <v>46400: Heaters, Gas Fired</v>
          </cell>
        </row>
        <row r="195">
          <cell r="B195" t="str">
            <v>46500: Heaters/Heat Exchanger</v>
          </cell>
        </row>
        <row r="196">
          <cell r="B196" t="str">
            <v>46599 : HEATER OR HEAT EXCHANGER - LATE CHARGES</v>
          </cell>
        </row>
        <row r="197">
          <cell r="B197" t="str">
            <v>46600: Heater &amp;/or Boiler, Wellhead</v>
          </cell>
        </row>
        <row r="198">
          <cell r="B198" t="str">
            <v>46699 : WELLHEAD HEATER AND/OR BOILER - LATE CHARGES</v>
          </cell>
        </row>
        <row r="199">
          <cell r="B199" t="str">
            <v>46700 : EACH EMULSION TREATER COMPLETE</v>
          </cell>
        </row>
        <row r="200">
          <cell r="B200" t="str">
            <v>46799 : EMULSION TREATER - LATE CHARGES</v>
          </cell>
        </row>
        <row r="201">
          <cell r="B201" t="str">
            <v>46900: Scrubber</v>
          </cell>
        </row>
        <row r="202">
          <cell r="B202" t="str">
            <v>46999 : SCRUBBER - LATE CHARGES</v>
          </cell>
        </row>
        <row r="203">
          <cell r="B203" t="str">
            <v>47001 : EACH CONTACTOR / DEHYDRATOR</v>
          </cell>
        </row>
        <row r="204">
          <cell r="B204" t="str">
            <v>47099 : CONTACTOR OR DEHYDRATOR - LATE CHARGES</v>
          </cell>
        </row>
        <row r="205">
          <cell r="B205" t="str">
            <v>47101: Gas Trtg Equip-Dehydrator</v>
          </cell>
        </row>
        <row r="206">
          <cell r="B206" t="str">
            <v>47102: Gas Trtg Equip-Reboiler</v>
          </cell>
        </row>
        <row r="207">
          <cell r="B207" t="str">
            <v>47103: Gas Trtg Equip-Amine Filter</v>
          </cell>
        </row>
        <row r="208">
          <cell r="B208" t="str">
            <v>47199 : DEHYDRATOR UNIT (PACKAGE TYPE) - LATE CHARGES</v>
          </cell>
        </row>
        <row r="209">
          <cell r="B209" t="str">
            <v>47200: Separator, Wellhead</v>
          </cell>
        </row>
        <row r="210">
          <cell r="B210" t="str">
            <v>47299 : WELLHEAD SEPARATOR - LATE CHARGES</v>
          </cell>
        </row>
        <row r="211">
          <cell r="B211" t="str">
            <v>47501 : EACH ABSORBER COMPLETE</v>
          </cell>
        </row>
        <row r="212">
          <cell r="B212" t="str">
            <v>47599 : ABSORBER - LATE CHARGES</v>
          </cell>
        </row>
        <row r="213">
          <cell r="B213" t="str">
            <v>47800: Still</v>
          </cell>
        </row>
        <row r="214">
          <cell r="B214" t="str">
            <v>47899 : STILL - LATE CHARGES</v>
          </cell>
        </row>
        <row r="215">
          <cell r="B215" t="str">
            <v>47901 : EACH FRACTIONATOR</v>
          </cell>
        </row>
        <row r="216">
          <cell r="B216" t="str">
            <v>47999 : FRACTIONATOR - LATE CHARGES</v>
          </cell>
        </row>
        <row r="217">
          <cell r="B217" t="str">
            <v>48000: Free Water Knockout</v>
          </cell>
        </row>
        <row r="218">
          <cell r="B218" t="str">
            <v>48099 : FREE WATER KNOCKOUT - LATE CHARGES</v>
          </cell>
        </row>
        <row r="219">
          <cell r="B219" t="str">
            <v>48299 : PROCESS FILTER - LATE CHARGES</v>
          </cell>
        </row>
        <row r="220">
          <cell r="B220" t="str">
            <v>48300: Pumps</v>
          </cell>
        </row>
        <row r="221">
          <cell r="B221" t="str">
            <v>48302 : EACH MOTOR (1 H.P. OR MORE)</v>
          </cell>
        </row>
        <row r="222">
          <cell r="B222" t="str">
            <v>48303 : EACH STRAINER (ON HYDRAULIC OIL PUMP AND/OR MOTOR)</v>
          </cell>
        </row>
        <row r="223">
          <cell r="B223" t="str">
            <v>48399 : PUMP - LATE CHARGES</v>
          </cell>
        </row>
        <row r="224">
          <cell r="B224" t="str">
            <v>48500: Hotwell</v>
          </cell>
        </row>
        <row r="225">
          <cell r="B225" t="str">
            <v>48599 : HOT WELLS - LATE CHARGES</v>
          </cell>
        </row>
        <row r="226">
          <cell r="B226" t="str">
            <v>48600: Boilers, Process</v>
          </cell>
        </row>
        <row r="227">
          <cell r="B227" t="str">
            <v>48699 : PROCESS BOILER - LATE CHARGES</v>
          </cell>
        </row>
        <row r="228">
          <cell r="B228" t="str">
            <v>48700: Boilers, Heating</v>
          </cell>
        </row>
        <row r="229">
          <cell r="B229" t="str">
            <v>48799 : HEATING BOILER - LATE CHARGES</v>
          </cell>
        </row>
        <row r="230">
          <cell r="B230" t="str">
            <v>48801 : EACH STACK AND BREECHING</v>
          </cell>
        </row>
        <row r="231">
          <cell r="B231" t="str">
            <v>48802: Piping, Exhaust</v>
          </cell>
        </row>
        <row r="232">
          <cell r="B232" t="str">
            <v>48899 : STACK AND BREECHING - LATE CHARGES</v>
          </cell>
        </row>
        <row r="233">
          <cell r="B233" t="str">
            <v>48900: Flare Stack</v>
          </cell>
        </row>
        <row r="234">
          <cell r="B234" t="str">
            <v>48999 : FLARE STACK - LATE CHARGES</v>
          </cell>
        </row>
        <row r="235">
          <cell r="B235" t="str">
            <v>49000: LNG Vaporizer</v>
          </cell>
        </row>
        <row r="236">
          <cell r="B236" t="str">
            <v>49002 : EACH TUBE ASSEMBLY</v>
          </cell>
        </row>
        <row r="237">
          <cell r="B237" t="str">
            <v>49003 : EACH DISTRIBUTER SPARGER</v>
          </cell>
        </row>
        <row r="238">
          <cell r="B238" t="str">
            <v>49004 : EACH EXHAUST STACK</v>
          </cell>
        </row>
        <row r="239">
          <cell r="B239" t="str">
            <v>49099 : LNG VAPORIZER - LATE CHARGES</v>
          </cell>
        </row>
        <row r="240">
          <cell r="B240" t="str">
            <v>49100: Disposal Trtmnt-Equip/Fac</v>
          </cell>
        </row>
        <row r="241">
          <cell r="B241" t="str">
            <v>49200: Regenerators, Gas Turbine</v>
          </cell>
        </row>
        <row r="242">
          <cell r="B242" t="str">
            <v>495 : Engine Component - 5 Yr Life</v>
          </cell>
        </row>
        <row r="243">
          <cell r="B243" t="str">
            <v>496 : Engine Component - 10 Yr Life</v>
          </cell>
        </row>
        <row r="244">
          <cell r="B244" t="str">
            <v>50000: Measuring Station, Pkgd Unit</v>
          </cell>
        </row>
        <row r="245">
          <cell r="B245" t="str">
            <v>50099 : MEASURING STATION - PACKAGED UNIT - LATE CHARGES</v>
          </cell>
        </row>
        <row r="246">
          <cell r="B246" t="str">
            <v>50200: Measuring Instruments &amp; Equi</v>
          </cell>
        </row>
        <row r="247">
          <cell r="B247" t="str">
            <v>50202 : EACH ORIFICE FITTING COMPLETE</v>
          </cell>
        </row>
        <row r="248">
          <cell r="B248" t="str">
            <v>50299 : METER RUN (ORIFICE) - LATE CHARGES</v>
          </cell>
        </row>
        <row r="249">
          <cell r="B249" t="str">
            <v>50300 : Each Orifice Meter Complete</v>
          </cell>
        </row>
        <row r="250">
          <cell r="B250" t="str">
            <v>50302 : EACH ORIFICE METER - TEMP. GAUGE COMBINATION</v>
          </cell>
        </row>
        <row r="251">
          <cell r="B251" t="str">
            <v>50399 : ORIFICE METER - LATE CHARGES</v>
          </cell>
        </row>
        <row r="252">
          <cell r="B252" t="str">
            <v>50501 : EACH POSITIVE DISPLACEMENT METER</v>
          </cell>
        </row>
        <row r="253">
          <cell r="B253" t="str">
            <v>50599 : POSITIVE DISPLACEMENT METER - LATE CHARGES</v>
          </cell>
        </row>
        <row r="254">
          <cell r="B254" t="str">
            <v>50700: Odorizer</v>
          </cell>
        </row>
        <row r="255">
          <cell r="B255" t="str">
            <v>50799 : ODORIZER - LATE CHARGES</v>
          </cell>
        </row>
        <row r="256">
          <cell r="B256" t="str">
            <v>50901 : Each Controller</v>
          </cell>
        </row>
        <row r="257">
          <cell r="B257" t="str">
            <v>50902: Control Board or Panel</v>
          </cell>
        </row>
        <row r="258">
          <cell r="B258" t="str">
            <v>50903: Control Cabinet &amp; Equipment</v>
          </cell>
        </row>
        <row r="259">
          <cell r="B259" t="str">
            <v>50904: Control Console &amp; Equip</v>
          </cell>
        </row>
        <row r="260">
          <cell r="B260" t="str">
            <v>50999 : CONTROLLER - LATE CHARGES</v>
          </cell>
        </row>
        <row r="261">
          <cell r="B261" t="str">
            <v>51099 : TRANSDUCER - LATE CHARGES</v>
          </cell>
        </row>
        <row r="262">
          <cell r="B262" t="str">
            <v>51101 : EACH PRESSURE GAUGE</v>
          </cell>
        </row>
        <row r="263">
          <cell r="B263" t="str">
            <v>51199 : PRESSURE GAUGE - LATE CHARGES</v>
          </cell>
        </row>
        <row r="264">
          <cell r="B264" t="str">
            <v>51200: Density Indicator</v>
          </cell>
        </row>
        <row r="265">
          <cell r="B265" t="str">
            <v>51202 : EACH DENSITY RECORDER</v>
          </cell>
        </row>
        <row r="266">
          <cell r="B266" t="str">
            <v>51299 : DENSITY INDICATOR - LATE CHARGES</v>
          </cell>
        </row>
        <row r="267">
          <cell r="B267" t="str">
            <v>51301 : EACH TEMPERATURE GAUGE (RECORDING)</v>
          </cell>
        </row>
        <row r="268">
          <cell r="B268" t="str">
            <v>51399 : TEMPERATURE GAUGE - LATE CHARGES</v>
          </cell>
        </row>
        <row r="269">
          <cell r="B269" t="str">
            <v>51400: Measuring Equip, Regul Equip</v>
          </cell>
        </row>
        <row r="270">
          <cell r="B270" t="str">
            <v>51499 : FLOW MEASURING APPARATUS - LATE CHARGES</v>
          </cell>
        </row>
        <row r="271">
          <cell r="B271" t="str">
            <v>51501 : EACH VOLUME PRESSURE AND TIME GAUGE</v>
          </cell>
        </row>
        <row r="272">
          <cell r="B272" t="str">
            <v>51599 : VOLUME PRESSURE AND TIME GAUGE - LATE CHARGES</v>
          </cell>
        </row>
        <row r="273">
          <cell r="B273" t="str">
            <v>51600: Level Indicator</v>
          </cell>
        </row>
        <row r="274">
          <cell r="B274" t="str">
            <v>51602 : EACH READOUT DEVICE WHEN NOT MECHANICALLY LINKED TO LEVEL ELEMENT</v>
          </cell>
        </row>
        <row r="275">
          <cell r="B275" t="str">
            <v>51699 : LEVEL INDICATOR - LATE CHARGES</v>
          </cell>
        </row>
        <row r="276">
          <cell r="B276" t="str">
            <v>51700: Misc Instruments, Gauges, HW</v>
          </cell>
        </row>
        <row r="277">
          <cell r="B277" t="str">
            <v>51701 : EACH MISCELLANEOUS INSTRUMENT OR GAUGE</v>
          </cell>
        </row>
        <row r="278">
          <cell r="B278" t="str">
            <v>51799 : MISC INSTRUMENTS AND GAUGES - LATE CHARGES</v>
          </cell>
        </row>
        <row r="279">
          <cell r="B279" t="str">
            <v>51900: Valve, Regulator or Control</v>
          </cell>
        </row>
        <row r="280">
          <cell r="B280" t="str">
            <v>51999 : REGULATOR OR CONTROL (MOTOR) VALVE - LATE CHARGES</v>
          </cell>
        </row>
        <row r="281">
          <cell r="B281" t="str">
            <v>52100: Gaugeboards</v>
          </cell>
        </row>
        <row r="282">
          <cell r="B282" t="str">
            <v>52199 : GAUGE BOARD - LATE CHARGES</v>
          </cell>
        </row>
        <row r="283">
          <cell r="B283" t="str">
            <v>52202 : EACH COMPONENT THAT FORMS A SINGLE OPERABLE PIECE</v>
          </cell>
        </row>
        <row r="284">
          <cell r="B284" t="str">
            <v>52299 : CONTROL CABINET AND EQUIPMENT - LATE CHARGES</v>
          </cell>
        </row>
        <row r="285">
          <cell r="B285" t="str">
            <v>52399 : CONTROL CONSOLE AND EQUIPMENT - LATE CHARGES</v>
          </cell>
        </row>
        <row r="286">
          <cell r="B286" t="str">
            <v>53599 : CONTROL BOARD OR PANEL - LATE CHARGES</v>
          </cell>
        </row>
        <row r="287">
          <cell r="B287" t="str">
            <v>54000: Measuring Equip, Regul Equip</v>
          </cell>
        </row>
        <row r="288">
          <cell r="B288" t="str">
            <v>54100: Regulator Settings-Pkgd Unit</v>
          </cell>
        </row>
        <row r="289">
          <cell r="B289" t="str">
            <v>54200: Equip, Detection/Annuciator</v>
          </cell>
        </row>
        <row r="290">
          <cell r="B290" t="str">
            <v>62002 : ABOVE GROUND - EACH CONTINUOUS RUN 2" AND LARGER 100' OR MORE IN LENGTH</v>
          </cell>
        </row>
        <row r="291">
          <cell r="B291" t="str">
            <v>62099 : CONDUIT - ELEC 2' OR LARGER - LATE CHARGES</v>
          </cell>
        </row>
        <row r="292">
          <cell r="B292" t="str">
            <v>62101 : Conductor - Electric - Each Continuous Run (Any Size) 100' or More in Length</v>
          </cell>
        </row>
        <row r="293">
          <cell r="B293" t="str">
            <v>62102: Conduit-Electric</v>
          </cell>
        </row>
        <row r="294">
          <cell r="B294" t="str">
            <v>62199 : EACH CONTINUOUS RUN (ANY SIZE) 100' OR MORE IN LENGTH - LATE CHARGES</v>
          </cell>
        </row>
        <row r="295">
          <cell r="B295" t="str">
            <v>62200: Offshore, Aids to Navigation</v>
          </cell>
        </row>
        <row r="296">
          <cell r="B296" t="str">
            <v>62299 : AIDS TO NAVIGATION - OFFSHORE - LATE CHARGES</v>
          </cell>
        </row>
        <row r="297">
          <cell r="B297" t="str">
            <v>62500: Power Pole</v>
          </cell>
        </row>
        <row r="298">
          <cell r="B298" t="str">
            <v>62599 : POLE AND FIXTURE-ELECTRICAL - LATE CHARGES</v>
          </cell>
        </row>
        <row r="299">
          <cell r="B299" t="str">
            <v>62700: Yard Light</v>
          </cell>
        </row>
        <row r="300">
          <cell r="B300" t="str">
            <v>62799 : YARD LIGHT - LATE CHARGES</v>
          </cell>
        </row>
        <row r="301">
          <cell r="B301" t="str">
            <v>63000: Transformer Setting (Pw/Lt)</v>
          </cell>
        </row>
        <row r="302">
          <cell r="B302" t="str">
            <v>63002 : EACH PHASE WINDING OF POLYPHASE UNIT</v>
          </cell>
        </row>
        <row r="303">
          <cell r="B303" t="str">
            <v>63099 : TRANSFORMER SETTING (PWR/ LIGHTING) - LATE CHARGES</v>
          </cell>
        </row>
        <row r="304">
          <cell r="B304" t="str">
            <v>63299 : STARTER - LATE CHARGES</v>
          </cell>
        </row>
        <row r="305">
          <cell r="B305" t="str">
            <v>63400: Electrical Sub-Stations</v>
          </cell>
        </row>
        <row r="306">
          <cell r="B306" t="str">
            <v>63601 : Each Static Exciter and Regulator Cubicles Complete</v>
          </cell>
        </row>
        <row r="307">
          <cell r="B307" t="str">
            <v>63602 : Each Generator Switch Gear Cubicle Complete</v>
          </cell>
        </row>
        <row r="308">
          <cell r="B308" t="str">
            <v>63603 : Each Load Center Cubicle Complete</v>
          </cell>
        </row>
        <row r="309">
          <cell r="B309" t="str">
            <v>63604 : Each Voltage Motor Starting Cubicle Complete</v>
          </cell>
        </row>
        <row r="310">
          <cell r="B310" t="str">
            <v>63605 : Each Incoming Power Cubicle Complete</v>
          </cell>
        </row>
        <row r="311">
          <cell r="B311" t="str">
            <v>63699 : SWITCHBOARD (COMPLETE) - ELECTRICAL - LATE CHARGES</v>
          </cell>
        </row>
        <row r="312">
          <cell r="B312" t="str">
            <v>63799 : POWER PANEL BOARDS - LATE CHARGES</v>
          </cell>
        </row>
        <row r="313">
          <cell r="B313" t="str">
            <v>64101 : Each Station Storage Battery Installation</v>
          </cell>
        </row>
        <row r="314">
          <cell r="B314" t="str">
            <v>64102 : Battery Charger</v>
          </cell>
        </row>
        <row r="315">
          <cell r="B315" t="str">
            <v>64199 : STATION STORAGE BATTERY - LATE CHARGES</v>
          </cell>
        </row>
        <row r="316">
          <cell r="B316" t="str">
            <v>64399 : BATTERY CHARGERS - LATE CHARGES</v>
          </cell>
        </row>
        <row r="317">
          <cell r="B317" t="str">
            <v>64401 : Each Cathodic Rectifier Installation</v>
          </cell>
        </row>
        <row r="318">
          <cell r="B318" t="str">
            <v>64402: Cath Gnd Bed-Cable-Impressed</v>
          </cell>
        </row>
        <row r="319">
          <cell r="B319" t="str">
            <v>64403: Cath Protect Anodes-Galvanic</v>
          </cell>
        </row>
        <row r="320">
          <cell r="B320" t="str">
            <v>64498 : CATHODIC RECTIFIER INSTALLATION - DAMAGES</v>
          </cell>
        </row>
        <row r="321">
          <cell r="B321" t="str">
            <v>64499 : CATHODIC RECTIFIER INSTALLATION - LATE CHARGES</v>
          </cell>
        </row>
        <row r="322">
          <cell r="B322" t="str">
            <v>64500: Cathodic Rectifier-Meter Generator</v>
          </cell>
        </row>
        <row r="323">
          <cell r="B323" t="str">
            <v>64503: Generator - Controls</v>
          </cell>
        </row>
        <row r="324">
          <cell r="B324" t="str">
            <v>64998 : CATHODIC GRND BED - CABLE-IMPRESSED - DAMAGES</v>
          </cell>
        </row>
        <row r="325">
          <cell r="B325" t="str">
            <v>64999 : CATHODIC GRND BED - CABLE-IMPRESSED - LATE CHARGES</v>
          </cell>
        </row>
        <row r="326">
          <cell r="B326" t="str">
            <v>65401: Capacitor</v>
          </cell>
        </row>
        <row r="327">
          <cell r="B327" t="str">
            <v>65402: Power Panel Board</v>
          </cell>
        </row>
        <row r="328">
          <cell r="B328" t="str">
            <v>65403: Starter (Motor)</v>
          </cell>
        </row>
        <row r="329">
          <cell r="B329" t="str">
            <v>65499 : CAPACITOR - LATE CHARGES</v>
          </cell>
        </row>
        <row r="330">
          <cell r="B330" t="str">
            <v>65699 : CATHODIC PROTECT ANODES - GALVANIC - LATE CHARGES</v>
          </cell>
        </row>
        <row r="331">
          <cell r="B331" t="str">
            <v>70000: Pipe Coating</v>
          </cell>
        </row>
        <row r="332">
          <cell r="B332" t="str">
            <v>70100: Piping, Gas Main</v>
          </cell>
        </row>
        <row r="333">
          <cell r="B333" t="str">
            <v>70101: Piping, Gas Main - 1"</v>
          </cell>
        </row>
        <row r="334">
          <cell r="B334" t="str">
            <v>70102: Piping, Gas Main - 2"</v>
          </cell>
        </row>
        <row r="335">
          <cell r="B335" t="str">
            <v>70103: Piping, Gas Main - 3"</v>
          </cell>
        </row>
        <row r="336">
          <cell r="B336" t="str">
            <v>70104: Piping, Gas Main - 4"</v>
          </cell>
        </row>
        <row r="337">
          <cell r="B337" t="str">
            <v>70105: Piping, Gas Main - 5"</v>
          </cell>
        </row>
        <row r="338">
          <cell r="B338" t="str">
            <v>70106: Piping, Gas Main - 6"</v>
          </cell>
        </row>
        <row r="339">
          <cell r="B339" t="str">
            <v>70107: Piping, Gas Main - 7"</v>
          </cell>
        </row>
        <row r="340">
          <cell r="B340" t="str">
            <v>70108: Piping, Gas Main - 8"</v>
          </cell>
        </row>
        <row r="341">
          <cell r="B341" t="str">
            <v>70109: Piping, Gas Main - 9"</v>
          </cell>
        </row>
        <row r="342">
          <cell r="B342" t="str">
            <v>70110: Piping, Gas Main - 10"</v>
          </cell>
        </row>
        <row r="343">
          <cell r="B343" t="str">
            <v>70111: Piping, Gas Main - 11"</v>
          </cell>
        </row>
        <row r="344">
          <cell r="B344" t="str">
            <v>70112: Piping, Gas Main - 12"</v>
          </cell>
        </row>
        <row r="345">
          <cell r="B345" t="str">
            <v>70113: Piping, Gas Main - 13"</v>
          </cell>
        </row>
        <row r="346">
          <cell r="B346" t="str">
            <v>70114: Piping, Gas Main - 14"</v>
          </cell>
        </row>
        <row r="347">
          <cell r="B347" t="str">
            <v>70116: Piping, Gas Main - 16"</v>
          </cell>
        </row>
        <row r="348">
          <cell r="B348" t="str">
            <v>70118: Piping, Gas Main - 18"</v>
          </cell>
        </row>
        <row r="349">
          <cell r="B349" t="str">
            <v>70120: Piping, Gas Main - 20"</v>
          </cell>
        </row>
        <row r="350">
          <cell r="B350" t="str">
            <v>70121: Piping, Gas Main - 21"</v>
          </cell>
        </row>
        <row r="351">
          <cell r="B351" t="str">
            <v>70122: Piping, Gas Main - 22"</v>
          </cell>
        </row>
        <row r="352">
          <cell r="B352" t="str">
            <v>70124: Piping, Gas Main - 24"</v>
          </cell>
        </row>
        <row r="353">
          <cell r="B353" t="str">
            <v>70125: Piping, Gas Main - 25"</v>
          </cell>
        </row>
        <row r="354">
          <cell r="B354" t="str">
            <v>70126: Piping, Gas Main - 26"</v>
          </cell>
        </row>
        <row r="355">
          <cell r="B355" t="str">
            <v>70130: Piping, Gas Main - 30"</v>
          </cell>
        </row>
        <row r="356">
          <cell r="B356" t="str">
            <v>70131: Piping, Gas Main - 31"</v>
          </cell>
        </row>
        <row r="357">
          <cell r="B357" t="str">
            <v>70132: Piping, Gas Main - 32"</v>
          </cell>
        </row>
        <row r="358">
          <cell r="B358" t="str">
            <v>70136: Piping, Gas Main - 36"</v>
          </cell>
        </row>
        <row r="359">
          <cell r="B359" t="str">
            <v>70148: Piping, Gas Main - 48"</v>
          </cell>
        </row>
        <row r="360">
          <cell r="B360" t="str">
            <v>70198 : PIPE COATING AND WRAPPING (MINIMUM COST $5,000)</v>
          </cell>
        </row>
        <row r="361">
          <cell r="B361" t="str">
            <v>70199 : GAS MAIN PIPING - LATE CHARGES</v>
          </cell>
        </row>
        <row r="362">
          <cell r="B362" t="str">
            <v>70200: Pressure Testing</v>
          </cell>
        </row>
        <row r="363">
          <cell r="B363" t="str">
            <v>70299 : PRESSURE TESTING - LATE CHARGES</v>
          </cell>
        </row>
        <row r="364">
          <cell r="B364" t="str">
            <v>70300: Water Main Piping &amp; Valves</v>
          </cell>
        </row>
        <row r="365">
          <cell r="B365" t="str">
            <v>70301: Piping, Water Main - 1"</v>
          </cell>
        </row>
        <row r="366">
          <cell r="B366" t="str">
            <v>70302: Piping, Water Main - 2"</v>
          </cell>
        </row>
        <row r="367">
          <cell r="B367" t="str">
            <v>70303: Piping, Water Main - 3"</v>
          </cell>
        </row>
        <row r="368">
          <cell r="B368" t="str">
            <v>70304: Piping, Water Main - 4"</v>
          </cell>
        </row>
        <row r="369">
          <cell r="B369" t="str">
            <v>70306: Piping, Water Main - 6"</v>
          </cell>
        </row>
        <row r="370">
          <cell r="B370" t="str">
            <v>70308: Piping, Water Main - 8"</v>
          </cell>
        </row>
        <row r="371">
          <cell r="B371" t="str">
            <v>70310: Piping, Water Main - 10"</v>
          </cell>
        </row>
        <row r="372">
          <cell r="B372" t="str">
            <v>70320: Piping, Water Main - 20"</v>
          </cell>
        </row>
        <row r="373">
          <cell r="B373" t="str">
            <v>70399 : WATER MAIN PIPING (OUTSIDE STA) - LATE CHARGES</v>
          </cell>
        </row>
        <row r="374">
          <cell r="B374" t="str">
            <v>70400: Gas Lease/Salt Water Pipe</v>
          </cell>
        </row>
        <row r="375">
          <cell r="B375" t="str">
            <v>70499 : GAS LEASE PIPING - LATE CHARGES</v>
          </cell>
        </row>
        <row r="376">
          <cell r="B376" t="str">
            <v>70500: Unloading Arm or Chiksan Arm</v>
          </cell>
        </row>
        <row r="377">
          <cell r="B377" t="str">
            <v>70502 : EACH HYDRAULIC SYSTEM</v>
          </cell>
        </row>
        <row r="378">
          <cell r="B378" t="str">
            <v>70503 : EACH MOTOR</v>
          </cell>
        </row>
        <row r="379">
          <cell r="B379" t="str">
            <v>70599 : UNLOADING ARM OR CHIKSAN ARM - LATE CHARGES</v>
          </cell>
        </row>
        <row r="380">
          <cell r="B380" t="str">
            <v>70600: LNG Sampling Station</v>
          </cell>
        </row>
        <row r="381">
          <cell r="B381" t="str">
            <v>70699 : LNG SAMPLING STATION - LATE CHARGES</v>
          </cell>
        </row>
        <row r="382">
          <cell r="B382" t="str">
            <v>70800: Interconnection</v>
          </cell>
        </row>
        <row r="383">
          <cell r="B383" t="str">
            <v>70801: Interconnection - 1"</v>
          </cell>
        </row>
        <row r="384">
          <cell r="B384" t="str">
            <v>70802: Interconnection - 2"</v>
          </cell>
        </row>
        <row r="385">
          <cell r="B385" t="str">
            <v>70804: Interconnection - 4"</v>
          </cell>
        </row>
        <row r="386">
          <cell r="B386" t="str">
            <v>70806: Interconnection - 6"</v>
          </cell>
        </row>
        <row r="387">
          <cell r="B387" t="str">
            <v>70808: Interconnection - 8"</v>
          </cell>
        </row>
        <row r="388">
          <cell r="B388" t="str">
            <v>70810: Interconnection - 10"</v>
          </cell>
        </row>
        <row r="389">
          <cell r="B389" t="str">
            <v>70811: Interconnection - 11"</v>
          </cell>
        </row>
        <row r="390">
          <cell r="B390" t="str">
            <v>70812: Interconnection - 12"</v>
          </cell>
        </row>
        <row r="391">
          <cell r="B391" t="str">
            <v>70813: Interconnection - 13"</v>
          </cell>
        </row>
        <row r="392">
          <cell r="B392" t="str">
            <v>70814: Interconnection - 14"</v>
          </cell>
        </row>
        <row r="393">
          <cell r="B393" t="str">
            <v>70816: Interconnection - 16"</v>
          </cell>
        </row>
        <row r="394">
          <cell r="B394" t="str">
            <v>70818: Interconnection - 18"</v>
          </cell>
        </row>
        <row r="395">
          <cell r="B395" t="str">
            <v>70820: Interconnection - 20"</v>
          </cell>
        </row>
        <row r="396">
          <cell r="B396" t="str">
            <v>70822: Interconnection - 22"</v>
          </cell>
        </row>
        <row r="397">
          <cell r="B397" t="str">
            <v>70824: Interconnection - 24"</v>
          </cell>
        </row>
        <row r="398">
          <cell r="B398" t="str">
            <v>70826: Interconnection - 26"</v>
          </cell>
        </row>
        <row r="399">
          <cell r="B399" t="str">
            <v>70827: Interconnection - 27"</v>
          </cell>
        </row>
        <row r="400">
          <cell r="B400" t="str">
            <v>70828: Interconnection - 28"</v>
          </cell>
        </row>
        <row r="401">
          <cell r="B401" t="str">
            <v>70830: Interconnection - 30"</v>
          </cell>
        </row>
        <row r="402">
          <cell r="B402" t="str">
            <v>70836: Interconnection - 36"</v>
          </cell>
        </row>
        <row r="403">
          <cell r="B403" t="str">
            <v>70898 : EIGHTY (80) OR MORE CONTINUOUS FEET OF PIPE OF ONE SIZE</v>
          </cell>
        </row>
        <row r="404">
          <cell r="B404" t="str">
            <v>70899 : INTERCONNECTION - LATE CHARGES</v>
          </cell>
        </row>
        <row r="405">
          <cell r="B405" t="str">
            <v>70900: Drip</v>
          </cell>
        </row>
        <row r="406">
          <cell r="B406" t="str">
            <v>70999 : DRIP - LATE CHARGES</v>
          </cell>
        </row>
        <row r="407">
          <cell r="B407" t="str">
            <v>71000: Piping, Crossing (RR/Hghway)</v>
          </cell>
        </row>
        <row r="408">
          <cell r="B408" t="str">
            <v>71098 : HIGHWAY AND/OR RAILROAD CROSSING - DAMAGES</v>
          </cell>
        </row>
        <row r="409">
          <cell r="B409" t="str">
            <v>71099 : HIGHWAY AND/OR RAILROAD CROSSING - LATE CHARGES</v>
          </cell>
        </row>
        <row r="410">
          <cell r="B410" t="str">
            <v>71100: River Crossing, Submerged</v>
          </cell>
        </row>
        <row r="411">
          <cell r="B411" t="str">
            <v>71101: RIVER Crsg, Submergd - 1"</v>
          </cell>
        </row>
        <row r="412">
          <cell r="B412" t="str">
            <v>71102 : EACH RIVER CROSSING HEADER</v>
          </cell>
        </row>
        <row r="413">
          <cell r="B413" t="str">
            <v>71103: RIVER Crsg, Submergd - 3"</v>
          </cell>
        </row>
        <row r="414">
          <cell r="B414" t="str">
            <v>71104: RIVER Crsg, Submergd - 4"</v>
          </cell>
        </row>
        <row r="415">
          <cell r="B415" t="str">
            <v>71106: RIVER Crsg, Submergd - 6"</v>
          </cell>
        </row>
        <row r="416">
          <cell r="B416" t="str">
            <v>71108: RIVER Crsg, Submergd - 8"</v>
          </cell>
        </row>
        <row r="417">
          <cell r="B417" t="str">
            <v>71110: RIVER Crsg, Submergd - 10"</v>
          </cell>
        </row>
        <row r="418">
          <cell r="B418" t="str">
            <v>71112: RIVER Crsg, Submergd - 12"</v>
          </cell>
        </row>
        <row r="419">
          <cell r="B419" t="str">
            <v>71113: RIVER Crsg, Submergd - 13"</v>
          </cell>
        </row>
        <row r="420">
          <cell r="B420" t="str">
            <v>71114: RIVER Crsg, Submergd - 14"</v>
          </cell>
        </row>
        <row r="421">
          <cell r="B421" t="str">
            <v>71116: RIVER Crsg, Submergd - 16"</v>
          </cell>
        </row>
        <row r="422">
          <cell r="B422" t="str">
            <v>71118: RIVER Crsg, Submergd - 18"</v>
          </cell>
        </row>
        <row r="423">
          <cell r="B423" t="str">
            <v>71120: RIVER Crsg, Submergd - 20"</v>
          </cell>
        </row>
        <row r="424">
          <cell r="B424" t="str">
            <v>71122: RIVER Crsg, Submergd - 22"</v>
          </cell>
        </row>
        <row r="425">
          <cell r="B425" t="str">
            <v>71124: RIVER Crsg, Submergd - 24"</v>
          </cell>
        </row>
        <row r="426">
          <cell r="B426" t="str">
            <v>71126: RIVER Crsg, Submergd - 26"</v>
          </cell>
        </row>
        <row r="427">
          <cell r="B427" t="str">
            <v>71130: RIVER Crsg, Submergd - 30"</v>
          </cell>
        </row>
        <row r="428">
          <cell r="B428" t="str">
            <v>71131: RIVER Crsg, Submergd - 31"</v>
          </cell>
        </row>
        <row r="429">
          <cell r="B429" t="str">
            <v>71136: RIVER Crsg, Submergd - 36"</v>
          </cell>
        </row>
        <row r="430">
          <cell r="B430" t="str">
            <v>71146: RIVER Crsg, Submergd - 46"</v>
          </cell>
        </row>
        <row r="431">
          <cell r="B431" t="str">
            <v>71198 : RIVER CROSSING - SUBMERGED - DAMAGES</v>
          </cell>
        </row>
        <row r="432">
          <cell r="B432" t="str">
            <v>71199 : RIVER CROSSING - SUBMERGED - LATE CHARGES</v>
          </cell>
        </row>
        <row r="433">
          <cell r="B433" t="str">
            <v>71200: River Crsg, Aerial - 00"</v>
          </cell>
        </row>
        <row r="434">
          <cell r="B434" t="str">
            <v>71201: River Crsg, Aerial - 1"</v>
          </cell>
        </row>
        <row r="435">
          <cell r="B435" t="str">
            <v>71202 : EACH HEADER WHERE APPLICABLE</v>
          </cell>
        </row>
        <row r="436">
          <cell r="B436" t="str">
            <v>71203: River Crsg, Aerial - 3"</v>
          </cell>
        </row>
        <row r="437">
          <cell r="B437" t="str">
            <v>71204: River Crsg, Aerial - 4"</v>
          </cell>
        </row>
        <row r="438">
          <cell r="B438" t="str">
            <v>71206: River Crsg, Aerial - 6"</v>
          </cell>
        </row>
        <row r="439">
          <cell r="B439" t="str">
            <v>71208: River Crsg, Aerial - 8"</v>
          </cell>
        </row>
        <row r="440">
          <cell r="B440" t="str">
            <v>71210: River Crsg, Aerial - 10"</v>
          </cell>
        </row>
        <row r="441">
          <cell r="B441" t="str">
            <v>71212: River Crsg, Aerial - 12"</v>
          </cell>
        </row>
        <row r="442">
          <cell r="B442" t="str">
            <v>71213: River Crsg, Aerial - 13"</v>
          </cell>
        </row>
        <row r="443">
          <cell r="B443" t="str">
            <v>71214: River Crsg, Aerial - 14"</v>
          </cell>
        </row>
        <row r="444">
          <cell r="B444" t="str">
            <v>71216: River Crsg, Aerial - 16"</v>
          </cell>
        </row>
        <row r="445">
          <cell r="B445" t="str">
            <v>71218: River Crsg, Aerial - 18"</v>
          </cell>
        </row>
        <row r="446">
          <cell r="B446" t="str">
            <v>71220: River Crsg, Aerial - 20"</v>
          </cell>
        </row>
        <row r="447">
          <cell r="B447" t="str">
            <v>71222: River Crsg, Aerial - 22"</v>
          </cell>
        </row>
        <row r="448">
          <cell r="B448" t="str">
            <v>71224: River Crsg, Aerial - 24"</v>
          </cell>
        </row>
        <row r="449">
          <cell r="B449" t="str">
            <v>71226: River Crsg, Aerial - 26"</v>
          </cell>
        </row>
        <row r="450">
          <cell r="B450" t="str">
            <v>71230: River Crsg, Aerial - 30"</v>
          </cell>
        </row>
        <row r="451">
          <cell r="B451" t="str">
            <v>71231: River Crsg, Aerial - 31"</v>
          </cell>
        </row>
        <row r="452">
          <cell r="B452" t="str">
            <v>71236: River Crsg, Aerial - 36"</v>
          </cell>
        </row>
        <row r="453">
          <cell r="B453" t="str">
            <v>71248: River Crsg, Aerial - 48"</v>
          </cell>
        </row>
        <row r="454">
          <cell r="B454" t="str">
            <v>71299 : RIVER CROSSING - AERIAL - LATE CHARGES</v>
          </cell>
        </row>
        <row r="455">
          <cell r="B455" t="str">
            <v>71300: Cooldown</v>
          </cell>
        </row>
        <row r="456">
          <cell r="B456" t="str">
            <v>71399 : COOLDOWN - LATE CHARGES</v>
          </cell>
        </row>
        <row r="457">
          <cell r="B457" t="str">
            <v>71700: Piping, Cryogenic</v>
          </cell>
        </row>
        <row r="458">
          <cell r="B458" t="str">
            <v>71799 : CRYOGENICS PIPING - LATE CHARGES</v>
          </cell>
        </row>
        <row r="459">
          <cell r="B459" t="str">
            <v>71800: Piping, Plt/Sta Lines</v>
          </cell>
        </row>
        <row r="460">
          <cell r="B460" t="str">
            <v>71801: Piping, Plt/Sta Lines - 1"</v>
          </cell>
        </row>
        <row r="461">
          <cell r="B461" t="str">
            <v>71802: Piping, Plt/Sta Lines - 2"</v>
          </cell>
        </row>
        <row r="462">
          <cell r="B462" t="str">
            <v>71803: Piping, Plt/Sta Lines - 3"</v>
          </cell>
        </row>
        <row r="463">
          <cell r="B463" t="str">
            <v>71804: Piping, Plt/Sta Lines - 4"</v>
          </cell>
        </row>
        <row r="464">
          <cell r="B464" t="str">
            <v>71805: Piping, Plt/Sta Lines - 5"</v>
          </cell>
        </row>
        <row r="465">
          <cell r="B465" t="str">
            <v>71806: Piping, Plt/Sta Lines - 6"</v>
          </cell>
        </row>
        <row r="466">
          <cell r="B466" t="str">
            <v>71807: Piping, Plt/Sta Lines - 7"</v>
          </cell>
        </row>
        <row r="467">
          <cell r="B467" t="str">
            <v>71808: Piping, Plt/Sta Lines - 8"</v>
          </cell>
        </row>
        <row r="468">
          <cell r="B468" t="str">
            <v>71809: Piping, Plt/Sta Lines - 9"</v>
          </cell>
        </row>
        <row r="469">
          <cell r="B469" t="str">
            <v>71810: Piping, Plt/Sta Lines - 10"</v>
          </cell>
        </row>
        <row r="470">
          <cell r="B470" t="str">
            <v>71811: Piping, Plt/Sta Lines - 11"</v>
          </cell>
        </row>
        <row r="471">
          <cell r="B471" t="str">
            <v>71812: Piping, Plt/Sta Lines - 12"</v>
          </cell>
        </row>
        <row r="472">
          <cell r="B472" t="str">
            <v>71813: Piping, Plt/Sta Lines - 13"</v>
          </cell>
        </row>
        <row r="473">
          <cell r="B473" t="str">
            <v>71814: Piping, Plt/Sta Lines - 14"</v>
          </cell>
        </row>
        <row r="474">
          <cell r="B474" t="str">
            <v>71815: Piping, Plt/Sta Lines - 15"</v>
          </cell>
        </row>
        <row r="475">
          <cell r="B475" t="str">
            <v>71816: Piping, Plt/Sta Lines - 16"</v>
          </cell>
        </row>
        <row r="476">
          <cell r="B476" t="str">
            <v>71818: Piping, Plt/Sta Lines - 18"</v>
          </cell>
        </row>
        <row r="477">
          <cell r="B477" t="str">
            <v>71820: Piping, Plt/Sta Lines - 20"</v>
          </cell>
        </row>
        <row r="478">
          <cell r="B478" t="str">
            <v>71822: Piping, Plt/Sta Lines - 22"</v>
          </cell>
        </row>
        <row r="479">
          <cell r="B479" t="str">
            <v>71824: Piping, Plt/Sta Lines - 24"</v>
          </cell>
        </row>
        <row r="480">
          <cell r="B480" t="str">
            <v>71826: Piping, Plt/Sta Lines - 26"</v>
          </cell>
        </row>
        <row r="481">
          <cell r="B481" t="str">
            <v>71828: Piping, Plt/Sta Lines - 28"</v>
          </cell>
        </row>
        <row r="482">
          <cell r="B482" t="str">
            <v>71830: Piping, Plt/Sta Lines - 30"</v>
          </cell>
        </row>
        <row r="483">
          <cell r="B483" t="str">
            <v>71834: Piping, Plt/Sta Lines - 34"</v>
          </cell>
        </row>
        <row r="484">
          <cell r="B484" t="str">
            <v>71835: Piping, Plt/Sta Lines - 35"</v>
          </cell>
        </row>
        <row r="485">
          <cell r="B485" t="str">
            <v>71836: Piping, Plt/Sta Lines - 36"</v>
          </cell>
        </row>
        <row r="486">
          <cell r="B486" t="str">
            <v>71842: Piping, Plt/Sta Lines - 42"</v>
          </cell>
        </row>
        <row r="487">
          <cell r="B487" t="str">
            <v>71899 : PLANT AND STA PIPING - ABOVE GROUND - LATE CHARGES</v>
          </cell>
        </row>
        <row r="488">
          <cell r="B488" t="str">
            <v>71901 : EIGHTY (80) OR MORE CONTINUOUS FEET OF ONE SIZE PIPE</v>
          </cell>
        </row>
        <row r="489">
          <cell r="B489" t="str">
            <v>71999 : PLANT AND STA PIPING - BELOW GROUND - LATE CHARGES</v>
          </cell>
        </row>
        <row r="490">
          <cell r="B490" t="str">
            <v>72100: Piping, Meter and/or Reg Sta</v>
          </cell>
        </row>
        <row r="491">
          <cell r="B491" t="str">
            <v>72102 : EACH BY-PASS LINE</v>
          </cell>
        </row>
        <row r="492">
          <cell r="B492" t="str">
            <v>72199 : METER AND/OR REGULATOR STA PIPING - LATE CHARGES</v>
          </cell>
        </row>
        <row r="493">
          <cell r="B493" t="str">
            <v>72200: Riser, Offshore</v>
          </cell>
        </row>
        <row r="494">
          <cell r="B494" t="str">
            <v>72202 : EACH SET OF RISER GUARDS</v>
          </cell>
        </row>
        <row r="495">
          <cell r="B495" t="str">
            <v>72203 : EACH SET OF PIPE CLAMPS</v>
          </cell>
        </row>
        <row r="496">
          <cell r="B496" t="str">
            <v>72299 : RISER - OFFSHORE - LATE CHARGES</v>
          </cell>
        </row>
        <row r="497">
          <cell r="B497" t="str">
            <v>75299 : FREE AIR PIPING I - LATE CHARGES</v>
          </cell>
        </row>
        <row r="498">
          <cell r="B498" t="str">
            <v>75399 : EXHAUST PIPING - LATE CHARGES</v>
          </cell>
        </row>
        <row r="499">
          <cell r="B499" t="str">
            <v>76099 : STORM AND SEWAGE DRAINAGE PIPING - LATE CHARGES</v>
          </cell>
        </row>
        <row r="500">
          <cell r="B500" t="str">
            <v>76100: Piping, Storm/Sewg Drainage</v>
          </cell>
        </row>
        <row r="501">
          <cell r="B501" t="str">
            <v>76101 : EIGHTY (80) CONTINUOUS FEET OR MORE OF DRAINAGE PIPING OF ONE SIZE</v>
          </cell>
        </row>
        <row r="502">
          <cell r="B502" t="str">
            <v>76199 : STORM AND SEWAGE DRAINAGE PIPING - LATE CHARGES</v>
          </cell>
        </row>
        <row r="503">
          <cell r="B503" t="str">
            <v>76700: Gas Manifold (Bottle/Srg Dr)</v>
          </cell>
        </row>
        <row r="504">
          <cell r="B504" t="str">
            <v>76799 : GAS MANIFOLDS (BOTTLES/SURGE DRUMS) - LATE CHARGES</v>
          </cell>
        </row>
        <row r="505">
          <cell r="B505" t="str">
            <v>76900: Pipeline Launcher/Receiver</v>
          </cell>
        </row>
        <row r="506">
          <cell r="B506" t="str">
            <v>76902 : EACH VALVE OPERATOR</v>
          </cell>
        </row>
        <row r="507">
          <cell r="B507" t="str">
            <v>76903 : EACH INSTALLATION OF PIPE BY SIZE 80' OR MORE IN LENGTH</v>
          </cell>
        </row>
        <row r="508">
          <cell r="B508" t="str">
            <v>76904 : BALANCE OF ASSEMBLY (TUBE, 2" TO 4" VALVES, LENGTHS OF PIPE LESS THAN 80', HINGED CLOSURE, YALE UNION)</v>
          </cell>
        </row>
        <row r="509">
          <cell r="B509" t="str">
            <v>76905 : ENTIRE SETTING ON 3" OR 4" GATHERING LINES</v>
          </cell>
        </row>
        <row r="510">
          <cell r="B510" t="str">
            <v>76906 : TIE-IN-HEADER</v>
          </cell>
        </row>
        <row r="511">
          <cell r="B511" t="str">
            <v>76998 : LAUNCHER OR RECEIVER - DAMAGES</v>
          </cell>
        </row>
        <row r="512">
          <cell r="B512" t="str">
            <v>76999 : LAUNCHER OR RECEIVER - LATE CHARGES</v>
          </cell>
        </row>
        <row r="513">
          <cell r="B513" t="str">
            <v>77000: Gas Loss</v>
          </cell>
        </row>
        <row r="514">
          <cell r="B514" t="str">
            <v>77100: Gas-Line Pack</v>
          </cell>
        </row>
        <row r="515">
          <cell r="B515" t="str">
            <v>80301 : DELIVERY OR RECEIPT TAP OR DELIVERY OR RECEIPT TEE COMPLETE</v>
          </cell>
        </row>
        <row r="516">
          <cell r="B516" t="str">
            <v>80401 : LATERAL AND/OR RISER TAP OR TEE LINE</v>
          </cell>
        </row>
        <row r="517">
          <cell r="B517" t="str">
            <v>80500: Services, Rural (Farm Taps)</v>
          </cell>
        </row>
        <row r="518">
          <cell r="B518" t="str">
            <v>80599 : FARM OR IRRIGATION TAPS - LATE CHARGES</v>
          </cell>
        </row>
        <row r="519">
          <cell r="B519" t="str">
            <v>80601 : EACH GAS MAIN VALVE</v>
          </cell>
        </row>
        <row r="520">
          <cell r="B520" t="str">
            <v>80602 : EAH POWER OPERATOR</v>
          </cell>
        </row>
        <row r="521">
          <cell r="B521" t="str">
            <v>80603 : EACH BY-PASS VALVE</v>
          </cell>
        </row>
        <row r="522">
          <cell r="B522" t="str">
            <v>80604 : BY-PASS PIPING, VAN-STONE NIPPLES, FLANGES OR MULTIPLE OUTLET HEADERS COMPLETE AS A GROUP</v>
          </cell>
        </row>
        <row r="523">
          <cell r="B523" t="str">
            <v>80698 : GAS MAIN VALVE ASSEMBLY - DAMAGES</v>
          </cell>
        </row>
        <row r="524">
          <cell r="B524" t="str">
            <v>80699 : GAS MAIN VALVE ASSEMBLY - LATE CHARGES</v>
          </cell>
        </row>
        <row r="525">
          <cell r="B525" t="str">
            <v>80701 : EACH SIDE VALVE ASSEMBLY</v>
          </cell>
        </row>
        <row r="526">
          <cell r="B526" t="str">
            <v>80702 : EACH POWER OPERATING DEVICE</v>
          </cell>
        </row>
        <row r="527">
          <cell r="B527" t="str">
            <v>80798 : SIDE VALVE ASSEMBLY - DAMAGES</v>
          </cell>
        </row>
        <row r="528">
          <cell r="B528" t="str">
            <v>80799 : SIDE VALVE ASSEMBLY - LATE CHARGES</v>
          </cell>
        </row>
        <row r="529">
          <cell r="B529" t="str">
            <v>80800: Each Plant and Station Valve</v>
          </cell>
        </row>
        <row r="530">
          <cell r="B530" t="str">
            <v>80801 : Valves - 1"</v>
          </cell>
        </row>
        <row r="531">
          <cell r="B531" t="str">
            <v>80802: Valves - 2"</v>
          </cell>
        </row>
        <row r="532">
          <cell r="B532" t="str">
            <v>80804: Valves - 4"</v>
          </cell>
        </row>
        <row r="533">
          <cell r="B533" t="str">
            <v>80806: Valves - 6"</v>
          </cell>
        </row>
        <row r="534">
          <cell r="B534" t="str">
            <v>80808: Valves - 8"</v>
          </cell>
        </row>
        <row r="535">
          <cell r="B535" t="str">
            <v>80810: Valves - 10"</v>
          </cell>
        </row>
        <row r="536">
          <cell r="B536" t="str">
            <v>80812: Valves - 12"</v>
          </cell>
        </row>
        <row r="537">
          <cell r="B537" t="str">
            <v>80814: Valves - 14"</v>
          </cell>
        </row>
        <row r="538">
          <cell r="B538" t="str">
            <v>80816: Valves - 16"</v>
          </cell>
        </row>
        <row r="539">
          <cell r="B539" t="str">
            <v>80818: Valves - 18"</v>
          </cell>
        </row>
        <row r="540">
          <cell r="B540" t="str">
            <v>80820: Valves - 20"</v>
          </cell>
        </row>
        <row r="541">
          <cell r="B541" t="str">
            <v>80822: Valves - 22"</v>
          </cell>
        </row>
        <row r="542">
          <cell r="B542" t="str">
            <v>80824: Valves - 24"</v>
          </cell>
        </row>
        <row r="543">
          <cell r="B543" t="str">
            <v>80826: Valves - 26"</v>
          </cell>
        </row>
        <row r="544">
          <cell r="B544" t="str">
            <v>80828: Valves - 28"</v>
          </cell>
        </row>
        <row r="545">
          <cell r="B545" t="str">
            <v>80830: Valves - 30"</v>
          </cell>
        </row>
        <row r="546">
          <cell r="B546" t="str">
            <v>80834: Valves - 34"</v>
          </cell>
        </row>
        <row r="547">
          <cell r="B547" t="str">
            <v>80836: Valves - 36"</v>
          </cell>
        </row>
        <row r="548">
          <cell r="B548" t="str">
            <v>80899 : PLANT AND STATION VALVE - LATE CHARGES</v>
          </cell>
        </row>
        <row r="549">
          <cell r="B549" t="str">
            <v>80900: Valves, Cryogenic</v>
          </cell>
        </row>
        <row r="550">
          <cell r="B550" t="str">
            <v>80902 : EACH POWER OPERATING DEVICE, SUCH AS ROTORK, VALTEK PISTON OPERATOR, BETTIS OPERATOR, ETC.</v>
          </cell>
        </row>
        <row r="551">
          <cell r="B551" t="str">
            <v>80999 : CRYOGENIC VALVES - LATE CHARGES</v>
          </cell>
        </row>
        <row r="552">
          <cell r="B552" t="str">
            <v>81001 : EACH RELIEF VALVE</v>
          </cell>
        </row>
        <row r="553">
          <cell r="B553" t="str">
            <v>81002 : EACH POWER OPERATING DEVICE</v>
          </cell>
        </row>
        <row r="554">
          <cell r="B554" t="str">
            <v>81003 : TOTAL PIPING, CONCRETE, AND FENCING INCLUDED IN THE COMPLETE UNIT</v>
          </cell>
        </row>
        <row r="555">
          <cell r="B555" t="str">
            <v>81099 : MAIN LINE RELIEF VALVE SETTING - LATE CHARGES</v>
          </cell>
        </row>
        <row r="556">
          <cell r="B556" t="str">
            <v>81101 : RELIEF VALVE</v>
          </cell>
        </row>
        <row r="557">
          <cell r="B557" t="str">
            <v>81199 : RELIEF VALVES - LATE CHARGES</v>
          </cell>
        </row>
        <row r="558">
          <cell r="B558" t="str">
            <v>81501 : EACH BLOWDOWN VALVE ASSEMBLY</v>
          </cell>
        </row>
        <row r="559">
          <cell r="B559" t="str">
            <v>81502 : EACH POWER OPERATING DEVICE</v>
          </cell>
        </row>
        <row r="560">
          <cell r="B560" t="str">
            <v>81599 : BLOWDOWN VALVE ASSEMBLY - LATE CHARGES</v>
          </cell>
        </row>
        <row r="561">
          <cell r="B561" t="str">
            <v>90000: Unidentified Underground Storage Costs</v>
          </cell>
        </row>
        <row r="562">
          <cell r="B562" t="str">
            <v>90098 : UNIDENTIFIED UNDRGRD STRG FLD COSTS - DAMAGES</v>
          </cell>
        </row>
        <row r="563">
          <cell r="B563" t="str">
            <v>90099 : UNIDENTIFIED UNDRGRD STRG FLD COSTS - LATE CHARGES</v>
          </cell>
        </row>
        <row r="564">
          <cell r="B564" t="str">
            <v>90100: Office Furniture &amp; Equipment</v>
          </cell>
        </row>
        <row r="565">
          <cell r="B565" t="str">
            <v>90199 : FURNITURE AND EQUIPMENT - LATE CHARGES</v>
          </cell>
        </row>
        <row r="566">
          <cell r="B566" t="str">
            <v>90200: Equipment, Transportation</v>
          </cell>
        </row>
        <row r="567">
          <cell r="B567" t="str">
            <v>90202 : EACH POWER WINCH / EACH OILFIELD BED / EACH UTILITY BED ON PICK-UPS OR 1 AND 2 TON TRUCKS</v>
          </cell>
        </row>
        <row r="568">
          <cell r="B568" t="str">
            <v>90203 : EACH TRAILER</v>
          </cell>
        </row>
        <row r="569">
          <cell r="B569" t="str">
            <v>90204 : TRANSP-AIRPLANES</v>
          </cell>
        </row>
        <row r="570">
          <cell r="B570" t="str">
            <v>90205 : COMPRESSED NATURAL GAS KIT</v>
          </cell>
        </row>
        <row r="571">
          <cell r="B571" t="str">
            <v>90299 : TRANSPORTATION EQUIPMENT - LATE CHARGES</v>
          </cell>
        </row>
        <row r="572">
          <cell r="B572" t="str">
            <v>90300: Equipment, Heavey Work</v>
          </cell>
        </row>
        <row r="573">
          <cell r="B573" t="str">
            <v>90302 : EACH ATTACHMENT HAVING A COST OF $500 OR MORE, NOT NECESSARY FOR THE PRIME UNIT, SUCH AS PIPE LAYER, ANGLE FILTER, CLAM SHELL, BOOM, DRAG LINE, JACK HAMMER, PAVING BREAKER, BUCKET, LOADER, BACKHOE, IMPACT WRENCH, MOWER, DOZER BLADE, ROTARY CUTTER</v>
          </cell>
        </row>
        <row r="574">
          <cell r="B574" t="str">
            <v>90399 : HEAVY WORK EQUIPMENT - LATE CHARGES</v>
          </cell>
        </row>
        <row r="575">
          <cell r="B575" t="str">
            <v>90400: Equipment, Storage</v>
          </cell>
        </row>
        <row r="576">
          <cell r="B576" t="str">
            <v>90499 : PRODUCTION TOOLS AND WORK EQUIPMENT - LATE CHARGES</v>
          </cell>
        </row>
        <row r="577">
          <cell r="B577" t="str">
            <v>90599 : STORES EQUIPMENT - LATE CHARGES</v>
          </cell>
        </row>
        <row r="578">
          <cell r="B578" t="str">
            <v>90600: Equipment, Lab/Shop/Stores</v>
          </cell>
        </row>
        <row r="579">
          <cell r="B579" t="str">
            <v>90601 : EACH ITEM OF LABORATORY EQUIPMENT</v>
          </cell>
        </row>
        <row r="580">
          <cell r="B580" t="str">
            <v>90699 : LABORATORY EQUIPMENT - LATE CHARGES</v>
          </cell>
        </row>
        <row r="581">
          <cell r="B581" t="str">
            <v>90701 : EACH ITEM OF SHOP EQUIPMENT</v>
          </cell>
        </row>
        <row r="582">
          <cell r="B582" t="str">
            <v>90799 : SHOP EQUIPMENT - LATE CHARGES</v>
          </cell>
        </row>
        <row r="583">
          <cell r="B583" t="str">
            <v>90800: Oil Spill Containment Device</v>
          </cell>
        </row>
        <row r="584">
          <cell r="B584" t="str">
            <v>90899 : OIL SPILL CONTAINMENT DEVICES - LATE CHARGES</v>
          </cell>
        </row>
        <row r="585">
          <cell r="B585" t="str">
            <v>90900: Equipment, Misc</v>
          </cell>
        </row>
        <row r="586">
          <cell r="B586" t="str">
            <v>90999 : MISCELLANEOUS EQUIPMENT - LATE CHARGES</v>
          </cell>
        </row>
        <row r="587">
          <cell r="B587" t="str">
            <v>91000: Equipment, Tools and Work</v>
          </cell>
        </row>
        <row r="588">
          <cell r="B588" t="str">
            <v>91099 : TOOLS AND WORK EQUIPMENT - LATE CHARGES</v>
          </cell>
        </row>
        <row r="589">
          <cell r="B589" t="str">
            <v>91100: Equipment, Communication</v>
          </cell>
        </row>
        <row r="590">
          <cell r="B590" t="str">
            <v>91199 : COMMUNICATION LABORATORY EQUIPMENT - LATE CHARGES</v>
          </cell>
        </row>
        <row r="591">
          <cell r="B591" t="str">
            <v>91200: Equipment, Computer</v>
          </cell>
        </row>
        <row r="592">
          <cell r="B592" t="str">
            <v>91202 : MAIN FRAME COMPUTER EQUIPMENT</v>
          </cell>
        </row>
        <row r="593">
          <cell r="B593" t="str">
            <v>91299 : COMPUTER EQUIPMENT - LATE CHARGES</v>
          </cell>
        </row>
        <row r="594">
          <cell r="B594" t="str">
            <v>91300: Aircraft</v>
          </cell>
        </row>
        <row r="595">
          <cell r="B595" t="str">
            <v>91399 : TRANSP-AIRPLANES - LATE CHARGES</v>
          </cell>
        </row>
        <row r="596">
          <cell r="B596" t="str">
            <v>91400: Computer Software</v>
          </cell>
        </row>
        <row r="597">
          <cell r="B597" t="str">
            <v>91499 : COMPUTER SOFTWARE - LATE CHARGES</v>
          </cell>
        </row>
        <row r="598">
          <cell r="B598" t="str">
            <v>92100: Equipment, Fire Fighting</v>
          </cell>
        </row>
        <row r="599">
          <cell r="B599" t="str">
            <v>92199 : FIRE FIGHTING EQUIPMENT - LATE CHARGES</v>
          </cell>
        </row>
        <row r="600">
          <cell r="B600" t="str">
            <v>93101 : EACH MOBILE OR PORTABLE RADIO UNIT COMPLETE</v>
          </cell>
        </row>
        <row r="601">
          <cell r="B601" t="str">
            <v>93199 : MOBILE RADIO EQUIPMENT - LATE CHARGES</v>
          </cell>
        </row>
        <row r="602">
          <cell r="B602" t="str">
            <v>93299 : POLE AND FIXTURES - COMMUNICATION - LATE CHARGES</v>
          </cell>
        </row>
        <row r="603">
          <cell r="B603" t="str">
            <v>93301 : COMPLETE FACILITY OR FIVE HUNDRED (500) CONTINUOUS OR MORE OF 1 1/4 INCH OR LARGER</v>
          </cell>
        </row>
        <row r="604">
          <cell r="B604" t="str">
            <v>93399 : CONDUIT-COMM 1_1/4 "OR  LARGER - LATE CHARGES</v>
          </cell>
        </row>
        <row r="605">
          <cell r="B605" t="str">
            <v>93400: Conductor-Tel-Cable</v>
          </cell>
        </row>
        <row r="606">
          <cell r="B606" t="str">
            <v>93402 : CABLE RUN - 100 FEET OR MORE 25-PAIR OR GREATER DIRECT BURIAL</v>
          </cell>
        </row>
        <row r="607">
          <cell r="B607" t="str">
            <v>93499 : CONDUCTOR-COMMUNICATION - LATE CHARGES</v>
          </cell>
        </row>
        <row r="608">
          <cell r="B608" t="str">
            <v>93500: Base Radio Equipment</v>
          </cell>
        </row>
        <row r="609">
          <cell r="B609" t="str">
            <v>93599 : BASE RADIO STATION EQUIPMENT - LATE CHARGES</v>
          </cell>
        </row>
        <row r="610">
          <cell r="B610" t="str">
            <v>93600: Antenna and Tower</v>
          </cell>
        </row>
        <row r="611">
          <cell r="B611" t="str">
            <v>93601 : EACH COMPLETE TOWER INSTALLATION</v>
          </cell>
        </row>
        <row r="612">
          <cell r="B612" t="str">
            <v>93602 : EACH COMPLETE ANTENNA ASSEMBLY</v>
          </cell>
        </row>
        <row r="613">
          <cell r="B613" t="str">
            <v>93603 : EACH COMPLETE F.A.A. LIGHTING INSTALLATION</v>
          </cell>
        </row>
        <row r="614">
          <cell r="B614" t="str">
            <v>93604 : RADIO FREQUENCY TRANSMISSION LINE COMPLETE OR MORE THAN 200 FEET</v>
          </cell>
        </row>
        <row r="615">
          <cell r="B615" t="str">
            <v>93699 : ANTENNA AND TOWER - LATE CHARGES</v>
          </cell>
        </row>
        <row r="616">
          <cell r="B616" t="str">
            <v>93700: Telephone and/or Intercom Equipment</v>
          </cell>
        </row>
        <row r="617">
          <cell r="B617" t="str">
            <v>93702 : KEY SYSTEMS COMPLETE</v>
          </cell>
        </row>
        <row r="618">
          <cell r="B618" t="str">
            <v>93703 : PABX SWITCHBOARD</v>
          </cell>
        </row>
        <row r="619">
          <cell r="B619" t="str">
            <v>93704 : CARRIER TERM/REPEATR</v>
          </cell>
        </row>
        <row r="620">
          <cell r="B620" t="str">
            <v>93705 : CARRIER CHANNEL</v>
          </cell>
        </row>
        <row r="621">
          <cell r="B621" t="str">
            <v>93706 : FILTER ASSEMBLY</v>
          </cell>
        </row>
        <row r="622">
          <cell r="B622" t="str">
            <v>93707 : PAGE/PARTY SYSTEM</v>
          </cell>
        </row>
        <row r="623">
          <cell r="B623" t="str">
            <v>93799 : TELEPHONE AND/OR INTERCOM EQUIPMENT - LATE CHARGES</v>
          </cell>
        </row>
        <row r="624">
          <cell r="B624" t="str">
            <v>93800: Equipment, Microwave Station</v>
          </cell>
        </row>
        <row r="625">
          <cell r="B625" t="str">
            <v>93802 : ALARM PANEL</v>
          </cell>
        </row>
        <row r="626">
          <cell r="B626" t="str">
            <v>93803 : MULTIPLEX SYSTEM (SHELF)</v>
          </cell>
        </row>
        <row r="627">
          <cell r="B627" t="str">
            <v>93804 : STANDBY GENERATOR</v>
          </cell>
        </row>
        <row r="628">
          <cell r="B628" t="str">
            <v>93899 : MICROWAVE STATION EQUIPMENT - LATE CHARGES</v>
          </cell>
        </row>
        <row r="629">
          <cell r="B629" t="str">
            <v>93902 : TELEMTR-ENC/DEC</v>
          </cell>
        </row>
        <row r="630">
          <cell r="B630" t="str">
            <v>93903 : TELEMTR-RDOUT/ASSY</v>
          </cell>
        </row>
        <row r="631">
          <cell r="B631" t="str">
            <v>93904 : TELEMTR-TONE CHNL</v>
          </cell>
        </row>
        <row r="632">
          <cell r="B632" t="str">
            <v>93905 : TELMTR-AC/DC PWR</v>
          </cell>
        </row>
        <row r="633">
          <cell r="B633" t="str">
            <v>93999 : TELEMETER-PR MVMT - LATE CHARGES</v>
          </cell>
        </row>
        <row r="634">
          <cell r="B634" t="str">
            <v>94000: Data Acq-Transducer</v>
          </cell>
        </row>
        <row r="635">
          <cell r="B635" t="str">
            <v>94001 : TRANSDUCERS</v>
          </cell>
        </row>
        <row r="636">
          <cell r="B636" t="str">
            <v>94002 : ENCODER/DECODER COMP</v>
          </cell>
        </row>
        <row r="637">
          <cell r="B637" t="str">
            <v>94003 : DATA PRINTER</v>
          </cell>
        </row>
        <row r="638">
          <cell r="B638" t="str">
            <v>94004 : DISPATCHING AND DISPLAY CONSOLE</v>
          </cell>
        </row>
        <row r="639">
          <cell r="B639" t="str">
            <v>94006 : ENTIRE POWER CONVERSION SYSTEM</v>
          </cell>
        </row>
        <row r="640">
          <cell r="B640" t="str">
            <v>94007 : DATA ACQ-INTERFACE</v>
          </cell>
        </row>
        <row r="641">
          <cell r="B641" t="str">
            <v>94008 : MASTER STATION OR REMOTE TERMINAL UNIT</v>
          </cell>
        </row>
        <row r="642">
          <cell r="B642" t="str">
            <v>94009 : DATA SET OR MODEMS</v>
          </cell>
        </row>
        <row r="643">
          <cell r="B643" t="str">
            <v>94010 : DATA ACQUISITION RADIO</v>
          </cell>
        </row>
        <row r="644">
          <cell r="B644" t="str">
            <v>94011 : OTHER DATA ACQUISITION EQUIPMENT</v>
          </cell>
        </row>
        <row r="645">
          <cell r="B645" t="str">
            <v>94099 : DATA ACQ-TRANSDUCER - LATE CHARGES</v>
          </cell>
        </row>
        <row r="646">
          <cell r="B646" t="str">
            <v>94100: Security System</v>
          </cell>
        </row>
        <row r="647">
          <cell r="B647" t="str">
            <v>94199 : SECURITY SYSTEM - LATE CHARGES</v>
          </cell>
        </row>
        <row r="648">
          <cell r="B648" t="str">
            <v>94200: Satellite Station</v>
          </cell>
        </row>
        <row r="649">
          <cell r="B649" t="str">
            <v>Estimated Retirement</v>
          </cell>
        </row>
        <row r="650">
          <cell r="B650" t="str">
            <v>Non Unitized Property</v>
          </cell>
        </row>
        <row r="651">
          <cell r="B651" t="str">
            <v>Retirement Unitization Correction</v>
          </cell>
        </row>
        <row r="652">
          <cell r="B652" t="str">
            <v>Unidentified Conversion Property</v>
          </cell>
        </row>
      </sheetData>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NEW</v>
          </cell>
          <cell r="F2" t="str">
            <v>INVENTORY</v>
          </cell>
        </row>
        <row r="3">
          <cell r="B3" t="str">
            <v>CHANGE</v>
          </cell>
          <cell r="F3" t="str">
            <v>NON-STOCK</v>
          </cell>
        </row>
        <row r="4">
          <cell r="F4" t="str">
            <v>EXPENSED INVENTORY</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bo-sum"/>
      <sheetName val="lbo-sum2"/>
      <sheetName val="IRR"/>
      <sheetName val="lbo-p&amp;l"/>
      <sheetName val="Balance Sheet"/>
      <sheetName val="Income Statement"/>
      <sheetName val="lbo-cash"/>
      <sheetName val="lbo-debt"/>
      <sheetName val="CBM-proj"/>
      <sheetName val="(D-WE) Unitary Temp Diffs"/>
      <sheetName val="(D-CAP) Capital Temp Diffs"/>
      <sheetName val="(D-NYC) NYC Subcon Temp Dif "/>
      <sheetName val="(D-FL) Consol. Temp Diffs (FL)"/>
      <sheetName val="S-14 Wisconsin"/>
      <sheetName val="S-6 Massachusetts"/>
      <sheetName val="S-7 Minnesota"/>
      <sheetName val="S-8 New Hampshire"/>
      <sheetName val="S-10 North Dakota"/>
      <sheetName val="S-12 Texas"/>
      <sheetName val="S-16 Alabama"/>
      <sheetName val="S-17 Iowa"/>
      <sheetName val="S-1 Florida"/>
      <sheetName val="S-2 California "/>
      <sheetName val="S-5 Maine"/>
      <sheetName val="S-4 Kansas"/>
      <sheetName val="S-13 West Virginia"/>
      <sheetName val="S-18 Oklahoma"/>
      <sheetName val="S-19 Pennsylvania"/>
      <sheetName val="vlook"/>
      <sheetName val="Control"/>
      <sheetName val="Input Page"/>
      <sheetName val="Cashflow Model"/>
      <sheetName val="Model"/>
      <sheetName val="Ranking Tables"/>
      <sheetName val="Actual"/>
      <sheetName val="Long-Term Care Comps"/>
      <sheetName val="Shorter Bristles"/>
      <sheetName val="Pooling"/>
      <sheetName val="MERGER1"/>
      <sheetName val="Rates"/>
      <sheetName val="Topside"/>
      <sheetName val="jan"/>
      <sheetName val="my spreadsheet"/>
      <sheetName val="Leaving dates"/>
      <sheetName val="PSE"/>
      <sheetName val="OBS"/>
      <sheetName val="List of Invalid Charge Numbers"/>
      <sheetName val="List of Valid Charge Numbers"/>
      <sheetName val="Input"/>
      <sheetName val="State_Table"/>
      <sheetName val="Debt"/>
      <sheetName val="General"/>
    </sheetNames>
    <sheetDataSet>
      <sheetData sheetId="0" refreshError="1">
        <row r="2">
          <cell r="AG2" t="str">
            <v>Waltz</v>
          </cell>
        </row>
        <row r="13">
          <cell r="Y13" t="str">
            <v xml:space="preserve">Yes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216"/>
      <sheetName val="Project 2225 CWIP 201706 Recap"/>
      <sheetName val="Project 2225 CWIP 201706"/>
      <sheetName val="June 2017 Acct 107000 Details"/>
      <sheetName val="Acct 107000 Pivot by WO"/>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Assump"/>
      <sheetName val="LookUp"/>
      <sheetName val="Lookups"/>
      <sheetName val="Cash Flow Progress"/>
      <sheetName val="Input"/>
      <sheetName val="Lists"/>
      <sheetName val="Reference"/>
      <sheetName val="Cover Page"/>
      <sheetName val="(H) Bonus Fed v State"/>
      <sheetName val="Sheet1"/>
      <sheetName val="Assumptions"/>
      <sheetName val="ago03"/>
      <sheetName val="Data"/>
      <sheetName val="HIOS 93 thru 96"/>
      <sheetName val="#REF"/>
      <sheetName val="KUNGDEVI"/>
      <sheetName val="State TI"/>
      <sheetName val="N (Hvycon Pct)"/>
      <sheetName val="Consolidated Balance Sheet"/>
      <sheetName val="A1 - Income Statement"/>
      <sheetName val="Calc"/>
      <sheetName val="GoEight"/>
      <sheetName val="GrFour"/>
      <sheetName val="MOne"/>
      <sheetName val="MTwo"/>
      <sheetName val="KOne"/>
      <sheetName val="GoSeven"/>
      <sheetName val="GrThree"/>
      <sheetName val="HTwo"/>
      <sheetName val="JOne"/>
      <sheetName val="JTwo"/>
      <sheetName val="HOne"/>
      <sheetName val="IssuerSummary"/>
      <sheetName val="Dividend"/>
      <sheetName val="95"/>
      <sheetName val="Sch L"/>
      <sheetName val="Sch M-3"/>
      <sheetName val="8916-A"/>
      <sheetName val="SCH D"/>
      <sheetName val="8949"/>
      <sheetName val="SCH B"/>
      <sheetName val="Analysis By Partner Type"/>
      <sheetName val="8865"/>
      <sheetName val="8621"/>
      <sheetName val="5471 SPR 2"/>
      <sheetName val="5471 BHCV LC"/>
      <sheetName val="5471 BHCV II"/>
      <sheetName val="5471 BHCV III"/>
      <sheetName val="5471 Optium"/>
      <sheetName val="Ordinary Income Detail"/>
      <sheetName val="Analysis of Net Income"/>
      <sheetName val="5471 - Skyline"/>
      <sheetName val="Support&gt;&gt;"/>
      <sheetName val="5471 Analysis"/>
      <sheetName val="CY PFIC TB"/>
      <sheetName val="PwC SPV"/>
      <sheetName val="PY PFIC TB"/>
      <sheetName val="Income Statement"/>
      <sheetName val="PFIC Summary"/>
      <sheetName val="Capital Account Summary"/>
      <sheetName val="BS"/>
      <sheetName val="SOE"/>
      <sheetName val="IS"/>
      <sheetName val="Untracht SPV"/>
      <sheetName val="Tax Allocations"/>
      <sheetName val="TIS"/>
      <sheetName val="DWV Master RGL (Partial)"/>
      <sheetName val="Onshore Realized Gain-Loss"/>
      <sheetName val="PY Filings"/>
      <sheetName val="Maste Holdings Report"/>
      <sheetName val="DWV Footnotes"/>
      <sheetName val="Aug"/>
      <sheetName val="DCS_Links"/>
      <sheetName val="CT_Performance"/>
      <sheetName val="CT_Gen&amp;HR_Cor"/>
      <sheetName val="ST_Corrections"/>
      <sheetName val="ST_Stg_Pressures"/>
      <sheetName val="Condenser_Performance"/>
      <sheetName val="STM_INJECT_CORR"/>
      <sheetName val="ELEC_LOSS_CORR"/>
      <sheetName val="firing_temp"/>
      <sheetName val="Cash_Flow_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stimate"/>
      <sheetName val="Energy"/>
      <sheetName val="SALT"/>
      <sheetName val="Estimates PB A&amp;M --&gt;"/>
      <sheetName val="2017 Q2"/>
      <sheetName val="2016"/>
      <sheetName val="PBC --&gt;"/>
      <sheetName val="2017 Cash Forecast"/>
      <sheetName val="2017 bo"/>
      <sheetName val="2017"/>
      <sheetName val="Q1"/>
      <sheetName val="2015 IS_Tax Return"/>
      <sheetName val="2015 IS_Final"/>
      <sheetName val="2015 IS_Cons Final"/>
      <sheetName val="2015 Equity RF_Final"/>
      <sheetName val="2016 Equity RF_Draft"/>
      <sheetName val="2016 Q1 IS_Draft"/>
      <sheetName val="2016 cash activity"/>
      <sheetName val="2016 SCMCN activity"/>
      <sheetName val="FINAL Tri-County Tax Depr Calc"/>
      <sheetName val="2016 SCMCN acquisition"/>
      <sheetName val="2016 cross charge markup"/>
      <sheetName val="2016 Costs Held At ManageCo"/>
      <sheetName val="2016 nondeductibles"/>
      <sheetName val="2016 M&amp;E"/>
      <sheetName val="2016 Tri-County Assets"/>
      <sheetName val="Valley Acquisition"/>
      <sheetName val="State Apportionment"/>
      <sheetName val="FIN 48"/>
      <sheetName val="Entities"/>
      <sheetName val="propriet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D1" t="str">
            <v>GridLiance Holdco LP - Blackstone Power &amp; Natural Resources Holdco LP</v>
          </cell>
        </row>
        <row r="2">
          <cell r="D2"/>
        </row>
        <row r="3">
          <cell r="D3"/>
        </row>
        <row r="4">
          <cell r="D4"/>
        </row>
        <row r="5">
          <cell r="D5"/>
        </row>
        <row r="6">
          <cell r="D6"/>
        </row>
        <row r="7">
          <cell r="D7"/>
        </row>
        <row r="8">
          <cell r="D8"/>
        </row>
        <row r="9">
          <cell r="D9"/>
        </row>
        <row r="10">
          <cell r="D10"/>
        </row>
        <row r="11">
          <cell r="D11"/>
        </row>
        <row r="12">
          <cell r="D12"/>
        </row>
        <row r="13">
          <cell r="D13"/>
        </row>
        <row r="14">
          <cell r="D14"/>
        </row>
        <row r="15">
          <cell r="D15"/>
        </row>
        <row r="16">
          <cell r="D16"/>
        </row>
        <row r="17">
          <cell r="D17"/>
        </row>
        <row r="18">
          <cell r="D18"/>
        </row>
        <row r="19">
          <cell r="D19"/>
        </row>
        <row r="20">
          <cell r="D20"/>
        </row>
        <row r="21">
          <cell r="D21"/>
        </row>
        <row r="22">
          <cell r="D22"/>
        </row>
        <row r="23">
          <cell r="D23"/>
        </row>
        <row r="24">
          <cell r="D24"/>
        </row>
        <row r="25">
          <cell r="D25"/>
        </row>
        <row r="26">
          <cell r="D26"/>
        </row>
        <row r="27">
          <cell r="D27"/>
        </row>
        <row r="28">
          <cell r="D28"/>
        </row>
      </sheetData>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BRE"/>
      <sheetName val="PWREF-Cash"/>
      <sheetName val="PRWEF_Accrual"/>
      <sheetName val="compair"/>
      <sheetName val="YTD 2000"/>
      <sheetName val="Expensesdk"/>
      <sheetName val="Expense Escalation-Old-dk"/>
      <sheetName val="Occupancy"/>
      <sheetName val="2000GROSSUPDK"/>
      <sheetName val="Expense Historydk"/>
      <sheetName val="Escalation Invoice-Old"/>
      <sheetName val="Expense Reconciliation-Newdk"/>
      <sheetName val="Escalation Invoice #1"/>
      <sheetName val="Tax Escalation-Old"/>
      <sheetName val="Tax Invoice"/>
      <sheetName val="2001 Estimated Expensesdmk"/>
      <sheetName val="2001 Estimated Escalations"/>
      <sheetName val="2000 Estimated Invoice"/>
      <sheetName val="2000opexescfinal Argus Model"/>
      <sheetName val="base year list"/>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MAPPING"/>
      <sheetName val="Co ID Horizion-Oracle"/>
      <sheetName val="Named Ranges"/>
      <sheetName val="Funding Project Form"/>
      <sheetName val="Funding Project Types"/>
      <sheetName val="Funding Project # by Type"/>
      <sheetName val="Asset Locations-Legal Descripti"/>
      <sheetName val="Utility-Retirement Accts"/>
      <sheetName val="Cost Centers H-O"/>
      <sheetName val="Item Maint Form"/>
      <sheetName val="Item Master Maint Form #2"/>
      <sheetName val="Subinventories Loaded"/>
      <sheetName val="Categories.Subs"/>
      <sheetName val="Material Codes"/>
      <sheetName val="Material Request Form "/>
      <sheetName val="Material Return Authorization"/>
      <sheetName val="Inventory Issue Form"/>
      <sheetName val="New Supplier Request Form"/>
    </sheetNames>
    <sheetDataSet>
      <sheetData sheetId="0"/>
      <sheetData sheetId="1"/>
      <sheetData sheetId="2">
        <row r="2">
          <cell r="A2" t="str">
            <v>0000-07100-SUGS</v>
          </cell>
        </row>
        <row r="3">
          <cell r="C3" t="str">
            <v>7100-Accounting</v>
          </cell>
        </row>
        <row r="4">
          <cell r="C4" t="str">
            <v>7100-Santa Rosa Field Compression</v>
          </cell>
        </row>
        <row r="5">
          <cell r="C5" t="str">
            <v>7100-Environmental, Health &amp; Safety</v>
          </cell>
        </row>
        <row r="6">
          <cell r="C6" t="str">
            <v>7100-Keystone Field Compression</v>
          </cell>
        </row>
        <row r="7">
          <cell r="C7" t="str">
            <v>7100-Fort Worth Office</v>
          </cell>
        </row>
        <row r="8">
          <cell r="C8" t="str">
            <v>7100-Halley LP Gathering System</v>
          </cell>
        </row>
        <row r="9">
          <cell r="C9" t="str">
            <v>7100-Halley Plant (includes compressors within the plant)</v>
          </cell>
        </row>
        <row r="10">
          <cell r="C10" t="str">
            <v>7100-Walton Santa Rosa Field Compression</v>
          </cell>
        </row>
        <row r="11">
          <cell r="C11" t="str">
            <v>7100-Information Technology</v>
          </cell>
        </row>
        <row r="12">
          <cell r="A12" t="str">
            <v>7100-SUGS-Non-Discreitionary</v>
          </cell>
          <cell r="C12" t="str">
            <v>7100-Kermit Measurement Office</v>
          </cell>
        </row>
        <row r="13">
          <cell r="A13" t="str">
            <v>7100-SUGS-Safety</v>
          </cell>
          <cell r="C13" t="str">
            <v>7100-Keystone Gathering System</v>
          </cell>
        </row>
        <row r="14">
          <cell r="A14" t="str">
            <v>7100-SUGS-Profit Projects</v>
          </cell>
          <cell r="C14" t="str">
            <v>7100-Keystone Plant</v>
          </cell>
        </row>
        <row r="15">
          <cell r="A15" t="str">
            <v>7100-SUGS-Reliability</v>
          </cell>
          <cell r="C15" t="str">
            <v>7100-Midland District Office</v>
          </cell>
        </row>
        <row r="16">
          <cell r="A16" t="str">
            <v>7100-SUGS-Routine Replacements</v>
          </cell>
          <cell r="C16" t="str">
            <v>7100-Santa Rosa Gathering System</v>
          </cell>
        </row>
        <row r="17">
          <cell r="A17" t="str">
            <v>7110-Leapartners-Non-Discreitionary</v>
          </cell>
          <cell r="C17" t="str">
            <v>7100-Walton Santa Rosa Gathering System</v>
          </cell>
        </row>
        <row r="18">
          <cell r="A18" t="str">
            <v>7110-Leapartners-Safety</v>
          </cell>
          <cell r="C18" t="str">
            <v>7110-Lea County Eunice System</v>
          </cell>
        </row>
        <row r="19">
          <cell r="A19" t="str">
            <v>7110-Leapartners-Profit Projects</v>
          </cell>
          <cell r="C19" t="str">
            <v>7110-Lea County Jal System</v>
          </cell>
        </row>
        <row r="20">
          <cell r="A20" t="str">
            <v>7110-Leapartners-Reliability</v>
          </cell>
          <cell r="C20" t="str">
            <v>7110-Jal #3 Compression</v>
          </cell>
        </row>
        <row r="21">
          <cell r="A21" t="str">
            <v>7110-Leapartners-Routine Replacements</v>
          </cell>
          <cell r="C21" t="str">
            <v>7110-Lea County California System</v>
          </cell>
        </row>
        <row r="22">
          <cell r="A22" t="str">
            <v>7120-WTG-Non-Discreitionary</v>
          </cell>
          <cell r="C22" t="str">
            <v>7110-Jal #3 General Plant</v>
          </cell>
        </row>
        <row r="23">
          <cell r="A23" t="str">
            <v>7120-WTG-Safety</v>
          </cell>
          <cell r="C23" t="str">
            <v>7110-Jal Products Line</v>
          </cell>
        </row>
        <row r="24">
          <cell r="A24" t="str">
            <v>7120-WTG-Profit Projects</v>
          </cell>
          <cell r="C24" t="str">
            <v>7110-Lea County California Gathering</v>
          </cell>
        </row>
        <row r="25">
          <cell r="A25" t="str">
            <v>7120-WTG-Reliability</v>
          </cell>
          <cell r="C25" t="str">
            <v>7110-Lea County Eunice Gathering</v>
          </cell>
        </row>
        <row r="26">
          <cell r="A26" t="str">
            <v>7120-WTG-Routine Replacements</v>
          </cell>
          <cell r="C26" t="str">
            <v>7110-Lea County Gathering</v>
          </cell>
        </row>
        <row r="27">
          <cell r="A27" t="str">
            <v>7150-SU Pipeline-Non-Discreitionary</v>
          </cell>
          <cell r="C27" t="str">
            <v>7110-Lea County Jal Gathering</v>
          </cell>
        </row>
        <row r="28">
          <cell r="A28" t="str">
            <v>7150-SU Pipeline-Safety</v>
          </cell>
          <cell r="C28" t="str">
            <v>7110-Lea County Office</v>
          </cell>
        </row>
        <row r="29">
          <cell r="A29" t="str">
            <v>7150-SU Pipeline-Profit Projects</v>
          </cell>
          <cell r="C29" t="str">
            <v>7120-WTG Field Compression</v>
          </cell>
        </row>
        <row r="30">
          <cell r="A30" t="str">
            <v>7150-SU Pipeline-Reliability</v>
          </cell>
          <cell r="C30" t="str">
            <v>7120-WTG Gathering System</v>
          </cell>
        </row>
        <row r="31">
          <cell r="A31" t="str">
            <v>7150-SU Pipeline-Routine Replacements</v>
          </cell>
          <cell r="C31" t="str">
            <v>7120-WTG Office</v>
          </cell>
        </row>
        <row r="32">
          <cell r="A32" t="str">
            <v>7151-SUIGP-Non-Discreitionary</v>
          </cell>
          <cell r="C32" t="str">
            <v>7121-SU-West Texas Gathering Co.</v>
          </cell>
        </row>
        <row r="33">
          <cell r="A33" t="str">
            <v>7151-SUIGP-Safety</v>
          </cell>
          <cell r="C33" t="str">
            <v>7130-Mivida Genpar, LLC</v>
          </cell>
        </row>
        <row r="34">
          <cell r="A34" t="str">
            <v>7151-SUIGP-Profit Projects</v>
          </cell>
          <cell r="C34" t="str">
            <v>7150-Barstow Office</v>
          </cell>
        </row>
        <row r="35">
          <cell r="A35" t="str">
            <v>7151-SUIGP-Reliability</v>
          </cell>
          <cell r="C35" t="str">
            <v>7150-Barstow Radio Tower</v>
          </cell>
        </row>
        <row r="36">
          <cell r="A36" t="str">
            <v>7151-SUIGP-Routine Replacements</v>
          </cell>
          <cell r="C36" t="str">
            <v>7150-Block 16 Treater Field Compression</v>
          </cell>
        </row>
        <row r="37">
          <cell r="A37" t="str">
            <v>7200-SU Gas Energy-Non-Discreitionary</v>
          </cell>
          <cell r="C37" t="str">
            <v>7150-Block 16 Treater System</v>
          </cell>
        </row>
        <row r="38">
          <cell r="A38" t="str">
            <v>7200-SU Gas Energy-Safety</v>
          </cell>
          <cell r="C38" t="str">
            <v>7150-Coyanosa Gathering System</v>
          </cell>
        </row>
        <row r="39">
          <cell r="A39" t="str">
            <v>7200-SU Gas Energy-Profit Projects</v>
          </cell>
          <cell r="C39" t="str">
            <v>7150-Coyanosa Plant</v>
          </cell>
        </row>
        <row r="40">
          <cell r="A40" t="str">
            <v>7200-SU Gas Energy-Reliability</v>
          </cell>
          <cell r="C40" t="str">
            <v>7150-Coyanosa/WAHA Residue System</v>
          </cell>
        </row>
        <row r="41">
          <cell r="A41" t="str">
            <v>7200-SU Gas Energy-Routine Replacements</v>
          </cell>
          <cell r="C41" t="str">
            <v>7150-CRC Gathering System</v>
          </cell>
        </row>
        <row r="42">
          <cell r="A42" t="str">
            <v>7301-Grey Ranch-Non-Discreitionary</v>
          </cell>
          <cell r="C42" t="str">
            <v>7150-East Pecos Gathering System</v>
          </cell>
        </row>
        <row r="43">
          <cell r="A43" t="str">
            <v>7301-Grey Ranch-Safety</v>
          </cell>
          <cell r="C43" t="str">
            <v>7150-Farm Gathering System</v>
          </cell>
        </row>
        <row r="44">
          <cell r="A44" t="str">
            <v>7301-Grey Ranch-Profit Projects</v>
          </cell>
          <cell r="C44" t="str">
            <v>7150-Fort Stockton Gathering System</v>
          </cell>
        </row>
        <row r="45">
          <cell r="A45" t="str">
            <v>7301-Grey Ranch-Reliability</v>
          </cell>
          <cell r="C45" t="str">
            <v>7150-MiVida Gathering System</v>
          </cell>
        </row>
        <row r="46">
          <cell r="A46" t="str">
            <v>7301-Grey Ranch-Routine Replacements</v>
          </cell>
          <cell r="C46" t="str">
            <v>7150-MiVida Treater</v>
          </cell>
        </row>
        <row r="47">
          <cell r="C47" t="str">
            <v>7150-Monahams Office</v>
          </cell>
        </row>
        <row r="48">
          <cell r="C48" t="str">
            <v>7150-Mountain Gathering System</v>
          </cell>
        </row>
        <row r="49">
          <cell r="C49" t="str">
            <v>7150-Putnam Treater</v>
          </cell>
        </row>
        <row r="50">
          <cell r="C50" t="str">
            <v xml:space="preserve">7150-Rankin Gathering System </v>
          </cell>
        </row>
        <row r="51">
          <cell r="C51" t="str">
            <v>7150-Station 9 Field Compression</v>
          </cell>
        </row>
        <row r="52">
          <cell r="C52" t="str">
            <v>7150-East Pecos Field Compression</v>
          </cell>
        </row>
        <row r="53">
          <cell r="C53" t="str">
            <v>7150-Mountain Field Compression</v>
          </cell>
        </row>
        <row r="54">
          <cell r="C54" t="str">
            <v>7150-West Pecos Field Compression</v>
          </cell>
        </row>
        <row r="55">
          <cell r="C55" t="str">
            <v>7150-Coyanosa/WAHA Residue Sys Fld Comp</v>
          </cell>
        </row>
        <row r="56">
          <cell r="C56" t="str">
            <v>7150-CRC Field Compression</v>
          </cell>
        </row>
        <row r="57">
          <cell r="C57" t="str">
            <v>7150-Coyanosa Field Compression</v>
          </cell>
        </row>
        <row r="58">
          <cell r="C58" t="str">
            <v>7150-Rankin Compressors</v>
          </cell>
        </row>
        <row r="59">
          <cell r="C59" t="str">
            <v>7150-Station 157 Field Compression</v>
          </cell>
        </row>
        <row r="60">
          <cell r="C60" t="str">
            <v>7150-Station 157 Gathering System</v>
          </cell>
        </row>
        <row r="61">
          <cell r="C61" t="str">
            <v>7150-Two Freds Field Compression</v>
          </cell>
        </row>
        <row r="62">
          <cell r="C62" t="str">
            <v>7150-Station 9 Gathering System</v>
          </cell>
        </row>
        <row r="63">
          <cell r="C63" t="str">
            <v>7150-Fort Stockton Field Compression</v>
          </cell>
        </row>
        <row r="64">
          <cell r="C64" t="str">
            <v>7150-Tippett Plant</v>
          </cell>
        </row>
        <row r="65">
          <cell r="C65" t="str">
            <v>7150-Two Freds Gathering System</v>
          </cell>
        </row>
        <row r="66">
          <cell r="C66" t="str">
            <v>7150-West Pecos Gathering System</v>
          </cell>
        </row>
        <row r="67">
          <cell r="C67" t="str">
            <v>7151-Southern Union Intrastate Gas</v>
          </cell>
        </row>
        <row r="68">
          <cell r="C68" t="str">
            <v>7160-S U Gas Services Operating Co., Inc.</v>
          </cell>
        </row>
        <row r="69">
          <cell r="C69" t="str">
            <v>7200-Fort Worth Offfice</v>
          </cell>
        </row>
        <row r="70">
          <cell r="C70" t="str">
            <v>7200-Houston Sales Office</v>
          </cell>
        </row>
        <row r="71">
          <cell r="C71" t="str">
            <v xml:space="preserve">7200-Natural Gas Tading Departemnt </v>
          </cell>
        </row>
        <row r="72">
          <cell r="C72" t="str">
            <v>7300-Grey Ranch Plant Genpar, LP</v>
          </cell>
        </row>
        <row r="73">
          <cell r="C73" t="str">
            <v>7301-Grey Ranch LP Gathering System</v>
          </cell>
        </row>
        <row r="74">
          <cell r="C74" t="str">
            <v>7301-Grey Ranch LP Treater Plant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D and IF "/>
      <sheetName val="Meters"/>
      <sheetName val="EOG TGP vs HSC"/>
      <sheetName val="GregtoHallmark 12739"/>
      <sheetName val="PurchCCNG"/>
      <sheetName val="KMSales"/>
      <sheetName val="KMSales (2)"/>
      <sheetName val="EOG_DPricing"/>
      <sheetName val="EOG 31-4509"/>
      <sheetName val="Lamar_DPricing"/>
      <sheetName val="Rincon Esenjay DPricing"/>
      <sheetName val="Coronado_DPricing"/>
      <sheetName val="CIMA_DPricing"/>
      <sheetName val="TC Oil_Salt Creek"/>
      <sheetName val="Royal_DPricing"/>
      <sheetName val="Cinco_DPricing"/>
      <sheetName val="Bopco_DPricing"/>
      <sheetName val="Sandalwood _DPricing"/>
      <sheetName val="Cabot_WalterDailyVol"/>
      <sheetName val="GLODailyCabotWells"/>
      <sheetName val="GLODailyBossWell"/>
      <sheetName val="GLODailySterlingWells"/>
      <sheetName val="GLODailySabcoWells"/>
      <sheetName val="GLOAllocationActual"/>
      <sheetName val="Sales"/>
      <sheetName val="GathGMNew"/>
      <sheetName val="EIA 857"/>
      <sheetName val="OnyxAlloc"/>
      <sheetName val="OnyxSettlement"/>
      <sheetName val="CHESNUT WH"/>
      <sheetName val="HIGH ISLAND"/>
      <sheetName val="XTO"/>
      <sheetName val="SupplySettleGregTailgate"/>
      <sheetName val="CABOT 25TH"/>
      <sheetName val="COKINOS"/>
      <sheetName val="CONOCO"/>
      <sheetName val="GCGG"/>
      <sheetName val="TC OIL"/>
      <sheetName val="APACHE"/>
      <sheetName val="BOPCO RES"/>
      <sheetName val="CABOT EOM"/>
      <sheetName val="CHAPARRAL"/>
      <sheetName val="CHESNUT RES"/>
      <sheetName val="CIMA"/>
      <sheetName val="CINCO"/>
      <sheetName val="COPANO"/>
      <sheetName val="CORONADO"/>
      <sheetName val="DAVIS PET"/>
      <sheetName val="DELTA"/>
      <sheetName val="ELAND"/>
      <sheetName val="EOG"/>
      <sheetName val="KAISER"/>
      <sheetName val="KALER"/>
      <sheetName val="LAMAR"/>
      <sheetName val="LEGEND"/>
      <sheetName val="MAGNUM"/>
      <sheetName val="MARINER"/>
      <sheetName val="OSPREY"/>
      <sheetName val="PALACE"/>
      <sheetName val="PETRO GULF"/>
      <sheetName val="PETRO HUNT"/>
      <sheetName val="POGO"/>
      <sheetName val="REEF"/>
      <sheetName val="RINCON"/>
      <sheetName val="ROYAL"/>
      <sheetName val="SABCO"/>
      <sheetName val="SANDALWOOD"/>
      <sheetName val="SANDEL"/>
      <sheetName val="SHORELINE"/>
      <sheetName val="S CENTRAL"/>
      <sheetName val="SPUR"/>
      <sheetName val="STERLING"/>
      <sheetName val="TEXANA"/>
      <sheetName val="TX CRUDE"/>
      <sheetName val="UPSTREAM"/>
      <sheetName val="VIRTEX"/>
      <sheetName val="W&amp;T"/>
      <sheetName val="WYNN"/>
      <sheetName val="XTO RES"/>
      <sheetName val="ProdSettGregTailgate"/>
      <sheetName val="BOPCO LC FEE"/>
      <sheetName val="SupplySettleGregWellhead"/>
      <sheetName val="BOPCO WH"/>
      <sheetName val="H&amp;P"/>
      <sheetName val="MARITECH"/>
      <sheetName val="ProdSettGregWellhead"/>
      <sheetName val="Wire PmtSched"/>
      <sheetName val="Wire PmtSchedLiquids"/>
      <sheetName val="AP Upload"/>
      <sheetName val="25th PAYMENT"/>
      <sheetName val="28th PAYMENT"/>
      <sheetName val="TRRC CHECK"/>
      <sheetName val="EOM CHECKS"/>
      <sheetName val="EOM WIRES"/>
      <sheetName val="CheckWrite"/>
      <sheetName val="PmtSched"/>
      <sheetName val="WirePmtApprvl"/>
      <sheetName val="GregtoCCNG"/>
      <sheetName val="Cokinos_DPricing"/>
      <sheetName val="Texana_DPricing"/>
      <sheetName val="Copano_DPricing"/>
      <sheetName val="Sabco_DPricing"/>
      <sheetName val="Apache_DPricing"/>
      <sheetName val="XTO_DPricing"/>
      <sheetName val="GCGG_DPricing"/>
      <sheetName val="Rincon_DPricing"/>
    </sheetNames>
    <sheetDataSet>
      <sheetData sheetId="0" refreshError="1"/>
      <sheetData sheetId="1" refreshError="1">
        <row r="48">
          <cell r="A48" t="str">
            <v>GREGORY PLANT &amp; GATHERING</v>
          </cell>
          <cell r="G48" t="str">
            <v>MCF</v>
          </cell>
          <cell r="I48">
            <v>39995.375</v>
          </cell>
        </row>
        <row r="49">
          <cell r="A49" t="str">
            <v>30-3901-00</v>
          </cell>
          <cell r="C49" t="str">
            <v>TEXAS CRUDE SALES P</v>
          </cell>
          <cell r="D49" t="str">
            <v>Texas Crude Operator</v>
          </cell>
          <cell r="E49" t="str">
            <v>Plant Inlet</v>
          </cell>
          <cell r="F49" t="str">
            <v>Mo. Opt.</v>
          </cell>
          <cell r="G49">
            <v>0</v>
          </cell>
          <cell r="I49">
            <v>0</v>
          </cell>
        </row>
        <row r="50">
          <cell r="A50" t="str">
            <v>30-3901-24</v>
          </cell>
          <cell r="C50" t="str">
            <v>TEXAS CRUDE SALES P</v>
          </cell>
          <cell r="G50">
            <v>41519</v>
          </cell>
          <cell r="I50">
            <v>45051</v>
          </cell>
        </row>
        <row r="51">
          <cell r="A51" t="str">
            <v>30-3902-24</v>
          </cell>
          <cell r="C51" t="str">
            <v>904 Osprey Inlet</v>
          </cell>
          <cell r="D51" t="str">
            <v>Osprey</v>
          </cell>
          <cell r="E51" t="str">
            <v>Custody meter</v>
          </cell>
          <cell r="G51">
            <v>57122</v>
          </cell>
          <cell r="I51">
            <v>62149</v>
          </cell>
        </row>
        <row r="52">
          <cell r="A52" t="str">
            <v>31-0000-00</v>
          </cell>
          <cell r="C52" t="str">
            <v>GREGORY PLANT SALES C</v>
          </cell>
          <cell r="E52" t="str">
            <v>Plant Inlet Meter</v>
          </cell>
          <cell r="G52">
            <v>1561103</v>
          </cell>
          <cell r="I52">
            <v>1756242</v>
          </cell>
        </row>
        <row r="53">
          <cell r="A53" t="str">
            <v>31-0001-00</v>
          </cell>
          <cell r="C53" t="str">
            <v>GREGORY PLANT FUEL SALES P</v>
          </cell>
          <cell r="E53" t="str">
            <v>Plant Fuel</v>
          </cell>
          <cell r="G53">
            <v>34628</v>
          </cell>
          <cell r="I53">
            <v>36307</v>
          </cell>
        </row>
        <row r="54">
          <cell r="A54" t="str">
            <v>31-0002-00</v>
          </cell>
          <cell r="C54" t="str">
            <v>GREGORY RE-COMP. FUEL SALES P</v>
          </cell>
          <cell r="E54" t="str">
            <v>Plant Comp Fuel</v>
          </cell>
          <cell r="G54">
            <v>21994</v>
          </cell>
          <cell r="I54">
            <v>23251</v>
          </cell>
        </row>
        <row r="55">
          <cell r="A55" t="str">
            <v>31-0003-00</v>
          </cell>
          <cell r="C55" t="str">
            <v>#6 INLET COMPRESSOR SUCTION CHECK</v>
          </cell>
          <cell r="E55" t="str">
            <v>Plant Comp Fuel</v>
          </cell>
          <cell r="G55">
            <v>0</v>
          </cell>
          <cell r="I55">
            <v>0</v>
          </cell>
        </row>
        <row r="56">
          <cell r="A56" t="str">
            <v>31-0004-24</v>
          </cell>
          <cell r="C56" t="str">
            <v>CCNG 16" LEAN SYSTEM</v>
          </cell>
          <cell r="E56" t="str">
            <v>Gregory Plant Inlet</v>
          </cell>
          <cell r="G56">
            <v>341325</v>
          </cell>
          <cell r="I56">
            <v>367609</v>
          </cell>
        </row>
        <row r="57">
          <cell r="A57" t="str">
            <v>31-0005-24</v>
          </cell>
          <cell r="C57" t="str">
            <v>CCNG 16" RICH SYSTEM</v>
          </cell>
          <cell r="E57" t="str">
            <v>Gregory Plant Inlet</v>
          </cell>
          <cell r="G57">
            <v>442072</v>
          </cell>
          <cell r="I57">
            <v>476112</v>
          </cell>
        </row>
        <row r="58">
          <cell r="A58" t="str">
            <v>31-0006-00</v>
          </cell>
          <cell r="C58" t="str">
            <v xml:space="preserve">GREGORY RENTAL COMP. FUEL </v>
          </cell>
          <cell r="E58" t="str">
            <v>Plant Comp Fuel</v>
          </cell>
          <cell r="G58">
            <v>0</v>
          </cell>
          <cell r="I58">
            <v>0</v>
          </cell>
        </row>
        <row r="59">
          <cell r="A59" t="str">
            <v>31-0007-24</v>
          </cell>
          <cell r="C59" t="str">
            <v>HPL SALES C- 0983358-10</v>
          </cell>
          <cell r="E59" t="str">
            <v>Plant Ck Sales</v>
          </cell>
          <cell r="G59">
            <v>0</v>
          </cell>
          <cell r="I59">
            <v>0</v>
          </cell>
        </row>
        <row r="60">
          <cell r="A60" t="str">
            <v>0983358-10</v>
          </cell>
          <cell r="C60" t="str">
            <v xml:space="preserve">HPL SALES </v>
          </cell>
          <cell r="E60" t="str">
            <v>Plant Ck Sales</v>
          </cell>
          <cell r="G60">
            <v>0</v>
          </cell>
          <cell r="I60">
            <v>0</v>
          </cell>
        </row>
        <row r="61">
          <cell r="A61" t="str">
            <v>31-0008-24</v>
          </cell>
          <cell r="C61" t="str">
            <v>STEADMAN INLET C</v>
          </cell>
          <cell r="E61" t="str">
            <v>Custody meter</v>
          </cell>
          <cell r="G61">
            <v>560304</v>
          </cell>
          <cell r="I61">
            <v>650511</v>
          </cell>
        </row>
        <row r="62">
          <cell r="A62" t="str">
            <v>31-0009-00</v>
          </cell>
          <cell r="C62" t="str">
            <v>WELDER-FORD "A" INLET P</v>
          </cell>
          <cell r="D62" t="str">
            <v>Sandalwood</v>
          </cell>
          <cell r="E62" t="str">
            <v>Plant Inlet</v>
          </cell>
          <cell r="F62" t="str">
            <v>not proc</v>
          </cell>
          <cell r="G62">
            <v>0</v>
          </cell>
          <cell r="I62">
            <v>0</v>
          </cell>
        </row>
        <row r="63">
          <cell r="A63" t="str">
            <v>31-0010-24</v>
          </cell>
          <cell r="C63" t="str">
            <v>TEXANNA INLET P</v>
          </cell>
          <cell r="D63" t="str">
            <v>Texana</v>
          </cell>
          <cell r="E63" t="str">
            <v>Plant Inlet</v>
          </cell>
          <cell r="F63" t="str">
            <v>processed</v>
          </cell>
          <cell r="G63">
            <v>24130</v>
          </cell>
          <cell r="I63">
            <v>26256</v>
          </cell>
        </row>
        <row r="64">
          <cell r="A64" t="str">
            <v>31-0011-00</v>
          </cell>
          <cell r="C64" t="str">
            <v>GIBSON SIEN INLET P</v>
          </cell>
          <cell r="D64" t="str">
            <v>Alpine</v>
          </cell>
          <cell r="E64" t="str">
            <v>Plant Inlet</v>
          </cell>
          <cell r="F64" t="str">
            <v>processed</v>
          </cell>
          <cell r="G64">
            <v>1862</v>
          </cell>
          <cell r="I64">
            <v>2196</v>
          </cell>
        </row>
        <row r="65">
          <cell r="A65" t="str">
            <v>31-0012-00</v>
          </cell>
          <cell r="C65" t="str">
            <v>AMERICAN BANK INLET P</v>
          </cell>
          <cell r="D65" t="str">
            <v>Virtex</v>
          </cell>
          <cell r="E65" t="str">
            <v>Plant Inlet</v>
          </cell>
          <cell r="F65" t="str">
            <v>processed</v>
          </cell>
          <cell r="G65">
            <v>607</v>
          </cell>
          <cell r="I65">
            <v>708</v>
          </cell>
        </row>
        <row r="66">
          <cell r="A66" t="str">
            <v>31-0013-24</v>
          </cell>
          <cell r="C66" t="str">
            <v>Crosstex Sales to Regency/Texanna</v>
          </cell>
          <cell r="D66" t="str">
            <v>Virtex</v>
          </cell>
          <cell r="E66" t="str">
            <v>Plant Inlet</v>
          </cell>
          <cell r="F66" t="str">
            <v>processed</v>
          </cell>
          <cell r="G66">
            <v>0</v>
          </cell>
          <cell r="I66">
            <v>0</v>
          </cell>
        </row>
        <row r="67">
          <cell r="A67" t="str">
            <v>31-0014-00</v>
          </cell>
          <cell r="C67" t="str">
            <v>HARVEY UNIT #1 INLET P</v>
          </cell>
          <cell r="D67" t="str">
            <v>Magnum</v>
          </cell>
          <cell r="E67" t="str">
            <v>Plant Inlet</v>
          </cell>
          <cell r="F67" t="str">
            <v>processed</v>
          </cell>
          <cell r="G67">
            <v>6373</v>
          </cell>
          <cell r="I67">
            <v>7431</v>
          </cell>
        </row>
        <row r="68">
          <cell r="A68" t="str">
            <v>31-0015-00</v>
          </cell>
          <cell r="C68" t="str">
            <v>A.-EAST WHITE POINT INLET P</v>
          </cell>
          <cell r="D68" t="str">
            <v>Abraxas / Marathon</v>
          </cell>
          <cell r="E68" t="str">
            <v>Plant Inlet</v>
          </cell>
          <cell r="F68" t="str">
            <v>not proc</v>
          </cell>
          <cell r="G68">
            <v>0</v>
          </cell>
          <cell r="I68">
            <v>0</v>
          </cell>
        </row>
        <row r="69">
          <cell r="A69" t="str">
            <v>31-0015-24</v>
          </cell>
          <cell r="C69" t="str">
            <v>A.-EAST WHITE POINT INLET P</v>
          </cell>
          <cell r="D69" t="str">
            <v>Abraxas / Marathon</v>
          </cell>
          <cell r="E69" t="str">
            <v>Plant Inlet</v>
          </cell>
          <cell r="F69" t="str">
            <v>not proc</v>
          </cell>
          <cell r="G69">
            <v>40170</v>
          </cell>
          <cell r="I69">
            <v>46395</v>
          </cell>
        </row>
        <row r="70">
          <cell r="A70" t="str">
            <v>31-0016-00</v>
          </cell>
          <cell r="C70" t="str">
            <v>MARATHON CENTRAL INLET P</v>
          </cell>
          <cell r="D70" t="str">
            <v>Abraxas / Marathon</v>
          </cell>
          <cell r="E70" t="str">
            <v>Plant Inlet</v>
          </cell>
          <cell r="F70" t="str">
            <v>not proc</v>
          </cell>
          <cell r="G70">
            <v>0</v>
          </cell>
          <cell r="I70">
            <v>0</v>
          </cell>
        </row>
        <row r="71">
          <cell r="A71" t="str">
            <v>31-0016-24</v>
          </cell>
          <cell r="C71" t="str">
            <v>MARATHON CENTRAL INLET P</v>
          </cell>
          <cell r="D71" t="str">
            <v>Abraxas / Marathon</v>
          </cell>
          <cell r="E71" t="str">
            <v>Plant Inlet</v>
          </cell>
          <cell r="F71" t="str">
            <v>not proc</v>
          </cell>
          <cell r="G71">
            <v>38625</v>
          </cell>
          <cell r="I71">
            <v>45921</v>
          </cell>
        </row>
        <row r="72">
          <cell r="A72" t="str">
            <v>31-0018-24</v>
          </cell>
          <cell r="C72" t="str">
            <v>KIRK A-4</v>
          </cell>
          <cell r="D72" t="str">
            <v>EOG</v>
          </cell>
          <cell r="E72" t="str">
            <v>Plant Inlet</v>
          </cell>
          <cell r="F72" t="str">
            <v>processed</v>
          </cell>
          <cell r="G72">
            <v>3621</v>
          </cell>
          <cell r="I72">
            <v>4167</v>
          </cell>
        </row>
        <row r="73">
          <cell r="A73" t="str">
            <v>31-0019-00</v>
          </cell>
          <cell r="C73" t="str">
            <v>CABLE #1 INLET P</v>
          </cell>
          <cell r="D73" t="str">
            <v>Bass Ent</v>
          </cell>
          <cell r="E73" t="str">
            <v>Plant Inlet</v>
          </cell>
          <cell r="F73" t="str">
            <v>not proc</v>
          </cell>
          <cell r="G73">
            <v>0</v>
          </cell>
          <cell r="I73">
            <v>0</v>
          </cell>
        </row>
        <row r="74">
          <cell r="A74" t="str">
            <v>31-0020-24</v>
          </cell>
          <cell r="C74" t="str">
            <v>SUPERIOR NATURAL GAS / WALTER OIL &amp; GAS</v>
          </cell>
          <cell r="D74" t="str">
            <v>Walters Oil &amp; Gas</v>
          </cell>
          <cell r="E74" t="str">
            <v>Plant Inlet</v>
          </cell>
          <cell r="F74" t="str">
            <v>not proc</v>
          </cell>
          <cell r="G74">
            <v>65825</v>
          </cell>
          <cell r="I74">
            <v>77276</v>
          </cell>
        </row>
        <row r="75">
          <cell r="A75" t="str">
            <v>31-0021-00</v>
          </cell>
          <cell r="C75" t="str">
            <v>WELDER C 172 P</v>
          </cell>
          <cell r="D75" t="str">
            <v>Sandalwood</v>
          </cell>
          <cell r="E75" t="str">
            <v>Plant Inlet</v>
          </cell>
          <cell r="F75" t="str">
            <v>not proc</v>
          </cell>
          <cell r="G75">
            <v>0</v>
          </cell>
          <cell r="I75">
            <v>0</v>
          </cell>
        </row>
        <row r="76">
          <cell r="A76" t="str">
            <v>31-0022-00</v>
          </cell>
          <cell r="C76" t="str">
            <v>PG&amp;E SALES P</v>
          </cell>
          <cell r="E76" t="str">
            <v>Check meter</v>
          </cell>
          <cell r="G76">
            <v>0</v>
          </cell>
          <cell r="I76">
            <v>0</v>
          </cell>
        </row>
        <row r="77">
          <cell r="A77" t="str">
            <v>31-0023-00</v>
          </cell>
          <cell r="C77" t="str">
            <v>PHILLIPS #1 INLET P</v>
          </cell>
          <cell r="D77" t="str">
            <v>Sandalwood</v>
          </cell>
          <cell r="E77" t="str">
            <v>Plant Inlet</v>
          </cell>
          <cell r="F77" t="str">
            <v>processed</v>
          </cell>
          <cell r="G77">
            <v>683</v>
          </cell>
          <cell r="I77">
            <v>776</v>
          </cell>
        </row>
        <row r="78">
          <cell r="A78" t="str">
            <v>31-0024-00</v>
          </cell>
          <cell r="C78" t="str">
            <v>GARRETT LEASE</v>
          </cell>
          <cell r="D78" t="str">
            <v>Royal Oil and Gas</v>
          </cell>
          <cell r="E78" t="str">
            <v>Plant Inlet</v>
          </cell>
          <cell r="F78" t="str">
            <v>processed</v>
          </cell>
          <cell r="G78">
            <v>7556</v>
          </cell>
          <cell r="I78">
            <v>9289</v>
          </cell>
        </row>
        <row r="79">
          <cell r="A79" t="str">
            <v>31-0024-01</v>
          </cell>
          <cell r="C79" t="str">
            <v>GARRETT LEASE</v>
          </cell>
          <cell r="D79" t="str">
            <v>Royal Oil and Gas</v>
          </cell>
          <cell r="E79" t="str">
            <v>Plant Inlet</v>
          </cell>
          <cell r="F79" t="str">
            <v>processed</v>
          </cell>
          <cell r="G79">
            <v>0</v>
          </cell>
          <cell r="I79">
            <v>0</v>
          </cell>
        </row>
        <row r="80">
          <cell r="A80" t="str">
            <v>31-0025-01</v>
          </cell>
          <cell r="C80" t="str">
            <v>DAVIS GULF COAST INLET P</v>
          </cell>
          <cell r="D80" t="str">
            <v>Davis Gulf Coast</v>
          </cell>
          <cell r="E80" t="str">
            <v>Plant Inlet</v>
          </cell>
          <cell r="F80" t="str">
            <v>processed</v>
          </cell>
          <cell r="G80">
            <v>0</v>
          </cell>
          <cell r="I80">
            <v>0</v>
          </cell>
        </row>
        <row r="81">
          <cell r="A81" t="str">
            <v>31-0026-24</v>
          </cell>
          <cell r="C81" t="str">
            <v>GRANT #1 &amp; #2 INLET P / WALTER OIL &amp; GAS</v>
          </cell>
          <cell r="D81" t="str">
            <v>Walters Oil and Gas</v>
          </cell>
          <cell r="E81" t="str">
            <v>Plant Inlet</v>
          </cell>
          <cell r="F81" t="str">
            <v>processed</v>
          </cell>
          <cell r="G81">
            <v>123713</v>
          </cell>
          <cell r="I81">
            <v>142520</v>
          </cell>
        </row>
        <row r="82">
          <cell r="A82" t="str">
            <v>31-0027-01</v>
          </cell>
          <cell r="C82" t="str">
            <v>OXYCHEM TO ST. CHARLES INLET P</v>
          </cell>
          <cell r="D82" t="str">
            <v>Shoreline</v>
          </cell>
          <cell r="E82" t="str">
            <v>Plant Inlet</v>
          </cell>
          <cell r="F82" t="str">
            <v>processed</v>
          </cell>
          <cell r="G82">
            <v>0</v>
          </cell>
          <cell r="I82">
            <v>0</v>
          </cell>
        </row>
        <row r="83">
          <cell r="A83" t="str">
            <v>31-0028-00</v>
          </cell>
          <cell r="C83" t="str">
            <v>RACHAEL TAFT #1</v>
          </cell>
          <cell r="D83" t="str">
            <v>Gulf Coast Gas Corp</v>
          </cell>
          <cell r="F83" t="str">
            <v>processed</v>
          </cell>
          <cell r="G83">
            <v>0</v>
          </cell>
          <cell r="I83">
            <v>0</v>
          </cell>
        </row>
        <row r="84">
          <cell r="A84" t="str">
            <v>31-0029-24</v>
          </cell>
          <cell r="C84" t="str">
            <v>GREGORY TO HALLMARK</v>
          </cell>
          <cell r="D84" t="str">
            <v>Cosstex</v>
          </cell>
          <cell r="E84" t="str">
            <v>Sale</v>
          </cell>
          <cell r="F84" t="str">
            <v>processed</v>
          </cell>
          <cell r="G84">
            <v>1047065</v>
          </cell>
          <cell r="I84">
            <v>1111638</v>
          </cell>
        </row>
        <row r="85">
          <cell r="A85" t="str">
            <v>31-0030-24</v>
          </cell>
          <cell r="C85" t="str">
            <v>FLINN #1</v>
          </cell>
          <cell r="D85" t="str">
            <v>Marathon</v>
          </cell>
          <cell r="E85" t="str">
            <v>Plant Inlet</v>
          </cell>
          <cell r="F85" t="str">
            <v>not proc</v>
          </cell>
          <cell r="G85">
            <v>43550</v>
          </cell>
          <cell r="I85">
            <v>51778</v>
          </cell>
        </row>
        <row r="86">
          <cell r="A86" t="str">
            <v>31-0031-24</v>
          </cell>
          <cell r="C86" t="str">
            <v>Sien #1</v>
          </cell>
          <cell r="G86">
            <v>184719</v>
          </cell>
          <cell r="I86">
            <v>206151</v>
          </cell>
        </row>
        <row r="87">
          <cell r="A87" t="str">
            <v>31-4509-24</v>
          </cell>
          <cell r="C87" t="str">
            <v>NUECES BAY #1</v>
          </cell>
          <cell r="D87" t="str">
            <v>Marathon</v>
          </cell>
          <cell r="E87" t="str">
            <v>Plant Inlet</v>
          </cell>
          <cell r="F87" t="str">
            <v>not proc</v>
          </cell>
          <cell r="G87">
            <v>109029</v>
          </cell>
          <cell r="I87">
            <v>131817</v>
          </cell>
        </row>
        <row r="88">
          <cell r="A88" t="str">
            <v>31-4510-00</v>
          </cell>
          <cell r="C88" t="str">
            <v>MARATHON-PLYMOUTH FLD. INLET P</v>
          </cell>
          <cell r="D88" t="str">
            <v>Marathon</v>
          </cell>
          <cell r="E88" t="str">
            <v>Plant Inlet</v>
          </cell>
          <cell r="F88" t="str">
            <v>not proc</v>
          </cell>
          <cell r="G88">
            <v>425</v>
          </cell>
          <cell r="I88">
            <v>453</v>
          </cell>
        </row>
        <row r="89">
          <cell r="A89" t="str">
            <v>31-4512-00</v>
          </cell>
          <cell r="C89" t="str">
            <v>CROSSTEX TO SOUTH TX CENTRAL (Eff. 12/04)</v>
          </cell>
          <cell r="D89" t="str">
            <v>South TX Central</v>
          </cell>
          <cell r="E89" t="str">
            <v>Sale</v>
          </cell>
          <cell r="F89" t="str">
            <v>not proc</v>
          </cell>
          <cell r="G89">
            <v>29</v>
          </cell>
          <cell r="I89">
            <v>34</v>
          </cell>
        </row>
        <row r="90">
          <cell r="A90" t="str">
            <v>31-4513-00</v>
          </cell>
          <cell r="C90" t="str">
            <v>W.L. ROOTS #1</v>
          </cell>
          <cell r="D90" t="str">
            <v>Onyx Gas Marketing/Kriken O&amp;G</v>
          </cell>
          <cell r="E90" t="str">
            <v>Sale</v>
          </cell>
          <cell r="F90" t="str">
            <v>not proc</v>
          </cell>
          <cell r="G90">
            <v>0</v>
          </cell>
          <cell r="I90">
            <v>0</v>
          </cell>
        </row>
        <row r="91">
          <cell r="A91" t="str">
            <v>31-4513-24</v>
          </cell>
          <cell r="C91" t="str">
            <v>W.L. ROOTS #1</v>
          </cell>
          <cell r="D91" t="str">
            <v>Onyx Gas Marketing/Kriken O&amp;G</v>
          </cell>
          <cell r="E91" t="str">
            <v>Sale</v>
          </cell>
          <cell r="F91" t="str">
            <v>not proc</v>
          </cell>
          <cell r="G91">
            <v>22</v>
          </cell>
          <cell r="I91">
            <v>22</v>
          </cell>
        </row>
        <row r="92">
          <cell r="A92" t="str">
            <v>31-4520-00</v>
          </cell>
          <cell r="C92" t="str">
            <v>ESENJAY-MAUCH #1 INLET P</v>
          </cell>
          <cell r="D92" t="str">
            <v>Esenjay</v>
          </cell>
          <cell r="E92" t="str">
            <v>Plant Inlet</v>
          </cell>
          <cell r="F92" t="str">
            <v>not proc</v>
          </cell>
          <cell r="G92">
            <v>0</v>
          </cell>
          <cell r="I92">
            <v>0</v>
          </cell>
        </row>
        <row r="93">
          <cell r="A93" t="str">
            <v>31-4521-00</v>
          </cell>
          <cell r="C93" t="str">
            <v>BARGO-WALDO HAISLEY #1 INLET P</v>
          </cell>
          <cell r="D93" t="str">
            <v>Bargo</v>
          </cell>
          <cell r="E93" t="str">
            <v>Plant Inlet</v>
          </cell>
          <cell r="F93" t="str">
            <v>processed</v>
          </cell>
          <cell r="G93">
            <v>0</v>
          </cell>
          <cell r="I93">
            <v>0</v>
          </cell>
        </row>
        <row r="94">
          <cell r="A94" t="str">
            <v>31-4521-24</v>
          </cell>
          <cell r="C94" t="str">
            <v>BARGO-WALDO HAISLEY #1 INLET P</v>
          </cell>
          <cell r="D94" t="str">
            <v>Bargo</v>
          </cell>
          <cell r="E94" t="str">
            <v>Plant Inlet</v>
          </cell>
          <cell r="F94" t="str">
            <v>processed</v>
          </cell>
          <cell r="G94">
            <v>2654</v>
          </cell>
          <cell r="I94">
            <v>3158</v>
          </cell>
        </row>
        <row r="95">
          <cell r="A95" t="str">
            <v>31-4530-24</v>
          </cell>
          <cell r="C95" t="str">
            <v>PRIDAY #1 INLET P</v>
          </cell>
          <cell r="D95" t="str">
            <v>Louis Dryfus</v>
          </cell>
          <cell r="E95" t="str">
            <v>Plant Inlet</v>
          </cell>
          <cell r="F95" t="str">
            <v>processed</v>
          </cell>
          <cell r="G95">
            <v>2606</v>
          </cell>
          <cell r="I95">
            <v>3153</v>
          </cell>
        </row>
        <row r="96">
          <cell r="A96" t="str">
            <v>31-4534-00</v>
          </cell>
          <cell r="C96" t="str">
            <v xml:space="preserve">S. MOORE #1 </v>
          </cell>
          <cell r="D96" t="str">
            <v>Hesco Gathering Co.</v>
          </cell>
          <cell r="E96" t="str">
            <v>Plant Inlet</v>
          </cell>
          <cell r="F96" t="str">
            <v>processed</v>
          </cell>
          <cell r="G96">
            <v>0</v>
          </cell>
          <cell r="I96">
            <v>0</v>
          </cell>
        </row>
        <row r="97">
          <cell r="A97" t="str">
            <v>31-4535-00</v>
          </cell>
          <cell r="C97" t="str">
            <v>MAGNUM-MCKAMEY INLET P</v>
          </cell>
          <cell r="D97" t="str">
            <v>Magnum</v>
          </cell>
          <cell r="E97" t="str">
            <v>Plant Inlet</v>
          </cell>
          <cell r="F97" t="str">
            <v>processed</v>
          </cell>
          <cell r="G97">
            <v>2144</v>
          </cell>
          <cell r="I97">
            <v>2467</v>
          </cell>
        </row>
        <row r="98">
          <cell r="A98" t="str">
            <v>31-4536-24</v>
          </cell>
          <cell r="C98" t="str">
            <v>DREYFUS-HUNT #1 INLET P</v>
          </cell>
          <cell r="D98" t="str">
            <v>Louis Dryfus</v>
          </cell>
          <cell r="E98" t="str">
            <v>Plant Inlet</v>
          </cell>
          <cell r="F98" t="str">
            <v>processed</v>
          </cell>
          <cell r="G98">
            <v>5291</v>
          </cell>
          <cell r="I98">
            <v>6624</v>
          </cell>
        </row>
        <row r="99">
          <cell r="A99" t="str">
            <v>31-4537-00</v>
          </cell>
          <cell r="C99" t="str">
            <v>INGLESIDE SALES TP PLX REFINERY</v>
          </cell>
          <cell r="D99" t="str">
            <v>PLX Ingleside</v>
          </cell>
          <cell r="E99" t="str">
            <v>Misc. Sales</v>
          </cell>
          <cell r="G99">
            <v>539</v>
          </cell>
          <cell r="I99">
            <v>611</v>
          </cell>
        </row>
        <row r="100">
          <cell r="A100" t="str">
            <v>31-4548-00</v>
          </cell>
          <cell r="C100" t="str">
            <v>SCHMIDT - CRITES</v>
          </cell>
          <cell r="E100" t="str">
            <v>Check meter</v>
          </cell>
          <cell r="G100">
            <v>0</v>
          </cell>
          <cell r="I100">
            <v>0</v>
          </cell>
        </row>
        <row r="101">
          <cell r="A101" t="str">
            <v>31-4560-24</v>
          </cell>
          <cell r="C101" t="str">
            <v>CABOT INLET P</v>
          </cell>
          <cell r="D101" t="str">
            <v>Cabot Oil &amp; Gas</v>
          </cell>
          <cell r="E101" t="str">
            <v>Plant Inlet</v>
          </cell>
          <cell r="F101" t="str">
            <v>split</v>
          </cell>
          <cell r="G101">
            <v>20205</v>
          </cell>
          <cell r="I101">
            <v>22855</v>
          </cell>
        </row>
        <row r="102">
          <cell r="A102" t="str">
            <v>31-4561-24</v>
          </cell>
          <cell r="C102" t="str">
            <v>CABOT SERRANO ST TR 324 #1</v>
          </cell>
          <cell r="D102" t="str">
            <v>Cabot Oil &amp; Gas</v>
          </cell>
          <cell r="F102" t="str">
            <v>not proc</v>
          </cell>
          <cell r="G102">
            <v>0</v>
          </cell>
          <cell r="I102">
            <v>0</v>
          </cell>
        </row>
        <row r="103">
          <cell r="A103" t="str">
            <v>31-4562-00</v>
          </cell>
          <cell r="C103" t="str">
            <v>REDFISH BAY ST TR 321 INLET P</v>
          </cell>
          <cell r="D103" t="str">
            <v>Magnum</v>
          </cell>
          <cell r="E103" t="str">
            <v>Plant Inlet</v>
          </cell>
          <cell r="F103" t="str">
            <v>processed</v>
          </cell>
          <cell r="G103">
            <v>3550</v>
          </cell>
          <cell r="I103">
            <v>3861</v>
          </cell>
        </row>
        <row r="104">
          <cell r="A104" t="str">
            <v>31-4563-24</v>
          </cell>
          <cell r="C104" t="str">
            <v>Schmidt-Hunt</v>
          </cell>
          <cell r="D104" t="str">
            <v>Reliant Energy Entex</v>
          </cell>
          <cell r="E104" t="str">
            <v>Misc. Sales</v>
          </cell>
          <cell r="G104">
            <v>0</v>
          </cell>
          <cell r="I104">
            <v>0</v>
          </cell>
        </row>
        <row r="105">
          <cell r="A105" t="str">
            <v>31-4564-00</v>
          </cell>
          <cell r="C105" t="str">
            <v>MAGNUM-BARTOSH C.P. INLET P</v>
          </cell>
          <cell r="D105" t="str">
            <v>Magnum</v>
          </cell>
          <cell r="E105" t="str">
            <v>Plant Inlet</v>
          </cell>
          <cell r="F105" t="str">
            <v>processed</v>
          </cell>
          <cell r="G105">
            <v>9032</v>
          </cell>
          <cell r="I105">
            <v>10592</v>
          </cell>
        </row>
        <row r="106">
          <cell r="A106" t="str">
            <v>31-4565-00</v>
          </cell>
          <cell r="C106" t="str">
            <v>Magnum Harvey #1 Inlet</v>
          </cell>
          <cell r="E106" t="str">
            <v>Check meter</v>
          </cell>
          <cell r="G106">
            <v>0</v>
          </cell>
          <cell r="I106">
            <v>0</v>
          </cell>
        </row>
        <row r="107">
          <cell r="A107" t="str">
            <v>31-4566-00</v>
          </cell>
          <cell r="C107" t="str">
            <v>LAMAR GAS LIFT SALES P</v>
          </cell>
          <cell r="D107" t="str">
            <v>Lamar</v>
          </cell>
          <cell r="E107" t="str">
            <v>Misc. Sales</v>
          </cell>
          <cell r="G107">
            <v>0</v>
          </cell>
          <cell r="I107">
            <v>0</v>
          </cell>
        </row>
        <row r="108">
          <cell r="A108" t="str">
            <v>31-4566-30</v>
          </cell>
          <cell r="C108" t="str">
            <v>L-GAS LIFT HIGH FLOW  SALES  P</v>
          </cell>
          <cell r="D108" t="str">
            <v>Lamar</v>
          </cell>
          <cell r="E108" t="str">
            <v>Misc. Sales</v>
          </cell>
          <cell r="F108" t="str">
            <v>meter fee</v>
          </cell>
          <cell r="G108">
            <v>0</v>
          </cell>
          <cell r="I108">
            <v>0</v>
          </cell>
        </row>
        <row r="109">
          <cell r="A109" t="str">
            <v>31-4567-00</v>
          </cell>
          <cell r="C109" t="str">
            <v>STATE TRACT 321 &amp; 322 INLET P</v>
          </cell>
          <cell r="D109" t="str">
            <v>Lamar</v>
          </cell>
          <cell r="E109" t="str">
            <v>Plant Inlet</v>
          </cell>
          <cell r="F109" t="str">
            <v>processed</v>
          </cell>
          <cell r="G109">
            <v>0</v>
          </cell>
          <cell r="I109">
            <v>0</v>
          </cell>
        </row>
        <row r="110">
          <cell r="A110" t="str">
            <v>31-4568-24</v>
          </cell>
          <cell r="C110" t="str">
            <v>SCHMIDT #1</v>
          </cell>
          <cell r="D110" t="str">
            <v>Lamar</v>
          </cell>
          <cell r="E110" t="str">
            <v>Plant Inlet</v>
          </cell>
          <cell r="F110" t="str">
            <v>processed</v>
          </cell>
          <cell r="G110">
            <v>0</v>
          </cell>
          <cell r="I110">
            <v>0</v>
          </cell>
        </row>
        <row r="111">
          <cell r="A111" t="str">
            <v>31-4569-24</v>
          </cell>
          <cell r="C111" t="str">
            <v>DHW GU#1</v>
          </cell>
          <cell r="D111" t="str">
            <v>EOG</v>
          </cell>
          <cell r="E111" t="str">
            <v>Plant Inlet</v>
          </cell>
          <cell r="F111" t="str">
            <v>processed</v>
          </cell>
          <cell r="G111">
            <v>5034</v>
          </cell>
          <cell r="I111">
            <v>5753</v>
          </cell>
        </row>
        <row r="112">
          <cell r="A112" t="str">
            <v>31-4570-00</v>
          </cell>
          <cell r="C112" t="str">
            <v>KELLY BELL PORT. 13-2 INLET</v>
          </cell>
          <cell r="D112" t="str">
            <v>Richardson Products</v>
          </cell>
          <cell r="E112" t="str">
            <v>Plant Inlet</v>
          </cell>
          <cell r="F112" t="str">
            <v>not proc</v>
          </cell>
          <cell r="G112">
            <v>537</v>
          </cell>
          <cell r="I112">
            <v>625</v>
          </cell>
        </row>
        <row r="113">
          <cell r="A113" t="str">
            <v>31-4571-24</v>
          </cell>
          <cell r="C113" t="str">
            <v>COPANO BAY TO GRG PLT INL C</v>
          </cell>
          <cell r="E113" t="str">
            <v>Check meter</v>
          </cell>
          <cell r="G113">
            <v>674248</v>
          </cell>
          <cell r="I113">
            <v>776060</v>
          </cell>
        </row>
        <row r="114">
          <cell r="A114" t="str">
            <v>31-4573-00</v>
          </cell>
          <cell r="C114" t="str">
            <v>LANGHAM PET.-HARVEY #1 INLET P</v>
          </cell>
          <cell r="D114" t="str">
            <v>Spur Operating</v>
          </cell>
          <cell r="E114" t="str">
            <v>Plant Inlet</v>
          </cell>
          <cell r="F114" t="str">
            <v>processed</v>
          </cell>
          <cell r="G114">
            <v>1057</v>
          </cell>
          <cell r="I114">
            <v>1340</v>
          </cell>
        </row>
        <row r="115">
          <cell r="A115" t="str">
            <v>31-4580-00</v>
          </cell>
          <cell r="C115" t="str">
            <v>LAMAR STATE TRACT C.P. INLET C</v>
          </cell>
          <cell r="D115" t="str">
            <v>Lamar</v>
          </cell>
          <cell r="E115" t="str">
            <v>Plant Inlet</v>
          </cell>
          <cell r="F115" t="str">
            <v>processed</v>
          </cell>
          <cell r="G115">
            <v>386</v>
          </cell>
          <cell r="I115">
            <v>406</v>
          </cell>
        </row>
        <row r="116">
          <cell r="A116" t="str">
            <v>31-4581-24</v>
          </cell>
          <cell r="C116" t="str">
            <v>SANDALWOOD EXPLORATION, LP</v>
          </cell>
          <cell r="D116" t="str">
            <v>Samson</v>
          </cell>
          <cell r="E116" t="str">
            <v>Plant Inlet</v>
          </cell>
          <cell r="F116" t="str">
            <v>processed</v>
          </cell>
          <cell r="G116">
            <v>15856</v>
          </cell>
          <cell r="I116">
            <v>18059</v>
          </cell>
        </row>
        <row r="117">
          <cell r="A117" t="str">
            <v>31-4589-24</v>
          </cell>
          <cell r="C117" t="str">
            <v>BASS 2" Interconnect</v>
          </cell>
          <cell r="D117" t="str">
            <v>Richardson Products</v>
          </cell>
          <cell r="E117" t="str">
            <v>Plant Inlet</v>
          </cell>
          <cell r="F117" t="str">
            <v>not proc</v>
          </cell>
          <cell r="G117">
            <v>21510</v>
          </cell>
          <cell r="I117">
            <v>25063</v>
          </cell>
        </row>
        <row r="118">
          <cell r="A118" t="str">
            <v>31-4590-24</v>
          </cell>
          <cell r="C118" t="str">
            <v>CR 69 Delivery</v>
          </cell>
          <cell r="D118" t="str">
            <v>Copano Energy Services</v>
          </cell>
          <cell r="E118" t="str">
            <v>Plant Inlet</v>
          </cell>
          <cell r="F118" t="str">
            <v>processed</v>
          </cell>
          <cell r="G118">
            <v>0</v>
          </cell>
          <cell r="I118">
            <v>0</v>
          </cell>
        </row>
        <row r="119">
          <cell r="A119" t="str">
            <v>31-4591-24</v>
          </cell>
          <cell r="C119" t="str">
            <v>ONYX-EAST WHITE POINT INLET P</v>
          </cell>
          <cell r="D119" t="str">
            <v>Onyx</v>
          </cell>
          <cell r="E119" t="str">
            <v>Purch from Onyx</v>
          </cell>
          <cell r="F119" t="str">
            <v>not proc</v>
          </cell>
          <cell r="G119">
            <v>19564</v>
          </cell>
          <cell r="I119">
            <v>21559</v>
          </cell>
        </row>
        <row r="120">
          <cell r="A120" t="str">
            <v>31-4591-00</v>
          </cell>
          <cell r="C120" t="str">
            <v>ONYX-EAST WHITE POINT INLET P</v>
          </cell>
          <cell r="D120" t="str">
            <v>Onyx</v>
          </cell>
          <cell r="E120" t="str">
            <v>Purch from Onyx</v>
          </cell>
          <cell r="F120" t="str">
            <v>not proc</v>
          </cell>
          <cell r="G120">
            <v>0</v>
          </cell>
          <cell r="I120">
            <v>0</v>
          </cell>
        </row>
        <row r="121">
          <cell r="A121" t="str">
            <v>31-4592-00</v>
          </cell>
          <cell r="C121" t="str">
            <v>LONDON INLET P</v>
          </cell>
          <cell r="D121" t="str">
            <v>Royal / Shoreline</v>
          </cell>
          <cell r="E121" t="str">
            <v>Plant Inlet</v>
          </cell>
          <cell r="F121" t="str">
            <v>split</v>
          </cell>
          <cell r="G121">
            <v>0</v>
          </cell>
          <cell r="I121">
            <v>0</v>
          </cell>
        </row>
        <row r="122">
          <cell r="A122" t="str">
            <v>31-4593-24</v>
          </cell>
          <cell r="C122" t="str">
            <v>BASS-PORTLAND G.U. D-5</v>
          </cell>
          <cell r="D122" t="str">
            <v>Richardson Products</v>
          </cell>
          <cell r="E122" t="str">
            <v>Plant Inlet</v>
          </cell>
          <cell r="F122" t="str">
            <v>not proc</v>
          </cell>
          <cell r="G122">
            <v>36024</v>
          </cell>
          <cell r="I122">
            <v>41970</v>
          </cell>
        </row>
        <row r="123">
          <cell r="A123" t="str">
            <v>31-4594-00</v>
          </cell>
          <cell r="C123" t="str">
            <v>BASS-PORTLAND G.U. 1 INLET P</v>
          </cell>
          <cell r="D123" t="str">
            <v>Richardson Products</v>
          </cell>
          <cell r="E123" t="str">
            <v>Plant Inlet</v>
          </cell>
          <cell r="F123" t="str">
            <v>not proc</v>
          </cell>
          <cell r="G123">
            <v>893</v>
          </cell>
          <cell r="I123">
            <v>1017</v>
          </cell>
        </row>
        <row r="124">
          <cell r="A124" t="str">
            <v>31-4595-24</v>
          </cell>
          <cell r="C124" t="str">
            <v>Baldwin 6 HP</v>
          </cell>
          <cell r="D124" t="str">
            <v>Synergy</v>
          </cell>
          <cell r="E124" t="str">
            <v>Plant Inlet</v>
          </cell>
          <cell r="F124" t="str">
            <v>processed</v>
          </cell>
          <cell r="G124">
            <v>4549</v>
          </cell>
          <cell r="I124">
            <v>4655</v>
          </cell>
        </row>
        <row r="125">
          <cell r="A125" t="str">
            <v>31-4596-00</v>
          </cell>
          <cell r="C125" t="str">
            <v>M-COPANO BAY C.P. INLET  P</v>
          </cell>
          <cell r="D125" t="str">
            <v>Vista</v>
          </cell>
          <cell r="E125" t="str">
            <v>Plant Inlet</v>
          </cell>
          <cell r="F125" t="str">
            <v>processed</v>
          </cell>
          <cell r="G125">
            <v>0</v>
          </cell>
          <cell r="I125">
            <v>0</v>
          </cell>
        </row>
        <row r="126">
          <cell r="A126" t="str">
            <v>31-4596-24</v>
          </cell>
          <cell r="C126" t="str">
            <v>M-COPANO BAY C.P. INLET  P</v>
          </cell>
          <cell r="G126">
            <v>12083</v>
          </cell>
          <cell r="I126">
            <v>13858</v>
          </cell>
        </row>
        <row r="127">
          <cell r="A127" t="str">
            <v>31-4597-00</v>
          </cell>
          <cell r="C127" t="str">
            <v>S.T.81-COPANO BAY C.P. INLET P</v>
          </cell>
          <cell r="D127" t="str">
            <v>Lamar</v>
          </cell>
          <cell r="E127" t="str">
            <v>Plant Inlet</v>
          </cell>
          <cell r="F127" t="str">
            <v>processed</v>
          </cell>
          <cell r="G127">
            <v>0</v>
          </cell>
          <cell r="I127">
            <v>0</v>
          </cell>
        </row>
        <row r="128">
          <cell r="A128" t="str">
            <v>31-4597-24</v>
          </cell>
          <cell r="C128" t="str">
            <v>S.T.81-COPANO BAY C.P. INLET P</v>
          </cell>
          <cell r="D128" t="str">
            <v>Lamar</v>
          </cell>
          <cell r="E128" t="str">
            <v>Plant Inlet</v>
          </cell>
          <cell r="F128" t="str">
            <v>processed</v>
          </cell>
          <cell r="G128">
            <v>120322</v>
          </cell>
          <cell r="I128">
            <v>136687</v>
          </cell>
        </row>
        <row r="129">
          <cell r="A129" t="str">
            <v>31-4598-00</v>
          </cell>
          <cell r="C129" t="str">
            <v>DUGAT #1 C.P. INLET</v>
          </cell>
          <cell r="D129" t="str">
            <v>Shoreline</v>
          </cell>
          <cell r="E129" t="str">
            <v>Plant Inlet</v>
          </cell>
          <cell r="F129" t="str">
            <v>processed</v>
          </cell>
          <cell r="G129">
            <v>0</v>
          </cell>
          <cell r="I129">
            <v>0</v>
          </cell>
        </row>
        <row r="130">
          <cell r="A130" t="str">
            <v>31-4599-00</v>
          </cell>
          <cell r="C130" t="str">
            <v>ESENJAY-W.J. MOORE INLET P</v>
          </cell>
          <cell r="D130" t="str">
            <v>Esenjay / Walker &amp; McBroom</v>
          </cell>
          <cell r="E130" t="str">
            <v>Plant Inlet</v>
          </cell>
          <cell r="F130" t="str">
            <v>not proc</v>
          </cell>
          <cell r="G130">
            <v>0</v>
          </cell>
          <cell r="I130">
            <v>0</v>
          </cell>
        </row>
        <row r="131">
          <cell r="A131" t="str">
            <v>31-4599-24</v>
          </cell>
          <cell r="C131" t="str">
            <v>HOUSTON ENDOWMENT INC #1</v>
          </cell>
          <cell r="D131" t="str">
            <v>Esenjay / Walker &amp; McBroom</v>
          </cell>
          <cell r="E131" t="str">
            <v>Plant Inlet</v>
          </cell>
          <cell r="F131" t="str">
            <v>not proc</v>
          </cell>
          <cell r="G131">
            <v>9026</v>
          </cell>
          <cell r="I131">
            <v>10536</v>
          </cell>
        </row>
        <row r="132">
          <cell r="A132" t="str">
            <v>31-5200-00</v>
          </cell>
          <cell r="C132" t="str">
            <v>GREG PLT. - RESIDUE TO TEJAS</v>
          </cell>
          <cell r="D132" t="str">
            <v>Tejas Gas Marketing</v>
          </cell>
          <cell r="E132" t="str">
            <v>Plant Sales</v>
          </cell>
          <cell r="F132" t="str">
            <v>Kmorgan</v>
          </cell>
          <cell r="G132">
            <v>0</v>
          </cell>
          <cell r="I132">
            <v>0</v>
          </cell>
        </row>
        <row r="133">
          <cell r="A133" t="str">
            <v>31-5200-24</v>
          </cell>
          <cell r="C133" t="str">
            <v>GREG PLT. - RESIDUE TO TEJAS</v>
          </cell>
          <cell r="D133" t="str">
            <v>Tejas Gas Marketing</v>
          </cell>
          <cell r="E133" t="str">
            <v>Plant Sales</v>
          </cell>
          <cell r="F133" t="str">
            <v>Check</v>
          </cell>
          <cell r="G133">
            <v>574014</v>
          </cell>
          <cell r="I133">
            <v>599314</v>
          </cell>
        </row>
        <row r="134">
          <cell r="A134" t="str">
            <v>31-5202-00</v>
          </cell>
          <cell r="C134" t="str">
            <v>Gregory Plant sales to Reynolds</v>
          </cell>
          <cell r="D134" t="str">
            <v>Sherwin Alumina - Coral sale</v>
          </cell>
          <cell r="E134" t="str">
            <v>Check meter</v>
          </cell>
          <cell r="G134">
            <v>0</v>
          </cell>
          <cell r="I134">
            <v>0</v>
          </cell>
        </row>
        <row r="135">
          <cell r="A135" t="str">
            <v>31-5211-00</v>
          </cell>
          <cell r="C135" t="str">
            <v>R-ST. TR. 15-1  INLET P</v>
          </cell>
          <cell r="D135" t="str">
            <v xml:space="preserve">Royal </v>
          </cell>
          <cell r="E135" t="str">
            <v>Plant Inlet</v>
          </cell>
          <cell r="F135" t="str">
            <v>processed</v>
          </cell>
          <cell r="G135">
            <v>5354</v>
          </cell>
          <cell r="I135">
            <v>5803</v>
          </cell>
        </row>
        <row r="136">
          <cell r="A136" t="str">
            <v>31-5500-24</v>
          </cell>
          <cell r="C136" t="str">
            <v>I B C-C.P. INLET P</v>
          </cell>
          <cell r="D136" t="str">
            <v>Chaparral/Comstock/GLO/IBC</v>
          </cell>
          <cell r="E136" t="str">
            <v>Plant Inlet</v>
          </cell>
          <cell r="F136" t="str">
            <v>split</v>
          </cell>
          <cell r="G136">
            <v>112625</v>
          </cell>
          <cell r="I136">
            <v>125351</v>
          </cell>
        </row>
        <row r="137">
          <cell r="A137" t="str">
            <v>31-5513-00</v>
          </cell>
          <cell r="C137" t="str">
            <v>LAMAR OIL &amp; GAS</v>
          </cell>
          <cell r="D137" t="str">
            <v>Larmar Oil &amp; Gas</v>
          </cell>
          <cell r="E137" t="str">
            <v>Misc. Sales</v>
          </cell>
          <cell r="G137">
            <v>0</v>
          </cell>
          <cell r="I137">
            <v>0</v>
          </cell>
        </row>
        <row r="138">
          <cell r="A138" t="str">
            <v>31-5517-00</v>
          </cell>
          <cell r="C138" t="str">
            <v>ARANSAS NAT AIRPORT SALES</v>
          </cell>
          <cell r="D138" t="str">
            <v>Aransas Nat</v>
          </cell>
          <cell r="E138" t="str">
            <v>Misc. Sales</v>
          </cell>
          <cell r="G138">
            <v>5660</v>
          </cell>
          <cell r="I138">
            <v>6423</v>
          </cell>
        </row>
        <row r="139">
          <cell r="A139" t="str">
            <v>31-5518-A</v>
          </cell>
          <cell r="C139" t="str">
            <v>Aransas Natural</v>
          </cell>
          <cell r="D139" t="str">
            <v>Aransas Nat</v>
          </cell>
          <cell r="E139" t="str">
            <v>Misc. Sales</v>
          </cell>
          <cell r="G139">
            <v>0</v>
          </cell>
          <cell r="I139">
            <v>0</v>
          </cell>
        </row>
        <row r="140">
          <cell r="A140" t="str">
            <v>31-5519-00</v>
          </cell>
          <cell r="C140" t="str">
            <v>Aransas Natural</v>
          </cell>
          <cell r="D140" t="str">
            <v>Aransas Nat</v>
          </cell>
          <cell r="E140" t="str">
            <v>Misc. Sales</v>
          </cell>
          <cell r="G140">
            <v>0</v>
          </cell>
          <cell r="I140">
            <v>0</v>
          </cell>
        </row>
        <row r="141">
          <cell r="A141" t="str">
            <v>31-5520-00</v>
          </cell>
          <cell r="C141" t="str">
            <v>ARANSAS NAT. WEST SALES</v>
          </cell>
          <cell r="D141" t="str">
            <v>Aransas Nat</v>
          </cell>
          <cell r="E141" t="str">
            <v>Misc. Sales</v>
          </cell>
          <cell r="G141">
            <v>379</v>
          </cell>
          <cell r="I141">
            <v>436</v>
          </cell>
        </row>
        <row r="142">
          <cell r="A142" t="str">
            <v>31-5518-00</v>
          </cell>
          <cell r="C142" t="str">
            <v xml:space="preserve">KEBO ROCKPORT #1                         </v>
          </cell>
          <cell r="D142" t="str">
            <v>Hesco Gathering Co.</v>
          </cell>
          <cell r="E142" t="str">
            <v>Plant Inlet</v>
          </cell>
          <cell r="F142" t="str">
            <v>not proc</v>
          </cell>
          <cell r="G142">
            <v>0</v>
          </cell>
          <cell r="I142">
            <v>0</v>
          </cell>
        </row>
        <row r="143">
          <cell r="A143" t="str">
            <v>31-5521-00</v>
          </cell>
          <cell r="C143" t="str">
            <v>TRAVIS BAILEY #A-3 INLET P</v>
          </cell>
          <cell r="D143" t="str">
            <v>Samson</v>
          </cell>
          <cell r="E143" t="str">
            <v>Plant Inlet</v>
          </cell>
          <cell r="F143" t="str">
            <v>processed</v>
          </cell>
          <cell r="G143">
            <v>1</v>
          </cell>
          <cell r="I143">
            <v>1</v>
          </cell>
        </row>
        <row r="144">
          <cell r="A144" t="str">
            <v>31-5522-00</v>
          </cell>
          <cell r="C144" t="str">
            <v>ST. CHARLES BAY P</v>
          </cell>
          <cell r="D144" t="str">
            <v>Conoco</v>
          </cell>
          <cell r="E144" t="str">
            <v>Plant Inlet</v>
          </cell>
          <cell r="F144" t="str">
            <v>not proc</v>
          </cell>
          <cell r="G144">
            <v>14851</v>
          </cell>
          <cell r="I144">
            <v>17110</v>
          </cell>
        </row>
        <row r="145">
          <cell r="A145" t="str">
            <v>31-5523-00</v>
          </cell>
          <cell r="C145" t="str">
            <v>P.-NINE MILE PT. INLET P</v>
          </cell>
          <cell r="D145" t="str">
            <v>Petro-Guard</v>
          </cell>
          <cell r="E145" t="str">
            <v>Plant Inlet</v>
          </cell>
          <cell r="F145" t="str">
            <v>not proc</v>
          </cell>
          <cell r="G145">
            <v>0</v>
          </cell>
          <cell r="I145">
            <v>0</v>
          </cell>
        </row>
        <row r="146">
          <cell r="A146" t="str">
            <v>31-5524-00</v>
          </cell>
          <cell r="C146" t="str">
            <v>Winn Exploration Inlet</v>
          </cell>
          <cell r="E146" t="str">
            <v>Check meter</v>
          </cell>
          <cell r="G146">
            <v>0</v>
          </cell>
          <cell r="I146">
            <v>0</v>
          </cell>
        </row>
        <row r="147">
          <cell r="A147" t="str">
            <v>31-5525-00</v>
          </cell>
          <cell r="C147" t="str">
            <v>K.F.-MCCAMPBELL #1 INLET P</v>
          </cell>
          <cell r="D147" t="str">
            <v>Kaiser-Francis</v>
          </cell>
          <cell r="E147" t="str">
            <v>Plant Inlet</v>
          </cell>
          <cell r="F147" t="str">
            <v>processed</v>
          </cell>
          <cell r="G147">
            <v>3983</v>
          </cell>
          <cell r="I147">
            <v>4602</v>
          </cell>
        </row>
        <row r="148">
          <cell r="A148" t="str">
            <v>31-5526-24</v>
          </cell>
          <cell r="C148" t="str">
            <v>COPANO PIERCE</v>
          </cell>
          <cell r="D148" t="str">
            <v>Copano Energy Services</v>
          </cell>
          <cell r="E148" t="str">
            <v>Plant Inlet</v>
          </cell>
          <cell r="F148" t="str">
            <v>not proc</v>
          </cell>
          <cell r="G148">
            <v>163696</v>
          </cell>
          <cell r="I148">
            <v>187429</v>
          </cell>
        </row>
        <row r="149">
          <cell r="A149" t="str">
            <v>31-5527-00</v>
          </cell>
          <cell r="C149" t="str">
            <v xml:space="preserve">DEVON INLET </v>
          </cell>
          <cell r="D149" t="str">
            <v>Mitchell</v>
          </cell>
          <cell r="E149" t="str">
            <v>Plant Inlet</v>
          </cell>
          <cell r="F149" t="str">
            <v>processed</v>
          </cell>
          <cell r="G149">
            <v>10830</v>
          </cell>
          <cell r="I149">
            <v>13305</v>
          </cell>
        </row>
        <row r="150">
          <cell r="A150" t="str">
            <v>31-5528-00</v>
          </cell>
          <cell r="C150" t="str">
            <v>L-BARTELL PASS INLET P</v>
          </cell>
          <cell r="D150" t="str">
            <v>Lamay</v>
          </cell>
          <cell r="E150" t="str">
            <v>Plant Inlet</v>
          </cell>
          <cell r="F150" t="str">
            <v>processed</v>
          </cell>
          <cell r="G150">
            <v>1379</v>
          </cell>
          <cell r="I150">
            <v>1573</v>
          </cell>
        </row>
        <row r="151">
          <cell r="A151" t="str">
            <v>31-5529-00</v>
          </cell>
          <cell r="C151" t="str">
            <v>STCHARLES/STEADMAN ISL INLET C</v>
          </cell>
          <cell r="E151" t="str">
            <v>Check meter</v>
          </cell>
          <cell r="G151">
            <v>0</v>
          </cell>
          <cell r="I151">
            <v>0</v>
          </cell>
        </row>
        <row r="152">
          <cell r="A152" t="str">
            <v>31-5529-02</v>
          </cell>
          <cell r="C152" t="str">
            <v>STCHARLES/STEADMAN ISL INLET C</v>
          </cell>
          <cell r="E152" t="str">
            <v>Check meter</v>
          </cell>
          <cell r="G152">
            <v>0</v>
          </cell>
          <cell r="I152">
            <v>0</v>
          </cell>
        </row>
        <row r="153">
          <cell r="A153" t="str">
            <v>31-5530-00</v>
          </cell>
          <cell r="C153" t="str">
            <v>ELAND-MCKAMEY INLET P</v>
          </cell>
          <cell r="D153" t="str">
            <v>Eland</v>
          </cell>
          <cell r="E153" t="str">
            <v>Plant Inlet</v>
          </cell>
          <cell r="F153" t="str">
            <v>processed</v>
          </cell>
          <cell r="G153">
            <v>2216</v>
          </cell>
          <cell r="I153">
            <v>2629</v>
          </cell>
        </row>
        <row r="154">
          <cell r="A154" t="str">
            <v>31-5531-00</v>
          </cell>
          <cell r="C154" t="str">
            <v>L-C.C. BAY #1 N.W. CHANNEL 21</v>
          </cell>
          <cell r="D154" t="str">
            <v>Lamar</v>
          </cell>
          <cell r="E154" t="str">
            <v>Plant Inlet</v>
          </cell>
          <cell r="F154" t="str">
            <v>processed</v>
          </cell>
          <cell r="G154">
            <v>0</v>
          </cell>
          <cell r="I154">
            <v>0</v>
          </cell>
        </row>
        <row r="155">
          <cell r="A155" t="str">
            <v>31-5532-24</v>
          </cell>
          <cell r="C155" t="str">
            <v>AMARADA HESS INLET P CHECK</v>
          </cell>
          <cell r="D155" t="str">
            <v>Hunt</v>
          </cell>
          <cell r="E155" t="str">
            <v>Plant Inlet</v>
          </cell>
          <cell r="F155" t="str">
            <v>not proc</v>
          </cell>
          <cell r="G155">
            <v>0</v>
          </cell>
          <cell r="I155">
            <v>0</v>
          </cell>
        </row>
        <row r="156">
          <cell r="A156" t="str">
            <v>31-5533-24</v>
          </cell>
          <cell r="C156" t="str">
            <v>PETRO HUNT 62 INLET P</v>
          </cell>
          <cell r="D156" t="str">
            <v>Petro-Hunt</v>
          </cell>
          <cell r="E156" t="str">
            <v>Plant Inlet</v>
          </cell>
          <cell r="F156" t="str">
            <v>processed</v>
          </cell>
          <cell r="G156">
            <v>11739</v>
          </cell>
          <cell r="I156">
            <v>12783</v>
          </cell>
        </row>
        <row r="157">
          <cell r="A157" t="str">
            <v>31-5534-24</v>
          </cell>
          <cell r="C157" t="str">
            <v>SABCO C.C. BAY 62 INLET P</v>
          </cell>
          <cell r="D157" t="str">
            <v>GLO / Sabco</v>
          </cell>
          <cell r="E157" t="str">
            <v>Plant Inlet</v>
          </cell>
          <cell r="F157" t="str">
            <v>split</v>
          </cell>
          <cell r="G157">
            <v>210303</v>
          </cell>
          <cell r="I157">
            <v>224187</v>
          </cell>
        </row>
        <row r="158">
          <cell r="A158" t="str">
            <v>31-5535-24</v>
          </cell>
          <cell r="C158" t="str">
            <v>MUSTANG ISLAND RECEIPT</v>
          </cell>
          <cell r="D158" t="str">
            <v>GLO / Sabco</v>
          </cell>
          <cell r="E158" t="str">
            <v>Plant Inlet</v>
          </cell>
          <cell r="F158" t="str">
            <v>split</v>
          </cell>
          <cell r="G158">
            <v>141550</v>
          </cell>
          <cell r="I158">
            <v>154993</v>
          </cell>
        </row>
        <row r="159">
          <cell r="A159" t="str">
            <v>31-5536-00</v>
          </cell>
          <cell r="C159" t="str">
            <v>Cities 16 to St. Charles</v>
          </cell>
          <cell r="E159" t="str">
            <v>Check meter</v>
          </cell>
          <cell r="G159">
            <v>0</v>
          </cell>
          <cell r="I159">
            <v>0</v>
          </cell>
        </row>
        <row r="160">
          <cell r="A160" t="str">
            <v>31-5536-24</v>
          </cell>
          <cell r="C160" t="str">
            <v>MCKAMEY #2</v>
          </cell>
          <cell r="D160" t="str">
            <v>EOG</v>
          </cell>
          <cell r="G160">
            <v>7552</v>
          </cell>
          <cell r="I160">
            <v>8730</v>
          </cell>
        </row>
        <row r="161">
          <cell r="A161" t="str">
            <v>31-5537-24</v>
          </cell>
          <cell r="C161" t="str">
            <v>SABCO ST. TR. 49 INLET P</v>
          </cell>
          <cell r="D161" t="str">
            <v>GLO / Sabco</v>
          </cell>
          <cell r="E161" t="str">
            <v>Plant Inlet</v>
          </cell>
          <cell r="F161" t="str">
            <v>split</v>
          </cell>
          <cell r="G161">
            <v>132827</v>
          </cell>
          <cell r="I161">
            <v>144649</v>
          </cell>
        </row>
        <row r="162">
          <cell r="A162" t="str">
            <v>31-5538-24</v>
          </cell>
          <cell r="C162" t="str">
            <v xml:space="preserve">OSPREY INLET </v>
          </cell>
          <cell r="D162" t="str">
            <v>Osprey/GLO</v>
          </cell>
          <cell r="E162" t="str">
            <v>Plant Inlet</v>
          </cell>
          <cell r="F162" t="str">
            <v>split</v>
          </cell>
          <cell r="G162">
            <v>119426</v>
          </cell>
          <cell r="I162">
            <v>130178</v>
          </cell>
        </row>
        <row r="163">
          <cell r="A163" t="str">
            <v>31-5539-24</v>
          </cell>
          <cell r="C163" t="str">
            <v>GENEVA ST. TR. 2-W #1 INLET P</v>
          </cell>
          <cell r="D163" t="str">
            <v>Lamay</v>
          </cell>
          <cell r="E163" t="str">
            <v>Plant Inlet</v>
          </cell>
          <cell r="F163" t="str">
            <v>processed</v>
          </cell>
          <cell r="G163">
            <v>9350</v>
          </cell>
          <cell r="I163">
            <v>10143</v>
          </cell>
        </row>
        <row r="164">
          <cell r="A164" t="str">
            <v>31-5540-24</v>
          </cell>
          <cell r="C164" t="str">
            <v>Elick #1</v>
          </cell>
          <cell r="D164" t="str">
            <v>Lamay</v>
          </cell>
          <cell r="E164" t="str">
            <v>Plant Inlet</v>
          </cell>
          <cell r="F164" t="str">
            <v>processed</v>
          </cell>
          <cell r="G164">
            <v>6760</v>
          </cell>
          <cell r="I164">
            <v>7971</v>
          </cell>
        </row>
        <row r="165">
          <cell r="A165" t="str">
            <v>31-5542-00</v>
          </cell>
          <cell r="C165" t="str">
            <v>Chaparral #436 Gas Lift</v>
          </cell>
          <cell r="G165">
            <v>587</v>
          </cell>
          <cell r="I165">
            <v>632</v>
          </cell>
        </row>
        <row r="166">
          <cell r="A166" t="str">
            <v>31-5543-00</v>
          </cell>
          <cell r="C166" t="str">
            <v>CHAPARRAL #436</v>
          </cell>
          <cell r="D166" t="str">
            <v>Cokinos</v>
          </cell>
          <cell r="E166" t="str">
            <v>Plant Inlet</v>
          </cell>
          <cell r="F166" t="str">
            <v>processed</v>
          </cell>
          <cell r="G166">
            <v>513</v>
          </cell>
          <cell r="I166">
            <v>573</v>
          </cell>
        </row>
        <row r="167">
          <cell r="A167" t="str">
            <v>31-5544-24</v>
          </cell>
          <cell r="C167" t="str">
            <v>SW ENERGY SUSSER #1 INLET P</v>
          </cell>
          <cell r="D167" t="str">
            <v>Cokinos</v>
          </cell>
          <cell r="E167" t="str">
            <v>Plant Inlet</v>
          </cell>
          <cell r="F167" t="str">
            <v>processed</v>
          </cell>
          <cell r="G167">
            <v>29079</v>
          </cell>
          <cell r="I167">
            <v>30677</v>
          </cell>
        </row>
        <row r="168">
          <cell r="A168" t="str">
            <v>31-5545-24</v>
          </cell>
          <cell r="C168" t="str">
            <v>SW ENERGY ST TR 433 #1</v>
          </cell>
          <cell r="D168" t="str">
            <v>Cokinos</v>
          </cell>
          <cell r="E168" t="str">
            <v>Plant Inlet</v>
          </cell>
          <cell r="F168" t="str">
            <v>processed</v>
          </cell>
          <cell r="G168">
            <v>39330</v>
          </cell>
          <cell r="I168">
            <v>42436</v>
          </cell>
        </row>
        <row r="169">
          <cell r="A169" t="str">
            <v>31-5546-24</v>
          </cell>
          <cell r="C169" t="str">
            <v>McKamey B-1</v>
          </cell>
          <cell r="D169" t="str">
            <v>EOG</v>
          </cell>
          <cell r="E169" t="str">
            <v>Plant Inlet</v>
          </cell>
          <cell r="F169" t="str">
            <v>processed</v>
          </cell>
          <cell r="G169">
            <v>0</v>
          </cell>
          <cell r="I169">
            <v>0</v>
          </cell>
        </row>
        <row r="170">
          <cell r="A170" t="str">
            <v>31-5560-00</v>
          </cell>
          <cell r="C170" t="str">
            <v>DEVON INLET C/VIRGINIA</v>
          </cell>
          <cell r="D170" t="str">
            <v>Devon Energy</v>
          </cell>
          <cell r="E170" t="str">
            <v>Plant Inlet</v>
          </cell>
          <cell r="F170" t="str">
            <v>processed</v>
          </cell>
          <cell r="G170">
            <v>6841</v>
          </cell>
          <cell r="I170">
            <v>8331</v>
          </cell>
        </row>
        <row r="171">
          <cell r="A171" t="str">
            <v>31-5561-01</v>
          </cell>
          <cell r="C171" t="str">
            <v>MUSTANG ISL @ PORT ARANSAS</v>
          </cell>
          <cell r="D171" t="str">
            <v>Cleco</v>
          </cell>
          <cell r="E171" t="str">
            <v>Misc. Sales</v>
          </cell>
          <cell r="G171">
            <v>4479</v>
          </cell>
          <cell r="I171">
            <v>4809</v>
          </cell>
        </row>
        <row r="172">
          <cell r="A172" t="str">
            <v>31-5561-02</v>
          </cell>
          <cell r="C172" t="str">
            <v>DUKE SALES @ MUSTANG ISL / CC</v>
          </cell>
          <cell r="D172" t="str">
            <v>NET</v>
          </cell>
          <cell r="E172" t="str">
            <v>Misc. Sales</v>
          </cell>
          <cell r="G172">
            <v>2173</v>
          </cell>
          <cell r="I172">
            <v>2364</v>
          </cell>
        </row>
        <row r="173">
          <cell r="A173" t="str">
            <v>31-5562-00</v>
          </cell>
          <cell r="C173" t="str">
            <v>GREGORY PLANT SHRINKAGE (FRANCES)</v>
          </cell>
          <cell r="G173">
            <v>80001</v>
          </cell>
          <cell r="I173">
            <v>224624</v>
          </cell>
        </row>
        <row r="174">
          <cell r="A174" t="str">
            <v>31-5563-24</v>
          </cell>
          <cell r="C174" t="str">
            <v>GREGORY PLANT SHRINKAGE (FRANCES)</v>
          </cell>
          <cell r="G174">
            <v>258159</v>
          </cell>
          <cell r="I174">
            <v>274103</v>
          </cell>
        </row>
        <row r="175">
          <cell r="A175" t="str">
            <v>31-5570-00</v>
          </cell>
          <cell r="C175" t="str">
            <v>SABCO FLASH GAS</v>
          </cell>
          <cell r="D175" t="str">
            <v>GLO / Sabco</v>
          </cell>
          <cell r="E175" t="str">
            <v>Plant Inlet</v>
          </cell>
          <cell r="F175" t="str">
            <v>split</v>
          </cell>
          <cell r="G175">
            <v>0</v>
          </cell>
          <cell r="I175">
            <v>0</v>
          </cell>
        </row>
        <row r="176">
          <cell r="A176" t="str">
            <v>31-5571-00</v>
          </cell>
          <cell r="C176" t="str">
            <v>MARYLAND TRUST #1</v>
          </cell>
          <cell r="D176" t="str">
            <v>Kaler Energy</v>
          </cell>
          <cell r="E176" t="str">
            <v>Plant Inlet</v>
          </cell>
          <cell r="G176">
            <v>0</v>
          </cell>
          <cell r="I176">
            <v>0</v>
          </cell>
        </row>
        <row r="177">
          <cell r="A177" t="str">
            <v>31-5571-24</v>
          </cell>
          <cell r="C177" t="str">
            <v>MARYLAND TRUST #1</v>
          </cell>
          <cell r="D177" t="str">
            <v>Kaler Energy</v>
          </cell>
          <cell r="E177" t="str">
            <v>Plant Inlet</v>
          </cell>
          <cell r="G177">
            <v>2312</v>
          </cell>
          <cell r="I177">
            <v>2893</v>
          </cell>
        </row>
        <row r="178">
          <cell r="A178" t="str">
            <v>31-5572-00</v>
          </cell>
          <cell r="C178" t="str">
            <v>CABOT ST. TR. 277</v>
          </cell>
          <cell r="D178" t="str">
            <v>Cabot Oil &amp; Gas</v>
          </cell>
          <cell r="E178" t="str">
            <v>Plant Inlet</v>
          </cell>
          <cell r="G178">
            <v>0</v>
          </cell>
          <cell r="I178">
            <v>0</v>
          </cell>
        </row>
        <row r="179">
          <cell r="A179" t="str">
            <v>31-5572-24</v>
          </cell>
          <cell r="C179" t="str">
            <v>CABOT ST. TR. 277</v>
          </cell>
          <cell r="D179" t="str">
            <v>Cabot Oil &amp; Gas</v>
          </cell>
          <cell r="E179" t="str">
            <v>Plant Inlet</v>
          </cell>
          <cell r="G179">
            <v>0</v>
          </cell>
          <cell r="I179">
            <v>0</v>
          </cell>
        </row>
        <row r="180">
          <cell r="A180" t="str">
            <v>31-5573-24</v>
          </cell>
          <cell r="C180" t="str">
            <v>STATE TRACT D-1</v>
          </cell>
          <cell r="D180" t="str">
            <v>EOG</v>
          </cell>
          <cell r="F180" t="str">
            <v>processed</v>
          </cell>
          <cell r="G180">
            <v>13601</v>
          </cell>
          <cell r="I180">
            <v>15327</v>
          </cell>
        </row>
        <row r="181">
          <cell r="A181" t="str">
            <v>31-CO2-EXTRACT</v>
          </cell>
          <cell r="C181" t="str">
            <v>Gregory CO2 Extract</v>
          </cell>
          <cell r="F181" t="str">
            <v>processed</v>
          </cell>
          <cell r="G181">
            <v>992</v>
          </cell>
          <cell r="I181">
            <v>0</v>
          </cell>
        </row>
        <row r="182">
          <cell r="A182" t="str">
            <v>31-L&amp;U_GAS</v>
          </cell>
          <cell r="C182" t="str">
            <v>Gregory Gas Lost</v>
          </cell>
          <cell r="F182" t="str">
            <v>processed</v>
          </cell>
          <cell r="G182">
            <v>45360</v>
          </cell>
          <cell r="I182">
            <v>52212</v>
          </cell>
        </row>
        <row r="183">
          <cell r="G183">
            <v>7743103</v>
          </cell>
          <cell r="I183">
            <v>8709560</v>
          </cell>
        </row>
        <row r="185">
          <cell r="A185" t="str">
            <v xml:space="preserve">ONYX </v>
          </cell>
        </row>
        <row r="186">
          <cell r="A186" t="str">
            <v>32-1003-00</v>
          </cell>
          <cell r="C186" t="str">
            <v>ONYX SALES P</v>
          </cell>
          <cell r="E186" t="str">
            <v>Sales</v>
          </cell>
          <cell r="G186">
            <v>0</v>
          </cell>
          <cell r="I186">
            <v>0</v>
          </cell>
        </row>
        <row r="187">
          <cell r="A187" t="str">
            <v>32-1004-00</v>
          </cell>
          <cell r="C187" t="str">
            <v>J. R. KIRK</v>
          </cell>
          <cell r="E187" t="str">
            <v>Purchase</v>
          </cell>
          <cell r="G187">
            <v>0</v>
          </cell>
          <cell r="I187">
            <v>0</v>
          </cell>
        </row>
        <row r="188">
          <cell r="A188" t="str">
            <v>32-1009-00</v>
          </cell>
          <cell r="C188" t="str">
            <v>C. SMITH H. SCHMIDT INLET P</v>
          </cell>
          <cell r="D188" t="str">
            <v>Louis Dreyfus</v>
          </cell>
          <cell r="E188" t="str">
            <v>Purchase</v>
          </cell>
          <cell r="G188">
            <v>5212</v>
          </cell>
          <cell r="I188">
            <v>5922</v>
          </cell>
        </row>
        <row r="189">
          <cell r="A189" t="str">
            <v>32-1010-00</v>
          </cell>
          <cell r="C189" t="str">
            <v>Wolter #1</v>
          </cell>
          <cell r="D189" t="str">
            <v>Louis Dreyfus</v>
          </cell>
          <cell r="E189" t="str">
            <v>Purchase</v>
          </cell>
          <cell r="G189">
            <v>1629</v>
          </cell>
          <cell r="I189">
            <v>1802</v>
          </cell>
        </row>
        <row r="190">
          <cell r="A190" t="str">
            <v>32-1018-00</v>
          </cell>
          <cell r="C190" t="str">
            <v>WHITE POINT DEV. SALES P</v>
          </cell>
          <cell r="D190" t="str">
            <v>MPG /  ABC Nitrogen</v>
          </cell>
          <cell r="E190" t="str">
            <v>Purchase</v>
          </cell>
          <cell r="G190">
            <v>0</v>
          </cell>
          <cell r="I190">
            <v>0</v>
          </cell>
        </row>
        <row r="191">
          <cell r="A191" t="str">
            <v>32-1019-00</v>
          </cell>
          <cell r="C191" t="str">
            <v>WHITE POINT DEV. SALES C</v>
          </cell>
          <cell r="E191" t="str">
            <v>Check</v>
          </cell>
          <cell r="G191">
            <v>0</v>
          </cell>
          <cell r="I191">
            <v>0</v>
          </cell>
        </row>
        <row r="192">
          <cell r="A192" t="str">
            <v>32-1052-00</v>
          </cell>
          <cell r="C192" t="str">
            <v>KIRK #3-A LP INLET P</v>
          </cell>
          <cell r="D192" t="str">
            <v>San Patricio Corp.</v>
          </cell>
          <cell r="E192" t="str">
            <v>Purchase</v>
          </cell>
          <cell r="G192">
            <v>2049</v>
          </cell>
          <cell r="I192">
            <v>2527</v>
          </cell>
        </row>
        <row r="193">
          <cell r="A193" t="str">
            <v>32-1078-00</v>
          </cell>
          <cell r="C193" t="str">
            <v>TAFT SYNDICATED LP INLET P</v>
          </cell>
          <cell r="E193" t="str">
            <v>Purchase</v>
          </cell>
          <cell r="G193">
            <v>0</v>
          </cell>
          <cell r="I193">
            <v>0</v>
          </cell>
        </row>
        <row r="194">
          <cell r="A194" t="str">
            <v>32-1136-00</v>
          </cell>
          <cell r="C194" t="str">
            <v>NUECES BAY FACILITY INLET</v>
          </cell>
          <cell r="D194" t="str">
            <v>Lamar</v>
          </cell>
          <cell r="E194" t="str">
            <v>Purchase</v>
          </cell>
          <cell r="G194">
            <v>4341</v>
          </cell>
          <cell r="I194">
            <v>4403</v>
          </cell>
        </row>
        <row r="195">
          <cell r="A195" t="str">
            <v>32-1137-24</v>
          </cell>
          <cell r="C195" t="str">
            <v>ENERFIN FIELD SERVICES LLC</v>
          </cell>
          <cell r="G195">
            <v>0</v>
          </cell>
          <cell r="I195">
            <v>0</v>
          </cell>
        </row>
        <row r="196">
          <cell r="A196" t="str">
            <v>32-1144-00</v>
          </cell>
          <cell r="C196" t="str">
            <v>HOSKINSON A-1 &amp; A-2 INLET P</v>
          </cell>
          <cell r="D196" t="str">
            <v>Hallwood</v>
          </cell>
          <cell r="E196" t="str">
            <v>Purchase</v>
          </cell>
          <cell r="G196">
            <v>2417</v>
          </cell>
          <cell r="I196">
            <v>2846</v>
          </cell>
        </row>
        <row r="197">
          <cell r="A197" t="str">
            <v>32-1151-00</v>
          </cell>
          <cell r="C197" t="str">
            <v>L SMITH INLET P</v>
          </cell>
          <cell r="D197" t="str">
            <v>Hallwood</v>
          </cell>
          <cell r="E197" t="str">
            <v>Purchase</v>
          </cell>
          <cell r="G197">
            <v>0</v>
          </cell>
          <cell r="I197">
            <v>0</v>
          </cell>
        </row>
        <row r="198">
          <cell r="A198" t="str">
            <v>32-1235-00</v>
          </cell>
          <cell r="C198" t="str">
            <v>NORTH MIDWAY L.P INLET C</v>
          </cell>
          <cell r="E198" t="str">
            <v>Check</v>
          </cell>
          <cell r="G198">
            <v>0</v>
          </cell>
          <cell r="I198">
            <v>0</v>
          </cell>
        </row>
        <row r="199">
          <cell r="A199" t="str">
            <v>32-1336-00</v>
          </cell>
          <cell r="C199" t="str">
            <v>KIRK G/U #2 INLET P</v>
          </cell>
          <cell r="D199" t="str">
            <v>San Patricio Corp.</v>
          </cell>
          <cell r="E199" t="str">
            <v>Purchase</v>
          </cell>
          <cell r="G199">
            <v>0</v>
          </cell>
          <cell r="I199">
            <v>0</v>
          </cell>
        </row>
        <row r="200">
          <cell r="A200" t="str">
            <v>32-1351-24</v>
          </cell>
          <cell r="C200" t="str">
            <v>2004 SYSTEM INLET C</v>
          </cell>
          <cell r="E200" t="str">
            <v>Check</v>
          </cell>
          <cell r="G200">
            <v>8546</v>
          </cell>
          <cell r="I200">
            <v>9578</v>
          </cell>
        </row>
        <row r="201">
          <cell r="A201" t="str">
            <v>32-1359-00</v>
          </cell>
          <cell r="C201" t="str">
            <v>BALDWIN #6 INLET P</v>
          </cell>
          <cell r="D201" t="str">
            <v>Wagner Oil</v>
          </cell>
          <cell r="E201" t="str">
            <v>Purchase</v>
          </cell>
          <cell r="G201">
            <v>0</v>
          </cell>
          <cell r="I201">
            <v>0</v>
          </cell>
        </row>
        <row r="202">
          <cell r="A202" t="str">
            <v>32-1359-24</v>
          </cell>
          <cell r="C202" t="str">
            <v>BALDWIN #6 INLET P</v>
          </cell>
          <cell r="D202" t="str">
            <v>Wagner Oil</v>
          </cell>
          <cell r="E202" t="str">
            <v>Purchase</v>
          </cell>
          <cell r="G202">
            <v>250</v>
          </cell>
          <cell r="I202">
            <v>258</v>
          </cell>
        </row>
        <row r="203">
          <cell r="A203" t="str">
            <v>32-1360-00</v>
          </cell>
          <cell r="C203" t="str">
            <v>SALE TO SOUTH TX @ ONYX</v>
          </cell>
          <cell r="D203" t="str">
            <v>South Central Oil &amp; Gas</v>
          </cell>
          <cell r="E203" t="str">
            <v>Sales</v>
          </cell>
          <cell r="G203">
            <v>387</v>
          </cell>
          <cell r="I203">
            <v>437</v>
          </cell>
        </row>
        <row r="204">
          <cell r="A204" t="str">
            <v>32-1369-00</v>
          </cell>
          <cell r="C204" t="str">
            <v>NORTH MIDWAY HP INLET C</v>
          </cell>
          <cell r="E204" t="str">
            <v>Check</v>
          </cell>
          <cell r="G204">
            <v>0</v>
          </cell>
          <cell r="I204">
            <v>0</v>
          </cell>
        </row>
        <row r="205">
          <cell r="A205" t="str">
            <v>32-1369-24</v>
          </cell>
          <cell r="C205" t="str">
            <v>NORTH MIDWAY HP INLET C</v>
          </cell>
          <cell r="E205" t="str">
            <v>Check</v>
          </cell>
          <cell r="G205">
            <v>9584</v>
          </cell>
          <cell r="I205">
            <v>10786</v>
          </cell>
        </row>
        <row r="206">
          <cell r="A206" t="str">
            <v>32-1377-00</v>
          </cell>
          <cell r="C206" t="str">
            <v>JONES G #1 INLET P</v>
          </cell>
          <cell r="D206" t="str">
            <v>Hallwood</v>
          </cell>
          <cell r="E206" t="str">
            <v>Purchase</v>
          </cell>
          <cell r="G206">
            <v>1068</v>
          </cell>
          <cell r="I206">
            <v>1185</v>
          </cell>
        </row>
        <row r="207">
          <cell r="A207" t="str">
            <v>32-1409-00</v>
          </cell>
          <cell r="C207" t="str">
            <v>SPEER FEE HP INLET P</v>
          </cell>
          <cell r="D207" t="str">
            <v>Shoreline</v>
          </cell>
          <cell r="E207" t="str">
            <v>Purchase</v>
          </cell>
          <cell r="G207">
            <v>0</v>
          </cell>
          <cell r="I207">
            <v>0</v>
          </cell>
        </row>
        <row r="208">
          <cell r="A208" t="str">
            <v>32-1410-00</v>
          </cell>
          <cell r="C208" t="str">
            <v>WHITE POINT OIL GAS #1</v>
          </cell>
          <cell r="D208" t="str">
            <v>Shoreline</v>
          </cell>
          <cell r="E208" t="str">
            <v>Purchase</v>
          </cell>
          <cell r="G208">
            <v>0</v>
          </cell>
          <cell r="I208">
            <v>0</v>
          </cell>
        </row>
        <row r="209">
          <cell r="A209" t="str">
            <v>32-1419-00</v>
          </cell>
          <cell r="C209" t="str">
            <v>HUNTER #8 INLET P</v>
          </cell>
          <cell r="D209" t="str">
            <v>Anderson Oil</v>
          </cell>
          <cell r="E209" t="str">
            <v>Purchase</v>
          </cell>
          <cell r="G209">
            <v>0</v>
          </cell>
          <cell r="I209">
            <v>0</v>
          </cell>
        </row>
        <row r="210">
          <cell r="A210" t="str">
            <v>32-1421-00</v>
          </cell>
          <cell r="C210" t="str">
            <v>LAMAR ST TR 683 INLET P</v>
          </cell>
          <cell r="D210" t="str">
            <v>Lamar</v>
          </cell>
          <cell r="E210" t="str">
            <v>Purchase</v>
          </cell>
          <cell r="G210">
            <v>0</v>
          </cell>
          <cell r="I210">
            <v>0</v>
          </cell>
        </row>
        <row r="211">
          <cell r="A211" t="str">
            <v>32-1422-24</v>
          </cell>
          <cell r="C211" t="str">
            <v>Whitepoint Development</v>
          </cell>
          <cell r="D211" t="str">
            <v>Bluehouse</v>
          </cell>
          <cell r="E211" t="str">
            <v>Purchase</v>
          </cell>
          <cell r="G211">
            <v>0</v>
          </cell>
          <cell r="I211">
            <v>0</v>
          </cell>
        </row>
        <row r="212">
          <cell r="A212" t="str">
            <v>32-1425-24</v>
          </cell>
          <cell r="C212" t="str">
            <v>Jones "H"</v>
          </cell>
          <cell r="D212" t="str">
            <v>Bluehouse</v>
          </cell>
          <cell r="E212" t="str">
            <v>Purchase</v>
          </cell>
          <cell r="G212">
            <v>45</v>
          </cell>
          <cell r="I212">
            <v>53</v>
          </cell>
        </row>
        <row r="213">
          <cell r="A213" t="str">
            <v>32-1426-24</v>
          </cell>
          <cell r="C213" t="str">
            <v>KIRK A-4 FV</v>
          </cell>
          <cell r="D213" t="str">
            <v>EOG</v>
          </cell>
          <cell r="E213" t="str">
            <v>Purchase</v>
          </cell>
          <cell r="G213">
            <v>0</v>
          </cell>
          <cell r="I213">
            <v>0</v>
          </cell>
        </row>
        <row r="214">
          <cell r="A214" t="str">
            <v>32-1450-00</v>
          </cell>
          <cell r="C214" t="str">
            <v>MOORE E INLET P</v>
          </cell>
          <cell r="D214" t="str">
            <v>Chesnut</v>
          </cell>
          <cell r="E214" t="str">
            <v>Purchase</v>
          </cell>
          <cell r="G214">
            <v>0</v>
          </cell>
          <cell r="I214">
            <v>0</v>
          </cell>
        </row>
        <row r="215">
          <cell r="A215" t="str">
            <v>32-1451-00</v>
          </cell>
          <cell r="C215" t="str">
            <v>Mortimer - Flinn</v>
          </cell>
          <cell r="E215" t="str">
            <v>Purchase</v>
          </cell>
          <cell r="G215">
            <v>0</v>
          </cell>
          <cell r="I215">
            <v>0</v>
          </cell>
        </row>
        <row r="216">
          <cell r="A216" t="str">
            <v>32-1469-00</v>
          </cell>
          <cell r="C216" t="str">
            <v>CHESNUT C. P. INLET P</v>
          </cell>
          <cell r="D216" t="str">
            <v>Chesnut</v>
          </cell>
          <cell r="E216" t="str">
            <v>Purchase</v>
          </cell>
          <cell r="F216" t="str">
            <v>Dehy</v>
          </cell>
          <cell r="G216">
            <v>0</v>
          </cell>
          <cell r="I216">
            <v>0</v>
          </cell>
        </row>
        <row r="217">
          <cell r="A217" t="str">
            <v>32-1531-00</v>
          </cell>
          <cell r="C217" t="str">
            <v>COMSTOCK ST 688 #23</v>
          </cell>
          <cell r="D217" t="str">
            <v>Comstock</v>
          </cell>
          <cell r="E217" t="str">
            <v>Purchase</v>
          </cell>
          <cell r="G217">
            <v>0</v>
          </cell>
          <cell r="I217">
            <v>0</v>
          </cell>
        </row>
        <row r="218">
          <cell r="A218" t="str">
            <v>32-1532-00</v>
          </cell>
          <cell r="C218" t="str">
            <v>975 #4 INLET P</v>
          </cell>
          <cell r="D218" t="str">
            <v>Comstock</v>
          </cell>
          <cell r="E218" t="str">
            <v>Purchase</v>
          </cell>
          <cell r="G218">
            <v>0</v>
          </cell>
          <cell r="I218">
            <v>0</v>
          </cell>
        </row>
        <row r="219">
          <cell r="A219" t="str">
            <v>32-1533-00</v>
          </cell>
          <cell r="C219" t="str">
            <v>HESCO - WHITE POINT</v>
          </cell>
          <cell r="D219" t="str">
            <v>Hesco/Modern Exp.</v>
          </cell>
          <cell r="E219" t="str">
            <v>Purchase</v>
          </cell>
          <cell r="G219">
            <v>0</v>
          </cell>
          <cell r="I219">
            <v>0</v>
          </cell>
        </row>
        <row r="220">
          <cell r="A220" t="str">
            <v>32-1559-24</v>
          </cell>
          <cell r="C220" t="str">
            <v>PLANT FUEL SALES P</v>
          </cell>
          <cell r="E220" t="str">
            <v>Comp. Fuel</v>
          </cell>
          <cell r="G220">
            <v>3366</v>
          </cell>
          <cell r="I220">
            <v>3708</v>
          </cell>
        </row>
        <row r="221">
          <cell r="A221" t="str">
            <v>32-1779-00</v>
          </cell>
          <cell r="C221" t="str">
            <v>RESIDUE MAKE-UP INLET P</v>
          </cell>
          <cell r="E221" t="str">
            <v>Sales</v>
          </cell>
          <cell r="G221">
            <v>0</v>
          </cell>
          <cell r="I221">
            <v>0</v>
          </cell>
        </row>
        <row r="222">
          <cell r="A222" t="str">
            <v>32-1795-00</v>
          </cell>
          <cell r="C222" t="str">
            <v>WOMACK COUNTISS INLET P</v>
          </cell>
          <cell r="D222" t="str">
            <v>Hunter &amp; Hedrick</v>
          </cell>
          <cell r="E222" t="str">
            <v>Purchase</v>
          </cell>
          <cell r="G222">
            <v>0</v>
          </cell>
          <cell r="I222">
            <v>0</v>
          </cell>
        </row>
        <row r="223">
          <cell r="A223" t="str">
            <v>32-1848-24</v>
          </cell>
          <cell r="C223" t="str">
            <v>B P AMERICA FLASH GAS</v>
          </cell>
          <cell r="D223" t="str">
            <v>Hunter &amp; Hedrick</v>
          </cell>
          <cell r="E223" t="str">
            <v>Purchase</v>
          </cell>
          <cell r="G223">
            <v>0</v>
          </cell>
          <cell r="I223">
            <v>0</v>
          </cell>
        </row>
        <row r="224">
          <cell r="A224" t="str">
            <v>32-1849-00</v>
          </cell>
          <cell r="C224" t="str">
            <v>707 #14 INLET C</v>
          </cell>
          <cell r="D224" t="str">
            <v>Comstock</v>
          </cell>
          <cell r="E224" t="str">
            <v>Purchase</v>
          </cell>
          <cell r="G224">
            <v>0</v>
          </cell>
          <cell r="I224">
            <v>0</v>
          </cell>
        </row>
        <row r="225">
          <cell r="A225" t="str">
            <v>32-1886-00</v>
          </cell>
          <cell r="C225" t="str">
            <v>ABRAXAS INLET P</v>
          </cell>
          <cell r="D225" t="str">
            <v>Abraxas</v>
          </cell>
          <cell r="E225" t="str">
            <v>Purchase</v>
          </cell>
          <cell r="G225">
            <v>290</v>
          </cell>
          <cell r="I225">
            <v>336</v>
          </cell>
        </row>
        <row r="226">
          <cell r="A226" t="str">
            <v>32-1887-01</v>
          </cell>
          <cell r="C226" t="str">
            <v>ENBRIDGE - SHIP CHANNEL/CHECK</v>
          </cell>
          <cell r="D226" t="str">
            <v>Regency</v>
          </cell>
          <cell r="E226" t="str">
            <v>Purchase</v>
          </cell>
          <cell r="G226">
            <v>0</v>
          </cell>
          <cell r="I226">
            <v>0</v>
          </cell>
        </row>
        <row r="227">
          <cell r="A227" t="str">
            <v>32-1887-24</v>
          </cell>
          <cell r="C227" t="str">
            <v>ENBRIDGE - SHIP CHANNEL</v>
          </cell>
          <cell r="D227" t="str">
            <v>Regency</v>
          </cell>
          <cell r="E227" t="str">
            <v>Purchase</v>
          </cell>
          <cell r="G227">
            <v>0</v>
          </cell>
          <cell r="I227">
            <v>0</v>
          </cell>
        </row>
        <row r="228">
          <cell r="A228" t="str">
            <v>32-1888-24</v>
          </cell>
          <cell r="C228" t="str">
            <v>ST. TRACT D-1 VRU</v>
          </cell>
          <cell r="D228" t="str">
            <v>EOG</v>
          </cell>
          <cell r="E228" t="str">
            <v>Purchase</v>
          </cell>
          <cell r="G228">
            <v>1990</v>
          </cell>
          <cell r="I228">
            <v>2441</v>
          </cell>
        </row>
        <row r="229">
          <cell r="A229" t="str">
            <v>32-1889-00</v>
          </cell>
          <cell r="C229" t="str">
            <v>BLANCA WOODSON #1</v>
          </cell>
          <cell r="D229" t="str">
            <v>Slawson Exploration Co.</v>
          </cell>
          <cell r="E229" t="str">
            <v>Purchase</v>
          </cell>
          <cell r="G229">
            <v>0</v>
          </cell>
          <cell r="I229">
            <v>0</v>
          </cell>
        </row>
        <row r="230">
          <cell r="A230" t="str">
            <v>32-1890-24</v>
          </cell>
          <cell r="C230" t="str">
            <v>HEDRICK #1</v>
          </cell>
          <cell r="E230" t="str">
            <v>Purchase</v>
          </cell>
          <cell r="G230">
            <v>0</v>
          </cell>
          <cell r="I230">
            <v>0</v>
          </cell>
        </row>
        <row r="231">
          <cell r="A231" t="str">
            <v>32-1969-00</v>
          </cell>
          <cell r="C231" t="str">
            <v>L C DONEY #1 INLET P</v>
          </cell>
          <cell r="D231" t="str">
            <v>Howard Exploration</v>
          </cell>
          <cell r="E231" t="str">
            <v>Purchase</v>
          </cell>
          <cell r="F231" t="str">
            <v>Dehy/Min</v>
          </cell>
          <cell r="G231">
            <v>0</v>
          </cell>
          <cell r="I231">
            <v>0</v>
          </cell>
        </row>
        <row r="232">
          <cell r="A232" t="str">
            <v>32-L&amp;U-GAS</v>
          </cell>
          <cell r="C232" t="str">
            <v>ONYX - Lost and Unaccounted Gas</v>
          </cell>
          <cell r="D232" t="str">
            <v>Howard Exploration</v>
          </cell>
          <cell r="E232" t="str">
            <v>Purchase</v>
          </cell>
          <cell r="F232" t="str">
            <v>Dehy/Min</v>
          </cell>
          <cell r="G232">
            <v>0</v>
          </cell>
          <cell r="I232">
            <v>0</v>
          </cell>
        </row>
        <row r="233">
          <cell r="A233" t="str">
            <v>32-CONDENSATE</v>
          </cell>
          <cell r="B233" t="str">
            <v>ONYX - CONDENSATE 33 BARRELS</v>
          </cell>
          <cell r="G233">
            <v>13</v>
          </cell>
          <cell r="I233">
            <v>55</v>
          </cell>
        </row>
        <row r="234">
          <cell r="A234" t="str">
            <v>32-PRODUCT</v>
          </cell>
          <cell r="B234" t="str">
            <v>ONYX - PRODUCT 45 barrels</v>
          </cell>
          <cell r="G234">
            <v>32</v>
          </cell>
          <cell r="I234">
            <v>139</v>
          </cell>
        </row>
        <row r="235">
          <cell r="G235">
            <v>41219</v>
          </cell>
          <cell r="I235">
            <v>46476</v>
          </cell>
        </row>
        <row r="237">
          <cell r="C237" t="str">
            <v>Total Linked from Measurement File</v>
          </cell>
          <cell r="G237">
            <v>7784322</v>
          </cell>
          <cell r="I237">
            <v>8756036</v>
          </cell>
        </row>
        <row r="238">
          <cell r="C238" t="str">
            <v>Less: KM Meter Input Manually</v>
          </cell>
          <cell r="G238">
            <v>0</v>
          </cell>
          <cell r="I238">
            <v>0</v>
          </cell>
        </row>
        <row r="239">
          <cell r="C239" t="str">
            <v>Less: HPL Meter Input Manually</v>
          </cell>
          <cell r="G239">
            <v>0</v>
          </cell>
          <cell r="I239">
            <v>0</v>
          </cell>
        </row>
        <row r="240">
          <cell r="G240">
            <v>7784322</v>
          </cell>
          <cell r="I240">
            <v>8756036</v>
          </cell>
        </row>
        <row r="242">
          <cell r="A242" t="str">
            <v>GMTotal</v>
          </cell>
          <cell r="C242" t="str">
            <v>Total from Measurement File</v>
          </cell>
          <cell r="G242">
            <v>7784322</v>
          </cell>
          <cell r="I242">
            <v>8756036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8">
          <cell r="A8" t="str">
            <v>32-1009-00</v>
          </cell>
          <cell r="B8" t="str">
            <v>No</v>
          </cell>
          <cell r="C8" t="str">
            <v>C. SMITH H. SCHMIDT INLET P</v>
          </cell>
          <cell r="D8" t="str">
            <v>XTO Energy Inc</v>
          </cell>
          <cell r="E8" t="str">
            <v>Purchase</v>
          </cell>
          <cell r="G8">
            <v>5212</v>
          </cell>
          <cell r="I8">
            <v>5922</v>
          </cell>
          <cell r="J8">
            <v>4161.2785236638847</v>
          </cell>
          <cell r="K8">
            <v>4716.5481100445513</v>
          </cell>
        </row>
        <row r="9">
          <cell r="A9" t="str">
            <v>32-1010-00</v>
          </cell>
          <cell r="B9" t="str">
            <v>Yes</v>
          </cell>
          <cell r="C9" t="str">
            <v>WOLTER #1</v>
          </cell>
          <cell r="D9" t="str">
            <v>Gulf Coast Energy</v>
          </cell>
          <cell r="E9" t="str">
            <v>Purchase</v>
          </cell>
          <cell r="G9">
            <v>1629</v>
          </cell>
          <cell r="I9">
            <v>1802</v>
          </cell>
          <cell r="J9">
            <v>1300.5991394951016</v>
          </cell>
          <cell r="K9">
            <v>1435.1941395306112</v>
          </cell>
        </row>
        <row r="10">
          <cell r="A10" t="str">
            <v>32-1052-00</v>
          </cell>
          <cell r="B10" t="str">
            <v>No</v>
          </cell>
          <cell r="C10" t="str">
            <v>KIRK #3-A LP INLET P</v>
          </cell>
          <cell r="D10" t="str">
            <v>High Island Oil Corp</v>
          </cell>
          <cell r="E10" t="str">
            <v>Purchase</v>
          </cell>
          <cell r="G10">
            <v>2049</v>
          </cell>
          <cell r="I10">
            <v>2527</v>
          </cell>
          <cell r="J10">
            <v>1635.9285677258824</v>
          </cell>
          <cell r="K10">
            <v>2012.6168649244476</v>
          </cell>
        </row>
        <row r="11">
          <cell r="A11" t="str">
            <v>32-1136-00</v>
          </cell>
          <cell r="B11" t="str">
            <v>Yes</v>
          </cell>
          <cell r="C11" t="str">
            <v>NUECES BAY FACILITY INLET</v>
          </cell>
          <cell r="D11" t="str">
            <v>Lamar Oil &amp; Gas Inc.</v>
          </cell>
          <cell r="E11" t="str">
            <v>Purchase</v>
          </cell>
          <cell r="G11">
            <v>4341</v>
          </cell>
          <cell r="I11">
            <v>4403</v>
          </cell>
          <cell r="J11">
            <v>3465.8691617852887</v>
          </cell>
          <cell r="K11">
            <v>3506.7479447021542</v>
          </cell>
        </row>
        <row r="12">
          <cell r="A12" t="str">
            <v>32-1144-00</v>
          </cell>
          <cell r="B12" t="str">
            <v>Yes</v>
          </cell>
          <cell r="C12" t="str">
            <v>HOSKINSON A-1 &amp; A-2 INLET P</v>
          </cell>
          <cell r="D12" t="str">
            <v>EOG</v>
          </cell>
          <cell r="E12" t="str">
            <v>Purchase</v>
          </cell>
          <cell r="G12">
            <v>2417</v>
          </cell>
          <cell r="I12">
            <v>2846</v>
          </cell>
          <cell r="J12">
            <v>1929.7410191280906</v>
          </cell>
          <cell r="K12">
            <v>2266.6828640977355</v>
          </cell>
        </row>
        <row r="13">
          <cell r="A13" t="str">
            <v xml:space="preserve"> </v>
          </cell>
          <cell r="C13" t="str">
            <v>**minus Royal - Bell</v>
          </cell>
          <cell r="G13" t="str">
            <v xml:space="preserve"> </v>
          </cell>
        </row>
        <row r="14">
          <cell r="A14" t="str">
            <v>32-1151-00</v>
          </cell>
          <cell r="B14" t="str">
            <v>Yes</v>
          </cell>
          <cell r="C14" t="str">
            <v>L SMITH INLET P</v>
          </cell>
          <cell r="D14" t="str">
            <v>EOG</v>
          </cell>
          <cell r="E14" t="str">
            <v>Purchase</v>
          </cell>
          <cell r="G14">
            <v>0</v>
          </cell>
          <cell r="I14">
            <v>0</v>
          </cell>
          <cell r="J14">
            <v>0</v>
          </cell>
          <cell r="K14">
            <v>0</v>
          </cell>
        </row>
        <row r="15">
          <cell r="A15" t="str">
            <v>32-1336-00</v>
          </cell>
          <cell r="B15" t="str">
            <v>No</v>
          </cell>
          <cell r="C15" t="str">
            <v>KIRK G/U #2 Inlet P (Alloc)</v>
          </cell>
          <cell r="D15" t="str">
            <v>High Island Oil Corp</v>
          </cell>
          <cell r="E15" t="str">
            <v>Purchase</v>
          </cell>
          <cell r="G15">
            <v>0</v>
          </cell>
          <cell r="I15">
            <v>0</v>
          </cell>
          <cell r="J15">
            <v>0</v>
          </cell>
          <cell r="K15">
            <v>0</v>
          </cell>
        </row>
        <row r="16">
          <cell r="A16" t="str">
            <v>32-1359-24</v>
          </cell>
          <cell r="B16" t="str">
            <v>Yes</v>
          </cell>
          <cell r="C16" t="str">
            <v>BALDWIN #6 INLET P</v>
          </cell>
          <cell r="D16" t="str">
            <v>South Central TX Oil &amp; Gas</v>
          </cell>
          <cell r="E16" t="str">
            <v>Purchase</v>
          </cell>
          <cell r="G16">
            <v>250</v>
          </cell>
          <cell r="I16">
            <v>258</v>
          </cell>
          <cell r="J16">
            <v>199.60085013736975</v>
          </cell>
          <cell r="K16">
            <v>205.48284572635833</v>
          </cell>
        </row>
        <row r="17">
          <cell r="A17" t="str">
            <v>32-1377-00</v>
          </cell>
          <cell r="B17" t="str">
            <v>Yes</v>
          </cell>
          <cell r="C17" t="str">
            <v>JONES G #1 INLET P</v>
          </cell>
          <cell r="D17" t="str">
            <v>EOG</v>
          </cell>
          <cell r="E17" t="str">
            <v>Purchase</v>
          </cell>
          <cell r="G17">
            <v>1068</v>
          </cell>
          <cell r="I17">
            <v>1185</v>
          </cell>
          <cell r="J17">
            <v>852.69483178684368</v>
          </cell>
          <cell r="K17">
            <v>943.78748909199464</v>
          </cell>
        </row>
        <row r="18">
          <cell r="A18" t="str">
            <v>32-1410-00</v>
          </cell>
          <cell r="B18" t="str">
            <v>Yes</v>
          </cell>
          <cell r="C18" t="str">
            <v>WHITE POINT OIL &amp; GAS #1</v>
          </cell>
          <cell r="D18" t="str">
            <v>MEGO RESOURCES, LLC</v>
          </cell>
          <cell r="E18" t="str">
            <v>Purchase</v>
          </cell>
          <cell r="G18">
            <v>0</v>
          </cell>
          <cell r="I18">
            <v>0</v>
          </cell>
          <cell r="J18">
            <v>0</v>
          </cell>
          <cell r="K18">
            <v>0</v>
          </cell>
        </row>
        <row r="19">
          <cell r="A19" t="str">
            <v>32-1419-00</v>
          </cell>
          <cell r="B19" t="str">
            <v>Yes</v>
          </cell>
          <cell r="C19" t="str">
            <v>HUNTER #8 INLET P</v>
          </cell>
          <cell r="D19" t="str">
            <v>Anderson Oil</v>
          </cell>
          <cell r="E19" t="str">
            <v>Purchase</v>
          </cell>
          <cell r="G19">
            <v>0</v>
          </cell>
          <cell r="I19">
            <v>0</v>
          </cell>
          <cell r="J19">
            <v>0</v>
          </cell>
          <cell r="K19">
            <v>0</v>
          </cell>
        </row>
        <row r="20">
          <cell r="A20" t="str">
            <v>32-1421-00</v>
          </cell>
          <cell r="B20" t="str">
            <v>Yes</v>
          </cell>
          <cell r="C20" t="str">
            <v>LAMAR ST TR 683 INLET P</v>
          </cell>
          <cell r="D20" t="str">
            <v>Lamar Oil &amp; Gas Inc.</v>
          </cell>
          <cell r="E20" t="str">
            <v>Purchase</v>
          </cell>
          <cell r="G20">
            <v>0</v>
          </cell>
          <cell r="I20">
            <v>0</v>
          </cell>
          <cell r="J20">
            <v>0</v>
          </cell>
          <cell r="K20">
            <v>0</v>
          </cell>
        </row>
        <row r="21">
          <cell r="A21" t="str">
            <v>32-1422-24</v>
          </cell>
          <cell r="B21" t="str">
            <v>Yes</v>
          </cell>
          <cell r="C21" t="str">
            <v>WHITEPOINT DEVELOPMENT</v>
          </cell>
          <cell r="D21" t="str">
            <v>Tyludadeda,LLC</v>
          </cell>
          <cell r="E21" t="str">
            <v>Purchase</v>
          </cell>
          <cell r="G21">
            <v>0</v>
          </cell>
          <cell r="I21">
            <v>0</v>
          </cell>
          <cell r="J21">
            <v>0</v>
          </cell>
          <cell r="K21">
            <v>0</v>
          </cell>
        </row>
        <row r="22">
          <cell r="A22" t="str">
            <v>32-1425-24</v>
          </cell>
          <cell r="B22" t="str">
            <v>Yes</v>
          </cell>
          <cell r="C22" t="str">
            <v>Jones "H"</v>
          </cell>
          <cell r="D22" t="str">
            <v>CIMA Energy</v>
          </cell>
          <cell r="E22" t="str">
            <v>Purchase</v>
          </cell>
          <cell r="G22">
            <v>45</v>
          </cell>
          <cell r="I22">
            <v>53</v>
          </cell>
          <cell r="J22">
            <v>35.928153024726555</v>
          </cell>
          <cell r="K22">
            <v>42.21159233913562</v>
          </cell>
        </row>
        <row r="23">
          <cell r="A23" t="str">
            <v>32-1426-24</v>
          </cell>
          <cell r="B23" t="str">
            <v>Yes</v>
          </cell>
          <cell r="C23" t="str">
            <v>KIRK G/U #4 FV</v>
          </cell>
          <cell r="D23" t="str">
            <v>EOG</v>
          </cell>
          <cell r="E23" t="str">
            <v>Purchase</v>
          </cell>
          <cell r="G23">
            <v>0</v>
          </cell>
          <cell r="I23">
            <v>0</v>
          </cell>
          <cell r="J23">
            <v>0</v>
          </cell>
          <cell r="K23">
            <v>0</v>
          </cell>
        </row>
        <row r="24">
          <cell r="A24" t="str">
            <v>32-1450-00</v>
          </cell>
          <cell r="B24" t="str">
            <v>Yes</v>
          </cell>
          <cell r="C24" t="str">
            <v>MOORE E INLET P</v>
          </cell>
          <cell r="D24" t="str">
            <v>Rincon Petroleum</v>
          </cell>
          <cell r="E24" t="str">
            <v>Purchase</v>
          </cell>
          <cell r="G24">
            <v>0</v>
          </cell>
          <cell r="I24">
            <v>0</v>
          </cell>
          <cell r="J24">
            <v>0</v>
          </cell>
          <cell r="K24">
            <v>0</v>
          </cell>
        </row>
        <row r="25">
          <cell r="A25" t="str">
            <v>32-1469-00</v>
          </cell>
          <cell r="B25" t="str">
            <v>Yes</v>
          </cell>
          <cell r="C25" t="str">
            <v>CHESNUT C. P. INLET P</v>
          </cell>
          <cell r="D25" t="str">
            <v>Chesnut</v>
          </cell>
          <cell r="E25" t="str">
            <v>Purchase</v>
          </cell>
          <cell r="F25" t="str">
            <v>Dehy</v>
          </cell>
          <cell r="G25">
            <v>0</v>
          </cell>
          <cell r="I25">
            <v>0</v>
          </cell>
          <cell r="J25">
            <v>0</v>
          </cell>
          <cell r="K25">
            <v>0</v>
          </cell>
        </row>
        <row r="26">
          <cell r="A26" t="str">
            <v>32-1531-00</v>
          </cell>
          <cell r="B26" t="str">
            <v>No</v>
          </cell>
          <cell r="C26" t="str">
            <v>COMSTOCK ST 688 #23</v>
          </cell>
          <cell r="D26" t="str">
            <v>Comstock</v>
          </cell>
          <cell r="E26" t="str">
            <v>Purchase</v>
          </cell>
          <cell r="G26">
            <v>0</v>
          </cell>
          <cell r="I26">
            <v>0</v>
          </cell>
          <cell r="J26">
            <v>0</v>
          </cell>
          <cell r="K26">
            <v>0</v>
          </cell>
        </row>
        <row r="27">
          <cell r="A27" t="str">
            <v>32-1532-00</v>
          </cell>
          <cell r="B27" t="str">
            <v>Yes</v>
          </cell>
          <cell r="C27" t="str">
            <v>975 #4 INLET P</v>
          </cell>
          <cell r="D27" t="str">
            <v>Comstock</v>
          </cell>
          <cell r="E27" t="str">
            <v>Purchase</v>
          </cell>
          <cell r="G27">
            <v>0</v>
          </cell>
          <cell r="I27">
            <v>0</v>
          </cell>
          <cell r="J27">
            <v>0</v>
          </cell>
          <cell r="K27">
            <v>0</v>
          </cell>
        </row>
        <row r="28">
          <cell r="A28" t="str">
            <v>32-1779-00</v>
          </cell>
          <cell r="B28" t="str">
            <v>Yes</v>
          </cell>
          <cell r="C28" t="str">
            <v>RESIDUE MAKE-UP INLET</v>
          </cell>
          <cell r="D28" t="str">
            <v>EOG</v>
          </cell>
          <cell r="E28" t="str">
            <v>Purchase</v>
          </cell>
          <cell r="G28">
            <v>0</v>
          </cell>
          <cell r="I28">
            <v>0</v>
          </cell>
          <cell r="J28">
            <v>0</v>
          </cell>
          <cell r="K28">
            <v>0</v>
          </cell>
        </row>
        <row r="29">
          <cell r="A29" t="str">
            <v>32-1795-00</v>
          </cell>
          <cell r="B29" t="str">
            <v>Yes</v>
          </cell>
          <cell r="C29" t="str">
            <v>WOMACK COUNTISS INLET P</v>
          </cell>
          <cell r="D29" t="str">
            <v>Hendrick Oil &amp; Gas</v>
          </cell>
          <cell r="E29" t="str">
            <v>Purchase</v>
          </cell>
          <cell r="G29">
            <v>0</v>
          </cell>
          <cell r="I29">
            <v>0</v>
          </cell>
          <cell r="J29">
            <v>0</v>
          </cell>
          <cell r="K29">
            <v>0</v>
          </cell>
        </row>
        <row r="30">
          <cell r="A30" t="str">
            <v>32-1848-24</v>
          </cell>
          <cell r="B30" t="str">
            <v>Yes</v>
          </cell>
          <cell r="C30" t="str">
            <v>BP AMERICA FLASH</v>
          </cell>
          <cell r="D30" t="str">
            <v>EOG</v>
          </cell>
          <cell r="E30" t="str">
            <v>Purchase</v>
          </cell>
          <cell r="G30">
            <v>0</v>
          </cell>
          <cell r="I30">
            <v>0</v>
          </cell>
          <cell r="J30">
            <v>0</v>
          </cell>
          <cell r="K30">
            <v>0</v>
          </cell>
        </row>
        <row r="31">
          <cell r="A31" t="str">
            <v>32-1886-00</v>
          </cell>
          <cell r="B31" t="str">
            <v>No</v>
          </cell>
          <cell r="C31" t="str">
            <v>ABRAXAS INLET P</v>
          </cell>
          <cell r="D31" t="str">
            <v>Abraxas</v>
          </cell>
          <cell r="E31" t="str">
            <v>Purchase</v>
          </cell>
          <cell r="G31">
            <v>290</v>
          </cell>
          <cell r="I31">
            <v>336</v>
          </cell>
          <cell r="J31">
            <v>231.53698615934891</v>
          </cell>
          <cell r="K31">
            <v>267.60556652735039</v>
          </cell>
        </row>
        <row r="32">
          <cell r="A32" t="str">
            <v>32-1888-24</v>
          </cell>
          <cell r="B32" t="str">
            <v>Yes</v>
          </cell>
          <cell r="C32" t="str">
            <v>ST. TRACT D-1 VRU</v>
          </cell>
          <cell r="D32" t="str">
            <v>EOG</v>
          </cell>
          <cell r="E32" t="str">
            <v>Purchase</v>
          </cell>
          <cell r="G32">
            <v>1990</v>
          </cell>
          <cell r="I32">
            <v>2441</v>
          </cell>
          <cell r="J32">
            <v>1588.8227670934632</v>
          </cell>
          <cell r="K32">
            <v>1944.1225830156618</v>
          </cell>
        </row>
        <row r="33">
          <cell r="A33" t="str">
            <v>32-1889-00</v>
          </cell>
          <cell r="B33" t="str">
            <v>Yes</v>
          </cell>
          <cell r="C33" t="str">
            <v>BLANCA WOODSON #1</v>
          </cell>
          <cell r="D33" t="str">
            <v xml:space="preserve">Slawson Exploration </v>
          </cell>
          <cell r="E33" t="str">
            <v>Purchase</v>
          </cell>
          <cell r="G33">
            <v>0</v>
          </cell>
          <cell r="I33">
            <v>0</v>
          </cell>
          <cell r="J33">
            <v>0</v>
          </cell>
          <cell r="K33">
            <v>0</v>
          </cell>
        </row>
        <row r="34">
          <cell r="G34">
            <v>19291</v>
          </cell>
          <cell r="H34">
            <v>0</v>
          </cell>
          <cell r="I34">
            <v>21773</v>
          </cell>
          <cell r="J34">
            <v>15401.999999999998</v>
          </cell>
          <cell r="K34">
            <v>17341</v>
          </cell>
        </row>
        <row r="36">
          <cell r="A36" t="str">
            <v>31-4591-24-Onyx</v>
          </cell>
          <cell r="C36" t="str">
            <v>Onyx - E. White Point Inlet to CCNG</v>
          </cell>
          <cell r="E36" t="str">
            <v>Alloc. Meter</v>
          </cell>
          <cell r="G36">
            <v>19564</v>
          </cell>
          <cell r="I36">
            <v>21559</v>
          </cell>
          <cell r="K36">
            <v>17341</v>
          </cell>
        </row>
        <row r="37">
          <cell r="A37" t="str">
            <v>31-4595-24</v>
          </cell>
          <cell r="C37" t="str">
            <v>South Central Baldwin #6 HP</v>
          </cell>
          <cell r="G37">
            <v>-4549</v>
          </cell>
          <cell r="I37">
            <v>-4655</v>
          </cell>
        </row>
        <row r="38">
          <cell r="A38" t="str">
            <v>32-1887-24</v>
          </cell>
          <cell r="C38" t="str">
            <v>Regency FS, L.P.</v>
          </cell>
          <cell r="D38" t="str">
            <v>Not part of Onyx System</v>
          </cell>
          <cell r="G38">
            <v>0</v>
          </cell>
          <cell r="I38">
            <v>0</v>
          </cell>
        </row>
        <row r="39">
          <cell r="A39" t="str">
            <v>32-1890-24</v>
          </cell>
          <cell r="C39" t="str">
            <v>Rincon/Hedrick #1</v>
          </cell>
          <cell r="D39" t="str">
            <v>Not part of Onyx System</v>
          </cell>
          <cell r="G39">
            <v>0</v>
          </cell>
          <cell r="I39">
            <v>0</v>
          </cell>
        </row>
        <row r="40">
          <cell r="C40" t="str">
            <v>Net to Onyx System for Allocation</v>
          </cell>
          <cell r="G40">
            <v>15015</v>
          </cell>
          <cell r="I40">
            <v>16904</v>
          </cell>
        </row>
        <row r="41">
          <cell r="A41" t="str">
            <v>32-1360-00</v>
          </cell>
          <cell r="C41" t="str">
            <v>Onyx - Sale to S. Central TX</v>
          </cell>
          <cell r="D41" t="str">
            <v>South Central TX O &amp; G</v>
          </cell>
          <cell r="E41" t="str">
            <v>Sales</v>
          </cell>
          <cell r="G41">
            <v>387</v>
          </cell>
          <cell r="I41">
            <v>437</v>
          </cell>
        </row>
        <row r="42">
          <cell r="C42" t="str">
            <v>Volume allocated to producers</v>
          </cell>
          <cell r="G42">
            <v>15402</v>
          </cell>
          <cell r="I42">
            <v>17341</v>
          </cell>
        </row>
        <row r="43">
          <cell r="A43" t="str">
            <v>32-1559-24</v>
          </cell>
          <cell r="C43" t="str">
            <v>PLANT FUEL SALES P</v>
          </cell>
          <cell r="E43" t="str">
            <v>Comp. Fuel</v>
          </cell>
          <cell r="G43">
            <v>3366</v>
          </cell>
          <cell r="I43">
            <v>3708</v>
          </cell>
          <cell r="J43">
            <v>0.17030266844256647</v>
          </cell>
        </row>
        <row r="45">
          <cell r="E45" t="str">
            <v>Line (Loss)/Gain</v>
          </cell>
          <cell r="G45">
            <v>4026</v>
          </cell>
          <cell r="I45">
            <v>3931</v>
          </cell>
          <cell r="J45">
            <v>0.18054471133973268</v>
          </cell>
        </row>
        <row r="46">
          <cell r="E46" t="str">
            <v>ONYX - Product</v>
          </cell>
          <cell r="J46">
            <v>0</v>
          </cell>
        </row>
        <row r="47">
          <cell r="E47" t="str">
            <v>Onyx - Condensate</v>
          </cell>
        </row>
        <row r="48">
          <cell r="G48">
            <v>4026</v>
          </cell>
          <cell r="H48">
            <v>0</v>
          </cell>
          <cell r="I48">
            <v>3931</v>
          </cell>
        </row>
        <row r="50">
          <cell r="C50" t="str">
            <v>Remaining Onyx Volume</v>
          </cell>
          <cell r="J50">
            <v>15402</v>
          </cell>
          <cell r="K50">
            <v>17341</v>
          </cell>
        </row>
        <row r="51">
          <cell r="C51" t="str">
            <v xml:space="preserve">   Less New Processing in 2006</v>
          </cell>
          <cell r="J51">
            <v>-9373.2559224508841</v>
          </cell>
          <cell r="K51">
            <v>-10344.229458503651</v>
          </cell>
        </row>
        <row r="52">
          <cell r="C52" t="str">
            <v>Onyx Volume to Gregory Plt</v>
          </cell>
          <cell r="J52">
            <v>6028.7440775491159</v>
          </cell>
          <cell r="K52">
            <v>6996.7705414963493</v>
          </cell>
        </row>
        <row r="53">
          <cell r="C53" t="str">
            <v>Calculated BTU</v>
          </cell>
          <cell r="J53">
            <v>1.1605685116991677</v>
          </cell>
        </row>
        <row r="54">
          <cell r="A54" t="str">
            <v>31-4591-24</v>
          </cell>
          <cell r="C54" t="str">
            <v>Onyx Allocated volumes to Main Calculations</v>
          </cell>
          <cell r="J54">
            <v>6028.7440775491159</v>
          </cell>
          <cell r="K54">
            <v>6996.7705414963493</v>
          </cell>
        </row>
        <row r="57">
          <cell r="I57" t="str">
            <v>Check:</v>
          </cell>
          <cell r="J57">
            <v>6028.7440775491159</v>
          </cell>
          <cell r="K57">
            <v>6996.7705414963493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G - Billing Detail"/>
      <sheetName val="Natrium"/>
      <sheetName val="Lists"/>
      <sheetName val="Fuel MID"/>
    </sheetNames>
    <sheetDataSet>
      <sheetData sheetId="0">
        <row r="8">
          <cell r="B8">
            <v>0</v>
          </cell>
        </row>
      </sheetData>
      <sheetData sheetId="1">
        <row r="8">
          <cell r="B8">
            <v>5757953</v>
          </cell>
        </row>
      </sheetData>
      <sheetData sheetId="2">
        <row r="1">
          <cell r="E1" t="str">
            <v>Yes</v>
          </cell>
        </row>
        <row r="2">
          <cell r="E2" t="str">
            <v>No</v>
          </cell>
        </row>
        <row r="15">
          <cell r="B15">
            <v>31</v>
          </cell>
        </row>
      </sheetData>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Entry"/>
      <sheetName val="wkshtHiddenOptions"/>
      <sheetName val="Master"/>
      <sheetName val="General Services"/>
      <sheetName val="Capital"/>
      <sheetName val="Transitional Services"/>
      <sheetName val="Xref-Proj to AFE &amp; Prop Code"/>
      <sheetName val="Xref-Cost Element - COA"/>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2">
          <cell r="A52">
            <v>5304200</v>
          </cell>
          <cell r="B52" t="str">
            <v>Material Exp-Non Stk</v>
          </cell>
          <cell r="C52">
            <v>815</v>
          </cell>
          <cell r="D52">
            <v>11</v>
          </cell>
          <cell r="E52" t="str">
            <v>Materials (Maint &amp; Repair)</v>
          </cell>
        </row>
        <row r="53">
          <cell r="A53">
            <v>5307030</v>
          </cell>
          <cell r="B53" t="str">
            <v>RentExp-CPU,Off,&amp;Oth</v>
          </cell>
          <cell r="C53">
            <v>815</v>
          </cell>
          <cell r="D53">
            <v>11</v>
          </cell>
          <cell r="E53" t="str">
            <v>Materials (Maint &amp; Repair)</v>
          </cell>
        </row>
        <row r="54">
          <cell r="A54">
            <v>8201001</v>
          </cell>
          <cell r="B54" t="str">
            <v>Finance/Accting ST</v>
          </cell>
          <cell r="C54">
            <v>815</v>
          </cell>
          <cell r="D54">
            <v>1</v>
          </cell>
          <cell r="E54" t="str">
            <v>Company Salary</v>
          </cell>
        </row>
        <row r="55">
          <cell r="A55">
            <v>8201002</v>
          </cell>
          <cell r="B55" t="str">
            <v>Project Mngement ST</v>
          </cell>
          <cell r="C55">
            <v>815</v>
          </cell>
          <cell r="D55">
            <v>1</v>
          </cell>
          <cell r="E55" t="str">
            <v>Company Salary</v>
          </cell>
        </row>
        <row r="56">
          <cell r="A56">
            <v>8201003</v>
          </cell>
          <cell r="B56" t="str">
            <v>Enginring/Design ST</v>
          </cell>
          <cell r="C56">
            <v>815</v>
          </cell>
          <cell r="D56">
            <v>1</v>
          </cell>
          <cell r="E56" t="str">
            <v>Company Salary</v>
          </cell>
        </row>
        <row r="57">
          <cell r="A57">
            <v>8201008</v>
          </cell>
          <cell r="B57" t="str">
            <v>Administration ST</v>
          </cell>
          <cell r="C57">
            <v>815</v>
          </cell>
          <cell r="D57">
            <v>1</v>
          </cell>
          <cell r="E57" t="str">
            <v>Company Salary</v>
          </cell>
        </row>
        <row r="58">
          <cell r="A58">
            <v>8201010</v>
          </cell>
          <cell r="B58" t="str">
            <v>Management</v>
          </cell>
          <cell r="C58">
            <v>815</v>
          </cell>
          <cell r="D58">
            <v>1</v>
          </cell>
          <cell r="E58" t="str">
            <v>Company Salary</v>
          </cell>
        </row>
        <row r="59">
          <cell r="A59">
            <v>8201014</v>
          </cell>
          <cell r="B59" t="str">
            <v>Technical Support ST</v>
          </cell>
          <cell r="C59">
            <v>815</v>
          </cell>
          <cell r="D59">
            <v>1</v>
          </cell>
          <cell r="E59" t="str">
            <v>Company Salary</v>
          </cell>
        </row>
        <row r="60">
          <cell r="A60">
            <v>8201015</v>
          </cell>
          <cell r="B60" t="str">
            <v>Safety/Security ST</v>
          </cell>
          <cell r="C60">
            <v>815</v>
          </cell>
          <cell r="D60">
            <v>1</v>
          </cell>
          <cell r="E60" t="str">
            <v>Company Salary</v>
          </cell>
        </row>
        <row r="61">
          <cell r="A61">
            <v>8201030</v>
          </cell>
          <cell r="B61" t="str">
            <v>Metering - ST</v>
          </cell>
          <cell r="C61">
            <v>815</v>
          </cell>
          <cell r="D61">
            <v>1</v>
          </cell>
          <cell r="E61" t="str">
            <v>Company Salary</v>
          </cell>
        </row>
        <row r="62">
          <cell r="A62">
            <v>8201031</v>
          </cell>
          <cell r="B62" t="str">
            <v>Marketing ST</v>
          </cell>
          <cell r="C62">
            <v>815</v>
          </cell>
          <cell r="D62">
            <v>1</v>
          </cell>
          <cell r="E62" t="str">
            <v>Company Salary</v>
          </cell>
        </row>
        <row r="63">
          <cell r="A63">
            <v>8201032</v>
          </cell>
          <cell r="B63" t="str">
            <v>Supervision</v>
          </cell>
          <cell r="C63">
            <v>815</v>
          </cell>
          <cell r="D63">
            <v>1</v>
          </cell>
          <cell r="E63" t="str">
            <v>Company Salary</v>
          </cell>
        </row>
        <row r="64">
          <cell r="A64">
            <v>8201043</v>
          </cell>
          <cell r="B64" t="str">
            <v>DIST OPS (GAS) - ST</v>
          </cell>
          <cell r="C64">
            <v>815</v>
          </cell>
          <cell r="D64">
            <v>1</v>
          </cell>
          <cell r="E64" t="str">
            <v>Company Salary</v>
          </cell>
        </row>
        <row r="65">
          <cell r="A65">
            <v>8201046</v>
          </cell>
          <cell r="B65" t="str">
            <v>Gas Control - ST</v>
          </cell>
          <cell r="C65">
            <v>815</v>
          </cell>
          <cell r="D65">
            <v>1</v>
          </cell>
          <cell r="E65" t="str">
            <v>Company Salary</v>
          </cell>
        </row>
        <row r="66">
          <cell r="A66">
            <v>8201143</v>
          </cell>
          <cell r="B66" t="str">
            <v>DIST OPS (GAS) - OT</v>
          </cell>
          <cell r="C66">
            <v>815</v>
          </cell>
          <cell r="D66">
            <v>1</v>
          </cell>
          <cell r="E66" t="str">
            <v>Company Salary</v>
          </cell>
        </row>
        <row r="67">
          <cell r="A67">
            <v>8202001</v>
          </cell>
          <cell r="B67" t="str">
            <v>Vehicle Usage</v>
          </cell>
          <cell r="C67">
            <v>815</v>
          </cell>
          <cell r="D67">
            <v>17</v>
          </cell>
          <cell r="E67" t="str">
            <v>Vehicles</v>
          </cell>
        </row>
        <row r="68">
          <cell r="A68">
            <v>8202101</v>
          </cell>
          <cell r="B68" t="str">
            <v>OT MEALS</v>
          </cell>
          <cell r="C68">
            <v>815</v>
          </cell>
          <cell r="D68">
            <v>3</v>
          </cell>
          <cell r="E68" t="str">
            <v>Employee Expenses T&amp;E</v>
          </cell>
        </row>
      </sheetData>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roll Allocation"/>
      <sheetName val="05.15.2020"/>
      <sheetName val="05.31.2020"/>
      <sheetName val="Summed Allocation"/>
      <sheetName val="Sorted Allocation"/>
      <sheetName val="Timesheet Allocation"/>
      <sheetName val="Kronos Report - Sorted - May"/>
      <sheetName val="Kronos Report - May"/>
      <sheetName val="Summed Allocation - April"/>
      <sheetName val="Sorted Allocation - April"/>
      <sheetName val="Kronos Report - Sorted - April"/>
      <sheetName val="Kronos Report - April"/>
      <sheetName val="Summed Allocation - Mar 20"/>
      <sheetName val="Sorted Allocation - Mar 20"/>
      <sheetName val="Kronos Report - Sorted - Mar 20"/>
      <sheetName val="Kronos Report - Mar 20"/>
      <sheetName val="Summed Allocation - Feb 20"/>
      <sheetName val="Sorted Allocation - Feb 20"/>
      <sheetName val="Kronos Report - Sorted - Feb 20"/>
      <sheetName val="Kronos Report - Feb 20"/>
      <sheetName val="Summed Allocation - Jan 20"/>
      <sheetName val="Sorted Allocation - Jan 20"/>
      <sheetName val="Kronos Report - Sorted - Jan 20"/>
      <sheetName val="Kronos Report - Jan 20"/>
      <sheetName val="Lookup Lists"/>
    </sheetNames>
    <sheetDataSet>
      <sheetData sheetId="0">
        <row r="2">
          <cell r="B2" t="str">
            <v>Employee Number</v>
          </cell>
        </row>
      </sheetData>
      <sheetData sheetId="1">
        <row r="2">
          <cell r="B2" t="str">
            <v>FILE #</v>
          </cell>
          <cell r="C2" t="str">
            <v>LAST NAME</v>
          </cell>
          <cell r="D2" t="str">
            <v>FIRST NAME</v>
          </cell>
          <cell r="E2" t="str">
            <v>PERIOD END</v>
          </cell>
          <cell r="F2" t="str">
            <v>ERN REG</v>
          </cell>
          <cell r="G2" t="str">
            <v>ERN EELIF</v>
          </cell>
          <cell r="H2" t="str">
            <v>CUR GRS</v>
          </cell>
          <cell r="I2" t="str">
            <v>DED ACCINS</v>
          </cell>
          <cell r="J2" t="str">
            <v>DED Cell</v>
          </cell>
          <cell r="K2" t="str">
            <v>DED CPS</v>
          </cell>
          <cell r="L2" t="str">
            <v>DED DENPRE</v>
          </cell>
          <cell r="P2" t="str">
            <v>DED DEPFSA</v>
          </cell>
          <cell r="Q2" t="str">
            <v>DED EELIF</v>
          </cell>
          <cell r="R2" t="str">
            <v>DED HEALTH</v>
          </cell>
          <cell r="S2" t="str">
            <v>DED HSA</v>
          </cell>
          <cell r="T2" t="str">
            <v>DED HSP</v>
          </cell>
          <cell r="U2" t="str">
            <v>DED LIMFSA</v>
          </cell>
          <cell r="V2" t="str">
            <v>DED MEDFSA</v>
          </cell>
          <cell r="W2" t="str">
            <v>DED MEDST</v>
          </cell>
          <cell r="X2" t="str">
            <v>DED ROTH</v>
          </cell>
          <cell r="Y2" t="str">
            <v>DED VISPRE</v>
          </cell>
          <cell r="Z2" t="str">
            <v>DED VOLLIF</v>
          </cell>
          <cell r="AA2" t="str">
            <v>DED 401k L</v>
          </cell>
          <cell r="AB2" t="str">
            <v>DED 401K</v>
          </cell>
          <cell r="AC2" t="str">
            <v>DED CHKING</v>
          </cell>
          <cell r="AD2" t="str">
            <v>DED CHKING</v>
          </cell>
          <cell r="AE2" t="str">
            <v>DED CHKING</v>
          </cell>
          <cell r="AF2" t="str">
            <v>DED SAVING</v>
          </cell>
          <cell r="AG2" t="str">
            <v>DED SAVING</v>
          </cell>
          <cell r="AH2" t="str">
            <v>TAX FED TB</v>
          </cell>
          <cell r="AI2" t="str">
            <v>TAX FED WH</v>
          </cell>
          <cell r="AJ2" t="str">
            <v>TAX MED E TB</v>
          </cell>
          <cell r="AK2" t="str">
            <v>TAX MED E WH</v>
          </cell>
          <cell r="AL2" t="str">
            <v>TAX STATE 1 CD</v>
          </cell>
          <cell r="AM2" t="str">
            <v>TAX SUI/DI CD</v>
          </cell>
          <cell r="AN2" t="str">
            <v>TAX MED ER TB</v>
          </cell>
          <cell r="AO2" t="str">
            <v>TAX MED ER TX</v>
          </cell>
          <cell r="AP2" t="str">
            <v>TAX MED ST TB</v>
          </cell>
          <cell r="AQ2" t="str">
            <v>TAX MED ST TX</v>
          </cell>
          <cell r="AR2" t="str">
            <v>TAX SS E TB</v>
          </cell>
          <cell r="AS2" t="str">
            <v>TAX SS E WH</v>
          </cell>
          <cell r="AT2" t="str">
            <v>TAX STATE 1 TB</v>
          </cell>
          <cell r="AU2" t="str">
            <v>TAX SS ER TB</v>
          </cell>
          <cell r="AV2" t="str">
            <v>TAX SS ER TX</v>
          </cell>
          <cell r="AW2" t="str">
            <v>TAX STATE 1 WH</v>
          </cell>
          <cell r="AX2" t="str">
            <v>TAX STATE 2 CD</v>
          </cell>
          <cell r="AY2" t="str">
            <v>TAX STATE 2 TB</v>
          </cell>
          <cell r="AZ2" t="str">
            <v>TAX STATE 2 WH</v>
          </cell>
          <cell r="BA2" t="str">
            <v>TAX WA FL TB ER</v>
          </cell>
          <cell r="BB2" t="str">
            <v>TAX WA FL TX ER</v>
          </cell>
          <cell r="BC2" t="str">
            <v>TAX SUIDI ER TB</v>
          </cell>
          <cell r="BD2" t="str">
            <v>TAX SUIDI ER TX</v>
          </cell>
          <cell r="BE2" t="str">
            <v>TAX FUTA TB</v>
          </cell>
          <cell r="BF2" t="str">
            <v>TAX FUTA TX</v>
          </cell>
          <cell r="BG2" t="str">
            <v>CUR NET</v>
          </cell>
          <cell r="BH2" t="str">
            <v>MEM G.T.L.</v>
          </cell>
          <cell r="BI2" t="str">
            <v>MEM MATCH</v>
          </cell>
        </row>
        <row r="3">
          <cell r="B3">
            <v>158</v>
          </cell>
          <cell r="C3" t="str">
            <v>ARZOLA</v>
          </cell>
          <cell r="D3" t="str">
            <v>DANIEL ERIC</v>
          </cell>
          <cell r="E3">
            <v>43966</v>
          </cell>
          <cell r="F3">
            <v>5500</v>
          </cell>
          <cell r="G3">
            <v>6.15</v>
          </cell>
          <cell r="H3">
            <v>0</v>
          </cell>
          <cell r="I3">
            <v>0</v>
          </cell>
          <cell r="J3">
            <v>-62.5</v>
          </cell>
          <cell r="K3">
            <v>0</v>
          </cell>
          <cell r="L3">
            <v>3.14</v>
          </cell>
          <cell r="M3">
            <v>-3.14</v>
          </cell>
          <cell r="N3">
            <v>-0.6</v>
          </cell>
          <cell r="O3">
            <v>-21.55</v>
          </cell>
          <cell r="P3">
            <v>0</v>
          </cell>
          <cell r="Q3">
            <v>6.15</v>
          </cell>
          <cell r="R3">
            <v>0</v>
          </cell>
          <cell r="S3">
            <v>0</v>
          </cell>
          <cell r="T3">
            <v>0</v>
          </cell>
          <cell r="U3">
            <v>0</v>
          </cell>
          <cell r="V3">
            <v>0</v>
          </cell>
          <cell r="W3">
            <v>0</v>
          </cell>
          <cell r="X3">
            <v>0</v>
          </cell>
          <cell r="Y3">
            <v>0.6</v>
          </cell>
          <cell r="Z3">
            <v>21.55</v>
          </cell>
          <cell r="AA3">
            <v>0</v>
          </cell>
          <cell r="AB3">
            <v>770.86</v>
          </cell>
          <cell r="AC3">
            <v>1061.25</v>
          </cell>
          <cell r="AD3">
            <v>884.37</v>
          </cell>
          <cell r="AE3">
            <v>1591.88</v>
          </cell>
          <cell r="AF3">
            <v>0</v>
          </cell>
          <cell r="AG3">
            <v>0</v>
          </cell>
          <cell r="AH3">
            <v>4731.55</v>
          </cell>
          <cell r="AI3">
            <v>807.91</v>
          </cell>
          <cell r="AJ3">
            <v>5502.41</v>
          </cell>
          <cell r="AK3">
            <v>79.790000000000006</v>
          </cell>
          <cell r="AL3" t="str">
            <v>TX</v>
          </cell>
          <cell r="AM3" t="str">
            <v>53-TX</v>
          </cell>
          <cell r="AN3">
            <v>5502.41</v>
          </cell>
          <cell r="AO3">
            <v>79.78</v>
          </cell>
          <cell r="AP3">
            <v>0</v>
          </cell>
          <cell r="AQ3">
            <v>0</v>
          </cell>
          <cell r="AR3">
            <v>5502.41</v>
          </cell>
          <cell r="AS3">
            <v>341.15</v>
          </cell>
          <cell r="AT3">
            <v>0</v>
          </cell>
          <cell r="AU3">
            <v>5502.41</v>
          </cell>
          <cell r="AV3">
            <v>341.15</v>
          </cell>
          <cell r="AW3">
            <v>0</v>
          </cell>
          <cell r="AY3">
            <v>0</v>
          </cell>
          <cell r="AZ3">
            <v>0</v>
          </cell>
          <cell r="BA3">
            <v>0</v>
          </cell>
          <cell r="BB3">
            <v>0</v>
          </cell>
          <cell r="BC3">
            <v>0</v>
          </cell>
          <cell r="BD3">
            <v>0</v>
          </cell>
          <cell r="BE3">
            <v>0</v>
          </cell>
          <cell r="BF3">
            <v>0</v>
          </cell>
          <cell r="BG3">
            <v>0</v>
          </cell>
          <cell r="BH3">
            <v>0</v>
          </cell>
          <cell r="BI3">
            <v>220.25</v>
          </cell>
        </row>
        <row r="4">
          <cell r="B4">
            <v>167</v>
          </cell>
          <cell r="C4" t="str">
            <v>BORUM</v>
          </cell>
          <cell r="D4" t="str">
            <v>JAMES</v>
          </cell>
          <cell r="E4">
            <v>43966</v>
          </cell>
          <cell r="F4">
            <v>4347.1499999999996</v>
          </cell>
          <cell r="G4">
            <v>34.92</v>
          </cell>
          <cell r="H4">
            <v>0</v>
          </cell>
          <cell r="I4">
            <v>0</v>
          </cell>
          <cell r="J4">
            <v>0</v>
          </cell>
          <cell r="K4">
            <v>0</v>
          </cell>
          <cell r="L4">
            <v>6.38</v>
          </cell>
          <cell r="M4">
            <v>-6.38</v>
          </cell>
          <cell r="N4">
            <v>-1.02</v>
          </cell>
          <cell r="O4">
            <v>0</v>
          </cell>
          <cell r="P4">
            <v>0</v>
          </cell>
          <cell r="Q4">
            <v>34.92</v>
          </cell>
          <cell r="R4">
            <v>0</v>
          </cell>
          <cell r="S4">
            <v>205</v>
          </cell>
          <cell r="T4">
            <v>0</v>
          </cell>
          <cell r="U4">
            <v>0</v>
          </cell>
          <cell r="V4">
            <v>0</v>
          </cell>
          <cell r="W4">
            <v>0</v>
          </cell>
          <cell r="X4">
            <v>0</v>
          </cell>
          <cell r="Y4">
            <v>1.02</v>
          </cell>
          <cell r="Z4">
            <v>0</v>
          </cell>
          <cell r="AA4">
            <v>0</v>
          </cell>
          <cell r="AB4">
            <v>1095.52</v>
          </cell>
          <cell r="AC4">
            <v>0</v>
          </cell>
          <cell r="AD4">
            <v>0</v>
          </cell>
          <cell r="AE4">
            <v>2329.23</v>
          </cell>
          <cell r="AF4">
            <v>20</v>
          </cell>
          <cell r="AG4">
            <v>0</v>
          </cell>
          <cell r="AH4">
            <v>3074.15</v>
          </cell>
          <cell r="AI4">
            <v>228.44</v>
          </cell>
          <cell r="AJ4">
            <v>4169.67</v>
          </cell>
          <cell r="AK4">
            <v>60.46</v>
          </cell>
          <cell r="AL4" t="str">
            <v>IL</v>
          </cell>
          <cell r="AM4" t="str">
            <v>43-IL</v>
          </cell>
          <cell r="AN4">
            <v>4169.67</v>
          </cell>
          <cell r="AO4">
            <v>60.46</v>
          </cell>
          <cell r="AP4">
            <v>0</v>
          </cell>
          <cell r="AQ4">
            <v>0</v>
          </cell>
          <cell r="AR4">
            <v>4169.67</v>
          </cell>
          <cell r="AS4">
            <v>258.52</v>
          </cell>
          <cell r="AT4">
            <v>3074.15</v>
          </cell>
          <cell r="AU4">
            <v>4169.67</v>
          </cell>
          <cell r="AV4">
            <v>258.52</v>
          </cell>
          <cell r="AW4">
            <v>142.58000000000001</v>
          </cell>
          <cell r="AY4">
            <v>0</v>
          </cell>
          <cell r="AZ4">
            <v>0</v>
          </cell>
          <cell r="BA4">
            <v>0</v>
          </cell>
          <cell r="BB4">
            <v>0</v>
          </cell>
          <cell r="BC4">
            <v>0</v>
          </cell>
          <cell r="BD4">
            <v>0</v>
          </cell>
          <cell r="BE4">
            <v>0</v>
          </cell>
          <cell r="BF4">
            <v>0</v>
          </cell>
          <cell r="BG4">
            <v>0</v>
          </cell>
          <cell r="BH4">
            <v>0</v>
          </cell>
          <cell r="BI4">
            <v>175.28</v>
          </cell>
        </row>
        <row r="5">
          <cell r="B5">
            <v>172</v>
          </cell>
          <cell r="C5" t="str">
            <v>BRAVO</v>
          </cell>
          <cell r="D5" t="str">
            <v>CLARK JAMES</v>
          </cell>
          <cell r="E5">
            <v>43966</v>
          </cell>
          <cell r="F5">
            <v>6666.67</v>
          </cell>
          <cell r="G5">
            <v>4.4400000000000004</v>
          </cell>
          <cell r="H5">
            <v>0</v>
          </cell>
          <cell r="I5">
            <v>0</v>
          </cell>
          <cell r="J5">
            <v>-62.5</v>
          </cell>
          <cell r="K5">
            <v>0</v>
          </cell>
          <cell r="L5">
            <v>6.38</v>
          </cell>
          <cell r="M5">
            <v>-6.38</v>
          </cell>
          <cell r="N5">
            <v>-1.02</v>
          </cell>
          <cell r="O5">
            <v>0</v>
          </cell>
          <cell r="P5">
            <v>0</v>
          </cell>
          <cell r="Q5">
            <v>4.4400000000000004</v>
          </cell>
          <cell r="R5">
            <v>0</v>
          </cell>
          <cell r="S5">
            <v>0</v>
          </cell>
          <cell r="T5">
            <v>0</v>
          </cell>
          <cell r="U5">
            <v>0</v>
          </cell>
          <cell r="V5">
            <v>0</v>
          </cell>
          <cell r="W5">
            <v>0</v>
          </cell>
          <cell r="X5">
            <v>0</v>
          </cell>
          <cell r="Y5">
            <v>1.02</v>
          </cell>
          <cell r="Z5">
            <v>0</v>
          </cell>
          <cell r="AA5">
            <v>0</v>
          </cell>
          <cell r="AB5">
            <v>266.83999999999997</v>
          </cell>
          <cell r="AC5">
            <v>1000</v>
          </cell>
          <cell r="AD5">
            <v>0</v>
          </cell>
          <cell r="AE5">
            <v>1990.99</v>
          </cell>
          <cell r="AF5">
            <v>1500</v>
          </cell>
          <cell r="AG5">
            <v>0</v>
          </cell>
          <cell r="AH5">
            <v>6396.87</v>
          </cell>
          <cell r="AI5">
            <v>1454.17</v>
          </cell>
          <cell r="AJ5">
            <v>6663.71</v>
          </cell>
          <cell r="AK5">
            <v>96.62</v>
          </cell>
          <cell r="AL5" t="str">
            <v>TX</v>
          </cell>
          <cell r="AM5" t="str">
            <v>53-TX</v>
          </cell>
          <cell r="AN5">
            <v>6663.71</v>
          </cell>
          <cell r="AO5">
            <v>96.62</v>
          </cell>
          <cell r="AP5">
            <v>0</v>
          </cell>
          <cell r="AQ5">
            <v>0</v>
          </cell>
          <cell r="AR5">
            <v>6663.71</v>
          </cell>
          <cell r="AS5">
            <v>413.15</v>
          </cell>
          <cell r="AT5">
            <v>0</v>
          </cell>
          <cell r="AU5">
            <v>6663.71</v>
          </cell>
          <cell r="AV5">
            <v>413.15</v>
          </cell>
          <cell r="AW5">
            <v>0</v>
          </cell>
          <cell r="AY5">
            <v>0</v>
          </cell>
          <cell r="AZ5">
            <v>0</v>
          </cell>
          <cell r="BA5">
            <v>0</v>
          </cell>
          <cell r="BB5">
            <v>0</v>
          </cell>
          <cell r="BC5">
            <v>0</v>
          </cell>
          <cell r="BD5">
            <v>0</v>
          </cell>
          <cell r="BE5">
            <v>0</v>
          </cell>
          <cell r="BF5">
            <v>0</v>
          </cell>
          <cell r="BG5">
            <v>0</v>
          </cell>
          <cell r="BH5">
            <v>0</v>
          </cell>
          <cell r="BI5">
            <v>266.83999999999997</v>
          </cell>
        </row>
        <row r="6">
          <cell r="B6">
            <v>110</v>
          </cell>
          <cell r="C6" t="str">
            <v>CAMPBELL</v>
          </cell>
          <cell r="D6" t="str">
            <v>JUSTIN</v>
          </cell>
          <cell r="E6">
            <v>43966</v>
          </cell>
          <cell r="F6">
            <v>13750</v>
          </cell>
          <cell r="G6">
            <v>0</v>
          </cell>
          <cell r="H6">
            <v>0</v>
          </cell>
          <cell r="I6">
            <v>0</v>
          </cell>
          <cell r="J6">
            <v>-62.5</v>
          </cell>
          <cell r="K6">
            <v>0</v>
          </cell>
          <cell r="L6">
            <v>12.09</v>
          </cell>
          <cell r="M6">
            <v>-12.09</v>
          </cell>
          <cell r="N6">
            <v>-1.65</v>
          </cell>
          <cell r="O6">
            <v>-12.68</v>
          </cell>
          <cell r="P6">
            <v>0</v>
          </cell>
          <cell r="Q6">
            <v>0</v>
          </cell>
          <cell r="R6">
            <v>0</v>
          </cell>
          <cell r="S6">
            <v>0</v>
          </cell>
          <cell r="T6">
            <v>0</v>
          </cell>
          <cell r="U6">
            <v>0</v>
          </cell>
          <cell r="V6">
            <v>16.670000000000002</v>
          </cell>
          <cell r="W6">
            <v>123.56</v>
          </cell>
          <cell r="X6">
            <v>0</v>
          </cell>
          <cell r="Y6">
            <v>1.65</v>
          </cell>
          <cell r="Z6">
            <v>12.68</v>
          </cell>
          <cell r="AA6">
            <v>74.38</v>
          </cell>
          <cell r="AB6">
            <v>550</v>
          </cell>
          <cell r="AC6">
            <v>0</v>
          </cell>
          <cell r="AD6">
            <v>0</v>
          </cell>
          <cell r="AE6">
            <v>6532.03</v>
          </cell>
          <cell r="AF6">
            <v>4000</v>
          </cell>
          <cell r="AG6">
            <v>0</v>
          </cell>
          <cell r="AH6">
            <v>13169.59</v>
          </cell>
          <cell r="AI6">
            <v>2290.36</v>
          </cell>
          <cell r="AJ6">
            <v>13729.59</v>
          </cell>
          <cell r="AK6">
            <v>199.08</v>
          </cell>
          <cell r="AL6" t="str">
            <v>TX</v>
          </cell>
          <cell r="AM6" t="str">
            <v>53-TX</v>
          </cell>
          <cell r="AN6">
            <v>13729.59</v>
          </cell>
          <cell r="AO6">
            <v>199.08</v>
          </cell>
          <cell r="AP6">
            <v>13729.59</v>
          </cell>
          <cell r="AQ6">
            <v>123.56</v>
          </cell>
          <cell r="AR6">
            <v>0</v>
          </cell>
          <cell r="AS6">
            <v>0</v>
          </cell>
          <cell r="AT6">
            <v>0</v>
          </cell>
          <cell r="AU6">
            <v>0</v>
          </cell>
          <cell r="AV6">
            <v>0</v>
          </cell>
          <cell r="AW6">
            <v>0</v>
          </cell>
          <cell r="AY6">
            <v>0</v>
          </cell>
          <cell r="AZ6">
            <v>0</v>
          </cell>
          <cell r="BA6">
            <v>0</v>
          </cell>
          <cell r="BB6">
            <v>0</v>
          </cell>
          <cell r="BC6">
            <v>0</v>
          </cell>
          <cell r="BD6">
            <v>0</v>
          </cell>
          <cell r="BE6">
            <v>0</v>
          </cell>
          <cell r="BF6">
            <v>0</v>
          </cell>
          <cell r="BG6">
            <v>0</v>
          </cell>
          <cell r="BH6">
            <v>10</v>
          </cell>
          <cell r="BI6">
            <v>0</v>
          </cell>
        </row>
        <row r="7">
          <cell r="B7">
            <v>137</v>
          </cell>
          <cell r="C7" t="str">
            <v>CARLEY</v>
          </cell>
          <cell r="D7" t="str">
            <v>VERA</v>
          </cell>
          <cell r="E7">
            <v>43966</v>
          </cell>
          <cell r="F7">
            <v>6500</v>
          </cell>
          <cell r="G7">
            <v>7.95</v>
          </cell>
          <cell r="H7">
            <v>0</v>
          </cell>
          <cell r="I7">
            <v>0</v>
          </cell>
          <cell r="J7">
            <v>-62.5</v>
          </cell>
          <cell r="K7">
            <v>0</v>
          </cell>
          <cell r="L7">
            <v>6.38</v>
          </cell>
          <cell r="M7">
            <v>-6.38</v>
          </cell>
          <cell r="N7">
            <v>-1.02</v>
          </cell>
          <cell r="O7">
            <v>0</v>
          </cell>
          <cell r="P7">
            <v>0</v>
          </cell>
          <cell r="Q7">
            <v>7.95</v>
          </cell>
          <cell r="R7">
            <v>0</v>
          </cell>
          <cell r="S7">
            <v>0</v>
          </cell>
          <cell r="T7">
            <v>0</v>
          </cell>
          <cell r="U7">
            <v>0</v>
          </cell>
          <cell r="V7">
            <v>65</v>
          </cell>
          <cell r="W7">
            <v>0</v>
          </cell>
          <cell r="X7">
            <v>0</v>
          </cell>
          <cell r="Y7">
            <v>1.02</v>
          </cell>
          <cell r="Z7">
            <v>0</v>
          </cell>
          <cell r="AA7">
            <v>0</v>
          </cell>
          <cell r="AB7">
            <v>0</v>
          </cell>
          <cell r="AC7">
            <v>0</v>
          </cell>
          <cell r="AD7">
            <v>0</v>
          </cell>
          <cell r="AE7">
            <v>4687.92</v>
          </cell>
          <cell r="AF7">
            <v>0</v>
          </cell>
          <cell r="AG7">
            <v>0</v>
          </cell>
          <cell r="AH7">
            <v>6435.55</v>
          </cell>
          <cell r="AI7">
            <v>1309.8599999999999</v>
          </cell>
          <cell r="AJ7">
            <v>6435.55</v>
          </cell>
          <cell r="AK7">
            <v>93.32</v>
          </cell>
          <cell r="AL7" t="str">
            <v>TX</v>
          </cell>
          <cell r="AM7" t="str">
            <v>53-TX</v>
          </cell>
          <cell r="AN7">
            <v>6435.55</v>
          </cell>
          <cell r="AO7">
            <v>93.32</v>
          </cell>
          <cell r="AP7">
            <v>0</v>
          </cell>
          <cell r="AQ7">
            <v>0</v>
          </cell>
          <cell r="AR7">
            <v>6435.55</v>
          </cell>
          <cell r="AS7">
            <v>399</v>
          </cell>
          <cell r="AT7">
            <v>0</v>
          </cell>
          <cell r="AU7">
            <v>6435.55</v>
          </cell>
          <cell r="AV7">
            <v>399</v>
          </cell>
          <cell r="AW7">
            <v>0</v>
          </cell>
          <cell r="AY7">
            <v>0</v>
          </cell>
          <cell r="AZ7">
            <v>0</v>
          </cell>
          <cell r="BA7">
            <v>0</v>
          </cell>
          <cell r="BB7">
            <v>0</v>
          </cell>
          <cell r="BC7">
            <v>0</v>
          </cell>
          <cell r="BD7">
            <v>0</v>
          </cell>
          <cell r="BE7">
            <v>0</v>
          </cell>
          <cell r="BF7">
            <v>0</v>
          </cell>
          <cell r="BG7">
            <v>0</v>
          </cell>
          <cell r="BH7">
            <v>0</v>
          </cell>
          <cell r="BI7">
            <v>0</v>
          </cell>
        </row>
        <row r="8">
          <cell r="B8">
            <v>53</v>
          </cell>
          <cell r="C8" t="str">
            <v>CARLSON</v>
          </cell>
          <cell r="D8" t="str">
            <v>TRENT</v>
          </cell>
          <cell r="E8">
            <v>43966</v>
          </cell>
          <cell r="F8">
            <v>11350.83</v>
          </cell>
          <cell r="G8">
            <v>0</v>
          </cell>
          <cell r="H8">
            <v>0</v>
          </cell>
          <cell r="I8">
            <v>0</v>
          </cell>
          <cell r="J8">
            <v>-62.5</v>
          </cell>
          <cell r="K8">
            <v>0</v>
          </cell>
          <cell r="L8">
            <v>12.09</v>
          </cell>
          <cell r="M8">
            <v>-12.09</v>
          </cell>
          <cell r="N8">
            <v>-1.65</v>
          </cell>
          <cell r="O8">
            <v>-78.13</v>
          </cell>
          <cell r="P8">
            <v>0</v>
          </cell>
          <cell r="Q8">
            <v>0</v>
          </cell>
          <cell r="R8">
            <v>0</v>
          </cell>
          <cell r="S8">
            <v>0</v>
          </cell>
          <cell r="T8">
            <v>0</v>
          </cell>
          <cell r="U8">
            <v>0</v>
          </cell>
          <cell r="V8">
            <v>114.58</v>
          </cell>
          <cell r="W8">
            <v>101.54</v>
          </cell>
          <cell r="X8">
            <v>0</v>
          </cell>
          <cell r="Y8">
            <v>1.65</v>
          </cell>
          <cell r="Z8">
            <v>78.13</v>
          </cell>
          <cell r="AA8">
            <v>0</v>
          </cell>
          <cell r="AB8">
            <v>0</v>
          </cell>
          <cell r="AC8">
            <v>0</v>
          </cell>
          <cell r="AD8">
            <v>0</v>
          </cell>
          <cell r="AE8">
            <v>9118.69</v>
          </cell>
          <cell r="AF8">
            <v>0</v>
          </cell>
          <cell r="AG8">
            <v>0</v>
          </cell>
          <cell r="AH8">
            <v>11222.51</v>
          </cell>
          <cell r="AI8">
            <v>1823.06</v>
          </cell>
          <cell r="AJ8">
            <v>11282.48</v>
          </cell>
          <cell r="AK8">
            <v>163.59</v>
          </cell>
          <cell r="AL8" t="str">
            <v>TX</v>
          </cell>
          <cell r="AM8" t="str">
            <v>53-TX</v>
          </cell>
          <cell r="AN8">
            <v>11282.48</v>
          </cell>
          <cell r="AO8">
            <v>163.6</v>
          </cell>
          <cell r="AP8">
            <v>11282.48</v>
          </cell>
          <cell r="AQ8">
            <v>101.54</v>
          </cell>
          <cell r="AR8">
            <v>0</v>
          </cell>
          <cell r="AS8">
            <v>0</v>
          </cell>
          <cell r="AT8">
            <v>0</v>
          </cell>
          <cell r="AU8">
            <v>0</v>
          </cell>
          <cell r="AV8">
            <v>0</v>
          </cell>
          <cell r="AW8">
            <v>0</v>
          </cell>
          <cell r="AY8">
            <v>0</v>
          </cell>
          <cell r="AZ8">
            <v>0</v>
          </cell>
          <cell r="BA8">
            <v>0</v>
          </cell>
          <cell r="BB8">
            <v>0</v>
          </cell>
          <cell r="BC8">
            <v>0</v>
          </cell>
          <cell r="BD8">
            <v>0</v>
          </cell>
          <cell r="BE8">
            <v>0</v>
          </cell>
          <cell r="BF8">
            <v>0</v>
          </cell>
          <cell r="BG8">
            <v>0</v>
          </cell>
          <cell r="BH8">
            <v>59.97</v>
          </cell>
          <cell r="BI8">
            <v>0</v>
          </cell>
        </row>
        <row r="9">
          <cell r="B9">
            <v>81</v>
          </cell>
          <cell r="C9" t="str">
            <v>CARRIERE</v>
          </cell>
          <cell r="D9" t="str">
            <v>JOHN</v>
          </cell>
          <cell r="E9">
            <v>43966</v>
          </cell>
          <cell r="F9">
            <v>9214.58</v>
          </cell>
          <cell r="G9">
            <v>0</v>
          </cell>
          <cell r="H9">
            <v>0</v>
          </cell>
          <cell r="I9">
            <v>0</v>
          </cell>
          <cell r="J9">
            <v>-62.5</v>
          </cell>
          <cell r="K9">
            <v>0</v>
          </cell>
          <cell r="L9">
            <v>6.38</v>
          </cell>
          <cell r="M9">
            <v>-6.38</v>
          </cell>
          <cell r="N9">
            <v>-1.02</v>
          </cell>
          <cell r="O9">
            <v>0</v>
          </cell>
          <cell r="P9">
            <v>0</v>
          </cell>
          <cell r="Q9">
            <v>0</v>
          </cell>
          <cell r="R9">
            <v>0</v>
          </cell>
          <cell r="S9">
            <v>0</v>
          </cell>
          <cell r="T9">
            <v>0</v>
          </cell>
          <cell r="U9">
            <v>0</v>
          </cell>
          <cell r="V9">
            <v>0</v>
          </cell>
          <cell r="W9">
            <v>0</v>
          </cell>
          <cell r="X9">
            <v>0</v>
          </cell>
          <cell r="Y9">
            <v>1.02</v>
          </cell>
          <cell r="Z9">
            <v>0</v>
          </cell>
          <cell r="AA9">
            <v>0</v>
          </cell>
          <cell r="AB9">
            <v>921.46</v>
          </cell>
          <cell r="AC9">
            <v>0</v>
          </cell>
          <cell r="AD9">
            <v>0</v>
          </cell>
          <cell r="AE9">
            <v>6288.55</v>
          </cell>
          <cell r="AF9">
            <v>0</v>
          </cell>
          <cell r="AG9">
            <v>0</v>
          </cell>
          <cell r="AH9">
            <v>8285.7199999999993</v>
          </cell>
          <cell r="AI9">
            <v>1290.22</v>
          </cell>
          <cell r="AJ9">
            <v>9226.85</v>
          </cell>
          <cell r="AK9">
            <v>133.79</v>
          </cell>
          <cell r="AL9" t="str">
            <v>DC</v>
          </cell>
          <cell r="AM9" t="str">
            <v>07-DC</v>
          </cell>
          <cell r="AN9">
            <v>9226.85</v>
          </cell>
          <cell r="AO9">
            <v>133.79</v>
          </cell>
          <cell r="AP9">
            <v>0</v>
          </cell>
          <cell r="AQ9">
            <v>0</v>
          </cell>
          <cell r="AR9">
            <v>0</v>
          </cell>
          <cell r="AS9">
            <v>0</v>
          </cell>
          <cell r="AT9">
            <v>0</v>
          </cell>
          <cell r="AU9">
            <v>0</v>
          </cell>
          <cell r="AV9">
            <v>0</v>
          </cell>
          <cell r="AW9">
            <v>0</v>
          </cell>
          <cell r="AX9" t="str">
            <v>MD</v>
          </cell>
          <cell r="AY9">
            <v>8285.7199999999993</v>
          </cell>
          <cell r="AZ9">
            <v>635.66</v>
          </cell>
          <cell r="BA9">
            <v>9214.58</v>
          </cell>
          <cell r="BB9">
            <v>57.13</v>
          </cell>
          <cell r="BC9">
            <v>0</v>
          </cell>
          <cell r="BD9">
            <v>0</v>
          </cell>
          <cell r="BE9">
            <v>0</v>
          </cell>
          <cell r="BF9">
            <v>0</v>
          </cell>
          <cell r="BG9">
            <v>0</v>
          </cell>
          <cell r="BH9">
            <v>19.670000000000002</v>
          </cell>
          <cell r="BI9">
            <v>368.58</v>
          </cell>
        </row>
        <row r="10">
          <cell r="B10">
            <v>166</v>
          </cell>
          <cell r="C10" t="str">
            <v>CASE</v>
          </cell>
          <cell r="D10" t="str">
            <v>DANIEL</v>
          </cell>
          <cell r="E10">
            <v>43966</v>
          </cell>
          <cell r="F10">
            <v>5662.91</v>
          </cell>
          <cell r="G10">
            <v>6.45</v>
          </cell>
          <cell r="H10">
            <v>0</v>
          </cell>
          <cell r="I10">
            <v>0</v>
          </cell>
          <cell r="J10">
            <v>-62.5</v>
          </cell>
          <cell r="K10">
            <v>0</v>
          </cell>
          <cell r="L10">
            <v>8.09</v>
          </cell>
          <cell r="M10">
            <v>-8.09</v>
          </cell>
          <cell r="N10">
            <v>-1.04</v>
          </cell>
          <cell r="O10">
            <v>0</v>
          </cell>
          <cell r="P10">
            <v>0</v>
          </cell>
          <cell r="Q10">
            <v>6.45</v>
          </cell>
          <cell r="R10">
            <v>0</v>
          </cell>
          <cell r="S10">
            <v>65</v>
          </cell>
          <cell r="T10">
            <v>0</v>
          </cell>
          <cell r="U10">
            <v>0</v>
          </cell>
          <cell r="V10">
            <v>0</v>
          </cell>
          <cell r="W10">
            <v>0</v>
          </cell>
          <cell r="X10">
            <v>0</v>
          </cell>
          <cell r="Y10">
            <v>1.04</v>
          </cell>
          <cell r="Z10">
            <v>0</v>
          </cell>
          <cell r="AA10">
            <v>0</v>
          </cell>
          <cell r="AB10">
            <v>793.71</v>
          </cell>
          <cell r="AC10">
            <v>0</v>
          </cell>
          <cell r="AD10">
            <v>0</v>
          </cell>
          <cell r="AE10">
            <v>3313.28</v>
          </cell>
          <cell r="AF10">
            <v>0</v>
          </cell>
          <cell r="AG10">
            <v>0</v>
          </cell>
          <cell r="AH10">
            <v>4801.5200000000004</v>
          </cell>
          <cell r="AI10">
            <v>881.7</v>
          </cell>
          <cell r="AJ10">
            <v>5595.23</v>
          </cell>
          <cell r="AK10">
            <v>81.13</v>
          </cell>
          <cell r="AL10" t="str">
            <v>IL</v>
          </cell>
          <cell r="AM10" t="str">
            <v>43-IL</v>
          </cell>
          <cell r="AN10">
            <v>5595.23</v>
          </cell>
          <cell r="AO10">
            <v>81.13</v>
          </cell>
          <cell r="AP10">
            <v>0</v>
          </cell>
          <cell r="AQ10">
            <v>0</v>
          </cell>
          <cell r="AR10">
            <v>5595.23</v>
          </cell>
          <cell r="AS10">
            <v>346.9</v>
          </cell>
          <cell r="AT10">
            <v>0</v>
          </cell>
          <cell r="AU10">
            <v>5595.23</v>
          </cell>
          <cell r="AV10">
            <v>346.9</v>
          </cell>
          <cell r="AW10">
            <v>0</v>
          </cell>
          <cell r="AX10" t="str">
            <v>KY</v>
          </cell>
          <cell r="AY10">
            <v>4801.5200000000004</v>
          </cell>
          <cell r="AZ10">
            <v>234.56</v>
          </cell>
          <cell r="BA10">
            <v>0</v>
          </cell>
          <cell r="BB10">
            <v>0</v>
          </cell>
          <cell r="BC10">
            <v>0</v>
          </cell>
          <cell r="BD10">
            <v>0</v>
          </cell>
          <cell r="BE10">
            <v>0</v>
          </cell>
          <cell r="BF10">
            <v>0</v>
          </cell>
          <cell r="BG10">
            <v>0</v>
          </cell>
          <cell r="BH10">
            <v>0</v>
          </cell>
          <cell r="BI10">
            <v>226.77</v>
          </cell>
        </row>
        <row r="11">
          <cell r="B11">
            <v>122</v>
          </cell>
          <cell r="C11" t="str">
            <v>CHIANG</v>
          </cell>
          <cell r="D11" t="str">
            <v>YANDAN</v>
          </cell>
          <cell r="E11">
            <v>43966</v>
          </cell>
          <cell r="F11">
            <v>3587.5</v>
          </cell>
          <cell r="G11">
            <v>1.66</v>
          </cell>
          <cell r="H11">
            <v>0</v>
          </cell>
          <cell r="I11">
            <v>0</v>
          </cell>
          <cell r="J11">
            <v>-62.5</v>
          </cell>
          <cell r="K11">
            <v>0</v>
          </cell>
          <cell r="L11">
            <v>12.09</v>
          </cell>
          <cell r="M11">
            <v>-12.09</v>
          </cell>
          <cell r="N11">
            <v>0</v>
          </cell>
          <cell r="O11">
            <v>0</v>
          </cell>
          <cell r="P11">
            <v>0</v>
          </cell>
          <cell r="Q11">
            <v>1.66</v>
          </cell>
          <cell r="R11">
            <v>0</v>
          </cell>
          <cell r="S11">
            <v>0</v>
          </cell>
          <cell r="T11">
            <v>0</v>
          </cell>
          <cell r="U11">
            <v>0</v>
          </cell>
          <cell r="V11">
            <v>20.83</v>
          </cell>
          <cell r="W11">
            <v>0</v>
          </cell>
          <cell r="X11">
            <v>0</v>
          </cell>
          <cell r="Y11">
            <v>0</v>
          </cell>
          <cell r="Z11">
            <v>0</v>
          </cell>
          <cell r="AA11">
            <v>0</v>
          </cell>
          <cell r="AB11">
            <v>143.57</v>
          </cell>
          <cell r="AC11">
            <v>0</v>
          </cell>
          <cell r="AD11">
            <v>0</v>
          </cell>
          <cell r="AE11">
            <v>2867.91</v>
          </cell>
          <cell r="AF11">
            <v>0</v>
          </cell>
          <cell r="AG11">
            <v>0</v>
          </cell>
          <cell r="AH11">
            <v>3412.67</v>
          </cell>
          <cell r="AI11">
            <v>333.56</v>
          </cell>
          <cell r="AJ11">
            <v>3556.24</v>
          </cell>
          <cell r="AK11">
            <v>51.56</v>
          </cell>
          <cell r="AL11" t="str">
            <v>TX</v>
          </cell>
          <cell r="AM11" t="str">
            <v>53-TX</v>
          </cell>
          <cell r="AN11">
            <v>3556.24</v>
          </cell>
          <cell r="AO11">
            <v>51.57</v>
          </cell>
          <cell r="AP11">
            <v>0</v>
          </cell>
          <cell r="AQ11">
            <v>0</v>
          </cell>
          <cell r="AR11">
            <v>3556.24</v>
          </cell>
          <cell r="AS11">
            <v>220.48</v>
          </cell>
          <cell r="AT11">
            <v>0</v>
          </cell>
          <cell r="AU11">
            <v>3556.24</v>
          </cell>
          <cell r="AV11">
            <v>220.49</v>
          </cell>
          <cell r="AW11">
            <v>0</v>
          </cell>
          <cell r="AY11">
            <v>0</v>
          </cell>
          <cell r="AZ11">
            <v>0</v>
          </cell>
          <cell r="BA11">
            <v>0</v>
          </cell>
          <cell r="BB11">
            <v>0</v>
          </cell>
          <cell r="BC11">
            <v>0</v>
          </cell>
          <cell r="BD11">
            <v>0</v>
          </cell>
          <cell r="BE11">
            <v>0</v>
          </cell>
          <cell r="BF11">
            <v>0</v>
          </cell>
          <cell r="BG11">
            <v>0</v>
          </cell>
          <cell r="BH11">
            <v>0</v>
          </cell>
          <cell r="BI11">
            <v>143.56</v>
          </cell>
        </row>
        <row r="12">
          <cell r="B12">
            <v>151</v>
          </cell>
          <cell r="C12" t="str">
            <v>CLELAND</v>
          </cell>
          <cell r="D12" t="str">
            <v>RANDY</v>
          </cell>
          <cell r="E12">
            <v>43966</v>
          </cell>
          <cell r="F12">
            <v>5500</v>
          </cell>
          <cell r="G12">
            <v>22.73</v>
          </cell>
          <cell r="H12">
            <v>0</v>
          </cell>
          <cell r="I12">
            <v>0</v>
          </cell>
          <cell r="J12">
            <v>-62.5</v>
          </cell>
          <cell r="K12">
            <v>0</v>
          </cell>
          <cell r="L12">
            <v>3.14</v>
          </cell>
          <cell r="M12">
            <v>-3.14</v>
          </cell>
          <cell r="N12">
            <v>-0.6</v>
          </cell>
          <cell r="O12">
            <v>-60.95</v>
          </cell>
          <cell r="P12">
            <v>0</v>
          </cell>
          <cell r="Q12">
            <v>22.73</v>
          </cell>
          <cell r="R12">
            <v>0</v>
          </cell>
          <cell r="S12">
            <v>0</v>
          </cell>
          <cell r="T12">
            <v>0</v>
          </cell>
          <cell r="U12">
            <v>0</v>
          </cell>
          <cell r="V12">
            <v>0</v>
          </cell>
          <cell r="W12">
            <v>0</v>
          </cell>
          <cell r="X12">
            <v>0</v>
          </cell>
          <cell r="Y12">
            <v>0.6</v>
          </cell>
          <cell r="Z12">
            <v>60.95</v>
          </cell>
          <cell r="AA12">
            <v>0</v>
          </cell>
          <cell r="AB12">
            <v>331.36</v>
          </cell>
          <cell r="AC12">
            <v>0</v>
          </cell>
          <cell r="AD12">
            <v>0</v>
          </cell>
          <cell r="AE12">
            <v>4141.6899999999996</v>
          </cell>
          <cell r="AF12">
            <v>0</v>
          </cell>
          <cell r="AG12">
            <v>0</v>
          </cell>
          <cell r="AH12">
            <v>5187.63</v>
          </cell>
          <cell r="AI12">
            <v>602.54999999999995</v>
          </cell>
          <cell r="AJ12">
            <v>5518.99</v>
          </cell>
          <cell r="AK12">
            <v>80.03</v>
          </cell>
          <cell r="AL12" t="str">
            <v>TX</v>
          </cell>
          <cell r="AM12" t="str">
            <v>53-TX</v>
          </cell>
          <cell r="AN12">
            <v>5518.99</v>
          </cell>
          <cell r="AO12">
            <v>80.03</v>
          </cell>
          <cell r="AP12">
            <v>0</v>
          </cell>
          <cell r="AQ12">
            <v>0</v>
          </cell>
          <cell r="AR12">
            <v>5518.99</v>
          </cell>
          <cell r="AS12">
            <v>342.18</v>
          </cell>
          <cell r="AT12">
            <v>0</v>
          </cell>
          <cell r="AU12">
            <v>5518.99</v>
          </cell>
          <cell r="AV12">
            <v>342.18</v>
          </cell>
          <cell r="AW12">
            <v>0</v>
          </cell>
          <cell r="AY12">
            <v>0</v>
          </cell>
          <cell r="AZ12">
            <v>0</v>
          </cell>
          <cell r="BA12">
            <v>0</v>
          </cell>
          <cell r="BB12">
            <v>0</v>
          </cell>
          <cell r="BC12">
            <v>0</v>
          </cell>
          <cell r="BD12">
            <v>0</v>
          </cell>
          <cell r="BE12">
            <v>0</v>
          </cell>
          <cell r="BF12">
            <v>0</v>
          </cell>
          <cell r="BG12">
            <v>0</v>
          </cell>
          <cell r="BH12">
            <v>0</v>
          </cell>
          <cell r="BI12">
            <v>220.91</v>
          </cell>
        </row>
        <row r="13">
          <cell r="B13">
            <v>145</v>
          </cell>
          <cell r="C13" t="str">
            <v>CRITCHLEY</v>
          </cell>
          <cell r="D13" t="str">
            <v>JASON</v>
          </cell>
          <cell r="E13">
            <v>43966</v>
          </cell>
          <cell r="F13">
            <v>5354.17</v>
          </cell>
          <cell r="G13">
            <v>5.92</v>
          </cell>
          <cell r="H13">
            <v>0</v>
          </cell>
          <cell r="I13">
            <v>0</v>
          </cell>
          <cell r="J13">
            <v>-62.5</v>
          </cell>
          <cell r="K13">
            <v>0</v>
          </cell>
          <cell r="L13">
            <v>12.09</v>
          </cell>
          <cell r="M13">
            <v>-12.09</v>
          </cell>
          <cell r="N13">
            <v>0</v>
          </cell>
          <cell r="O13">
            <v>-26.21</v>
          </cell>
          <cell r="P13">
            <v>0</v>
          </cell>
          <cell r="Q13">
            <v>5.92</v>
          </cell>
          <cell r="R13">
            <v>219.68</v>
          </cell>
          <cell r="S13">
            <v>0</v>
          </cell>
          <cell r="T13">
            <v>0</v>
          </cell>
          <cell r="U13">
            <v>0</v>
          </cell>
          <cell r="V13">
            <v>114.58</v>
          </cell>
          <cell r="W13">
            <v>0</v>
          </cell>
          <cell r="X13">
            <v>0</v>
          </cell>
          <cell r="Y13">
            <v>0</v>
          </cell>
          <cell r="Z13">
            <v>26.21</v>
          </cell>
          <cell r="AA13">
            <v>0</v>
          </cell>
          <cell r="AB13">
            <v>214.4</v>
          </cell>
          <cell r="AC13">
            <v>250</v>
          </cell>
          <cell r="AD13">
            <v>0</v>
          </cell>
          <cell r="AE13">
            <v>3259.46</v>
          </cell>
          <cell r="AF13">
            <v>0</v>
          </cell>
          <cell r="AG13">
            <v>0</v>
          </cell>
          <cell r="AH13">
            <v>5019.0200000000004</v>
          </cell>
          <cell r="AI13">
            <v>919.9</v>
          </cell>
          <cell r="AJ13">
            <v>5233.42</v>
          </cell>
          <cell r="AK13">
            <v>75.88</v>
          </cell>
          <cell r="AL13" t="str">
            <v>TX</v>
          </cell>
          <cell r="AM13" t="str">
            <v>53-TX</v>
          </cell>
          <cell r="AN13">
            <v>5233.42</v>
          </cell>
          <cell r="AO13">
            <v>75.88</v>
          </cell>
          <cell r="AP13">
            <v>0</v>
          </cell>
          <cell r="AQ13">
            <v>0</v>
          </cell>
          <cell r="AR13">
            <v>5233.42</v>
          </cell>
          <cell r="AS13">
            <v>324.47000000000003</v>
          </cell>
          <cell r="AT13">
            <v>0</v>
          </cell>
          <cell r="AU13">
            <v>5233.42</v>
          </cell>
          <cell r="AV13">
            <v>324.47000000000003</v>
          </cell>
          <cell r="AW13">
            <v>0</v>
          </cell>
          <cell r="AY13">
            <v>0</v>
          </cell>
          <cell r="AZ13">
            <v>0</v>
          </cell>
          <cell r="BA13">
            <v>0</v>
          </cell>
          <cell r="BB13">
            <v>0</v>
          </cell>
          <cell r="BC13">
            <v>0</v>
          </cell>
          <cell r="BD13">
            <v>0</v>
          </cell>
          <cell r="BE13">
            <v>0</v>
          </cell>
          <cell r="BF13">
            <v>0</v>
          </cell>
          <cell r="BG13">
            <v>0</v>
          </cell>
          <cell r="BH13">
            <v>0</v>
          </cell>
          <cell r="BI13">
            <v>214.39</v>
          </cell>
        </row>
        <row r="14">
          <cell r="B14">
            <v>86</v>
          </cell>
          <cell r="C14" t="str">
            <v>CROWDER</v>
          </cell>
          <cell r="D14" t="str">
            <v>JOSEPH CALVIN</v>
          </cell>
          <cell r="E14">
            <v>43966</v>
          </cell>
          <cell r="F14">
            <v>21875</v>
          </cell>
          <cell r="G14">
            <v>0</v>
          </cell>
          <cell r="H14">
            <v>0</v>
          </cell>
          <cell r="I14">
            <v>0</v>
          </cell>
          <cell r="J14">
            <v>-62.5</v>
          </cell>
          <cell r="K14">
            <v>0</v>
          </cell>
          <cell r="L14">
            <v>12.09</v>
          </cell>
          <cell r="M14">
            <v>-12.09</v>
          </cell>
          <cell r="N14">
            <v>-1.65</v>
          </cell>
          <cell r="O14">
            <v>0</v>
          </cell>
          <cell r="P14">
            <v>0</v>
          </cell>
          <cell r="Q14">
            <v>0</v>
          </cell>
          <cell r="R14">
            <v>0</v>
          </cell>
          <cell r="S14">
            <v>0</v>
          </cell>
          <cell r="T14">
            <v>0</v>
          </cell>
          <cell r="U14">
            <v>0</v>
          </cell>
          <cell r="V14">
            <v>114.58</v>
          </cell>
          <cell r="W14">
            <v>196.25</v>
          </cell>
          <cell r="X14">
            <v>1093.75</v>
          </cell>
          <cell r="Y14">
            <v>1.65</v>
          </cell>
          <cell r="Z14">
            <v>0</v>
          </cell>
          <cell r="AA14">
            <v>0</v>
          </cell>
          <cell r="AB14">
            <v>0</v>
          </cell>
          <cell r="AC14">
            <v>9479.66</v>
          </cell>
          <cell r="AD14">
            <v>0</v>
          </cell>
          <cell r="AE14">
            <v>200</v>
          </cell>
          <cell r="AF14">
            <v>5374</v>
          </cell>
          <cell r="AG14">
            <v>0</v>
          </cell>
          <cell r="AH14">
            <v>21746.68</v>
          </cell>
          <cell r="AI14">
            <v>5149.34</v>
          </cell>
          <cell r="AJ14">
            <v>21805.8</v>
          </cell>
          <cell r="AK14">
            <v>316.18</v>
          </cell>
          <cell r="AL14" t="str">
            <v>TX</v>
          </cell>
          <cell r="AM14" t="str">
            <v>53-TX</v>
          </cell>
          <cell r="AN14">
            <v>21805.8</v>
          </cell>
          <cell r="AO14">
            <v>316.18</v>
          </cell>
          <cell r="AP14">
            <v>21805.8</v>
          </cell>
          <cell r="AQ14">
            <v>196.25</v>
          </cell>
          <cell r="AR14">
            <v>0</v>
          </cell>
          <cell r="AS14">
            <v>0</v>
          </cell>
          <cell r="AT14">
            <v>0</v>
          </cell>
          <cell r="AU14">
            <v>0</v>
          </cell>
          <cell r="AV14">
            <v>0</v>
          </cell>
          <cell r="AW14">
            <v>0</v>
          </cell>
          <cell r="AY14">
            <v>0</v>
          </cell>
          <cell r="AZ14">
            <v>0</v>
          </cell>
          <cell r="BA14">
            <v>0</v>
          </cell>
          <cell r="BB14">
            <v>0</v>
          </cell>
          <cell r="BC14">
            <v>0</v>
          </cell>
          <cell r="BD14">
            <v>0</v>
          </cell>
          <cell r="BE14">
            <v>0</v>
          </cell>
          <cell r="BF14">
            <v>0</v>
          </cell>
          <cell r="BG14">
            <v>0</v>
          </cell>
          <cell r="BH14">
            <v>59.12</v>
          </cell>
          <cell r="BI14">
            <v>875</v>
          </cell>
        </row>
        <row r="15">
          <cell r="B15">
            <v>152</v>
          </cell>
          <cell r="C15" t="str">
            <v>CURRY</v>
          </cell>
          <cell r="D15" t="str">
            <v>CHRISTI</v>
          </cell>
          <cell r="E15">
            <v>43966</v>
          </cell>
          <cell r="F15">
            <v>3250</v>
          </cell>
          <cell r="G15">
            <v>3.22</v>
          </cell>
          <cell r="H15">
            <v>0</v>
          </cell>
          <cell r="I15">
            <v>0</v>
          </cell>
          <cell r="J15">
            <v>-62.5</v>
          </cell>
          <cell r="K15">
            <v>0</v>
          </cell>
          <cell r="L15">
            <v>8.09</v>
          </cell>
          <cell r="M15">
            <v>-8.09</v>
          </cell>
          <cell r="N15">
            <v>-1.04</v>
          </cell>
          <cell r="O15">
            <v>0</v>
          </cell>
          <cell r="P15">
            <v>0</v>
          </cell>
          <cell r="Q15">
            <v>3.22</v>
          </cell>
          <cell r="R15">
            <v>0</v>
          </cell>
          <cell r="S15">
            <v>100</v>
          </cell>
          <cell r="T15">
            <v>0</v>
          </cell>
          <cell r="U15">
            <v>0</v>
          </cell>
          <cell r="V15">
            <v>0</v>
          </cell>
          <cell r="W15">
            <v>0</v>
          </cell>
          <cell r="X15">
            <v>0</v>
          </cell>
          <cell r="Y15">
            <v>1.04</v>
          </cell>
          <cell r="Z15">
            <v>0</v>
          </cell>
          <cell r="AA15">
            <v>0</v>
          </cell>
          <cell r="AB15">
            <v>130.13</v>
          </cell>
          <cell r="AC15">
            <v>100</v>
          </cell>
          <cell r="AD15">
            <v>100</v>
          </cell>
          <cell r="AE15">
            <v>2179.88</v>
          </cell>
          <cell r="AF15">
            <v>0</v>
          </cell>
          <cell r="AG15">
            <v>0</v>
          </cell>
          <cell r="AH15">
            <v>3013.96</v>
          </cell>
          <cell r="AI15">
            <v>452.83</v>
          </cell>
          <cell r="AJ15">
            <v>3144.09</v>
          </cell>
          <cell r="AK15">
            <v>45.59</v>
          </cell>
          <cell r="AL15" t="str">
            <v>TX</v>
          </cell>
          <cell r="AM15" t="str">
            <v>53-TX</v>
          </cell>
          <cell r="AN15">
            <v>3144.09</v>
          </cell>
          <cell r="AO15">
            <v>45.59</v>
          </cell>
          <cell r="AP15">
            <v>0</v>
          </cell>
          <cell r="AQ15">
            <v>0</v>
          </cell>
          <cell r="AR15">
            <v>3144.09</v>
          </cell>
          <cell r="AS15">
            <v>194.94</v>
          </cell>
          <cell r="AT15">
            <v>0</v>
          </cell>
          <cell r="AU15">
            <v>3144.09</v>
          </cell>
          <cell r="AV15">
            <v>194.93</v>
          </cell>
          <cell r="AW15">
            <v>0</v>
          </cell>
          <cell r="AY15">
            <v>0</v>
          </cell>
          <cell r="AZ15">
            <v>0</v>
          </cell>
          <cell r="BA15">
            <v>0</v>
          </cell>
          <cell r="BB15">
            <v>0</v>
          </cell>
          <cell r="BC15">
            <v>0</v>
          </cell>
          <cell r="BD15">
            <v>0</v>
          </cell>
          <cell r="BE15">
            <v>0</v>
          </cell>
          <cell r="BF15">
            <v>0</v>
          </cell>
          <cell r="BG15">
            <v>0</v>
          </cell>
          <cell r="BH15">
            <v>0</v>
          </cell>
          <cell r="BI15">
            <v>130.32</v>
          </cell>
        </row>
        <row r="16">
          <cell r="B16">
            <v>89</v>
          </cell>
          <cell r="C16" t="str">
            <v>DRYJANSKI</v>
          </cell>
          <cell r="D16" t="str">
            <v>MICHAEL</v>
          </cell>
          <cell r="E16">
            <v>43966</v>
          </cell>
          <cell r="F16">
            <v>6354.17</v>
          </cell>
          <cell r="G16">
            <v>31.43</v>
          </cell>
          <cell r="H16">
            <v>0</v>
          </cell>
          <cell r="I16">
            <v>12.72</v>
          </cell>
          <cell r="J16">
            <v>-62.5</v>
          </cell>
          <cell r="K16">
            <v>0</v>
          </cell>
          <cell r="L16">
            <v>12.09</v>
          </cell>
          <cell r="M16">
            <v>-12.09</v>
          </cell>
          <cell r="N16">
            <v>-1.65</v>
          </cell>
          <cell r="O16">
            <v>-90.88</v>
          </cell>
          <cell r="P16">
            <v>0</v>
          </cell>
          <cell r="Q16">
            <v>31.43</v>
          </cell>
          <cell r="R16">
            <v>0</v>
          </cell>
          <cell r="S16">
            <v>0</v>
          </cell>
          <cell r="T16">
            <v>18.350000000000001</v>
          </cell>
          <cell r="U16">
            <v>0</v>
          </cell>
          <cell r="V16">
            <v>114.58</v>
          </cell>
          <cell r="W16">
            <v>0</v>
          </cell>
          <cell r="X16">
            <v>0</v>
          </cell>
          <cell r="Y16">
            <v>1.65</v>
          </cell>
          <cell r="Z16">
            <v>90.88</v>
          </cell>
          <cell r="AA16">
            <v>0</v>
          </cell>
          <cell r="AB16">
            <v>383.14</v>
          </cell>
          <cell r="AC16">
            <v>0</v>
          </cell>
          <cell r="AD16">
            <v>0</v>
          </cell>
          <cell r="AE16">
            <v>4873.1400000000003</v>
          </cell>
          <cell r="AF16">
            <v>0</v>
          </cell>
          <cell r="AG16">
            <v>0</v>
          </cell>
          <cell r="AH16">
            <v>5843.07</v>
          </cell>
          <cell r="AI16">
            <v>431.44</v>
          </cell>
          <cell r="AJ16">
            <v>6257.28</v>
          </cell>
          <cell r="AK16">
            <v>90.73</v>
          </cell>
          <cell r="AL16" t="str">
            <v>TX</v>
          </cell>
          <cell r="AM16" t="str">
            <v>53-TX</v>
          </cell>
          <cell r="AN16">
            <v>6257.28</v>
          </cell>
          <cell r="AO16">
            <v>90.73</v>
          </cell>
          <cell r="AP16">
            <v>0</v>
          </cell>
          <cell r="AQ16">
            <v>0</v>
          </cell>
          <cell r="AR16">
            <v>6257.28</v>
          </cell>
          <cell r="AS16">
            <v>387.95</v>
          </cell>
          <cell r="AT16">
            <v>0</v>
          </cell>
          <cell r="AU16">
            <v>6257.28</v>
          </cell>
          <cell r="AV16">
            <v>387.95</v>
          </cell>
          <cell r="AW16">
            <v>0</v>
          </cell>
          <cell r="AX16" t="str">
            <v>TX</v>
          </cell>
          <cell r="AY16">
            <v>0</v>
          </cell>
          <cell r="AZ16">
            <v>0</v>
          </cell>
          <cell r="BA16">
            <v>0</v>
          </cell>
          <cell r="BB16">
            <v>0</v>
          </cell>
          <cell r="BC16">
            <v>0</v>
          </cell>
          <cell r="BD16">
            <v>0</v>
          </cell>
          <cell r="BE16">
            <v>0</v>
          </cell>
          <cell r="BF16">
            <v>0</v>
          </cell>
          <cell r="BG16">
            <v>0</v>
          </cell>
          <cell r="BH16">
            <v>0</v>
          </cell>
          <cell r="BI16">
            <v>255.42</v>
          </cell>
        </row>
        <row r="17">
          <cell r="B17">
            <v>168</v>
          </cell>
          <cell r="C17" t="str">
            <v>EASON</v>
          </cell>
          <cell r="D17" t="str">
            <v>JAMES</v>
          </cell>
          <cell r="E17">
            <v>43966</v>
          </cell>
          <cell r="F17">
            <v>5401.69</v>
          </cell>
          <cell r="G17">
            <v>9.1999999999999993</v>
          </cell>
          <cell r="H17">
            <v>0</v>
          </cell>
          <cell r="I17">
            <v>0</v>
          </cell>
          <cell r="J17">
            <v>0</v>
          </cell>
          <cell r="K17">
            <v>0</v>
          </cell>
          <cell r="L17">
            <v>12.09</v>
          </cell>
          <cell r="M17">
            <v>-12.09</v>
          </cell>
          <cell r="N17">
            <v>-1.65</v>
          </cell>
          <cell r="O17">
            <v>-23.39</v>
          </cell>
          <cell r="P17">
            <v>0</v>
          </cell>
          <cell r="Q17">
            <v>9.1999999999999993</v>
          </cell>
          <cell r="R17">
            <v>0</v>
          </cell>
          <cell r="S17">
            <v>125</v>
          </cell>
          <cell r="T17">
            <v>0</v>
          </cell>
          <cell r="U17">
            <v>0</v>
          </cell>
          <cell r="V17">
            <v>0</v>
          </cell>
          <cell r="W17">
            <v>0</v>
          </cell>
          <cell r="X17">
            <v>0</v>
          </cell>
          <cell r="Y17">
            <v>1.65</v>
          </cell>
          <cell r="Z17">
            <v>23.39</v>
          </cell>
          <cell r="AA17">
            <v>0</v>
          </cell>
          <cell r="AB17">
            <v>865.74</v>
          </cell>
          <cell r="AC17">
            <v>0</v>
          </cell>
          <cell r="AD17">
            <v>0</v>
          </cell>
          <cell r="AE17">
            <v>3468.6</v>
          </cell>
          <cell r="AF17">
            <v>0</v>
          </cell>
          <cell r="AG17">
            <v>0</v>
          </cell>
          <cell r="AH17">
            <v>4406.41</v>
          </cell>
          <cell r="AI17">
            <v>287.10000000000002</v>
          </cell>
          <cell r="AJ17">
            <v>5272.15</v>
          </cell>
          <cell r="AK17">
            <v>76.45</v>
          </cell>
          <cell r="AL17" t="str">
            <v>IL</v>
          </cell>
          <cell r="AM17" t="str">
            <v>43-IL</v>
          </cell>
          <cell r="AN17">
            <v>5272.15</v>
          </cell>
          <cell r="AO17">
            <v>76.45</v>
          </cell>
          <cell r="AP17">
            <v>0</v>
          </cell>
          <cell r="AQ17">
            <v>0</v>
          </cell>
          <cell r="AR17">
            <v>5272.15</v>
          </cell>
          <cell r="AS17">
            <v>326.87</v>
          </cell>
          <cell r="AT17">
            <v>0</v>
          </cell>
          <cell r="AU17">
            <v>5272.15</v>
          </cell>
          <cell r="AV17">
            <v>326.87</v>
          </cell>
          <cell r="AW17">
            <v>0</v>
          </cell>
          <cell r="AX17" t="str">
            <v>KY</v>
          </cell>
          <cell r="AY17">
            <v>4406.41</v>
          </cell>
          <cell r="AZ17">
            <v>214.8</v>
          </cell>
          <cell r="BA17">
            <v>0</v>
          </cell>
          <cell r="BB17">
            <v>0</v>
          </cell>
          <cell r="BC17">
            <v>0</v>
          </cell>
          <cell r="BD17">
            <v>0</v>
          </cell>
          <cell r="BE17">
            <v>0</v>
          </cell>
          <cell r="BF17">
            <v>0</v>
          </cell>
          <cell r="BG17">
            <v>0</v>
          </cell>
          <cell r="BH17">
            <v>0</v>
          </cell>
          <cell r="BI17">
            <v>216.44</v>
          </cell>
        </row>
        <row r="18">
          <cell r="B18">
            <v>55</v>
          </cell>
          <cell r="C18" t="str">
            <v>EMERY</v>
          </cell>
          <cell r="D18" t="str">
            <v>NANCY BETH</v>
          </cell>
          <cell r="E18">
            <v>43966</v>
          </cell>
          <cell r="F18">
            <v>15306.67</v>
          </cell>
          <cell r="G18">
            <v>0</v>
          </cell>
          <cell r="H18">
            <v>0</v>
          </cell>
          <cell r="I18">
            <v>0</v>
          </cell>
          <cell r="J18">
            <v>-62.5</v>
          </cell>
          <cell r="K18">
            <v>0</v>
          </cell>
          <cell r="L18">
            <v>3.14</v>
          </cell>
          <cell r="M18">
            <v>-3.14</v>
          </cell>
          <cell r="N18">
            <v>-0.6</v>
          </cell>
          <cell r="O18">
            <v>0</v>
          </cell>
          <cell r="P18">
            <v>0</v>
          </cell>
          <cell r="Q18">
            <v>0</v>
          </cell>
          <cell r="R18">
            <v>0</v>
          </cell>
          <cell r="S18">
            <v>0</v>
          </cell>
          <cell r="T18">
            <v>0</v>
          </cell>
          <cell r="U18">
            <v>0</v>
          </cell>
          <cell r="V18">
            <v>114.58</v>
          </cell>
          <cell r="W18">
            <v>137.16999999999999</v>
          </cell>
          <cell r="X18">
            <v>0</v>
          </cell>
          <cell r="Y18">
            <v>0.6</v>
          </cell>
          <cell r="Z18">
            <v>0</v>
          </cell>
          <cell r="AA18">
            <v>0</v>
          </cell>
          <cell r="AB18">
            <v>0</v>
          </cell>
          <cell r="AC18">
            <v>250</v>
          </cell>
          <cell r="AD18">
            <v>0</v>
          </cell>
          <cell r="AE18">
            <v>10432.36</v>
          </cell>
          <cell r="AF18">
            <v>0</v>
          </cell>
          <cell r="AG18">
            <v>0</v>
          </cell>
          <cell r="AH18">
            <v>15188.35</v>
          </cell>
          <cell r="AI18">
            <v>4210.32</v>
          </cell>
          <cell r="AJ18">
            <v>15241.36</v>
          </cell>
          <cell r="AK18">
            <v>221</v>
          </cell>
          <cell r="AL18" t="str">
            <v>TX</v>
          </cell>
          <cell r="AM18" t="str">
            <v>53-TX</v>
          </cell>
          <cell r="AN18">
            <v>15241.36</v>
          </cell>
          <cell r="AO18">
            <v>221</v>
          </cell>
          <cell r="AP18">
            <v>15241.36</v>
          </cell>
          <cell r="AQ18">
            <v>137.16999999999999</v>
          </cell>
          <cell r="AR18">
            <v>0</v>
          </cell>
          <cell r="AS18">
            <v>0</v>
          </cell>
          <cell r="AT18">
            <v>0</v>
          </cell>
          <cell r="AU18">
            <v>0</v>
          </cell>
          <cell r="AV18">
            <v>0</v>
          </cell>
          <cell r="AW18">
            <v>0</v>
          </cell>
          <cell r="AY18">
            <v>0</v>
          </cell>
          <cell r="AZ18">
            <v>0</v>
          </cell>
          <cell r="BA18">
            <v>0</v>
          </cell>
          <cell r="BB18">
            <v>0</v>
          </cell>
          <cell r="BC18">
            <v>0</v>
          </cell>
          <cell r="BD18">
            <v>0</v>
          </cell>
          <cell r="BE18">
            <v>0</v>
          </cell>
          <cell r="BF18">
            <v>0</v>
          </cell>
          <cell r="BG18">
            <v>0</v>
          </cell>
          <cell r="BH18">
            <v>53.01</v>
          </cell>
          <cell r="BI18">
            <v>0</v>
          </cell>
        </row>
        <row r="19">
          <cell r="B19">
            <v>157</v>
          </cell>
          <cell r="C19" t="str">
            <v>EVANS</v>
          </cell>
          <cell r="D19" t="str">
            <v>RICHARD JOHN</v>
          </cell>
          <cell r="E19">
            <v>43966</v>
          </cell>
          <cell r="F19">
            <v>11194.04</v>
          </cell>
          <cell r="G19">
            <v>0</v>
          </cell>
          <cell r="H19">
            <v>0</v>
          </cell>
          <cell r="I19">
            <v>0</v>
          </cell>
          <cell r="J19">
            <v>-62.5</v>
          </cell>
          <cell r="K19">
            <v>0</v>
          </cell>
          <cell r="L19">
            <v>12.09</v>
          </cell>
          <cell r="M19">
            <v>-12.09</v>
          </cell>
          <cell r="N19">
            <v>-1.65</v>
          </cell>
          <cell r="O19">
            <v>0</v>
          </cell>
          <cell r="P19">
            <v>0</v>
          </cell>
          <cell r="Q19">
            <v>0</v>
          </cell>
          <cell r="R19">
            <v>0</v>
          </cell>
          <cell r="S19">
            <v>0</v>
          </cell>
          <cell r="T19">
            <v>0</v>
          </cell>
          <cell r="U19">
            <v>0</v>
          </cell>
          <cell r="V19">
            <v>114.58</v>
          </cell>
          <cell r="W19">
            <v>3.35</v>
          </cell>
          <cell r="X19">
            <v>0</v>
          </cell>
          <cell r="Y19">
            <v>1.65</v>
          </cell>
          <cell r="Z19">
            <v>0</v>
          </cell>
          <cell r="AA19">
            <v>0</v>
          </cell>
          <cell r="AB19">
            <v>447.76</v>
          </cell>
          <cell r="AC19">
            <v>0</v>
          </cell>
          <cell r="AD19">
            <v>0</v>
          </cell>
          <cell r="AE19">
            <v>7905.3</v>
          </cell>
          <cell r="AF19">
            <v>0</v>
          </cell>
          <cell r="AG19">
            <v>0</v>
          </cell>
          <cell r="AH19">
            <v>10617.96</v>
          </cell>
          <cell r="AI19">
            <v>2610.6799999999998</v>
          </cell>
          <cell r="AJ19">
            <v>11112.73</v>
          </cell>
          <cell r="AK19">
            <v>161.13</v>
          </cell>
          <cell r="AL19" t="str">
            <v>TX</v>
          </cell>
          <cell r="AM19" t="str">
            <v>53-TX</v>
          </cell>
          <cell r="AN19">
            <v>11112.73</v>
          </cell>
          <cell r="AO19">
            <v>161.13</v>
          </cell>
          <cell r="AP19">
            <v>372.67</v>
          </cell>
          <cell r="AQ19">
            <v>3.35</v>
          </cell>
          <cell r="AR19">
            <v>0</v>
          </cell>
          <cell r="AS19">
            <v>0</v>
          </cell>
          <cell r="AT19">
            <v>0</v>
          </cell>
          <cell r="AU19">
            <v>0</v>
          </cell>
          <cell r="AV19">
            <v>0</v>
          </cell>
          <cell r="AW19">
            <v>0</v>
          </cell>
          <cell r="AY19">
            <v>0</v>
          </cell>
          <cell r="AZ19">
            <v>0</v>
          </cell>
          <cell r="BA19">
            <v>0</v>
          </cell>
          <cell r="BB19">
            <v>0</v>
          </cell>
          <cell r="BC19">
            <v>0</v>
          </cell>
          <cell r="BD19">
            <v>0</v>
          </cell>
          <cell r="BE19">
            <v>0</v>
          </cell>
          <cell r="BF19">
            <v>0</v>
          </cell>
          <cell r="BG19">
            <v>0</v>
          </cell>
          <cell r="BH19">
            <v>47.01</v>
          </cell>
          <cell r="BI19">
            <v>447.76</v>
          </cell>
        </row>
        <row r="20">
          <cell r="B20">
            <v>146</v>
          </cell>
          <cell r="C20" t="str">
            <v>HANNA</v>
          </cell>
          <cell r="D20" t="str">
            <v>SAMEH</v>
          </cell>
          <cell r="E20">
            <v>43966</v>
          </cell>
          <cell r="F20">
            <v>5083.33</v>
          </cell>
          <cell r="G20">
            <v>5.4</v>
          </cell>
          <cell r="H20">
            <v>0</v>
          </cell>
          <cell r="I20">
            <v>30.63</v>
          </cell>
          <cell r="J20">
            <v>-62.5</v>
          </cell>
          <cell r="K20">
            <v>50.85</v>
          </cell>
          <cell r="L20">
            <v>12.09</v>
          </cell>
          <cell r="M20">
            <v>-12.09</v>
          </cell>
          <cell r="N20">
            <v>-1.65</v>
          </cell>
          <cell r="O20">
            <v>-69.31</v>
          </cell>
          <cell r="P20">
            <v>0</v>
          </cell>
          <cell r="Q20">
            <v>5.4</v>
          </cell>
          <cell r="R20">
            <v>0</v>
          </cell>
          <cell r="S20">
            <v>0</v>
          </cell>
          <cell r="T20">
            <v>22.77</v>
          </cell>
          <cell r="U20">
            <v>0</v>
          </cell>
          <cell r="V20">
            <v>114.58</v>
          </cell>
          <cell r="W20">
            <v>0</v>
          </cell>
          <cell r="X20">
            <v>0</v>
          </cell>
          <cell r="Y20">
            <v>1.65</v>
          </cell>
          <cell r="Z20">
            <v>69.31</v>
          </cell>
          <cell r="AA20">
            <v>0</v>
          </cell>
          <cell r="AB20">
            <v>356.21</v>
          </cell>
          <cell r="AC20">
            <v>0</v>
          </cell>
          <cell r="AD20">
            <v>0</v>
          </cell>
          <cell r="AE20">
            <v>3745.61</v>
          </cell>
          <cell r="AF20">
            <v>0</v>
          </cell>
          <cell r="AG20">
            <v>0</v>
          </cell>
          <cell r="AH20">
            <v>4550.8</v>
          </cell>
          <cell r="AI20">
            <v>362.65</v>
          </cell>
          <cell r="AJ20">
            <v>4960.41</v>
          </cell>
          <cell r="AK20">
            <v>71.930000000000007</v>
          </cell>
          <cell r="AL20" t="str">
            <v>TX</v>
          </cell>
          <cell r="AM20" t="str">
            <v>53-TX</v>
          </cell>
          <cell r="AN20">
            <v>4960.41</v>
          </cell>
          <cell r="AO20">
            <v>71.930000000000007</v>
          </cell>
          <cell r="AP20">
            <v>0</v>
          </cell>
          <cell r="AQ20">
            <v>0</v>
          </cell>
          <cell r="AR20">
            <v>4960.41</v>
          </cell>
          <cell r="AS20">
            <v>307.55</v>
          </cell>
          <cell r="AT20">
            <v>0</v>
          </cell>
          <cell r="AU20">
            <v>4960.41</v>
          </cell>
          <cell r="AV20">
            <v>307.55</v>
          </cell>
          <cell r="AW20">
            <v>0</v>
          </cell>
          <cell r="AX20" t="str">
            <v>TX</v>
          </cell>
          <cell r="AY20">
            <v>0</v>
          </cell>
          <cell r="AZ20">
            <v>0</v>
          </cell>
          <cell r="BA20">
            <v>0</v>
          </cell>
          <cell r="BB20">
            <v>0</v>
          </cell>
          <cell r="BC20">
            <v>0</v>
          </cell>
          <cell r="BD20">
            <v>0</v>
          </cell>
          <cell r="BE20">
            <v>0</v>
          </cell>
          <cell r="BF20">
            <v>0</v>
          </cell>
          <cell r="BG20">
            <v>0</v>
          </cell>
          <cell r="BH20">
            <v>0</v>
          </cell>
          <cell r="BI20">
            <v>203.55</v>
          </cell>
        </row>
        <row r="21">
          <cell r="B21">
            <v>154</v>
          </cell>
          <cell r="C21" t="str">
            <v>HAQUE</v>
          </cell>
          <cell r="D21" t="str">
            <v>SAKIA</v>
          </cell>
          <cell r="E21">
            <v>43966</v>
          </cell>
          <cell r="F21">
            <v>7666.67</v>
          </cell>
          <cell r="G21">
            <v>6.75</v>
          </cell>
          <cell r="H21">
            <v>0</v>
          </cell>
          <cell r="I21">
            <v>0</v>
          </cell>
          <cell r="J21">
            <v>-62.5</v>
          </cell>
          <cell r="K21">
            <v>0</v>
          </cell>
          <cell r="L21">
            <v>0</v>
          </cell>
          <cell r="M21">
            <v>0</v>
          </cell>
          <cell r="N21">
            <v>0</v>
          </cell>
          <cell r="O21">
            <v>0</v>
          </cell>
          <cell r="P21">
            <v>0</v>
          </cell>
          <cell r="Q21">
            <v>6.75</v>
          </cell>
          <cell r="R21">
            <v>0</v>
          </cell>
          <cell r="S21">
            <v>0</v>
          </cell>
          <cell r="T21">
            <v>0</v>
          </cell>
          <cell r="U21">
            <v>0</v>
          </cell>
          <cell r="V21">
            <v>0</v>
          </cell>
          <cell r="W21">
            <v>0</v>
          </cell>
          <cell r="X21">
            <v>0</v>
          </cell>
          <cell r="Y21">
            <v>0</v>
          </cell>
          <cell r="Z21">
            <v>0</v>
          </cell>
          <cell r="AA21">
            <v>0</v>
          </cell>
          <cell r="AB21">
            <v>383.67</v>
          </cell>
          <cell r="AC21">
            <v>0</v>
          </cell>
          <cell r="AD21">
            <v>0</v>
          </cell>
          <cell r="AE21">
            <v>5654.05</v>
          </cell>
          <cell r="AF21">
            <v>0</v>
          </cell>
          <cell r="AG21">
            <v>0</v>
          </cell>
          <cell r="AH21">
            <v>7289.75</v>
          </cell>
          <cell r="AI21">
            <v>1104.43</v>
          </cell>
          <cell r="AJ21">
            <v>7673.42</v>
          </cell>
          <cell r="AK21">
            <v>111.27</v>
          </cell>
          <cell r="AL21" t="str">
            <v>TX</v>
          </cell>
          <cell r="AM21" t="str">
            <v>53-TX</v>
          </cell>
          <cell r="AN21">
            <v>7673.42</v>
          </cell>
          <cell r="AO21">
            <v>111.26</v>
          </cell>
          <cell r="AP21">
            <v>0</v>
          </cell>
          <cell r="AQ21">
            <v>0</v>
          </cell>
          <cell r="AR21">
            <v>7673.42</v>
          </cell>
          <cell r="AS21">
            <v>475.75</v>
          </cell>
          <cell r="AT21">
            <v>0</v>
          </cell>
          <cell r="AU21">
            <v>7673.42</v>
          </cell>
          <cell r="AV21">
            <v>475.75</v>
          </cell>
          <cell r="AW21">
            <v>0</v>
          </cell>
          <cell r="AY21">
            <v>0</v>
          </cell>
          <cell r="AZ21">
            <v>0</v>
          </cell>
          <cell r="BA21">
            <v>0</v>
          </cell>
          <cell r="BB21">
            <v>0</v>
          </cell>
          <cell r="BC21">
            <v>0</v>
          </cell>
          <cell r="BD21">
            <v>0</v>
          </cell>
          <cell r="BE21">
            <v>0</v>
          </cell>
          <cell r="BF21">
            <v>0</v>
          </cell>
          <cell r="BG21">
            <v>0</v>
          </cell>
          <cell r="BH21">
            <v>0</v>
          </cell>
          <cell r="BI21">
            <v>306.94</v>
          </cell>
        </row>
        <row r="22">
          <cell r="B22">
            <v>97</v>
          </cell>
          <cell r="C22" t="str">
            <v>HOLLAND</v>
          </cell>
          <cell r="D22" t="str">
            <v>JODY</v>
          </cell>
          <cell r="E22">
            <v>43966</v>
          </cell>
          <cell r="F22">
            <v>8791.67</v>
          </cell>
          <cell r="G22">
            <v>0</v>
          </cell>
          <cell r="H22">
            <v>0</v>
          </cell>
          <cell r="I22">
            <v>0</v>
          </cell>
          <cell r="J22">
            <v>-62.5</v>
          </cell>
          <cell r="K22">
            <v>0</v>
          </cell>
          <cell r="L22">
            <v>12.09</v>
          </cell>
          <cell r="M22">
            <v>-12.09</v>
          </cell>
          <cell r="N22">
            <v>-1.65</v>
          </cell>
          <cell r="O22">
            <v>0</v>
          </cell>
          <cell r="P22">
            <v>0</v>
          </cell>
          <cell r="Q22">
            <v>0</v>
          </cell>
          <cell r="R22">
            <v>0</v>
          </cell>
          <cell r="S22">
            <v>0</v>
          </cell>
          <cell r="T22">
            <v>0</v>
          </cell>
          <cell r="U22">
            <v>0</v>
          </cell>
          <cell r="V22">
            <v>25</v>
          </cell>
          <cell r="W22">
            <v>0</v>
          </cell>
          <cell r="X22">
            <v>0</v>
          </cell>
          <cell r="Y22">
            <v>1.65</v>
          </cell>
          <cell r="Z22">
            <v>0</v>
          </cell>
          <cell r="AA22">
            <v>0</v>
          </cell>
          <cell r="AB22">
            <v>703.33</v>
          </cell>
          <cell r="AC22">
            <v>0</v>
          </cell>
          <cell r="AD22">
            <v>0</v>
          </cell>
          <cell r="AE22">
            <v>6871.09</v>
          </cell>
          <cell r="AF22">
            <v>0</v>
          </cell>
          <cell r="AG22">
            <v>0</v>
          </cell>
          <cell r="AH22">
            <v>8049.6</v>
          </cell>
          <cell r="AI22">
            <v>1113.94</v>
          </cell>
          <cell r="AJ22">
            <v>8763.19</v>
          </cell>
          <cell r="AK22">
            <v>127.07</v>
          </cell>
          <cell r="AL22" t="str">
            <v>TX</v>
          </cell>
          <cell r="AM22" t="str">
            <v>53-TX</v>
          </cell>
          <cell r="AN22">
            <v>8763.19</v>
          </cell>
          <cell r="AO22">
            <v>127.07</v>
          </cell>
          <cell r="AP22">
            <v>0</v>
          </cell>
          <cell r="AQ22">
            <v>0</v>
          </cell>
          <cell r="AR22">
            <v>0</v>
          </cell>
          <cell r="AS22">
            <v>0</v>
          </cell>
          <cell r="AT22">
            <v>0</v>
          </cell>
          <cell r="AU22">
            <v>0</v>
          </cell>
          <cell r="AV22">
            <v>0</v>
          </cell>
          <cell r="AW22">
            <v>0</v>
          </cell>
          <cell r="AX22" t="str">
            <v>TX</v>
          </cell>
          <cell r="AY22">
            <v>0</v>
          </cell>
          <cell r="AZ22">
            <v>0</v>
          </cell>
          <cell r="BA22">
            <v>0</v>
          </cell>
          <cell r="BB22">
            <v>0</v>
          </cell>
          <cell r="BC22">
            <v>0</v>
          </cell>
          <cell r="BD22">
            <v>0</v>
          </cell>
          <cell r="BE22">
            <v>0</v>
          </cell>
          <cell r="BF22">
            <v>0</v>
          </cell>
          <cell r="BG22">
            <v>0</v>
          </cell>
          <cell r="BH22">
            <v>10.26</v>
          </cell>
          <cell r="BI22">
            <v>351.67</v>
          </cell>
        </row>
        <row r="23">
          <cell r="B23">
            <v>85</v>
          </cell>
          <cell r="C23" t="str">
            <v>HOOTON</v>
          </cell>
          <cell r="D23" t="str">
            <v>JAMES BRETT</v>
          </cell>
          <cell r="E23">
            <v>43966</v>
          </cell>
          <cell r="F23">
            <v>9333.33</v>
          </cell>
          <cell r="G23">
            <v>0</v>
          </cell>
          <cell r="H23">
            <v>0</v>
          </cell>
          <cell r="I23">
            <v>0</v>
          </cell>
          <cell r="J23">
            <v>-62.5</v>
          </cell>
          <cell r="K23">
            <v>0</v>
          </cell>
          <cell r="L23">
            <v>12.09</v>
          </cell>
          <cell r="M23">
            <v>-12.09</v>
          </cell>
          <cell r="N23">
            <v>-1.02</v>
          </cell>
          <cell r="O23">
            <v>-12.19</v>
          </cell>
          <cell r="P23">
            <v>50</v>
          </cell>
          <cell r="Q23">
            <v>0</v>
          </cell>
          <cell r="R23">
            <v>0</v>
          </cell>
          <cell r="S23">
            <v>0</v>
          </cell>
          <cell r="T23">
            <v>0</v>
          </cell>
          <cell r="U23">
            <v>0</v>
          </cell>
          <cell r="V23">
            <v>50</v>
          </cell>
          <cell r="W23">
            <v>83.06</v>
          </cell>
          <cell r="X23">
            <v>0</v>
          </cell>
          <cell r="Y23">
            <v>1.02</v>
          </cell>
          <cell r="Z23">
            <v>12.19</v>
          </cell>
          <cell r="AA23">
            <v>486.95</v>
          </cell>
          <cell r="AB23">
            <v>560</v>
          </cell>
          <cell r="AC23">
            <v>0</v>
          </cell>
          <cell r="AD23">
            <v>0</v>
          </cell>
          <cell r="AE23">
            <v>6755.6</v>
          </cell>
          <cell r="AF23">
            <v>0</v>
          </cell>
          <cell r="AG23">
            <v>0</v>
          </cell>
          <cell r="AH23">
            <v>8660.2199999999993</v>
          </cell>
          <cell r="AI23">
            <v>1251.1099999999999</v>
          </cell>
          <cell r="AJ23">
            <v>9228.0400000000009</v>
          </cell>
          <cell r="AK23">
            <v>133.81</v>
          </cell>
          <cell r="AL23" t="str">
            <v>TX</v>
          </cell>
          <cell r="AM23" t="str">
            <v>53-TX</v>
          </cell>
          <cell r="AN23">
            <v>9228.0400000000009</v>
          </cell>
          <cell r="AO23">
            <v>133.81</v>
          </cell>
          <cell r="AP23">
            <v>9228.0400000000009</v>
          </cell>
          <cell r="AQ23">
            <v>83.06</v>
          </cell>
          <cell r="AR23">
            <v>0</v>
          </cell>
          <cell r="AS23">
            <v>0</v>
          </cell>
          <cell r="AT23">
            <v>0</v>
          </cell>
          <cell r="AU23">
            <v>0</v>
          </cell>
          <cell r="AV23">
            <v>0</v>
          </cell>
          <cell r="AW23">
            <v>0</v>
          </cell>
          <cell r="AX23" t="str">
            <v>TX</v>
          </cell>
          <cell r="AY23">
            <v>0</v>
          </cell>
          <cell r="AZ23">
            <v>0</v>
          </cell>
          <cell r="BA23">
            <v>0</v>
          </cell>
          <cell r="BB23">
            <v>0</v>
          </cell>
          <cell r="BC23">
            <v>0</v>
          </cell>
          <cell r="BD23">
            <v>0</v>
          </cell>
          <cell r="BE23">
            <v>0</v>
          </cell>
          <cell r="BF23">
            <v>0</v>
          </cell>
          <cell r="BG23">
            <v>0</v>
          </cell>
          <cell r="BH23">
            <v>7.82</v>
          </cell>
          <cell r="BI23">
            <v>373.33</v>
          </cell>
        </row>
        <row r="24">
          <cell r="B24">
            <v>70</v>
          </cell>
          <cell r="C24" t="str">
            <v>IBUADO</v>
          </cell>
          <cell r="D24" t="str">
            <v>RACHEL</v>
          </cell>
          <cell r="E24">
            <v>43966</v>
          </cell>
          <cell r="F24">
            <v>5708.33</v>
          </cell>
          <cell r="G24">
            <v>3.92</v>
          </cell>
          <cell r="H24">
            <v>0</v>
          </cell>
          <cell r="I24">
            <v>0</v>
          </cell>
          <cell r="J24">
            <v>-62.5</v>
          </cell>
          <cell r="K24">
            <v>0</v>
          </cell>
          <cell r="L24">
            <v>6.38</v>
          </cell>
          <cell r="M24">
            <v>-6.38</v>
          </cell>
          <cell r="N24">
            <v>-1.02</v>
          </cell>
          <cell r="O24">
            <v>-11.53</v>
          </cell>
          <cell r="P24">
            <v>208.33</v>
          </cell>
          <cell r="Q24">
            <v>3.92</v>
          </cell>
          <cell r="R24">
            <v>0</v>
          </cell>
          <cell r="S24">
            <v>0</v>
          </cell>
          <cell r="T24">
            <v>0</v>
          </cell>
          <cell r="U24">
            <v>0</v>
          </cell>
          <cell r="V24">
            <v>62.5</v>
          </cell>
          <cell r="W24">
            <v>0</v>
          </cell>
          <cell r="X24">
            <v>0</v>
          </cell>
          <cell r="Y24">
            <v>1.02</v>
          </cell>
          <cell r="Z24">
            <v>11.53</v>
          </cell>
          <cell r="AA24">
            <v>0</v>
          </cell>
          <cell r="AB24">
            <v>628.35</v>
          </cell>
          <cell r="AC24">
            <v>0</v>
          </cell>
          <cell r="AD24">
            <v>3041.25</v>
          </cell>
          <cell r="AE24">
            <v>0</v>
          </cell>
          <cell r="AF24">
            <v>1000</v>
          </cell>
          <cell r="AG24">
            <v>0</v>
          </cell>
          <cell r="AH24">
            <v>4805.67</v>
          </cell>
          <cell r="AI24">
            <v>395.77</v>
          </cell>
          <cell r="AJ24">
            <v>5434.02</v>
          </cell>
          <cell r="AK24">
            <v>78.790000000000006</v>
          </cell>
          <cell r="AL24" t="str">
            <v>TX</v>
          </cell>
          <cell r="AM24" t="str">
            <v>53-TX</v>
          </cell>
          <cell r="AN24">
            <v>5434.02</v>
          </cell>
          <cell r="AO24">
            <v>78.790000000000006</v>
          </cell>
          <cell r="AP24">
            <v>0</v>
          </cell>
          <cell r="AQ24">
            <v>0</v>
          </cell>
          <cell r="AR24">
            <v>5434.02</v>
          </cell>
          <cell r="AS24">
            <v>336.91</v>
          </cell>
          <cell r="AT24">
            <v>0</v>
          </cell>
          <cell r="AU24">
            <v>5434.02</v>
          </cell>
          <cell r="AV24">
            <v>336.91</v>
          </cell>
          <cell r="AW24">
            <v>0</v>
          </cell>
          <cell r="AY24">
            <v>0</v>
          </cell>
          <cell r="AZ24">
            <v>0</v>
          </cell>
          <cell r="BA24">
            <v>0</v>
          </cell>
          <cell r="BB24">
            <v>0</v>
          </cell>
          <cell r="BC24">
            <v>0</v>
          </cell>
          <cell r="BD24">
            <v>0</v>
          </cell>
          <cell r="BE24">
            <v>0</v>
          </cell>
          <cell r="BF24">
            <v>0</v>
          </cell>
          <cell r="BG24">
            <v>0</v>
          </cell>
          <cell r="BH24">
            <v>0</v>
          </cell>
          <cell r="BI24">
            <v>228.49</v>
          </cell>
        </row>
        <row r="25">
          <cell r="B25">
            <v>96</v>
          </cell>
          <cell r="C25" t="str">
            <v>JETT</v>
          </cell>
          <cell r="D25" t="str">
            <v>PAUL</v>
          </cell>
          <cell r="E25">
            <v>43966</v>
          </cell>
          <cell r="F25">
            <v>8354.17</v>
          </cell>
          <cell r="G25">
            <v>49.83</v>
          </cell>
          <cell r="H25">
            <v>0</v>
          </cell>
          <cell r="I25">
            <v>0</v>
          </cell>
          <cell r="J25">
            <v>-62.5</v>
          </cell>
          <cell r="K25">
            <v>0</v>
          </cell>
          <cell r="L25">
            <v>12.09</v>
          </cell>
          <cell r="M25">
            <v>-12.09</v>
          </cell>
          <cell r="N25">
            <v>-1.65</v>
          </cell>
          <cell r="O25">
            <v>0</v>
          </cell>
          <cell r="P25">
            <v>0</v>
          </cell>
          <cell r="Q25">
            <v>49.83</v>
          </cell>
          <cell r="R25">
            <v>0</v>
          </cell>
          <cell r="S25">
            <v>0</v>
          </cell>
          <cell r="T25">
            <v>0</v>
          </cell>
          <cell r="U25">
            <v>0</v>
          </cell>
          <cell r="V25">
            <v>54.17</v>
          </cell>
          <cell r="W25">
            <v>0</v>
          </cell>
          <cell r="X25">
            <v>0</v>
          </cell>
          <cell r="Y25">
            <v>1.65</v>
          </cell>
          <cell r="Z25">
            <v>0</v>
          </cell>
          <cell r="AA25">
            <v>0</v>
          </cell>
          <cell r="AB25">
            <v>1260.5999999999999</v>
          </cell>
          <cell r="AC25">
            <v>0</v>
          </cell>
          <cell r="AD25">
            <v>0</v>
          </cell>
          <cell r="AE25">
            <v>5668.59</v>
          </cell>
          <cell r="AF25">
            <v>0</v>
          </cell>
          <cell r="AG25">
            <v>0</v>
          </cell>
          <cell r="AH25">
            <v>7075.49</v>
          </cell>
          <cell r="AI25">
            <v>1017.88</v>
          </cell>
          <cell r="AJ25">
            <v>8336.09</v>
          </cell>
          <cell r="AK25">
            <v>120.87</v>
          </cell>
          <cell r="AL25" t="str">
            <v>OH</v>
          </cell>
          <cell r="AM25" t="str">
            <v>30-OH</v>
          </cell>
          <cell r="AN25">
            <v>8336.09</v>
          </cell>
          <cell r="AO25">
            <v>120.87</v>
          </cell>
          <cell r="AP25">
            <v>0</v>
          </cell>
          <cell r="AQ25">
            <v>0</v>
          </cell>
          <cell r="AR25">
            <v>0</v>
          </cell>
          <cell r="AS25">
            <v>0</v>
          </cell>
          <cell r="AT25">
            <v>7075.49</v>
          </cell>
          <cell r="AU25">
            <v>0</v>
          </cell>
          <cell r="AV25">
            <v>0</v>
          </cell>
          <cell r="AW25">
            <v>280.82</v>
          </cell>
          <cell r="AY25">
            <v>0</v>
          </cell>
          <cell r="AZ25">
            <v>0</v>
          </cell>
          <cell r="BA25">
            <v>0</v>
          </cell>
          <cell r="BB25">
            <v>0</v>
          </cell>
          <cell r="BC25">
            <v>0</v>
          </cell>
          <cell r="BD25">
            <v>0</v>
          </cell>
          <cell r="BE25">
            <v>0</v>
          </cell>
          <cell r="BF25">
            <v>0</v>
          </cell>
          <cell r="BG25">
            <v>0</v>
          </cell>
          <cell r="BH25">
            <v>0</v>
          </cell>
          <cell r="BI25">
            <v>336.16</v>
          </cell>
        </row>
        <row r="26">
          <cell r="B26">
            <v>120</v>
          </cell>
          <cell r="C26" t="str">
            <v>JONES</v>
          </cell>
          <cell r="D26" t="str">
            <v>GREGORY</v>
          </cell>
          <cell r="E26">
            <v>43966</v>
          </cell>
          <cell r="F26">
            <v>7708.33</v>
          </cell>
          <cell r="G26">
            <v>6.08</v>
          </cell>
          <cell r="H26">
            <v>0</v>
          </cell>
          <cell r="I26">
            <v>0</v>
          </cell>
          <cell r="J26">
            <v>-62.5</v>
          </cell>
          <cell r="K26">
            <v>0</v>
          </cell>
          <cell r="L26">
            <v>6.38</v>
          </cell>
          <cell r="M26">
            <v>-6.38</v>
          </cell>
          <cell r="N26">
            <v>-1.02</v>
          </cell>
          <cell r="O26">
            <v>0</v>
          </cell>
          <cell r="P26">
            <v>208.33</v>
          </cell>
          <cell r="Q26">
            <v>6.08</v>
          </cell>
          <cell r="R26">
            <v>0</v>
          </cell>
          <cell r="S26">
            <v>0</v>
          </cell>
          <cell r="T26">
            <v>0</v>
          </cell>
          <cell r="U26">
            <v>0</v>
          </cell>
          <cell r="V26">
            <v>41.67</v>
          </cell>
          <cell r="W26">
            <v>0</v>
          </cell>
          <cell r="X26">
            <v>0</v>
          </cell>
          <cell r="Y26">
            <v>1.02</v>
          </cell>
          <cell r="Z26">
            <v>0</v>
          </cell>
          <cell r="AA26">
            <v>0</v>
          </cell>
          <cell r="AB26">
            <v>0</v>
          </cell>
          <cell r="AC26">
            <v>5498.81</v>
          </cell>
          <cell r="AD26">
            <v>0</v>
          </cell>
          <cell r="AE26">
            <v>500</v>
          </cell>
          <cell r="AF26">
            <v>0</v>
          </cell>
          <cell r="AG26">
            <v>0</v>
          </cell>
          <cell r="AH26">
            <v>7457.01</v>
          </cell>
          <cell r="AI26">
            <v>944.16</v>
          </cell>
          <cell r="AJ26">
            <v>7457.01</v>
          </cell>
          <cell r="AK26">
            <v>108.12</v>
          </cell>
          <cell r="AL26" t="str">
            <v>TX</v>
          </cell>
          <cell r="AM26" t="str">
            <v>53-TX</v>
          </cell>
          <cell r="AN26">
            <v>7457.01</v>
          </cell>
          <cell r="AO26">
            <v>108.13</v>
          </cell>
          <cell r="AP26">
            <v>0</v>
          </cell>
          <cell r="AQ26">
            <v>0</v>
          </cell>
          <cell r="AR26">
            <v>7457.01</v>
          </cell>
          <cell r="AS26">
            <v>462.34</v>
          </cell>
          <cell r="AT26">
            <v>0</v>
          </cell>
          <cell r="AU26">
            <v>7457.01</v>
          </cell>
          <cell r="AV26">
            <v>462.33</v>
          </cell>
          <cell r="AW26">
            <v>0</v>
          </cell>
          <cell r="AY26">
            <v>0</v>
          </cell>
          <cell r="AZ26">
            <v>0</v>
          </cell>
          <cell r="BA26">
            <v>0</v>
          </cell>
          <cell r="BB26">
            <v>0</v>
          </cell>
          <cell r="BC26">
            <v>0</v>
          </cell>
          <cell r="BD26">
            <v>0</v>
          </cell>
          <cell r="BE26">
            <v>0</v>
          </cell>
          <cell r="BF26">
            <v>0</v>
          </cell>
          <cell r="BG26">
            <v>0</v>
          </cell>
          <cell r="BH26">
            <v>0</v>
          </cell>
          <cell r="BI26">
            <v>0</v>
          </cell>
        </row>
        <row r="27">
          <cell r="B27">
            <v>175</v>
          </cell>
          <cell r="C27" t="str">
            <v>KADOTA</v>
          </cell>
          <cell r="D27" t="str">
            <v>YON</v>
          </cell>
          <cell r="E27">
            <v>43966</v>
          </cell>
          <cell r="F27">
            <v>1634.55</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1418.35</v>
          </cell>
          <cell r="AF27">
            <v>0</v>
          </cell>
          <cell r="AG27">
            <v>0</v>
          </cell>
          <cell r="AH27">
            <v>1634.55</v>
          </cell>
          <cell r="AI27">
            <v>91.16</v>
          </cell>
          <cell r="AJ27">
            <v>1634.55</v>
          </cell>
          <cell r="AK27">
            <v>23.7</v>
          </cell>
          <cell r="AL27" t="str">
            <v>TX</v>
          </cell>
          <cell r="AM27" t="str">
            <v>53-TX</v>
          </cell>
          <cell r="AN27">
            <v>1634.55</v>
          </cell>
          <cell r="AO27">
            <v>23.7</v>
          </cell>
          <cell r="AP27">
            <v>0</v>
          </cell>
          <cell r="AQ27">
            <v>0</v>
          </cell>
          <cell r="AR27">
            <v>1634.55</v>
          </cell>
          <cell r="AS27">
            <v>101.34</v>
          </cell>
          <cell r="AT27">
            <v>0</v>
          </cell>
          <cell r="AU27">
            <v>1634.55</v>
          </cell>
          <cell r="AV27">
            <v>101.34</v>
          </cell>
          <cell r="AW27">
            <v>0</v>
          </cell>
          <cell r="AY27">
            <v>0</v>
          </cell>
          <cell r="AZ27">
            <v>0</v>
          </cell>
          <cell r="BA27">
            <v>0</v>
          </cell>
          <cell r="BB27">
            <v>0</v>
          </cell>
          <cell r="BC27">
            <v>1634.55</v>
          </cell>
          <cell r="BD27">
            <v>44.13</v>
          </cell>
          <cell r="BE27">
            <v>1634.55</v>
          </cell>
          <cell r="BF27">
            <v>9.81</v>
          </cell>
          <cell r="BG27">
            <v>0</v>
          </cell>
          <cell r="BH27">
            <v>0</v>
          </cell>
          <cell r="BI27">
            <v>0</v>
          </cell>
        </row>
        <row r="28">
          <cell r="B28">
            <v>126</v>
          </cell>
          <cell r="C28" t="str">
            <v>KELMAN</v>
          </cell>
          <cell r="D28" t="str">
            <v>REBEKAH</v>
          </cell>
          <cell r="E28">
            <v>43966</v>
          </cell>
          <cell r="F28">
            <v>4708.33</v>
          </cell>
          <cell r="G28">
            <v>2.52</v>
          </cell>
          <cell r="H28">
            <v>0</v>
          </cell>
          <cell r="I28">
            <v>0</v>
          </cell>
          <cell r="J28">
            <v>-62.5</v>
          </cell>
          <cell r="K28">
            <v>0</v>
          </cell>
          <cell r="L28">
            <v>6.38</v>
          </cell>
          <cell r="M28">
            <v>-6.38</v>
          </cell>
          <cell r="N28">
            <v>-1.02</v>
          </cell>
          <cell r="O28">
            <v>0</v>
          </cell>
          <cell r="P28">
            <v>0</v>
          </cell>
          <cell r="Q28">
            <v>2.52</v>
          </cell>
          <cell r="R28">
            <v>0</v>
          </cell>
          <cell r="S28">
            <v>0</v>
          </cell>
          <cell r="T28">
            <v>0</v>
          </cell>
          <cell r="U28">
            <v>0</v>
          </cell>
          <cell r="V28">
            <v>33.33</v>
          </cell>
          <cell r="W28">
            <v>0</v>
          </cell>
          <cell r="X28">
            <v>0</v>
          </cell>
          <cell r="Y28">
            <v>1.02</v>
          </cell>
          <cell r="Z28">
            <v>0</v>
          </cell>
          <cell r="AA28">
            <v>0</v>
          </cell>
          <cell r="AB28">
            <v>0</v>
          </cell>
          <cell r="AC28">
            <v>0</v>
          </cell>
          <cell r="AD28">
            <v>0</v>
          </cell>
          <cell r="AE28">
            <v>3805.3</v>
          </cell>
          <cell r="AF28">
            <v>0</v>
          </cell>
          <cell r="AG28">
            <v>0</v>
          </cell>
          <cell r="AH28">
            <v>4670.12</v>
          </cell>
          <cell r="AI28">
            <v>567.53</v>
          </cell>
          <cell r="AJ28">
            <v>4670.12</v>
          </cell>
          <cell r="AK28">
            <v>67.72</v>
          </cell>
          <cell r="AL28" t="str">
            <v>TX</v>
          </cell>
          <cell r="AM28" t="str">
            <v>53-TX</v>
          </cell>
          <cell r="AN28">
            <v>4670.12</v>
          </cell>
          <cell r="AO28">
            <v>67.72</v>
          </cell>
          <cell r="AP28">
            <v>0</v>
          </cell>
          <cell r="AQ28">
            <v>0</v>
          </cell>
          <cell r="AR28">
            <v>4670.12</v>
          </cell>
          <cell r="AS28">
            <v>289.55</v>
          </cell>
          <cell r="AT28">
            <v>0</v>
          </cell>
          <cell r="AU28">
            <v>4670.12</v>
          </cell>
          <cell r="AV28">
            <v>289.55</v>
          </cell>
          <cell r="AW28">
            <v>0</v>
          </cell>
          <cell r="AY28">
            <v>0</v>
          </cell>
          <cell r="AZ28">
            <v>0</v>
          </cell>
          <cell r="BA28">
            <v>0</v>
          </cell>
          <cell r="BB28">
            <v>0</v>
          </cell>
          <cell r="BC28">
            <v>0</v>
          </cell>
          <cell r="BD28">
            <v>0</v>
          </cell>
          <cell r="BE28">
            <v>0</v>
          </cell>
          <cell r="BF28">
            <v>0</v>
          </cell>
          <cell r="BG28">
            <v>0</v>
          </cell>
          <cell r="BH28">
            <v>0</v>
          </cell>
          <cell r="BI28">
            <v>0</v>
          </cell>
        </row>
        <row r="29">
          <cell r="B29">
            <v>150</v>
          </cell>
          <cell r="C29" t="str">
            <v>LANDGRAF</v>
          </cell>
          <cell r="D29" t="str">
            <v>MICHAEL</v>
          </cell>
          <cell r="E29">
            <v>43966</v>
          </cell>
          <cell r="F29">
            <v>8333.33</v>
          </cell>
          <cell r="G29">
            <v>11.25</v>
          </cell>
          <cell r="H29">
            <v>0</v>
          </cell>
          <cell r="I29">
            <v>0</v>
          </cell>
          <cell r="J29">
            <v>-62.5</v>
          </cell>
          <cell r="K29">
            <v>0</v>
          </cell>
          <cell r="L29">
            <v>12.09</v>
          </cell>
          <cell r="M29">
            <v>-12.09</v>
          </cell>
          <cell r="N29">
            <v>-1.65</v>
          </cell>
          <cell r="O29">
            <v>0</v>
          </cell>
          <cell r="P29">
            <v>0</v>
          </cell>
          <cell r="Q29">
            <v>11.25</v>
          </cell>
          <cell r="R29">
            <v>0</v>
          </cell>
          <cell r="S29">
            <v>0</v>
          </cell>
          <cell r="T29">
            <v>0</v>
          </cell>
          <cell r="U29">
            <v>0</v>
          </cell>
          <cell r="V29">
            <v>114.58</v>
          </cell>
          <cell r="W29">
            <v>0</v>
          </cell>
          <cell r="X29">
            <v>0</v>
          </cell>
          <cell r="Y29">
            <v>1.65</v>
          </cell>
          <cell r="Z29">
            <v>0</v>
          </cell>
          <cell r="AA29">
            <v>0</v>
          </cell>
          <cell r="AB29">
            <v>333.78</v>
          </cell>
          <cell r="AC29">
            <v>0</v>
          </cell>
          <cell r="AD29">
            <v>0</v>
          </cell>
          <cell r="AE29">
            <v>6698.01</v>
          </cell>
          <cell r="AF29">
            <v>0</v>
          </cell>
          <cell r="AG29">
            <v>0</v>
          </cell>
          <cell r="AH29">
            <v>7882.48</v>
          </cell>
          <cell r="AI29">
            <v>1116.5899999999999</v>
          </cell>
          <cell r="AJ29">
            <v>8216.26</v>
          </cell>
          <cell r="AK29">
            <v>119.13</v>
          </cell>
          <cell r="AL29" t="str">
            <v>TX</v>
          </cell>
          <cell r="AM29" t="str">
            <v>53-TX</v>
          </cell>
          <cell r="AN29">
            <v>8216.26</v>
          </cell>
          <cell r="AO29">
            <v>119.14</v>
          </cell>
          <cell r="AP29">
            <v>0</v>
          </cell>
          <cell r="AQ29">
            <v>0</v>
          </cell>
          <cell r="AR29">
            <v>0</v>
          </cell>
          <cell r="AS29">
            <v>0</v>
          </cell>
          <cell r="AT29">
            <v>0</v>
          </cell>
          <cell r="AU29">
            <v>0</v>
          </cell>
          <cell r="AV29">
            <v>0</v>
          </cell>
          <cell r="AW29">
            <v>0</v>
          </cell>
          <cell r="AY29">
            <v>0</v>
          </cell>
          <cell r="AZ29">
            <v>0</v>
          </cell>
          <cell r="BA29">
            <v>0</v>
          </cell>
          <cell r="BB29">
            <v>0</v>
          </cell>
          <cell r="BC29">
            <v>0</v>
          </cell>
          <cell r="BD29">
            <v>0</v>
          </cell>
          <cell r="BE29">
            <v>0</v>
          </cell>
          <cell r="BF29">
            <v>0</v>
          </cell>
          <cell r="BG29">
            <v>0</v>
          </cell>
          <cell r="BH29">
            <v>0</v>
          </cell>
          <cell r="BI29">
            <v>333.72</v>
          </cell>
        </row>
        <row r="30">
          <cell r="B30">
            <v>162</v>
          </cell>
          <cell r="C30" t="str">
            <v>LANE</v>
          </cell>
          <cell r="D30" t="str">
            <v>JACKSON PATRICK</v>
          </cell>
          <cell r="E30">
            <v>43966</v>
          </cell>
          <cell r="F30">
            <v>7562.5</v>
          </cell>
          <cell r="G30">
            <v>3.96</v>
          </cell>
          <cell r="H30">
            <v>0</v>
          </cell>
          <cell r="I30">
            <v>0</v>
          </cell>
          <cell r="J30">
            <v>-62.5</v>
          </cell>
          <cell r="K30">
            <v>0</v>
          </cell>
          <cell r="L30">
            <v>3.14</v>
          </cell>
          <cell r="M30">
            <v>-3.14</v>
          </cell>
          <cell r="N30">
            <v>0</v>
          </cell>
          <cell r="O30">
            <v>0</v>
          </cell>
          <cell r="P30">
            <v>0</v>
          </cell>
          <cell r="Q30">
            <v>3.96</v>
          </cell>
          <cell r="R30">
            <v>0</v>
          </cell>
          <cell r="S30">
            <v>0</v>
          </cell>
          <cell r="T30">
            <v>0</v>
          </cell>
          <cell r="U30">
            <v>0</v>
          </cell>
          <cell r="V30">
            <v>0</v>
          </cell>
          <cell r="W30">
            <v>0</v>
          </cell>
          <cell r="X30">
            <v>0</v>
          </cell>
          <cell r="Y30">
            <v>0</v>
          </cell>
          <cell r="Z30">
            <v>0</v>
          </cell>
          <cell r="AA30">
            <v>0</v>
          </cell>
          <cell r="AB30">
            <v>302.66000000000003</v>
          </cell>
          <cell r="AC30">
            <v>0</v>
          </cell>
          <cell r="AD30">
            <v>0</v>
          </cell>
          <cell r="AE30">
            <v>5368.71</v>
          </cell>
          <cell r="AF30">
            <v>0</v>
          </cell>
          <cell r="AG30">
            <v>0</v>
          </cell>
          <cell r="AH30">
            <v>7260.66</v>
          </cell>
          <cell r="AI30">
            <v>1371.89</v>
          </cell>
          <cell r="AJ30">
            <v>7563.32</v>
          </cell>
          <cell r="AK30">
            <v>109.67</v>
          </cell>
          <cell r="AL30" t="str">
            <v>TX</v>
          </cell>
          <cell r="AM30" t="str">
            <v>53-TX</v>
          </cell>
          <cell r="AN30">
            <v>7563.32</v>
          </cell>
          <cell r="AO30">
            <v>109.67</v>
          </cell>
          <cell r="AP30">
            <v>0</v>
          </cell>
          <cell r="AQ30">
            <v>0</v>
          </cell>
          <cell r="AR30">
            <v>7563.32</v>
          </cell>
          <cell r="AS30">
            <v>468.93</v>
          </cell>
          <cell r="AT30">
            <v>0</v>
          </cell>
          <cell r="AU30">
            <v>7563.32</v>
          </cell>
          <cell r="AV30">
            <v>468.93</v>
          </cell>
          <cell r="AW30">
            <v>0</v>
          </cell>
          <cell r="AY30">
            <v>0</v>
          </cell>
          <cell r="AZ30">
            <v>0</v>
          </cell>
          <cell r="BA30">
            <v>0</v>
          </cell>
          <cell r="BB30">
            <v>0</v>
          </cell>
          <cell r="BC30">
            <v>0</v>
          </cell>
          <cell r="BD30">
            <v>0</v>
          </cell>
          <cell r="BE30">
            <v>0</v>
          </cell>
          <cell r="BF30">
            <v>0</v>
          </cell>
          <cell r="BG30">
            <v>0</v>
          </cell>
          <cell r="BH30">
            <v>0</v>
          </cell>
          <cell r="BI30">
            <v>302.66000000000003</v>
          </cell>
        </row>
        <row r="31">
          <cell r="B31">
            <v>165</v>
          </cell>
          <cell r="C31" t="str">
            <v>LEEK</v>
          </cell>
          <cell r="D31" t="str">
            <v>CHARLES</v>
          </cell>
          <cell r="E31">
            <v>43966</v>
          </cell>
          <cell r="F31">
            <v>5154.9399999999996</v>
          </cell>
          <cell r="G31">
            <v>15.91</v>
          </cell>
          <cell r="H31">
            <v>0</v>
          </cell>
          <cell r="I31">
            <v>0</v>
          </cell>
          <cell r="J31">
            <v>0</v>
          </cell>
          <cell r="K31">
            <v>0</v>
          </cell>
          <cell r="L31">
            <v>12.09</v>
          </cell>
          <cell r="M31">
            <v>-12.09</v>
          </cell>
          <cell r="N31">
            <v>-1.65</v>
          </cell>
          <cell r="O31">
            <v>-21.92</v>
          </cell>
          <cell r="P31">
            <v>0</v>
          </cell>
          <cell r="Q31">
            <v>15.91</v>
          </cell>
          <cell r="R31">
            <v>0</v>
          </cell>
          <cell r="S31">
            <v>100</v>
          </cell>
          <cell r="T31">
            <v>0</v>
          </cell>
          <cell r="U31">
            <v>0</v>
          </cell>
          <cell r="V31">
            <v>0</v>
          </cell>
          <cell r="W31">
            <v>0</v>
          </cell>
          <cell r="X31">
            <v>0</v>
          </cell>
          <cell r="Y31">
            <v>1.65</v>
          </cell>
          <cell r="Z31">
            <v>21.92</v>
          </cell>
          <cell r="AA31">
            <v>0</v>
          </cell>
          <cell r="AB31">
            <v>206.83</v>
          </cell>
          <cell r="AC31">
            <v>0</v>
          </cell>
          <cell r="AD31">
            <v>0</v>
          </cell>
          <cell r="AE31">
            <v>3322.21</v>
          </cell>
          <cell r="AF31">
            <v>400</v>
          </cell>
          <cell r="AG31">
            <v>0</v>
          </cell>
          <cell r="AH31">
            <v>4850.28</v>
          </cell>
          <cell r="AI31">
            <v>468.08</v>
          </cell>
          <cell r="AJ31">
            <v>5057.1099999999997</v>
          </cell>
          <cell r="AK31">
            <v>73.33</v>
          </cell>
          <cell r="AL31" t="str">
            <v>IL</v>
          </cell>
          <cell r="AM31" t="str">
            <v>43-IL</v>
          </cell>
          <cell r="AN31">
            <v>5057.1099999999997</v>
          </cell>
          <cell r="AO31">
            <v>73.33</v>
          </cell>
          <cell r="AP31">
            <v>0</v>
          </cell>
          <cell r="AQ31">
            <v>0</v>
          </cell>
          <cell r="AR31">
            <v>5057.1099999999997</v>
          </cell>
          <cell r="AS31">
            <v>313.54000000000002</v>
          </cell>
          <cell r="AT31">
            <v>4850.28</v>
          </cell>
          <cell r="AU31">
            <v>5057.1099999999997</v>
          </cell>
          <cell r="AV31">
            <v>313.54000000000002</v>
          </cell>
          <cell r="AW31">
            <v>235.29</v>
          </cell>
          <cell r="AY31">
            <v>0</v>
          </cell>
          <cell r="AZ31">
            <v>0</v>
          </cell>
          <cell r="BA31">
            <v>0</v>
          </cell>
          <cell r="BB31">
            <v>0</v>
          </cell>
          <cell r="BC31">
            <v>0</v>
          </cell>
          <cell r="BD31">
            <v>0</v>
          </cell>
          <cell r="BE31">
            <v>0</v>
          </cell>
          <cell r="BF31">
            <v>0</v>
          </cell>
          <cell r="BG31">
            <v>0</v>
          </cell>
          <cell r="BH31">
            <v>0</v>
          </cell>
          <cell r="BI31">
            <v>206.83</v>
          </cell>
        </row>
        <row r="32">
          <cell r="B32">
            <v>161</v>
          </cell>
          <cell r="C32" t="str">
            <v>LIEBEL</v>
          </cell>
          <cell r="D32" t="str">
            <v>STEPHEN RAY</v>
          </cell>
          <cell r="E32">
            <v>43966</v>
          </cell>
          <cell r="F32">
            <v>6666.67</v>
          </cell>
          <cell r="G32">
            <v>36.630000000000003</v>
          </cell>
          <cell r="H32">
            <v>0</v>
          </cell>
          <cell r="I32">
            <v>0</v>
          </cell>
          <cell r="J32">
            <v>-62.5</v>
          </cell>
          <cell r="K32">
            <v>0</v>
          </cell>
          <cell r="L32">
            <v>6.38</v>
          </cell>
          <cell r="M32">
            <v>-6.38</v>
          </cell>
          <cell r="N32">
            <v>-1.02</v>
          </cell>
          <cell r="O32">
            <v>-53.3</v>
          </cell>
          <cell r="P32">
            <v>0</v>
          </cell>
          <cell r="Q32">
            <v>36.630000000000003</v>
          </cell>
          <cell r="R32">
            <v>146.68</v>
          </cell>
          <cell r="S32">
            <v>0</v>
          </cell>
          <cell r="T32">
            <v>0</v>
          </cell>
          <cell r="U32">
            <v>0</v>
          </cell>
          <cell r="V32">
            <v>0</v>
          </cell>
          <cell r="W32">
            <v>0</v>
          </cell>
          <cell r="X32">
            <v>0</v>
          </cell>
          <cell r="Y32">
            <v>1.02</v>
          </cell>
          <cell r="Z32">
            <v>53.3</v>
          </cell>
          <cell r="AA32">
            <v>0</v>
          </cell>
          <cell r="AB32">
            <v>268.13</v>
          </cell>
          <cell r="AC32">
            <v>0</v>
          </cell>
          <cell r="AD32">
            <v>0</v>
          </cell>
          <cell r="AE32">
            <v>4944.87</v>
          </cell>
          <cell r="AF32">
            <v>0</v>
          </cell>
          <cell r="AG32">
            <v>0</v>
          </cell>
          <cell r="AH32">
            <v>6427.77</v>
          </cell>
          <cell r="AI32">
            <v>796.56</v>
          </cell>
          <cell r="AJ32">
            <v>6695.9</v>
          </cell>
          <cell r="AK32">
            <v>97.09</v>
          </cell>
          <cell r="AL32" t="str">
            <v>TX</v>
          </cell>
          <cell r="AM32" t="str">
            <v>53-TX</v>
          </cell>
          <cell r="AN32">
            <v>6695.9</v>
          </cell>
          <cell r="AO32">
            <v>97.09</v>
          </cell>
          <cell r="AP32">
            <v>0</v>
          </cell>
          <cell r="AQ32">
            <v>0</v>
          </cell>
          <cell r="AR32">
            <v>6695.9</v>
          </cell>
          <cell r="AS32">
            <v>415.14</v>
          </cell>
          <cell r="AT32">
            <v>0</v>
          </cell>
          <cell r="AU32">
            <v>6695.9</v>
          </cell>
          <cell r="AV32">
            <v>415.15</v>
          </cell>
          <cell r="AW32">
            <v>0</v>
          </cell>
          <cell r="AY32">
            <v>0</v>
          </cell>
          <cell r="AZ32">
            <v>0</v>
          </cell>
          <cell r="BA32">
            <v>0</v>
          </cell>
          <cell r="BB32">
            <v>0</v>
          </cell>
          <cell r="BC32">
            <v>0</v>
          </cell>
          <cell r="BD32">
            <v>0</v>
          </cell>
          <cell r="BE32">
            <v>0</v>
          </cell>
          <cell r="BF32">
            <v>0</v>
          </cell>
          <cell r="BG32">
            <v>0</v>
          </cell>
          <cell r="BH32">
            <v>0</v>
          </cell>
          <cell r="BI32">
            <v>268.13</v>
          </cell>
        </row>
        <row r="33">
          <cell r="B33">
            <v>134</v>
          </cell>
          <cell r="C33" t="str">
            <v>LONER</v>
          </cell>
          <cell r="D33" t="str">
            <v>JOSEPH</v>
          </cell>
          <cell r="E33">
            <v>43966</v>
          </cell>
          <cell r="F33">
            <v>10666.67</v>
          </cell>
          <cell r="G33">
            <v>0</v>
          </cell>
          <cell r="H33">
            <v>0</v>
          </cell>
          <cell r="I33">
            <v>13.24</v>
          </cell>
          <cell r="J33">
            <v>-62.5</v>
          </cell>
          <cell r="K33">
            <v>31.8</v>
          </cell>
          <cell r="L33">
            <v>12.09</v>
          </cell>
          <cell r="M33">
            <v>-12.09</v>
          </cell>
          <cell r="N33">
            <v>-1.65</v>
          </cell>
          <cell r="O33">
            <v>-29.25</v>
          </cell>
          <cell r="P33">
            <v>0</v>
          </cell>
          <cell r="Q33">
            <v>0</v>
          </cell>
          <cell r="R33">
            <v>0</v>
          </cell>
          <cell r="S33">
            <v>0</v>
          </cell>
          <cell r="T33">
            <v>0</v>
          </cell>
          <cell r="U33">
            <v>0</v>
          </cell>
          <cell r="V33">
            <v>114.58</v>
          </cell>
          <cell r="W33">
            <v>94.93</v>
          </cell>
          <cell r="X33">
            <v>0</v>
          </cell>
          <cell r="Y33">
            <v>1.65</v>
          </cell>
          <cell r="Z33">
            <v>29.25</v>
          </cell>
          <cell r="AA33">
            <v>0</v>
          </cell>
          <cell r="AB33">
            <v>533.33000000000004</v>
          </cell>
          <cell r="AC33">
            <v>0</v>
          </cell>
          <cell r="AD33">
            <v>0</v>
          </cell>
          <cell r="AE33">
            <v>8045.68</v>
          </cell>
          <cell r="AF33">
            <v>0</v>
          </cell>
          <cell r="AG33">
            <v>0</v>
          </cell>
          <cell r="AH33">
            <v>9991.7800000000007</v>
          </cell>
          <cell r="AI33">
            <v>1699.68</v>
          </cell>
          <cell r="AJ33">
            <v>10547.62</v>
          </cell>
          <cell r="AK33">
            <v>152.94</v>
          </cell>
          <cell r="AL33" t="str">
            <v>TX</v>
          </cell>
          <cell r="AM33" t="str">
            <v>53-TX</v>
          </cell>
          <cell r="AN33">
            <v>10547.62</v>
          </cell>
          <cell r="AO33">
            <v>152.94</v>
          </cell>
          <cell r="AP33">
            <v>10547.62</v>
          </cell>
          <cell r="AQ33">
            <v>94.93</v>
          </cell>
          <cell r="AR33">
            <v>0</v>
          </cell>
          <cell r="AS33">
            <v>0</v>
          </cell>
          <cell r="AT33">
            <v>0</v>
          </cell>
          <cell r="AU33">
            <v>0</v>
          </cell>
          <cell r="AV33">
            <v>0</v>
          </cell>
          <cell r="AW33">
            <v>0</v>
          </cell>
          <cell r="AY33">
            <v>0</v>
          </cell>
          <cell r="AZ33">
            <v>0</v>
          </cell>
          <cell r="BA33">
            <v>0</v>
          </cell>
          <cell r="BB33">
            <v>0</v>
          </cell>
          <cell r="BC33">
            <v>0</v>
          </cell>
          <cell r="BD33">
            <v>0</v>
          </cell>
          <cell r="BE33">
            <v>0</v>
          </cell>
          <cell r="BF33">
            <v>0</v>
          </cell>
          <cell r="BG33">
            <v>0</v>
          </cell>
          <cell r="BH33">
            <v>9.27</v>
          </cell>
          <cell r="BI33">
            <v>426.67</v>
          </cell>
        </row>
        <row r="34">
          <cell r="B34">
            <v>159</v>
          </cell>
          <cell r="C34" t="str">
            <v>LY</v>
          </cell>
          <cell r="D34" t="str">
            <v>ROMAIN</v>
          </cell>
          <cell r="E34">
            <v>43966</v>
          </cell>
          <cell r="F34">
            <v>6000</v>
          </cell>
          <cell r="G34">
            <v>4.2300000000000004</v>
          </cell>
          <cell r="H34">
            <v>0</v>
          </cell>
          <cell r="I34">
            <v>0</v>
          </cell>
          <cell r="J34">
            <v>-62.5</v>
          </cell>
          <cell r="K34">
            <v>19.079999999999998</v>
          </cell>
          <cell r="L34">
            <v>3.14</v>
          </cell>
          <cell r="M34">
            <v>-3.14</v>
          </cell>
          <cell r="N34">
            <v>-0.6</v>
          </cell>
          <cell r="O34">
            <v>-6.66</v>
          </cell>
          <cell r="P34">
            <v>0</v>
          </cell>
          <cell r="Q34">
            <v>4.2300000000000004</v>
          </cell>
          <cell r="R34">
            <v>73.34</v>
          </cell>
          <cell r="S34">
            <v>0</v>
          </cell>
          <cell r="T34">
            <v>5.86</v>
          </cell>
          <cell r="U34">
            <v>0</v>
          </cell>
          <cell r="V34">
            <v>0</v>
          </cell>
          <cell r="W34">
            <v>0</v>
          </cell>
          <cell r="X34">
            <v>0</v>
          </cell>
          <cell r="Y34">
            <v>0.6</v>
          </cell>
          <cell r="Z34">
            <v>6.66</v>
          </cell>
          <cell r="AA34">
            <v>0</v>
          </cell>
          <cell r="AB34">
            <v>0</v>
          </cell>
          <cell r="AC34">
            <v>504.13</v>
          </cell>
          <cell r="AD34">
            <v>197.27</v>
          </cell>
          <cell r="AE34">
            <v>2652.16</v>
          </cell>
          <cell r="AF34">
            <v>0</v>
          </cell>
          <cell r="AG34">
            <v>1030.17</v>
          </cell>
          <cell r="AH34">
            <v>5994.63</v>
          </cell>
          <cell r="AI34">
            <v>1111.04</v>
          </cell>
          <cell r="AJ34">
            <v>6000.49</v>
          </cell>
          <cell r="AK34">
            <v>87.01</v>
          </cell>
          <cell r="AL34" t="str">
            <v>TX</v>
          </cell>
          <cell r="AM34" t="str">
            <v>53-TX</v>
          </cell>
          <cell r="AN34">
            <v>6000.49</v>
          </cell>
          <cell r="AO34">
            <v>87.01</v>
          </cell>
          <cell r="AP34">
            <v>0</v>
          </cell>
          <cell r="AQ34">
            <v>0</v>
          </cell>
          <cell r="AR34">
            <v>6000.49</v>
          </cell>
          <cell r="AS34">
            <v>372.04</v>
          </cell>
          <cell r="AT34">
            <v>0</v>
          </cell>
          <cell r="AU34">
            <v>6000.49</v>
          </cell>
          <cell r="AV34">
            <v>372.03</v>
          </cell>
          <cell r="AW34">
            <v>0</v>
          </cell>
          <cell r="AY34">
            <v>0</v>
          </cell>
          <cell r="AZ34">
            <v>0</v>
          </cell>
          <cell r="BA34">
            <v>0</v>
          </cell>
          <cell r="BB34">
            <v>0</v>
          </cell>
          <cell r="BC34">
            <v>0</v>
          </cell>
          <cell r="BD34">
            <v>0</v>
          </cell>
          <cell r="BE34">
            <v>0</v>
          </cell>
          <cell r="BF34">
            <v>0</v>
          </cell>
          <cell r="BG34">
            <v>0</v>
          </cell>
          <cell r="BH34">
            <v>0</v>
          </cell>
          <cell r="BI34">
            <v>0</v>
          </cell>
        </row>
        <row r="35">
          <cell r="B35">
            <v>106</v>
          </cell>
          <cell r="C35" t="str">
            <v>MANDIC</v>
          </cell>
          <cell r="D35" t="str">
            <v>SINISA</v>
          </cell>
          <cell r="E35">
            <v>43966</v>
          </cell>
          <cell r="F35">
            <v>7554.17</v>
          </cell>
          <cell r="G35">
            <v>9.9</v>
          </cell>
          <cell r="H35">
            <v>0</v>
          </cell>
          <cell r="I35">
            <v>12.72</v>
          </cell>
          <cell r="J35">
            <v>-62.5</v>
          </cell>
          <cell r="K35">
            <v>0</v>
          </cell>
          <cell r="L35">
            <v>6.38</v>
          </cell>
          <cell r="M35">
            <v>-6.38</v>
          </cell>
          <cell r="N35">
            <v>-1.02</v>
          </cell>
          <cell r="O35">
            <v>0</v>
          </cell>
          <cell r="P35">
            <v>50</v>
          </cell>
          <cell r="Q35">
            <v>9.9</v>
          </cell>
          <cell r="R35">
            <v>0</v>
          </cell>
          <cell r="S35">
            <v>0</v>
          </cell>
          <cell r="T35">
            <v>0</v>
          </cell>
          <cell r="U35">
            <v>0</v>
          </cell>
          <cell r="V35">
            <v>0</v>
          </cell>
          <cell r="W35">
            <v>0</v>
          </cell>
          <cell r="X35">
            <v>0</v>
          </cell>
          <cell r="Y35">
            <v>1.02</v>
          </cell>
          <cell r="Z35">
            <v>0</v>
          </cell>
          <cell r="AA35">
            <v>0</v>
          </cell>
          <cell r="AB35">
            <v>0</v>
          </cell>
          <cell r="AC35">
            <v>0</v>
          </cell>
          <cell r="AD35">
            <v>5387.78</v>
          </cell>
          <cell r="AE35">
            <v>474.57</v>
          </cell>
          <cell r="AF35">
            <v>0</v>
          </cell>
          <cell r="AG35">
            <v>0</v>
          </cell>
          <cell r="AH35">
            <v>7493.95</v>
          </cell>
          <cell r="AI35">
            <v>1109.94</v>
          </cell>
          <cell r="AJ35">
            <v>7506.67</v>
          </cell>
          <cell r="AK35">
            <v>108.84</v>
          </cell>
          <cell r="AL35" t="str">
            <v>TX</v>
          </cell>
          <cell r="AM35" t="str">
            <v>53-TX</v>
          </cell>
          <cell r="AN35">
            <v>7506.67</v>
          </cell>
          <cell r="AO35">
            <v>108.85</v>
          </cell>
          <cell r="AP35">
            <v>0</v>
          </cell>
          <cell r="AQ35">
            <v>0</v>
          </cell>
          <cell r="AR35">
            <v>7506.67</v>
          </cell>
          <cell r="AS35">
            <v>465.42</v>
          </cell>
          <cell r="AT35">
            <v>0</v>
          </cell>
          <cell r="AU35">
            <v>7506.67</v>
          </cell>
          <cell r="AV35">
            <v>465.41</v>
          </cell>
          <cell r="AW35">
            <v>0</v>
          </cell>
          <cell r="AY35">
            <v>0</v>
          </cell>
          <cell r="AZ35">
            <v>0</v>
          </cell>
          <cell r="BA35">
            <v>0</v>
          </cell>
          <cell r="BB35">
            <v>0</v>
          </cell>
          <cell r="BC35">
            <v>0</v>
          </cell>
          <cell r="BD35">
            <v>0</v>
          </cell>
          <cell r="BE35">
            <v>0</v>
          </cell>
          <cell r="BF35">
            <v>0</v>
          </cell>
          <cell r="BG35">
            <v>0</v>
          </cell>
          <cell r="BH35">
            <v>0</v>
          </cell>
          <cell r="BI35">
            <v>0</v>
          </cell>
        </row>
        <row r="36">
          <cell r="B36">
            <v>128</v>
          </cell>
          <cell r="C36" t="str">
            <v>MARTIN</v>
          </cell>
          <cell r="D36" t="str">
            <v>KEVIN</v>
          </cell>
          <cell r="E36">
            <v>43966</v>
          </cell>
          <cell r="F36">
            <v>6268.63</v>
          </cell>
          <cell r="G36">
            <v>21.72</v>
          </cell>
          <cell r="H36">
            <v>0</v>
          </cell>
          <cell r="I36">
            <v>0</v>
          </cell>
          <cell r="J36">
            <v>-62.5</v>
          </cell>
          <cell r="K36">
            <v>0</v>
          </cell>
          <cell r="L36">
            <v>0</v>
          </cell>
          <cell r="M36">
            <v>0</v>
          </cell>
          <cell r="N36">
            <v>0</v>
          </cell>
          <cell r="O36">
            <v>0</v>
          </cell>
          <cell r="P36">
            <v>0</v>
          </cell>
          <cell r="Q36">
            <v>21.72</v>
          </cell>
          <cell r="R36">
            <v>0</v>
          </cell>
          <cell r="S36">
            <v>0</v>
          </cell>
          <cell r="T36">
            <v>0</v>
          </cell>
          <cell r="U36">
            <v>0</v>
          </cell>
          <cell r="V36">
            <v>0</v>
          </cell>
          <cell r="W36">
            <v>0</v>
          </cell>
          <cell r="X36">
            <v>314.52</v>
          </cell>
          <cell r="Y36">
            <v>0</v>
          </cell>
          <cell r="Z36">
            <v>0</v>
          </cell>
          <cell r="AA36">
            <v>0</v>
          </cell>
          <cell r="AB36">
            <v>0</v>
          </cell>
          <cell r="AC36">
            <v>0</v>
          </cell>
          <cell r="AD36">
            <v>0</v>
          </cell>
          <cell r="AE36">
            <v>4611.42</v>
          </cell>
          <cell r="AF36">
            <v>0</v>
          </cell>
          <cell r="AG36">
            <v>0</v>
          </cell>
          <cell r="AH36">
            <v>6290.35</v>
          </cell>
          <cell r="AI36">
            <v>923.98</v>
          </cell>
          <cell r="AJ36">
            <v>6290.35</v>
          </cell>
          <cell r="AK36">
            <v>91.21</v>
          </cell>
          <cell r="AL36" t="str">
            <v>TX</v>
          </cell>
          <cell r="AM36" t="str">
            <v>53-TX</v>
          </cell>
          <cell r="AN36">
            <v>6290.35</v>
          </cell>
          <cell r="AO36">
            <v>91.21</v>
          </cell>
          <cell r="AP36">
            <v>0</v>
          </cell>
          <cell r="AQ36">
            <v>0</v>
          </cell>
          <cell r="AR36">
            <v>6290.35</v>
          </cell>
          <cell r="AS36">
            <v>390</v>
          </cell>
          <cell r="AT36">
            <v>0</v>
          </cell>
          <cell r="AU36">
            <v>6290.35</v>
          </cell>
          <cell r="AV36">
            <v>390</v>
          </cell>
          <cell r="AW36">
            <v>0</v>
          </cell>
          <cell r="AY36">
            <v>0</v>
          </cell>
          <cell r="AZ36">
            <v>0</v>
          </cell>
          <cell r="BA36">
            <v>0</v>
          </cell>
          <cell r="BB36">
            <v>0</v>
          </cell>
          <cell r="BC36">
            <v>0</v>
          </cell>
          <cell r="BD36">
            <v>0</v>
          </cell>
          <cell r="BE36">
            <v>0</v>
          </cell>
          <cell r="BF36">
            <v>0</v>
          </cell>
          <cell r="BG36">
            <v>0</v>
          </cell>
          <cell r="BH36">
            <v>0</v>
          </cell>
          <cell r="BI36">
            <v>251.61</v>
          </cell>
        </row>
        <row r="37">
          <cell r="B37">
            <v>169</v>
          </cell>
          <cell r="C37" t="str">
            <v>MCCLELLAN</v>
          </cell>
          <cell r="D37" t="str">
            <v>JORDAN</v>
          </cell>
          <cell r="E37">
            <v>43966</v>
          </cell>
          <cell r="F37">
            <v>4631.37</v>
          </cell>
          <cell r="G37">
            <v>2.79</v>
          </cell>
          <cell r="H37">
            <v>0</v>
          </cell>
          <cell r="I37">
            <v>0</v>
          </cell>
          <cell r="J37">
            <v>0</v>
          </cell>
          <cell r="K37">
            <v>0</v>
          </cell>
          <cell r="L37">
            <v>12.09</v>
          </cell>
          <cell r="M37">
            <v>-12.09</v>
          </cell>
          <cell r="N37">
            <v>-1.65</v>
          </cell>
          <cell r="O37">
            <v>0</v>
          </cell>
          <cell r="P37">
            <v>0</v>
          </cell>
          <cell r="Q37">
            <v>2.79</v>
          </cell>
          <cell r="R37">
            <v>0</v>
          </cell>
          <cell r="S37">
            <v>100</v>
          </cell>
          <cell r="T37">
            <v>0</v>
          </cell>
          <cell r="U37">
            <v>0</v>
          </cell>
          <cell r="V37">
            <v>0</v>
          </cell>
          <cell r="W37">
            <v>0</v>
          </cell>
          <cell r="X37">
            <v>0</v>
          </cell>
          <cell r="Y37">
            <v>1.65</v>
          </cell>
          <cell r="Z37">
            <v>0</v>
          </cell>
          <cell r="AA37">
            <v>0</v>
          </cell>
          <cell r="AB37">
            <v>185.37</v>
          </cell>
          <cell r="AC37">
            <v>0</v>
          </cell>
          <cell r="AD37">
            <v>0</v>
          </cell>
          <cell r="AE37">
            <v>3577.96</v>
          </cell>
          <cell r="AF37">
            <v>0</v>
          </cell>
          <cell r="AG37">
            <v>0</v>
          </cell>
          <cell r="AH37">
            <v>4335.05</v>
          </cell>
          <cell r="AI37">
            <v>213.09</v>
          </cell>
          <cell r="AJ37">
            <v>4520.42</v>
          </cell>
          <cell r="AK37">
            <v>65.55</v>
          </cell>
          <cell r="AL37" t="str">
            <v>IL</v>
          </cell>
          <cell r="AM37" t="str">
            <v>43-IL</v>
          </cell>
          <cell r="AN37">
            <v>4520.42</v>
          </cell>
          <cell r="AO37">
            <v>65.55</v>
          </cell>
          <cell r="AP37">
            <v>0</v>
          </cell>
          <cell r="AQ37">
            <v>0</v>
          </cell>
          <cell r="AR37">
            <v>4520.42</v>
          </cell>
          <cell r="AS37">
            <v>280.26</v>
          </cell>
          <cell r="AT37">
            <v>4335.05</v>
          </cell>
          <cell r="AU37">
            <v>4520.42</v>
          </cell>
          <cell r="AV37">
            <v>280.27</v>
          </cell>
          <cell r="AW37">
            <v>195.4</v>
          </cell>
          <cell r="AY37">
            <v>0</v>
          </cell>
          <cell r="AZ37">
            <v>0</v>
          </cell>
          <cell r="BA37">
            <v>0</v>
          </cell>
          <cell r="BB37">
            <v>0</v>
          </cell>
          <cell r="BC37">
            <v>0</v>
          </cell>
          <cell r="BD37">
            <v>0</v>
          </cell>
          <cell r="BE37">
            <v>0</v>
          </cell>
          <cell r="BF37">
            <v>0</v>
          </cell>
          <cell r="BG37">
            <v>0</v>
          </cell>
          <cell r="BH37">
            <v>0</v>
          </cell>
          <cell r="BI37">
            <v>185.37</v>
          </cell>
        </row>
        <row r="38">
          <cell r="B38">
            <v>173</v>
          </cell>
          <cell r="C38" t="str">
            <v>MEHTA</v>
          </cell>
          <cell r="D38" t="str">
            <v>MOHANBIR SINGH</v>
          </cell>
          <cell r="E38">
            <v>43966</v>
          </cell>
          <cell r="F38">
            <v>9128.11</v>
          </cell>
          <cell r="G38">
            <v>36.630000000000003</v>
          </cell>
          <cell r="H38">
            <v>0</v>
          </cell>
          <cell r="I38">
            <v>0</v>
          </cell>
          <cell r="J38">
            <v>-62.5</v>
          </cell>
          <cell r="K38">
            <v>0</v>
          </cell>
          <cell r="L38">
            <v>6.38</v>
          </cell>
          <cell r="M38">
            <v>-6.38</v>
          </cell>
          <cell r="N38">
            <v>-1.02</v>
          </cell>
          <cell r="O38">
            <v>0</v>
          </cell>
          <cell r="P38">
            <v>0</v>
          </cell>
          <cell r="Q38">
            <v>36.630000000000003</v>
          </cell>
          <cell r="R38">
            <v>0</v>
          </cell>
          <cell r="S38">
            <v>125</v>
          </cell>
          <cell r="T38">
            <v>0</v>
          </cell>
          <cell r="U38">
            <v>0</v>
          </cell>
          <cell r="V38">
            <v>0</v>
          </cell>
          <cell r="W38">
            <v>0</v>
          </cell>
          <cell r="X38">
            <v>0</v>
          </cell>
          <cell r="Y38">
            <v>1.02</v>
          </cell>
          <cell r="Z38">
            <v>0</v>
          </cell>
          <cell r="AA38">
            <v>0</v>
          </cell>
          <cell r="AB38">
            <v>0</v>
          </cell>
          <cell r="AC38">
            <v>0</v>
          </cell>
          <cell r="AD38">
            <v>0</v>
          </cell>
          <cell r="AE38">
            <v>6311.51</v>
          </cell>
          <cell r="AF38">
            <v>0</v>
          </cell>
          <cell r="AG38">
            <v>0</v>
          </cell>
          <cell r="AH38">
            <v>9032.34</v>
          </cell>
          <cell r="AI38">
            <v>2055.7199999999998</v>
          </cell>
          <cell r="AJ38">
            <v>9032.34</v>
          </cell>
          <cell r="AK38">
            <v>130.97</v>
          </cell>
          <cell r="AL38" t="str">
            <v>TX</v>
          </cell>
          <cell r="AM38" t="str">
            <v>53-TX</v>
          </cell>
          <cell r="AN38">
            <v>9032.34</v>
          </cell>
          <cell r="AO38">
            <v>130.97</v>
          </cell>
          <cell r="AP38">
            <v>0</v>
          </cell>
          <cell r="AQ38">
            <v>0</v>
          </cell>
          <cell r="AR38">
            <v>9032.34</v>
          </cell>
          <cell r="AS38">
            <v>560.01</v>
          </cell>
          <cell r="AT38">
            <v>0</v>
          </cell>
          <cell r="AU38">
            <v>9032.34</v>
          </cell>
          <cell r="AV38">
            <v>560.01</v>
          </cell>
          <cell r="AW38">
            <v>0</v>
          </cell>
          <cell r="AY38">
            <v>0</v>
          </cell>
          <cell r="AZ38">
            <v>0</v>
          </cell>
          <cell r="BA38">
            <v>0</v>
          </cell>
          <cell r="BB38">
            <v>0</v>
          </cell>
          <cell r="BC38">
            <v>9000</v>
          </cell>
          <cell r="BD38">
            <v>243</v>
          </cell>
          <cell r="BE38">
            <v>7000</v>
          </cell>
          <cell r="BF38">
            <v>42</v>
          </cell>
          <cell r="BG38">
            <v>0</v>
          </cell>
          <cell r="BH38">
            <v>0</v>
          </cell>
          <cell r="BI38">
            <v>0</v>
          </cell>
        </row>
        <row r="39">
          <cell r="B39">
            <v>143</v>
          </cell>
          <cell r="C39" t="str">
            <v>MORGAN</v>
          </cell>
          <cell r="D39" t="str">
            <v>KRISTYN</v>
          </cell>
          <cell r="E39">
            <v>43966</v>
          </cell>
          <cell r="F39">
            <v>3385.42</v>
          </cell>
          <cell r="G39">
            <v>2.4</v>
          </cell>
          <cell r="H39">
            <v>0</v>
          </cell>
          <cell r="I39">
            <v>13.98</v>
          </cell>
          <cell r="J39">
            <v>-62.5</v>
          </cell>
          <cell r="K39">
            <v>0</v>
          </cell>
          <cell r="L39">
            <v>6.38</v>
          </cell>
          <cell r="M39">
            <v>-6.38</v>
          </cell>
          <cell r="N39">
            <v>-1.02</v>
          </cell>
          <cell r="O39">
            <v>-24.44</v>
          </cell>
          <cell r="P39">
            <v>0</v>
          </cell>
          <cell r="Q39">
            <v>2.4</v>
          </cell>
          <cell r="R39">
            <v>0</v>
          </cell>
          <cell r="S39">
            <v>0</v>
          </cell>
          <cell r="T39">
            <v>18.739999999999998</v>
          </cell>
          <cell r="U39">
            <v>0</v>
          </cell>
          <cell r="V39">
            <v>114.58</v>
          </cell>
          <cell r="W39">
            <v>0</v>
          </cell>
          <cell r="X39">
            <v>0</v>
          </cell>
          <cell r="Y39">
            <v>1.02</v>
          </cell>
          <cell r="Z39">
            <v>24.44</v>
          </cell>
          <cell r="AA39">
            <v>0</v>
          </cell>
          <cell r="AB39">
            <v>169.39</v>
          </cell>
          <cell r="AC39">
            <v>0</v>
          </cell>
          <cell r="AD39">
            <v>0</v>
          </cell>
          <cell r="AE39">
            <v>2557.87</v>
          </cell>
          <cell r="AF39">
            <v>0</v>
          </cell>
          <cell r="AG39">
            <v>0</v>
          </cell>
          <cell r="AH39">
            <v>3063.73</v>
          </cell>
          <cell r="AI39">
            <v>291.69</v>
          </cell>
          <cell r="AJ39">
            <v>3265.84</v>
          </cell>
          <cell r="AK39">
            <v>47.35</v>
          </cell>
          <cell r="AL39" t="str">
            <v>TX</v>
          </cell>
          <cell r="AM39" t="str">
            <v>53-TX</v>
          </cell>
          <cell r="AN39">
            <v>3265.84</v>
          </cell>
          <cell r="AO39">
            <v>47.35</v>
          </cell>
          <cell r="AP39">
            <v>0</v>
          </cell>
          <cell r="AQ39">
            <v>0</v>
          </cell>
          <cell r="AR39">
            <v>3265.84</v>
          </cell>
          <cell r="AS39">
            <v>202.48</v>
          </cell>
          <cell r="AT39">
            <v>0</v>
          </cell>
          <cell r="AU39">
            <v>3265.84</v>
          </cell>
          <cell r="AV39">
            <v>202.48</v>
          </cell>
          <cell r="AW39">
            <v>0</v>
          </cell>
          <cell r="AX39" t="str">
            <v>TX</v>
          </cell>
          <cell r="AY39">
            <v>0</v>
          </cell>
          <cell r="AZ39">
            <v>0</v>
          </cell>
          <cell r="BA39">
            <v>0</v>
          </cell>
          <cell r="BB39">
            <v>0</v>
          </cell>
          <cell r="BC39">
            <v>0</v>
          </cell>
          <cell r="BD39">
            <v>0</v>
          </cell>
          <cell r="BE39">
            <v>0</v>
          </cell>
          <cell r="BF39">
            <v>0</v>
          </cell>
          <cell r="BG39">
            <v>0</v>
          </cell>
          <cell r="BH39">
            <v>0</v>
          </cell>
          <cell r="BI39">
            <v>135.51</v>
          </cell>
        </row>
        <row r="40">
          <cell r="B40">
            <v>121</v>
          </cell>
          <cell r="C40" t="str">
            <v>NESMITH</v>
          </cell>
          <cell r="D40" t="str">
            <v>SHAWN</v>
          </cell>
          <cell r="E40">
            <v>43966</v>
          </cell>
          <cell r="F40">
            <v>6937.5</v>
          </cell>
          <cell r="G40">
            <v>13.46</v>
          </cell>
          <cell r="H40">
            <v>0</v>
          </cell>
          <cell r="I40">
            <v>0</v>
          </cell>
          <cell r="J40">
            <v>-62.5</v>
          </cell>
          <cell r="K40">
            <v>0</v>
          </cell>
          <cell r="L40">
            <v>12.09</v>
          </cell>
          <cell r="M40">
            <v>-12.09</v>
          </cell>
          <cell r="N40">
            <v>-1.65</v>
          </cell>
          <cell r="O40">
            <v>0</v>
          </cell>
          <cell r="P40">
            <v>0</v>
          </cell>
          <cell r="Q40">
            <v>13.46</v>
          </cell>
          <cell r="R40">
            <v>0</v>
          </cell>
          <cell r="S40">
            <v>0</v>
          </cell>
          <cell r="T40">
            <v>0</v>
          </cell>
          <cell r="U40">
            <v>0</v>
          </cell>
          <cell r="V40">
            <v>0</v>
          </cell>
          <cell r="W40">
            <v>0</v>
          </cell>
          <cell r="X40">
            <v>0</v>
          </cell>
          <cell r="Y40">
            <v>1.65</v>
          </cell>
          <cell r="Z40">
            <v>0</v>
          </cell>
          <cell r="AA40">
            <v>0</v>
          </cell>
          <cell r="AB40">
            <v>0</v>
          </cell>
          <cell r="AC40">
            <v>0</v>
          </cell>
          <cell r="AD40">
            <v>0</v>
          </cell>
          <cell r="AE40">
            <v>5980.48</v>
          </cell>
          <cell r="AF40">
            <v>0</v>
          </cell>
          <cell r="AG40">
            <v>0</v>
          </cell>
          <cell r="AH40">
            <v>6937.22</v>
          </cell>
          <cell r="AI40">
            <v>475.08</v>
          </cell>
          <cell r="AJ40">
            <v>6937.22</v>
          </cell>
          <cell r="AK40">
            <v>100.59</v>
          </cell>
          <cell r="AL40" t="str">
            <v>TX</v>
          </cell>
          <cell r="AM40" t="str">
            <v>53-TX</v>
          </cell>
          <cell r="AN40">
            <v>6937.22</v>
          </cell>
          <cell r="AO40">
            <v>100.59</v>
          </cell>
          <cell r="AP40">
            <v>0</v>
          </cell>
          <cell r="AQ40">
            <v>0</v>
          </cell>
          <cell r="AR40">
            <v>6937.22</v>
          </cell>
          <cell r="AS40">
            <v>430.11</v>
          </cell>
          <cell r="AT40">
            <v>0</v>
          </cell>
          <cell r="AU40">
            <v>6937.22</v>
          </cell>
          <cell r="AV40">
            <v>430.11</v>
          </cell>
          <cell r="AW40">
            <v>0</v>
          </cell>
          <cell r="AY40">
            <v>0</v>
          </cell>
          <cell r="AZ40">
            <v>0</v>
          </cell>
          <cell r="BA40">
            <v>0</v>
          </cell>
          <cell r="BB40">
            <v>0</v>
          </cell>
          <cell r="BC40">
            <v>0</v>
          </cell>
          <cell r="BD40">
            <v>0</v>
          </cell>
          <cell r="BE40">
            <v>0</v>
          </cell>
          <cell r="BF40">
            <v>0</v>
          </cell>
          <cell r="BG40">
            <v>0</v>
          </cell>
          <cell r="BH40">
            <v>0</v>
          </cell>
          <cell r="BI40">
            <v>0</v>
          </cell>
        </row>
        <row r="41">
          <cell r="B41">
            <v>160</v>
          </cell>
          <cell r="C41" t="str">
            <v>PATTON</v>
          </cell>
          <cell r="D41" t="str">
            <v>KATHRYN</v>
          </cell>
          <cell r="E41">
            <v>43966</v>
          </cell>
          <cell r="F41">
            <v>10416.66</v>
          </cell>
          <cell r="G41">
            <v>33.32</v>
          </cell>
          <cell r="H41">
            <v>0</v>
          </cell>
          <cell r="I41">
            <v>0</v>
          </cell>
          <cell r="J41">
            <v>-62.5</v>
          </cell>
          <cell r="K41">
            <v>0</v>
          </cell>
          <cell r="L41">
            <v>3.14</v>
          </cell>
          <cell r="M41">
            <v>-3.14</v>
          </cell>
          <cell r="N41">
            <v>-0.6</v>
          </cell>
          <cell r="O41">
            <v>0</v>
          </cell>
          <cell r="P41">
            <v>0</v>
          </cell>
          <cell r="Q41">
            <v>33.32</v>
          </cell>
          <cell r="R41">
            <v>73.34</v>
          </cell>
          <cell r="S41">
            <v>0</v>
          </cell>
          <cell r="T41">
            <v>0</v>
          </cell>
          <cell r="U41">
            <v>0</v>
          </cell>
          <cell r="V41">
            <v>50</v>
          </cell>
          <cell r="W41">
            <v>93.95</v>
          </cell>
          <cell r="X41">
            <v>0</v>
          </cell>
          <cell r="Y41">
            <v>0.6</v>
          </cell>
          <cell r="Z41">
            <v>0</v>
          </cell>
          <cell r="AA41">
            <v>0</v>
          </cell>
          <cell r="AB41">
            <v>0</v>
          </cell>
          <cell r="AC41">
            <v>0</v>
          </cell>
          <cell r="AD41">
            <v>0</v>
          </cell>
          <cell r="AE41">
            <v>7248.68</v>
          </cell>
          <cell r="AF41">
            <v>0</v>
          </cell>
          <cell r="AG41">
            <v>0</v>
          </cell>
          <cell r="AH41">
            <v>10396.24</v>
          </cell>
          <cell r="AI41">
            <v>2858.08</v>
          </cell>
          <cell r="AJ41">
            <v>10439.24</v>
          </cell>
          <cell r="AK41">
            <v>151.37</v>
          </cell>
          <cell r="AL41" t="str">
            <v>TX</v>
          </cell>
          <cell r="AM41" t="str">
            <v>53-TX</v>
          </cell>
          <cell r="AN41">
            <v>10439.24</v>
          </cell>
          <cell r="AO41">
            <v>151.37</v>
          </cell>
          <cell r="AP41">
            <v>10439.24</v>
          </cell>
          <cell r="AQ41">
            <v>93.95</v>
          </cell>
          <cell r="AR41">
            <v>0</v>
          </cell>
          <cell r="AS41">
            <v>0</v>
          </cell>
          <cell r="AT41">
            <v>0</v>
          </cell>
          <cell r="AU41">
            <v>0</v>
          </cell>
          <cell r="AV41">
            <v>0</v>
          </cell>
          <cell r="AW41">
            <v>0</v>
          </cell>
          <cell r="AY41">
            <v>0</v>
          </cell>
          <cell r="AZ41">
            <v>0</v>
          </cell>
          <cell r="BA41">
            <v>0</v>
          </cell>
          <cell r="BB41">
            <v>0</v>
          </cell>
          <cell r="BC41">
            <v>0</v>
          </cell>
          <cell r="BD41">
            <v>0</v>
          </cell>
          <cell r="BE41">
            <v>0</v>
          </cell>
          <cell r="BF41">
            <v>0</v>
          </cell>
          <cell r="BG41">
            <v>0</v>
          </cell>
          <cell r="BH41">
            <v>43</v>
          </cell>
          <cell r="BI41">
            <v>0</v>
          </cell>
        </row>
        <row r="42">
          <cell r="B42">
            <v>164</v>
          </cell>
          <cell r="C42" t="str">
            <v>PAYNE</v>
          </cell>
          <cell r="D42" t="str">
            <v>ANDREW ROSS</v>
          </cell>
          <cell r="E42">
            <v>43966</v>
          </cell>
          <cell r="F42">
            <v>7708.34</v>
          </cell>
          <cell r="G42">
            <v>5.44</v>
          </cell>
          <cell r="H42">
            <v>0</v>
          </cell>
          <cell r="I42">
            <v>0</v>
          </cell>
          <cell r="J42">
            <v>-62.5</v>
          </cell>
          <cell r="K42">
            <v>0</v>
          </cell>
          <cell r="L42">
            <v>12.09</v>
          </cell>
          <cell r="M42">
            <v>-12.09</v>
          </cell>
          <cell r="N42">
            <v>-1.65</v>
          </cell>
          <cell r="O42">
            <v>-9.8800000000000008</v>
          </cell>
          <cell r="P42">
            <v>0</v>
          </cell>
          <cell r="Q42">
            <v>5.44</v>
          </cell>
          <cell r="R42">
            <v>0</v>
          </cell>
          <cell r="S42">
            <v>0</v>
          </cell>
          <cell r="T42">
            <v>0</v>
          </cell>
          <cell r="U42">
            <v>0</v>
          </cell>
          <cell r="V42">
            <v>0</v>
          </cell>
          <cell r="W42">
            <v>0</v>
          </cell>
          <cell r="X42">
            <v>0</v>
          </cell>
          <cell r="Y42">
            <v>1.65</v>
          </cell>
          <cell r="Z42">
            <v>9.8800000000000008</v>
          </cell>
          <cell r="AA42">
            <v>0</v>
          </cell>
          <cell r="AB42">
            <v>308.55</v>
          </cell>
          <cell r="AC42">
            <v>0</v>
          </cell>
          <cell r="AD42">
            <v>0</v>
          </cell>
          <cell r="AE42">
            <v>5968.29</v>
          </cell>
          <cell r="AF42">
            <v>0</v>
          </cell>
          <cell r="AG42">
            <v>0</v>
          </cell>
          <cell r="AH42">
            <v>7391.49</v>
          </cell>
          <cell r="AI42">
            <v>881.32</v>
          </cell>
          <cell r="AJ42">
            <v>7700.04</v>
          </cell>
          <cell r="AK42">
            <v>111.66</v>
          </cell>
          <cell r="AL42" t="str">
            <v>TX</v>
          </cell>
          <cell r="AM42" t="str">
            <v>53-TX</v>
          </cell>
          <cell r="AN42">
            <v>7700.04</v>
          </cell>
          <cell r="AO42">
            <v>111.65</v>
          </cell>
          <cell r="AP42">
            <v>0</v>
          </cell>
          <cell r="AQ42">
            <v>0</v>
          </cell>
          <cell r="AR42">
            <v>7700.04</v>
          </cell>
          <cell r="AS42">
            <v>477.4</v>
          </cell>
          <cell r="AT42">
            <v>0</v>
          </cell>
          <cell r="AU42">
            <v>7700.04</v>
          </cell>
          <cell r="AV42">
            <v>477.4</v>
          </cell>
          <cell r="AW42">
            <v>0</v>
          </cell>
          <cell r="AY42">
            <v>0</v>
          </cell>
          <cell r="AZ42">
            <v>0</v>
          </cell>
          <cell r="BA42">
            <v>0</v>
          </cell>
          <cell r="BB42">
            <v>0</v>
          </cell>
          <cell r="BC42">
            <v>0</v>
          </cell>
          <cell r="BD42">
            <v>0</v>
          </cell>
          <cell r="BE42">
            <v>0</v>
          </cell>
          <cell r="BF42">
            <v>0</v>
          </cell>
          <cell r="BG42">
            <v>0</v>
          </cell>
          <cell r="BH42">
            <v>0</v>
          </cell>
          <cell r="BI42">
            <v>308.55</v>
          </cell>
        </row>
        <row r="43">
          <cell r="B43">
            <v>127</v>
          </cell>
          <cell r="C43" t="str">
            <v>PETTY</v>
          </cell>
          <cell r="D43" t="str">
            <v>CASEY</v>
          </cell>
          <cell r="E43">
            <v>43966</v>
          </cell>
          <cell r="F43">
            <v>5531.25</v>
          </cell>
          <cell r="G43">
            <v>3.74</v>
          </cell>
          <cell r="H43">
            <v>0</v>
          </cell>
          <cell r="I43">
            <v>0</v>
          </cell>
          <cell r="J43">
            <v>-62.5</v>
          </cell>
          <cell r="K43">
            <v>0</v>
          </cell>
          <cell r="L43">
            <v>3.14</v>
          </cell>
          <cell r="M43">
            <v>-3.14</v>
          </cell>
          <cell r="N43">
            <v>-0.6</v>
          </cell>
          <cell r="O43">
            <v>0</v>
          </cell>
          <cell r="P43">
            <v>0</v>
          </cell>
          <cell r="Q43">
            <v>3.74</v>
          </cell>
          <cell r="R43">
            <v>73.34</v>
          </cell>
          <cell r="S43">
            <v>0</v>
          </cell>
          <cell r="T43">
            <v>0</v>
          </cell>
          <cell r="U43">
            <v>0</v>
          </cell>
          <cell r="V43">
            <v>62.5</v>
          </cell>
          <cell r="W43">
            <v>0</v>
          </cell>
          <cell r="X43">
            <v>0</v>
          </cell>
          <cell r="Y43">
            <v>0.6</v>
          </cell>
          <cell r="Z43">
            <v>0</v>
          </cell>
          <cell r="AA43">
            <v>0</v>
          </cell>
          <cell r="AB43">
            <v>830.25</v>
          </cell>
          <cell r="AC43">
            <v>0</v>
          </cell>
          <cell r="AD43">
            <v>0</v>
          </cell>
          <cell r="AE43">
            <v>3462.98</v>
          </cell>
          <cell r="AF43">
            <v>0</v>
          </cell>
          <cell r="AG43">
            <v>0</v>
          </cell>
          <cell r="AH43">
            <v>4638.5</v>
          </cell>
          <cell r="AI43">
            <v>742.58</v>
          </cell>
          <cell r="AJ43">
            <v>5468.75</v>
          </cell>
          <cell r="AK43">
            <v>79.3</v>
          </cell>
          <cell r="AL43" t="str">
            <v>TX</v>
          </cell>
          <cell r="AM43" t="str">
            <v>53-TX</v>
          </cell>
          <cell r="AN43">
            <v>5468.75</v>
          </cell>
          <cell r="AO43">
            <v>79.3</v>
          </cell>
          <cell r="AP43">
            <v>0</v>
          </cell>
          <cell r="AQ43">
            <v>0</v>
          </cell>
          <cell r="AR43">
            <v>5468.75</v>
          </cell>
          <cell r="AS43">
            <v>339.06</v>
          </cell>
          <cell r="AT43">
            <v>0</v>
          </cell>
          <cell r="AU43">
            <v>5468.75</v>
          </cell>
          <cell r="AV43">
            <v>339.06</v>
          </cell>
          <cell r="AW43">
            <v>0</v>
          </cell>
          <cell r="AY43">
            <v>0</v>
          </cell>
          <cell r="AZ43">
            <v>0</v>
          </cell>
          <cell r="BA43">
            <v>0</v>
          </cell>
          <cell r="BB43">
            <v>0</v>
          </cell>
          <cell r="BC43">
            <v>0</v>
          </cell>
          <cell r="BD43">
            <v>0</v>
          </cell>
          <cell r="BE43">
            <v>0</v>
          </cell>
          <cell r="BF43">
            <v>0</v>
          </cell>
          <cell r="BG43">
            <v>0</v>
          </cell>
          <cell r="BH43">
            <v>0</v>
          </cell>
          <cell r="BI43">
            <v>221.4</v>
          </cell>
        </row>
        <row r="44">
          <cell r="B44">
            <v>144</v>
          </cell>
          <cell r="C44" t="str">
            <v>RATSAMY</v>
          </cell>
          <cell r="D44" t="str">
            <v>JOSEPH</v>
          </cell>
          <cell r="E44">
            <v>43966</v>
          </cell>
          <cell r="F44">
            <v>3333.33</v>
          </cell>
          <cell r="G44">
            <v>1.35</v>
          </cell>
          <cell r="H44">
            <v>0</v>
          </cell>
          <cell r="I44">
            <v>0</v>
          </cell>
          <cell r="J44">
            <v>-62.5</v>
          </cell>
          <cell r="K44">
            <v>0</v>
          </cell>
          <cell r="L44">
            <v>8.09</v>
          </cell>
          <cell r="M44">
            <v>-8.09</v>
          </cell>
          <cell r="N44">
            <v>-1.04</v>
          </cell>
          <cell r="O44">
            <v>0</v>
          </cell>
          <cell r="P44">
            <v>0</v>
          </cell>
          <cell r="Q44">
            <v>1.35</v>
          </cell>
          <cell r="R44">
            <v>0</v>
          </cell>
          <cell r="S44">
            <v>0</v>
          </cell>
          <cell r="T44">
            <v>0</v>
          </cell>
          <cell r="U44">
            <v>0</v>
          </cell>
          <cell r="V44">
            <v>20.83</v>
          </cell>
          <cell r="W44">
            <v>0</v>
          </cell>
          <cell r="X44">
            <v>0</v>
          </cell>
          <cell r="Y44">
            <v>1.04</v>
          </cell>
          <cell r="Z44">
            <v>0</v>
          </cell>
          <cell r="AA44">
            <v>0</v>
          </cell>
          <cell r="AB44">
            <v>166.73</v>
          </cell>
          <cell r="AC44">
            <v>0</v>
          </cell>
          <cell r="AD44">
            <v>0</v>
          </cell>
          <cell r="AE44">
            <v>2466.1999999999998</v>
          </cell>
          <cell r="AF44">
            <v>0</v>
          </cell>
          <cell r="AG44">
            <v>0</v>
          </cell>
          <cell r="AH44">
            <v>3137.99</v>
          </cell>
          <cell r="AI44">
            <v>480.12</v>
          </cell>
          <cell r="AJ44">
            <v>3304.72</v>
          </cell>
          <cell r="AK44">
            <v>47.92</v>
          </cell>
          <cell r="AL44" t="str">
            <v>TX</v>
          </cell>
          <cell r="AM44" t="str">
            <v>53-TX</v>
          </cell>
          <cell r="AN44">
            <v>3304.72</v>
          </cell>
          <cell r="AO44">
            <v>47.92</v>
          </cell>
          <cell r="AP44">
            <v>0</v>
          </cell>
          <cell r="AQ44">
            <v>0</v>
          </cell>
          <cell r="AR44">
            <v>3304.72</v>
          </cell>
          <cell r="AS44">
            <v>204.9</v>
          </cell>
          <cell r="AT44">
            <v>0</v>
          </cell>
          <cell r="AU44">
            <v>3304.72</v>
          </cell>
          <cell r="AV44">
            <v>204.89</v>
          </cell>
          <cell r="AW44">
            <v>0</v>
          </cell>
          <cell r="AX44" t="str">
            <v>TX</v>
          </cell>
          <cell r="AY44">
            <v>0</v>
          </cell>
          <cell r="AZ44">
            <v>0</v>
          </cell>
          <cell r="BA44">
            <v>0</v>
          </cell>
          <cell r="BB44">
            <v>0</v>
          </cell>
          <cell r="BC44">
            <v>0</v>
          </cell>
          <cell r="BD44">
            <v>0</v>
          </cell>
          <cell r="BE44">
            <v>0</v>
          </cell>
          <cell r="BF44">
            <v>0</v>
          </cell>
          <cell r="BG44">
            <v>0</v>
          </cell>
          <cell r="BH44">
            <v>0</v>
          </cell>
          <cell r="BI44">
            <v>133.38999999999999</v>
          </cell>
        </row>
        <row r="45">
          <cell r="B45">
            <v>124</v>
          </cell>
          <cell r="C45" t="str">
            <v>SCHWEIZER</v>
          </cell>
          <cell r="D45" t="str">
            <v>KRISTI</v>
          </cell>
          <cell r="E45">
            <v>43966</v>
          </cell>
          <cell r="F45">
            <v>3270.83</v>
          </cell>
          <cell r="G45">
            <v>12.48</v>
          </cell>
          <cell r="H45">
            <v>0</v>
          </cell>
          <cell r="I45">
            <v>21.38</v>
          </cell>
          <cell r="J45">
            <v>-62.5</v>
          </cell>
          <cell r="K45">
            <v>25</v>
          </cell>
          <cell r="L45">
            <v>12.09</v>
          </cell>
          <cell r="M45">
            <v>-12.09</v>
          </cell>
          <cell r="N45">
            <v>-1.65</v>
          </cell>
          <cell r="O45">
            <v>-170.98</v>
          </cell>
          <cell r="P45">
            <v>0</v>
          </cell>
          <cell r="Q45">
            <v>6.24</v>
          </cell>
          <cell r="R45">
            <v>0</v>
          </cell>
          <cell r="S45">
            <v>0</v>
          </cell>
          <cell r="T45">
            <v>15.92</v>
          </cell>
          <cell r="U45">
            <v>0</v>
          </cell>
          <cell r="V45">
            <v>114.58</v>
          </cell>
          <cell r="W45">
            <v>0</v>
          </cell>
          <cell r="X45">
            <v>0</v>
          </cell>
          <cell r="Y45">
            <v>1.65</v>
          </cell>
          <cell r="Z45">
            <v>170.98</v>
          </cell>
          <cell r="AA45">
            <v>0</v>
          </cell>
          <cell r="AB45">
            <v>131.33000000000001</v>
          </cell>
          <cell r="AC45">
            <v>0</v>
          </cell>
          <cell r="AD45">
            <v>0</v>
          </cell>
          <cell r="AE45">
            <v>2322.87</v>
          </cell>
          <cell r="AF45">
            <v>0</v>
          </cell>
          <cell r="AG45">
            <v>0</v>
          </cell>
          <cell r="AH45">
            <v>2986.36</v>
          </cell>
          <cell r="AI45">
            <v>282.41000000000003</v>
          </cell>
          <cell r="AJ45">
            <v>3154.99</v>
          </cell>
          <cell r="AK45">
            <v>45.75</v>
          </cell>
          <cell r="AL45" t="str">
            <v>TX</v>
          </cell>
          <cell r="AM45" t="str">
            <v>53-TX</v>
          </cell>
          <cell r="AN45">
            <v>3154.99</v>
          </cell>
          <cell r="AO45">
            <v>45.75</v>
          </cell>
          <cell r="AP45">
            <v>0</v>
          </cell>
          <cell r="AQ45">
            <v>0</v>
          </cell>
          <cell r="AR45">
            <v>3154.99</v>
          </cell>
          <cell r="AS45">
            <v>195.61</v>
          </cell>
          <cell r="AT45">
            <v>0</v>
          </cell>
          <cell r="AU45">
            <v>3154.99</v>
          </cell>
          <cell r="AV45">
            <v>195.61</v>
          </cell>
          <cell r="AW45">
            <v>0</v>
          </cell>
          <cell r="AY45">
            <v>0</v>
          </cell>
          <cell r="AZ45">
            <v>0</v>
          </cell>
          <cell r="BA45">
            <v>0</v>
          </cell>
          <cell r="BB45">
            <v>0</v>
          </cell>
          <cell r="BC45">
            <v>0</v>
          </cell>
          <cell r="BD45">
            <v>0</v>
          </cell>
          <cell r="BE45">
            <v>0</v>
          </cell>
          <cell r="BF45">
            <v>0</v>
          </cell>
          <cell r="BG45">
            <v>0</v>
          </cell>
          <cell r="BH45">
            <v>0</v>
          </cell>
          <cell r="BI45">
            <v>131.28</v>
          </cell>
        </row>
        <row r="46">
          <cell r="B46">
            <v>153</v>
          </cell>
          <cell r="C46" t="str">
            <v>SELF</v>
          </cell>
          <cell r="D46" t="str">
            <v>ROBERT</v>
          </cell>
          <cell r="E46">
            <v>43966</v>
          </cell>
          <cell r="F46">
            <v>3594.79</v>
          </cell>
          <cell r="G46">
            <v>12.21</v>
          </cell>
          <cell r="H46">
            <v>0</v>
          </cell>
          <cell r="I46">
            <v>0</v>
          </cell>
          <cell r="J46">
            <v>-62.5</v>
          </cell>
          <cell r="K46">
            <v>0</v>
          </cell>
          <cell r="L46">
            <v>6.38</v>
          </cell>
          <cell r="M46">
            <v>-6.38</v>
          </cell>
          <cell r="N46">
            <v>-1.02</v>
          </cell>
          <cell r="O46">
            <v>0</v>
          </cell>
          <cell r="P46">
            <v>0</v>
          </cell>
          <cell r="Q46">
            <v>12.21</v>
          </cell>
          <cell r="R46">
            <v>146.68</v>
          </cell>
          <cell r="S46">
            <v>0</v>
          </cell>
          <cell r="T46">
            <v>0</v>
          </cell>
          <cell r="U46">
            <v>0</v>
          </cell>
          <cell r="V46">
            <v>0</v>
          </cell>
          <cell r="W46">
            <v>0</v>
          </cell>
          <cell r="X46">
            <v>0</v>
          </cell>
          <cell r="Y46">
            <v>1.02</v>
          </cell>
          <cell r="Z46">
            <v>0</v>
          </cell>
          <cell r="AA46">
            <v>0</v>
          </cell>
          <cell r="AB46">
            <v>0</v>
          </cell>
          <cell r="AC46">
            <v>0</v>
          </cell>
          <cell r="AD46">
            <v>0</v>
          </cell>
          <cell r="AE46">
            <v>2936.35</v>
          </cell>
          <cell r="AF46">
            <v>0</v>
          </cell>
          <cell r="AG46">
            <v>0</v>
          </cell>
          <cell r="AH46">
            <v>3599.6</v>
          </cell>
          <cell r="AI46">
            <v>291.5</v>
          </cell>
          <cell r="AJ46">
            <v>3599.6</v>
          </cell>
          <cell r="AK46">
            <v>52.19</v>
          </cell>
          <cell r="AL46" t="str">
            <v>TX</v>
          </cell>
          <cell r="AM46" t="str">
            <v>53-TX</v>
          </cell>
          <cell r="AN46">
            <v>3599.6</v>
          </cell>
          <cell r="AO46">
            <v>52.19</v>
          </cell>
          <cell r="AP46">
            <v>0</v>
          </cell>
          <cell r="AQ46">
            <v>0</v>
          </cell>
          <cell r="AR46">
            <v>3599.6</v>
          </cell>
          <cell r="AS46">
            <v>223.17</v>
          </cell>
          <cell r="AT46">
            <v>0</v>
          </cell>
          <cell r="AU46">
            <v>3599.6</v>
          </cell>
          <cell r="AV46">
            <v>223.18</v>
          </cell>
          <cell r="AW46">
            <v>0</v>
          </cell>
          <cell r="AY46">
            <v>0</v>
          </cell>
          <cell r="AZ46">
            <v>0</v>
          </cell>
          <cell r="BA46">
            <v>0</v>
          </cell>
          <cell r="BB46">
            <v>0</v>
          </cell>
          <cell r="BC46">
            <v>0</v>
          </cell>
          <cell r="BD46">
            <v>0</v>
          </cell>
          <cell r="BE46">
            <v>0</v>
          </cell>
          <cell r="BF46">
            <v>0</v>
          </cell>
          <cell r="BG46">
            <v>0</v>
          </cell>
          <cell r="BH46">
            <v>0</v>
          </cell>
          <cell r="BI46">
            <v>0</v>
          </cell>
        </row>
        <row r="47">
          <cell r="B47">
            <v>149</v>
          </cell>
          <cell r="C47" t="str">
            <v>SIMPSON</v>
          </cell>
          <cell r="D47" t="str">
            <v>MALINDA RAE</v>
          </cell>
          <cell r="E47">
            <v>43966</v>
          </cell>
          <cell r="F47">
            <v>7583.33</v>
          </cell>
          <cell r="G47">
            <v>5.28</v>
          </cell>
          <cell r="H47">
            <v>0</v>
          </cell>
          <cell r="I47">
            <v>0</v>
          </cell>
          <cell r="J47">
            <v>-62.5</v>
          </cell>
          <cell r="K47">
            <v>0</v>
          </cell>
          <cell r="L47">
            <v>6.38</v>
          </cell>
          <cell r="M47">
            <v>-6.38</v>
          </cell>
          <cell r="N47">
            <v>-1.02</v>
          </cell>
          <cell r="O47">
            <v>0</v>
          </cell>
          <cell r="P47">
            <v>0</v>
          </cell>
          <cell r="Q47">
            <v>5.28</v>
          </cell>
          <cell r="R47">
            <v>0</v>
          </cell>
          <cell r="S47">
            <v>0</v>
          </cell>
          <cell r="T47">
            <v>0</v>
          </cell>
          <cell r="U47">
            <v>0</v>
          </cell>
          <cell r="V47">
            <v>100</v>
          </cell>
          <cell r="W47">
            <v>0</v>
          </cell>
          <cell r="X47">
            <v>0</v>
          </cell>
          <cell r="Y47">
            <v>1.02</v>
          </cell>
          <cell r="Z47">
            <v>0</v>
          </cell>
          <cell r="AA47">
            <v>0</v>
          </cell>
          <cell r="AB47">
            <v>1062.4100000000001</v>
          </cell>
          <cell r="AC47">
            <v>650</v>
          </cell>
          <cell r="AD47">
            <v>500</v>
          </cell>
          <cell r="AE47">
            <v>2997.87</v>
          </cell>
          <cell r="AF47">
            <v>0</v>
          </cell>
          <cell r="AG47">
            <v>0</v>
          </cell>
          <cell r="AH47">
            <v>6418.8</v>
          </cell>
          <cell r="AI47">
            <v>1755.84</v>
          </cell>
          <cell r="AJ47">
            <v>7481.21</v>
          </cell>
          <cell r="AK47">
            <v>108.47</v>
          </cell>
          <cell r="AL47" t="str">
            <v>TX</v>
          </cell>
          <cell r="AM47" t="str">
            <v>53-TX</v>
          </cell>
          <cell r="AN47">
            <v>7481.21</v>
          </cell>
          <cell r="AO47">
            <v>108.48</v>
          </cell>
          <cell r="AP47">
            <v>0</v>
          </cell>
          <cell r="AQ47">
            <v>0</v>
          </cell>
          <cell r="AR47">
            <v>7481.21</v>
          </cell>
          <cell r="AS47">
            <v>463.84</v>
          </cell>
          <cell r="AT47">
            <v>0</v>
          </cell>
          <cell r="AU47">
            <v>7481.21</v>
          </cell>
          <cell r="AV47">
            <v>463.84</v>
          </cell>
          <cell r="AW47">
            <v>0</v>
          </cell>
          <cell r="AY47">
            <v>0</v>
          </cell>
          <cell r="AZ47">
            <v>0</v>
          </cell>
          <cell r="BA47">
            <v>0</v>
          </cell>
          <cell r="BB47">
            <v>0</v>
          </cell>
          <cell r="BC47">
            <v>0</v>
          </cell>
          <cell r="BD47">
            <v>0</v>
          </cell>
          <cell r="BE47">
            <v>0</v>
          </cell>
          <cell r="BF47">
            <v>0</v>
          </cell>
          <cell r="BG47">
            <v>0</v>
          </cell>
          <cell r="BH47">
            <v>0</v>
          </cell>
          <cell r="BI47">
            <v>303.54000000000002</v>
          </cell>
        </row>
        <row r="48">
          <cell r="B48">
            <v>68</v>
          </cell>
          <cell r="C48" t="str">
            <v>USELDINGER</v>
          </cell>
          <cell r="D48" t="str">
            <v>JAMES EDWARD</v>
          </cell>
          <cell r="E48">
            <v>43966</v>
          </cell>
          <cell r="F48">
            <v>9073</v>
          </cell>
          <cell r="G48">
            <v>0</v>
          </cell>
          <cell r="H48">
            <v>0</v>
          </cell>
          <cell r="I48">
            <v>0</v>
          </cell>
          <cell r="J48">
            <v>-62.5</v>
          </cell>
          <cell r="K48">
            <v>0</v>
          </cell>
          <cell r="L48">
            <v>12.09</v>
          </cell>
          <cell r="M48">
            <v>-12.09</v>
          </cell>
          <cell r="N48">
            <v>-1.65</v>
          </cell>
          <cell r="O48">
            <v>0</v>
          </cell>
          <cell r="P48">
            <v>0</v>
          </cell>
          <cell r="Q48">
            <v>0</v>
          </cell>
          <cell r="R48">
            <v>0</v>
          </cell>
          <cell r="S48">
            <v>0</v>
          </cell>
          <cell r="T48">
            <v>0</v>
          </cell>
          <cell r="U48">
            <v>0</v>
          </cell>
          <cell r="V48">
            <v>0</v>
          </cell>
          <cell r="W48">
            <v>0</v>
          </cell>
          <cell r="X48">
            <v>0</v>
          </cell>
          <cell r="Y48">
            <v>1.65</v>
          </cell>
          <cell r="Z48">
            <v>0</v>
          </cell>
          <cell r="AA48">
            <v>0</v>
          </cell>
          <cell r="AB48">
            <v>272.19</v>
          </cell>
          <cell r="AC48">
            <v>0</v>
          </cell>
          <cell r="AD48">
            <v>0</v>
          </cell>
          <cell r="AE48">
            <v>7066.07</v>
          </cell>
          <cell r="AF48">
            <v>0</v>
          </cell>
          <cell r="AG48">
            <v>0</v>
          </cell>
          <cell r="AH48">
            <v>8787.07</v>
          </cell>
          <cell r="AI48">
            <v>1238.56</v>
          </cell>
          <cell r="AJ48">
            <v>9108.76</v>
          </cell>
          <cell r="AK48">
            <v>132.08000000000001</v>
          </cell>
          <cell r="AL48" t="str">
            <v>KS</v>
          </cell>
          <cell r="AM48" t="str">
            <v>44-KS</v>
          </cell>
          <cell r="AN48">
            <v>9108.76</v>
          </cell>
          <cell r="AO48">
            <v>132.08000000000001</v>
          </cell>
          <cell r="AP48">
            <v>0</v>
          </cell>
          <cell r="AQ48">
            <v>0</v>
          </cell>
          <cell r="AR48">
            <v>0</v>
          </cell>
          <cell r="AS48">
            <v>0</v>
          </cell>
          <cell r="AT48">
            <v>8787.07</v>
          </cell>
          <cell r="AU48">
            <v>0</v>
          </cell>
          <cell r="AV48">
            <v>0</v>
          </cell>
          <cell r="AW48">
            <v>412.86</v>
          </cell>
          <cell r="AX48" t="str">
            <v>KS</v>
          </cell>
          <cell r="AY48">
            <v>0</v>
          </cell>
          <cell r="AZ48">
            <v>0</v>
          </cell>
          <cell r="BA48">
            <v>0</v>
          </cell>
          <cell r="BB48">
            <v>0</v>
          </cell>
          <cell r="BC48">
            <v>0</v>
          </cell>
          <cell r="BD48">
            <v>0</v>
          </cell>
          <cell r="BE48">
            <v>0</v>
          </cell>
          <cell r="BF48">
            <v>0</v>
          </cell>
          <cell r="BG48">
            <v>0</v>
          </cell>
          <cell r="BH48">
            <v>49.5</v>
          </cell>
          <cell r="BI48">
            <v>272.19</v>
          </cell>
        </row>
        <row r="49">
          <cell r="B49">
            <v>118</v>
          </cell>
          <cell r="C49" t="str">
            <v>VIRGA</v>
          </cell>
          <cell r="D49" t="str">
            <v>JANET</v>
          </cell>
          <cell r="E49">
            <v>43966</v>
          </cell>
          <cell r="F49">
            <v>3145.83</v>
          </cell>
          <cell r="G49">
            <v>1.17</v>
          </cell>
          <cell r="H49">
            <v>0</v>
          </cell>
          <cell r="I49">
            <v>13.76</v>
          </cell>
          <cell r="J49">
            <v>-62.5</v>
          </cell>
          <cell r="K49">
            <v>0</v>
          </cell>
          <cell r="L49">
            <v>12.09</v>
          </cell>
          <cell r="M49">
            <v>-12.09</v>
          </cell>
          <cell r="N49">
            <v>-1.65</v>
          </cell>
          <cell r="O49">
            <v>-5.88</v>
          </cell>
          <cell r="P49">
            <v>234.38</v>
          </cell>
          <cell r="Q49">
            <v>1.17</v>
          </cell>
          <cell r="R49">
            <v>0</v>
          </cell>
          <cell r="S49">
            <v>0</v>
          </cell>
          <cell r="T49">
            <v>0</v>
          </cell>
          <cell r="U49">
            <v>0</v>
          </cell>
          <cell r="V49">
            <v>0</v>
          </cell>
          <cell r="W49">
            <v>0</v>
          </cell>
          <cell r="X49">
            <v>94.41</v>
          </cell>
          <cell r="Y49">
            <v>1.65</v>
          </cell>
          <cell r="Z49">
            <v>5.88</v>
          </cell>
          <cell r="AA49">
            <v>0</v>
          </cell>
          <cell r="AB49">
            <v>0</v>
          </cell>
          <cell r="AC49">
            <v>0</v>
          </cell>
          <cell r="AD49">
            <v>0</v>
          </cell>
          <cell r="AE49">
            <v>2354.14</v>
          </cell>
          <cell r="AF49">
            <v>0</v>
          </cell>
          <cell r="AG49">
            <v>0</v>
          </cell>
          <cell r="AH49">
            <v>2885.12</v>
          </cell>
          <cell r="AI49">
            <v>270.26</v>
          </cell>
          <cell r="AJ49">
            <v>2898.88</v>
          </cell>
          <cell r="AK49">
            <v>42.03</v>
          </cell>
          <cell r="AL49" t="str">
            <v>TX</v>
          </cell>
          <cell r="AM49" t="str">
            <v>53-TX</v>
          </cell>
          <cell r="AN49">
            <v>2898.88</v>
          </cell>
          <cell r="AO49">
            <v>42.03</v>
          </cell>
          <cell r="AP49">
            <v>0</v>
          </cell>
          <cell r="AQ49">
            <v>0</v>
          </cell>
          <cell r="AR49">
            <v>2898.88</v>
          </cell>
          <cell r="AS49">
            <v>179.73</v>
          </cell>
          <cell r="AT49">
            <v>0</v>
          </cell>
          <cell r="AU49">
            <v>2898.88</v>
          </cell>
          <cell r="AV49">
            <v>179.73</v>
          </cell>
          <cell r="AW49">
            <v>0</v>
          </cell>
          <cell r="AY49">
            <v>0</v>
          </cell>
          <cell r="AZ49">
            <v>0</v>
          </cell>
          <cell r="BA49">
            <v>0</v>
          </cell>
          <cell r="BB49">
            <v>0</v>
          </cell>
          <cell r="BC49">
            <v>0</v>
          </cell>
          <cell r="BD49">
            <v>0</v>
          </cell>
          <cell r="BE49">
            <v>0</v>
          </cell>
          <cell r="BF49">
            <v>0</v>
          </cell>
          <cell r="BG49">
            <v>0</v>
          </cell>
          <cell r="BH49">
            <v>0</v>
          </cell>
          <cell r="BI49">
            <v>94.41</v>
          </cell>
        </row>
        <row r="50">
          <cell r="B50">
            <v>62</v>
          </cell>
          <cell r="C50" t="str">
            <v>WARREN</v>
          </cell>
          <cell r="D50" t="str">
            <v>BARY KIRK</v>
          </cell>
          <cell r="E50">
            <v>43966</v>
          </cell>
          <cell r="F50">
            <v>8500</v>
          </cell>
          <cell r="G50">
            <v>33.11</v>
          </cell>
          <cell r="H50">
            <v>0</v>
          </cell>
          <cell r="I50">
            <v>15.16</v>
          </cell>
          <cell r="J50">
            <v>-62.5</v>
          </cell>
          <cell r="K50">
            <v>28.68</v>
          </cell>
          <cell r="L50">
            <v>6.38</v>
          </cell>
          <cell r="M50">
            <v>-6.38</v>
          </cell>
          <cell r="N50">
            <v>-1.02</v>
          </cell>
          <cell r="O50">
            <v>-20.92</v>
          </cell>
          <cell r="P50">
            <v>0</v>
          </cell>
          <cell r="Q50">
            <v>33.11</v>
          </cell>
          <cell r="R50">
            <v>0</v>
          </cell>
          <cell r="S50">
            <v>0</v>
          </cell>
          <cell r="T50">
            <v>13.9</v>
          </cell>
          <cell r="U50">
            <v>0</v>
          </cell>
          <cell r="V50">
            <v>0</v>
          </cell>
          <cell r="W50">
            <v>0</v>
          </cell>
          <cell r="X50">
            <v>0</v>
          </cell>
          <cell r="Y50">
            <v>1.02</v>
          </cell>
          <cell r="Z50">
            <v>20.92</v>
          </cell>
          <cell r="AA50">
            <v>0</v>
          </cell>
          <cell r="AB50">
            <v>426.66</v>
          </cell>
          <cell r="AC50">
            <v>3079.55</v>
          </cell>
          <cell r="AD50">
            <v>0</v>
          </cell>
          <cell r="AE50">
            <v>3079.56</v>
          </cell>
          <cell r="AF50">
            <v>0</v>
          </cell>
          <cell r="AG50">
            <v>0</v>
          </cell>
          <cell r="AH50">
            <v>8069.99</v>
          </cell>
          <cell r="AI50">
            <v>1238.45</v>
          </cell>
          <cell r="AJ50">
            <v>8525.7099999999991</v>
          </cell>
          <cell r="AK50">
            <v>123.62</v>
          </cell>
          <cell r="AL50" t="str">
            <v>MO</v>
          </cell>
          <cell r="AM50" t="str">
            <v>53-TX</v>
          </cell>
          <cell r="AN50">
            <v>8525.7099999999991</v>
          </cell>
          <cell r="AO50">
            <v>123.62</v>
          </cell>
          <cell r="AP50">
            <v>0</v>
          </cell>
          <cell r="AQ50">
            <v>0</v>
          </cell>
          <cell r="AR50">
            <v>8525.7099999999991</v>
          </cell>
          <cell r="AS50">
            <v>528.6</v>
          </cell>
          <cell r="AT50">
            <v>8099.05</v>
          </cell>
          <cell r="AU50">
            <v>8525.7099999999991</v>
          </cell>
          <cell r="AV50">
            <v>528.59</v>
          </cell>
          <cell r="AW50">
            <v>0</v>
          </cell>
          <cell r="AY50">
            <v>0</v>
          </cell>
          <cell r="AZ50">
            <v>0</v>
          </cell>
          <cell r="BA50">
            <v>0</v>
          </cell>
          <cell r="BB50">
            <v>0</v>
          </cell>
          <cell r="BC50">
            <v>0</v>
          </cell>
          <cell r="BD50">
            <v>0</v>
          </cell>
          <cell r="BE50">
            <v>0</v>
          </cell>
          <cell r="BF50">
            <v>0</v>
          </cell>
          <cell r="BG50">
            <v>0</v>
          </cell>
          <cell r="BH50">
            <v>0</v>
          </cell>
          <cell r="BI50">
            <v>341.32</v>
          </cell>
        </row>
        <row r="51">
          <cell r="B51">
            <v>57</v>
          </cell>
          <cell r="C51" t="str">
            <v>WILLIAMS</v>
          </cell>
          <cell r="D51" t="str">
            <v>NOMAN</v>
          </cell>
          <cell r="E51">
            <v>43966</v>
          </cell>
          <cell r="F51">
            <v>15155.33</v>
          </cell>
          <cell r="G51">
            <v>0</v>
          </cell>
          <cell r="H51">
            <v>0</v>
          </cell>
          <cell r="I51">
            <v>0</v>
          </cell>
          <cell r="J51">
            <v>-62.5</v>
          </cell>
          <cell r="K51">
            <v>0</v>
          </cell>
          <cell r="L51">
            <v>6.38</v>
          </cell>
          <cell r="M51">
            <v>-6.38</v>
          </cell>
          <cell r="N51">
            <v>-1.02</v>
          </cell>
          <cell r="O51">
            <v>0</v>
          </cell>
          <cell r="P51">
            <v>0</v>
          </cell>
          <cell r="Q51">
            <v>0</v>
          </cell>
          <cell r="R51">
            <v>0</v>
          </cell>
          <cell r="S51">
            <v>0</v>
          </cell>
          <cell r="T51">
            <v>0</v>
          </cell>
          <cell r="U51">
            <v>0</v>
          </cell>
          <cell r="V51">
            <v>25</v>
          </cell>
          <cell r="W51">
            <v>136.91999999999999</v>
          </cell>
          <cell r="X51">
            <v>0</v>
          </cell>
          <cell r="Y51">
            <v>1.02</v>
          </cell>
          <cell r="Z51">
            <v>0</v>
          </cell>
          <cell r="AA51">
            <v>0</v>
          </cell>
          <cell r="AB51">
            <v>0</v>
          </cell>
          <cell r="AC51">
            <v>0</v>
          </cell>
          <cell r="AD51">
            <v>0</v>
          </cell>
          <cell r="AE51">
            <v>10828.61</v>
          </cell>
          <cell r="AF51">
            <v>0</v>
          </cell>
          <cell r="AG51">
            <v>0</v>
          </cell>
          <cell r="AH51">
            <v>15122.93</v>
          </cell>
          <cell r="AI51">
            <v>3999.31</v>
          </cell>
          <cell r="AJ51">
            <v>15213.68</v>
          </cell>
          <cell r="AK51">
            <v>220.59</v>
          </cell>
          <cell r="AL51" t="str">
            <v>TX</v>
          </cell>
          <cell r="AM51" t="str">
            <v>53-TX</v>
          </cell>
          <cell r="AN51">
            <v>15213.68</v>
          </cell>
          <cell r="AO51">
            <v>220.6</v>
          </cell>
          <cell r="AP51">
            <v>15213.68</v>
          </cell>
          <cell r="AQ51">
            <v>136.91999999999999</v>
          </cell>
          <cell r="AR51">
            <v>0</v>
          </cell>
          <cell r="AS51">
            <v>0</v>
          </cell>
          <cell r="AT51">
            <v>0</v>
          </cell>
          <cell r="AU51">
            <v>0</v>
          </cell>
          <cell r="AV51">
            <v>0</v>
          </cell>
          <cell r="AW51">
            <v>0</v>
          </cell>
          <cell r="AY51">
            <v>0</v>
          </cell>
          <cell r="AZ51">
            <v>0</v>
          </cell>
          <cell r="BA51">
            <v>0</v>
          </cell>
          <cell r="BB51">
            <v>0</v>
          </cell>
          <cell r="BC51">
            <v>0</v>
          </cell>
          <cell r="BD51">
            <v>0</v>
          </cell>
          <cell r="BE51">
            <v>0</v>
          </cell>
          <cell r="BF51">
            <v>0</v>
          </cell>
          <cell r="BG51">
            <v>0</v>
          </cell>
          <cell r="BH51">
            <v>90.75</v>
          </cell>
          <cell r="BI51">
            <v>0</v>
          </cell>
        </row>
        <row r="52">
          <cell r="B52">
            <v>170</v>
          </cell>
          <cell r="C52" t="str">
            <v>WOOD</v>
          </cell>
          <cell r="D52" t="str">
            <v>MARK</v>
          </cell>
          <cell r="E52">
            <v>43966</v>
          </cell>
          <cell r="F52">
            <v>4130.5</v>
          </cell>
          <cell r="G52">
            <v>16.5</v>
          </cell>
          <cell r="H52">
            <v>0</v>
          </cell>
          <cell r="I52">
            <v>0</v>
          </cell>
          <cell r="J52">
            <v>0</v>
          </cell>
          <cell r="K52">
            <v>0</v>
          </cell>
          <cell r="L52">
            <v>0</v>
          </cell>
          <cell r="M52">
            <v>0</v>
          </cell>
          <cell r="N52">
            <v>0</v>
          </cell>
          <cell r="O52">
            <v>0</v>
          </cell>
          <cell r="P52">
            <v>0</v>
          </cell>
          <cell r="Q52">
            <v>16.5</v>
          </cell>
          <cell r="R52">
            <v>0</v>
          </cell>
          <cell r="S52">
            <v>0</v>
          </cell>
          <cell r="T52">
            <v>0</v>
          </cell>
          <cell r="U52">
            <v>0</v>
          </cell>
          <cell r="V52">
            <v>0</v>
          </cell>
          <cell r="W52">
            <v>0</v>
          </cell>
          <cell r="X52">
            <v>0</v>
          </cell>
          <cell r="Y52">
            <v>0</v>
          </cell>
          <cell r="Z52">
            <v>0</v>
          </cell>
          <cell r="AA52">
            <v>0</v>
          </cell>
          <cell r="AB52">
            <v>704.99</v>
          </cell>
          <cell r="AC52">
            <v>0</v>
          </cell>
          <cell r="AD52">
            <v>0</v>
          </cell>
          <cell r="AE52">
            <v>2448.5</v>
          </cell>
          <cell r="AF52">
            <v>0</v>
          </cell>
          <cell r="AG52">
            <v>0</v>
          </cell>
          <cell r="AH52">
            <v>3442.01</v>
          </cell>
          <cell r="AI52">
            <v>468.17</v>
          </cell>
          <cell r="AJ52">
            <v>4147</v>
          </cell>
          <cell r="AK52">
            <v>60.14</v>
          </cell>
          <cell r="AL52" t="str">
            <v>IL</v>
          </cell>
          <cell r="AM52" t="str">
            <v>43-IL</v>
          </cell>
          <cell r="AN52">
            <v>4147</v>
          </cell>
          <cell r="AO52">
            <v>60.13</v>
          </cell>
          <cell r="AP52">
            <v>0</v>
          </cell>
          <cell r="AQ52">
            <v>0</v>
          </cell>
          <cell r="AR52">
            <v>4147</v>
          </cell>
          <cell r="AS52">
            <v>257.12</v>
          </cell>
          <cell r="AT52">
            <v>0</v>
          </cell>
          <cell r="AU52">
            <v>4147</v>
          </cell>
          <cell r="AV52">
            <v>257.11</v>
          </cell>
          <cell r="AW52">
            <v>0</v>
          </cell>
          <cell r="AX52" t="str">
            <v>KY</v>
          </cell>
          <cell r="AY52">
            <v>3442.01</v>
          </cell>
          <cell r="AZ52">
            <v>191.58</v>
          </cell>
          <cell r="BA52">
            <v>0</v>
          </cell>
          <cell r="BB52">
            <v>0</v>
          </cell>
          <cell r="BC52">
            <v>0</v>
          </cell>
          <cell r="BD52">
            <v>0</v>
          </cell>
          <cell r="BE52">
            <v>0</v>
          </cell>
          <cell r="BF52">
            <v>0</v>
          </cell>
          <cell r="BG52">
            <v>0</v>
          </cell>
          <cell r="BH52">
            <v>0</v>
          </cell>
          <cell r="BI52">
            <v>165.88</v>
          </cell>
        </row>
        <row r="53">
          <cell r="B53">
            <v>130</v>
          </cell>
          <cell r="C53" t="str">
            <v>ZIMLICH</v>
          </cell>
          <cell r="D53" t="str">
            <v>ALISON</v>
          </cell>
          <cell r="E53">
            <v>43966</v>
          </cell>
          <cell r="F53">
            <v>16458.330000000002</v>
          </cell>
          <cell r="G53">
            <v>0</v>
          </cell>
          <cell r="H53">
            <v>0</v>
          </cell>
          <cell r="I53">
            <v>21.38</v>
          </cell>
          <cell r="J53">
            <v>-62.5</v>
          </cell>
          <cell r="K53">
            <v>24.98</v>
          </cell>
          <cell r="L53">
            <v>12.09</v>
          </cell>
          <cell r="M53">
            <v>-12.09</v>
          </cell>
          <cell r="N53">
            <v>-1.65</v>
          </cell>
          <cell r="O53">
            <v>-22.55</v>
          </cell>
          <cell r="P53">
            <v>0</v>
          </cell>
          <cell r="Q53">
            <v>0</v>
          </cell>
          <cell r="R53">
            <v>0</v>
          </cell>
          <cell r="S53">
            <v>0</v>
          </cell>
          <cell r="T53">
            <v>10.19</v>
          </cell>
          <cell r="U53">
            <v>0</v>
          </cell>
          <cell r="V53">
            <v>114.58</v>
          </cell>
          <cell r="W53">
            <v>147.15</v>
          </cell>
          <cell r="X53">
            <v>0</v>
          </cell>
          <cell r="Y53">
            <v>1.65</v>
          </cell>
          <cell r="Z53">
            <v>22.55</v>
          </cell>
          <cell r="AA53">
            <v>0</v>
          </cell>
          <cell r="AB53">
            <v>0</v>
          </cell>
          <cell r="AC53">
            <v>0</v>
          </cell>
          <cell r="AD53">
            <v>0</v>
          </cell>
          <cell r="AE53">
            <v>12970.31</v>
          </cell>
          <cell r="AF53">
            <v>0</v>
          </cell>
          <cell r="AG53">
            <v>0</v>
          </cell>
          <cell r="AH53">
            <v>16298.44</v>
          </cell>
          <cell r="AI53">
            <v>2958.87</v>
          </cell>
          <cell r="AJ53">
            <v>16350.63</v>
          </cell>
          <cell r="AK53">
            <v>237.08</v>
          </cell>
          <cell r="AL53" t="str">
            <v>TX</v>
          </cell>
          <cell r="AM53" t="str">
            <v>53-TX</v>
          </cell>
          <cell r="AN53">
            <v>16350.63</v>
          </cell>
          <cell r="AO53">
            <v>237.08</v>
          </cell>
          <cell r="AP53">
            <v>16350.63</v>
          </cell>
          <cell r="AQ53">
            <v>147.15</v>
          </cell>
          <cell r="AR53">
            <v>0</v>
          </cell>
          <cell r="AS53">
            <v>0</v>
          </cell>
          <cell r="AT53">
            <v>0</v>
          </cell>
          <cell r="AU53">
            <v>0</v>
          </cell>
          <cell r="AV53">
            <v>0</v>
          </cell>
          <cell r="AW53">
            <v>0</v>
          </cell>
          <cell r="AX53" t="str">
            <v>TX</v>
          </cell>
          <cell r="AY53">
            <v>0</v>
          </cell>
          <cell r="AZ53">
            <v>0</v>
          </cell>
          <cell r="BA53">
            <v>0</v>
          </cell>
          <cell r="BB53">
            <v>0</v>
          </cell>
          <cell r="BC53">
            <v>0</v>
          </cell>
          <cell r="BD53">
            <v>0</v>
          </cell>
          <cell r="BE53">
            <v>0</v>
          </cell>
          <cell r="BF53">
            <v>0</v>
          </cell>
          <cell r="BG53">
            <v>0</v>
          </cell>
          <cell r="BH53">
            <v>20.62</v>
          </cell>
          <cell r="BI53">
            <v>0</v>
          </cell>
        </row>
        <row r="54">
          <cell r="B54">
            <v>142</v>
          </cell>
          <cell r="C54" t="str">
            <v>ZYBAK JR</v>
          </cell>
          <cell r="D54" t="str">
            <v>DONALD</v>
          </cell>
          <cell r="E54">
            <v>43966</v>
          </cell>
          <cell r="F54">
            <v>10041.67</v>
          </cell>
          <cell r="G54">
            <v>0</v>
          </cell>
          <cell r="H54">
            <v>0</v>
          </cell>
          <cell r="I54">
            <v>0</v>
          </cell>
          <cell r="J54">
            <v>-62.5</v>
          </cell>
          <cell r="K54">
            <v>0</v>
          </cell>
          <cell r="L54">
            <v>8.09</v>
          </cell>
          <cell r="M54">
            <v>-8.09</v>
          </cell>
          <cell r="N54">
            <v>-1.04</v>
          </cell>
          <cell r="O54">
            <v>0</v>
          </cell>
          <cell r="P54">
            <v>208.33</v>
          </cell>
          <cell r="Q54">
            <v>0</v>
          </cell>
          <cell r="R54">
            <v>0</v>
          </cell>
          <cell r="S54">
            <v>165.02</v>
          </cell>
          <cell r="T54">
            <v>0</v>
          </cell>
          <cell r="U54">
            <v>20</v>
          </cell>
          <cell r="V54">
            <v>0</v>
          </cell>
          <cell r="W54">
            <v>62.11</v>
          </cell>
          <cell r="X54">
            <v>0</v>
          </cell>
          <cell r="Y54">
            <v>1.04</v>
          </cell>
          <cell r="Z54">
            <v>0</v>
          </cell>
          <cell r="AA54">
            <v>0</v>
          </cell>
          <cell r="AB54">
            <v>702.92</v>
          </cell>
          <cell r="AC54">
            <v>0</v>
          </cell>
          <cell r="AD54">
            <v>0</v>
          </cell>
          <cell r="AE54">
            <v>6774.68</v>
          </cell>
          <cell r="AF54">
            <v>0</v>
          </cell>
          <cell r="AG54">
            <v>0</v>
          </cell>
          <cell r="AH54">
            <v>8936.27</v>
          </cell>
          <cell r="AI54">
            <v>2022.09</v>
          </cell>
          <cell r="AJ54">
            <v>9647.7900000000009</v>
          </cell>
          <cell r="AK54">
            <v>139.88999999999999</v>
          </cell>
          <cell r="AL54" t="str">
            <v>TX</v>
          </cell>
          <cell r="AM54" t="str">
            <v>53-TX</v>
          </cell>
          <cell r="AN54">
            <v>9647.7900000000009</v>
          </cell>
          <cell r="AO54">
            <v>139.88999999999999</v>
          </cell>
          <cell r="AP54">
            <v>6901.52</v>
          </cell>
          <cell r="AQ54">
            <v>62.11</v>
          </cell>
          <cell r="AR54">
            <v>0</v>
          </cell>
          <cell r="AS54">
            <v>0</v>
          </cell>
          <cell r="AT54">
            <v>0</v>
          </cell>
          <cell r="AU54">
            <v>0</v>
          </cell>
          <cell r="AV54">
            <v>0</v>
          </cell>
          <cell r="AW54">
            <v>0</v>
          </cell>
          <cell r="AX54" t="str">
            <v>TX</v>
          </cell>
          <cell r="AY54">
            <v>0</v>
          </cell>
          <cell r="AZ54">
            <v>0</v>
          </cell>
          <cell r="BA54">
            <v>0</v>
          </cell>
          <cell r="BB54">
            <v>0</v>
          </cell>
          <cell r="BC54">
            <v>0</v>
          </cell>
          <cell r="BD54">
            <v>0</v>
          </cell>
          <cell r="BE54">
            <v>0</v>
          </cell>
          <cell r="BF54">
            <v>0</v>
          </cell>
          <cell r="BG54">
            <v>0</v>
          </cell>
          <cell r="BH54">
            <v>8.6</v>
          </cell>
          <cell r="BI54">
            <v>401.67</v>
          </cell>
        </row>
      </sheetData>
      <sheetData sheetId="2">
        <row r="2">
          <cell r="B2" t="str">
            <v>FILE #</v>
          </cell>
          <cell r="C2" t="str">
            <v>LAST NAME</v>
          </cell>
          <cell r="D2" t="str">
            <v>FIRST NAME</v>
          </cell>
          <cell r="E2" t="str">
            <v>PERIOD END</v>
          </cell>
          <cell r="F2" t="str">
            <v>ERN REG</v>
          </cell>
          <cell r="G2" t="str">
            <v>ERN EELIF</v>
          </cell>
          <cell r="H2" t="str">
            <v>CUR GRS</v>
          </cell>
          <cell r="I2" t="str">
            <v>DED ACCINS</v>
          </cell>
          <cell r="J2" t="str">
            <v>DED Cell</v>
          </cell>
          <cell r="K2" t="str">
            <v>DED CPS</v>
          </cell>
          <cell r="L2" t="str">
            <v>DED DENPRE</v>
          </cell>
          <cell r="P2" t="str">
            <v>DED DEPFSA</v>
          </cell>
          <cell r="Q2" t="str">
            <v>DED EELIF</v>
          </cell>
          <cell r="R2" t="str">
            <v>DED HEALTH</v>
          </cell>
          <cell r="S2" t="str">
            <v>DED HSA</v>
          </cell>
          <cell r="T2" t="str">
            <v>DED HSP</v>
          </cell>
          <cell r="U2" t="str">
            <v>DED LIMFSA</v>
          </cell>
          <cell r="V2" t="str">
            <v>DED MEDFSA</v>
          </cell>
          <cell r="W2" t="str">
            <v>DED MEDST</v>
          </cell>
          <cell r="X2" t="str">
            <v>DED ROTH</v>
          </cell>
          <cell r="Y2" t="str">
            <v>DED TRANSP</v>
          </cell>
          <cell r="Z2" t="str">
            <v>DED TRANS2</v>
          </cell>
          <cell r="AA2" t="str">
            <v>DED VISPRE</v>
          </cell>
          <cell r="AB2" t="str">
            <v>DED VOLLIF</v>
          </cell>
          <cell r="AC2" t="str">
            <v>DED 401k L</v>
          </cell>
          <cell r="AD2" t="str">
            <v>DED 401K</v>
          </cell>
          <cell r="AE2" t="str">
            <v>DED CHKING</v>
          </cell>
          <cell r="AF2" t="str">
            <v>DED CHKING</v>
          </cell>
          <cell r="AG2" t="str">
            <v>DED CHKING</v>
          </cell>
          <cell r="AH2" t="str">
            <v>DED SAVING</v>
          </cell>
          <cell r="AI2" t="str">
            <v>DED SAVING</v>
          </cell>
          <cell r="AJ2" t="str">
            <v>TAX FED TB</v>
          </cell>
          <cell r="AK2" t="str">
            <v>TAX FED WH</v>
          </cell>
          <cell r="AL2" t="str">
            <v>TAX MED E TB</v>
          </cell>
          <cell r="AM2" t="str">
            <v>TAX MED E WH</v>
          </cell>
          <cell r="AN2" t="str">
            <v>TAX STATE 1 CD</v>
          </cell>
          <cell r="AO2" t="str">
            <v>TAX SUI/DI CD</v>
          </cell>
          <cell r="AP2" t="str">
            <v>TAX MED ER TB</v>
          </cell>
          <cell r="AQ2" t="str">
            <v>TAX MED ER TX</v>
          </cell>
          <cell r="AR2" t="str">
            <v>TAX MED ST TB</v>
          </cell>
          <cell r="AS2" t="str">
            <v>TAX MED ST TX</v>
          </cell>
          <cell r="AT2" t="str">
            <v>TAX SS E TB</v>
          </cell>
          <cell r="AU2" t="str">
            <v>TAX SS E WH</v>
          </cell>
          <cell r="AV2" t="str">
            <v>TAX STATE 1 TB</v>
          </cell>
          <cell r="AW2" t="str">
            <v>TAX SS ER TB</v>
          </cell>
          <cell r="AX2" t="str">
            <v>TAX SS ER TX</v>
          </cell>
          <cell r="AY2" t="str">
            <v>TAX STATE 1 WH</v>
          </cell>
          <cell r="AZ2" t="str">
            <v>TAX STATE 2 CD</v>
          </cell>
          <cell r="BA2" t="str">
            <v>TAX STATE 2 TB</v>
          </cell>
          <cell r="BB2" t="str">
            <v>TAX STATE 2 WH</v>
          </cell>
          <cell r="BC2" t="str">
            <v>TAX WA FL TB ER</v>
          </cell>
          <cell r="BD2" t="str">
            <v>TAX WA FL TX ER</v>
          </cell>
          <cell r="BE2" t="str">
            <v>TAX SUIDI ER TB</v>
          </cell>
          <cell r="BF2" t="str">
            <v>TAX SUIDI ER TX</v>
          </cell>
          <cell r="BG2" t="str">
            <v>TAX FUTA TB</v>
          </cell>
          <cell r="BH2" t="str">
            <v>TAX FUTA TX</v>
          </cell>
          <cell r="BI2" t="str">
            <v>CUR NET</v>
          </cell>
          <cell r="BJ2" t="str">
            <v>MEM G.T.L.</v>
          </cell>
          <cell r="BK2" t="str">
            <v>MEM MATCH</v>
          </cell>
        </row>
        <row r="3">
          <cell r="B3">
            <v>158</v>
          </cell>
          <cell r="C3" t="str">
            <v>ARZOLA</v>
          </cell>
          <cell r="D3" t="str">
            <v>DANIEL ERIC</v>
          </cell>
          <cell r="E3">
            <v>43982</v>
          </cell>
          <cell r="F3">
            <v>5500</v>
          </cell>
          <cell r="G3">
            <v>6.15</v>
          </cell>
          <cell r="H3">
            <v>0</v>
          </cell>
          <cell r="I3">
            <v>0</v>
          </cell>
          <cell r="J3">
            <v>-62.5</v>
          </cell>
          <cell r="K3">
            <v>0</v>
          </cell>
          <cell r="L3">
            <v>3.14</v>
          </cell>
          <cell r="M3">
            <v>-3.14</v>
          </cell>
          <cell r="N3">
            <v>-0.6</v>
          </cell>
          <cell r="O3">
            <v>-21.55</v>
          </cell>
          <cell r="P3">
            <v>0</v>
          </cell>
          <cell r="Q3">
            <v>6.15</v>
          </cell>
          <cell r="R3">
            <v>0</v>
          </cell>
          <cell r="S3">
            <v>0</v>
          </cell>
          <cell r="T3">
            <v>0</v>
          </cell>
          <cell r="U3">
            <v>0</v>
          </cell>
          <cell r="V3">
            <v>0</v>
          </cell>
          <cell r="W3">
            <v>0</v>
          </cell>
          <cell r="X3">
            <v>0</v>
          </cell>
          <cell r="Y3">
            <v>0</v>
          </cell>
          <cell r="Z3">
            <v>0</v>
          </cell>
          <cell r="AA3">
            <v>0.6</v>
          </cell>
          <cell r="AB3">
            <v>21.55</v>
          </cell>
          <cell r="AC3">
            <v>0</v>
          </cell>
          <cell r="AD3">
            <v>770.86</v>
          </cell>
          <cell r="AE3">
            <v>1061.25</v>
          </cell>
          <cell r="AF3">
            <v>884.38</v>
          </cell>
          <cell r="AG3">
            <v>1591.88</v>
          </cell>
          <cell r="AH3">
            <v>0</v>
          </cell>
          <cell r="AI3">
            <v>0</v>
          </cell>
          <cell r="AJ3">
            <v>4731.55</v>
          </cell>
          <cell r="AK3">
            <v>807.91</v>
          </cell>
          <cell r="AL3">
            <v>5502.41</v>
          </cell>
          <cell r="AM3">
            <v>79.78</v>
          </cell>
          <cell r="AN3" t="str">
            <v>TX</v>
          </cell>
          <cell r="AO3" t="str">
            <v>53-TX</v>
          </cell>
          <cell r="AP3">
            <v>5502.41</v>
          </cell>
          <cell r="AQ3">
            <v>79.78</v>
          </cell>
          <cell r="AR3">
            <v>0</v>
          </cell>
          <cell r="AS3">
            <v>0</v>
          </cell>
          <cell r="AT3">
            <v>5502.41</v>
          </cell>
          <cell r="AU3">
            <v>341.15</v>
          </cell>
          <cell r="AV3">
            <v>0</v>
          </cell>
          <cell r="AW3">
            <v>5502.41</v>
          </cell>
          <cell r="AX3">
            <v>341.15</v>
          </cell>
          <cell r="AY3">
            <v>0</v>
          </cell>
          <cell r="BA3">
            <v>0</v>
          </cell>
          <cell r="BB3">
            <v>0</v>
          </cell>
          <cell r="BC3">
            <v>0</v>
          </cell>
          <cell r="BD3">
            <v>0</v>
          </cell>
          <cell r="BE3">
            <v>0</v>
          </cell>
          <cell r="BF3">
            <v>0</v>
          </cell>
          <cell r="BG3">
            <v>0</v>
          </cell>
          <cell r="BH3">
            <v>0</v>
          </cell>
          <cell r="BI3">
            <v>0</v>
          </cell>
          <cell r="BJ3">
            <v>0</v>
          </cell>
          <cell r="BK3">
            <v>220.25</v>
          </cell>
        </row>
        <row r="4">
          <cell r="B4">
            <v>167</v>
          </cell>
          <cell r="C4" t="str">
            <v>BORUM</v>
          </cell>
          <cell r="D4" t="str">
            <v>JAMES</v>
          </cell>
          <cell r="E4">
            <v>43982</v>
          </cell>
          <cell r="F4">
            <v>4347.1499999999996</v>
          </cell>
          <cell r="G4">
            <v>34.92</v>
          </cell>
          <cell r="H4">
            <v>0</v>
          </cell>
          <cell r="I4">
            <v>0</v>
          </cell>
          <cell r="J4">
            <v>0</v>
          </cell>
          <cell r="K4">
            <v>0</v>
          </cell>
          <cell r="L4">
            <v>6.38</v>
          </cell>
          <cell r="M4">
            <v>-6.38</v>
          </cell>
          <cell r="N4">
            <v>-1.02</v>
          </cell>
          <cell r="O4">
            <v>0</v>
          </cell>
          <cell r="P4">
            <v>0</v>
          </cell>
          <cell r="Q4">
            <v>34.92</v>
          </cell>
          <cell r="R4">
            <v>0</v>
          </cell>
          <cell r="S4">
            <v>205</v>
          </cell>
          <cell r="T4">
            <v>0</v>
          </cell>
          <cell r="U4">
            <v>0</v>
          </cell>
          <cell r="V4">
            <v>0</v>
          </cell>
          <cell r="W4">
            <v>0</v>
          </cell>
          <cell r="X4">
            <v>0</v>
          </cell>
          <cell r="Y4">
            <v>0</v>
          </cell>
          <cell r="Z4">
            <v>0</v>
          </cell>
          <cell r="AA4">
            <v>1.02</v>
          </cell>
          <cell r="AB4">
            <v>0</v>
          </cell>
          <cell r="AC4">
            <v>0</v>
          </cell>
          <cell r="AD4">
            <v>1095.52</v>
          </cell>
          <cell r="AE4">
            <v>0</v>
          </cell>
          <cell r="AF4">
            <v>0</v>
          </cell>
          <cell r="AG4">
            <v>2329.23</v>
          </cell>
          <cell r="AH4">
            <v>20</v>
          </cell>
          <cell r="AI4">
            <v>0</v>
          </cell>
          <cell r="AJ4">
            <v>3074.15</v>
          </cell>
          <cell r="AK4">
            <v>228.44</v>
          </cell>
          <cell r="AL4">
            <v>4169.67</v>
          </cell>
          <cell r="AM4">
            <v>60.46</v>
          </cell>
          <cell r="AN4" t="str">
            <v>IL</v>
          </cell>
          <cell r="AO4" t="str">
            <v>43-IL</v>
          </cell>
          <cell r="AP4">
            <v>4169.67</v>
          </cell>
          <cell r="AQ4">
            <v>60.46</v>
          </cell>
          <cell r="AR4">
            <v>0</v>
          </cell>
          <cell r="AS4">
            <v>0</v>
          </cell>
          <cell r="AT4">
            <v>4169.67</v>
          </cell>
          <cell r="AU4">
            <v>258.52</v>
          </cell>
          <cell r="AV4">
            <v>3074.15</v>
          </cell>
          <cell r="AW4">
            <v>4169.67</v>
          </cell>
          <cell r="AX4">
            <v>258.52</v>
          </cell>
          <cell r="AY4">
            <v>142.58000000000001</v>
          </cell>
          <cell r="BA4">
            <v>0</v>
          </cell>
          <cell r="BB4">
            <v>0</v>
          </cell>
          <cell r="BC4">
            <v>0</v>
          </cell>
          <cell r="BD4">
            <v>0</v>
          </cell>
          <cell r="BE4">
            <v>0</v>
          </cell>
          <cell r="BF4">
            <v>0</v>
          </cell>
          <cell r="BG4">
            <v>0</v>
          </cell>
          <cell r="BH4">
            <v>0</v>
          </cell>
          <cell r="BI4">
            <v>0</v>
          </cell>
          <cell r="BJ4">
            <v>0</v>
          </cell>
          <cell r="BK4">
            <v>175.28</v>
          </cell>
        </row>
        <row r="5">
          <cell r="B5">
            <v>172</v>
          </cell>
          <cell r="C5" t="str">
            <v>BRAVO</v>
          </cell>
          <cell r="D5" t="str">
            <v>CLARK JAMES</v>
          </cell>
          <cell r="E5">
            <v>43982</v>
          </cell>
          <cell r="F5">
            <v>6666.67</v>
          </cell>
          <cell r="G5">
            <v>4.4400000000000004</v>
          </cell>
          <cell r="H5">
            <v>0</v>
          </cell>
          <cell r="I5">
            <v>0</v>
          </cell>
          <cell r="J5">
            <v>-62.5</v>
          </cell>
          <cell r="K5">
            <v>0</v>
          </cell>
          <cell r="L5">
            <v>6.38</v>
          </cell>
          <cell r="M5">
            <v>-6.38</v>
          </cell>
          <cell r="N5">
            <v>-1.02</v>
          </cell>
          <cell r="O5">
            <v>0</v>
          </cell>
          <cell r="P5">
            <v>0</v>
          </cell>
          <cell r="Q5">
            <v>4.4400000000000004</v>
          </cell>
          <cell r="R5">
            <v>0</v>
          </cell>
          <cell r="S5">
            <v>0</v>
          </cell>
          <cell r="T5">
            <v>0</v>
          </cell>
          <cell r="U5">
            <v>0</v>
          </cell>
          <cell r="V5">
            <v>0</v>
          </cell>
          <cell r="W5">
            <v>0</v>
          </cell>
          <cell r="X5">
            <v>0</v>
          </cell>
          <cell r="Y5">
            <v>0</v>
          </cell>
          <cell r="Z5">
            <v>0</v>
          </cell>
          <cell r="AA5">
            <v>1.02</v>
          </cell>
          <cell r="AB5">
            <v>0</v>
          </cell>
          <cell r="AC5">
            <v>0</v>
          </cell>
          <cell r="AD5">
            <v>266.83999999999997</v>
          </cell>
          <cell r="AE5">
            <v>1000</v>
          </cell>
          <cell r="AF5">
            <v>0</v>
          </cell>
          <cell r="AG5">
            <v>1990.98</v>
          </cell>
          <cell r="AH5">
            <v>1500</v>
          </cell>
          <cell r="AI5">
            <v>0</v>
          </cell>
          <cell r="AJ5">
            <v>6396.87</v>
          </cell>
          <cell r="AK5">
            <v>1454.17</v>
          </cell>
          <cell r="AL5">
            <v>6663.71</v>
          </cell>
          <cell r="AM5">
            <v>96.63</v>
          </cell>
          <cell r="AN5" t="str">
            <v>TX</v>
          </cell>
          <cell r="AO5" t="str">
            <v>53-TX</v>
          </cell>
          <cell r="AP5">
            <v>6663.71</v>
          </cell>
          <cell r="AQ5">
            <v>96.62</v>
          </cell>
          <cell r="AR5">
            <v>0</v>
          </cell>
          <cell r="AS5">
            <v>0</v>
          </cell>
          <cell r="AT5">
            <v>6663.71</v>
          </cell>
          <cell r="AU5">
            <v>413.15</v>
          </cell>
          <cell r="AV5">
            <v>0</v>
          </cell>
          <cell r="AW5">
            <v>6663.71</v>
          </cell>
          <cell r="AX5">
            <v>413.15</v>
          </cell>
          <cell r="AY5">
            <v>0</v>
          </cell>
          <cell r="BA5">
            <v>0</v>
          </cell>
          <cell r="BB5">
            <v>0</v>
          </cell>
          <cell r="BC5">
            <v>0</v>
          </cell>
          <cell r="BD5">
            <v>0</v>
          </cell>
          <cell r="BE5">
            <v>0</v>
          </cell>
          <cell r="BF5">
            <v>0</v>
          </cell>
          <cell r="BG5">
            <v>0</v>
          </cell>
          <cell r="BH5">
            <v>0</v>
          </cell>
          <cell r="BI5">
            <v>0</v>
          </cell>
          <cell r="BJ5">
            <v>0</v>
          </cell>
          <cell r="BK5">
            <v>266.83999999999997</v>
          </cell>
        </row>
        <row r="6">
          <cell r="B6">
            <v>110</v>
          </cell>
          <cell r="C6" t="str">
            <v>CAMPBELL</v>
          </cell>
          <cell r="D6" t="str">
            <v>JUSTIN</v>
          </cell>
          <cell r="E6">
            <v>43982</v>
          </cell>
          <cell r="F6">
            <v>13750</v>
          </cell>
          <cell r="G6">
            <v>0</v>
          </cell>
          <cell r="H6">
            <v>0</v>
          </cell>
          <cell r="I6">
            <v>0</v>
          </cell>
          <cell r="J6">
            <v>-62.5</v>
          </cell>
          <cell r="K6">
            <v>0</v>
          </cell>
          <cell r="L6">
            <v>12.09</v>
          </cell>
          <cell r="M6">
            <v>-12.09</v>
          </cell>
          <cell r="N6">
            <v>-1.65</v>
          </cell>
          <cell r="O6">
            <v>-12.68</v>
          </cell>
          <cell r="P6">
            <v>0</v>
          </cell>
          <cell r="Q6">
            <v>0</v>
          </cell>
          <cell r="R6">
            <v>0</v>
          </cell>
          <cell r="S6">
            <v>0</v>
          </cell>
          <cell r="T6">
            <v>0</v>
          </cell>
          <cell r="U6">
            <v>0</v>
          </cell>
          <cell r="V6">
            <v>16.670000000000002</v>
          </cell>
          <cell r="W6">
            <v>123.57</v>
          </cell>
          <cell r="X6">
            <v>0</v>
          </cell>
          <cell r="Y6">
            <v>0</v>
          </cell>
          <cell r="Z6">
            <v>0</v>
          </cell>
          <cell r="AA6">
            <v>1.65</v>
          </cell>
          <cell r="AB6">
            <v>12.68</v>
          </cell>
          <cell r="AC6">
            <v>74.38</v>
          </cell>
          <cell r="AD6">
            <v>550</v>
          </cell>
          <cell r="AE6">
            <v>0</v>
          </cell>
          <cell r="AF6">
            <v>0</v>
          </cell>
          <cell r="AG6">
            <v>6532.03</v>
          </cell>
          <cell r="AH6">
            <v>4000</v>
          </cell>
          <cell r="AI6">
            <v>0</v>
          </cell>
          <cell r="AJ6">
            <v>13169.59</v>
          </cell>
          <cell r="AK6">
            <v>2290.36</v>
          </cell>
          <cell r="AL6">
            <v>13729.59</v>
          </cell>
          <cell r="AM6">
            <v>199.07</v>
          </cell>
          <cell r="AN6" t="str">
            <v>TX</v>
          </cell>
          <cell r="AO6" t="str">
            <v>53-TX</v>
          </cell>
          <cell r="AP6">
            <v>13729.59</v>
          </cell>
          <cell r="AQ6">
            <v>199.08</v>
          </cell>
          <cell r="AR6">
            <v>13729.59</v>
          </cell>
          <cell r="AS6">
            <v>123.57</v>
          </cell>
          <cell r="AT6">
            <v>0</v>
          </cell>
          <cell r="AU6">
            <v>0</v>
          </cell>
          <cell r="AV6">
            <v>0</v>
          </cell>
          <cell r="AW6">
            <v>0</v>
          </cell>
          <cell r="AX6">
            <v>0</v>
          </cell>
          <cell r="AY6">
            <v>0</v>
          </cell>
          <cell r="BA6">
            <v>0</v>
          </cell>
          <cell r="BB6">
            <v>0</v>
          </cell>
          <cell r="BC6">
            <v>0</v>
          </cell>
          <cell r="BD6">
            <v>0</v>
          </cell>
          <cell r="BE6">
            <v>0</v>
          </cell>
          <cell r="BF6">
            <v>0</v>
          </cell>
          <cell r="BG6">
            <v>0</v>
          </cell>
          <cell r="BH6">
            <v>0</v>
          </cell>
          <cell r="BI6">
            <v>0</v>
          </cell>
          <cell r="BJ6">
            <v>10</v>
          </cell>
          <cell r="BK6">
            <v>0</v>
          </cell>
        </row>
        <row r="7">
          <cell r="B7">
            <v>137</v>
          </cell>
          <cell r="C7" t="str">
            <v>CARLEY</v>
          </cell>
          <cell r="D7" t="str">
            <v>VERA</v>
          </cell>
          <cell r="E7">
            <v>43982</v>
          </cell>
          <cell r="F7">
            <v>6500</v>
          </cell>
          <cell r="G7">
            <v>7.95</v>
          </cell>
          <cell r="H7">
            <v>0</v>
          </cell>
          <cell r="I7">
            <v>0</v>
          </cell>
          <cell r="J7">
            <v>-62.5</v>
          </cell>
          <cell r="K7">
            <v>0</v>
          </cell>
          <cell r="L7">
            <v>6.38</v>
          </cell>
          <cell r="M7">
            <v>-6.38</v>
          </cell>
          <cell r="N7">
            <v>-1.02</v>
          </cell>
          <cell r="O7">
            <v>0</v>
          </cell>
          <cell r="P7">
            <v>0</v>
          </cell>
          <cell r="Q7">
            <v>7.95</v>
          </cell>
          <cell r="R7">
            <v>0</v>
          </cell>
          <cell r="S7">
            <v>0</v>
          </cell>
          <cell r="T7">
            <v>0</v>
          </cell>
          <cell r="U7">
            <v>0</v>
          </cell>
          <cell r="V7">
            <v>65</v>
          </cell>
          <cell r="W7">
            <v>0</v>
          </cell>
          <cell r="X7">
            <v>0</v>
          </cell>
          <cell r="Y7">
            <v>0</v>
          </cell>
          <cell r="Z7">
            <v>0</v>
          </cell>
          <cell r="AA7">
            <v>1.02</v>
          </cell>
          <cell r="AB7">
            <v>0</v>
          </cell>
          <cell r="AC7">
            <v>0</v>
          </cell>
          <cell r="AD7">
            <v>0</v>
          </cell>
          <cell r="AE7">
            <v>0</v>
          </cell>
          <cell r="AF7">
            <v>0</v>
          </cell>
          <cell r="AG7">
            <v>4687.92</v>
          </cell>
          <cell r="AH7">
            <v>0</v>
          </cell>
          <cell r="AI7">
            <v>0</v>
          </cell>
          <cell r="AJ7">
            <v>6435.55</v>
          </cell>
          <cell r="AK7">
            <v>1309.8599999999999</v>
          </cell>
          <cell r="AL7">
            <v>6435.55</v>
          </cell>
          <cell r="AM7">
            <v>93.32</v>
          </cell>
          <cell r="AN7" t="str">
            <v>TX</v>
          </cell>
          <cell r="AO7" t="str">
            <v>53-TX</v>
          </cell>
          <cell r="AP7">
            <v>6435.55</v>
          </cell>
          <cell r="AQ7">
            <v>93.32</v>
          </cell>
          <cell r="AR7">
            <v>0</v>
          </cell>
          <cell r="AS7">
            <v>0</v>
          </cell>
          <cell r="AT7">
            <v>6435.55</v>
          </cell>
          <cell r="AU7">
            <v>399</v>
          </cell>
          <cell r="AV7">
            <v>0</v>
          </cell>
          <cell r="AW7">
            <v>6435.55</v>
          </cell>
          <cell r="AX7">
            <v>399</v>
          </cell>
          <cell r="AY7">
            <v>0</v>
          </cell>
          <cell r="BA7">
            <v>0</v>
          </cell>
          <cell r="BB7">
            <v>0</v>
          </cell>
          <cell r="BC7">
            <v>0</v>
          </cell>
          <cell r="BD7">
            <v>0</v>
          </cell>
          <cell r="BE7">
            <v>0</v>
          </cell>
          <cell r="BF7">
            <v>0</v>
          </cell>
          <cell r="BG7">
            <v>0</v>
          </cell>
          <cell r="BH7">
            <v>0</v>
          </cell>
          <cell r="BI7">
            <v>0</v>
          </cell>
          <cell r="BJ7">
            <v>0</v>
          </cell>
          <cell r="BK7">
            <v>0</v>
          </cell>
        </row>
        <row r="8">
          <cell r="B8">
            <v>53</v>
          </cell>
          <cell r="C8" t="str">
            <v>CARLSON</v>
          </cell>
          <cell r="D8" t="str">
            <v>TRENT</v>
          </cell>
          <cell r="E8">
            <v>43982</v>
          </cell>
          <cell r="F8">
            <v>11350.83</v>
          </cell>
          <cell r="G8">
            <v>0</v>
          </cell>
          <cell r="H8">
            <v>0</v>
          </cell>
          <cell r="I8">
            <v>0</v>
          </cell>
          <cell r="J8">
            <v>-62.5</v>
          </cell>
          <cell r="K8">
            <v>0</v>
          </cell>
          <cell r="L8">
            <v>12.09</v>
          </cell>
          <cell r="M8">
            <v>-12.09</v>
          </cell>
          <cell r="N8">
            <v>-1.65</v>
          </cell>
          <cell r="O8">
            <v>-78.13</v>
          </cell>
          <cell r="P8">
            <v>0</v>
          </cell>
          <cell r="Q8">
            <v>0</v>
          </cell>
          <cell r="R8">
            <v>0</v>
          </cell>
          <cell r="S8">
            <v>0</v>
          </cell>
          <cell r="T8">
            <v>0</v>
          </cell>
          <cell r="U8">
            <v>0</v>
          </cell>
          <cell r="V8">
            <v>114.58</v>
          </cell>
          <cell r="W8">
            <v>101.54</v>
          </cell>
          <cell r="X8">
            <v>0</v>
          </cell>
          <cell r="Y8">
            <v>0</v>
          </cell>
          <cell r="Z8">
            <v>0</v>
          </cell>
          <cell r="AA8">
            <v>1.65</v>
          </cell>
          <cell r="AB8">
            <v>78.13</v>
          </cell>
          <cell r="AC8">
            <v>0</v>
          </cell>
          <cell r="AD8">
            <v>0</v>
          </cell>
          <cell r="AE8">
            <v>0</v>
          </cell>
          <cell r="AF8">
            <v>0</v>
          </cell>
          <cell r="AG8">
            <v>9118.68</v>
          </cell>
          <cell r="AH8">
            <v>0</v>
          </cell>
          <cell r="AI8">
            <v>0</v>
          </cell>
          <cell r="AJ8">
            <v>11222.51</v>
          </cell>
          <cell r="AK8">
            <v>1823.06</v>
          </cell>
          <cell r="AL8">
            <v>11282.48</v>
          </cell>
          <cell r="AM8">
            <v>163.6</v>
          </cell>
          <cell r="AN8" t="str">
            <v>TX</v>
          </cell>
          <cell r="AO8" t="str">
            <v>53-TX</v>
          </cell>
          <cell r="AP8">
            <v>11282.48</v>
          </cell>
          <cell r="AQ8">
            <v>163.6</v>
          </cell>
          <cell r="AR8">
            <v>11282.48</v>
          </cell>
          <cell r="AS8">
            <v>101.54</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59.97</v>
          </cell>
          <cell r="BK8">
            <v>0</v>
          </cell>
        </row>
        <row r="9">
          <cell r="B9">
            <v>81</v>
          </cell>
          <cell r="C9" t="str">
            <v>CARRIERE</v>
          </cell>
          <cell r="D9" t="str">
            <v>JOHN</v>
          </cell>
          <cell r="E9">
            <v>43982</v>
          </cell>
          <cell r="F9">
            <v>9214.58</v>
          </cell>
          <cell r="G9">
            <v>0</v>
          </cell>
          <cell r="H9">
            <v>0</v>
          </cell>
          <cell r="I9">
            <v>0</v>
          </cell>
          <cell r="J9">
            <v>-62.5</v>
          </cell>
          <cell r="K9">
            <v>0</v>
          </cell>
          <cell r="L9">
            <v>6.38</v>
          </cell>
          <cell r="M9">
            <v>-6.38</v>
          </cell>
          <cell r="N9">
            <v>-1.02</v>
          </cell>
          <cell r="O9">
            <v>0</v>
          </cell>
          <cell r="P9">
            <v>0</v>
          </cell>
          <cell r="Q9">
            <v>0</v>
          </cell>
          <cell r="R9">
            <v>0</v>
          </cell>
          <cell r="S9">
            <v>0</v>
          </cell>
          <cell r="T9">
            <v>0</v>
          </cell>
          <cell r="U9">
            <v>0</v>
          </cell>
          <cell r="V9">
            <v>0</v>
          </cell>
          <cell r="W9">
            <v>0</v>
          </cell>
          <cell r="X9">
            <v>0</v>
          </cell>
          <cell r="Y9">
            <v>260</v>
          </cell>
          <cell r="Z9">
            <v>25</v>
          </cell>
          <cell r="AA9">
            <v>1.02</v>
          </cell>
          <cell r="AB9">
            <v>0</v>
          </cell>
          <cell r="AC9">
            <v>0</v>
          </cell>
          <cell r="AD9">
            <v>921.46</v>
          </cell>
          <cell r="AE9">
            <v>0</v>
          </cell>
          <cell r="AF9">
            <v>0</v>
          </cell>
          <cell r="AG9">
            <v>6091.69</v>
          </cell>
          <cell r="AH9">
            <v>0</v>
          </cell>
          <cell r="AI9">
            <v>0</v>
          </cell>
          <cell r="AJ9">
            <v>8025.72</v>
          </cell>
          <cell r="AK9">
            <v>1227.82</v>
          </cell>
          <cell r="AL9">
            <v>8966.85</v>
          </cell>
          <cell r="AM9">
            <v>130.02000000000001</v>
          </cell>
          <cell r="AN9" t="str">
            <v>DC</v>
          </cell>
          <cell r="AO9" t="str">
            <v>07-DC</v>
          </cell>
          <cell r="AP9">
            <v>8966.85</v>
          </cell>
          <cell r="AQ9">
            <v>130.02000000000001</v>
          </cell>
          <cell r="AR9">
            <v>0</v>
          </cell>
          <cell r="AS9">
            <v>0</v>
          </cell>
          <cell r="AT9">
            <v>0</v>
          </cell>
          <cell r="AU9">
            <v>0</v>
          </cell>
          <cell r="AV9">
            <v>0</v>
          </cell>
          <cell r="AW9">
            <v>0</v>
          </cell>
          <cell r="AX9">
            <v>0</v>
          </cell>
          <cell r="AY9">
            <v>0</v>
          </cell>
          <cell r="AZ9" t="str">
            <v>MD</v>
          </cell>
          <cell r="BA9">
            <v>8025.72</v>
          </cell>
          <cell r="BB9">
            <v>613.69000000000005</v>
          </cell>
          <cell r="BC9">
            <v>9214.58</v>
          </cell>
          <cell r="BD9">
            <v>57.13</v>
          </cell>
          <cell r="BE9">
            <v>0</v>
          </cell>
          <cell r="BF9">
            <v>0</v>
          </cell>
          <cell r="BG9">
            <v>0</v>
          </cell>
          <cell r="BH9">
            <v>0</v>
          </cell>
          <cell r="BI9">
            <v>0</v>
          </cell>
          <cell r="BJ9">
            <v>19.670000000000002</v>
          </cell>
          <cell r="BK9">
            <v>368.58</v>
          </cell>
        </row>
        <row r="10">
          <cell r="B10">
            <v>166</v>
          </cell>
          <cell r="C10" t="str">
            <v>CASE</v>
          </cell>
          <cell r="D10" t="str">
            <v>DANIEL</v>
          </cell>
          <cell r="E10">
            <v>43982</v>
          </cell>
          <cell r="F10">
            <v>5662.91</v>
          </cell>
          <cell r="G10">
            <v>6.45</v>
          </cell>
          <cell r="H10">
            <v>0</v>
          </cell>
          <cell r="I10">
            <v>0</v>
          </cell>
          <cell r="J10">
            <v>-62.5</v>
          </cell>
          <cell r="K10">
            <v>0</v>
          </cell>
          <cell r="L10">
            <v>8.09</v>
          </cell>
          <cell r="M10">
            <v>-8.09</v>
          </cell>
          <cell r="N10">
            <v>-1.04</v>
          </cell>
          <cell r="O10">
            <v>0</v>
          </cell>
          <cell r="P10">
            <v>0</v>
          </cell>
          <cell r="Q10">
            <v>6.45</v>
          </cell>
          <cell r="R10">
            <v>0</v>
          </cell>
          <cell r="S10">
            <v>65</v>
          </cell>
          <cell r="T10">
            <v>0</v>
          </cell>
          <cell r="U10">
            <v>0</v>
          </cell>
          <cell r="V10">
            <v>0</v>
          </cell>
          <cell r="W10">
            <v>0</v>
          </cell>
          <cell r="X10">
            <v>0</v>
          </cell>
          <cell r="Y10">
            <v>0</v>
          </cell>
          <cell r="Z10">
            <v>0</v>
          </cell>
          <cell r="AA10">
            <v>1.04</v>
          </cell>
          <cell r="AB10">
            <v>0</v>
          </cell>
          <cell r="AC10">
            <v>0</v>
          </cell>
          <cell r="AD10">
            <v>793.71</v>
          </cell>
          <cell r="AE10">
            <v>0</v>
          </cell>
          <cell r="AF10">
            <v>0</v>
          </cell>
          <cell r="AG10">
            <v>3313.27</v>
          </cell>
          <cell r="AH10">
            <v>0</v>
          </cell>
          <cell r="AI10">
            <v>0</v>
          </cell>
          <cell r="AJ10">
            <v>4801.5200000000004</v>
          </cell>
          <cell r="AK10">
            <v>881.7</v>
          </cell>
          <cell r="AL10">
            <v>5595.23</v>
          </cell>
          <cell r="AM10">
            <v>81.13</v>
          </cell>
          <cell r="AN10" t="str">
            <v>IL</v>
          </cell>
          <cell r="AO10" t="str">
            <v>43-IL</v>
          </cell>
          <cell r="AP10">
            <v>5595.23</v>
          </cell>
          <cell r="AQ10">
            <v>81.13</v>
          </cell>
          <cell r="AR10">
            <v>0</v>
          </cell>
          <cell r="AS10">
            <v>0</v>
          </cell>
          <cell r="AT10">
            <v>5595.23</v>
          </cell>
          <cell r="AU10">
            <v>346.91</v>
          </cell>
          <cell r="AV10">
            <v>0</v>
          </cell>
          <cell r="AW10">
            <v>5595.23</v>
          </cell>
          <cell r="AX10">
            <v>346.9</v>
          </cell>
          <cell r="AY10">
            <v>0</v>
          </cell>
          <cell r="AZ10" t="str">
            <v>KY</v>
          </cell>
          <cell r="BA10">
            <v>4801.5200000000004</v>
          </cell>
          <cell r="BB10">
            <v>234.56</v>
          </cell>
          <cell r="BC10">
            <v>0</v>
          </cell>
          <cell r="BD10">
            <v>0</v>
          </cell>
          <cell r="BE10">
            <v>0</v>
          </cell>
          <cell r="BF10">
            <v>0</v>
          </cell>
          <cell r="BG10">
            <v>0</v>
          </cell>
          <cell r="BH10">
            <v>0</v>
          </cell>
          <cell r="BI10">
            <v>0</v>
          </cell>
          <cell r="BJ10">
            <v>0</v>
          </cell>
          <cell r="BK10">
            <v>226.77</v>
          </cell>
        </row>
        <row r="11">
          <cell r="B11">
            <v>122</v>
          </cell>
          <cell r="C11" t="str">
            <v>CHIANG</v>
          </cell>
          <cell r="D11" t="str">
            <v>YANDAN</v>
          </cell>
          <cell r="E11">
            <v>43982</v>
          </cell>
          <cell r="F11">
            <v>3587.5</v>
          </cell>
          <cell r="G11">
            <v>1.66</v>
          </cell>
          <cell r="H11">
            <v>0</v>
          </cell>
          <cell r="I11">
            <v>0</v>
          </cell>
          <cell r="J11">
            <v>-62.5</v>
          </cell>
          <cell r="K11">
            <v>0</v>
          </cell>
          <cell r="L11">
            <v>12.09</v>
          </cell>
          <cell r="M11">
            <v>-12.09</v>
          </cell>
          <cell r="N11">
            <v>0</v>
          </cell>
          <cell r="O11">
            <v>0</v>
          </cell>
          <cell r="P11">
            <v>0</v>
          </cell>
          <cell r="Q11">
            <v>1.66</v>
          </cell>
          <cell r="R11">
            <v>0</v>
          </cell>
          <cell r="S11">
            <v>0</v>
          </cell>
          <cell r="T11">
            <v>0</v>
          </cell>
          <cell r="U11">
            <v>0</v>
          </cell>
          <cell r="V11">
            <v>20.83</v>
          </cell>
          <cell r="W11">
            <v>0</v>
          </cell>
          <cell r="X11">
            <v>0</v>
          </cell>
          <cell r="Y11">
            <v>0</v>
          </cell>
          <cell r="Z11">
            <v>0</v>
          </cell>
          <cell r="AA11">
            <v>0</v>
          </cell>
          <cell r="AB11">
            <v>0</v>
          </cell>
          <cell r="AC11">
            <v>0</v>
          </cell>
          <cell r="AD11">
            <v>143.57</v>
          </cell>
          <cell r="AE11">
            <v>0</v>
          </cell>
          <cell r="AF11">
            <v>0</v>
          </cell>
          <cell r="AG11">
            <v>2867.89</v>
          </cell>
          <cell r="AH11">
            <v>0</v>
          </cell>
          <cell r="AI11">
            <v>0</v>
          </cell>
          <cell r="AJ11">
            <v>3412.67</v>
          </cell>
          <cell r="AK11">
            <v>333.56</v>
          </cell>
          <cell r="AL11">
            <v>3556.24</v>
          </cell>
          <cell r="AM11">
            <v>51.57</v>
          </cell>
          <cell r="AN11" t="str">
            <v>TX</v>
          </cell>
          <cell r="AO11" t="str">
            <v>53-TX</v>
          </cell>
          <cell r="AP11">
            <v>3556.24</v>
          </cell>
          <cell r="AQ11">
            <v>51.57</v>
          </cell>
          <cell r="AR11">
            <v>0</v>
          </cell>
          <cell r="AS11">
            <v>0</v>
          </cell>
          <cell r="AT11">
            <v>3556.24</v>
          </cell>
          <cell r="AU11">
            <v>220.49</v>
          </cell>
          <cell r="AV11">
            <v>0</v>
          </cell>
          <cell r="AW11">
            <v>3556.24</v>
          </cell>
          <cell r="AX11">
            <v>220.49</v>
          </cell>
          <cell r="AY11">
            <v>0</v>
          </cell>
          <cell r="BA11">
            <v>0</v>
          </cell>
          <cell r="BB11">
            <v>0</v>
          </cell>
          <cell r="BC11">
            <v>0</v>
          </cell>
          <cell r="BD11">
            <v>0</v>
          </cell>
          <cell r="BE11">
            <v>0</v>
          </cell>
          <cell r="BF11">
            <v>0</v>
          </cell>
          <cell r="BG11">
            <v>0</v>
          </cell>
          <cell r="BH11">
            <v>0</v>
          </cell>
          <cell r="BI11">
            <v>0</v>
          </cell>
          <cell r="BJ11">
            <v>0</v>
          </cell>
          <cell r="BK11">
            <v>143.56</v>
          </cell>
        </row>
        <row r="12">
          <cell r="B12">
            <v>151</v>
          </cell>
          <cell r="C12" t="str">
            <v>CLELAND</v>
          </cell>
          <cell r="D12" t="str">
            <v>RANDY</v>
          </cell>
          <cell r="E12">
            <v>43982</v>
          </cell>
          <cell r="F12">
            <v>5500</v>
          </cell>
          <cell r="G12">
            <v>22.73</v>
          </cell>
          <cell r="H12">
            <v>0</v>
          </cell>
          <cell r="I12">
            <v>0</v>
          </cell>
          <cell r="J12">
            <v>-62.5</v>
          </cell>
          <cell r="K12">
            <v>0</v>
          </cell>
          <cell r="L12">
            <v>3.14</v>
          </cell>
          <cell r="M12">
            <v>-3.14</v>
          </cell>
          <cell r="N12">
            <v>-0.6</v>
          </cell>
          <cell r="O12">
            <v>-60.95</v>
          </cell>
          <cell r="P12">
            <v>0</v>
          </cell>
          <cell r="Q12">
            <v>22.73</v>
          </cell>
          <cell r="R12">
            <v>0</v>
          </cell>
          <cell r="S12">
            <v>0</v>
          </cell>
          <cell r="T12">
            <v>0</v>
          </cell>
          <cell r="U12">
            <v>0</v>
          </cell>
          <cell r="V12">
            <v>0</v>
          </cell>
          <cell r="W12">
            <v>0</v>
          </cell>
          <cell r="X12">
            <v>0</v>
          </cell>
          <cell r="Y12">
            <v>0</v>
          </cell>
          <cell r="Z12">
            <v>0</v>
          </cell>
          <cell r="AA12">
            <v>0.6</v>
          </cell>
          <cell r="AB12">
            <v>60.95</v>
          </cell>
          <cell r="AC12">
            <v>0</v>
          </cell>
          <cell r="AD12">
            <v>331.36</v>
          </cell>
          <cell r="AE12">
            <v>0</v>
          </cell>
          <cell r="AF12">
            <v>0</v>
          </cell>
          <cell r="AG12">
            <v>4141.71</v>
          </cell>
          <cell r="AH12">
            <v>0</v>
          </cell>
          <cell r="AI12">
            <v>0</v>
          </cell>
          <cell r="AJ12">
            <v>5187.63</v>
          </cell>
          <cell r="AK12">
            <v>602.54999999999995</v>
          </cell>
          <cell r="AL12">
            <v>5518.99</v>
          </cell>
          <cell r="AM12">
            <v>80.02</v>
          </cell>
          <cell r="AN12" t="str">
            <v>TX</v>
          </cell>
          <cell r="AO12" t="str">
            <v>53-TX</v>
          </cell>
          <cell r="AP12">
            <v>5518.99</v>
          </cell>
          <cell r="AQ12">
            <v>80.03</v>
          </cell>
          <cell r="AR12">
            <v>0</v>
          </cell>
          <cell r="AS12">
            <v>0</v>
          </cell>
          <cell r="AT12">
            <v>5518.99</v>
          </cell>
          <cell r="AU12">
            <v>342.17</v>
          </cell>
          <cell r="AV12">
            <v>0</v>
          </cell>
          <cell r="AW12">
            <v>5518.99</v>
          </cell>
          <cell r="AX12">
            <v>342.18</v>
          </cell>
          <cell r="AY12">
            <v>0</v>
          </cell>
          <cell r="BA12">
            <v>0</v>
          </cell>
          <cell r="BB12">
            <v>0</v>
          </cell>
          <cell r="BC12">
            <v>0</v>
          </cell>
          <cell r="BD12">
            <v>0</v>
          </cell>
          <cell r="BE12">
            <v>0</v>
          </cell>
          <cell r="BF12">
            <v>0</v>
          </cell>
          <cell r="BG12">
            <v>0</v>
          </cell>
          <cell r="BH12">
            <v>0</v>
          </cell>
          <cell r="BI12">
            <v>0</v>
          </cell>
          <cell r="BJ12">
            <v>0</v>
          </cell>
          <cell r="BK12">
            <v>220.91</v>
          </cell>
        </row>
        <row r="13">
          <cell r="B13">
            <v>145</v>
          </cell>
          <cell r="C13" t="str">
            <v>CRITCHLEY</v>
          </cell>
          <cell r="D13" t="str">
            <v>JASON</v>
          </cell>
          <cell r="E13">
            <v>43982</v>
          </cell>
          <cell r="F13">
            <v>5354.17</v>
          </cell>
          <cell r="G13">
            <v>5.92</v>
          </cell>
          <cell r="H13">
            <v>0</v>
          </cell>
          <cell r="I13">
            <v>0</v>
          </cell>
          <cell r="J13">
            <v>-62.5</v>
          </cell>
          <cell r="K13">
            <v>0</v>
          </cell>
          <cell r="L13">
            <v>12.09</v>
          </cell>
          <cell r="M13">
            <v>-12.09</v>
          </cell>
          <cell r="N13">
            <v>0</v>
          </cell>
          <cell r="O13">
            <v>-26.21</v>
          </cell>
          <cell r="P13">
            <v>0</v>
          </cell>
          <cell r="Q13">
            <v>5.92</v>
          </cell>
          <cell r="R13">
            <v>219.68</v>
          </cell>
          <cell r="S13">
            <v>0</v>
          </cell>
          <cell r="T13">
            <v>0</v>
          </cell>
          <cell r="U13">
            <v>0</v>
          </cell>
          <cell r="V13">
            <v>114.58</v>
          </cell>
          <cell r="W13">
            <v>0</v>
          </cell>
          <cell r="X13">
            <v>0</v>
          </cell>
          <cell r="Y13">
            <v>0</v>
          </cell>
          <cell r="Z13">
            <v>0</v>
          </cell>
          <cell r="AA13">
            <v>0</v>
          </cell>
          <cell r="AB13">
            <v>26.21</v>
          </cell>
          <cell r="AC13">
            <v>0</v>
          </cell>
          <cell r="AD13">
            <v>214.4</v>
          </cell>
          <cell r="AE13">
            <v>250</v>
          </cell>
          <cell r="AF13">
            <v>0</v>
          </cell>
          <cell r="AG13">
            <v>3259.45</v>
          </cell>
          <cell r="AH13">
            <v>0</v>
          </cell>
          <cell r="AI13">
            <v>0</v>
          </cell>
          <cell r="AJ13">
            <v>5019.0200000000004</v>
          </cell>
          <cell r="AK13">
            <v>919.9</v>
          </cell>
          <cell r="AL13">
            <v>5233.42</v>
          </cell>
          <cell r="AM13">
            <v>75.88</v>
          </cell>
          <cell r="AN13" t="str">
            <v>TX</v>
          </cell>
          <cell r="AO13" t="str">
            <v>53-TX</v>
          </cell>
          <cell r="AP13">
            <v>5233.42</v>
          </cell>
          <cell r="AQ13">
            <v>75.88</v>
          </cell>
          <cell r="AR13">
            <v>0</v>
          </cell>
          <cell r="AS13">
            <v>0</v>
          </cell>
          <cell r="AT13">
            <v>5233.42</v>
          </cell>
          <cell r="AU13">
            <v>324.48</v>
          </cell>
          <cell r="AV13">
            <v>0</v>
          </cell>
          <cell r="AW13">
            <v>5233.42</v>
          </cell>
          <cell r="AX13">
            <v>324.47000000000003</v>
          </cell>
          <cell r="AY13">
            <v>0</v>
          </cell>
          <cell r="BA13">
            <v>0</v>
          </cell>
          <cell r="BB13">
            <v>0</v>
          </cell>
          <cell r="BC13">
            <v>0</v>
          </cell>
          <cell r="BD13">
            <v>0</v>
          </cell>
          <cell r="BE13">
            <v>0</v>
          </cell>
          <cell r="BF13">
            <v>0</v>
          </cell>
          <cell r="BG13">
            <v>0</v>
          </cell>
          <cell r="BH13">
            <v>0</v>
          </cell>
          <cell r="BI13">
            <v>0</v>
          </cell>
          <cell r="BJ13">
            <v>0</v>
          </cell>
          <cell r="BK13">
            <v>214.39</v>
          </cell>
        </row>
        <row r="14">
          <cell r="B14">
            <v>86</v>
          </cell>
          <cell r="C14" t="str">
            <v>CROWDER</v>
          </cell>
          <cell r="D14" t="str">
            <v>JOSEPH CALVIN</v>
          </cell>
          <cell r="E14">
            <v>43982</v>
          </cell>
          <cell r="F14">
            <v>21875</v>
          </cell>
          <cell r="G14">
            <v>0</v>
          </cell>
          <cell r="H14">
            <v>0</v>
          </cell>
          <cell r="I14">
            <v>0</v>
          </cell>
          <cell r="J14">
            <v>-62.5</v>
          </cell>
          <cell r="K14">
            <v>0</v>
          </cell>
          <cell r="L14">
            <v>12.09</v>
          </cell>
          <cell r="M14">
            <v>-12.09</v>
          </cell>
          <cell r="N14">
            <v>-1.65</v>
          </cell>
          <cell r="O14">
            <v>0</v>
          </cell>
          <cell r="P14">
            <v>0</v>
          </cell>
          <cell r="Q14">
            <v>0</v>
          </cell>
          <cell r="R14">
            <v>0</v>
          </cell>
          <cell r="S14">
            <v>0</v>
          </cell>
          <cell r="T14">
            <v>0</v>
          </cell>
          <cell r="U14">
            <v>0</v>
          </cell>
          <cell r="V14">
            <v>114.58</v>
          </cell>
          <cell r="W14">
            <v>196.25</v>
          </cell>
          <cell r="X14">
            <v>1093.75</v>
          </cell>
          <cell r="Y14">
            <v>0</v>
          </cell>
          <cell r="Z14">
            <v>0</v>
          </cell>
          <cell r="AA14">
            <v>1.65</v>
          </cell>
          <cell r="AB14">
            <v>0</v>
          </cell>
          <cell r="AC14">
            <v>0</v>
          </cell>
          <cell r="AD14">
            <v>0</v>
          </cell>
          <cell r="AE14">
            <v>9479.65</v>
          </cell>
          <cell r="AF14">
            <v>0</v>
          </cell>
          <cell r="AG14">
            <v>200</v>
          </cell>
          <cell r="AH14">
            <v>5374</v>
          </cell>
          <cell r="AI14">
            <v>0</v>
          </cell>
          <cell r="AJ14">
            <v>21746.68</v>
          </cell>
          <cell r="AK14">
            <v>5149.34</v>
          </cell>
          <cell r="AL14">
            <v>21805.8</v>
          </cell>
          <cell r="AM14">
            <v>316.19</v>
          </cell>
          <cell r="AN14" t="str">
            <v>TX</v>
          </cell>
          <cell r="AO14" t="str">
            <v>53-TX</v>
          </cell>
          <cell r="AP14">
            <v>21805.8</v>
          </cell>
          <cell r="AQ14">
            <v>316.18</v>
          </cell>
          <cell r="AR14">
            <v>21805.8</v>
          </cell>
          <cell r="AS14">
            <v>196.25</v>
          </cell>
          <cell r="AT14">
            <v>0</v>
          </cell>
          <cell r="AU14">
            <v>0</v>
          </cell>
          <cell r="AV14">
            <v>0</v>
          </cell>
          <cell r="AW14">
            <v>0</v>
          </cell>
          <cell r="AX14">
            <v>0</v>
          </cell>
          <cell r="AY14">
            <v>0</v>
          </cell>
          <cell r="BA14">
            <v>0</v>
          </cell>
          <cell r="BB14">
            <v>0</v>
          </cell>
          <cell r="BC14">
            <v>0</v>
          </cell>
          <cell r="BD14">
            <v>0</v>
          </cell>
          <cell r="BE14">
            <v>0</v>
          </cell>
          <cell r="BF14">
            <v>0</v>
          </cell>
          <cell r="BG14">
            <v>0</v>
          </cell>
          <cell r="BH14">
            <v>0</v>
          </cell>
          <cell r="BI14">
            <v>0</v>
          </cell>
          <cell r="BJ14">
            <v>59.12</v>
          </cell>
          <cell r="BK14">
            <v>875</v>
          </cell>
        </row>
        <row r="15">
          <cell r="B15">
            <v>152</v>
          </cell>
          <cell r="C15" t="str">
            <v>CURRY</v>
          </cell>
          <cell r="D15" t="str">
            <v>CHRISTI</v>
          </cell>
          <cell r="E15">
            <v>43982</v>
          </cell>
          <cell r="F15">
            <v>3250</v>
          </cell>
          <cell r="G15">
            <v>3.22</v>
          </cell>
          <cell r="H15">
            <v>0</v>
          </cell>
          <cell r="I15">
            <v>0</v>
          </cell>
          <cell r="J15">
            <v>-62.5</v>
          </cell>
          <cell r="K15">
            <v>0</v>
          </cell>
          <cell r="L15">
            <v>8.09</v>
          </cell>
          <cell r="M15">
            <v>-8.09</v>
          </cell>
          <cell r="N15">
            <v>-1.04</v>
          </cell>
          <cell r="O15">
            <v>0</v>
          </cell>
          <cell r="P15">
            <v>0</v>
          </cell>
          <cell r="Q15">
            <v>3.22</v>
          </cell>
          <cell r="R15">
            <v>0</v>
          </cell>
          <cell r="S15">
            <v>100</v>
          </cell>
          <cell r="T15">
            <v>0</v>
          </cell>
          <cell r="U15">
            <v>0</v>
          </cell>
          <cell r="V15">
            <v>0</v>
          </cell>
          <cell r="W15">
            <v>0</v>
          </cell>
          <cell r="X15">
            <v>0</v>
          </cell>
          <cell r="Y15">
            <v>0</v>
          </cell>
          <cell r="Z15">
            <v>0</v>
          </cell>
          <cell r="AA15">
            <v>1.04</v>
          </cell>
          <cell r="AB15">
            <v>0</v>
          </cell>
          <cell r="AC15">
            <v>0</v>
          </cell>
          <cell r="AD15">
            <v>130.13</v>
          </cell>
          <cell r="AE15">
            <v>100</v>
          </cell>
          <cell r="AF15">
            <v>100</v>
          </cell>
          <cell r="AG15">
            <v>2179.89</v>
          </cell>
          <cell r="AH15">
            <v>0</v>
          </cell>
          <cell r="AI15">
            <v>0</v>
          </cell>
          <cell r="AJ15">
            <v>3013.96</v>
          </cell>
          <cell r="AK15">
            <v>452.83</v>
          </cell>
          <cell r="AL15">
            <v>3144.09</v>
          </cell>
          <cell r="AM15">
            <v>45.59</v>
          </cell>
          <cell r="AN15" t="str">
            <v>TX</v>
          </cell>
          <cell r="AO15" t="str">
            <v>53-TX</v>
          </cell>
          <cell r="AP15">
            <v>3144.09</v>
          </cell>
          <cell r="AQ15">
            <v>45.59</v>
          </cell>
          <cell r="AR15">
            <v>0</v>
          </cell>
          <cell r="AS15">
            <v>0</v>
          </cell>
          <cell r="AT15">
            <v>3144.09</v>
          </cell>
          <cell r="AU15">
            <v>194.93</v>
          </cell>
          <cell r="AV15">
            <v>0</v>
          </cell>
          <cell r="AW15">
            <v>3144.09</v>
          </cell>
          <cell r="AX15">
            <v>194.93</v>
          </cell>
          <cell r="AY15">
            <v>0</v>
          </cell>
          <cell r="BA15">
            <v>0</v>
          </cell>
          <cell r="BB15">
            <v>0</v>
          </cell>
          <cell r="BC15">
            <v>0</v>
          </cell>
          <cell r="BD15">
            <v>0</v>
          </cell>
          <cell r="BE15">
            <v>0</v>
          </cell>
          <cell r="BF15">
            <v>0</v>
          </cell>
          <cell r="BG15">
            <v>0</v>
          </cell>
          <cell r="BH15">
            <v>0</v>
          </cell>
          <cell r="BI15">
            <v>0</v>
          </cell>
          <cell r="BJ15">
            <v>0</v>
          </cell>
          <cell r="BK15">
            <v>130.32</v>
          </cell>
        </row>
        <row r="16">
          <cell r="B16">
            <v>89</v>
          </cell>
          <cell r="C16" t="str">
            <v>DRYJANSKI</v>
          </cell>
          <cell r="D16" t="str">
            <v>MICHAEL</v>
          </cell>
          <cell r="E16">
            <v>43982</v>
          </cell>
          <cell r="F16">
            <v>6354.17</v>
          </cell>
          <cell r="G16">
            <v>31.43</v>
          </cell>
          <cell r="H16">
            <v>0</v>
          </cell>
          <cell r="I16">
            <v>12.72</v>
          </cell>
          <cell r="J16">
            <v>-62.5</v>
          </cell>
          <cell r="K16">
            <v>0</v>
          </cell>
          <cell r="L16">
            <v>12.09</v>
          </cell>
          <cell r="M16">
            <v>-12.09</v>
          </cell>
          <cell r="N16">
            <v>-1.65</v>
          </cell>
          <cell r="O16">
            <v>-90.88</v>
          </cell>
          <cell r="P16">
            <v>0</v>
          </cell>
          <cell r="Q16">
            <v>31.43</v>
          </cell>
          <cell r="R16">
            <v>0</v>
          </cell>
          <cell r="S16">
            <v>0</v>
          </cell>
          <cell r="T16">
            <v>18.350000000000001</v>
          </cell>
          <cell r="U16">
            <v>0</v>
          </cell>
          <cell r="V16">
            <v>114.58</v>
          </cell>
          <cell r="W16">
            <v>0</v>
          </cell>
          <cell r="X16">
            <v>0</v>
          </cell>
          <cell r="Y16">
            <v>0</v>
          </cell>
          <cell r="Z16">
            <v>0</v>
          </cell>
          <cell r="AA16">
            <v>1.65</v>
          </cell>
          <cell r="AB16">
            <v>90.88</v>
          </cell>
          <cell r="AC16">
            <v>0</v>
          </cell>
          <cell r="AD16">
            <v>383.14</v>
          </cell>
          <cell r="AE16">
            <v>0</v>
          </cell>
          <cell r="AF16">
            <v>0</v>
          </cell>
          <cell r="AG16">
            <v>4873.1400000000003</v>
          </cell>
          <cell r="AH16">
            <v>0</v>
          </cell>
          <cell r="AI16">
            <v>0</v>
          </cell>
          <cell r="AJ16">
            <v>5843.07</v>
          </cell>
          <cell r="AK16">
            <v>431.44</v>
          </cell>
          <cell r="AL16">
            <v>6257.28</v>
          </cell>
          <cell r="AM16">
            <v>90.73</v>
          </cell>
          <cell r="AN16" t="str">
            <v>TX</v>
          </cell>
          <cell r="AO16" t="str">
            <v>53-TX</v>
          </cell>
          <cell r="AP16">
            <v>6257.28</v>
          </cell>
          <cell r="AQ16">
            <v>90.73</v>
          </cell>
          <cell r="AR16">
            <v>0</v>
          </cell>
          <cell r="AS16">
            <v>0</v>
          </cell>
          <cell r="AT16">
            <v>6257.28</v>
          </cell>
          <cell r="AU16">
            <v>387.95</v>
          </cell>
          <cell r="AV16">
            <v>0</v>
          </cell>
          <cell r="AW16">
            <v>6257.28</v>
          </cell>
          <cell r="AX16">
            <v>387.95</v>
          </cell>
          <cell r="AY16">
            <v>0</v>
          </cell>
          <cell r="AZ16" t="str">
            <v>TX</v>
          </cell>
          <cell r="BA16">
            <v>0</v>
          </cell>
          <cell r="BB16">
            <v>0</v>
          </cell>
          <cell r="BC16">
            <v>0</v>
          </cell>
          <cell r="BD16">
            <v>0</v>
          </cell>
          <cell r="BE16">
            <v>0</v>
          </cell>
          <cell r="BF16">
            <v>0</v>
          </cell>
          <cell r="BG16">
            <v>0</v>
          </cell>
          <cell r="BH16">
            <v>0</v>
          </cell>
          <cell r="BI16">
            <v>0</v>
          </cell>
          <cell r="BJ16">
            <v>0</v>
          </cell>
          <cell r="BK16">
            <v>255.42</v>
          </cell>
        </row>
        <row r="17">
          <cell r="B17">
            <v>168</v>
          </cell>
          <cell r="C17" t="str">
            <v>EASON</v>
          </cell>
          <cell r="D17" t="str">
            <v>JAMES</v>
          </cell>
          <cell r="E17">
            <v>43982</v>
          </cell>
          <cell r="F17">
            <v>5401.69</v>
          </cell>
          <cell r="G17">
            <v>9.1999999999999993</v>
          </cell>
          <cell r="H17">
            <v>0</v>
          </cell>
          <cell r="I17">
            <v>0</v>
          </cell>
          <cell r="J17">
            <v>0</v>
          </cell>
          <cell r="K17">
            <v>0</v>
          </cell>
          <cell r="L17">
            <v>12.09</v>
          </cell>
          <cell r="M17">
            <v>-12.09</v>
          </cell>
          <cell r="N17">
            <v>-1.65</v>
          </cell>
          <cell r="O17">
            <v>-23.39</v>
          </cell>
          <cell r="P17">
            <v>0</v>
          </cell>
          <cell r="Q17">
            <v>9.1999999999999993</v>
          </cell>
          <cell r="R17">
            <v>0</v>
          </cell>
          <cell r="S17">
            <v>125</v>
          </cell>
          <cell r="T17">
            <v>0</v>
          </cell>
          <cell r="U17">
            <v>0</v>
          </cell>
          <cell r="V17">
            <v>0</v>
          </cell>
          <cell r="W17">
            <v>0</v>
          </cell>
          <cell r="X17">
            <v>0</v>
          </cell>
          <cell r="Y17">
            <v>0</v>
          </cell>
          <cell r="Z17">
            <v>0</v>
          </cell>
          <cell r="AA17">
            <v>1.65</v>
          </cell>
          <cell r="AB17">
            <v>23.39</v>
          </cell>
          <cell r="AC17">
            <v>0</v>
          </cell>
          <cell r="AD17">
            <v>865.74</v>
          </cell>
          <cell r="AE17">
            <v>0</v>
          </cell>
          <cell r="AF17">
            <v>0</v>
          </cell>
          <cell r="AG17">
            <v>3468.6</v>
          </cell>
          <cell r="AH17">
            <v>0</v>
          </cell>
          <cell r="AI17">
            <v>0</v>
          </cell>
          <cell r="AJ17">
            <v>4406.41</v>
          </cell>
          <cell r="AK17">
            <v>287.10000000000002</v>
          </cell>
          <cell r="AL17">
            <v>5272.15</v>
          </cell>
          <cell r="AM17">
            <v>76.45</v>
          </cell>
          <cell r="AN17" t="str">
            <v>IL</v>
          </cell>
          <cell r="AO17" t="str">
            <v>43-IL</v>
          </cell>
          <cell r="AP17">
            <v>5272.15</v>
          </cell>
          <cell r="AQ17">
            <v>76.45</v>
          </cell>
          <cell r="AR17">
            <v>0</v>
          </cell>
          <cell r="AS17">
            <v>0</v>
          </cell>
          <cell r="AT17">
            <v>5272.15</v>
          </cell>
          <cell r="AU17">
            <v>326.87</v>
          </cell>
          <cell r="AV17">
            <v>0</v>
          </cell>
          <cell r="AW17">
            <v>5272.15</v>
          </cell>
          <cell r="AX17">
            <v>326.87</v>
          </cell>
          <cell r="AY17">
            <v>0</v>
          </cell>
          <cell r="AZ17" t="str">
            <v>KY</v>
          </cell>
          <cell r="BA17">
            <v>4406.41</v>
          </cell>
          <cell r="BB17">
            <v>214.8</v>
          </cell>
          <cell r="BC17">
            <v>0</v>
          </cell>
          <cell r="BD17">
            <v>0</v>
          </cell>
          <cell r="BE17">
            <v>0</v>
          </cell>
          <cell r="BF17">
            <v>0</v>
          </cell>
          <cell r="BG17">
            <v>0</v>
          </cell>
          <cell r="BH17">
            <v>0</v>
          </cell>
          <cell r="BI17">
            <v>0</v>
          </cell>
          <cell r="BJ17">
            <v>0</v>
          </cell>
          <cell r="BK17">
            <v>216.44</v>
          </cell>
        </row>
        <row r="18">
          <cell r="B18">
            <v>55</v>
          </cell>
          <cell r="C18" t="str">
            <v>EMERY</v>
          </cell>
          <cell r="D18" t="str">
            <v>NANCY BETH</v>
          </cell>
          <cell r="E18">
            <v>43982</v>
          </cell>
          <cell r="F18">
            <v>15306.67</v>
          </cell>
          <cell r="G18">
            <v>0</v>
          </cell>
          <cell r="H18">
            <v>0</v>
          </cell>
          <cell r="I18">
            <v>0</v>
          </cell>
          <cell r="J18">
            <v>-62.5</v>
          </cell>
          <cell r="K18">
            <v>0</v>
          </cell>
          <cell r="L18">
            <v>3.14</v>
          </cell>
          <cell r="M18">
            <v>-3.14</v>
          </cell>
          <cell r="N18">
            <v>-0.6</v>
          </cell>
          <cell r="O18">
            <v>0</v>
          </cell>
          <cell r="P18">
            <v>0</v>
          </cell>
          <cell r="Q18">
            <v>0</v>
          </cell>
          <cell r="R18">
            <v>0</v>
          </cell>
          <cell r="S18">
            <v>0</v>
          </cell>
          <cell r="T18">
            <v>0</v>
          </cell>
          <cell r="U18">
            <v>0</v>
          </cell>
          <cell r="V18">
            <v>114.58</v>
          </cell>
          <cell r="W18">
            <v>137.16999999999999</v>
          </cell>
          <cell r="X18">
            <v>0</v>
          </cell>
          <cell r="Y18">
            <v>0</v>
          </cell>
          <cell r="Z18">
            <v>0</v>
          </cell>
          <cell r="AA18">
            <v>0.6</v>
          </cell>
          <cell r="AB18">
            <v>0</v>
          </cell>
          <cell r="AC18">
            <v>0</v>
          </cell>
          <cell r="AD18">
            <v>0</v>
          </cell>
          <cell r="AE18">
            <v>250</v>
          </cell>
          <cell r="AF18">
            <v>0</v>
          </cell>
          <cell r="AG18">
            <v>10432.36</v>
          </cell>
          <cell r="AH18">
            <v>0</v>
          </cell>
          <cell r="AI18">
            <v>0</v>
          </cell>
          <cell r="AJ18">
            <v>15188.35</v>
          </cell>
          <cell r="AK18">
            <v>4210.32</v>
          </cell>
          <cell r="AL18">
            <v>15241.36</v>
          </cell>
          <cell r="AM18">
            <v>221</v>
          </cell>
          <cell r="AN18" t="str">
            <v>TX</v>
          </cell>
          <cell r="AO18" t="str">
            <v>53-TX</v>
          </cell>
          <cell r="AP18">
            <v>15241.36</v>
          </cell>
          <cell r="AQ18">
            <v>221</v>
          </cell>
          <cell r="AR18">
            <v>15241.36</v>
          </cell>
          <cell r="AS18">
            <v>137.16999999999999</v>
          </cell>
          <cell r="AT18">
            <v>0</v>
          </cell>
          <cell r="AU18">
            <v>0</v>
          </cell>
          <cell r="AV18">
            <v>0</v>
          </cell>
          <cell r="AW18">
            <v>0</v>
          </cell>
          <cell r="AX18">
            <v>0</v>
          </cell>
          <cell r="AY18">
            <v>0</v>
          </cell>
          <cell r="BA18">
            <v>0</v>
          </cell>
          <cell r="BB18">
            <v>0</v>
          </cell>
          <cell r="BC18">
            <v>0</v>
          </cell>
          <cell r="BD18">
            <v>0</v>
          </cell>
          <cell r="BE18">
            <v>0</v>
          </cell>
          <cell r="BF18">
            <v>0</v>
          </cell>
          <cell r="BG18">
            <v>0</v>
          </cell>
          <cell r="BH18">
            <v>0</v>
          </cell>
          <cell r="BI18">
            <v>0</v>
          </cell>
          <cell r="BJ18">
            <v>53.01</v>
          </cell>
          <cell r="BK18">
            <v>0</v>
          </cell>
        </row>
        <row r="19">
          <cell r="B19">
            <v>157</v>
          </cell>
          <cell r="C19" t="str">
            <v>EVANS</v>
          </cell>
          <cell r="D19" t="str">
            <v>RICHARD JOHN</v>
          </cell>
          <cell r="E19">
            <v>43982</v>
          </cell>
          <cell r="F19">
            <v>11194.04</v>
          </cell>
          <cell r="G19">
            <v>0</v>
          </cell>
          <cell r="H19">
            <v>0</v>
          </cell>
          <cell r="I19">
            <v>0</v>
          </cell>
          <cell r="J19">
            <v>-62.5</v>
          </cell>
          <cell r="K19">
            <v>0</v>
          </cell>
          <cell r="L19">
            <v>12.09</v>
          </cell>
          <cell r="M19">
            <v>-12.09</v>
          </cell>
          <cell r="N19">
            <v>-1.65</v>
          </cell>
          <cell r="O19">
            <v>0</v>
          </cell>
          <cell r="P19">
            <v>0</v>
          </cell>
          <cell r="Q19">
            <v>0</v>
          </cell>
          <cell r="R19">
            <v>0</v>
          </cell>
          <cell r="S19">
            <v>0</v>
          </cell>
          <cell r="T19">
            <v>0</v>
          </cell>
          <cell r="U19">
            <v>0</v>
          </cell>
          <cell r="V19">
            <v>114.58</v>
          </cell>
          <cell r="W19">
            <v>100.02</v>
          </cell>
          <cell r="X19">
            <v>0</v>
          </cell>
          <cell r="Y19">
            <v>0</v>
          </cell>
          <cell r="Z19">
            <v>0</v>
          </cell>
          <cell r="AA19">
            <v>1.65</v>
          </cell>
          <cell r="AB19">
            <v>0</v>
          </cell>
          <cell r="AC19">
            <v>0</v>
          </cell>
          <cell r="AD19">
            <v>447.76</v>
          </cell>
          <cell r="AE19">
            <v>0</v>
          </cell>
          <cell r="AF19">
            <v>0</v>
          </cell>
          <cell r="AG19">
            <v>7808.62</v>
          </cell>
          <cell r="AH19">
            <v>0</v>
          </cell>
          <cell r="AI19">
            <v>0</v>
          </cell>
          <cell r="AJ19">
            <v>10617.96</v>
          </cell>
          <cell r="AK19">
            <v>2610.6799999999998</v>
          </cell>
          <cell r="AL19">
            <v>11112.73</v>
          </cell>
          <cell r="AM19">
            <v>161.13999999999999</v>
          </cell>
          <cell r="AN19" t="str">
            <v>TX</v>
          </cell>
          <cell r="AO19" t="str">
            <v>53-TX</v>
          </cell>
          <cell r="AP19">
            <v>11112.73</v>
          </cell>
          <cell r="AQ19">
            <v>161.13</v>
          </cell>
          <cell r="AR19">
            <v>11112.73</v>
          </cell>
          <cell r="AS19">
            <v>100.02</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47.01</v>
          </cell>
          <cell r="BK19">
            <v>447.76</v>
          </cell>
        </row>
        <row r="20">
          <cell r="B20">
            <v>146</v>
          </cell>
          <cell r="C20" t="str">
            <v>HANNA</v>
          </cell>
          <cell r="D20" t="str">
            <v>SAMEH</v>
          </cell>
          <cell r="E20">
            <v>43982</v>
          </cell>
          <cell r="F20">
            <v>5083.33</v>
          </cell>
          <cell r="G20">
            <v>5.4</v>
          </cell>
          <cell r="H20">
            <v>0</v>
          </cell>
          <cell r="I20">
            <v>30.63</v>
          </cell>
          <cell r="J20">
            <v>-62.5</v>
          </cell>
          <cell r="K20">
            <v>50.85</v>
          </cell>
          <cell r="L20">
            <v>12.09</v>
          </cell>
          <cell r="M20">
            <v>-12.09</v>
          </cell>
          <cell r="N20">
            <v>-1.65</v>
          </cell>
          <cell r="O20">
            <v>-69.31</v>
          </cell>
          <cell r="P20">
            <v>0</v>
          </cell>
          <cell r="Q20">
            <v>5.4</v>
          </cell>
          <cell r="R20">
            <v>0</v>
          </cell>
          <cell r="S20">
            <v>0</v>
          </cell>
          <cell r="T20">
            <v>22.77</v>
          </cell>
          <cell r="U20">
            <v>0</v>
          </cell>
          <cell r="V20">
            <v>114.58</v>
          </cell>
          <cell r="W20">
            <v>0</v>
          </cell>
          <cell r="X20">
            <v>0</v>
          </cell>
          <cell r="Y20">
            <v>0</v>
          </cell>
          <cell r="Z20">
            <v>0</v>
          </cell>
          <cell r="AA20">
            <v>1.65</v>
          </cell>
          <cell r="AB20">
            <v>69.31</v>
          </cell>
          <cell r="AC20">
            <v>0</v>
          </cell>
          <cell r="AD20">
            <v>356.21</v>
          </cell>
          <cell r="AE20">
            <v>0</v>
          </cell>
          <cell r="AF20">
            <v>0</v>
          </cell>
          <cell r="AG20">
            <v>3745.63</v>
          </cell>
          <cell r="AH20">
            <v>0</v>
          </cell>
          <cell r="AI20">
            <v>0</v>
          </cell>
          <cell r="AJ20">
            <v>4550.8</v>
          </cell>
          <cell r="AK20">
            <v>362.65</v>
          </cell>
          <cell r="AL20">
            <v>4960.41</v>
          </cell>
          <cell r="AM20">
            <v>71.92</v>
          </cell>
          <cell r="AN20" t="str">
            <v>TX</v>
          </cell>
          <cell r="AO20" t="str">
            <v>53-TX</v>
          </cell>
          <cell r="AP20">
            <v>4960.41</v>
          </cell>
          <cell r="AQ20">
            <v>71.930000000000007</v>
          </cell>
          <cell r="AR20">
            <v>0</v>
          </cell>
          <cell r="AS20">
            <v>0</v>
          </cell>
          <cell r="AT20">
            <v>4960.41</v>
          </cell>
          <cell r="AU20">
            <v>307.54000000000002</v>
          </cell>
          <cell r="AV20">
            <v>0</v>
          </cell>
          <cell r="AW20">
            <v>4960.41</v>
          </cell>
          <cell r="AX20">
            <v>307.55</v>
          </cell>
          <cell r="AY20">
            <v>0</v>
          </cell>
          <cell r="AZ20" t="str">
            <v>TX</v>
          </cell>
          <cell r="BA20">
            <v>0</v>
          </cell>
          <cell r="BB20">
            <v>0</v>
          </cell>
          <cell r="BC20">
            <v>0</v>
          </cell>
          <cell r="BD20">
            <v>0</v>
          </cell>
          <cell r="BE20">
            <v>0</v>
          </cell>
          <cell r="BF20">
            <v>0</v>
          </cell>
          <cell r="BG20">
            <v>0</v>
          </cell>
          <cell r="BH20">
            <v>0</v>
          </cell>
          <cell r="BI20">
            <v>0</v>
          </cell>
          <cell r="BJ20">
            <v>0</v>
          </cell>
          <cell r="BK20">
            <v>203.55</v>
          </cell>
        </row>
        <row r="21">
          <cell r="B21">
            <v>154</v>
          </cell>
          <cell r="C21" t="str">
            <v>HAQUE</v>
          </cell>
          <cell r="D21" t="str">
            <v>SAKIA</v>
          </cell>
          <cell r="E21">
            <v>43982</v>
          </cell>
          <cell r="F21">
            <v>7666.67</v>
          </cell>
          <cell r="G21">
            <v>6.75</v>
          </cell>
          <cell r="H21">
            <v>0</v>
          </cell>
          <cell r="I21">
            <v>0</v>
          </cell>
          <cell r="J21">
            <v>-62.5</v>
          </cell>
          <cell r="K21">
            <v>0</v>
          </cell>
          <cell r="L21">
            <v>0</v>
          </cell>
          <cell r="M21">
            <v>0</v>
          </cell>
          <cell r="N21">
            <v>0</v>
          </cell>
          <cell r="O21">
            <v>0</v>
          </cell>
          <cell r="P21">
            <v>0</v>
          </cell>
          <cell r="Q21">
            <v>6.75</v>
          </cell>
          <cell r="R21">
            <v>0</v>
          </cell>
          <cell r="S21">
            <v>0</v>
          </cell>
          <cell r="T21">
            <v>0</v>
          </cell>
          <cell r="U21">
            <v>0</v>
          </cell>
          <cell r="V21">
            <v>0</v>
          </cell>
          <cell r="W21">
            <v>0</v>
          </cell>
          <cell r="X21">
            <v>0</v>
          </cell>
          <cell r="Y21">
            <v>0</v>
          </cell>
          <cell r="Z21">
            <v>0</v>
          </cell>
          <cell r="AA21">
            <v>0</v>
          </cell>
          <cell r="AB21">
            <v>0</v>
          </cell>
          <cell r="AC21">
            <v>0</v>
          </cell>
          <cell r="AD21">
            <v>383.67</v>
          </cell>
          <cell r="AE21">
            <v>0</v>
          </cell>
          <cell r="AF21">
            <v>0</v>
          </cell>
          <cell r="AG21">
            <v>5654.05</v>
          </cell>
          <cell r="AH21">
            <v>0</v>
          </cell>
          <cell r="AI21">
            <v>0</v>
          </cell>
          <cell r="AJ21">
            <v>7289.75</v>
          </cell>
          <cell r="AK21">
            <v>1104.43</v>
          </cell>
          <cell r="AL21">
            <v>7673.42</v>
          </cell>
          <cell r="AM21">
            <v>111.26</v>
          </cell>
          <cell r="AN21" t="str">
            <v>TX</v>
          </cell>
          <cell r="AO21" t="str">
            <v>53-TX</v>
          </cell>
          <cell r="AP21">
            <v>7673.42</v>
          </cell>
          <cell r="AQ21">
            <v>111.26</v>
          </cell>
          <cell r="AR21">
            <v>0</v>
          </cell>
          <cell r="AS21">
            <v>0</v>
          </cell>
          <cell r="AT21">
            <v>7673.42</v>
          </cell>
          <cell r="AU21">
            <v>475.76</v>
          </cell>
          <cell r="AV21">
            <v>0</v>
          </cell>
          <cell r="AW21">
            <v>7673.42</v>
          </cell>
          <cell r="AX21">
            <v>475.75</v>
          </cell>
          <cell r="AY21">
            <v>0</v>
          </cell>
          <cell r="BA21">
            <v>0</v>
          </cell>
          <cell r="BB21">
            <v>0</v>
          </cell>
          <cell r="BC21">
            <v>0</v>
          </cell>
          <cell r="BD21">
            <v>0</v>
          </cell>
          <cell r="BE21">
            <v>0</v>
          </cell>
          <cell r="BF21">
            <v>0</v>
          </cell>
          <cell r="BG21">
            <v>0</v>
          </cell>
          <cell r="BH21">
            <v>0</v>
          </cell>
          <cell r="BI21">
            <v>0</v>
          </cell>
          <cell r="BJ21">
            <v>0</v>
          </cell>
          <cell r="BK21">
            <v>306.94</v>
          </cell>
        </row>
        <row r="22">
          <cell r="B22">
            <v>174</v>
          </cell>
          <cell r="C22" t="str">
            <v>HODGES</v>
          </cell>
          <cell r="D22" t="str">
            <v>ERIC</v>
          </cell>
          <cell r="E22">
            <v>43982</v>
          </cell>
          <cell r="F22">
            <v>7500</v>
          </cell>
          <cell r="G22">
            <v>0</v>
          </cell>
          <cell r="H22">
            <v>0</v>
          </cell>
          <cell r="I22">
            <v>0</v>
          </cell>
          <cell r="J22">
            <v>-62.5</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6062.72</v>
          </cell>
          <cell r="AH22">
            <v>0</v>
          </cell>
          <cell r="AI22">
            <v>0</v>
          </cell>
          <cell r="AJ22">
            <v>7500</v>
          </cell>
          <cell r="AK22">
            <v>926.03</v>
          </cell>
          <cell r="AL22">
            <v>7500</v>
          </cell>
          <cell r="AM22">
            <v>108.75</v>
          </cell>
          <cell r="AN22" t="str">
            <v>TX</v>
          </cell>
          <cell r="AO22" t="str">
            <v>53-TX</v>
          </cell>
          <cell r="AP22">
            <v>7500</v>
          </cell>
          <cell r="AQ22">
            <v>108.75</v>
          </cell>
          <cell r="AR22">
            <v>0</v>
          </cell>
          <cell r="AS22">
            <v>0</v>
          </cell>
          <cell r="AT22">
            <v>7500</v>
          </cell>
          <cell r="AU22">
            <v>465</v>
          </cell>
          <cell r="AV22">
            <v>0</v>
          </cell>
          <cell r="AW22">
            <v>7500</v>
          </cell>
          <cell r="AX22">
            <v>465</v>
          </cell>
          <cell r="AY22">
            <v>0</v>
          </cell>
          <cell r="BA22">
            <v>0</v>
          </cell>
          <cell r="BB22">
            <v>0</v>
          </cell>
          <cell r="BC22">
            <v>0</v>
          </cell>
          <cell r="BD22">
            <v>0</v>
          </cell>
          <cell r="BE22">
            <v>7500</v>
          </cell>
          <cell r="BF22">
            <v>202.5</v>
          </cell>
          <cell r="BG22">
            <v>7000</v>
          </cell>
          <cell r="BH22">
            <v>42</v>
          </cell>
          <cell r="BI22">
            <v>0</v>
          </cell>
          <cell r="BJ22">
            <v>0</v>
          </cell>
          <cell r="BK22">
            <v>0</v>
          </cell>
        </row>
        <row r="23">
          <cell r="B23">
            <v>97</v>
          </cell>
          <cell r="C23" t="str">
            <v>HOLLAND</v>
          </cell>
          <cell r="D23" t="str">
            <v>JODY</v>
          </cell>
          <cell r="E23">
            <v>43982</v>
          </cell>
          <cell r="F23">
            <v>8791.67</v>
          </cell>
          <cell r="G23">
            <v>0</v>
          </cell>
          <cell r="H23">
            <v>0</v>
          </cell>
          <cell r="I23">
            <v>0</v>
          </cell>
          <cell r="J23">
            <v>-62.5</v>
          </cell>
          <cell r="K23">
            <v>0</v>
          </cell>
          <cell r="L23">
            <v>12.09</v>
          </cell>
          <cell r="M23">
            <v>-12.09</v>
          </cell>
          <cell r="N23">
            <v>-1.65</v>
          </cell>
          <cell r="O23">
            <v>0</v>
          </cell>
          <cell r="P23">
            <v>0</v>
          </cell>
          <cell r="Q23">
            <v>0</v>
          </cell>
          <cell r="R23">
            <v>0</v>
          </cell>
          <cell r="S23">
            <v>0</v>
          </cell>
          <cell r="T23">
            <v>0</v>
          </cell>
          <cell r="U23">
            <v>0</v>
          </cell>
          <cell r="V23">
            <v>25</v>
          </cell>
          <cell r="W23">
            <v>0</v>
          </cell>
          <cell r="X23">
            <v>0</v>
          </cell>
          <cell r="Y23">
            <v>0</v>
          </cell>
          <cell r="Z23">
            <v>0</v>
          </cell>
          <cell r="AA23">
            <v>1.65</v>
          </cell>
          <cell r="AB23">
            <v>0</v>
          </cell>
          <cell r="AC23">
            <v>0</v>
          </cell>
          <cell r="AD23">
            <v>703.33</v>
          </cell>
          <cell r="AE23">
            <v>0</v>
          </cell>
          <cell r="AF23">
            <v>0</v>
          </cell>
          <cell r="AG23">
            <v>6871.09</v>
          </cell>
          <cell r="AH23">
            <v>0</v>
          </cell>
          <cell r="AI23">
            <v>0</v>
          </cell>
          <cell r="AJ23">
            <v>8049.6</v>
          </cell>
          <cell r="AK23">
            <v>1113.94</v>
          </cell>
          <cell r="AL23">
            <v>8763.19</v>
          </cell>
          <cell r="AM23">
            <v>127.07</v>
          </cell>
          <cell r="AN23" t="str">
            <v>TX</v>
          </cell>
          <cell r="AO23" t="str">
            <v>53-TX</v>
          </cell>
          <cell r="AP23">
            <v>8763.19</v>
          </cell>
          <cell r="AQ23">
            <v>127.07</v>
          </cell>
          <cell r="AR23">
            <v>0</v>
          </cell>
          <cell r="AS23">
            <v>0</v>
          </cell>
          <cell r="AT23">
            <v>0</v>
          </cell>
          <cell r="AU23">
            <v>0</v>
          </cell>
          <cell r="AV23">
            <v>0</v>
          </cell>
          <cell r="AW23">
            <v>0</v>
          </cell>
          <cell r="AX23">
            <v>0</v>
          </cell>
          <cell r="AY23">
            <v>0</v>
          </cell>
          <cell r="AZ23" t="str">
            <v>TX</v>
          </cell>
          <cell r="BA23">
            <v>0</v>
          </cell>
          <cell r="BB23">
            <v>0</v>
          </cell>
          <cell r="BC23">
            <v>0</v>
          </cell>
          <cell r="BD23">
            <v>0</v>
          </cell>
          <cell r="BE23">
            <v>0</v>
          </cell>
          <cell r="BF23">
            <v>0</v>
          </cell>
          <cell r="BG23">
            <v>0</v>
          </cell>
          <cell r="BH23">
            <v>0</v>
          </cell>
          <cell r="BI23">
            <v>0</v>
          </cell>
          <cell r="BJ23">
            <v>10.26</v>
          </cell>
          <cell r="BK23">
            <v>351.67</v>
          </cell>
        </row>
        <row r="24">
          <cell r="B24">
            <v>85</v>
          </cell>
          <cell r="C24" t="str">
            <v>HOOTON</v>
          </cell>
          <cell r="D24" t="str">
            <v>JAMES BRETT</v>
          </cell>
          <cell r="E24">
            <v>43982</v>
          </cell>
          <cell r="F24">
            <v>9333.33</v>
          </cell>
          <cell r="G24">
            <v>0</v>
          </cell>
          <cell r="H24">
            <v>0</v>
          </cell>
          <cell r="I24">
            <v>0</v>
          </cell>
          <cell r="J24">
            <v>-62.5</v>
          </cell>
          <cell r="K24">
            <v>0</v>
          </cell>
          <cell r="L24">
            <v>12.09</v>
          </cell>
          <cell r="M24">
            <v>-12.09</v>
          </cell>
          <cell r="N24">
            <v>-1.02</v>
          </cell>
          <cell r="O24">
            <v>-12.19</v>
          </cell>
          <cell r="P24">
            <v>50</v>
          </cell>
          <cell r="Q24">
            <v>0</v>
          </cell>
          <cell r="R24">
            <v>0</v>
          </cell>
          <cell r="S24">
            <v>0</v>
          </cell>
          <cell r="T24">
            <v>0</v>
          </cell>
          <cell r="U24">
            <v>0</v>
          </cell>
          <cell r="V24">
            <v>50</v>
          </cell>
          <cell r="W24">
            <v>83.05</v>
          </cell>
          <cell r="X24">
            <v>0</v>
          </cell>
          <cell r="Y24">
            <v>0</v>
          </cell>
          <cell r="Z24">
            <v>0</v>
          </cell>
          <cell r="AA24">
            <v>1.02</v>
          </cell>
          <cell r="AB24">
            <v>12.19</v>
          </cell>
          <cell r="AC24">
            <v>486.95</v>
          </cell>
          <cell r="AD24">
            <v>560</v>
          </cell>
          <cell r="AE24">
            <v>0</v>
          </cell>
          <cell r="AF24">
            <v>0</v>
          </cell>
          <cell r="AG24">
            <v>6755.62</v>
          </cell>
          <cell r="AH24">
            <v>0</v>
          </cell>
          <cell r="AI24">
            <v>0</v>
          </cell>
          <cell r="AJ24">
            <v>8660.2199999999993</v>
          </cell>
          <cell r="AK24">
            <v>1251.1099999999999</v>
          </cell>
          <cell r="AL24">
            <v>9228.0400000000009</v>
          </cell>
          <cell r="AM24">
            <v>133.80000000000001</v>
          </cell>
          <cell r="AN24" t="str">
            <v>TX</v>
          </cell>
          <cell r="AO24" t="str">
            <v>53-TX</v>
          </cell>
          <cell r="AP24">
            <v>9228.0400000000009</v>
          </cell>
          <cell r="AQ24">
            <v>133.81</v>
          </cell>
          <cell r="AR24">
            <v>9228.0400000000009</v>
          </cell>
          <cell r="AS24">
            <v>83.05</v>
          </cell>
          <cell r="AT24">
            <v>0</v>
          </cell>
          <cell r="AU24">
            <v>0</v>
          </cell>
          <cell r="AV24">
            <v>0</v>
          </cell>
          <cell r="AW24">
            <v>0</v>
          </cell>
          <cell r="AX24">
            <v>0</v>
          </cell>
          <cell r="AY24">
            <v>0</v>
          </cell>
          <cell r="AZ24" t="str">
            <v>TX</v>
          </cell>
          <cell r="BA24">
            <v>0</v>
          </cell>
          <cell r="BB24">
            <v>0</v>
          </cell>
          <cell r="BC24">
            <v>0</v>
          </cell>
          <cell r="BD24">
            <v>0</v>
          </cell>
          <cell r="BE24">
            <v>0</v>
          </cell>
          <cell r="BF24">
            <v>0</v>
          </cell>
          <cell r="BG24">
            <v>0</v>
          </cell>
          <cell r="BH24">
            <v>0</v>
          </cell>
          <cell r="BI24">
            <v>0</v>
          </cell>
          <cell r="BJ24">
            <v>7.82</v>
          </cell>
          <cell r="BK24">
            <v>-64.67</v>
          </cell>
        </row>
        <row r="25">
          <cell r="B25">
            <v>70</v>
          </cell>
          <cell r="C25" t="str">
            <v>IBUADO</v>
          </cell>
          <cell r="D25" t="str">
            <v>RACHEL</v>
          </cell>
          <cell r="E25">
            <v>43982</v>
          </cell>
          <cell r="F25">
            <v>5708.33</v>
          </cell>
          <cell r="G25">
            <v>3.92</v>
          </cell>
          <cell r="H25">
            <v>0</v>
          </cell>
          <cell r="I25">
            <v>0</v>
          </cell>
          <cell r="J25">
            <v>-62.5</v>
          </cell>
          <cell r="K25">
            <v>0</v>
          </cell>
          <cell r="L25">
            <v>6.38</v>
          </cell>
          <cell r="M25">
            <v>-6.38</v>
          </cell>
          <cell r="N25">
            <v>-1.02</v>
          </cell>
          <cell r="O25">
            <v>-11.53</v>
          </cell>
          <cell r="P25">
            <v>208.33</v>
          </cell>
          <cell r="Q25">
            <v>3.92</v>
          </cell>
          <cell r="R25">
            <v>0</v>
          </cell>
          <cell r="S25">
            <v>0</v>
          </cell>
          <cell r="T25">
            <v>0</v>
          </cell>
          <cell r="U25">
            <v>0</v>
          </cell>
          <cell r="V25">
            <v>62.5</v>
          </cell>
          <cell r="W25">
            <v>0</v>
          </cell>
          <cell r="X25">
            <v>0</v>
          </cell>
          <cell r="Y25">
            <v>0</v>
          </cell>
          <cell r="Z25">
            <v>0</v>
          </cell>
          <cell r="AA25">
            <v>1.02</v>
          </cell>
          <cell r="AB25">
            <v>11.53</v>
          </cell>
          <cell r="AC25">
            <v>0</v>
          </cell>
          <cell r="AD25">
            <v>628.35</v>
          </cell>
          <cell r="AE25">
            <v>0</v>
          </cell>
          <cell r="AF25">
            <v>3041.24</v>
          </cell>
          <cell r="AG25">
            <v>0</v>
          </cell>
          <cell r="AH25">
            <v>1000</v>
          </cell>
          <cell r="AI25">
            <v>0</v>
          </cell>
          <cell r="AJ25">
            <v>4805.67</v>
          </cell>
          <cell r="AK25">
            <v>395.77</v>
          </cell>
          <cell r="AL25">
            <v>5434.02</v>
          </cell>
          <cell r="AM25">
            <v>78.8</v>
          </cell>
          <cell r="AN25" t="str">
            <v>TX</v>
          </cell>
          <cell r="AO25" t="str">
            <v>53-TX</v>
          </cell>
          <cell r="AP25">
            <v>5434.02</v>
          </cell>
          <cell r="AQ25">
            <v>78.790000000000006</v>
          </cell>
          <cell r="AR25">
            <v>0</v>
          </cell>
          <cell r="AS25">
            <v>0</v>
          </cell>
          <cell r="AT25">
            <v>5434.02</v>
          </cell>
          <cell r="AU25">
            <v>336.91</v>
          </cell>
          <cell r="AV25">
            <v>0</v>
          </cell>
          <cell r="AW25">
            <v>5434.02</v>
          </cell>
          <cell r="AX25">
            <v>336.91</v>
          </cell>
          <cell r="AY25">
            <v>0</v>
          </cell>
          <cell r="BA25">
            <v>0</v>
          </cell>
          <cell r="BB25">
            <v>0</v>
          </cell>
          <cell r="BC25">
            <v>0</v>
          </cell>
          <cell r="BD25">
            <v>0</v>
          </cell>
          <cell r="BE25">
            <v>0</v>
          </cell>
          <cell r="BF25">
            <v>0</v>
          </cell>
          <cell r="BG25">
            <v>0</v>
          </cell>
          <cell r="BH25">
            <v>0</v>
          </cell>
          <cell r="BI25">
            <v>0</v>
          </cell>
          <cell r="BJ25">
            <v>0</v>
          </cell>
          <cell r="BK25">
            <v>228.49</v>
          </cell>
        </row>
        <row r="26">
          <cell r="B26">
            <v>96</v>
          </cell>
          <cell r="C26" t="str">
            <v>JETT</v>
          </cell>
          <cell r="D26" t="str">
            <v>PAUL</v>
          </cell>
          <cell r="E26">
            <v>43982</v>
          </cell>
          <cell r="F26">
            <v>8354.17</v>
          </cell>
          <cell r="G26">
            <v>49.83</v>
          </cell>
          <cell r="H26">
            <v>0</v>
          </cell>
          <cell r="I26">
            <v>0</v>
          </cell>
          <cell r="J26">
            <v>-62.5</v>
          </cell>
          <cell r="K26">
            <v>0</v>
          </cell>
          <cell r="L26">
            <v>12.09</v>
          </cell>
          <cell r="M26">
            <v>-12.09</v>
          </cell>
          <cell r="N26">
            <v>-1.65</v>
          </cell>
          <cell r="O26">
            <v>0</v>
          </cell>
          <cell r="P26">
            <v>0</v>
          </cell>
          <cell r="Q26">
            <v>49.83</v>
          </cell>
          <cell r="R26">
            <v>0</v>
          </cell>
          <cell r="S26">
            <v>0</v>
          </cell>
          <cell r="T26">
            <v>0</v>
          </cell>
          <cell r="U26">
            <v>0</v>
          </cell>
          <cell r="V26">
            <v>54.17</v>
          </cell>
          <cell r="W26">
            <v>0</v>
          </cell>
          <cell r="X26">
            <v>0</v>
          </cell>
          <cell r="Y26">
            <v>0</v>
          </cell>
          <cell r="Z26">
            <v>0</v>
          </cell>
          <cell r="AA26">
            <v>1.65</v>
          </cell>
          <cell r="AB26">
            <v>0</v>
          </cell>
          <cell r="AC26">
            <v>0</v>
          </cell>
          <cell r="AD26">
            <v>1260.5999999999999</v>
          </cell>
          <cell r="AE26">
            <v>0</v>
          </cell>
          <cell r="AF26">
            <v>0</v>
          </cell>
          <cell r="AG26">
            <v>5668.58</v>
          </cell>
          <cell r="AH26">
            <v>0</v>
          </cell>
          <cell r="AI26">
            <v>0</v>
          </cell>
          <cell r="AJ26">
            <v>7075.49</v>
          </cell>
          <cell r="AK26">
            <v>1017.88</v>
          </cell>
          <cell r="AL26">
            <v>8336.09</v>
          </cell>
          <cell r="AM26">
            <v>120.88</v>
          </cell>
          <cell r="AN26" t="str">
            <v>OH</v>
          </cell>
          <cell r="AO26" t="str">
            <v>30-OH</v>
          </cell>
          <cell r="AP26">
            <v>8336.09</v>
          </cell>
          <cell r="AQ26">
            <v>120.87</v>
          </cell>
          <cell r="AR26">
            <v>0</v>
          </cell>
          <cell r="AS26">
            <v>0</v>
          </cell>
          <cell r="AT26">
            <v>0</v>
          </cell>
          <cell r="AU26">
            <v>0</v>
          </cell>
          <cell r="AV26">
            <v>7075.49</v>
          </cell>
          <cell r="AW26">
            <v>0</v>
          </cell>
          <cell r="AX26">
            <v>0</v>
          </cell>
          <cell r="AY26">
            <v>280.82</v>
          </cell>
          <cell r="BA26">
            <v>0</v>
          </cell>
          <cell r="BB26">
            <v>0</v>
          </cell>
          <cell r="BC26">
            <v>0</v>
          </cell>
          <cell r="BD26">
            <v>0</v>
          </cell>
          <cell r="BE26">
            <v>0</v>
          </cell>
          <cell r="BF26">
            <v>0</v>
          </cell>
          <cell r="BG26">
            <v>0</v>
          </cell>
          <cell r="BH26">
            <v>0</v>
          </cell>
          <cell r="BI26">
            <v>0</v>
          </cell>
          <cell r="BJ26">
            <v>0</v>
          </cell>
          <cell r="BK26">
            <v>336.16</v>
          </cell>
        </row>
        <row r="27">
          <cell r="B27">
            <v>120</v>
          </cell>
          <cell r="C27" t="str">
            <v>JONES</v>
          </cell>
          <cell r="D27" t="str">
            <v>GREGORY</v>
          </cell>
          <cell r="E27">
            <v>43982</v>
          </cell>
          <cell r="F27">
            <v>7708.33</v>
          </cell>
          <cell r="G27">
            <v>6.08</v>
          </cell>
          <cell r="H27">
            <v>0</v>
          </cell>
          <cell r="I27">
            <v>0</v>
          </cell>
          <cell r="J27">
            <v>-62.5</v>
          </cell>
          <cell r="K27">
            <v>0</v>
          </cell>
          <cell r="L27">
            <v>6.38</v>
          </cell>
          <cell r="M27">
            <v>-6.38</v>
          </cell>
          <cell r="N27">
            <v>-1.02</v>
          </cell>
          <cell r="O27">
            <v>0</v>
          </cell>
          <cell r="P27">
            <v>208.33</v>
          </cell>
          <cell r="Q27">
            <v>6.08</v>
          </cell>
          <cell r="R27">
            <v>0</v>
          </cell>
          <cell r="S27">
            <v>0</v>
          </cell>
          <cell r="T27">
            <v>0</v>
          </cell>
          <cell r="U27">
            <v>0</v>
          </cell>
          <cell r="V27">
            <v>41.67</v>
          </cell>
          <cell r="W27">
            <v>0</v>
          </cell>
          <cell r="X27">
            <v>0</v>
          </cell>
          <cell r="Y27">
            <v>0</v>
          </cell>
          <cell r="Z27">
            <v>0</v>
          </cell>
          <cell r="AA27">
            <v>1.02</v>
          </cell>
          <cell r="AB27">
            <v>0</v>
          </cell>
          <cell r="AC27">
            <v>0</v>
          </cell>
          <cell r="AD27">
            <v>0</v>
          </cell>
          <cell r="AE27">
            <v>5498.81</v>
          </cell>
          <cell r="AF27">
            <v>0</v>
          </cell>
          <cell r="AG27">
            <v>500</v>
          </cell>
          <cell r="AH27">
            <v>0</v>
          </cell>
          <cell r="AI27">
            <v>0</v>
          </cell>
          <cell r="AJ27">
            <v>7457.01</v>
          </cell>
          <cell r="AK27">
            <v>944.16</v>
          </cell>
          <cell r="AL27">
            <v>7457.01</v>
          </cell>
          <cell r="AM27">
            <v>108.13</v>
          </cell>
          <cell r="AN27" t="str">
            <v>TX</v>
          </cell>
          <cell r="AO27" t="str">
            <v>53-TX</v>
          </cell>
          <cell r="AP27">
            <v>7457.01</v>
          </cell>
          <cell r="AQ27">
            <v>108.13</v>
          </cell>
          <cell r="AR27">
            <v>0</v>
          </cell>
          <cell r="AS27">
            <v>0</v>
          </cell>
          <cell r="AT27">
            <v>7457.01</v>
          </cell>
          <cell r="AU27">
            <v>462.33</v>
          </cell>
          <cell r="AV27">
            <v>0</v>
          </cell>
          <cell r="AW27">
            <v>7457.01</v>
          </cell>
          <cell r="AX27">
            <v>462.33</v>
          </cell>
          <cell r="AY27">
            <v>0</v>
          </cell>
          <cell r="BA27">
            <v>0</v>
          </cell>
          <cell r="BB27">
            <v>0</v>
          </cell>
          <cell r="BC27">
            <v>0</v>
          </cell>
          <cell r="BD27">
            <v>0</v>
          </cell>
          <cell r="BE27">
            <v>0</v>
          </cell>
          <cell r="BF27">
            <v>0</v>
          </cell>
          <cell r="BG27">
            <v>0</v>
          </cell>
          <cell r="BH27">
            <v>0</v>
          </cell>
          <cell r="BI27">
            <v>0</v>
          </cell>
          <cell r="BJ27">
            <v>0</v>
          </cell>
          <cell r="BK27">
            <v>0</v>
          </cell>
        </row>
        <row r="28">
          <cell r="B28">
            <v>175</v>
          </cell>
          <cell r="C28" t="str">
            <v>KADOTA</v>
          </cell>
          <cell r="D28" t="str">
            <v>YON</v>
          </cell>
          <cell r="E28">
            <v>43982</v>
          </cell>
          <cell r="F28">
            <v>3541.67</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2898</v>
          </cell>
          <cell r="AH28">
            <v>0</v>
          </cell>
          <cell r="AI28">
            <v>0</v>
          </cell>
          <cell r="AJ28">
            <v>3541.67</v>
          </cell>
          <cell r="AK28">
            <v>372.72</v>
          </cell>
          <cell r="AL28">
            <v>3541.67</v>
          </cell>
          <cell r="AM28">
            <v>51.36</v>
          </cell>
          <cell r="AN28" t="str">
            <v>TX</v>
          </cell>
          <cell r="AO28" t="str">
            <v>53-TX</v>
          </cell>
          <cell r="AP28">
            <v>3541.67</v>
          </cell>
          <cell r="AQ28">
            <v>51.35</v>
          </cell>
          <cell r="AR28">
            <v>0</v>
          </cell>
          <cell r="AS28">
            <v>0</v>
          </cell>
          <cell r="AT28">
            <v>3541.67</v>
          </cell>
          <cell r="AU28">
            <v>219.59</v>
          </cell>
          <cell r="AV28">
            <v>0</v>
          </cell>
          <cell r="AW28">
            <v>3541.67</v>
          </cell>
          <cell r="AX28">
            <v>219.58</v>
          </cell>
          <cell r="AY28">
            <v>0</v>
          </cell>
          <cell r="BA28">
            <v>0</v>
          </cell>
          <cell r="BB28">
            <v>0</v>
          </cell>
          <cell r="BC28">
            <v>0</v>
          </cell>
          <cell r="BD28">
            <v>0</v>
          </cell>
          <cell r="BE28">
            <v>3541.67</v>
          </cell>
          <cell r="BF28">
            <v>95.63</v>
          </cell>
          <cell r="BG28">
            <v>3541.67</v>
          </cell>
          <cell r="BH28">
            <v>21.25</v>
          </cell>
          <cell r="BI28">
            <v>0</v>
          </cell>
          <cell r="BJ28">
            <v>0</v>
          </cell>
          <cell r="BK28">
            <v>0</v>
          </cell>
        </row>
        <row r="29">
          <cell r="B29">
            <v>126</v>
          </cell>
          <cell r="C29" t="str">
            <v>KELMAN</v>
          </cell>
          <cell r="D29" t="str">
            <v>REBEKAH</v>
          </cell>
          <cell r="E29">
            <v>43982</v>
          </cell>
          <cell r="F29">
            <v>4708.33</v>
          </cell>
          <cell r="G29">
            <v>2.52</v>
          </cell>
          <cell r="H29">
            <v>0</v>
          </cell>
          <cell r="I29">
            <v>0</v>
          </cell>
          <cell r="J29">
            <v>-62.5</v>
          </cell>
          <cell r="K29">
            <v>0</v>
          </cell>
          <cell r="L29">
            <v>6.38</v>
          </cell>
          <cell r="M29">
            <v>-6.38</v>
          </cell>
          <cell r="N29">
            <v>-1.02</v>
          </cell>
          <cell r="O29">
            <v>0</v>
          </cell>
          <cell r="P29">
            <v>0</v>
          </cell>
          <cell r="Q29">
            <v>2.52</v>
          </cell>
          <cell r="R29">
            <v>0</v>
          </cell>
          <cell r="S29">
            <v>0</v>
          </cell>
          <cell r="T29">
            <v>0</v>
          </cell>
          <cell r="U29">
            <v>0</v>
          </cell>
          <cell r="V29">
            <v>33.33</v>
          </cell>
          <cell r="W29">
            <v>0</v>
          </cell>
          <cell r="X29">
            <v>0</v>
          </cell>
          <cell r="Y29">
            <v>0</v>
          </cell>
          <cell r="Z29">
            <v>0</v>
          </cell>
          <cell r="AA29">
            <v>1.02</v>
          </cell>
          <cell r="AB29">
            <v>0</v>
          </cell>
          <cell r="AC29">
            <v>0</v>
          </cell>
          <cell r="AD29">
            <v>0</v>
          </cell>
          <cell r="AE29">
            <v>0</v>
          </cell>
          <cell r="AF29">
            <v>0</v>
          </cell>
          <cell r="AG29">
            <v>3805.31</v>
          </cell>
          <cell r="AH29">
            <v>0</v>
          </cell>
          <cell r="AI29">
            <v>0</v>
          </cell>
          <cell r="AJ29">
            <v>4670.12</v>
          </cell>
          <cell r="AK29">
            <v>567.53</v>
          </cell>
          <cell r="AL29">
            <v>4670.12</v>
          </cell>
          <cell r="AM29">
            <v>67.72</v>
          </cell>
          <cell r="AN29" t="str">
            <v>TX</v>
          </cell>
          <cell r="AO29" t="str">
            <v>53-TX</v>
          </cell>
          <cell r="AP29">
            <v>4670.12</v>
          </cell>
          <cell r="AQ29">
            <v>67.72</v>
          </cell>
          <cell r="AR29">
            <v>0</v>
          </cell>
          <cell r="AS29">
            <v>0</v>
          </cell>
          <cell r="AT29">
            <v>4670.12</v>
          </cell>
          <cell r="AU29">
            <v>289.54000000000002</v>
          </cell>
          <cell r="AV29">
            <v>0</v>
          </cell>
          <cell r="AW29">
            <v>4670.12</v>
          </cell>
          <cell r="AX29">
            <v>289.55</v>
          </cell>
          <cell r="AY29">
            <v>0</v>
          </cell>
          <cell r="BA29">
            <v>0</v>
          </cell>
          <cell r="BB29">
            <v>0</v>
          </cell>
          <cell r="BC29">
            <v>0</v>
          </cell>
          <cell r="BD29">
            <v>0</v>
          </cell>
          <cell r="BE29">
            <v>0</v>
          </cell>
          <cell r="BF29">
            <v>0</v>
          </cell>
          <cell r="BG29">
            <v>0</v>
          </cell>
          <cell r="BH29">
            <v>0</v>
          </cell>
          <cell r="BI29">
            <v>0</v>
          </cell>
          <cell r="BJ29">
            <v>0</v>
          </cell>
          <cell r="BK29">
            <v>0</v>
          </cell>
        </row>
        <row r="30">
          <cell r="B30">
            <v>150</v>
          </cell>
          <cell r="C30" t="str">
            <v>LANDGRAF</v>
          </cell>
          <cell r="D30" t="str">
            <v>MICHAEL</v>
          </cell>
          <cell r="E30">
            <v>43982</v>
          </cell>
          <cell r="F30">
            <v>8333.33</v>
          </cell>
          <cell r="G30">
            <v>11.25</v>
          </cell>
          <cell r="H30">
            <v>0</v>
          </cell>
          <cell r="I30">
            <v>0</v>
          </cell>
          <cell r="J30">
            <v>-62.5</v>
          </cell>
          <cell r="K30">
            <v>0</v>
          </cell>
          <cell r="L30">
            <v>12.09</v>
          </cell>
          <cell r="M30">
            <v>-12.09</v>
          </cell>
          <cell r="N30">
            <v>-1.65</v>
          </cell>
          <cell r="O30">
            <v>0</v>
          </cell>
          <cell r="P30">
            <v>0</v>
          </cell>
          <cell r="Q30">
            <v>11.25</v>
          </cell>
          <cell r="R30">
            <v>0</v>
          </cell>
          <cell r="S30">
            <v>0</v>
          </cell>
          <cell r="T30">
            <v>0</v>
          </cell>
          <cell r="U30">
            <v>0</v>
          </cell>
          <cell r="V30">
            <v>114.58</v>
          </cell>
          <cell r="W30">
            <v>0</v>
          </cell>
          <cell r="X30">
            <v>0</v>
          </cell>
          <cell r="Y30">
            <v>0</v>
          </cell>
          <cell r="Z30">
            <v>0</v>
          </cell>
          <cell r="AA30">
            <v>1.65</v>
          </cell>
          <cell r="AB30">
            <v>0</v>
          </cell>
          <cell r="AC30">
            <v>0</v>
          </cell>
          <cell r="AD30">
            <v>333.78</v>
          </cell>
          <cell r="AE30">
            <v>0</v>
          </cell>
          <cell r="AF30">
            <v>0</v>
          </cell>
          <cell r="AG30">
            <v>6698</v>
          </cell>
          <cell r="AH30">
            <v>0</v>
          </cell>
          <cell r="AI30">
            <v>0</v>
          </cell>
          <cell r="AJ30">
            <v>7882.48</v>
          </cell>
          <cell r="AK30">
            <v>1116.5899999999999</v>
          </cell>
          <cell r="AL30">
            <v>8216.26</v>
          </cell>
          <cell r="AM30">
            <v>119.14</v>
          </cell>
          <cell r="AN30" t="str">
            <v>TX</v>
          </cell>
          <cell r="AO30" t="str">
            <v>53-TX</v>
          </cell>
          <cell r="AP30">
            <v>8216.26</v>
          </cell>
          <cell r="AQ30">
            <v>119.14</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333.72</v>
          </cell>
        </row>
        <row r="31">
          <cell r="B31">
            <v>162</v>
          </cell>
          <cell r="C31" t="str">
            <v>LANE</v>
          </cell>
          <cell r="D31" t="str">
            <v>JACKSON PATRICK</v>
          </cell>
          <cell r="E31">
            <v>43982</v>
          </cell>
          <cell r="F31">
            <v>7562.5</v>
          </cell>
          <cell r="G31">
            <v>3.96</v>
          </cell>
          <cell r="H31">
            <v>0</v>
          </cell>
          <cell r="I31">
            <v>0</v>
          </cell>
          <cell r="J31">
            <v>-62.5</v>
          </cell>
          <cell r="K31">
            <v>0</v>
          </cell>
          <cell r="L31">
            <v>3.14</v>
          </cell>
          <cell r="M31">
            <v>-3.14</v>
          </cell>
          <cell r="N31">
            <v>0</v>
          </cell>
          <cell r="O31">
            <v>0</v>
          </cell>
          <cell r="P31">
            <v>0</v>
          </cell>
          <cell r="Q31">
            <v>3.96</v>
          </cell>
          <cell r="R31">
            <v>0</v>
          </cell>
          <cell r="S31">
            <v>0</v>
          </cell>
          <cell r="T31">
            <v>0</v>
          </cell>
          <cell r="U31">
            <v>0</v>
          </cell>
          <cell r="V31">
            <v>0</v>
          </cell>
          <cell r="W31">
            <v>0</v>
          </cell>
          <cell r="X31">
            <v>0</v>
          </cell>
          <cell r="Y31">
            <v>0</v>
          </cell>
          <cell r="Z31">
            <v>0</v>
          </cell>
          <cell r="AA31">
            <v>0</v>
          </cell>
          <cell r="AB31">
            <v>0</v>
          </cell>
          <cell r="AC31">
            <v>0</v>
          </cell>
          <cell r="AD31">
            <v>302.66000000000003</v>
          </cell>
          <cell r="AE31">
            <v>0</v>
          </cell>
          <cell r="AF31">
            <v>0</v>
          </cell>
          <cell r="AG31">
            <v>5368.71</v>
          </cell>
          <cell r="AH31">
            <v>0</v>
          </cell>
          <cell r="AI31">
            <v>0</v>
          </cell>
          <cell r="AJ31">
            <v>7260.66</v>
          </cell>
          <cell r="AK31">
            <v>1371.89</v>
          </cell>
          <cell r="AL31">
            <v>7563.32</v>
          </cell>
          <cell r="AM31">
            <v>109.67</v>
          </cell>
          <cell r="AN31" t="str">
            <v>TX</v>
          </cell>
          <cell r="AO31" t="str">
            <v>53-TX</v>
          </cell>
          <cell r="AP31">
            <v>7563.32</v>
          </cell>
          <cell r="AQ31">
            <v>109.67</v>
          </cell>
          <cell r="AR31">
            <v>0</v>
          </cell>
          <cell r="AS31">
            <v>0</v>
          </cell>
          <cell r="AT31">
            <v>7563.32</v>
          </cell>
          <cell r="AU31">
            <v>468.93</v>
          </cell>
          <cell r="AV31">
            <v>0</v>
          </cell>
          <cell r="AW31">
            <v>7563.32</v>
          </cell>
          <cell r="AX31">
            <v>468.93</v>
          </cell>
          <cell r="AY31">
            <v>0</v>
          </cell>
          <cell r="BA31">
            <v>0</v>
          </cell>
          <cell r="BB31">
            <v>0</v>
          </cell>
          <cell r="BC31">
            <v>0</v>
          </cell>
          <cell r="BD31">
            <v>0</v>
          </cell>
          <cell r="BE31">
            <v>0</v>
          </cell>
          <cell r="BF31">
            <v>0</v>
          </cell>
          <cell r="BG31">
            <v>0</v>
          </cell>
          <cell r="BH31">
            <v>0</v>
          </cell>
          <cell r="BI31">
            <v>0</v>
          </cell>
          <cell r="BJ31">
            <v>0</v>
          </cell>
          <cell r="BK31">
            <v>302.66000000000003</v>
          </cell>
        </row>
        <row r="32">
          <cell r="B32">
            <v>165</v>
          </cell>
          <cell r="C32" t="str">
            <v>LEEK</v>
          </cell>
          <cell r="D32" t="str">
            <v>CHARLES</v>
          </cell>
          <cell r="E32">
            <v>43982</v>
          </cell>
          <cell r="F32">
            <v>5154.9399999999996</v>
          </cell>
          <cell r="G32">
            <v>15.91</v>
          </cell>
          <cell r="H32">
            <v>0</v>
          </cell>
          <cell r="I32">
            <v>0</v>
          </cell>
          <cell r="J32">
            <v>0</v>
          </cell>
          <cell r="K32">
            <v>0</v>
          </cell>
          <cell r="L32">
            <v>12.09</v>
          </cell>
          <cell r="M32">
            <v>-12.09</v>
          </cell>
          <cell r="N32">
            <v>-1.65</v>
          </cell>
          <cell r="O32">
            <v>-21.92</v>
          </cell>
          <cell r="P32">
            <v>0</v>
          </cell>
          <cell r="Q32">
            <v>15.91</v>
          </cell>
          <cell r="R32">
            <v>0</v>
          </cell>
          <cell r="S32">
            <v>100</v>
          </cell>
          <cell r="T32">
            <v>0</v>
          </cell>
          <cell r="U32">
            <v>0</v>
          </cell>
          <cell r="V32">
            <v>0</v>
          </cell>
          <cell r="W32">
            <v>0</v>
          </cell>
          <cell r="X32">
            <v>0</v>
          </cell>
          <cell r="Y32">
            <v>0</v>
          </cell>
          <cell r="Z32">
            <v>0</v>
          </cell>
          <cell r="AA32">
            <v>1.65</v>
          </cell>
          <cell r="AB32">
            <v>21.92</v>
          </cell>
          <cell r="AC32">
            <v>0</v>
          </cell>
          <cell r="AD32">
            <v>206.83</v>
          </cell>
          <cell r="AE32">
            <v>0</v>
          </cell>
          <cell r="AF32">
            <v>0</v>
          </cell>
          <cell r="AG32">
            <v>3322.2</v>
          </cell>
          <cell r="AH32">
            <v>400</v>
          </cell>
          <cell r="AI32">
            <v>0</v>
          </cell>
          <cell r="AJ32">
            <v>4850.28</v>
          </cell>
          <cell r="AK32">
            <v>468.08</v>
          </cell>
          <cell r="AL32">
            <v>5057.1099999999997</v>
          </cell>
          <cell r="AM32">
            <v>73.33</v>
          </cell>
          <cell r="AN32" t="str">
            <v>IL</v>
          </cell>
          <cell r="AO32" t="str">
            <v>43-IL</v>
          </cell>
          <cell r="AP32">
            <v>5057.1099999999997</v>
          </cell>
          <cell r="AQ32">
            <v>73.33</v>
          </cell>
          <cell r="AR32">
            <v>0</v>
          </cell>
          <cell r="AS32">
            <v>0</v>
          </cell>
          <cell r="AT32">
            <v>5057.1099999999997</v>
          </cell>
          <cell r="AU32">
            <v>313.55</v>
          </cell>
          <cell r="AV32">
            <v>4850.28</v>
          </cell>
          <cell r="AW32">
            <v>5057.1099999999997</v>
          </cell>
          <cell r="AX32">
            <v>313.54000000000002</v>
          </cell>
          <cell r="AY32">
            <v>235.29</v>
          </cell>
          <cell r="BA32">
            <v>0</v>
          </cell>
          <cell r="BB32">
            <v>0</v>
          </cell>
          <cell r="BC32">
            <v>0</v>
          </cell>
          <cell r="BD32">
            <v>0</v>
          </cell>
          <cell r="BE32">
            <v>0</v>
          </cell>
          <cell r="BF32">
            <v>0</v>
          </cell>
          <cell r="BG32">
            <v>0</v>
          </cell>
          <cell r="BH32">
            <v>0</v>
          </cell>
          <cell r="BI32">
            <v>0</v>
          </cell>
          <cell r="BJ32">
            <v>0</v>
          </cell>
          <cell r="BK32">
            <v>206.83</v>
          </cell>
        </row>
        <row r="33">
          <cell r="B33">
            <v>161</v>
          </cell>
          <cell r="C33" t="str">
            <v>LIEBEL</v>
          </cell>
          <cell r="D33" t="str">
            <v>STEPHEN RAY</v>
          </cell>
          <cell r="E33">
            <v>43982</v>
          </cell>
          <cell r="F33">
            <v>6666.67</v>
          </cell>
          <cell r="G33">
            <v>36.630000000000003</v>
          </cell>
          <cell r="H33">
            <v>0</v>
          </cell>
          <cell r="I33">
            <v>0</v>
          </cell>
          <cell r="J33">
            <v>-62.5</v>
          </cell>
          <cell r="K33">
            <v>0</v>
          </cell>
          <cell r="L33">
            <v>6.38</v>
          </cell>
          <cell r="M33">
            <v>-6.38</v>
          </cell>
          <cell r="N33">
            <v>-1.02</v>
          </cell>
          <cell r="O33">
            <v>-53.3</v>
          </cell>
          <cell r="P33">
            <v>0</v>
          </cell>
          <cell r="Q33">
            <v>36.630000000000003</v>
          </cell>
          <cell r="R33">
            <v>146.68</v>
          </cell>
          <cell r="S33">
            <v>0</v>
          </cell>
          <cell r="T33">
            <v>0</v>
          </cell>
          <cell r="U33">
            <v>0</v>
          </cell>
          <cell r="V33">
            <v>0</v>
          </cell>
          <cell r="W33">
            <v>0</v>
          </cell>
          <cell r="X33">
            <v>0</v>
          </cell>
          <cell r="Y33">
            <v>0</v>
          </cell>
          <cell r="Z33">
            <v>0</v>
          </cell>
          <cell r="AA33">
            <v>1.02</v>
          </cell>
          <cell r="AB33">
            <v>53.3</v>
          </cell>
          <cell r="AC33">
            <v>0</v>
          </cell>
          <cell r="AD33">
            <v>268.13</v>
          </cell>
          <cell r="AE33">
            <v>0</v>
          </cell>
          <cell r="AF33">
            <v>0</v>
          </cell>
          <cell r="AG33">
            <v>4944.8500000000004</v>
          </cell>
          <cell r="AH33">
            <v>0</v>
          </cell>
          <cell r="AI33">
            <v>0</v>
          </cell>
          <cell r="AJ33">
            <v>6427.77</v>
          </cell>
          <cell r="AK33">
            <v>796.56</v>
          </cell>
          <cell r="AL33">
            <v>6695.9</v>
          </cell>
          <cell r="AM33">
            <v>97.1</v>
          </cell>
          <cell r="AN33" t="str">
            <v>TX</v>
          </cell>
          <cell r="AO33" t="str">
            <v>53-TX</v>
          </cell>
          <cell r="AP33">
            <v>6695.9</v>
          </cell>
          <cell r="AQ33">
            <v>97.09</v>
          </cell>
          <cell r="AR33">
            <v>0</v>
          </cell>
          <cell r="AS33">
            <v>0</v>
          </cell>
          <cell r="AT33">
            <v>6695.9</v>
          </cell>
          <cell r="AU33">
            <v>415.15</v>
          </cell>
          <cell r="AV33">
            <v>0</v>
          </cell>
          <cell r="AW33">
            <v>6695.9</v>
          </cell>
          <cell r="AX33">
            <v>415.15</v>
          </cell>
          <cell r="AY33">
            <v>0</v>
          </cell>
          <cell r="BA33">
            <v>0</v>
          </cell>
          <cell r="BB33">
            <v>0</v>
          </cell>
          <cell r="BC33">
            <v>0</v>
          </cell>
          <cell r="BD33">
            <v>0</v>
          </cell>
          <cell r="BE33">
            <v>0</v>
          </cell>
          <cell r="BF33">
            <v>0</v>
          </cell>
          <cell r="BG33">
            <v>0</v>
          </cell>
          <cell r="BH33">
            <v>0</v>
          </cell>
          <cell r="BI33">
            <v>0</v>
          </cell>
          <cell r="BJ33">
            <v>0</v>
          </cell>
          <cell r="BK33">
            <v>268.13</v>
          </cell>
        </row>
        <row r="34">
          <cell r="B34">
            <v>134</v>
          </cell>
          <cell r="C34" t="str">
            <v>LONER</v>
          </cell>
          <cell r="D34" t="str">
            <v>JOSEPH</v>
          </cell>
          <cell r="E34">
            <v>43982</v>
          </cell>
          <cell r="F34">
            <v>10666.67</v>
          </cell>
          <cell r="G34">
            <v>0</v>
          </cell>
          <cell r="H34">
            <v>0</v>
          </cell>
          <cell r="I34">
            <v>13.24</v>
          </cell>
          <cell r="J34">
            <v>-62.5</v>
          </cell>
          <cell r="K34">
            <v>31.8</v>
          </cell>
          <cell r="L34">
            <v>12.09</v>
          </cell>
          <cell r="M34">
            <v>-12.09</v>
          </cell>
          <cell r="N34">
            <v>-1.65</v>
          </cell>
          <cell r="O34">
            <v>-29.25</v>
          </cell>
          <cell r="P34">
            <v>0</v>
          </cell>
          <cell r="Q34">
            <v>0</v>
          </cell>
          <cell r="R34">
            <v>0</v>
          </cell>
          <cell r="S34">
            <v>0</v>
          </cell>
          <cell r="T34">
            <v>0</v>
          </cell>
          <cell r="U34">
            <v>0</v>
          </cell>
          <cell r="V34">
            <v>114.58</v>
          </cell>
          <cell r="W34">
            <v>94.93</v>
          </cell>
          <cell r="X34">
            <v>0</v>
          </cell>
          <cell r="Y34">
            <v>0</v>
          </cell>
          <cell r="Z34">
            <v>0</v>
          </cell>
          <cell r="AA34">
            <v>1.65</v>
          </cell>
          <cell r="AB34">
            <v>29.25</v>
          </cell>
          <cell r="AC34">
            <v>0</v>
          </cell>
          <cell r="AD34">
            <v>533.33000000000004</v>
          </cell>
          <cell r="AE34">
            <v>0</v>
          </cell>
          <cell r="AF34">
            <v>0</v>
          </cell>
          <cell r="AG34">
            <v>8045.68</v>
          </cell>
          <cell r="AH34">
            <v>0</v>
          </cell>
          <cell r="AI34">
            <v>0</v>
          </cell>
          <cell r="AJ34">
            <v>9991.7800000000007</v>
          </cell>
          <cell r="AK34">
            <v>1699.68</v>
          </cell>
          <cell r="AL34">
            <v>10547.62</v>
          </cell>
          <cell r="AM34">
            <v>152.94</v>
          </cell>
          <cell r="AN34" t="str">
            <v>TX</v>
          </cell>
          <cell r="AO34" t="str">
            <v>53-TX</v>
          </cell>
          <cell r="AP34">
            <v>10547.62</v>
          </cell>
          <cell r="AQ34">
            <v>152.94</v>
          </cell>
          <cell r="AR34">
            <v>10547.62</v>
          </cell>
          <cell r="AS34">
            <v>94.93</v>
          </cell>
          <cell r="AT34">
            <v>0</v>
          </cell>
          <cell r="AU34">
            <v>0</v>
          </cell>
          <cell r="AV34">
            <v>0</v>
          </cell>
          <cell r="AW34">
            <v>0</v>
          </cell>
          <cell r="AX34">
            <v>0</v>
          </cell>
          <cell r="AY34">
            <v>0</v>
          </cell>
          <cell r="BA34">
            <v>0</v>
          </cell>
          <cell r="BB34">
            <v>0</v>
          </cell>
          <cell r="BC34">
            <v>0</v>
          </cell>
          <cell r="BD34">
            <v>0</v>
          </cell>
          <cell r="BE34">
            <v>0</v>
          </cell>
          <cell r="BF34">
            <v>0</v>
          </cell>
          <cell r="BG34">
            <v>0</v>
          </cell>
          <cell r="BH34">
            <v>0</v>
          </cell>
          <cell r="BI34">
            <v>0</v>
          </cell>
          <cell r="BJ34">
            <v>9.27</v>
          </cell>
          <cell r="BK34">
            <v>426.67</v>
          </cell>
        </row>
        <row r="35">
          <cell r="B35">
            <v>159</v>
          </cell>
          <cell r="C35" t="str">
            <v>LY</v>
          </cell>
          <cell r="D35" t="str">
            <v>ROMAIN</v>
          </cell>
          <cell r="E35">
            <v>43982</v>
          </cell>
          <cell r="F35">
            <v>6000</v>
          </cell>
          <cell r="G35">
            <v>4.2300000000000004</v>
          </cell>
          <cell r="H35">
            <v>0</v>
          </cell>
          <cell r="I35">
            <v>0</v>
          </cell>
          <cell r="J35">
            <v>-62.5</v>
          </cell>
          <cell r="K35">
            <v>19.079999999999998</v>
          </cell>
          <cell r="L35">
            <v>3.14</v>
          </cell>
          <cell r="M35">
            <v>-3.14</v>
          </cell>
          <cell r="N35">
            <v>-0.6</v>
          </cell>
          <cell r="O35">
            <v>-6.66</v>
          </cell>
          <cell r="P35">
            <v>0</v>
          </cell>
          <cell r="Q35">
            <v>4.2300000000000004</v>
          </cell>
          <cell r="R35">
            <v>73.34</v>
          </cell>
          <cell r="S35">
            <v>0</v>
          </cell>
          <cell r="T35">
            <v>5.86</v>
          </cell>
          <cell r="U35">
            <v>0</v>
          </cell>
          <cell r="V35">
            <v>0</v>
          </cell>
          <cell r="W35">
            <v>0</v>
          </cell>
          <cell r="X35">
            <v>0</v>
          </cell>
          <cell r="Y35">
            <v>0</v>
          </cell>
          <cell r="Z35">
            <v>0</v>
          </cell>
          <cell r="AA35">
            <v>0.6</v>
          </cell>
          <cell r="AB35">
            <v>6.66</v>
          </cell>
          <cell r="AC35">
            <v>0</v>
          </cell>
          <cell r="AD35">
            <v>0</v>
          </cell>
          <cell r="AE35">
            <v>504.13</v>
          </cell>
          <cell r="AF35">
            <v>197.27</v>
          </cell>
          <cell r="AG35">
            <v>2652.16</v>
          </cell>
          <cell r="AH35">
            <v>0</v>
          </cell>
          <cell r="AI35">
            <v>1030.18</v>
          </cell>
          <cell r="AJ35">
            <v>5994.63</v>
          </cell>
          <cell r="AK35">
            <v>1111.04</v>
          </cell>
          <cell r="AL35">
            <v>6000.49</v>
          </cell>
          <cell r="AM35">
            <v>87.01</v>
          </cell>
          <cell r="AN35" t="str">
            <v>TX</v>
          </cell>
          <cell r="AO35" t="str">
            <v>53-TX</v>
          </cell>
          <cell r="AP35">
            <v>6000.49</v>
          </cell>
          <cell r="AQ35">
            <v>87.01</v>
          </cell>
          <cell r="AR35">
            <v>0</v>
          </cell>
          <cell r="AS35">
            <v>0</v>
          </cell>
          <cell r="AT35">
            <v>6000.49</v>
          </cell>
          <cell r="AU35">
            <v>372.03</v>
          </cell>
          <cell r="AV35">
            <v>0</v>
          </cell>
          <cell r="AW35">
            <v>6000.49</v>
          </cell>
          <cell r="AX35">
            <v>372.03</v>
          </cell>
          <cell r="AY35">
            <v>0</v>
          </cell>
          <cell r="BA35">
            <v>0</v>
          </cell>
          <cell r="BB35">
            <v>0</v>
          </cell>
          <cell r="BC35">
            <v>0</v>
          </cell>
          <cell r="BD35">
            <v>0</v>
          </cell>
          <cell r="BE35">
            <v>0</v>
          </cell>
          <cell r="BF35">
            <v>0</v>
          </cell>
          <cell r="BG35">
            <v>0</v>
          </cell>
          <cell r="BH35">
            <v>0</v>
          </cell>
          <cell r="BI35">
            <v>0</v>
          </cell>
          <cell r="BJ35">
            <v>0</v>
          </cell>
          <cell r="BK35">
            <v>0</v>
          </cell>
        </row>
        <row r="36">
          <cell r="B36">
            <v>106</v>
          </cell>
          <cell r="C36" t="str">
            <v>MANDIC</v>
          </cell>
          <cell r="D36" t="str">
            <v>SINISA</v>
          </cell>
          <cell r="E36">
            <v>43982</v>
          </cell>
          <cell r="F36">
            <v>7554.17</v>
          </cell>
          <cell r="G36">
            <v>9.9</v>
          </cell>
          <cell r="H36">
            <v>0</v>
          </cell>
          <cell r="I36">
            <v>12.72</v>
          </cell>
          <cell r="J36">
            <v>-62.5</v>
          </cell>
          <cell r="K36">
            <v>0</v>
          </cell>
          <cell r="L36">
            <v>6.38</v>
          </cell>
          <cell r="M36">
            <v>-6.38</v>
          </cell>
          <cell r="N36">
            <v>-1.02</v>
          </cell>
          <cell r="O36">
            <v>0</v>
          </cell>
          <cell r="P36">
            <v>50</v>
          </cell>
          <cell r="Q36">
            <v>9.9</v>
          </cell>
          <cell r="R36">
            <v>0</v>
          </cell>
          <cell r="S36">
            <v>0</v>
          </cell>
          <cell r="T36">
            <v>0</v>
          </cell>
          <cell r="U36">
            <v>0</v>
          </cell>
          <cell r="V36">
            <v>0</v>
          </cell>
          <cell r="W36">
            <v>0</v>
          </cell>
          <cell r="X36">
            <v>0</v>
          </cell>
          <cell r="Y36">
            <v>0</v>
          </cell>
          <cell r="Z36">
            <v>0</v>
          </cell>
          <cell r="AA36">
            <v>1.02</v>
          </cell>
          <cell r="AB36">
            <v>0</v>
          </cell>
          <cell r="AC36">
            <v>0</v>
          </cell>
          <cell r="AD36">
            <v>0</v>
          </cell>
          <cell r="AE36">
            <v>0</v>
          </cell>
          <cell r="AF36">
            <v>5387.78</v>
          </cell>
          <cell r="AG36">
            <v>474.57</v>
          </cell>
          <cell r="AH36">
            <v>0</v>
          </cell>
          <cell r="AI36">
            <v>0</v>
          </cell>
          <cell r="AJ36">
            <v>7493.95</v>
          </cell>
          <cell r="AK36">
            <v>1109.94</v>
          </cell>
          <cell r="AL36">
            <v>7506.67</v>
          </cell>
          <cell r="AM36">
            <v>108.85</v>
          </cell>
          <cell r="AN36" t="str">
            <v>TX</v>
          </cell>
          <cell r="AO36" t="str">
            <v>53-TX</v>
          </cell>
          <cell r="AP36">
            <v>7506.67</v>
          </cell>
          <cell r="AQ36">
            <v>108.85</v>
          </cell>
          <cell r="AR36">
            <v>0</v>
          </cell>
          <cell r="AS36">
            <v>0</v>
          </cell>
          <cell r="AT36">
            <v>7506.67</v>
          </cell>
          <cell r="AU36">
            <v>465.41</v>
          </cell>
          <cell r="AV36">
            <v>0</v>
          </cell>
          <cell r="AW36">
            <v>7506.67</v>
          </cell>
          <cell r="AX36">
            <v>465.41</v>
          </cell>
          <cell r="AY36">
            <v>0</v>
          </cell>
          <cell r="BA36">
            <v>0</v>
          </cell>
          <cell r="BB36">
            <v>0</v>
          </cell>
          <cell r="BC36">
            <v>0</v>
          </cell>
          <cell r="BD36">
            <v>0</v>
          </cell>
          <cell r="BE36">
            <v>0</v>
          </cell>
          <cell r="BF36">
            <v>0</v>
          </cell>
          <cell r="BG36">
            <v>0</v>
          </cell>
          <cell r="BH36">
            <v>0</v>
          </cell>
          <cell r="BI36">
            <v>0</v>
          </cell>
          <cell r="BJ36">
            <v>0</v>
          </cell>
          <cell r="BK36">
            <v>0</v>
          </cell>
        </row>
        <row r="37">
          <cell r="B37">
            <v>128</v>
          </cell>
          <cell r="C37" t="str">
            <v>MARTIN</v>
          </cell>
          <cell r="D37" t="str">
            <v>KEVIN</v>
          </cell>
          <cell r="E37">
            <v>43982</v>
          </cell>
          <cell r="F37">
            <v>6268.63</v>
          </cell>
          <cell r="G37">
            <v>21.72</v>
          </cell>
          <cell r="H37">
            <v>0</v>
          </cell>
          <cell r="I37">
            <v>0</v>
          </cell>
          <cell r="J37">
            <v>-62.5</v>
          </cell>
          <cell r="K37">
            <v>0</v>
          </cell>
          <cell r="L37">
            <v>0</v>
          </cell>
          <cell r="M37">
            <v>0</v>
          </cell>
          <cell r="N37">
            <v>0</v>
          </cell>
          <cell r="O37">
            <v>0</v>
          </cell>
          <cell r="P37">
            <v>0</v>
          </cell>
          <cell r="Q37">
            <v>21.72</v>
          </cell>
          <cell r="R37">
            <v>0</v>
          </cell>
          <cell r="S37">
            <v>0</v>
          </cell>
          <cell r="T37">
            <v>0</v>
          </cell>
          <cell r="U37">
            <v>0</v>
          </cell>
          <cell r="V37">
            <v>0</v>
          </cell>
          <cell r="W37">
            <v>0</v>
          </cell>
          <cell r="X37">
            <v>314.52</v>
          </cell>
          <cell r="Y37">
            <v>0</v>
          </cell>
          <cell r="Z37">
            <v>0</v>
          </cell>
          <cell r="AA37">
            <v>0</v>
          </cell>
          <cell r="AB37">
            <v>0</v>
          </cell>
          <cell r="AC37">
            <v>0</v>
          </cell>
          <cell r="AD37">
            <v>0</v>
          </cell>
          <cell r="AE37">
            <v>0</v>
          </cell>
          <cell r="AF37">
            <v>0</v>
          </cell>
          <cell r="AG37">
            <v>4611.41</v>
          </cell>
          <cell r="AH37">
            <v>0</v>
          </cell>
          <cell r="AI37">
            <v>0</v>
          </cell>
          <cell r="AJ37">
            <v>6290.35</v>
          </cell>
          <cell r="AK37">
            <v>923.98</v>
          </cell>
          <cell r="AL37">
            <v>6290.35</v>
          </cell>
          <cell r="AM37">
            <v>91.21</v>
          </cell>
          <cell r="AN37" t="str">
            <v>TX</v>
          </cell>
          <cell r="AO37" t="str">
            <v>53-TX</v>
          </cell>
          <cell r="AP37">
            <v>6290.35</v>
          </cell>
          <cell r="AQ37">
            <v>91.21</v>
          </cell>
          <cell r="AR37">
            <v>0</v>
          </cell>
          <cell r="AS37">
            <v>0</v>
          </cell>
          <cell r="AT37">
            <v>6290.35</v>
          </cell>
          <cell r="AU37">
            <v>390.01</v>
          </cell>
          <cell r="AV37">
            <v>0</v>
          </cell>
          <cell r="AW37">
            <v>6290.35</v>
          </cell>
          <cell r="AX37">
            <v>390</v>
          </cell>
          <cell r="AY37">
            <v>0</v>
          </cell>
          <cell r="BA37">
            <v>0</v>
          </cell>
          <cell r="BB37">
            <v>0</v>
          </cell>
          <cell r="BC37">
            <v>0</v>
          </cell>
          <cell r="BD37">
            <v>0</v>
          </cell>
          <cell r="BE37">
            <v>0</v>
          </cell>
          <cell r="BF37">
            <v>0</v>
          </cell>
          <cell r="BG37">
            <v>0</v>
          </cell>
          <cell r="BH37">
            <v>0</v>
          </cell>
          <cell r="BI37">
            <v>0</v>
          </cell>
          <cell r="BJ37">
            <v>0</v>
          </cell>
          <cell r="BK37">
            <v>251.61</v>
          </cell>
        </row>
        <row r="38">
          <cell r="B38">
            <v>169</v>
          </cell>
          <cell r="C38" t="str">
            <v>MCCLELLAN</v>
          </cell>
          <cell r="D38" t="str">
            <v>JORDAN</v>
          </cell>
          <cell r="E38">
            <v>43982</v>
          </cell>
          <cell r="F38">
            <v>4631.37</v>
          </cell>
          <cell r="G38">
            <v>2.79</v>
          </cell>
          <cell r="H38">
            <v>0</v>
          </cell>
          <cell r="I38">
            <v>0</v>
          </cell>
          <cell r="J38">
            <v>0</v>
          </cell>
          <cell r="K38">
            <v>0</v>
          </cell>
          <cell r="L38">
            <v>12.09</v>
          </cell>
          <cell r="M38">
            <v>-12.09</v>
          </cell>
          <cell r="N38">
            <v>-1.65</v>
          </cell>
          <cell r="O38">
            <v>0</v>
          </cell>
          <cell r="P38">
            <v>0</v>
          </cell>
          <cell r="Q38">
            <v>2.79</v>
          </cell>
          <cell r="R38">
            <v>0</v>
          </cell>
          <cell r="S38">
            <v>100</v>
          </cell>
          <cell r="T38">
            <v>0</v>
          </cell>
          <cell r="U38">
            <v>0</v>
          </cell>
          <cell r="V38">
            <v>0</v>
          </cell>
          <cell r="W38">
            <v>0</v>
          </cell>
          <cell r="X38">
            <v>0</v>
          </cell>
          <cell r="Y38">
            <v>0</v>
          </cell>
          <cell r="Z38">
            <v>0</v>
          </cell>
          <cell r="AA38">
            <v>1.65</v>
          </cell>
          <cell r="AB38">
            <v>0</v>
          </cell>
          <cell r="AC38">
            <v>0</v>
          </cell>
          <cell r="AD38">
            <v>185.37</v>
          </cell>
          <cell r="AE38">
            <v>0</v>
          </cell>
          <cell r="AF38">
            <v>0</v>
          </cell>
          <cell r="AG38">
            <v>3577.95</v>
          </cell>
          <cell r="AH38">
            <v>0</v>
          </cell>
          <cell r="AI38">
            <v>0</v>
          </cell>
          <cell r="AJ38">
            <v>4335.05</v>
          </cell>
          <cell r="AK38">
            <v>213.09</v>
          </cell>
          <cell r="AL38">
            <v>4520.42</v>
          </cell>
          <cell r="AM38">
            <v>65.55</v>
          </cell>
          <cell r="AN38" t="str">
            <v>IL</v>
          </cell>
          <cell r="AO38" t="str">
            <v>43-IL</v>
          </cell>
          <cell r="AP38">
            <v>4520.42</v>
          </cell>
          <cell r="AQ38">
            <v>65.55</v>
          </cell>
          <cell r="AR38">
            <v>0</v>
          </cell>
          <cell r="AS38">
            <v>0</v>
          </cell>
          <cell r="AT38">
            <v>4520.42</v>
          </cell>
          <cell r="AU38">
            <v>280.27</v>
          </cell>
          <cell r="AV38">
            <v>4335.05</v>
          </cell>
          <cell r="AW38">
            <v>4520.42</v>
          </cell>
          <cell r="AX38">
            <v>280.27</v>
          </cell>
          <cell r="AY38">
            <v>195.4</v>
          </cell>
          <cell r="BA38">
            <v>0</v>
          </cell>
          <cell r="BB38">
            <v>0</v>
          </cell>
          <cell r="BC38">
            <v>0</v>
          </cell>
          <cell r="BD38">
            <v>0</v>
          </cell>
          <cell r="BE38">
            <v>0</v>
          </cell>
          <cell r="BF38">
            <v>0</v>
          </cell>
          <cell r="BG38">
            <v>0</v>
          </cell>
          <cell r="BH38">
            <v>0</v>
          </cell>
          <cell r="BI38">
            <v>0</v>
          </cell>
          <cell r="BJ38">
            <v>0</v>
          </cell>
          <cell r="BK38">
            <v>185.37</v>
          </cell>
        </row>
        <row r="39">
          <cell r="B39">
            <v>173</v>
          </cell>
          <cell r="C39" t="str">
            <v>MEHTA</v>
          </cell>
          <cell r="D39" t="str">
            <v>MOHANBIR SINGH</v>
          </cell>
          <cell r="E39">
            <v>43982</v>
          </cell>
          <cell r="F39">
            <v>6666.67</v>
          </cell>
          <cell r="G39">
            <v>36.630000000000003</v>
          </cell>
          <cell r="H39">
            <v>0</v>
          </cell>
          <cell r="I39">
            <v>0</v>
          </cell>
          <cell r="J39">
            <v>-62.5</v>
          </cell>
          <cell r="K39">
            <v>0</v>
          </cell>
          <cell r="L39">
            <v>6.38</v>
          </cell>
          <cell r="M39">
            <v>-6.38</v>
          </cell>
          <cell r="N39">
            <v>-1.02</v>
          </cell>
          <cell r="O39">
            <v>0</v>
          </cell>
          <cell r="P39">
            <v>0</v>
          </cell>
          <cell r="Q39">
            <v>36.630000000000003</v>
          </cell>
          <cell r="R39">
            <v>0</v>
          </cell>
          <cell r="S39">
            <v>125</v>
          </cell>
          <cell r="T39">
            <v>0</v>
          </cell>
          <cell r="U39">
            <v>0</v>
          </cell>
          <cell r="V39">
            <v>0</v>
          </cell>
          <cell r="W39">
            <v>0</v>
          </cell>
          <cell r="X39">
            <v>0</v>
          </cell>
          <cell r="Y39">
            <v>0</v>
          </cell>
          <cell r="Z39">
            <v>0</v>
          </cell>
          <cell r="AA39">
            <v>1.02</v>
          </cell>
          <cell r="AB39">
            <v>0</v>
          </cell>
          <cell r="AC39">
            <v>0</v>
          </cell>
          <cell r="AD39">
            <v>0</v>
          </cell>
          <cell r="AE39">
            <v>0</v>
          </cell>
          <cell r="AF39">
            <v>0</v>
          </cell>
          <cell r="AG39">
            <v>5226.6499999999996</v>
          </cell>
          <cell r="AH39">
            <v>0</v>
          </cell>
          <cell r="AI39">
            <v>0</v>
          </cell>
          <cell r="AJ39">
            <v>6570.9</v>
          </cell>
          <cell r="AK39">
            <v>867.45</v>
          </cell>
          <cell r="AL39">
            <v>6570.9</v>
          </cell>
          <cell r="AM39">
            <v>95.28</v>
          </cell>
          <cell r="AN39" t="str">
            <v>TX</v>
          </cell>
          <cell r="AO39" t="str">
            <v>53-TX</v>
          </cell>
          <cell r="AP39">
            <v>6570.9</v>
          </cell>
          <cell r="AQ39">
            <v>95.28</v>
          </cell>
          <cell r="AR39">
            <v>0</v>
          </cell>
          <cell r="AS39">
            <v>0</v>
          </cell>
          <cell r="AT39">
            <v>6570.9</v>
          </cell>
          <cell r="AU39">
            <v>407.39</v>
          </cell>
          <cell r="AV39">
            <v>0</v>
          </cell>
          <cell r="AW39">
            <v>6570.9</v>
          </cell>
          <cell r="AX39">
            <v>407.4</v>
          </cell>
          <cell r="AY39">
            <v>0</v>
          </cell>
          <cell r="BA39">
            <v>0</v>
          </cell>
          <cell r="BB39">
            <v>0</v>
          </cell>
          <cell r="BC39">
            <v>0</v>
          </cell>
          <cell r="BD39">
            <v>0</v>
          </cell>
          <cell r="BE39">
            <v>0</v>
          </cell>
          <cell r="BF39">
            <v>0</v>
          </cell>
          <cell r="BG39">
            <v>0</v>
          </cell>
          <cell r="BH39">
            <v>0</v>
          </cell>
          <cell r="BI39">
            <v>0</v>
          </cell>
          <cell r="BJ39">
            <v>0</v>
          </cell>
          <cell r="BK39">
            <v>0</v>
          </cell>
        </row>
        <row r="40">
          <cell r="B40">
            <v>143</v>
          </cell>
          <cell r="C40" t="str">
            <v>MORGAN</v>
          </cell>
          <cell r="D40" t="str">
            <v>KRISTYN</v>
          </cell>
          <cell r="E40">
            <v>43982</v>
          </cell>
          <cell r="F40">
            <v>3385.42</v>
          </cell>
          <cell r="G40">
            <v>2.4</v>
          </cell>
          <cell r="H40">
            <v>0</v>
          </cell>
          <cell r="I40">
            <v>13.98</v>
          </cell>
          <cell r="J40">
            <v>-62.5</v>
          </cell>
          <cell r="K40">
            <v>0</v>
          </cell>
          <cell r="L40">
            <v>6.38</v>
          </cell>
          <cell r="M40">
            <v>-6.38</v>
          </cell>
          <cell r="N40">
            <v>-1.02</v>
          </cell>
          <cell r="O40">
            <v>-24.44</v>
          </cell>
          <cell r="P40">
            <v>0</v>
          </cell>
          <cell r="Q40">
            <v>2.4</v>
          </cell>
          <cell r="R40">
            <v>0</v>
          </cell>
          <cell r="S40">
            <v>0</v>
          </cell>
          <cell r="T40">
            <v>18.739999999999998</v>
          </cell>
          <cell r="U40">
            <v>0</v>
          </cell>
          <cell r="V40">
            <v>114.58</v>
          </cell>
          <cell r="W40">
            <v>0</v>
          </cell>
          <cell r="X40">
            <v>0</v>
          </cell>
          <cell r="Y40">
            <v>0</v>
          </cell>
          <cell r="Z40">
            <v>0</v>
          </cell>
          <cell r="AA40">
            <v>1.02</v>
          </cell>
          <cell r="AB40">
            <v>24.44</v>
          </cell>
          <cell r="AC40">
            <v>0</v>
          </cell>
          <cell r="AD40">
            <v>169.39</v>
          </cell>
          <cell r="AE40">
            <v>0</v>
          </cell>
          <cell r="AF40">
            <v>0</v>
          </cell>
          <cell r="AG40">
            <v>2557.86</v>
          </cell>
          <cell r="AH40">
            <v>0</v>
          </cell>
          <cell r="AI40">
            <v>0</v>
          </cell>
          <cell r="AJ40">
            <v>3063.73</v>
          </cell>
          <cell r="AK40">
            <v>291.69</v>
          </cell>
          <cell r="AL40">
            <v>3265.84</v>
          </cell>
          <cell r="AM40">
            <v>47.36</v>
          </cell>
          <cell r="AN40" t="str">
            <v>TX</v>
          </cell>
          <cell r="AO40" t="str">
            <v>53-TX</v>
          </cell>
          <cell r="AP40">
            <v>3265.84</v>
          </cell>
          <cell r="AQ40">
            <v>47.35</v>
          </cell>
          <cell r="AR40">
            <v>0</v>
          </cell>
          <cell r="AS40">
            <v>0</v>
          </cell>
          <cell r="AT40">
            <v>3265.84</v>
          </cell>
          <cell r="AU40">
            <v>202.48</v>
          </cell>
          <cell r="AV40">
            <v>0</v>
          </cell>
          <cell r="AW40">
            <v>3265.84</v>
          </cell>
          <cell r="AX40">
            <v>202.48</v>
          </cell>
          <cell r="AY40">
            <v>0</v>
          </cell>
          <cell r="AZ40" t="str">
            <v>TX</v>
          </cell>
          <cell r="BA40">
            <v>0</v>
          </cell>
          <cell r="BB40">
            <v>0</v>
          </cell>
          <cell r="BC40">
            <v>0</v>
          </cell>
          <cell r="BD40">
            <v>0</v>
          </cell>
          <cell r="BE40">
            <v>0</v>
          </cell>
          <cell r="BF40">
            <v>0</v>
          </cell>
          <cell r="BG40">
            <v>0</v>
          </cell>
          <cell r="BH40">
            <v>0</v>
          </cell>
          <cell r="BI40">
            <v>0</v>
          </cell>
          <cell r="BJ40">
            <v>0</v>
          </cell>
          <cell r="BK40">
            <v>135.51</v>
          </cell>
        </row>
        <row r="41">
          <cell r="B41">
            <v>121</v>
          </cell>
          <cell r="C41" t="str">
            <v>NESMITH</v>
          </cell>
          <cell r="D41" t="str">
            <v>SHAWN</v>
          </cell>
          <cell r="E41">
            <v>43982</v>
          </cell>
          <cell r="F41">
            <v>6937.5</v>
          </cell>
          <cell r="G41">
            <v>13.46</v>
          </cell>
          <cell r="H41">
            <v>0</v>
          </cell>
          <cell r="I41">
            <v>0</v>
          </cell>
          <cell r="J41">
            <v>-62.5</v>
          </cell>
          <cell r="K41">
            <v>0</v>
          </cell>
          <cell r="L41">
            <v>12.09</v>
          </cell>
          <cell r="M41">
            <v>-12.09</v>
          </cell>
          <cell r="N41">
            <v>-1.65</v>
          </cell>
          <cell r="O41">
            <v>0</v>
          </cell>
          <cell r="P41">
            <v>0</v>
          </cell>
          <cell r="Q41">
            <v>13.46</v>
          </cell>
          <cell r="R41">
            <v>0</v>
          </cell>
          <cell r="S41">
            <v>0</v>
          </cell>
          <cell r="T41">
            <v>0</v>
          </cell>
          <cell r="U41">
            <v>0</v>
          </cell>
          <cell r="V41">
            <v>0</v>
          </cell>
          <cell r="W41">
            <v>0</v>
          </cell>
          <cell r="X41">
            <v>0</v>
          </cell>
          <cell r="Y41">
            <v>0</v>
          </cell>
          <cell r="Z41">
            <v>0</v>
          </cell>
          <cell r="AA41">
            <v>1.65</v>
          </cell>
          <cell r="AB41">
            <v>0</v>
          </cell>
          <cell r="AC41">
            <v>0</v>
          </cell>
          <cell r="AD41">
            <v>0</v>
          </cell>
          <cell r="AE41">
            <v>0</v>
          </cell>
          <cell r="AF41">
            <v>0</v>
          </cell>
          <cell r="AG41">
            <v>5980.48</v>
          </cell>
          <cell r="AH41">
            <v>0</v>
          </cell>
          <cell r="AI41">
            <v>0</v>
          </cell>
          <cell r="AJ41">
            <v>6937.22</v>
          </cell>
          <cell r="AK41">
            <v>475.08</v>
          </cell>
          <cell r="AL41">
            <v>6937.22</v>
          </cell>
          <cell r="AM41">
            <v>100.59</v>
          </cell>
          <cell r="AN41" t="str">
            <v>TX</v>
          </cell>
          <cell r="AO41" t="str">
            <v>53-TX</v>
          </cell>
          <cell r="AP41">
            <v>6937.22</v>
          </cell>
          <cell r="AQ41">
            <v>100.59</v>
          </cell>
          <cell r="AR41">
            <v>0</v>
          </cell>
          <cell r="AS41">
            <v>0</v>
          </cell>
          <cell r="AT41">
            <v>6937.22</v>
          </cell>
          <cell r="AU41">
            <v>430.11</v>
          </cell>
          <cell r="AV41">
            <v>0</v>
          </cell>
          <cell r="AW41">
            <v>6937.22</v>
          </cell>
          <cell r="AX41">
            <v>430.11</v>
          </cell>
          <cell r="AY41">
            <v>0</v>
          </cell>
          <cell r="BA41">
            <v>0</v>
          </cell>
          <cell r="BB41">
            <v>0</v>
          </cell>
          <cell r="BC41">
            <v>0</v>
          </cell>
          <cell r="BD41">
            <v>0</v>
          </cell>
          <cell r="BE41">
            <v>0</v>
          </cell>
          <cell r="BF41">
            <v>0</v>
          </cell>
          <cell r="BG41">
            <v>0</v>
          </cell>
          <cell r="BH41">
            <v>0</v>
          </cell>
          <cell r="BI41">
            <v>0</v>
          </cell>
          <cell r="BJ41">
            <v>0</v>
          </cell>
          <cell r="BK41">
            <v>0</v>
          </cell>
        </row>
        <row r="42">
          <cell r="B42">
            <v>160</v>
          </cell>
          <cell r="C42" t="str">
            <v>PATTON</v>
          </cell>
          <cell r="D42" t="str">
            <v>KATHRYN</v>
          </cell>
          <cell r="E42">
            <v>43982</v>
          </cell>
          <cell r="F42">
            <v>10416.66</v>
          </cell>
          <cell r="G42">
            <v>33.32</v>
          </cell>
          <cell r="H42">
            <v>0</v>
          </cell>
          <cell r="I42">
            <v>0</v>
          </cell>
          <cell r="J42">
            <v>-62.5</v>
          </cell>
          <cell r="K42">
            <v>0</v>
          </cell>
          <cell r="L42">
            <v>3.14</v>
          </cell>
          <cell r="M42">
            <v>-3.14</v>
          </cell>
          <cell r="N42">
            <v>-0.6</v>
          </cell>
          <cell r="O42">
            <v>0</v>
          </cell>
          <cell r="P42">
            <v>0</v>
          </cell>
          <cell r="Q42">
            <v>33.32</v>
          </cell>
          <cell r="R42">
            <v>73.34</v>
          </cell>
          <cell r="S42">
            <v>0</v>
          </cell>
          <cell r="T42">
            <v>0</v>
          </cell>
          <cell r="U42">
            <v>0</v>
          </cell>
          <cell r="V42">
            <v>50</v>
          </cell>
          <cell r="W42">
            <v>93.95</v>
          </cell>
          <cell r="X42">
            <v>0</v>
          </cell>
          <cell r="Y42">
            <v>0</v>
          </cell>
          <cell r="Z42">
            <v>0</v>
          </cell>
          <cell r="AA42">
            <v>0.6</v>
          </cell>
          <cell r="AB42">
            <v>0</v>
          </cell>
          <cell r="AC42">
            <v>0</v>
          </cell>
          <cell r="AD42">
            <v>0</v>
          </cell>
          <cell r="AE42">
            <v>0</v>
          </cell>
          <cell r="AF42">
            <v>0</v>
          </cell>
          <cell r="AG42">
            <v>7248.68</v>
          </cell>
          <cell r="AH42">
            <v>0</v>
          </cell>
          <cell r="AI42">
            <v>0</v>
          </cell>
          <cell r="AJ42">
            <v>10396.24</v>
          </cell>
          <cell r="AK42">
            <v>2858.08</v>
          </cell>
          <cell r="AL42">
            <v>10439.24</v>
          </cell>
          <cell r="AM42">
            <v>151.37</v>
          </cell>
          <cell r="AN42" t="str">
            <v>TX</v>
          </cell>
          <cell r="AO42" t="str">
            <v>53-TX</v>
          </cell>
          <cell r="AP42">
            <v>10439.24</v>
          </cell>
          <cell r="AQ42">
            <v>151.37</v>
          </cell>
          <cell r="AR42">
            <v>10439.24</v>
          </cell>
          <cell r="AS42">
            <v>93.95</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43</v>
          </cell>
          <cell r="BK42">
            <v>0</v>
          </cell>
        </row>
        <row r="43">
          <cell r="B43">
            <v>164</v>
          </cell>
          <cell r="C43" t="str">
            <v>PAYNE</v>
          </cell>
          <cell r="D43" t="str">
            <v>ANDREW ROSS</v>
          </cell>
          <cell r="E43">
            <v>43982</v>
          </cell>
          <cell r="F43">
            <v>7708.34</v>
          </cell>
          <cell r="G43">
            <v>5.44</v>
          </cell>
          <cell r="H43">
            <v>0</v>
          </cell>
          <cell r="I43">
            <v>0</v>
          </cell>
          <cell r="J43">
            <v>-62.5</v>
          </cell>
          <cell r="K43">
            <v>0</v>
          </cell>
          <cell r="L43">
            <v>12.09</v>
          </cell>
          <cell r="M43">
            <v>-12.09</v>
          </cell>
          <cell r="N43">
            <v>-1.65</v>
          </cell>
          <cell r="O43">
            <v>-9.8800000000000008</v>
          </cell>
          <cell r="P43">
            <v>0</v>
          </cell>
          <cell r="Q43">
            <v>5.44</v>
          </cell>
          <cell r="R43">
            <v>0</v>
          </cell>
          <cell r="S43">
            <v>0</v>
          </cell>
          <cell r="T43">
            <v>0</v>
          </cell>
          <cell r="U43">
            <v>0</v>
          </cell>
          <cell r="V43">
            <v>0</v>
          </cell>
          <cell r="W43">
            <v>0</v>
          </cell>
          <cell r="X43">
            <v>0</v>
          </cell>
          <cell r="Y43">
            <v>0</v>
          </cell>
          <cell r="Z43">
            <v>0</v>
          </cell>
          <cell r="AA43">
            <v>1.65</v>
          </cell>
          <cell r="AB43">
            <v>9.8800000000000008</v>
          </cell>
          <cell r="AC43">
            <v>0</v>
          </cell>
          <cell r="AD43">
            <v>308.55</v>
          </cell>
          <cell r="AE43">
            <v>0</v>
          </cell>
          <cell r="AF43">
            <v>0</v>
          </cell>
          <cell r="AG43">
            <v>5968.3</v>
          </cell>
          <cell r="AH43">
            <v>0</v>
          </cell>
          <cell r="AI43">
            <v>0</v>
          </cell>
          <cell r="AJ43">
            <v>7391.49</v>
          </cell>
          <cell r="AK43">
            <v>881.32</v>
          </cell>
          <cell r="AL43">
            <v>7700.04</v>
          </cell>
          <cell r="AM43">
            <v>111.65</v>
          </cell>
          <cell r="AN43" t="str">
            <v>TX</v>
          </cell>
          <cell r="AO43" t="str">
            <v>53-TX</v>
          </cell>
          <cell r="AP43">
            <v>7700.04</v>
          </cell>
          <cell r="AQ43">
            <v>111.65</v>
          </cell>
          <cell r="AR43">
            <v>0</v>
          </cell>
          <cell r="AS43">
            <v>0</v>
          </cell>
          <cell r="AT43">
            <v>7700.04</v>
          </cell>
          <cell r="AU43">
            <v>477.4</v>
          </cell>
          <cell r="AV43">
            <v>0</v>
          </cell>
          <cell r="AW43">
            <v>7700.04</v>
          </cell>
          <cell r="AX43">
            <v>477.4</v>
          </cell>
          <cell r="AY43">
            <v>0</v>
          </cell>
          <cell r="BA43">
            <v>0</v>
          </cell>
          <cell r="BB43">
            <v>0</v>
          </cell>
          <cell r="BC43">
            <v>0</v>
          </cell>
          <cell r="BD43">
            <v>0</v>
          </cell>
          <cell r="BE43">
            <v>0</v>
          </cell>
          <cell r="BF43">
            <v>0</v>
          </cell>
          <cell r="BG43">
            <v>0</v>
          </cell>
          <cell r="BH43">
            <v>0</v>
          </cell>
          <cell r="BI43">
            <v>0</v>
          </cell>
          <cell r="BJ43">
            <v>0</v>
          </cell>
          <cell r="BK43">
            <v>308.55</v>
          </cell>
        </row>
        <row r="44">
          <cell r="B44">
            <v>127</v>
          </cell>
          <cell r="C44" t="str">
            <v>PETTY</v>
          </cell>
          <cell r="D44" t="str">
            <v>CASEY</v>
          </cell>
          <cell r="E44">
            <v>43982</v>
          </cell>
          <cell r="F44">
            <v>5531.25</v>
          </cell>
          <cell r="G44">
            <v>3.74</v>
          </cell>
          <cell r="H44">
            <v>0</v>
          </cell>
          <cell r="I44">
            <v>0</v>
          </cell>
          <cell r="J44">
            <v>-62.5</v>
          </cell>
          <cell r="K44">
            <v>0</v>
          </cell>
          <cell r="L44">
            <v>3.14</v>
          </cell>
          <cell r="M44">
            <v>-3.14</v>
          </cell>
          <cell r="N44">
            <v>-0.6</v>
          </cell>
          <cell r="O44">
            <v>0</v>
          </cell>
          <cell r="P44">
            <v>0</v>
          </cell>
          <cell r="Q44">
            <v>3.74</v>
          </cell>
          <cell r="R44">
            <v>73.34</v>
          </cell>
          <cell r="S44">
            <v>0</v>
          </cell>
          <cell r="T44">
            <v>0</v>
          </cell>
          <cell r="U44">
            <v>0</v>
          </cell>
          <cell r="V44">
            <v>62.5</v>
          </cell>
          <cell r="W44">
            <v>0</v>
          </cell>
          <cell r="X44">
            <v>0</v>
          </cell>
          <cell r="Y44">
            <v>0</v>
          </cell>
          <cell r="Z44">
            <v>0</v>
          </cell>
          <cell r="AA44">
            <v>0.6</v>
          </cell>
          <cell r="AB44">
            <v>0</v>
          </cell>
          <cell r="AC44">
            <v>0</v>
          </cell>
          <cell r="AD44">
            <v>830.25</v>
          </cell>
          <cell r="AE44">
            <v>0</v>
          </cell>
          <cell r="AF44">
            <v>0</v>
          </cell>
          <cell r="AG44">
            <v>3462.99</v>
          </cell>
          <cell r="AH44">
            <v>0</v>
          </cell>
          <cell r="AI44">
            <v>0</v>
          </cell>
          <cell r="AJ44">
            <v>4638.5</v>
          </cell>
          <cell r="AK44">
            <v>742.58</v>
          </cell>
          <cell r="AL44">
            <v>5468.75</v>
          </cell>
          <cell r="AM44">
            <v>79.290000000000006</v>
          </cell>
          <cell r="AN44" t="str">
            <v>TX</v>
          </cell>
          <cell r="AO44" t="str">
            <v>53-TX</v>
          </cell>
          <cell r="AP44">
            <v>5468.75</v>
          </cell>
          <cell r="AQ44">
            <v>79.3</v>
          </cell>
          <cell r="AR44">
            <v>0</v>
          </cell>
          <cell r="AS44">
            <v>0</v>
          </cell>
          <cell r="AT44">
            <v>5468.75</v>
          </cell>
          <cell r="AU44">
            <v>339.06</v>
          </cell>
          <cell r="AV44">
            <v>0</v>
          </cell>
          <cell r="AW44">
            <v>5468.75</v>
          </cell>
          <cell r="AX44">
            <v>339.06</v>
          </cell>
          <cell r="AY44">
            <v>0</v>
          </cell>
          <cell r="BA44">
            <v>0</v>
          </cell>
          <cell r="BB44">
            <v>0</v>
          </cell>
          <cell r="BC44">
            <v>0</v>
          </cell>
          <cell r="BD44">
            <v>0</v>
          </cell>
          <cell r="BE44">
            <v>0</v>
          </cell>
          <cell r="BF44">
            <v>0</v>
          </cell>
          <cell r="BG44">
            <v>0</v>
          </cell>
          <cell r="BH44">
            <v>0</v>
          </cell>
          <cell r="BI44">
            <v>0</v>
          </cell>
          <cell r="BJ44">
            <v>0</v>
          </cell>
          <cell r="BK44">
            <v>221.4</v>
          </cell>
        </row>
        <row r="45">
          <cell r="B45">
            <v>144</v>
          </cell>
          <cell r="C45" t="str">
            <v>RATSAMY</v>
          </cell>
          <cell r="D45" t="str">
            <v>JOSEPH</v>
          </cell>
          <cell r="E45">
            <v>43982</v>
          </cell>
          <cell r="F45">
            <v>3333.33</v>
          </cell>
          <cell r="G45">
            <v>1.35</v>
          </cell>
          <cell r="H45">
            <v>0</v>
          </cell>
          <cell r="I45">
            <v>0</v>
          </cell>
          <cell r="J45">
            <v>-62.5</v>
          </cell>
          <cell r="K45">
            <v>0</v>
          </cell>
          <cell r="L45">
            <v>8.09</v>
          </cell>
          <cell r="M45">
            <v>-8.09</v>
          </cell>
          <cell r="N45">
            <v>-1.04</v>
          </cell>
          <cell r="O45">
            <v>0</v>
          </cell>
          <cell r="P45">
            <v>0</v>
          </cell>
          <cell r="Q45">
            <v>1.35</v>
          </cell>
          <cell r="R45">
            <v>0</v>
          </cell>
          <cell r="S45">
            <v>0</v>
          </cell>
          <cell r="T45">
            <v>0</v>
          </cell>
          <cell r="U45">
            <v>0</v>
          </cell>
          <cell r="V45">
            <v>20.83</v>
          </cell>
          <cell r="W45">
            <v>0</v>
          </cell>
          <cell r="X45">
            <v>0</v>
          </cell>
          <cell r="Y45">
            <v>0</v>
          </cell>
          <cell r="Z45">
            <v>0</v>
          </cell>
          <cell r="AA45">
            <v>1.04</v>
          </cell>
          <cell r="AB45">
            <v>0</v>
          </cell>
          <cell r="AC45">
            <v>0</v>
          </cell>
          <cell r="AD45">
            <v>166.73</v>
          </cell>
          <cell r="AE45">
            <v>0</v>
          </cell>
          <cell r="AF45">
            <v>0</v>
          </cell>
          <cell r="AG45">
            <v>2466.21</v>
          </cell>
          <cell r="AH45">
            <v>0</v>
          </cell>
          <cell r="AI45">
            <v>0</v>
          </cell>
          <cell r="AJ45">
            <v>3137.99</v>
          </cell>
          <cell r="AK45">
            <v>480.12</v>
          </cell>
          <cell r="AL45">
            <v>3304.72</v>
          </cell>
          <cell r="AM45">
            <v>47.92</v>
          </cell>
          <cell r="AN45" t="str">
            <v>TX</v>
          </cell>
          <cell r="AO45" t="str">
            <v>53-TX</v>
          </cell>
          <cell r="AP45">
            <v>3304.72</v>
          </cell>
          <cell r="AQ45">
            <v>47.92</v>
          </cell>
          <cell r="AR45">
            <v>0</v>
          </cell>
          <cell r="AS45">
            <v>0</v>
          </cell>
          <cell r="AT45">
            <v>3304.72</v>
          </cell>
          <cell r="AU45">
            <v>204.89</v>
          </cell>
          <cell r="AV45">
            <v>0</v>
          </cell>
          <cell r="AW45">
            <v>3304.72</v>
          </cell>
          <cell r="AX45">
            <v>204.89</v>
          </cell>
          <cell r="AY45">
            <v>0</v>
          </cell>
          <cell r="AZ45" t="str">
            <v>TX</v>
          </cell>
          <cell r="BA45">
            <v>0</v>
          </cell>
          <cell r="BB45">
            <v>0</v>
          </cell>
          <cell r="BC45">
            <v>0</v>
          </cell>
          <cell r="BD45">
            <v>0</v>
          </cell>
          <cell r="BE45">
            <v>0</v>
          </cell>
          <cell r="BF45">
            <v>0</v>
          </cell>
          <cell r="BG45">
            <v>0</v>
          </cell>
          <cell r="BH45">
            <v>0</v>
          </cell>
          <cell r="BI45">
            <v>0</v>
          </cell>
          <cell r="BJ45">
            <v>0</v>
          </cell>
          <cell r="BK45">
            <v>133.38999999999999</v>
          </cell>
        </row>
        <row r="46">
          <cell r="B46">
            <v>124</v>
          </cell>
          <cell r="C46" t="str">
            <v>SCHWEIZER</v>
          </cell>
          <cell r="D46" t="str">
            <v>KRISTI</v>
          </cell>
          <cell r="E46">
            <v>43982</v>
          </cell>
          <cell r="F46">
            <v>3270.83</v>
          </cell>
          <cell r="G46">
            <v>12.48</v>
          </cell>
          <cell r="H46">
            <v>0</v>
          </cell>
          <cell r="I46">
            <v>21.38</v>
          </cell>
          <cell r="J46">
            <v>-62.5</v>
          </cell>
          <cell r="K46">
            <v>25</v>
          </cell>
          <cell r="L46">
            <v>12.09</v>
          </cell>
          <cell r="M46">
            <v>-12.09</v>
          </cell>
          <cell r="N46">
            <v>-1.65</v>
          </cell>
          <cell r="O46">
            <v>-170.98</v>
          </cell>
          <cell r="P46">
            <v>0</v>
          </cell>
          <cell r="Q46">
            <v>6.24</v>
          </cell>
          <cell r="R46">
            <v>0</v>
          </cell>
          <cell r="S46">
            <v>0</v>
          </cell>
          <cell r="T46">
            <v>15.92</v>
          </cell>
          <cell r="U46">
            <v>0</v>
          </cell>
          <cell r="V46">
            <v>114.58</v>
          </cell>
          <cell r="W46">
            <v>0</v>
          </cell>
          <cell r="X46">
            <v>0</v>
          </cell>
          <cell r="Y46">
            <v>0</v>
          </cell>
          <cell r="Z46">
            <v>0</v>
          </cell>
          <cell r="AA46">
            <v>1.65</v>
          </cell>
          <cell r="AB46">
            <v>170.98</v>
          </cell>
          <cell r="AC46">
            <v>0</v>
          </cell>
          <cell r="AD46">
            <v>131.33000000000001</v>
          </cell>
          <cell r="AE46">
            <v>0</v>
          </cell>
          <cell r="AF46">
            <v>0</v>
          </cell>
          <cell r="AG46">
            <v>2322.87</v>
          </cell>
          <cell r="AH46">
            <v>0</v>
          </cell>
          <cell r="AI46">
            <v>0</v>
          </cell>
          <cell r="AJ46">
            <v>2986.36</v>
          </cell>
          <cell r="AK46">
            <v>282.41000000000003</v>
          </cell>
          <cell r="AL46">
            <v>3154.99</v>
          </cell>
          <cell r="AM46">
            <v>45.75</v>
          </cell>
          <cell r="AN46" t="str">
            <v>TX</v>
          </cell>
          <cell r="AO46" t="str">
            <v>53-TX</v>
          </cell>
          <cell r="AP46">
            <v>3154.99</v>
          </cell>
          <cell r="AQ46">
            <v>45.75</v>
          </cell>
          <cell r="AR46">
            <v>0</v>
          </cell>
          <cell r="AS46">
            <v>0</v>
          </cell>
          <cell r="AT46">
            <v>3154.99</v>
          </cell>
          <cell r="AU46">
            <v>195.61</v>
          </cell>
          <cell r="AV46">
            <v>0</v>
          </cell>
          <cell r="AW46">
            <v>3154.99</v>
          </cell>
          <cell r="AX46">
            <v>195.61</v>
          </cell>
          <cell r="AY46">
            <v>0</v>
          </cell>
          <cell r="BA46">
            <v>0</v>
          </cell>
          <cell r="BB46">
            <v>0</v>
          </cell>
          <cell r="BC46">
            <v>0</v>
          </cell>
          <cell r="BD46">
            <v>0</v>
          </cell>
          <cell r="BE46">
            <v>0</v>
          </cell>
          <cell r="BF46">
            <v>0</v>
          </cell>
          <cell r="BG46">
            <v>0</v>
          </cell>
          <cell r="BH46">
            <v>0</v>
          </cell>
          <cell r="BI46">
            <v>0</v>
          </cell>
          <cell r="BJ46">
            <v>0</v>
          </cell>
          <cell r="BK46">
            <v>131.28</v>
          </cell>
        </row>
        <row r="47">
          <cell r="B47">
            <v>153</v>
          </cell>
          <cell r="C47" t="str">
            <v>SELF</v>
          </cell>
          <cell r="D47" t="str">
            <v>ROBERT</v>
          </cell>
          <cell r="E47">
            <v>43982</v>
          </cell>
          <cell r="F47">
            <v>3594.79</v>
          </cell>
          <cell r="G47">
            <v>12.21</v>
          </cell>
          <cell r="H47">
            <v>0</v>
          </cell>
          <cell r="I47">
            <v>0</v>
          </cell>
          <cell r="J47">
            <v>-62.5</v>
          </cell>
          <cell r="K47">
            <v>0</v>
          </cell>
          <cell r="L47">
            <v>6.38</v>
          </cell>
          <cell r="M47">
            <v>-6.38</v>
          </cell>
          <cell r="N47">
            <v>-1.02</v>
          </cell>
          <cell r="O47">
            <v>0</v>
          </cell>
          <cell r="P47">
            <v>0</v>
          </cell>
          <cell r="Q47">
            <v>12.21</v>
          </cell>
          <cell r="R47">
            <v>146.68</v>
          </cell>
          <cell r="S47">
            <v>0</v>
          </cell>
          <cell r="T47">
            <v>0</v>
          </cell>
          <cell r="U47">
            <v>0</v>
          </cell>
          <cell r="V47">
            <v>0</v>
          </cell>
          <cell r="W47">
            <v>0</v>
          </cell>
          <cell r="X47">
            <v>0</v>
          </cell>
          <cell r="Y47">
            <v>0</v>
          </cell>
          <cell r="Z47">
            <v>0</v>
          </cell>
          <cell r="AA47">
            <v>1.02</v>
          </cell>
          <cell r="AB47">
            <v>0</v>
          </cell>
          <cell r="AC47">
            <v>0</v>
          </cell>
          <cell r="AD47">
            <v>0</v>
          </cell>
          <cell r="AE47">
            <v>0</v>
          </cell>
          <cell r="AF47">
            <v>0</v>
          </cell>
          <cell r="AG47">
            <v>2936.33</v>
          </cell>
          <cell r="AH47">
            <v>0</v>
          </cell>
          <cell r="AI47">
            <v>0</v>
          </cell>
          <cell r="AJ47">
            <v>3599.6</v>
          </cell>
          <cell r="AK47">
            <v>291.5</v>
          </cell>
          <cell r="AL47">
            <v>3599.6</v>
          </cell>
          <cell r="AM47">
            <v>52.2</v>
          </cell>
          <cell r="AN47" t="str">
            <v>TX</v>
          </cell>
          <cell r="AO47" t="str">
            <v>53-TX</v>
          </cell>
          <cell r="AP47">
            <v>3599.6</v>
          </cell>
          <cell r="AQ47">
            <v>52.19</v>
          </cell>
          <cell r="AR47">
            <v>0</v>
          </cell>
          <cell r="AS47">
            <v>0</v>
          </cell>
          <cell r="AT47">
            <v>3599.6</v>
          </cell>
          <cell r="AU47">
            <v>223.18</v>
          </cell>
          <cell r="AV47">
            <v>0</v>
          </cell>
          <cell r="AW47">
            <v>3599.6</v>
          </cell>
          <cell r="AX47">
            <v>223.18</v>
          </cell>
          <cell r="AY47">
            <v>0</v>
          </cell>
          <cell r="BA47">
            <v>0</v>
          </cell>
          <cell r="BB47">
            <v>0</v>
          </cell>
          <cell r="BC47">
            <v>0</v>
          </cell>
          <cell r="BD47">
            <v>0</v>
          </cell>
          <cell r="BE47">
            <v>0</v>
          </cell>
          <cell r="BF47">
            <v>0</v>
          </cell>
          <cell r="BG47">
            <v>0</v>
          </cell>
          <cell r="BH47">
            <v>0</v>
          </cell>
          <cell r="BI47">
            <v>0</v>
          </cell>
          <cell r="BJ47">
            <v>0</v>
          </cell>
          <cell r="BK47">
            <v>0</v>
          </cell>
        </row>
        <row r="48">
          <cell r="B48">
            <v>149</v>
          </cell>
          <cell r="C48" t="str">
            <v>SIMPSON</v>
          </cell>
          <cell r="D48" t="str">
            <v>MALINDA RAE</v>
          </cell>
          <cell r="E48">
            <v>43982</v>
          </cell>
          <cell r="F48">
            <v>7583.33</v>
          </cell>
          <cell r="G48">
            <v>5.28</v>
          </cell>
          <cell r="H48">
            <v>0</v>
          </cell>
          <cell r="I48">
            <v>0</v>
          </cell>
          <cell r="J48">
            <v>-62.5</v>
          </cell>
          <cell r="K48">
            <v>0</v>
          </cell>
          <cell r="L48">
            <v>6.38</v>
          </cell>
          <cell r="M48">
            <v>-6.38</v>
          </cell>
          <cell r="N48">
            <v>-1.02</v>
          </cell>
          <cell r="O48">
            <v>0</v>
          </cell>
          <cell r="P48">
            <v>0</v>
          </cell>
          <cell r="Q48">
            <v>5.28</v>
          </cell>
          <cell r="R48">
            <v>0</v>
          </cell>
          <cell r="S48">
            <v>0</v>
          </cell>
          <cell r="T48">
            <v>0</v>
          </cell>
          <cell r="U48">
            <v>0</v>
          </cell>
          <cell r="V48">
            <v>100</v>
          </cell>
          <cell r="W48">
            <v>0</v>
          </cell>
          <cell r="X48">
            <v>0</v>
          </cell>
          <cell r="Y48">
            <v>0</v>
          </cell>
          <cell r="Z48">
            <v>0</v>
          </cell>
          <cell r="AA48">
            <v>1.02</v>
          </cell>
          <cell r="AB48">
            <v>0</v>
          </cell>
          <cell r="AC48">
            <v>0</v>
          </cell>
          <cell r="AD48">
            <v>1062.4100000000001</v>
          </cell>
          <cell r="AE48">
            <v>650</v>
          </cell>
          <cell r="AF48">
            <v>500</v>
          </cell>
          <cell r="AG48">
            <v>2997.87</v>
          </cell>
          <cell r="AH48">
            <v>0</v>
          </cell>
          <cell r="AI48">
            <v>0</v>
          </cell>
          <cell r="AJ48">
            <v>6418.8</v>
          </cell>
          <cell r="AK48">
            <v>1755.84</v>
          </cell>
          <cell r="AL48">
            <v>7481.21</v>
          </cell>
          <cell r="AM48">
            <v>108.48</v>
          </cell>
          <cell r="AN48" t="str">
            <v>TX</v>
          </cell>
          <cell r="AO48" t="str">
            <v>53-TX</v>
          </cell>
          <cell r="AP48">
            <v>7481.21</v>
          </cell>
          <cell r="AQ48">
            <v>108.48</v>
          </cell>
          <cell r="AR48">
            <v>0</v>
          </cell>
          <cell r="AS48">
            <v>0</v>
          </cell>
          <cell r="AT48">
            <v>7481.21</v>
          </cell>
          <cell r="AU48">
            <v>463.83</v>
          </cell>
          <cell r="AV48">
            <v>0</v>
          </cell>
          <cell r="AW48">
            <v>7481.21</v>
          </cell>
          <cell r="AX48">
            <v>463.84</v>
          </cell>
          <cell r="AY48">
            <v>0</v>
          </cell>
          <cell r="BA48">
            <v>0</v>
          </cell>
          <cell r="BB48">
            <v>0</v>
          </cell>
          <cell r="BC48">
            <v>0</v>
          </cell>
          <cell r="BD48">
            <v>0</v>
          </cell>
          <cell r="BE48">
            <v>0</v>
          </cell>
          <cell r="BF48">
            <v>0</v>
          </cell>
          <cell r="BG48">
            <v>0</v>
          </cell>
          <cell r="BH48">
            <v>0</v>
          </cell>
          <cell r="BI48">
            <v>0</v>
          </cell>
          <cell r="BJ48">
            <v>0</v>
          </cell>
          <cell r="BK48">
            <v>303.54000000000002</v>
          </cell>
        </row>
        <row r="49">
          <cell r="B49">
            <v>68</v>
          </cell>
          <cell r="C49" t="str">
            <v>USELDINGER</v>
          </cell>
          <cell r="D49" t="str">
            <v>JAMES EDWARD</v>
          </cell>
          <cell r="E49">
            <v>43982</v>
          </cell>
          <cell r="F49">
            <v>9073</v>
          </cell>
          <cell r="G49">
            <v>0</v>
          </cell>
          <cell r="H49">
            <v>0</v>
          </cell>
          <cell r="I49">
            <v>0</v>
          </cell>
          <cell r="J49">
            <v>-62.5</v>
          </cell>
          <cell r="K49">
            <v>0</v>
          </cell>
          <cell r="L49">
            <v>12.09</v>
          </cell>
          <cell r="M49">
            <v>-12.09</v>
          </cell>
          <cell r="N49">
            <v>-1.65</v>
          </cell>
          <cell r="O49">
            <v>0</v>
          </cell>
          <cell r="P49">
            <v>0</v>
          </cell>
          <cell r="Q49">
            <v>0</v>
          </cell>
          <cell r="R49">
            <v>0</v>
          </cell>
          <cell r="S49">
            <v>0</v>
          </cell>
          <cell r="T49">
            <v>0</v>
          </cell>
          <cell r="U49">
            <v>0</v>
          </cell>
          <cell r="V49">
            <v>0</v>
          </cell>
          <cell r="W49">
            <v>0</v>
          </cell>
          <cell r="X49">
            <v>0</v>
          </cell>
          <cell r="Y49">
            <v>0</v>
          </cell>
          <cell r="Z49">
            <v>0</v>
          </cell>
          <cell r="AA49">
            <v>1.65</v>
          </cell>
          <cell r="AB49">
            <v>0</v>
          </cell>
          <cell r="AC49">
            <v>0</v>
          </cell>
          <cell r="AD49">
            <v>272.19</v>
          </cell>
          <cell r="AE49">
            <v>0</v>
          </cell>
          <cell r="AF49">
            <v>0</v>
          </cell>
          <cell r="AG49">
            <v>7066.08</v>
          </cell>
          <cell r="AH49">
            <v>0</v>
          </cell>
          <cell r="AI49">
            <v>0</v>
          </cell>
          <cell r="AJ49">
            <v>8787.07</v>
          </cell>
          <cell r="AK49">
            <v>1238.56</v>
          </cell>
          <cell r="AL49">
            <v>9108.76</v>
          </cell>
          <cell r="AM49">
            <v>132.07</v>
          </cell>
          <cell r="AN49" t="str">
            <v>KS</v>
          </cell>
          <cell r="AO49" t="str">
            <v>44-KS</v>
          </cell>
          <cell r="AP49">
            <v>9108.76</v>
          </cell>
          <cell r="AQ49">
            <v>132.08000000000001</v>
          </cell>
          <cell r="AR49">
            <v>0</v>
          </cell>
          <cell r="AS49">
            <v>0</v>
          </cell>
          <cell r="AT49">
            <v>0</v>
          </cell>
          <cell r="AU49">
            <v>0</v>
          </cell>
          <cell r="AV49">
            <v>8787.07</v>
          </cell>
          <cell r="AW49">
            <v>0</v>
          </cell>
          <cell r="AX49">
            <v>0</v>
          </cell>
          <cell r="AY49">
            <v>412.86</v>
          </cell>
          <cell r="AZ49" t="str">
            <v>KS</v>
          </cell>
          <cell r="BA49">
            <v>0</v>
          </cell>
          <cell r="BB49">
            <v>0</v>
          </cell>
          <cell r="BC49">
            <v>0</v>
          </cell>
          <cell r="BD49">
            <v>0</v>
          </cell>
          <cell r="BE49">
            <v>0</v>
          </cell>
          <cell r="BF49">
            <v>0</v>
          </cell>
          <cell r="BG49">
            <v>0</v>
          </cell>
          <cell r="BH49">
            <v>0</v>
          </cell>
          <cell r="BI49">
            <v>0</v>
          </cell>
          <cell r="BJ49">
            <v>49.5</v>
          </cell>
          <cell r="BK49">
            <v>272.19</v>
          </cell>
        </row>
        <row r="50">
          <cell r="B50">
            <v>118</v>
          </cell>
          <cell r="C50" t="str">
            <v>VIRGA</v>
          </cell>
          <cell r="D50" t="str">
            <v>JANET</v>
          </cell>
          <cell r="E50">
            <v>43982</v>
          </cell>
          <cell r="F50">
            <v>3145.83</v>
          </cell>
          <cell r="G50">
            <v>1.17</v>
          </cell>
          <cell r="H50">
            <v>0</v>
          </cell>
          <cell r="I50">
            <v>13.76</v>
          </cell>
          <cell r="J50">
            <v>-62.5</v>
          </cell>
          <cell r="K50">
            <v>0</v>
          </cell>
          <cell r="L50">
            <v>12.09</v>
          </cell>
          <cell r="M50">
            <v>-12.09</v>
          </cell>
          <cell r="N50">
            <v>-1.65</v>
          </cell>
          <cell r="O50">
            <v>-5.88</v>
          </cell>
          <cell r="P50">
            <v>234.38</v>
          </cell>
          <cell r="Q50">
            <v>1.17</v>
          </cell>
          <cell r="R50">
            <v>0</v>
          </cell>
          <cell r="S50">
            <v>0</v>
          </cell>
          <cell r="T50">
            <v>0</v>
          </cell>
          <cell r="U50">
            <v>0</v>
          </cell>
          <cell r="V50">
            <v>0</v>
          </cell>
          <cell r="W50">
            <v>0</v>
          </cell>
          <cell r="X50">
            <v>94.41</v>
          </cell>
          <cell r="Y50">
            <v>0</v>
          </cell>
          <cell r="Z50">
            <v>0</v>
          </cell>
          <cell r="AA50">
            <v>1.65</v>
          </cell>
          <cell r="AB50">
            <v>5.88</v>
          </cell>
          <cell r="AC50">
            <v>0</v>
          </cell>
          <cell r="AD50">
            <v>0</v>
          </cell>
          <cell r="AE50">
            <v>0</v>
          </cell>
          <cell r="AF50">
            <v>0</v>
          </cell>
          <cell r="AG50">
            <v>2354.14</v>
          </cell>
          <cell r="AH50">
            <v>0</v>
          </cell>
          <cell r="AI50">
            <v>0</v>
          </cell>
          <cell r="AJ50">
            <v>2885.12</v>
          </cell>
          <cell r="AK50">
            <v>270.26</v>
          </cell>
          <cell r="AL50">
            <v>2898.88</v>
          </cell>
          <cell r="AM50">
            <v>42.03</v>
          </cell>
          <cell r="AN50" t="str">
            <v>TX</v>
          </cell>
          <cell r="AO50" t="str">
            <v>53-TX</v>
          </cell>
          <cell r="AP50">
            <v>2898.88</v>
          </cell>
          <cell r="AQ50">
            <v>42.03</v>
          </cell>
          <cell r="AR50">
            <v>0</v>
          </cell>
          <cell r="AS50">
            <v>0</v>
          </cell>
          <cell r="AT50">
            <v>2898.88</v>
          </cell>
          <cell r="AU50">
            <v>179.73</v>
          </cell>
          <cell r="AV50">
            <v>0</v>
          </cell>
          <cell r="AW50">
            <v>2898.88</v>
          </cell>
          <cell r="AX50">
            <v>179.73</v>
          </cell>
          <cell r="AY50">
            <v>0</v>
          </cell>
          <cell r="BA50">
            <v>0</v>
          </cell>
          <cell r="BB50">
            <v>0</v>
          </cell>
          <cell r="BC50">
            <v>0</v>
          </cell>
          <cell r="BD50">
            <v>0</v>
          </cell>
          <cell r="BE50">
            <v>0</v>
          </cell>
          <cell r="BF50">
            <v>0</v>
          </cell>
          <cell r="BG50">
            <v>0</v>
          </cell>
          <cell r="BH50">
            <v>0</v>
          </cell>
          <cell r="BI50">
            <v>0</v>
          </cell>
          <cell r="BJ50">
            <v>0</v>
          </cell>
          <cell r="BK50">
            <v>94.41</v>
          </cell>
        </row>
        <row r="51">
          <cell r="B51">
            <v>62</v>
          </cell>
          <cell r="C51" t="str">
            <v>WARREN</v>
          </cell>
          <cell r="D51" t="str">
            <v>BARY KIRK</v>
          </cell>
          <cell r="E51">
            <v>43982</v>
          </cell>
          <cell r="F51">
            <v>8500</v>
          </cell>
          <cell r="G51">
            <v>33.11</v>
          </cell>
          <cell r="H51">
            <v>0</v>
          </cell>
          <cell r="I51">
            <v>15.16</v>
          </cell>
          <cell r="J51">
            <v>-62.5</v>
          </cell>
          <cell r="K51">
            <v>28.68</v>
          </cell>
          <cell r="L51">
            <v>6.38</v>
          </cell>
          <cell r="M51">
            <v>-6.38</v>
          </cell>
          <cell r="N51">
            <v>-1.02</v>
          </cell>
          <cell r="O51">
            <v>-20.92</v>
          </cell>
          <cell r="P51">
            <v>0</v>
          </cell>
          <cell r="Q51">
            <v>33.11</v>
          </cell>
          <cell r="R51">
            <v>0</v>
          </cell>
          <cell r="S51">
            <v>0</v>
          </cell>
          <cell r="T51">
            <v>13.9</v>
          </cell>
          <cell r="U51">
            <v>0</v>
          </cell>
          <cell r="V51">
            <v>0</v>
          </cell>
          <cell r="W51">
            <v>0</v>
          </cell>
          <cell r="X51">
            <v>0</v>
          </cell>
          <cell r="Y51">
            <v>0</v>
          </cell>
          <cell r="Z51">
            <v>0</v>
          </cell>
          <cell r="AA51">
            <v>1.02</v>
          </cell>
          <cell r="AB51">
            <v>20.92</v>
          </cell>
          <cell r="AC51">
            <v>0</v>
          </cell>
          <cell r="AD51">
            <v>426.66</v>
          </cell>
          <cell r="AE51">
            <v>3079.55</v>
          </cell>
          <cell r="AF51">
            <v>0</v>
          </cell>
          <cell r="AG51">
            <v>3079.56</v>
          </cell>
          <cell r="AH51">
            <v>0</v>
          </cell>
          <cell r="AI51">
            <v>0</v>
          </cell>
          <cell r="AJ51">
            <v>8069.99</v>
          </cell>
          <cell r="AK51">
            <v>1238.45</v>
          </cell>
          <cell r="AL51">
            <v>8525.7099999999991</v>
          </cell>
          <cell r="AM51">
            <v>123.63</v>
          </cell>
          <cell r="AN51" t="str">
            <v>MO</v>
          </cell>
          <cell r="AO51" t="str">
            <v>53-TX</v>
          </cell>
          <cell r="AP51">
            <v>8525.7099999999991</v>
          </cell>
          <cell r="AQ51">
            <v>123.62</v>
          </cell>
          <cell r="AR51">
            <v>0</v>
          </cell>
          <cell r="AS51">
            <v>0</v>
          </cell>
          <cell r="AT51">
            <v>8525.7099999999991</v>
          </cell>
          <cell r="AU51">
            <v>528.59</v>
          </cell>
          <cell r="AV51">
            <v>8099.05</v>
          </cell>
          <cell r="AW51">
            <v>8525.7099999999991</v>
          </cell>
          <cell r="AX51">
            <v>528.59</v>
          </cell>
          <cell r="AY51">
            <v>0</v>
          </cell>
          <cell r="BA51">
            <v>0</v>
          </cell>
          <cell r="BB51">
            <v>0</v>
          </cell>
          <cell r="BC51">
            <v>0</v>
          </cell>
          <cell r="BD51">
            <v>0</v>
          </cell>
          <cell r="BE51">
            <v>0</v>
          </cell>
          <cell r="BF51">
            <v>0</v>
          </cell>
          <cell r="BG51">
            <v>0</v>
          </cell>
          <cell r="BH51">
            <v>0</v>
          </cell>
          <cell r="BI51">
            <v>0</v>
          </cell>
          <cell r="BJ51">
            <v>0</v>
          </cell>
          <cell r="BK51">
            <v>341.32</v>
          </cell>
        </row>
        <row r="52">
          <cell r="B52">
            <v>57</v>
          </cell>
          <cell r="C52" t="str">
            <v>WILLIAMS</v>
          </cell>
          <cell r="D52" t="str">
            <v>NOMAN</v>
          </cell>
          <cell r="E52">
            <v>43982</v>
          </cell>
          <cell r="F52">
            <v>15155.33</v>
          </cell>
          <cell r="G52">
            <v>0</v>
          </cell>
          <cell r="H52">
            <v>0</v>
          </cell>
          <cell r="I52">
            <v>0</v>
          </cell>
          <cell r="J52">
            <v>-62.5</v>
          </cell>
          <cell r="K52">
            <v>0</v>
          </cell>
          <cell r="L52">
            <v>6.38</v>
          </cell>
          <cell r="M52">
            <v>-6.38</v>
          </cell>
          <cell r="N52">
            <v>-1.02</v>
          </cell>
          <cell r="O52">
            <v>0</v>
          </cell>
          <cell r="P52">
            <v>0</v>
          </cell>
          <cell r="Q52">
            <v>0</v>
          </cell>
          <cell r="R52">
            <v>0</v>
          </cell>
          <cell r="S52">
            <v>0</v>
          </cell>
          <cell r="T52">
            <v>0</v>
          </cell>
          <cell r="U52">
            <v>0</v>
          </cell>
          <cell r="V52">
            <v>25</v>
          </cell>
          <cell r="W52">
            <v>136.93</v>
          </cell>
          <cell r="X52">
            <v>0</v>
          </cell>
          <cell r="Y52">
            <v>0</v>
          </cell>
          <cell r="Z52">
            <v>0</v>
          </cell>
          <cell r="AA52">
            <v>1.02</v>
          </cell>
          <cell r="AB52">
            <v>0</v>
          </cell>
          <cell r="AC52">
            <v>0</v>
          </cell>
          <cell r="AD52">
            <v>0</v>
          </cell>
          <cell r="AE52">
            <v>0</v>
          </cell>
          <cell r="AF52">
            <v>0</v>
          </cell>
          <cell r="AG52">
            <v>10828.59</v>
          </cell>
          <cell r="AH52">
            <v>0</v>
          </cell>
          <cell r="AI52">
            <v>0</v>
          </cell>
          <cell r="AJ52">
            <v>15122.93</v>
          </cell>
          <cell r="AK52">
            <v>3999.31</v>
          </cell>
          <cell r="AL52">
            <v>15213.68</v>
          </cell>
          <cell r="AM52">
            <v>220.6</v>
          </cell>
          <cell r="AN52" t="str">
            <v>TX</v>
          </cell>
          <cell r="AO52" t="str">
            <v>53-TX</v>
          </cell>
          <cell r="AP52">
            <v>15213.68</v>
          </cell>
          <cell r="AQ52">
            <v>220.6</v>
          </cell>
          <cell r="AR52">
            <v>15213.68</v>
          </cell>
          <cell r="AS52">
            <v>136.93</v>
          </cell>
          <cell r="AT52">
            <v>0</v>
          </cell>
          <cell r="AU52">
            <v>0</v>
          </cell>
          <cell r="AV52">
            <v>0</v>
          </cell>
          <cell r="AW52">
            <v>0</v>
          </cell>
          <cell r="AX52">
            <v>0</v>
          </cell>
          <cell r="AY52">
            <v>0</v>
          </cell>
          <cell r="BA52">
            <v>0</v>
          </cell>
          <cell r="BB52">
            <v>0</v>
          </cell>
          <cell r="BC52">
            <v>0</v>
          </cell>
          <cell r="BD52">
            <v>0</v>
          </cell>
          <cell r="BE52">
            <v>0</v>
          </cell>
          <cell r="BF52">
            <v>0</v>
          </cell>
          <cell r="BG52">
            <v>0</v>
          </cell>
          <cell r="BH52">
            <v>0</v>
          </cell>
          <cell r="BI52">
            <v>0</v>
          </cell>
          <cell r="BJ52">
            <v>90.75</v>
          </cell>
          <cell r="BK52">
            <v>0</v>
          </cell>
        </row>
        <row r="53">
          <cell r="B53">
            <v>170</v>
          </cell>
          <cell r="C53" t="str">
            <v>WOOD</v>
          </cell>
          <cell r="D53" t="str">
            <v>MARK</v>
          </cell>
          <cell r="E53">
            <v>43982</v>
          </cell>
          <cell r="F53">
            <v>4130.5</v>
          </cell>
          <cell r="G53">
            <v>16.5</v>
          </cell>
          <cell r="H53">
            <v>0</v>
          </cell>
          <cell r="I53">
            <v>0</v>
          </cell>
          <cell r="J53">
            <v>0</v>
          </cell>
          <cell r="K53">
            <v>0</v>
          </cell>
          <cell r="L53">
            <v>0</v>
          </cell>
          <cell r="M53">
            <v>0</v>
          </cell>
          <cell r="N53">
            <v>0</v>
          </cell>
          <cell r="O53">
            <v>0</v>
          </cell>
          <cell r="P53">
            <v>0</v>
          </cell>
          <cell r="Q53">
            <v>16.5</v>
          </cell>
          <cell r="R53">
            <v>0</v>
          </cell>
          <cell r="S53">
            <v>0</v>
          </cell>
          <cell r="T53">
            <v>0</v>
          </cell>
          <cell r="U53">
            <v>0</v>
          </cell>
          <cell r="V53">
            <v>0</v>
          </cell>
          <cell r="W53">
            <v>0</v>
          </cell>
          <cell r="X53">
            <v>0</v>
          </cell>
          <cell r="Y53">
            <v>0</v>
          </cell>
          <cell r="Z53">
            <v>0</v>
          </cell>
          <cell r="AA53">
            <v>0</v>
          </cell>
          <cell r="AB53">
            <v>0</v>
          </cell>
          <cell r="AC53">
            <v>0</v>
          </cell>
          <cell r="AD53">
            <v>704.99</v>
          </cell>
          <cell r="AE53">
            <v>0</v>
          </cell>
          <cell r="AF53">
            <v>0</v>
          </cell>
          <cell r="AG53">
            <v>2448.52</v>
          </cell>
          <cell r="AH53">
            <v>0</v>
          </cell>
          <cell r="AI53">
            <v>0</v>
          </cell>
          <cell r="AJ53">
            <v>3442.01</v>
          </cell>
          <cell r="AK53">
            <v>468.17</v>
          </cell>
          <cell r="AL53">
            <v>4147</v>
          </cell>
          <cell r="AM53">
            <v>60.13</v>
          </cell>
          <cell r="AN53" t="str">
            <v>IL</v>
          </cell>
          <cell r="AO53" t="str">
            <v>43-IL</v>
          </cell>
          <cell r="AP53">
            <v>4147</v>
          </cell>
          <cell r="AQ53">
            <v>60.13</v>
          </cell>
          <cell r="AR53">
            <v>0</v>
          </cell>
          <cell r="AS53">
            <v>0</v>
          </cell>
          <cell r="AT53">
            <v>4147</v>
          </cell>
          <cell r="AU53">
            <v>257.11</v>
          </cell>
          <cell r="AV53">
            <v>0</v>
          </cell>
          <cell r="AW53">
            <v>4147</v>
          </cell>
          <cell r="AX53">
            <v>257.11</v>
          </cell>
          <cell r="AY53">
            <v>0</v>
          </cell>
          <cell r="AZ53" t="str">
            <v>KY</v>
          </cell>
          <cell r="BA53">
            <v>3442.01</v>
          </cell>
          <cell r="BB53">
            <v>191.58</v>
          </cell>
          <cell r="BC53">
            <v>0</v>
          </cell>
          <cell r="BD53">
            <v>0</v>
          </cell>
          <cell r="BE53">
            <v>0</v>
          </cell>
          <cell r="BF53">
            <v>0</v>
          </cell>
          <cell r="BG53">
            <v>0</v>
          </cell>
          <cell r="BH53">
            <v>0</v>
          </cell>
          <cell r="BI53">
            <v>0</v>
          </cell>
          <cell r="BJ53">
            <v>0</v>
          </cell>
          <cell r="BK53">
            <v>165.88</v>
          </cell>
        </row>
        <row r="54">
          <cell r="B54">
            <v>130</v>
          </cell>
          <cell r="C54" t="str">
            <v>ZIMLICH</v>
          </cell>
          <cell r="D54" t="str">
            <v>ALISON</v>
          </cell>
          <cell r="E54">
            <v>43982</v>
          </cell>
          <cell r="F54">
            <v>16458.330000000002</v>
          </cell>
          <cell r="G54">
            <v>0</v>
          </cell>
          <cell r="H54">
            <v>0</v>
          </cell>
          <cell r="I54">
            <v>21.38</v>
          </cell>
          <cell r="J54">
            <v>-62.5</v>
          </cell>
          <cell r="K54">
            <v>24.98</v>
          </cell>
          <cell r="L54">
            <v>12.09</v>
          </cell>
          <cell r="M54">
            <v>-12.09</v>
          </cell>
          <cell r="N54">
            <v>-1.65</v>
          </cell>
          <cell r="O54">
            <v>-22.55</v>
          </cell>
          <cell r="P54">
            <v>0</v>
          </cell>
          <cell r="Q54">
            <v>0</v>
          </cell>
          <cell r="R54">
            <v>0</v>
          </cell>
          <cell r="S54">
            <v>0</v>
          </cell>
          <cell r="T54">
            <v>10.19</v>
          </cell>
          <cell r="U54">
            <v>0</v>
          </cell>
          <cell r="V54">
            <v>114.58</v>
          </cell>
          <cell r="W54">
            <v>147.16</v>
          </cell>
          <cell r="X54">
            <v>0</v>
          </cell>
          <cell r="Y54">
            <v>0</v>
          </cell>
          <cell r="Z54">
            <v>0</v>
          </cell>
          <cell r="AA54">
            <v>1.65</v>
          </cell>
          <cell r="AB54">
            <v>22.55</v>
          </cell>
          <cell r="AC54">
            <v>0</v>
          </cell>
          <cell r="AD54">
            <v>0</v>
          </cell>
          <cell r="AE54">
            <v>0</v>
          </cell>
          <cell r="AF54">
            <v>0</v>
          </cell>
          <cell r="AG54">
            <v>12970.29</v>
          </cell>
          <cell r="AH54">
            <v>0</v>
          </cell>
          <cell r="AI54">
            <v>0</v>
          </cell>
          <cell r="AJ54">
            <v>16298.44</v>
          </cell>
          <cell r="AK54">
            <v>2958.87</v>
          </cell>
          <cell r="AL54">
            <v>16350.63</v>
          </cell>
          <cell r="AM54">
            <v>237.09</v>
          </cell>
          <cell r="AN54" t="str">
            <v>TX</v>
          </cell>
          <cell r="AO54" t="str">
            <v>53-TX</v>
          </cell>
          <cell r="AP54">
            <v>16350.63</v>
          </cell>
          <cell r="AQ54">
            <v>237.08</v>
          </cell>
          <cell r="AR54">
            <v>16350.63</v>
          </cell>
          <cell r="AS54">
            <v>147.16</v>
          </cell>
          <cell r="AT54">
            <v>0</v>
          </cell>
          <cell r="AU54">
            <v>0</v>
          </cell>
          <cell r="AV54">
            <v>0</v>
          </cell>
          <cell r="AW54">
            <v>0</v>
          </cell>
          <cell r="AX54">
            <v>0</v>
          </cell>
          <cell r="AY54">
            <v>0</v>
          </cell>
          <cell r="AZ54" t="str">
            <v>TX</v>
          </cell>
          <cell r="BA54">
            <v>0</v>
          </cell>
          <cell r="BB54">
            <v>0</v>
          </cell>
          <cell r="BC54">
            <v>0</v>
          </cell>
          <cell r="BD54">
            <v>0</v>
          </cell>
          <cell r="BE54">
            <v>0</v>
          </cell>
          <cell r="BF54">
            <v>0</v>
          </cell>
          <cell r="BG54">
            <v>0</v>
          </cell>
          <cell r="BH54">
            <v>0</v>
          </cell>
          <cell r="BI54">
            <v>0</v>
          </cell>
          <cell r="BJ54">
            <v>20.62</v>
          </cell>
          <cell r="BK54">
            <v>0</v>
          </cell>
        </row>
        <row r="55">
          <cell r="B55">
            <v>142</v>
          </cell>
          <cell r="C55" t="str">
            <v>ZYBAK JR</v>
          </cell>
          <cell r="D55" t="str">
            <v>DONALD</v>
          </cell>
          <cell r="E55">
            <v>43982</v>
          </cell>
          <cell r="F55">
            <v>10041.67</v>
          </cell>
          <cell r="G55">
            <v>0</v>
          </cell>
          <cell r="H55">
            <v>0</v>
          </cell>
          <cell r="I55">
            <v>0</v>
          </cell>
          <cell r="J55">
            <v>-62.5</v>
          </cell>
          <cell r="K55">
            <v>0</v>
          </cell>
          <cell r="L55">
            <v>8.09</v>
          </cell>
          <cell r="M55">
            <v>-8.09</v>
          </cell>
          <cell r="N55">
            <v>-1.04</v>
          </cell>
          <cell r="O55">
            <v>0</v>
          </cell>
          <cell r="P55">
            <v>208.33</v>
          </cell>
          <cell r="Q55">
            <v>0</v>
          </cell>
          <cell r="R55">
            <v>0</v>
          </cell>
          <cell r="S55">
            <v>165.02</v>
          </cell>
          <cell r="T55">
            <v>0</v>
          </cell>
          <cell r="U55">
            <v>20</v>
          </cell>
          <cell r="V55">
            <v>0</v>
          </cell>
          <cell r="W55">
            <v>86.83</v>
          </cell>
          <cell r="X55">
            <v>0</v>
          </cell>
          <cell r="Y55">
            <v>0</v>
          </cell>
          <cell r="Z55">
            <v>0</v>
          </cell>
          <cell r="AA55">
            <v>1.04</v>
          </cell>
          <cell r="AB55">
            <v>0</v>
          </cell>
          <cell r="AC55">
            <v>0</v>
          </cell>
          <cell r="AD55">
            <v>702.92</v>
          </cell>
          <cell r="AE55">
            <v>0</v>
          </cell>
          <cell r="AF55">
            <v>0</v>
          </cell>
          <cell r="AG55">
            <v>6749.96</v>
          </cell>
          <cell r="AH55">
            <v>0</v>
          </cell>
          <cell r="AI55">
            <v>0</v>
          </cell>
          <cell r="AJ55">
            <v>8936.27</v>
          </cell>
          <cell r="AK55">
            <v>2022.09</v>
          </cell>
          <cell r="AL55">
            <v>9647.7900000000009</v>
          </cell>
          <cell r="AM55">
            <v>139.88999999999999</v>
          </cell>
          <cell r="AN55" t="str">
            <v>TX</v>
          </cell>
          <cell r="AO55" t="str">
            <v>53-TX</v>
          </cell>
          <cell r="AP55">
            <v>9647.7900000000009</v>
          </cell>
          <cell r="AQ55">
            <v>139.88999999999999</v>
          </cell>
          <cell r="AR55">
            <v>9647.7900000000009</v>
          </cell>
          <cell r="AS55">
            <v>86.83</v>
          </cell>
          <cell r="AT55">
            <v>0</v>
          </cell>
          <cell r="AU55">
            <v>0</v>
          </cell>
          <cell r="AV55">
            <v>0</v>
          </cell>
          <cell r="AW55">
            <v>0</v>
          </cell>
          <cell r="AX55">
            <v>0</v>
          </cell>
          <cell r="AY55">
            <v>0</v>
          </cell>
          <cell r="AZ55" t="str">
            <v>TX</v>
          </cell>
          <cell r="BA55">
            <v>0</v>
          </cell>
          <cell r="BB55">
            <v>0</v>
          </cell>
          <cell r="BC55">
            <v>0</v>
          </cell>
          <cell r="BD55">
            <v>0</v>
          </cell>
          <cell r="BE55">
            <v>0</v>
          </cell>
          <cell r="BF55">
            <v>0</v>
          </cell>
          <cell r="BG55">
            <v>0</v>
          </cell>
          <cell r="BH55">
            <v>0</v>
          </cell>
          <cell r="BI55">
            <v>0</v>
          </cell>
          <cell r="BJ55">
            <v>8.6</v>
          </cell>
          <cell r="BK55">
            <v>401.67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roll Allocation"/>
      <sheetName val="Timesheet Allocation"/>
      <sheetName val="KRONOS Report"/>
      <sheetName val="Summed Allocation"/>
      <sheetName val="Sorted Allocation"/>
      <sheetName val="Lookup Lists"/>
      <sheetName val="Timesheet Allocation - Sept"/>
      <sheetName val="KRONOS report - Sept"/>
      <sheetName val="Sheet3"/>
      <sheetName val="Sheet1"/>
    </sheetNames>
    <sheetDataSet>
      <sheetData sheetId="0">
        <row r="2">
          <cell r="B2" t="str">
            <v>Employee Number</v>
          </cell>
          <cell r="C2" t="str">
            <v>Employee Name</v>
          </cell>
          <cell r="D2" t="str">
            <v>Cross Charge?</v>
          </cell>
          <cell r="E2" t="str">
            <v>15 Regular Amount</v>
          </cell>
          <cell r="F2" t="str">
            <v>15 B-BONUS Amount ($)</v>
          </cell>
          <cell r="G2" t="str">
            <v>MEMO</v>
          </cell>
          <cell r="H2" t="str">
            <v>15 -RET-RETENTION Amount ($)</v>
          </cell>
          <cell r="I2" t="str">
            <v xml:space="preserve">15 SV-SEVERANCE Amount </v>
          </cell>
          <cell r="J2" t="str">
            <v>15 Gross Payroll</v>
          </cell>
          <cell r="K2" t="str">
            <v>15 32-DENTAL PRETAX</v>
          </cell>
          <cell r="L2" t="str">
            <v>15 33-VISION PRETAX</v>
          </cell>
          <cell r="M2" t="str">
            <v>15 VL-VOLUNTARY LIFE</v>
          </cell>
          <cell r="N2" t="str">
            <v>15 TOTAL DED ($)</v>
          </cell>
          <cell r="O2" t="str">
            <v xml:space="preserve">15 FUTA </v>
          </cell>
          <cell r="P2" t="str">
            <v>15 ER SOC SEC</v>
          </cell>
          <cell r="Q2" t="str">
            <v>15 ER MEDICARE</v>
          </cell>
          <cell r="R2" t="str">
            <v>15 SUTA</v>
          </cell>
          <cell r="S2" t="str">
            <v>15 TOTAL ER  TAXES</v>
          </cell>
          <cell r="T2" t="str">
            <v>15 (K)MATCH</v>
          </cell>
          <cell r="U2" t="str">
            <v>15 Total ER Taxes/401k</v>
          </cell>
          <cell r="V2" t="str">
            <v>31 Regular Amount</v>
          </cell>
          <cell r="W2" t="str">
            <v>31 Bonus</v>
          </cell>
          <cell r="X2" t="str">
            <v>31 -Vac Amount ($)</v>
          </cell>
          <cell r="Y2" t="str">
            <v>MEMO</v>
          </cell>
          <cell r="Z2" t="str">
            <v>31 SV-SEVERANCE Amount ($)</v>
          </cell>
          <cell r="AA2" t="str">
            <v>31 Gross Payroll</v>
          </cell>
          <cell r="AB2" t="str">
            <v>31 DENTAL PRETAX</v>
          </cell>
          <cell r="AC2" t="str">
            <v>31 VISION PRETAX</v>
          </cell>
          <cell r="AD2" t="str">
            <v>31 VOLUNT LIFE</v>
          </cell>
          <cell r="AE2" t="str">
            <v>31 Benefits Deductions</v>
          </cell>
          <cell r="AF2" t="str">
            <v>31 TRANSPORTATION</v>
          </cell>
          <cell r="AG2" t="str">
            <v>31 FUTA</v>
          </cell>
          <cell r="AH2" t="str">
            <v>31 ER SOC SEC</v>
          </cell>
          <cell r="AI2" t="str">
            <v>31 ER MEDICARE</v>
          </cell>
          <cell r="AJ2" t="str">
            <v>31 SUTA</v>
          </cell>
          <cell r="AK2" t="str">
            <v>31 TOTAL ER  TAXES</v>
          </cell>
          <cell r="AL2" t="str">
            <v>31 (K)MATCH</v>
          </cell>
          <cell r="AM2" t="str">
            <v>31 Total ER Taxes/401k</v>
          </cell>
          <cell r="AN2" t="str">
            <v>October 2018 Gross Payroll</v>
          </cell>
          <cell r="AO2" t="str">
            <v>October 2018 Total ER Taxes</v>
          </cell>
          <cell r="AP2" t="str">
            <v>October  2018 Total 401k Match</v>
          </cell>
          <cell r="AQ2" t="str">
            <v>October  2018 Principal Total Premium</v>
          </cell>
          <cell r="AR2" t="str">
            <v>October 2018 ER Other Ins</v>
          </cell>
          <cell r="AS2" t="str">
            <v>October 2018 Medical Ins</v>
          </cell>
          <cell r="AT2" t="str">
            <v>October  2018 Benefits Cost</v>
          </cell>
          <cell r="AU2" t="str">
            <v>October 2018 Total Cost</v>
          </cell>
        </row>
        <row r="3">
          <cell r="B3" t="str">
            <v>QRQDD3EW7</v>
          </cell>
          <cell r="C3" t="str">
            <v>Aponte, Christina</v>
          </cell>
          <cell r="D3" t="str">
            <v>No</v>
          </cell>
          <cell r="E3">
            <v>3137.5</v>
          </cell>
          <cell r="F3">
            <v>0</v>
          </cell>
          <cell r="G3">
            <v>0</v>
          </cell>
          <cell r="H3">
            <v>0</v>
          </cell>
          <cell r="I3">
            <v>0</v>
          </cell>
          <cell r="J3">
            <v>3137.5</v>
          </cell>
          <cell r="K3">
            <v>-12.12</v>
          </cell>
          <cell r="L3">
            <v>-1.65</v>
          </cell>
          <cell r="M3">
            <v>-19.5</v>
          </cell>
          <cell r="N3">
            <v>-33.269999999999996</v>
          </cell>
          <cell r="O3">
            <v>0</v>
          </cell>
          <cell r="P3">
            <v>193.67</v>
          </cell>
          <cell r="Q3">
            <v>45.29</v>
          </cell>
          <cell r="R3">
            <v>0</v>
          </cell>
          <cell r="S3">
            <v>238.95999999999998</v>
          </cell>
          <cell r="T3">
            <v>0</v>
          </cell>
          <cell r="U3">
            <v>238.95999999999998</v>
          </cell>
          <cell r="V3">
            <v>3137.5</v>
          </cell>
          <cell r="W3">
            <v>0</v>
          </cell>
          <cell r="X3">
            <v>0</v>
          </cell>
          <cell r="Y3">
            <v>0</v>
          </cell>
          <cell r="Z3">
            <v>0</v>
          </cell>
          <cell r="AA3">
            <v>3137.5</v>
          </cell>
          <cell r="AB3">
            <v>-12.12</v>
          </cell>
          <cell r="AC3">
            <v>-1.65</v>
          </cell>
          <cell r="AD3">
            <v>-19.5</v>
          </cell>
          <cell r="AE3">
            <v>-33.269999999999996</v>
          </cell>
          <cell r="AF3">
            <v>0</v>
          </cell>
          <cell r="AG3">
            <v>0</v>
          </cell>
          <cell r="AH3">
            <v>193.67</v>
          </cell>
          <cell r="AI3">
            <v>45.29</v>
          </cell>
          <cell r="AJ3">
            <v>0</v>
          </cell>
          <cell r="AK3">
            <v>238.95999999999998</v>
          </cell>
          <cell r="AL3">
            <v>0</v>
          </cell>
          <cell r="AM3">
            <v>238.95999999999998</v>
          </cell>
          <cell r="AN3">
            <v>6275</v>
          </cell>
          <cell r="AO3">
            <v>477.91999999999996</v>
          </cell>
          <cell r="AP3">
            <v>0</v>
          </cell>
          <cell r="AQ3">
            <v>220.88</v>
          </cell>
          <cell r="AR3">
            <v>154.34000000000003</v>
          </cell>
          <cell r="AS3">
            <v>2253.5200000000004</v>
          </cell>
          <cell r="AT3">
            <v>2407.8600000000006</v>
          </cell>
          <cell r="AU3">
            <v>9160.7800000000007</v>
          </cell>
        </row>
        <row r="4">
          <cell r="B4" t="str">
            <v>V2BA2CDUX</v>
          </cell>
          <cell r="C4" t="str">
            <v>Campbell, Justin</v>
          </cell>
          <cell r="D4" t="str">
            <v>Yes</v>
          </cell>
          <cell r="E4">
            <v>11458.34</v>
          </cell>
          <cell r="F4">
            <v>0</v>
          </cell>
          <cell r="G4">
            <v>0</v>
          </cell>
          <cell r="H4">
            <v>0</v>
          </cell>
          <cell r="I4">
            <v>0</v>
          </cell>
          <cell r="J4">
            <v>11458.34</v>
          </cell>
          <cell r="K4">
            <v>-12.12</v>
          </cell>
          <cell r="L4">
            <v>-1.65</v>
          </cell>
          <cell r="M4">
            <v>-11.7</v>
          </cell>
          <cell r="N4">
            <v>-25.47</v>
          </cell>
          <cell r="O4">
            <v>0</v>
          </cell>
          <cell r="P4">
            <v>0</v>
          </cell>
          <cell r="Q4">
            <v>165.64</v>
          </cell>
          <cell r="R4">
            <v>0</v>
          </cell>
          <cell r="S4">
            <v>165.64</v>
          </cell>
          <cell r="T4">
            <v>0</v>
          </cell>
          <cell r="U4">
            <v>165.64</v>
          </cell>
          <cell r="V4">
            <v>11458.34</v>
          </cell>
          <cell r="W4">
            <v>0</v>
          </cell>
          <cell r="X4">
            <v>0</v>
          </cell>
          <cell r="Y4">
            <v>0</v>
          </cell>
          <cell r="Z4">
            <v>0</v>
          </cell>
          <cell r="AA4">
            <v>11458.34</v>
          </cell>
          <cell r="AB4">
            <v>-12.12</v>
          </cell>
          <cell r="AC4">
            <v>-1.65</v>
          </cell>
          <cell r="AD4">
            <v>-11.7</v>
          </cell>
          <cell r="AE4">
            <v>-25.47</v>
          </cell>
          <cell r="AF4">
            <v>0</v>
          </cell>
          <cell r="AG4">
            <v>0</v>
          </cell>
          <cell r="AH4">
            <v>0</v>
          </cell>
          <cell r="AI4">
            <v>165.64</v>
          </cell>
          <cell r="AJ4">
            <v>0</v>
          </cell>
          <cell r="AK4">
            <v>165.64</v>
          </cell>
          <cell r="AL4">
            <v>0</v>
          </cell>
          <cell r="AM4">
            <v>165.64</v>
          </cell>
          <cell r="AN4">
            <v>22916.68</v>
          </cell>
          <cell r="AO4">
            <v>331.28</v>
          </cell>
          <cell r="AP4">
            <v>0</v>
          </cell>
          <cell r="AQ4">
            <v>327.79999999999995</v>
          </cell>
          <cell r="AR4">
            <v>276.8599999999999</v>
          </cell>
          <cell r="AS4">
            <v>2123.33</v>
          </cell>
          <cell r="AT4">
            <v>2400.1899999999996</v>
          </cell>
          <cell r="AU4">
            <v>25648.15</v>
          </cell>
        </row>
        <row r="5">
          <cell r="B5" t="str">
            <v>C337GWTTL</v>
          </cell>
          <cell r="C5" t="str">
            <v>Carley, Vera</v>
          </cell>
          <cell r="D5" t="str">
            <v>No</v>
          </cell>
          <cell r="E5">
            <v>6041.67</v>
          </cell>
          <cell r="F5">
            <v>0</v>
          </cell>
          <cell r="G5">
            <v>0</v>
          </cell>
          <cell r="H5">
            <v>0</v>
          </cell>
          <cell r="I5">
            <v>0</v>
          </cell>
          <cell r="J5">
            <v>6041.67</v>
          </cell>
          <cell r="K5">
            <v>-6.4</v>
          </cell>
          <cell r="L5">
            <v>-1.02</v>
          </cell>
          <cell r="M5">
            <v>-21.55</v>
          </cell>
          <cell r="N5">
            <v>-28.97</v>
          </cell>
          <cell r="O5">
            <v>0</v>
          </cell>
          <cell r="P5">
            <v>370.25</v>
          </cell>
          <cell r="Q5">
            <v>86.59</v>
          </cell>
          <cell r="R5">
            <v>0</v>
          </cell>
          <cell r="S5">
            <v>456.84000000000003</v>
          </cell>
          <cell r="T5">
            <v>241.67</v>
          </cell>
          <cell r="U5">
            <v>698.51</v>
          </cell>
          <cell r="V5">
            <v>6041.67</v>
          </cell>
          <cell r="W5">
            <v>0</v>
          </cell>
          <cell r="X5">
            <v>0</v>
          </cell>
          <cell r="Y5">
            <v>0</v>
          </cell>
          <cell r="Z5">
            <v>0</v>
          </cell>
          <cell r="AA5">
            <v>6041.67</v>
          </cell>
          <cell r="AB5">
            <v>-6.4</v>
          </cell>
          <cell r="AC5">
            <v>-1.02</v>
          </cell>
          <cell r="AD5">
            <v>-21.55</v>
          </cell>
          <cell r="AE5">
            <v>-28.97</v>
          </cell>
          <cell r="AF5">
            <v>0</v>
          </cell>
          <cell r="AG5">
            <v>0</v>
          </cell>
          <cell r="AH5">
            <v>370.25</v>
          </cell>
          <cell r="AI5">
            <v>86.59</v>
          </cell>
          <cell r="AJ5">
            <v>0</v>
          </cell>
          <cell r="AK5">
            <v>456.84000000000003</v>
          </cell>
          <cell r="AL5">
            <v>241.67</v>
          </cell>
          <cell r="AM5">
            <v>698.51</v>
          </cell>
          <cell r="AN5">
            <v>12083.34</v>
          </cell>
          <cell r="AO5">
            <v>913.68000000000006</v>
          </cell>
          <cell r="AP5">
            <v>483.34</v>
          </cell>
          <cell r="AQ5">
            <v>193.98999999999998</v>
          </cell>
          <cell r="AR5">
            <v>136.04999999999998</v>
          </cell>
          <cell r="AS5">
            <v>1866.04</v>
          </cell>
          <cell r="AT5">
            <v>2002.09</v>
          </cell>
          <cell r="AU5">
            <v>15482.45</v>
          </cell>
        </row>
        <row r="6">
          <cell r="B6" t="str">
            <v>ONM5GNBTU</v>
          </cell>
          <cell r="C6" t="str">
            <v>Carlson, Trent</v>
          </cell>
          <cell r="D6" t="str">
            <v>Yes</v>
          </cell>
          <cell r="E6">
            <v>10621.87</v>
          </cell>
          <cell r="F6">
            <v>0</v>
          </cell>
          <cell r="G6">
            <v>0</v>
          </cell>
          <cell r="H6">
            <v>0</v>
          </cell>
          <cell r="I6">
            <v>0</v>
          </cell>
          <cell r="J6">
            <v>10621.87</v>
          </cell>
          <cell r="K6">
            <v>-12.12</v>
          </cell>
          <cell r="L6">
            <v>-1.65</v>
          </cell>
          <cell r="M6">
            <v>-58.53</v>
          </cell>
          <cell r="N6">
            <v>-72.3</v>
          </cell>
          <cell r="O6">
            <v>0</v>
          </cell>
          <cell r="P6">
            <v>0</v>
          </cell>
          <cell r="Q6">
            <v>153.09</v>
          </cell>
          <cell r="R6">
            <v>0</v>
          </cell>
          <cell r="S6">
            <v>153.09</v>
          </cell>
          <cell r="T6">
            <v>0</v>
          </cell>
          <cell r="U6">
            <v>153.09</v>
          </cell>
          <cell r="V6">
            <v>10621.87</v>
          </cell>
          <cell r="W6">
            <v>0</v>
          </cell>
          <cell r="X6">
            <v>0</v>
          </cell>
          <cell r="Y6">
            <v>0</v>
          </cell>
          <cell r="Z6">
            <v>0</v>
          </cell>
          <cell r="AA6">
            <v>10621.87</v>
          </cell>
          <cell r="AB6">
            <v>-12.12</v>
          </cell>
          <cell r="AC6">
            <v>-1.65</v>
          </cell>
          <cell r="AD6">
            <v>-58.53</v>
          </cell>
          <cell r="AE6">
            <v>-72.3</v>
          </cell>
          <cell r="AF6">
            <v>0</v>
          </cell>
          <cell r="AG6">
            <v>0</v>
          </cell>
          <cell r="AH6">
            <v>0</v>
          </cell>
          <cell r="AI6">
            <v>153.09</v>
          </cell>
          <cell r="AJ6">
            <v>0</v>
          </cell>
          <cell r="AK6">
            <v>153.09</v>
          </cell>
          <cell r="AL6">
            <v>0</v>
          </cell>
          <cell r="AM6">
            <v>153.09</v>
          </cell>
          <cell r="AN6">
            <v>21243.74</v>
          </cell>
          <cell r="AO6">
            <v>306.18</v>
          </cell>
          <cell r="AP6">
            <v>0</v>
          </cell>
          <cell r="AQ6">
            <v>457.28000000000003</v>
          </cell>
          <cell r="AR6">
            <v>312.68</v>
          </cell>
          <cell r="AS6">
            <v>3071.4000000000005</v>
          </cell>
          <cell r="AT6">
            <v>3384.0800000000004</v>
          </cell>
          <cell r="AU6">
            <v>24934</v>
          </cell>
        </row>
        <row r="7">
          <cell r="B7" t="str">
            <v>U7QK2U481</v>
          </cell>
          <cell r="C7" t="str">
            <v>Carriere, John</v>
          </cell>
          <cell r="D7" t="str">
            <v>No</v>
          </cell>
          <cell r="E7">
            <v>8750</v>
          </cell>
          <cell r="F7">
            <v>0</v>
          </cell>
          <cell r="G7">
            <v>0</v>
          </cell>
          <cell r="H7">
            <v>0</v>
          </cell>
          <cell r="I7">
            <v>0</v>
          </cell>
          <cell r="J7">
            <v>8750</v>
          </cell>
          <cell r="K7">
            <v>-6.4</v>
          </cell>
          <cell r="L7">
            <v>-1.02</v>
          </cell>
          <cell r="M7">
            <v>0</v>
          </cell>
          <cell r="N7">
            <v>-7.42</v>
          </cell>
          <cell r="O7">
            <v>0</v>
          </cell>
          <cell r="P7">
            <v>0</v>
          </cell>
          <cell r="Q7">
            <v>127.03</v>
          </cell>
          <cell r="R7">
            <v>0</v>
          </cell>
          <cell r="S7">
            <v>127.03</v>
          </cell>
          <cell r="T7">
            <v>350</v>
          </cell>
          <cell r="U7">
            <v>477.03</v>
          </cell>
          <cell r="V7">
            <v>8750</v>
          </cell>
          <cell r="W7">
            <v>0</v>
          </cell>
          <cell r="X7">
            <v>0</v>
          </cell>
          <cell r="Y7">
            <v>0</v>
          </cell>
          <cell r="Z7">
            <v>0</v>
          </cell>
          <cell r="AA7">
            <v>8750</v>
          </cell>
          <cell r="AB7">
            <v>-6.4</v>
          </cell>
          <cell r="AC7">
            <v>-1.02</v>
          </cell>
          <cell r="AD7">
            <v>0</v>
          </cell>
          <cell r="AE7">
            <v>-7.42</v>
          </cell>
          <cell r="AF7">
            <v>285</v>
          </cell>
          <cell r="AG7">
            <v>0</v>
          </cell>
          <cell r="AH7">
            <v>0</v>
          </cell>
          <cell r="AI7">
            <v>123.26</v>
          </cell>
          <cell r="AJ7">
            <v>0</v>
          </cell>
          <cell r="AK7">
            <v>123.26</v>
          </cell>
          <cell r="AL7">
            <v>350</v>
          </cell>
          <cell r="AM7">
            <v>473.26</v>
          </cell>
          <cell r="AN7">
            <v>17500</v>
          </cell>
          <cell r="AO7">
            <v>250.29000000000002</v>
          </cell>
          <cell r="AP7">
            <v>700</v>
          </cell>
          <cell r="AQ7">
            <v>212.71</v>
          </cell>
          <cell r="AR7">
            <v>197.87000000000003</v>
          </cell>
          <cell r="AS7">
            <v>1953.72</v>
          </cell>
          <cell r="AT7">
            <v>2151.59</v>
          </cell>
          <cell r="AU7">
            <v>20601.88</v>
          </cell>
        </row>
        <row r="8">
          <cell r="B8" t="str">
            <v>HS6TQCC7W</v>
          </cell>
          <cell r="C8" t="str">
            <v>Chiang, Yandan</v>
          </cell>
          <cell r="D8" t="str">
            <v>No</v>
          </cell>
          <cell r="E8">
            <v>3333.34</v>
          </cell>
          <cell r="F8">
            <v>0</v>
          </cell>
          <cell r="G8">
            <v>0</v>
          </cell>
          <cell r="H8">
            <v>0</v>
          </cell>
          <cell r="I8">
            <v>0</v>
          </cell>
          <cell r="J8">
            <v>3333.34</v>
          </cell>
          <cell r="K8">
            <v>-6.4</v>
          </cell>
          <cell r="L8">
            <v>0</v>
          </cell>
          <cell r="M8">
            <v>0</v>
          </cell>
          <cell r="N8">
            <v>-6.4</v>
          </cell>
          <cell r="O8">
            <v>0</v>
          </cell>
          <cell r="P8">
            <v>204.98</v>
          </cell>
          <cell r="Q8">
            <v>47.94</v>
          </cell>
          <cell r="R8">
            <v>0</v>
          </cell>
          <cell r="S8">
            <v>252.92</v>
          </cell>
          <cell r="T8">
            <v>133.33000000000001</v>
          </cell>
          <cell r="U8">
            <v>386.25</v>
          </cell>
          <cell r="V8">
            <v>3333.34</v>
          </cell>
          <cell r="W8">
            <v>0</v>
          </cell>
          <cell r="X8">
            <v>0</v>
          </cell>
          <cell r="Y8">
            <v>0</v>
          </cell>
          <cell r="Z8">
            <v>0</v>
          </cell>
          <cell r="AA8">
            <v>3333.34</v>
          </cell>
          <cell r="AB8">
            <v>-6.4</v>
          </cell>
          <cell r="AC8">
            <v>0</v>
          </cell>
          <cell r="AD8">
            <v>0</v>
          </cell>
          <cell r="AE8">
            <v>-6.4</v>
          </cell>
          <cell r="AF8">
            <v>0</v>
          </cell>
          <cell r="AG8">
            <v>0</v>
          </cell>
          <cell r="AH8">
            <v>204.98</v>
          </cell>
          <cell r="AI8">
            <v>47.94</v>
          </cell>
          <cell r="AJ8">
            <v>0</v>
          </cell>
          <cell r="AK8">
            <v>252.92</v>
          </cell>
          <cell r="AL8">
            <v>133.33000000000001</v>
          </cell>
          <cell r="AM8">
            <v>386.25</v>
          </cell>
          <cell r="AN8">
            <v>6666.68</v>
          </cell>
          <cell r="AO8">
            <v>505.84</v>
          </cell>
          <cell r="AP8">
            <v>266.66000000000003</v>
          </cell>
          <cell r="AQ8">
            <v>111.26</v>
          </cell>
          <cell r="AR8">
            <v>98.46</v>
          </cell>
          <cell r="AS8">
            <v>1089.33</v>
          </cell>
          <cell r="AT8">
            <v>1187.79</v>
          </cell>
          <cell r="AU8">
            <v>8626.9700000000012</v>
          </cell>
        </row>
        <row r="9">
          <cell r="B9" t="str">
            <v>L5CFBZAEA</v>
          </cell>
          <cell r="C9" t="str">
            <v>Chrisman, Benjamin</v>
          </cell>
          <cell r="D9" t="str">
            <v>No</v>
          </cell>
          <cell r="E9">
            <v>8333.34</v>
          </cell>
          <cell r="F9">
            <v>0</v>
          </cell>
          <cell r="G9">
            <v>0</v>
          </cell>
          <cell r="H9">
            <v>0</v>
          </cell>
          <cell r="I9">
            <v>0</v>
          </cell>
          <cell r="J9">
            <v>8333.34</v>
          </cell>
          <cell r="K9">
            <v>-3.16</v>
          </cell>
          <cell r="L9">
            <v>-0.6</v>
          </cell>
          <cell r="M9">
            <v>0</v>
          </cell>
          <cell r="N9">
            <v>-3.7600000000000002</v>
          </cell>
          <cell r="O9">
            <v>0</v>
          </cell>
          <cell r="P9">
            <v>0</v>
          </cell>
          <cell r="Q9">
            <v>120.78</v>
          </cell>
          <cell r="R9">
            <v>0</v>
          </cell>
          <cell r="S9">
            <v>120.78</v>
          </cell>
          <cell r="T9">
            <v>333.33</v>
          </cell>
          <cell r="U9">
            <v>454.11</v>
          </cell>
          <cell r="V9">
            <v>8333.34</v>
          </cell>
          <cell r="W9">
            <v>0</v>
          </cell>
          <cell r="X9">
            <v>0</v>
          </cell>
          <cell r="Y9">
            <v>0</v>
          </cell>
          <cell r="Z9">
            <v>0</v>
          </cell>
          <cell r="AA9">
            <v>8333.34</v>
          </cell>
          <cell r="AB9">
            <v>-3.16</v>
          </cell>
          <cell r="AC9">
            <v>-0.6</v>
          </cell>
          <cell r="AD9">
            <v>0</v>
          </cell>
          <cell r="AE9">
            <v>-3.7600000000000002</v>
          </cell>
          <cell r="AF9">
            <v>0</v>
          </cell>
          <cell r="AG9">
            <v>0</v>
          </cell>
          <cell r="AH9">
            <v>0</v>
          </cell>
          <cell r="AI9">
            <v>120.78</v>
          </cell>
          <cell r="AJ9">
            <v>0</v>
          </cell>
          <cell r="AK9">
            <v>120.78</v>
          </cell>
          <cell r="AL9">
            <v>333.33</v>
          </cell>
          <cell r="AM9">
            <v>454.11</v>
          </cell>
          <cell r="AN9">
            <v>16666.68</v>
          </cell>
          <cell r="AO9">
            <v>241.56</v>
          </cell>
          <cell r="AP9">
            <v>666.66</v>
          </cell>
          <cell r="AQ9">
            <v>139.25</v>
          </cell>
          <cell r="AR9">
            <v>131.73000000000002</v>
          </cell>
          <cell r="AS9">
            <v>481.35</v>
          </cell>
          <cell r="AT9">
            <v>613.08000000000004</v>
          </cell>
          <cell r="AU9">
            <v>18187.98</v>
          </cell>
        </row>
        <row r="10">
          <cell r="B10" t="str">
            <v>0LJFSKRYS</v>
          </cell>
          <cell r="C10" t="str">
            <v>Critchley, Jason</v>
          </cell>
          <cell r="D10" t="str">
            <v>Yes</v>
          </cell>
          <cell r="E10">
            <v>5000</v>
          </cell>
          <cell r="F10">
            <v>0</v>
          </cell>
          <cell r="G10">
            <v>0</v>
          </cell>
          <cell r="H10">
            <v>0</v>
          </cell>
          <cell r="I10">
            <v>0</v>
          </cell>
          <cell r="J10">
            <v>5000</v>
          </cell>
          <cell r="K10">
            <v>-12.12</v>
          </cell>
          <cell r="L10">
            <v>0</v>
          </cell>
          <cell r="M10">
            <v>-19.309999999999999</v>
          </cell>
          <cell r="N10">
            <v>-31.43</v>
          </cell>
          <cell r="O10">
            <v>0</v>
          </cell>
          <cell r="P10">
            <v>296.85000000000002</v>
          </cell>
          <cell r="Q10">
            <v>69.42</v>
          </cell>
          <cell r="R10">
            <v>0</v>
          </cell>
          <cell r="S10">
            <v>366.27000000000004</v>
          </cell>
          <cell r="T10">
            <v>0</v>
          </cell>
          <cell r="U10">
            <v>366.27000000000004</v>
          </cell>
          <cell r="V10">
            <v>5000</v>
          </cell>
          <cell r="W10">
            <v>0</v>
          </cell>
          <cell r="X10">
            <v>0</v>
          </cell>
          <cell r="Y10">
            <v>0</v>
          </cell>
          <cell r="Z10">
            <v>0</v>
          </cell>
          <cell r="AA10">
            <v>5000</v>
          </cell>
          <cell r="AB10">
            <v>-12.12</v>
          </cell>
          <cell r="AC10">
            <v>0</v>
          </cell>
          <cell r="AD10">
            <v>-19.309999999999999</v>
          </cell>
          <cell r="AE10">
            <v>-31.43</v>
          </cell>
          <cell r="AF10">
            <v>0</v>
          </cell>
          <cell r="AG10">
            <v>0</v>
          </cell>
          <cell r="AH10">
            <v>296.85000000000002</v>
          </cell>
          <cell r="AI10">
            <v>69.42</v>
          </cell>
          <cell r="AJ10">
            <v>0</v>
          </cell>
          <cell r="AK10">
            <v>366.27000000000004</v>
          </cell>
          <cell r="AL10">
            <v>0</v>
          </cell>
          <cell r="AM10">
            <v>366.27000000000004</v>
          </cell>
          <cell r="AN10">
            <v>10000</v>
          </cell>
          <cell r="AO10">
            <v>732.54000000000008</v>
          </cell>
          <cell r="AP10">
            <v>0</v>
          </cell>
          <cell r="AQ10">
            <v>225.07</v>
          </cell>
          <cell r="AR10">
            <v>162.20999999999998</v>
          </cell>
          <cell r="AS10">
            <v>1505.59</v>
          </cell>
          <cell r="AT10">
            <v>1667.8</v>
          </cell>
          <cell r="AU10">
            <v>12400.34</v>
          </cell>
        </row>
        <row r="11">
          <cell r="B11" t="str">
            <v>R552HQP45</v>
          </cell>
          <cell r="C11" t="str">
            <v>Crowder, Joseph Calvin</v>
          </cell>
          <cell r="D11" t="str">
            <v>Yes</v>
          </cell>
          <cell r="E11">
            <v>17166.669999999998</v>
          </cell>
          <cell r="F11">
            <v>0</v>
          </cell>
          <cell r="G11">
            <v>0</v>
          </cell>
          <cell r="H11">
            <v>0</v>
          </cell>
          <cell r="I11">
            <v>0</v>
          </cell>
          <cell r="J11">
            <v>17166.669999999998</v>
          </cell>
          <cell r="K11">
            <v>-12.12</v>
          </cell>
          <cell r="L11">
            <v>-1.65</v>
          </cell>
          <cell r="M11">
            <v>0</v>
          </cell>
          <cell r="N11">
            <v>-13.77</v>
          </cell>
          <cell r="O11">
            <v>0</v>
          </cell>
          <cell r="P11">
            <v>0</v>
          </cell>
          <cell r="Q11">
            <v>248.45</v>
          </cell>
          <cell r="R11">
            <v>0</v>
          </cell>
          <cell r="S11">
            <v>248.45</v>
          </cell>
          <cell r="T11">
            <v>0</v>
          </cell>
          <cell r="U11">
            <v>248.45</v>
          </cell>
          <cell r="V11">
            <v>17166.669999999998</v>
          </cell>
          <cell r="W11">
            <v>0</v>
          </cell>
          <cell r="X11">
            <v>0</v>
          </cell>
          <cell r="Y11">
            <v>0</v>
          </cell>
          <cell r="Z11">
            <v>0</v>
          </cell>
          <cell r="AA11">
            <v>17166.669999999998</v>
          </cell>
          <cell r="AB11">
            <v>-12.12</v>
          </cell>
          <cell r="AC11">
            <v>-1.65</v>
          </cell>
          <cell r="AD11">
            <v>0</v>
          </cell>
          <cell r="AE11">
            <v>-13.77</v>
          </cell>
          <cell r="AF11">
            <v>0</v>
          </cell>
          <cell r="AG11">
            <v>0</v>
          </cell>
          <cell r="AH11">
            <v>0</v>
          </cell>
          <cell r="AI11">
            <v>248.45</v>
          </cell>
          <cell r="AJ11">
            <v>0</v>
          </cell>
          <cell r="AK11">
            <v>248.45</v>
          </cell>
          <cell r="AL11">
            <v>0</v>
          </cell>
          <cell r="AM11">
            <v>248.45</v>
          </cell>
          <cell r="AN11">
            <v>34333.339999999997</v>
          </cell>
          <cell r="AO11">
            <v>496.9</v>
          </cell>
          <cell r="AP11">
            <v>0</v>
          </cell>
          <cell r="AQ11">
            <v>304.39999999999998</v>
          </cell>
          <cell r="AR11">
            <v>276.86</v>
          </cell>
          <cell r="AS11">
            <v>2983.28</v>
          </cell>
          <cell r="AT11">
            <v>3260.1400000000003</v>
          </cell>
          <cell r="AU11">
            <v>38090.379999999997</v>
          </cell>
        </row>
        <row r="12">
          <cell r="B12" t="str">
            <v>YR4DZC0EG</v>
          </cell>
          <cell r="C12" t="str">
            <v>Dean, Melvin</v>
          </cell>
          <cell r="D12" t="str">
            <v>No</v>
          </cell>
          <cell r="E12">
            <v>6437.5</v>
          </cell>
          <cell r="F12">
            <v>0</v>
          </cell>
          <cell r="G12">
            <v>0</v>
          </cell>
          <cell r="H12">
            <v>0</v>
          </cell>
          <cell r="I12">
            <v>0</v>
          </cell>
          <cell r="J12">
            <v>6437.5</v>
          </cell>
          <cell r="K12">
            <v>-3.16</v>
          </cell>
          <cell r="L12">
            <v>-0.6</v>
          </cell>
          <cell r="M12">
            <v>-3.4</v>
          </cell>
          <cell r="N12">
            <v>-7.16</v>
          </cell>
          <cell r="O12">
            <v>0</v>
          </cell>
          <cell r="P12">
            <v>0</v>
          </cell>
          <cell r="Q12">
            <v>93.29</v>
          </cell>
          <cell r="R12">
            <v>0</v>
          </cell>
          <cell r="S12">
            <v>93.29</v>
          </cell>
          <cell r="T12">
            <v>257.5</v>
          </cell>
          <cell r="U12">
            <v>350.79</v>
          </cell>
          <cell r="V12">
            <v>6437.5</v>
          </cell>
          <cell r="W12">
            <v>0</v>
          </cell>
          <cell r="X12">
            <v>0</v>
          </cell>
          <cell r="Y12">
            <v>0</v>
          </cell>
          <cell r="Z12">
            <v>0</v>
          </cell>
          <cell r="AA12">
            <v>6437.5</v>
          </cell>
          <cell r="AB12">
            <v>-3.16</v>
          </cell>
          <cell r="AC12">
            <v>-0.6</v>
          </cell>
          <cell r="AD12">
            <v>-3.4</v>
          </cell>
          <cell r="AE12">
            <v>-7.16</v>
          </cell>
          <cell r="AF12">
            <v>0</v>
          </cell>
          <cell r="AG12">
            <v>0</v>
          </cell>
          <cell r="AH12">
            <v>0</v>
          </cell>
          <cell r="AI12">
            <v>93.29</v>
          </cell>
          <cell r="AJ12">
            <v>0</v>
          </cell>
          <cell r="AK12">
            <v>93.29</v>
          </cell>
          <cell r="AL12">
            <v>257.5</v>
          </cell>
          <cell r="AM12">
            <v>350.79</v>
          </cell>
          <cell r="AN12">
            <v>12875</v>
          </cell>
          <cell r="AO12">
            <v>186.58</v>
          </cell>
          <cell r="AP12">
            <v>515</v>
          </cell>
          <cell r="AQ12">
            <v>125.22</v>
          </cell>
          <cell r="AR12">
            <v>110.9</v>
          </cell>
          <cell r="AS12">
            <v>790.88</v>
          </cell>
          <cell r="AT12">
            <v>901.78</v>
          </cell>
          <cell r="AU12">
            <v>14478.36</v>
          </cell>
        </row>
        <row r="13">
          <cell r="B13" t="str">
            <v>CIBDH7YWN</v>
          </cell>
          <cell r="C13" t="str">
            <v>Donnelly, Kevin</v>
          </cell>
          <cell r="D13" t="str">
            <v>Yes</v>
          </cell>
          <cell r="E13">
            <v>8333.33</v>
          </cell>
          <cell r="F13">
            <v>0</v>
          </cell>
          <cell r="G13">
            <v>0</v>
          </cell>
          <cell r="H13">
            <v>0</v>
          </cell>
          <cell r="I13">
            <v>0</v>
          </cell>
          <cell r="J13">
            <v>8333.33</v>
          </cell>
          <cell r="K13">
            <v>-12.12</v>
          </cell>
          <cell r="L13">
            <v>-1.65</v>
          </cell>
          <cell r="M13">
            <v>-104.6</v>
          </cell>
          <cell r="N13">
            <v>-118.36999999999999</v>
          </cell>
          <cell r="O13">
            <v>0</v>
          </cell>
          <cell r="P13">
            <v>0</v>
          </cell>
          <cell r="Q13">
            <v>121.05</v>
          </cell>
          <cell r="R13">
            <v>0</v>
          </cell>
          <cell r="S13">
            <v>121.05</v>
          </cell>
          <cell r="T13">
            <v>333.33</v>
          </cell>
          <cell r="U13">
            <v>454.38</v>
          </cell>
          <cell r="V13">
            <v>8333.33</v>
          </cell>
          <cell r="W13">
            <v>0</v>
          </cell>
          <cell r="X13">
            <v>0</v>
          </cell>
          <cell r="Y13">
            <v>0</v>
          </cell>
          <cell r="Z13">
            <v>0</v>
          </cell>
          <cell r="AA13">
            <v>8333.33</v>
          </cell>
          <cell r="AB13">
            <v>-12.12</v>
          </cell>
          <cell r="AC13">
            <v>-1.65</v>
          </cell>
          <cell r="AD13">
            <v>-104.6</v>
          </cell>
          <cell r="AE13">
            <v>-118.36999999999999</v>
          </cell>
          <cell r="AF13">
            <v>0</v>
          </cell>
          <cell r="AG13">
            <v>0</v>
          </cell>
          <cell r="AH13">
            <v>0</v>
          </cell>
          <cell r="AI13">
            <v>121.05</v>
          </cell>
          <cell r="AJ13">
            <v>0</v>
          </cell>
          <cell r="AK13">
            <v>121.05</v>
          </cell>
          <cell r="AL13">
            <v>333.33</v>
          </cell>
          <cell r="AM13">
            <v>454.38</v>
          </cell>
          <cell r="AN13">
            <v>16666.66</v>
          </cell>
          <cell r="AO13">
            <v>242.1</v>
          </cell>
          <cell r="AP13">
            <v>666.66</v>
          </cell>
          <cell r="AQ13">
            <v>560.34</v>
          </cell>
          <cell r="AR13">
            <v>323.60000000000002</v>
          </cell>
          <cell r="AS13">
            <v>2674.6300000000006</v>
          </cell>
          <cell r="AT13">
            <v>2998.2300000000005</v>
          </cell>
          <cell r="AU13">
            <v>20573.650000000001</v>
          </cell>
        </row>
        <row r="14">
          <cell r="B14" t="str">
            <v>J1SIR2TUC</v>
          </cell>
          <cell r="C14" t="str">
            <v>Dryjanski, Michael</v>
          </cell>
          <cell r="D14" t="str">
            <v>No</v>
          </cell>
          <cell r="E14">
            <v>6008.33</v>
          </cell>
          <cell r="F14">
            <v>0</v>
          </cell>
          <cell r="G14">
            <v>0</v>
          </cell>
          <cell r="H14">
            <v>0</v>
          </cell>
          <cell r="I14">
            <v>0</v>
          </cell>
          <cell r="J14">
            <v>6008.33</v>
          </cell>
          <cell r="K14">
            <v>-12.12</v>
          </cell>
          <cell r="L14">
            <v>-1.65</v>
          </cell>
          <cell r="M14">
            <v>-90.88</v>
          </cell>
          <cell r="N14">
            <v>-104.64999999999999</v>
          </cell>
          <cell r="O14">
            <v>0</v>
          </cell>
          <cell r="P14">
            <v>0</v>
          </cell>
          <cell r="Q14">
            <v>85.83</v>
          </cell>
          <cell r="R14">
            <v>0</v>
          </cell>
          <cell r="S14">
            <v>85.83</v>
          </cell>
          <cell r="T14">
            <v>240.33</v>
          </cell>
          <cell r="U14">
            <v>326.16000000000003</v>
          </cell>
          <cell r="V14">
            <v>6008.33</v>
          </cell>
          <cell r="W14">
            <v>0</v>
          </cell>
          <cell r="X14">
            <v>0</v>
          </cell>
          <cell r="Y14">
            <v>0</v>
          </cell>
          <cell r="Z14">
            <v>0</v>
          </cell>
          <cell r="AA14">
            <v>6008.33</v>
          </cell>
          <cell r="AB14">
            <v>-12.12</v>
          </cell>
          <cell r="AC14">
            <v>-1.65</v>
          </cell>
          <cell r="AD14">
            <v>-90.88</v>
          </cell>
          <cell r="AE14">
            <v>-104.64999999999999</v>
          </cell>
          <cell r="AF14">
            <v>0</v>
          </cell>
          <cell r="AG14">
            <v>0</v>
          </cell>
          <cell r="AH14">
            <v>0</v>
          </cell>
          <cell r="AI14">
            <v>85.83</v>
          </cell>
          <cell r="AJ14">
            <v>0</v>
          </cell>
          <cell r="AK14">
            <v>85.83</v>
          </cell>
          <cell r="AL14">
            <v>240.33</v>
          </cell>
          <cell r="AM14">
            <v>326.16000000000003</v>
          </cell>
          <cell r="AN14">
            <v>12016.66</v>
          </cell>
          <cell r="AO14">
            <v>171.66</v>
          </cell>
          <cell r="AP14">
            <v>480.66</v>
          </cell>
          <cell r="AQ14">
            <v>400.65</v>
          </cell>
          <cell r="AR14">
            <v>191.35000000000002</v>
          </cell>
          <cell r="AS14">
            <v>3321.14</v>
          </cell>
          <cell r="AT14">
            <v>3512.49</v>
          </cell>
          <cell r="AU14">
            <v>16181.47</v>
          </cell>
        </row>
        <row r="15">
          <cell r="B15" t="str">
            <v>6FS24HAU4</v>
          </cell>
          <cell r="C15" t="str">
            <v>D'Santos, Alex</v>
          </cell>
          <cell r="D15" t="str">
            <v>Yes</v>
          </cell>
          <cell r="E15">
            <v>5416.67</v>
          </cell>
          <cell r="F15">
            <v>0</v>
          </cell>
          <cell r="G15">
            <v>0</v>
          </cell>
          <cell r="H15">
            <v>0</v>
          </cell>
          <cell r="I15">
            <v>0</v>
          </cell>
          <cell r="J15">
            <v>5416.67</v>
          </cell>
          <cell r="K15">
            <v>-3.16</v>
          </cell>
          <cell r="L15">
            <v>-0.6</v>
          </cell>
          <cell r="M15">
            <v>0</v>
          </cell>
          <cell r="N15">
            <v>-3.7600000000000002</v>
          </cell>
          <cell r="O15">
            <v>0</v>
          </cell>
          <cell r="P15">
            <v>335.6</v>
          </cell>
          <cell r="Q15">
            <v>78.489999999999995</v>
          </cell>
          <cell r="R15">
            <v>0</v>
          </cell>
          <cell r="S15">
            <v>414.09000000000003</v>
          </cell>
          <cell r="T15">
            <v>162.5</v>
          </cell>
          <cell r="U15">
            <v>576.59</v>
          </cell>
          <cell r="V15">
            <v>5416.67</v>
          </cell>
          <cell r="W15">
            <v>0</v>
          </cell>
          <cell r="X15">
            <v>0</v>
          </cell>
          <cell r="Y15">
            <v>0</v>
          </cell>
          <cell r="Z15">
            <v>0</v>
          </cell>
          <cell r="AA15">
            <v>5416.67</v>
          </cell>
          <cell r="AB15">
            <v>-3.16</v>
          </cell>
          <cell r="AC15">
            <v>-0.6</v>
          </cell>
          <cell r="AD15">
            <v>0</v>
          </cell>
          <cell r="AE15">
            <v>-3.7600000000000002</v>
          </cell>
          <cell r="AF15">
            <v>0</v>
          </cell>
          <cell r="AG15">
            <v>0</v>
          </cell>
          <cell r="AH15">
            <v>335.6</v>
          </cell>
          <cell r="AI15">
            <v>78.489999999999995</v>
          </cell>
          <cell r="AJ15">
            <v>0</v>
          </cell>
          <cell r="AK15">
            <v>414.09000000000003</v>
          </cell>
          <cell r="AL15">
            <v>162.5</v>
          </cell>
          <cell r="AM15">
            <v>576.59</v>
          </cell>
          <cell r="AN15">
            <v>10833.34</v>
          </cell>
          <cell r="AO15">
            <v>828.18000000000006</v>
          </cell>
          <cell r="AP15">
            <v>325</v>
          </cell>
          <cell r="AQ15">
            <v>107.56</v>
          </cell>
          <cell r="AR15">
            <v>100.03999999999999</v>
          </cell>
          <cell r="AS15">
            <v>1264.26</v>
          </cell>
          <cell r="AT15">
            <v>1364.3</v>
          </cell>
          <cell r="AU15">
            <v>13350.82</v>
          </cell>
        </row>
        <row r="16">
          <cell r="B16" t="str">
            <v>60O1JP31P</v>
          </cell>
          <cell r="C16" t="str">
            <v>Emery, Nancy Beth</v>
          </cell>
          <cell r="D16" t="str">
            <v>Yes</v>
          </cell>
          <cell r="E16">
            <v>14583.33</v>
          </cell>
          <cell r="F16">
            <v>0</v>
          </cell>
          <cell r="G16">
            <v>0</v>
          </cell>
          <cell r="H16">
            <v>0</v>
          </cell>
          <cell r="I16">
            <v>0</v>
          </cell>
          <cell r="J16">
            <v>14583.33</v>
          </cell>
          <cell r="K16">
            <v>-3.16</v>
          </cell>
          <cell r="L16">
            <v>-0.6</v>
          </cell>
          <cell r="M16">
            <v>0</v>
          </cell>
          <cell r="N16">
            <v>-3.7600000000000002</v>
          </cell>
          <cell r="O16">
            <v>0</v>
          </cell>
          <cell r="P16">
            <v>0</v>
          </cell>
          <cell r="Q16">
            <v>210.72</v>
          </cell>
          <cell r="R16">
            <v>0</v>
          </cell>
          <cell r="S16">
            <v>210.72</v>
          </cell>
          <cell r="T16">
            <v>0</v>
          </cell>
          <cell r="U16">
            <v>210.72</v>
          </cell>
          <cell r="V16">
            <v>14583.33</v>
          </cell>
          <cell r="W16">
            <v>0</v>
          </cell>
          <cell r="X16">
            <v>0</v>
          </cell>
          <cell r="Y16">
            <v>0</v>
          </cell>
          <cell r="Z16">
            <v>0</v>
          </cell>
          <cell r="AA16">
            <v>14583.33</v>
          </cell>
          <cell r="AB16">
            <v>-3.16</v>
          </cell>
          <cell r="AC16">
            <v>-0.6</v>
          </cell>
          <cell r="AD16">
            <v>0</v>
          </cell>
          <cell r="AE16">
            <v>-3.7600000000000002</v>
          </cell>
          <cell r="AF16">
            <v>0</v>
          </cell>
          <cell r="AG16">
            <v>0</v>
          </cell>
          <cell r="AH16">
            <v>0</v>
          </cell>
          <cell r="AI16">
            <v>210.72</v>
          </cell>
          <cell r="AJ16">
            <v>0</v>
          </cell>
          <cell r="AK16">
            <v>210.72</v>
          </cell>
          <cell r="AL16">
            <v>0</v>
          </cell>
          <cell r="AM16">
            <v>210.72</v>
          </cell>
          <cell r="AN16">
            <v>29166.66</v>
          </cell>
          <cell r="AO16">
            <v>421.44</v>
          </cell>
          <cell r="AP16">
            <v>0</v>
          </cell>
          <cell r="AQ16">
            <v>161.55000000000001</v>
          </cell>
          <cell r="AR16">
            <v>154.03000000000003</v>
          </cell>
          <cell r="AS16">
            <v>1328.46</v>
          </cell>
          <cell r="AT16">
            <v>1482.49</v>
          </cell>
          <cell r="AU16">
            <v>31070.59</v>
          </cell>
        </row>
        <row r="17">
          <cell r="C17" t="str">
            <v>Hall, Cassidy</v>
          </cell>
          <cell r="D17" t="str">
            <v>No</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t="str">
            <v>BCOR503IH</v>
          </cell>
          <cell r="C18" t="str">
            <v>Hanna, Sameh</v>
          </cell>
          <cell r="D18" t="str">
            <v>No</v>
          </cell>
          <cell r="E18">
            <v>4291.67</v>
          </cell>
          <cell r="F18">
            <v>0</v>
          </cell>
          <cell r="G18">
            <v>0</v>
          </cell>
          <cell r="H18">
            <v>0</v>
          </cell>
          <cell r="I18">
            <v>0</v>
          </cell>
          <cell r="J18">
            <v>4291.67</v>
          </cell>
          <cell r="K18">
            <v>-12.12</v>
          </cell>
          <cell r="L18">
            <v>-1.65</v>
          </cell>
          <cell r="M18">
            <v>0</v>
          </cell>
          <cell r="N18">
            <v>-13.77</v>
          </cell>
          <cell r="O18">
            <v>16.25</v>
          </cell>
          <cell r="P18">
            <v>265.23</v>
          </cell>
          <cell r="Q18">
            <v>62.03</v>
          </cell>
          <cell r="R18">
            <v>115.88</v>
          </cell>
          <cell r="S18">
            <v>459.39</v>
          </cell>
          <cell r="T18">
            <v>0</v>
          </cell>
          <cell r="U18">
            <v>459.39</v>
          </cell>
          <cell r="V18">
            <v>4291.67</v>
          </cell>
          <cell r="W18">
            <v>0</v>
          </cell>
          <cell r="X18">
            <v>0</v>
          </cell>
          <cell r="Y18">
            <v>0</v>
          </cell>
          <cell r="Z18">
            <v>0</v>
          </cell>
          <cell r="AA18">
            <v>4291.67</v>
          </cell>
          <cell r="AB18">
            <v>-12.12</v>
          </cell>
          <cell r="AC18">
            <v>-1.65</v>
          </cell>
          <cell r="AD18">
            <v>0</v>
          </cell>
          <cell r="AE18">
            <v>-13.77</v>
          </cell>
          <cell r="AF18">
            <v>0</v>
          </cell>
          <cell r="AG18">
            <v>0</v>
          </cell>
          <cell r="AH18">
            <v>265.23</v>
          </cell>
          <cell r="AI18">
            <v>62.03</v>
          </cell>
          <cell r="AJ18">
            <v>11.25</v>
          </cell>
          <cell r="AK18">
            <v>338.51</v>
          </cell>
          <cell r="AL18">
            <v>0</v>
          </cell>
          <cell r="AM18">
            <v>338.51</v>
          </cell>
          <cell r="AN18">
            <v>8583.34</v>
          </cell>
          <cell r="AO18">
            <v>797.9</v>
          </cell>
          <cell r="AP18">
            <v>0</v>
          </cell>
          <cell r="AQ18">
            <v>667.69999999999993</v>
          </cell>
          <cell r="AR18">
            <v>640.16</v>
          </cell>
          <cell r="AS18">
            <v>0</v>
          </cell>
          <cell r="AT18">
            <v>640.16</v>
          </cell>
          <cell r="AU18">
            <v>10021.4</v>
          </cell>
        </row>
        <row r="19">
          <cell r="B19" t="str">
            <v>18CXEQ9LP</v>
          </cell>
          <cell r="C19" t="str">
            <v>Higginbotham, Jason</v>
          </cell>
          <cell r="D19" t="str">
            <v>No</v>
          </cell>
          <cell r="E19">
            <v>7083.33</v>
          </cell>
          <cell r="F19">
            <v>0</v>
          </cell>
          <cell r="G19">
            <v>0</v>
          </cell>
          <cell r="H19">
            <v>0</v>
          </cell>
          <cell r="I19">
            <v>0</v>
          </cell>
          <cell r="J19">
            <v>7083.33</v>
          </cell>
          <cell r="K19">
            <v>-8.11</v>
          </cell>
          <cell r="L19">
            <v>-1.04</v>
          </cell>
          <cell r="M19">
            <v>0</v>
          </cell>
          <cell r="N19">
            <v>-9.1499999999999986</v>
          </cell>
          <cell r="O19">
            <v>0</v>
          </cell>
          <cell r="P19">
            <v>0</v>
          </cell>
          <cell r="Q19">
            <v>101.07</v>
          </cell>
          <cell r="R19">
            <v>0</v>
          </cell>
          <cell r="S19">
            <v>101.07</v>
          </cell>
          <cell r="T19">
            <v>283.33</v>
          </cell>
          <cell r="U19">
            <v>384.4</v>
          </cell>
          <cell r="V19">
            <v>7083.33</v>
          </cell>
          <cell r="W19">
            <v>0</v>
          </cell>
          <cell r="X19">
            <v>0</v>
          </cell>
          <cell r="Y19">
            <v>0</v>
          </cell>
          <cell r="Z19">
            <v>0</v>
          </cell>
          <cell r="AA19">
            <v>7083.33</v>
          </cell>
          <cell r="AB19">
            <v>-8.11</v>
          </cell>
          <cell r="AC19">
            <v>-1.04</v>
          </cell>
          <cell r="AD19">
            <v>0</v>
          </cell>
          <cell r="AE19">
            <v>-9.1499999999999986</v>
          </cell>
          <cell r="AF19">
            <v>0</v>
          </cell>
          <cell r="AG19">
            <v>0</v>
          </cell>
          <cell r="AH19">
            <v>0</v>
          </cell>
          <cell r="AI19">
            <v>101.07</v>
          </cell>
          <cell r="AJ19">
            <v>0</v>
          </cell>
          <cell r="AK19">
            <v>101.07</v>
          </cell>
          <cell r="AL19">
            <v>283.33</v>
          </cell>
          <cell r="AM19">
            <v>384.4</v>
          </cell>
          <cell r="AN19">
            <v>14166.66</v>
          </cell>
          <cell r="AO19">
            <v>202.14</v>
          </cell>
          <cell r="AP19">
            <v>566.66</v>
          </cell>
          <cell r="AQ19">
            <v>179.5</v>
          </cell>
          <cell r="AR19">
            <v>161.19999999999999</v>
          </cell>
          <cell r="AS19">
            <v>1421.01</v>
          </cell>
          <cell r="AT19">
            <v>1582.21</v>
          </cell>
          <cell r="AU19">
            <v>16517.669999999998</v>
          </cell>
        </row>
        <row r="20">
          <cell r="B20" t="str">
            <v>A1TKJGP1S</v>
          </cell>
          <cell r="C20" t="str">
            <v>Holland, Jody</v>
          </cell>
          <cell r="D20" t="str">
            <v>Yes</v>
          </cell>
          <cell r="E20">
            <v>8333.34</v>
          </cell>
          <cell r="F20">
            <v>0</v>
          </cell>
          <cell r="G20">
            <v>0</v>
          </cell>
          <cell r="H20">
            <v>0</v>
          </cell>
          <cell r="I20">
            <v>0</v>
          </cell>
          <cell r="J20">
            <v>8333.34</v>
          </cell>
          <cell r="K20">
            <v>-12.12</v>
          </cell>
          <cell r="L20">
            <v>-1.65</v>
          </cell>
          <cell r="M20">
            <v>0</v>
          </cell>
          <cell r="N20">
            <v>-13.77</v>
          </cell>
          <cell r="O20">
            <v>0</v>
          </cell>
          <cell r="P20">
            <v>0</v>
          </cell>
          <cell r="Q20">
            <v>120.48</v>
          </cell>
          <cell r="R20">
            <v>0</v>
          </cell>
          <cell r="S20">
            <v>120.48</v>
          </cell>
          <cell r="T20">
            <v>333.33</v>
          </cell>
          <cell r="U20">
            <v>453.81</v>
          </cell>
          <cell r="V20">
            <v>8333.34</v>
          </cell>
          <cell r="W20">
            <v>0</v>
          </cell>
          <cell r="X20">
            <v>0</v>
          </cell>
          <cell r="Y20">
            <v>0</v>
          </cell>
          <cell r="Z20">
            <v>0</v>
          </cell>
          <cell r="AA20">
            <v>8333.34</v>
          </cell>
          <cell r="AB20">
            <v>-12.12</v>
          </cell>
          <cell r="AC20">
            <v>-1.65</v>
          </cell>
          <cell r="AD20">
            <v>0</v>
          </cell>
          <cell r="AE20">
            <v>-13.77</v>
          </cell>
          <cell r="AF20">
            <v>0</v>
          </cell>
          <cell r="AG20">
            <v>0</v>
          </cell>
          <cell r="AH20">
            <v>0</v>
          </cell>
          <cell r="AI20">
            <v>120.48</v>
          </cell>
          <cell r="AJ20">
            <v>0</v>
          </cell>
          <cell r="AK20">
            <v>120.48</v>
          </cell>
          <cell r="AL20">
            <v>333.33</v>
          </cell>
          <cell r="AM20">
            <v>453.81</v>
          </cell>
          <cell r="AN20">
            <v>16666.68</v>
          </cell>
          <cell r="AO20">
            <v>240.96</v>
          </cell>
          <cell r="AP20">
            <v>666.66</v>
          </cell>
          <cell r="AQ20">
            <v>263.94</v>
          </cell>
          <cell r="AR20">
            <v>236.39999999999998</v>
          </cell>
          <cell r="AS20">
            <v>1376.27</v>
          </cell>
          <cell r="AT20">
            <v>1612.67</v>
          </cell>
          <cell r="AU20">
            <v>19186.97</v>
          </cell>
        </row>
        <row r="21">
          <cell r="B21" t="str">
            <v>KG68O4HS2</v>
          </cell>
          <cell r="C21" t="str">
            <v>Hooton, James Brett</v>
          </cell>
          <cell r="D21" t="str">
            <v>Yes</v>
          </cell>
          <cell r="E21">
            <v>8750</v>
          </cell>
          <cell r="F21">
            <v>0</v>
          </cell>
          <cell r="G21">
            <v>0</v>
          </cell>
          <cell r="H21">
            <v>0</v>
          </cell>
          <cell r="I21">
            <v>0</v>
          </cell>
          <cell r="J21">
            <v>8750</v>
          </cell>
          <cell r="K21">
            <v>-6.4</v>
          </cell>
          <cell r="L21">
            <v>-1.02</v>
          </cell>
          <cell r="M21">
            <v>-8.8800000000000008</v>
          </cell>
          <cell r="N21">
            <v>-16.3</v>
          </cell>
          <cell r="O21">
            <v>0</v>
          </cell>
          <cell r="P21">
            <v>0</v>
          </cell>
          <cell r="Q21">
            <v>126.27</v>
          </cell>
          <cell r="R21">
            <v>0</v>
          </cell>
          <cell r="S21">
            <v>126.27</v>
          </cell>
          <cell r="T21">
            <v>350</v>
          </cell>
          <cell r="U21">
            <v>476.27</v>
          </cell>
          <cell r="V21">
            <v>8750</v>
          </cell>
          <cell r="W21">
            <v>0</v>
          </cell>
          <cell r="X21">
            <v>0</v>
          </cell>
          <cell r="Y21">
            <v>0</v>
          </cell>
          <cell r="Z21">
            <v>0</v>
          </cell>
          <cell r="AA21">
            <v>8750</v>
          </cell>
          <cell r="AB21">
            <v>-6.4</v>
          </cell>
          <cell r="AC21">
            <v>-1.02</v>
          </cell>
          <cell r="AD21">
            <v>-8.8800000000000008</v>
          </cell>
          <cell r="AE21">
            <v>-16.3</v>
          </cell>
          <cell r="AF21">
            <v>0</v>
          </cell>
          <cell r="AG21">
            <v>0</v>
          </cell>
          <cell r="AH21">
            <v>0</v>
          </cell>
          <cell r="AI21">
            <v>126.27</v>
          </cell>
          <cell r="AJ21">
            <v>0</v>
          </cell>
          <cell r="AK21">
            <v>126.27</v>
          </cell>
          <cell r="AL21">
            <v>350</v>
          </cell>
          <cell r="AM21">
            <v>476.27</v>
          </cell>
          <cell r="AN21">
            <v>17500</v>
          </cell>
          <cell r="AO21">
            <v>252.54</v>
          </cell>
          <cell r="AP21">
            <v>700</v>
          </cell>
          <cell r="AQ21">
            <v>294.93</v>
          </cell>
          <cell r="AR21">
            <v>262.33</v>
          </cell>
          <cell r="AS21">
            <v>1752.68</v>
          </cell>
          <cell r="AT21">
            <v>2015.01</v>
          </cell>
          <cell r="AU21">
            <v>20467.55</v>
          </cell>
        </row>
        <row r="22">
          <cell r="B22" t="str">
            <v>YCJBXP6MI</v>
          </cell>
          <cell r="C22" t="str">
            <v>Ibuado, Rachel</v>
          </cell>
          <cell r="D22" t="str">
            <v>Yes</v>
          </cell>
          <cell r="E22">
            <v>5416.67</v>
          </cell>
          <cell r="F22">
            <v>0</v>
          </cell>
          <cell r="G22">
            <v>0</v>
          </cell>
          <cell r="H22">
            <v>0</v>
          </cell>
          <cell r="I22">
            <v>0</v>
          </cell>
          <cell r="J22">
            <v>5416.67</v>
          </cell>
          <cell r="K22">
            <v>-3.16</v>
          </cell>
          <cell r="L22">
            <v>-1.02</v>
          </cell>
          <cell r="M22">
            <v>0</v>
          </cell>
          <cell r="N22">
            <v>-4.18</v>
          </cell>
          <cell r="O22">
            <v>0</v>
          </cell>
          <cell r="P22">
            <v>242.26</v>
          </cell>
          <cell r="Q22">
            <v>78.47</v>
          </cell>
          <cell r="R22">
            <v>0</v>
          </cell>
          <cell r="S22">
            <v>320.73</v>
          </cell>
          <cell r="T22">
            <v>216.67</v>
          </cell>
          <cell r="U22">
            <v>537.4</v>
          </cell>
          <cell r="V22">
            <v>5416.67</v>
          </cell>
          <cell r="W22">
            <v>0</v>
          </cell>
          <cell r="X22">
            <v>0</v>
          </cell>
          <cell r="Y22">
            <v>0</v>
          </cell>
          <cell r="Z22">
            <v>0</v>
          </cell>
          <cell r="AA22">
            <v>5416.67</v>
          </cell>
          <cell r="AB22">
            <v>-3.16</v>
          </cell>
          <cell r="AC22">
            <v>-1.02</v>
          </cell>
          <cell r="AD22">
            <v>0</v>
          </cell>
          <cell r="AE22">
            <v>-4.18</v>
          </cell>
          <cell r="AF22">
            <v>0</v>
          </cell>
          <cell r="AG22">
            <v>0</v>
          </cell>
          <cell r="AH22">
            <v>0</v>
          </cell>
          <cell r="AI22">
            <v>78.47</v>
          </cell>
          <cell r="AJ22">
            <v>0</v>
          </cell>
          <cell r="AK22">
            <v>78.47</v>
          </cell>
          <cell r="AL22">
            <v>216.67</v>
          </cell>
          <cell r="AM22">
            <v>295.14</v>
          </cell>
          <cell r="AN22">
            <v>10833.34</v>
          </cell>
          <cell r="AO22">
            <v>399.20000000000005</v>
          </cell>
          <cell r="AP22">
            <v>433.34</v>
          </cell>
          <cell r="AQ22">
            <v>107.56</v>
          </cell>
          <cell r="AR22">
            <v>99.199999999999989</v>
          </cell>
          <cell r="AS22">
            <v>530.5</v>
          </cell>
          <cell r="AT22">
            <v>629.70000000000005</v>
          </cell>
          <cell r="AU22">
            <v>12295.58</v>
          </cell>
        </row>
        <row r="23">
          <cell r="B23" t="str">
            <v>SPGQRMFJN</v>
          </cell>
          <cell r="C23" t="str">
            <v>Huslig, Carl</v>
          </cell>
          <cell r="D23" t="str">
            <v>No</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B24" t="str">
            <v>KWUZHN93V</v>
          </cell>
          <cell r="C24" t="str">
            <v>Jett, Paul</v>
          </cell>
          <cell r="D24" t="str">
            <v>Yes</v>
          </cell>
          <cell r="E24">
            <v>7916.67</v>
          </cell>
          <cell r="F24">
            <v>0</v>
          </cell>
          <cell r="G24">
            <v>0</v>
          </cell>
          <cell r="H24">
            <v>0</v>
          </cell>
          <cell r="I24">
            <v>0</v>
          </cell>
          <cell r="J24">
            <v>7916.67</v>
          </cell>
          <cell r="K24">
            <v>-12.12</v>
          </cell>
          <cell r="L24">
            <v>-1.65</v>
          </cell>
          <cell r="M24">
            <v>0</v>
          </cell>
          <cell r="N24">
            <v>-13.77</v>
          </cell>
          <cell r="O24">
            <v>0</v>
          </cell>
          <cell r="P24">
            <v>0</v>
          </cell>
          <cell r="Q24">
            <v>113.06</v>
          </cell>
          <cell r="R24">
            <v>0</v>
          </cell>
          <cell r="S24">
            <v>113.06</v>
          </cell>
          <cell r="T24">
            <v>0</v>
          </cell>
          <cell r="U24">
            <v>113.06</v>
          </cell>
          <cell r="V24">
            <v>7916.67</v>
          </cell>
          <cell r="W24">
            <v>0</v>
          </cell>
          <cell r="X24">
            <v>0</v>
          </cell>
          <cell r="Y24">
            <v>0</v>
          </cell>
          <cell r="Z24">
            <v>0</v>
          </cell>
          <cell r="AA24">
            <v>7916.67</v>
          </cell>
          <cell r="AB24">
            <v>-12.12</v>
          </cell>
          <cell r="AC24">
            <v>-1.65</v>
          </cell>
          <cell r="AD24">
            <v>0</v>
          </cell>
          <cell r="AE24">
            <v>-13.77</v>
          </cell>
          <cell r="AF24">
            <v>0</v>
          </cell>
          <cell r="AG24">
            <v>0</v>
          </cell>
          <cell r="AH24">
            <v>0</v>
          </cell>
          <cell r="AI24">
            <v>113.06</v>
          </cell>
          <cell r="AJ24">
            <v>0</v>
          </cell>
          <cell r="AK24">
            <v>113.06</v>
          </cell>
          <cell r="AL24">
            <v>0</v>
          </cell>
          <cell r="AM24">
            <v>113.06</v>
          </cell>
          <cell r="AN24">
            <v>15833.34</v>
          </cell>
          <cell r="AO24">
            <v>226.12</v>
          </cell>
          <cell r="AP24">
            <v>0</v>
          </cell>
          <cell r="AQ24">
            <v>223.3</v>
          </cell>
          <cell r="AR24">
            <v>195.76</v>
          </cell>
          <cell r="AS24">
            <v>2920.84</v>
          </cell>
          <cell r="AT24">
            <v>3116.6000000000004</v>
          </cell>
          <cell r="AU24">
            <v>19176.060000000001</v>
          </cell>
        </row>
        <row r="25">
          <cell r="B25" t="str">
            <v>H9RSMFC2H</v>
          </cell>
          <cell r="C25" t="str">
            <v>Jones, Gregory</v>
          </cell>
          <cell r="D25" t="str">
            <v>No</v>
          </cell>
          <cell r="E25">
            <v>6666.67</v>
          </cell>
          <cell r="F25">
            <v>0</v>
          </cell>
          <cell r="G25">
            <v>0</v>
          </cell>
          <cell r="H25">
            <v>0</v>
          </cell>
          <cell r="I25">
            <v>0</v>
          </cell>
          <cell r="J25">
            <v>6666.67</v>
          </cell>
          <cell r="K25">
            <v>-6.4</v>
          </cell>
          <cell r="L25">
            <v>-1.02</v>
          </cell>
          <cell r="M25">
            <v>0</v>
          </cell>
          <cell r="N25">
            <v>-7.42</v>
          </cell>
          <cell r="O25">
            <v>0</v>
          </cell>
          <cell r="P25">
            <v>153.72999999999999</v>
          </cell>
          <cell r="Q25">
            <v>95.95</v>
          </cell>
          <cell r="R25">
            <v>0</v>
          </cell>
          <cell r="S25">
            <v>249.68</v>
          </cell>
          <cell r="T25">
            <v>0</v>
          </cell>
          <cell r="U25">
            <v>249.68</v>
          </cell>
          <cell r="V25">
            <v>6666.67</v>
          </cell>
          <cell r="W25">
            <v>0</v>
          </cell>
          <cell r="X25">
            <v>0</v>
          </cell>
          <cell r="Y25">
            <v>0</v>
          </cell>
          <cell r="Z25">
            <v>0</v>
          </cell>
          <cell r="AA25">
            <v>6666.67</v>
          </cell>
          <cell r="AB25">
            <v>-6.4</v>
          </cell>
          <cell r="AC25">
            <v>-1.02</v>
          </cell>
          <cell r="AD25">
            <v>0</v>
          </cell>
          <cell r="AE25">
            <v>-7.42</v>
          </cell>
          <cell r="AF25">
            <v>0</v>
          </cell>
          <cell r="AG25">
            <v>0</v>
          </cell>
          <cell r="AH25">
            <v>0</v>
          </cell>
          <cell r="AI25">
            <v>95.95</v>
          </cell>
          <cell r="AJ25">
            <v>0</v>
          </cell>
          <cell r="AK25">
            <v>95.95</v>
          </cell>
          <cell r="AL25">
            <v>0</v>
          </cell>
          <cell r="AM25">
            <v>95.95</v>
          </cell>
          <cell r="AN25">
            <v>13333.34</v>
          </cell>
          <cell r="AO25">
            <v>345.63</v>
          </cell>
          <cell r="AP25">
            <v>0</v>
          </cell>
          <cell r="AQ25">
            <v>157.66999999999999</v>
          </cell>
          <cell r="AR25">
            <v>142.83000000000001</v>
          </cell>
          <cell r="AS25">
            <v>1749.15</v>
          </cell>
          <cell r="AT25">
            <v>1891.98</v>
          </cell>
          <cell r="AU25">
            <v>15570.95</v>
          </cell>
        </row>
        <row r="26">
          <cell r="B26" t="str">
            <v>Z1EEST5BV</v>
          </cell>
          <cell r="C26" t="str">
            <v>Kelman, Rebekah</v>
          </cell>
          <cell r="D26" t="str">
            <v>Yes</v>
          </cell>
          <cell r="E26">
            <v>4166.67</v>
          </cell>
          <cell r="F26">
            <v>0</v>
          </cell>
          <cell r="G26">
            <v>0</v>
          </cell>
          <cell r="H26">
            <v>0</v>
          </cell>
          <cell r="I26">
            <v>0</v>
          </cell>
          <cell r="J26">
            <v>4166.67</v>
          </cell>
          <cell r="K26">
            <v>-6.4</v>
          </cell>
          <cell r="L26">
            <v>-1.02</v>
          </cell>
          <cell r="M26">
            <v>0</v>
          </cell>
          <cell r="N26">
            <v>-7.42</v>
          </cell>
          <cell r="O26">
            <v>0</v>
          </cell>
          <cell r="P26">
            <v>256.06</v>
          </cell>
          <cell r="Q26">
            <v>59.89</v>
          </cell>
          <cell r="R26">
            <v>0</v>
          </cell>
          <cell r="S26">
            <v>315.95</v>
          </cell>
          <cell r="T26">
            <v>166.67</v>
          </cell>
          <cell r="U26">
            <v>482.62</v>
          </cell>
          <cell r="V26">
            <v>4166.67</v>
          </cell>
          <cell r="W26">
            <v>0</v>
          </cell>
          <cell r="X26">
            <v>0</v>
          </cell>
          <cell r="Y26">
            <v>0</v>
          </cell>
          <cell r="Z26">
            <v>0</v>
          </cell>
          <cell r="AA26">
            <v>4166.67</v>
          </cell>
          <cell r="AB26">
            <v>-6.4</v>
          </cell>
          <cell r="AC26">
            <v>-1.02</v>
          </cell>
          <cell r="AD26">
            <v>0</v>
          </cell>
          <cell r="AE26">
            <v>-7.42</v>
          </cell>
          <cell r="AF26">
            <v>0</v>
          </cell>
          <cell r="AG26">
            <v>0</v>
          </cell>
          <cell r="AH26">
            <v>256.06</v>
          </cell>
          <cell r="AI26">
            <v>59.89</v>
          </cell>
          <cell r="AJ26">
            <v>0</v>
          </cell>
          <cell r="AK26">
            <v>315.95</v>
          </cell>
          <cell r="AL26">
            <v>166.67</v>
          </cell>
          <cell r="AM26">
            <v>482.62</v>
          </cell>
          <cell r="AN26">
            <v>8333.34</v>
          </cell>
          <cell r="AO26">
            <v>631.9</v>
          </cell>
          <cell r="AP26">
            <v>333.34</v>
          </cell>
          <cell r="AQ26">
            <v>130.53</v>
          </cell>
          <cell r="AR26">
            <v>115.69</v>
          </cell>
          <cell r="AS26">
            <v>1011.85</v>
          </cell>
          <cell r="AT26">
            <v>1127.54</v>
          </cell>
          <cell r="AU26">
            <v>10426.119999999999</v>
          </cell>
        </row>
        <row r="27">
          <cell r="B27" t="str">
            <v>MJBU5SSWW</v>
          </cell>
          <cell r="C27" t="str">
            <v>Loner, Joe</v>
          </cell>
          <cell r="D27" t="str">
            <v>No</v>
          </cell>
          <cell r="E27">
            <v>9656.25</v>
          </cell>
          <cell r="F27">
            <v>0</v>
          </cell>
          <cell r="G27">
            <v>0</v>
          </cell>
          <cell r="H27">
            <v>0</v>
          </cell>
          <cell r="I27">
            <v>0</v>
          </cell>
          <cell r="J27">
            <v>9656.25</v>
          </cell>
          <cell r="K27">
            <v>-12.12</v>
          </cell>
          <cell r="L27">
            <v>-1.65</v>
          </cell>
          <cell r="M27">
            <v>-21.3</v>
          </cell>
          <cell r="N27">
            <v>-35.07</v>
          </cell>
          <cell r="O27">
            <v>0</v>
          </cell>
          <cell r="P27">
            <v>594.84</v>
          </cell>
          <cell r="Q27">
            <v>139.12</v>
          </cell>
          <cell r="R27">
            <v>0</v>
          </cell>
          <cell r="S27">
            <v>733.96</v>
          </cell>
          <cell r="T27">
            <v>386.25</v>
          </cell>
          <cell r="U27">
            <v>1120.21</v>
          </cell>
          <cell r="V27">
            <v>9656.25</v>
          </cell>
          <cell r="W27">
            <v>0</v>
          </cell>
          <cell r="X27">
            <v>0</v>
          </cell>
          <cell r="Y27">
            <v>0</v>
          </cell>
          <cell r="Z27">
            <v>0</v>
          </cell>
          <cell r="AA27">
            <v>9656.25</v>
          </cell>
          <cell r="AB27">
            <v>-12.12</v>
          </cell>
          <cell r="AC27">
            <v>-1.65</v>
          </cell>
          <cell r="AD27">
            <v>-21.3</v>
          </cell>
          <cell r="AE27">
            <v>-35.07</v>
          </cell>
          <cell r="AF27">
            <v>0</v>
          </cell>
          <cell r="AG27">
            <v>0</v>
          </cell>
          <cell r="AH27">
            <v>17.62</v>
          </cell>
          <cell r="AI27">
            <v>139.12</v>
          </cell>
          <cell r="AJ27">
            <v>0</v>
          </cell>
          <cell r="AK27">
            <v>156.74</v>
          </cell>
          <cell r="AL27">
            <v>386.25</v>
          </cell>
          <cell r="AM27">
            <v>542.99</v>
          </cell>
          <cell r="AN27">
            <v>19312.5</v>
          </cell>
          <cell r="AO27">
            <v>890.7</v>
          </cell>
          <cell r="AP27">
            <v>772.5</v>
          </cell>
          <cell r="AQ27">
            <v>347</v>
          </cell>
          <cell r="AR27">
            <v>276.86</v>
          </cell>
          <cell r="AS27">
            <v>1738.52</v>
          </cell>
          <cell r="AT27">
            <v>2015.38</v>
          </cell>
          <cell r="AU27">
            <v>22991.08</v>
          </cell>
        </row>
        <row r="28">
          <cell r="B28" t="str">
            <v>NXFLA001G</v>
          </cell>
          <cell r="C28" t="str">
            <v>Mandic, Sinisa</v>
          </cell>
          <cell r="D28" t="str">
            <v>Yes</v>
          </cell>
          <cell r="E28">
            <v>7083.34</v>
          </cell>
          <cell r="F28">
            <v>0</v>
          </cell>
          <cell r="G28">
            <v>0</v>
          </cell>
          <cell r="H28">
            <v>0</v>
          </cell>
          <cell r="I28">
            <v>0</v>
          </cell>
          <cell r="J28">
            <v>7083.34</v>
          </cell>
          <cell r="K28">
            <v>-6.4</v>
          </cell>
          <cell r="L28">
            <v>-1.02</v>
          </cell>
          <cell r="M28">
            <v>0</v>
          </cell>
          <cell r="N28">
            <v>-7.42</v>
          </cell>
          <cell r="O28">
            <v>0</v>
          </cell>
          <cell r="P28">
            <v>0</v>
          </cell>
          <cell r="Q28">
            <v>101.88</v>
          </cell>
          <cell r="R28">
            <v>0</v>
          </cell>
          <cell r="S28">
            <v>101.88</v>
          </cell>
          <cell r="T28">
            <v>212.5</v>
          </cell>
          <cell r="U28">
            <v>314.38</v>
          </cell>
          <cell r="V28">
            <v>7083.34</v>
          </cell>
          <cell r="W28">
            <v>0</v>
          </cell>
          <cell r="X28">
            <v>0</v>
          </cell>
          <cell r="Y28">
            <v>0</v>
          </cell>
          <cell r="Z28">
            <v>0</v>
          </cell>
          <cell r="AA28">
            <v>7083.34</v>
          </cell>
          <cell r="AB28">
            <v>-6.4</v>
          </cell>
          <cell r="AC28">
            <v>-1.02</v>
          </cell>
          <cell r="AD28">
            <v>0</v>
          </cell>
          <cell r="AE28">
            <v>-7.42</v>
          </cell>
          <cell r="AF28">
            <v>0</v>
          </cell>
          <cell r="AG28">
            <v>0</v>
          </cell>
          <cell r="AH28">
            <v>0</v>
          </cell>
          <cell r="AI28">
            <v>101.88</v>
          </cell>
          <cell r="AJ28">
            <v>0</v>
          </cell>
          <cell r="AK28">
            <v>101.88</v>
          </cell>
          <cell r="AL28">
            <v>212.5</v>
          </cell>
          <cell r="AM28">
            <v>314.38</v>
          </cell>
          <cell r="AN28">
            <v>14166.68</v>
          </cell>
          <cell r="AO28">
            <v>203.76</v>
          </cell>
          <cell r="AP28">
            <v>425</v>
          </cell>
          <cell r="AQ28">
            <v>150.54</v>
          </cell>
          <cell r="AR28">
            <v>135.70000000000002</v>
          </cell>
          <cell r="AS28">
            <v>1801.8400000000001</v>
          </cell>
          <cell r="AT28">
            <v>1937.5400000000002</v>
          </cell>
          <cell r="AU28">
            <v>16732.98</v>
          </cell>
        </row>
        <row r="29">
          <cell r="B29" t="str">
            <v>745EA7LGL</v>
          </cell>
          <cell r="C29" t="str">
            <v>Martin, Kevin</v>
          </cell>
          <cell r="D29" t="str">
            <v>No</v>
          </cell>
          <cell r="E29">
            <v>5500</v>
          </cell>
          <cell r="F29">
            <v>0</v>
          </cell>
          <cell r="G29">
            <v>0</v>
          </cell>
          <cell r="H29">
            <v>0</v>
          </cell>
          <cell r="I29">
            <v>0</v>
          </cell>
          <cell r="J29">
            <v>5500</v>
          </cell>
          <cell r="K29">
            <v>-12.12</v>
          </cell>
          <cell r="L29">
            <v>-1.65</v>
          </cell>
          <cell r="M29">
            <v>0</v>
          </cell>
          <cell r="N29">
            <v>-13.77</v>
          </cell>
          <cell r="O29">
            <v>0</v>
          </cell>
          <cell r="P29">
            <v>333.33</v>
          </cell>
          <cell r="Q29">
            <v>77.959999999999994</v>
          </cell>
          <cell r="R29">
            <v>0</v>
          </cell>
          <cell r="S29">
            <v>411.28999999999996</v>
          </cell>
          <cell r="T29">
            <v>220</v>
          </cell>
          <cell r="U29">
            <v>631.29</v>
          </cell>
          <cell r="V29">
            <v>5500</v>
          </cell>
          <cell r="W29">
            <v>0</v>
          </cell>
          <cell r="X29">
            <v>0</v>
          </cell>
          <cell r="Y29">
            <v>0</v>
          </cell>
          <cell r="Z29">
            <v>0</v>
          </cell>
          <cell r="AA29">
            <v>5500</v>
          </cell>
          <cell r="AB29">
            <v>-12.12</v>
          </cell>
          <cell r="AC29">
            <v>-1.65</v>
          </cell>
          <cell r="AD29">
            <v>0</v>
          </cell>
          <cell r="AE29">
            <v>-13.77</v>
          </cell>
          <cell r="AF29">
            <v>0</v>
          </cell>
          <cell r="AG29">
            <v>0</v>
          </cell>
          <cell r="AH29">
            <v>333.33</v>
          </cell>
          <cell r="AI29">
            <v>77.959999999999994</v>
          </cell>
          <cell r="AJ29">
            <v>0</v>
          </cell>
          <cell r="AK29">
            <v>411.28999999999996</v>
          </cell>
          <cell r="AL29">
            <v>220</v>
          </cell>
          <cell r="AM29">
            <v>631.29</v>
          </cell>
          <cell r="AN29">
            <v>11000</v>
          </cell>
          <cell r="AO29">
            <v>822.57999999999993</v>
          </cell>
          <cell r="AP29">
            <v>440</v>
          </cell>
          <cell r="AQ29">
            <v>198.4</v>
          </cell>
          <cell r="AR29">
            <v>170.85999999999999</v>
          </cell>
          <cell r="AS29">
            <v>2558.61</v>
          </cell>
          <cell r="AT29">
            <v>2729.4700000000003</v>
          </cell>
          <cell r="AU29">
            <v>14992.05</v>
          </cell>
        </row>
        <row r="30">
          <cell r="B30" t="str">
            <v>ISHHP6YD1</v>
          </cell>
          <cell r="C30" t="str">
            <v>Mickles, Keisha</v>
          </cell>
          <cell r="D30" t="str">
            <v>No</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1476.8000000000002</v>
          </cell>
          <cell r="AT30">
            <v>1476.8000000000002</v>
          </cell>
          <cell r="AU30">
            <v>1476.8000000000002</v>
          </cell>
        </row>
        <row r="31">
          <cell r="B31" t="str">
            <v>OFFYQ58GZ</v>
          </cell>
          <cell r="C31" t="str">
            <v>Morgan, Kristyn</v>
          </cell>
          <cell r="D31" t="str">
            <v>No</v>
          </cell>
          <cell r="E31">
            <v>3137.5</v>
          </cell>
          <cell r="F31">
            <v>0</v>
          </cell>
          <cell r="G31">
            <v>0</v>
          </cell>
          <cell r="H31">
            <v>0</v>
          </cell>
          <cell r="I31">
            <v>0</v>
          </cell>
          <cell r="J31">
            <v>3137.5</v>
          </cell>
          <cell r="K31">
            <v>-12.12</v>
          </cell>
          <cell r="L31">
            <v>-1.65</v>
          </cell>
          <cell r="M31">
            <v>-22.38</v>
          </cell>
          <cell r="N31">
            <v>-36.15</v>
          </cell>
          <cell r="O31">
            <v>0</v>
          </cell>
          <cell r="P31">
            <v>182.05</v>
          </cell>
          <cell r="Q31">
            <v>42.58</v>
          </cell>
          <cell r="R31">
            <v>0</v>
          </cell>
          <cell r="S31">
            <v>224.63</v>
          </cell>
          <cell r="T31">
            <v>0</v>
          </cell>
          <cell r="U31">
            <v>224.63</v>
          </cell>
          <cell r="V31">
            <v>3137.5</v>
          </cell>
          <cell r="W31">
            <v>0</v>
          </cell>
          <cell r="X31">
            <v>0</v>
          </cell>
          <cell r="Y31">
            <v>0</v>
          </cell>
          <cell r="Z31">
            <v>0</v>
          </cell>
          <cell r="AA31">
            <v>3137.5</v>
          </cell>
          <cell r="AB31">
            <v>-12.12</v>
          </cell>
          <cell r="AC31">
            <v>-1.65</v>
          </cell>
          <cell r="AD31">
            <v>-22.38</v>
          </cell>
          <cell r="AE31">
            <v>-36.15</v>
          </cell>
          <cell r="AF31">
            <v>0</v>
          </cell>
          <cell r="AG31">
            <v>0</v>
          </cell>
          <cell r="AH31">
            <v>182.05</v>
          </cell>
          <cell r="AI31">
            <v>42.58</v>
          </cell>
          <cell r="AJ31">
            <v>0</v>
          </cell>
          <cell r="AK31">
            <v>224.63</v>
          </cell>
          <cell r="AL31">
            <v>0</v>
          </cell>
          <cell r="AM31">
            <v>224.63</v>
          </cell>
          <cell r="AN31">
            <v>6275</v>
          </cell>
          <cell r="AO31">
            <v>449.26</v>
          </cell>
          <cell r="AP31">
            <v>0</v>
          </cell>
          <cell r="AQ31">
            <v>228.45</v>
          </cell>
          <cell r="AR31">
            <v>156.14999999999998</v>
          </cell>
          <cell r="AS31">
            <v>2263.25</v>
          </cell>
          <cell r="AT31">
            <v>2419.4</v>
          </cell>
          <cell r="AU31">
            <v>9143.66</v>
          </cell>
        </row>
        <row r="32">
          <cell r="B32" t="str">
            <v>TNHS66XY3</v>
          </cell>
          <cell r="C32" t="str">
            <v>Nesmith, Shawn</v>
          </cell>
          <cell r="D32" t="str">
            <v>No</v>
          </cell>
          <cell r="E32">
            <v>6666.67</v>
          </cell>
          <cell r="F32">
            <v>0</v>
          </cell>
          <cell r="G32">
            <v>0</v>
          </cell>
          <cell r="H32">
            <v>0</v>
          </cell>
          <cell r="I32">
            <v>0</v>
          </cell>
          <cell r="J32">
            <v>6666.67</v>
          </cell>
          <cell r="K32">
            <v>-12.12</v>
          </cell>
          <cell r="L32">
            <v>-1.65</v>
          </cell>
          <cell r="M32">
            <v>0</v>
          </cell>
          <cell r="N32">
            <v>-13.77</v>
          </cell>
          <cell r="O32">
            <v>0</v>
          </cell>
          <cell r="P32">
            <v>226.16</v>
          </cell>
          <cell r="Q32">
            <v>96.47</v>
          </cell>
          <cell r="R32">
            <v>0</v>
          </cell>
          <cell r="S32">
            <v>322.63</v>
          </cell>
          <cell r="T32">
            <v>0</v>
          </cell>
          <cell r="U32">
            <v>322.63</v>
          </cell>
          <cell r="V32">
            <v>6666.67</v>
          </cell>
          <cell r="W32">
            <v>0</v>
          </cell>
          <cell r="X32">
            <v>0</v>
          </cell>
          <cell r="Y32">
            <v>0</v>
          </cell>
          <cell r="Z32">
            <v>0</v>
          </cell>
          <cell r="AA32">
            <v>6666.67</v>
          </cell>
          <cell r="AB32">
            <v>-12.12</v>
          </cell>
          <cell r="AC32">
            <v>-1.65</v>
          </cell>
          <cell r="AD32">
            <v>0</v>
          </cell>
          <cell r="AE32">
            <v>-13.77</v>
          </cell>
          <cell r="AF32">
            <v>0</v>
          </cell>
          <cell r="AG32">
            <v>0</v>
          </cell>
          <cell r="AH32">
            <v>0</v>
          </cell>
          <cell r="AI32">
            <v>96.47</v>
          </cell>
          <cell r="AJ32">
            <v>0</v>
          </cell>
          <cell r="AK32">
            <v>96.47</v>
          </cell>
          <cell r="AL32">
            <v>0</v>
          </cell>
          <cell r="AM32">
            <v>96.47</v>
          </cell>
          <cell r="AN32">
            <v>13333.34</v>
          </cell>
          <cell r="AO32">
            <v>419.1</v>
          </cell>
          <cell r="AP32">
            <v>0</v>
          </cell>
          <cell r="AQ32">
            <v>221.02</v>
          </cell>
          <cell r="AR32">
            <v>193.48</v>
          </cell>
          <cell r="AS32">
            <v>2492.1999999999998</v>
          </cell>
          <cell r="AT32">
            <v>2685.68</v>
          </cell>
          <cell r="AU32">
            <v>16438.12</v>
          </cell>
        </row>
        <row r="33">
          <cell r="B33" t="str">
            <v>XTMQMHUJL</v>
          </cell>
          <cell r="C33" t="str">
            <v>Nyamata, Sheilla</v>
          </cell>
          <cell r="D33" t="str">
            <v>No</v>
          </cell>
          <cell r="E33">
            <v>2000</v>
          </cell>
          <cell r="F33">
            <v>0</v>
          </cell>
          <cell r="G33">
            <v>0</v>
          </cell>
          <cell r="H33">
            <v>0</v>
          </cell>
          <cell r="I33">
            <v>0</v>
          </cell>
          <cell r="J33">
            <v>2000</v>
          </cell>
          <cell r="K33">
            <v>-6.4</v>
          </cell>
          <cell r="L33">
            <v>-1.02</v>
          </cell>
          <cell r="M33">
            <v>-6.87</v>
          </cell>
          <cell r="N33">
            <v>-14.29</v>
          </cell>
          <cell r="O33">
            <v>0</v>
          </cell>
          <cell r="P33">
            <v>123.54</v>
          </cell>
          <cell r="Q33">
            <v>28.89</v>
          </cell>
          <cell r="R33">
            <v>0</v>
          </cell>
          <cell r="S33">
            <v>152.43</v>
          </cell>
          <cell r="T33">
            <v>0</v>
          </cell>
          <cell r="U33">
            <v>152.43</v>
          </cell>
          <cell r="V33">
            <v>2000</v>
          </cell>
          <cell r="W33">
            <v>0</v>
          </cell>
          <cell r="X33">
            <v>0</v>
          </cell>
          <cell r="Y33">
            <v>0</v>
          </cell>
          <cell r="Z33">
            <v>0</v>
          </cell>
          <cell r="AA33">
            <v>2000</v>
          </cell>
          <cell r="AB33">
            <v>-6.4</v>
          </cell>
          <cell r="AC33">
            <v>-1.02</v>
          </cell>
          <cell r="AD33">
            <v>-6.87</v>
          </cell>
          <cell r="AE33">
            <v>-14.29</v>
          </cell>
          <cell r="AF33">
            <v>0</v>
          </cell>
          <cell r="AG33">
            <v>0</v>
          </cell>
          <cell r="AH33">
            <v>123.54</v>
          </cell>
          <cell r="AI33">
            <v>28.89</v>
          </cell>
          <cell r="AJ33">
            <v>0</v>
          </cell>
          <cell r="AK33">
            <v>152.43</v>
          </cell>
          <cell r="AL33">
            <v>0</v>
          </cell>
          <cell r="AM33">
            <v>152.43</v>
          </cell>
          <cell r="AN33">
            <v>4000</v>
          </cell>
          <cell r="AO33">
            <v>304.86</v>
          </cell>
          <cell r="AP33">
            <v>0</v>
          </cell>
          <cell r="AQ33">
            <v>120.75</v>
          </cell>
          <cell r="AR33">
            <v>92.170000000000016</v>
          </cell>
          <cell r="AS33">
            <v>968.45</v>
          </cell>
          <cell r="AT33">
            <v>1060.6200000000001</v>
          </cell>
          <cell r="AU33">
            <v>5365.48</v>
          </cell>
        </row>
        <row r="34">
          <cell r="B34" t="str">
            <v>7XBRJROIM</v>
          </cell>
          <cell r="C34" t="str">
            <v>Petty, Casey</v>
          </cell>
          <cell r="D34" t="str">
            <v>Yes</v>
          </cell>
          <cell r="E34">
            <v>5208.34</v>
          </cell>
          <cell r="F34">
            <v>0</v>
          </cell>
          <cell r="G34">
            <v>0</v>
          </cell>
          <cell r="H34">
            <v>0</v>
          </cell>
          <cell r="I34">
            <v>0</v>
          </cell>
          <cell r="J34">
            <v>5208.34</v>
          </cell>
          <cell r="K34">
            <v>-3.16</v>
          </cell>
          <cell r="L34">
            <v>-0.6</v>
          </cell>
          <cell r="M34">
            <v>0</v>
          </cell>
          <cell r="N34">
            <v>-3.7600000000000002</v>
          </cell>
          <cell r="O34">
            <v>0</v>
          </cell>
          <cell r="P34">
            <v>321.13</v>
          </cell>
          <cell r="Q34">
            <v>75.099999999999994</v>
          </cell>
          <cell r="R34">
            <v>0</v>
          </cell>
          <cell r="S34">
            <v>396.23</v>
          </cell>
          <cell r="T34">
            <v>208.33</v>
          </cell>
          <cell r="U34">
            <v>604.56000000000006</v>
          </cell>
          <cell r="V34">
            <v>5208.34</v>
          </cell>
          <cell r="W34">
            <v>0</v>
          </cell>
          <cell r="X34">
            <v>0</v>
          </cell>
          <cell r="Y34">
            <v>0</v>
          </cell>
          <cell r="Z34">
            <v>0</v>
          </cell>
          <cell r="AA34">
            <v>5208.34</v>
          </cell>
          <cell r="AB34">
            <v>-3.16</v>
          </cell>
          <cell r="AC34">
            <v>-0.6</v>
          </cell>
          <cell r="AD34">
            <v>0</v>
          </cell>
          <cell r="AE34">
            <v>-3.7600000000000002</v>
          </cell>
          <cell r="AF34">
            <v>0</v>
          </cell>
          <cell r="AG34">
            <v>0</v>
          </cell>
          <cell r="AH34">
            <v>321.13</v>
          </cell>
          <cell r="AI34">
            <v>75.099999999999994</v>
          </cell>
          <cell r="AJ34">
            <v>0</v>
          </cell>
          <cell r="AK34">
            <v>396.23</v>
          </cell>
          <cell r="AL34">
            <v>208.33</v>
          </cell>
          <cell r="AM34">
            <v>604.56000000000006</v>
          </cell>
          <cell r="AN34">
            <v>10416.68</v>
          </cell>
          <cell r="AO34">
            <v>792.46</v>
          </cell>
          <cell r="AP34">
            <v>416.66</v>
          </cell>
          <cell r="AQ34">
            <v>105.3</v>
          </cell>
          <cell r="AR34">
            <v>97.779999999999987</v>
          </cell>
          <cell r="AS34">
            <v>541.13</v>
          </cell>
          <cell r="AT34">
            <v>638.91</v>
          </cell>
          <cell r="AU34">
            <v>12264.710000000001</v>
          </cell>
        </row>
        <row r="35">
          <cell r="B35" t="str">
            <v>HMV0466O2</v>
          </cell>
          <cell r="C35" t="str">
            <v>Ratsamy, Joseph</v>
          </cell>
          <cell r="D35" t="str">
            <v>No</v>
          </cell>
          <cell r="E35">
            <v>3125</v>
          </cell>
          <cell r="F35">
            <v>0</v>
          </cell>
          <cell r="G35">
            <v>0</v>
          </cell>
          <cell r="H35">
            <v>0</v>
          </cell>
          <cell r="I35">
            <v>0</v>
          </cell>
          <cell r="J35">
            <v>3125</v>
          </cell>
          <cell r="K35">
            <v>-3.16</v>
          </cell>
          <cell r="L35">
            <v>-0.6</v>
          </cell>
          <cell r="M35">
            <v>0</v>
          </cell>
          <cell r="N35">
            <v>-3.7600000000000002</v>
          </cell>
          <cell r="O35">
            <v>0</v>
          </cell>
          <cell r="P35">
            <v>189.64</v>
          </cell>
          <cell r="Q35">
            <v>44.35</v>
          </cell>
          <cell r="R35">
            <v>0</v>
          </cell>
          <cell r="S35">
            <v>233.98999999999998</v>
          </cell>
          <cell r="T35">
            <v>125</v>
          </cell>
          <cell r="U35">
            <v>358.99</v>
          </cell>
          <cell r="V35">
            <v>3125</v>
          </cell>
          <cell r="W35">
            <v>0</v>
          </cell>
          <cell r="X35">
            <v>0</v>
          </cell>
          <cell r="Y35">
            <v>0</v>
          </cell>
          <cell r="Z35">
            <v>0</v>
          </cell>
          <cell r="AA35">
            <v>3125</v>
          </cell>
          <cell r="AB35">
            <v>-3.16</v>
          </cell>
          <cell r="AC35">
            <v>-0.6</v>
          </cell>
          <cell r="AD35">
            <v>0</v>
          </cell>
          <cell r="AE35">
            <v>-3.7600000000000002</v>
          </cell>
          <cell r="AF35">
            <v>0</v>
          </cell>
          <cell r="AG35">
            <v>0</v>
          </cell>
          <cell r="AH35">
            <v>189.64</v>
          </cell>
          <cell r="AI35">
            <v>44.35</v>
          </cell>
          <cell r="AJ35">
            <v>0</v>
          </cell>
          <cell r="AK35">
            <v>233.98999999999998</v>
          </cell>
          <cell r="AL35">
            <v>125</v>
          </cell>
          <cell r="AM35">
            <v>358.99</v>
          </cell>
          <cell r="AN35">
            <v>6250</v>
          </cell>
          <cell r="AO35">
            <v>467.97999999999996</v>
          </cell>
          <cell r="AP35">
            <v>250</v>
          </cell>
          <cell r="AQ35">
            <v>82.67</v>
          </cell>
          <cell r="AR35">
            <v>75.149999999999991</v>
          </cell>
          <cell r="AS35">
            <v>530.5</v>
          </cell>
          <cell r="AT35">
            <v>605.65</v>
          </cell>
          <cell r="AU35">
            <v>7573.63</v>
          </cell>
        </row>
        <row r="36">
          <cell r="B36" t="str">
            <v>K4CTITJYI</v>
          </cell>
          <cell r="C36" t="str">
            <v>Ross, Christopher</v>
          </cell>
          <cell r="D36" t="str">
            <v>No</v>
          </cell>
          <cell r="E36">
            <v>5833.33</v>
          </cell>
          <cell r="F36">
            <v>0</v>
          </cell>
          <cell r="G36">
            <v>0</v>
          </cell>
          <cell r="H36">
            <v>0</v>
          </cell>
          <cell r="I36">
            <v>0</v>
          </cell>
          <cell r="J36">
            <v>5833.33</v>
          </cell>
          <cell r="K36">
            <v>-6.4</v>
          </cell>
          <cell r="L36">
            <v>-1.02</v>
          </cell>
          <cell r="M36">
            <v>0</v>
          </cell>
          <cell r="N36">
            <v>-7.42</v>
          </cell>
          <cell r="O36">
            <v>0</v>
          </cell>
          <cell r="P36">
            <v>361.21</v>
          </cell>
          <cell r="Q36">
            <v>84.48</v>
          </cell>
          <cell r="R36">
            <v>0</v>
          </cell>
          <cell r="S36">
            <v>445.69</v>
          </cell>
          <cell r="T36">
            <v>233.33</v>
          </cell>
          <cell r="U36">
            <v>679.02</v>
          </cell>
          <cell r="V36">
            <v>5833.33</v>
          </cell>
          <cell r="W36">
            <v>0</v>
          </cell>
          <cell r="X36">
            <v>0</v>
          </cell>
          <cell r="Y36">
            <v>0</v>
          </cell>
          <cell r="Z36">
            <v>0</v>
          </cell>
          <cell r="AA36">
            <v>5833.33</v>
          </cell>
          <cell r="AB36">
            <v>-6.4</v>
          </cell>
          <cell r="AC36">
            <v>-1.02</v>
          </cell>
          <cell r="AD36">
            <v>0</v>
          </cell>
          <cell r="AE36">
            <v>-7.42</v>
          </cell>
          <cell r="AF36">
            <v>0</v>
          </cell>
          <cell r="AG36">
            <v>0</v>
          </cell>
          <cell r="AH36">
            <v>361.21</v>
          </cell>
          <cell r="AI36">
            <v>84.48</v>
          </cell>
          <cell r="AJ36">
            <v>0</v>
          </cell>
          <cell r="AK36">
            <v>445.69</v>
          </cell>
          <cell r="AL36">
            <v>0</v>
          </cell>
          <cell r="AM36">
            <v>445.69</v>
          </cell>
          <cell r="AN36">
            <v>11666.66</v>
          </cell>
          <cell r="AO36">
            <v>891.38</v>
          </cell>
          <cell r="AP36">
            <v>233.33</v>
          </cell>
          <cell r="AQ36">
            <v>148.63</v>
          </cell>
          <cell r="AR36">
            <v>133.79000000000002</v>
          </cell>
          <cell r="AS36">
            <v>966.68000000000006</v>
          </cell>
          <cell r="AT36">
            <v>1100.47</v>
          </cell>
          <cell r="AU36">
            <v>13891.84</v>
          </cell>
        </row>
        <row r="37">
          <cell r="B37" t="str">
            <v>N1I0DKI0U</v>
          </cell>
          <cell r="C37" t="str">
            <v>Schweizer, Kristi</v>
          </cell>
          <cell r="D37" t="str">
            <v>No</v>
          </cell>
          <cell r="E37">
            <v>3125</v>
          </cell>
          <cell r="F37">
            <v>0</v>
          </cell>
          <cell r="G37">
            <v>0</v>
          </cell>
          <cell r="H37">
            <v>0</v>
          </cell>
          <cell r="I37">
            <v>0</v>
          </cell>
          <cell r="J37">
            <v>3125</v>
          </cell>
          <cell r="K37">
            <v>-12.12</v>
          </cell>
          <cell r="L37">
            <v>-1.65</v>
          </cell>
          <cell r="M37">
            <v>-111.5</v>
          </cell>
          <cell r="N37">
            <v>-125.27</v>
          </cell>
          <cell r="O37">
            <v>0</v>
          </cell>
          <cell r="P37">
            <v>186.08</v>
          </cell>
          <cell r="Q37">
            <v>43.52</v>
          </cell>
          <cell r="R37">
            <v>0</v>
          </cell>
          <cell r="S37">
            <v>229.60000000000002</v>
          </cell>
          <cell r="T37">
            <v>0</v>
          </cell>
          <cell r="U37">
            <v>229.60000000000002</v>
          </cell>
          <cell r="V37">
            <v>3125</v>
          </cell>
          <cell r="W37">
            <v>0</v>
          </cell>
          <cell r="X37">
            <v>0</v>
          </cell>
          <cell r="Y37">
            <v>0</v>
          </cell>
          <cell r="Z37">
            <v>0</v>
          </cell>
          <cell r="AA37">
            <v>3125</v>
          </cell>
          <cell r="AB37">
            <v>-12.12</v>
          </cell>
          <cell r="AC37">
            <v>-1.65</v>
          </cell>
          <cell r="AD37">
            <v>-111.5</v>
          </cell>
          <cell r="AE37">
            <v>-125.27</v>
          </cell>
          <cell r="AF37">
            <v>0</v>
          </cell>
          <cell r="AG37">
            <v>0</v>
          </cell>
          <cell r="AH37">
            <v>186.08</v>
          </cell>
          <cell r="AI37">
            <v>43.52</v>
          </cell>
          <cell r="AJ37">
            <v>0</v>
          </cell>
          <cell r="AK37">
            <v>229.60000000000002</v>
          </cell>
          <cell r="AL37">
            <v>0</v>
          </cell>
          <cell r="AM37">
            <v>229.60000000000002</v>
          </cell>
          <cell r="AN37">
            <v>6250</v>
          </cell>
          <cell r="AO37">
            <v>459.20000000000005</v>
          </cell>
          <cell r="AP37">
            <v>0</v>
          </cell>
          <cell r="AQ37">
            <v>404.22</v>
          </cell>
          <cell r="AR37">
            <v>153.68000000000006</v>
          </cell>
          <cell r="AS37">
            <v>3460.6400000000003</v>
          </cell>
          <cell r="AT37">
            <v>3614.3200000000006</v>
          </cell>
          <cell r="AU37">
            <v>10323.52</v>
          </cell>
        </row>
        <row r="38">
          <cell r="B38" t="str">
            <v>6288P1WPN</v>
          </cell>
          <cell r="C38" t="str">
            <v>Shorter, Jeffrey</v>
          </cell>
          <cell r="D38" t="str">
            <v>Yes</v>
          </cell>
          <cell r="E38">
            <v>8333.34</v>
          </cell>
          <cell r="F38">
            <v>0</v>
          </cell>
          <cell r="G38">
            <v>0</v>
          </cell>
          <cell r="H38">
            <v>0</v>
          </cell>
          <cell r="I38">
            <v>0</v>
          </cell>
          <cell r="J38">
            <v>8333.34</v>
          </cell>
          <cell r="K38">
            <v>-12.12</v>
          </cell>
          <cell r="L38">
            <v>-1.65</v>
          </cell>
          <cell r="M38">
            <v>0</v>
          </cell>
          <cell r="N38">
            <v>-13.77</v>
          </cell>
          <cell r="O38">
            <v>0</v>
          </cell>
          <cell r="P38">
            <v>516.88</v>
          </cell>
          <cell r="Q38">
            <v>120.88</v>
          </cell>
          <cell r="R38">
            <v>0</v>
          </cell>
          <cell r="S38">
            <v>637.76</v>
          </cell>
          <cell r="T38">
            <v>333.33</v>
          </cell>
          <cell r="U38">
            <v>971.08999999999992</v>
          </cell>
          <cell r="V38">
            <v>8333.34</v>
          </cell>
          <cell r="W38">
            <v>0</v>
          </cell>
          <cell r="X38">
            <v>0</v>
          </cell>
          <cell r="Y38">
            <v>0</v>
          </cell>
          <cell r="Z38">
            <v>0</v>
          </cell>
          <cell r="AA38">
            <v>8333.34</v>
          </cell>
          <cell r="AB38">
            <v>-12.12</v>
          </cell>
          <cell r="AC38">
            <v>-1.65</v>
          </cell>
          <cell r="AD38">
            <v>0</v>
          </cell>
          <cell r="AE38">
            <v>-13.77</v>
          </cell>
          <cell r="AF38">
            <v>0</v>
          </cell>
          <cell r="AG38">
            <v>0</v>
          </cell>
          <cell r="AH38">
            <v>516.88</v>
          </cell>
          <cell r="AI38">
            <v>120.88</v>
          </cell>
          <cell r="AJ38">
            <v>0</v>
          </cell>
          <cell r="AK38">
            <v>637.76</v>
          </cell>
          <cell r="AL38">
            <v>333.33</v>
          </cell>
          <cell r="AM38">
            <v>971.08999999999992</v>
          </cell>
          <cell r="AN38">
            <v>16666.68</v>
          </cell>
          <cell r="AO38">
            <v>1275.52</v>
          </cell>
          <cell r="AP38">
            <v>666.66</v>
          </cell>
          <cell r="AQ38">
            <v>272.74</v>
          </cell>
          <cell r="AR38">
            <v>245.20000000000002</v>
          </cell>
          <cell r="AS38">
            <v>2156.5300000000002</v>
          </cell>
          <cell r="AT38">
            <v>2401.73</v>
          </cell>
          <cell r="AU38">
            <v>21010.59</v>
          </cell>
        </row>
        <row r="39">
          <cell r="B39" t="str">
            <v>6FU9TLH26</v>
          </cell>
          <cell r="C39" t="str">
            <v>Useldinger, James Edward</v>
          </cell>
          <cell r="D39" t="str">
            <v>Yes</v>
          </cell>
          <cell r="E39">
            <v>8583.33</v>
          </cell>
          <cell r="F39">
            <v>0</v>
          </cell>
          <cell r="G39">
            <v>0</v>
          </cell>
          <cell r="H39">
            <v>0</v>
          </cell>
          <cell r="I39">
            <v>0</v>
          </cell>
          <cell r="J39">
            <v>8583.33</v>
          </cell>
          <cell r="K39">
            <v>-12.12</v>
          </cell>
          <cell r="L39">
            <v>-1.65</v>
          </cell>
          <cell r="M39">
            <v>0</v>
          </cell>
          <cell r="N39">
            <v>-13.77</v>
          </cell>
          <cell r="O39">
            <v>0</v>
          </cell>
          <cell r="P39">
            <v>0</v>
          </cell>
          <cell r="Q39">
            <v>124.73</v>
          </cell>
          <cell r="R39">
            <v>0</v>
          </cell>
          <cell r="S39">
            <v>124.73</v>
          </cell>
          <cell r="T39">
            <v>257.5</v>
          </cell>
          <cell r="U39">
            <v>382.23</v>
          </cell>
          <cell r="V39">
            <v>8583.33</v>
          </cell>
          <cell r="W39">
            <v>0</v>
          </cell>
          <cell r="X39">
            <v>0</v>
          </cell>
          <cell r="Y39">
            <v>0</v>
          </cell>
          <cell r="Z39">
            <v>0</v>
          </cell>
          <cell r="AA39">
            <v>8583.33</v>
          </cell>
          <cell r="AB39">
            <v>-12.12</v>
          </cell>
          <cell r="AC39">
            <v>-1.65</v>
          </cell>
          <cell r="AD39">
            <v>0</v>
          </cell>
          <cell r="AE39">
            <v>-13.77</v>
          </cell>
          <cell r="AF39">
            <v>0</v>
          </cell>
          <cell r="AG39">
            <v>0</v>
          </cell>
          <cell r="AH39">
            <v>0</v>
          </cell>
          <cell r="AI39">
            <v>124.73</v>
          </cell>
          <cell r="AJ39">
            <v>0</v>
          </cell>
          <cell r="AK39">
            <v>124.73</v>
          </cell>
          <cell r="AL39">
            <v>257.5</v>
          </cell>
          <cell r="AM39">
            <v>382.23</v>
          </cell>
          <cell r="AN39">
            <v>17166.66</v>
          </cell>
          <cell r="AO39">
            <v>249.46</v>
          </cell>
          <cell r="AP39">
            <v>515</v>
          </cell>
          <cell r="AQ39">
            <v>275.18</v>
          </cell>
          <cell r="AR39">
            <v>247.64000000000001</v>
          </cell>
          <cell r="AS39">
            <v>2755.2300000000005</v>
          </cell>
          <cell r="AT39">
            <v>3002.8700000000003</v>
          </cell>
          <cell r="AU39">
            <v>20933.990000000002</v>
          </cell>
        </row>
        <row r="40">
          <cell r="B40" t="str">
            <v>HTZZ0DCZK</v>
          </cell>
          <cell r="C40" t="str">
            <v>Virga, Janet</v>
          </cell>
          <cell r="D40" t="str">
            <v>No</v>
          </cell>
          <cell r="E40">
            <v>2708.33</v>
          </cell>
          <cell r="F40">
            <v>0</v>
          </cell>
          <cell r="G40">
            <v>0</v>
          </cell>
          <cell r="H40">
            <v>0</v>
          </cell>
          <cell r="I40">
            <v>0</v>
          </cell>
          <cell r="J40">
            <v>2708.33</v>
          </cell>
          <cell r="K40">
            <v>-12.12</v>
          </cell>
          <cell r="L40">
            <v>-1.65</v>
          </cell>
          <cell r="M40">
            <v>-5.88</v>
          </cell>
          <cell r="N40">
            <v>-19.649999999999999</v>
          </cell>
          <cell r="O40">
            <v>0</v>
          </cell>
          <cell r="P40">
            <v>152.97</v>
          </cell>
          <cell r="Q40">
            <v>35.78</v>
          </cell>
          <cell r="R40">
            <v>0</v>
          </cell>
          <cell r="S40">
            <v>188.75</v>
          </cell>
          <cell r="T40">
            <v>0</v>
          </cell>
          <cell r="U40">
            <v>188.75</v>
          </cell>
          <cell r="V40">
            <v>2708.33</v>
          </cell>
          <cell r="W40">
            <v>0</v>
          </cell>
          <cell r="X40">
            <v>0</v>
          </cell>
          <cell r="Y40">
            <v>0</v>
          </cell>
          <cell r="Z40">
            <v>0</v>
          </cell>
          <cell r="AA40">
            <v>2708.33</v>
          </cell>
          <cell r="AB40">
            <v>-12.12</v>
          </cell>
          <cell r="AC40">
            <v>-1.65</v>
          </cell>
          <cell r="AD40">
            <v>-5.88</v>
          </cell>
          <cell r="AE40">
            <v>-19.649999999999999</v>
          </cell>
          <cell r="AF40">
            <v>0</v>
          </cell>
          <cell r="AG40">
            <v>0</v>
          </cell>
          <cell r="AH40">
            <v>152.97</v>
          </cell>
          <cell r="AI40">
            <v>35.78</v>
          </cell>
          <cell r="AJ40">
            <v>0</v>
          </cell>
          <cell r="AK40">
            <v>188.75</v>
          </cell>
          <cell r="AL40">
            <v>0</v>
          </cell>
          <cell r="AM40">
            <v>188.75</v>
          </cell>
          <cell r="AN40">
            <v>5416.66</v>
          </cell>
          <cell r="AO40">
            <v>377.5</v>
          </cell>
          <cell r="AP40">
            <v>0</v>
          </cell>
          <cell r="AQ40">
            <v>189.79</v>
          </cell>
          <cell r="AR40">
            <v>150.48999999999998</v>
          </cell>
          <cell r="AS40">
            <v>1428.1</v>
          </cell>
          <cell r="AT40">
            <v>1578.59</v>
          </cell>
          <cell r="AU40">
            <v>7372.75</v>
          </cell>
        </row>
        <row r="41">
          <cell r="B41" t="str">
            <v>Z71R2ORK3</v>
          </cell>
          <cell r="C41" t="str">
            <v>Vossen, Jacob</v>
          </cell>
          <cell r="D41" t="str">
            <v>No</v>
          </cell>
          <cell r="E41">
            <v>3750</v>
          </cell>
          <cell r="F41">
            <v>0</v>
          </cell>
          <cell r="G41">
            <v>0</v>
          </cell>
          <cell r="H41">
            <v>0</v>
          </cell>
          <cell r="I41">
            <v>0</v>
          </cell>
          <cell r="J41">
            <v>3750</v>
          </cell>
          <cell r="K41">
            <v>-3.16</v>
          </cell>
          <cell r="L41">
            <v>-0.6</v>
          </cell>
          <cell r="M41">
            <v>-6.65</v>
          </cell>
          <cell r="N41">
            <v>-10.41</v>
          </cell>
          <cell r="O41">
            <v>0</v>
          </cell>
          <cell r="P41">
            <v>229.66</v>
          </cell>
          <cell r="Q41">
            <v>53.71</v>
          </cell>
          <cell r="R41">
            <v>0</v>
          </cell>
          <cell r="S41">
            <v>283.37</v>
          </cell>
          <cell r="T41">
            <v>150</v>
          </cell>
          <cell r="U41">
            <v>433.37</v>
          </cell>
          <cell r="V41">
            <v>3750</v>
          </cell>
          <cell r="W41">
            <v>0</v>
          </cell>
          <cell r="X41">
            <v>0</v>
          </cell>
          <cell r="Y41">
            <v>0</v>
          </cell>
          <cell r="Z41">
            <v>0</v>
          </cell>
          <cell r="AA41">
            <v>3750</v>
          </cell>
          <cell r="AB41">
            <v>-3.16</v>
          </cell>
          <cell r="AC41">
            <v>-0.6</v>
          </cell>
          <cell r="AD41">
            <v>-6.65</v>
          </cell>
          <cell r="AE41">
            <v>-10.41</v>
          </cell>
          <cell r="AF41">
            <v>0</v>
          </cell>
          <cell r="AG41">
            <v>0</v>
          </cell>
          <cell r="AH41">
            <v>229.66</v>
          </cell>
          <cell r="AI41">
            <v>53.71</v>
          </cell>
          <cell r="AJ41">
            <v>0</v>
          </cell>
          <cell r="AK41">
            <v>283.37</v>
          </cell>
          <cell r="AL41">
            <v>150</v>
          </cell>
          <cell r="AM41">
            <v>433.37</v>
          </cell>
          <cell r="AN41">
            <v>7500</v>
          </cell>
          <cell r="AO41">
            <v>566.74</v>
          </cell>
          <cell r="AP41">
            <v>300</v>
          </cell>
          <cell r="AQ41">
            <v>102.75</v>
          </cell>
          <cell r="AR41">
            <v>81.93</v>
          </cell>
          <cell r="AS41">
            <v>481.35</v>
          </cell>
          <cell r="AT41">
            <v>563.28</v>
          </cell>
          <cell r="AU41">
            <v>8930.02</v>
          </cell>
        </row>
        <row r="42">
          <cell r="B42" t="str">
            <v>WDELU95TT</v>
          </cell>
          <cell r="C42" t="str">
            <v>Warren, Bary Kirk</v>
          </cell>
          <cell r="D42" t="str">
            <v>Yes</v>
          </cell>
          <cell r="E42">
            <v>8240</v>
          </cell>
          <cell r="F42">
            <v>0</v>
          </cell>
          <cell r="G42">
            <v>0</v>
          </cell>
          <cell r="H42">
            <v>0</v>
          </cell>
          <cell r="I42">
            <v>0</v>
          </cell>
          <cell r="J42">
            <v>8240</v>
          </cell>
          <cell r="K42">
            <v>-6.4</v>
          </cell>
          <cell r="L42">
            <v>-1.02</v>
          </cell>
          <cell r="M42">
            <v>-65.38</v>
          </cell>
          <cell r="N42">
            <v>-72.8</v>
          </cell>
          <cell r="O42">
            <v>0</v>
          </cell>
          <cell r="P42">
            <v>0</v>
          </cell>
          <cell r="Q42">
            <v>119.37</v>
          </cell>
          <cell r="R42">
            <v>0</v>
          </cell>
          <cell r="S42">
            <v>119.37</v>
          </cell>
          <cell r="T42">
            <v>329.6</v>
          </cell>
          <cell r="U42">
            <v>448.97</v>
          </cell>
          <cell r="V42">
            <v>8240</v>
          </cell>
          <cell r="W42">
            <v>0</v>
          </cell>
          <cell r="X42">
            <v>0</v>
          </cell>
          <cell r="Y42">
            <v>0</v>
          </cell>
          <cell r="Z42">
            <v>0</v>
          </cell>
          <cell r="AA42">
            <v>8240</v>
          </cell>
          <cell r="AB42">
            <v>-6.4</v>
          </cell>
          <cell r="AC42">
            <v>-1.02</v>
          </cell>
          <cell r="AD42">
            <v>-65.38</v>
          </cell>
          <cell r="AE42">
            <v>-72.8</v>
          </cell>
          <cell r="AF42">
            <v>0</v>
          </cell>
          <cell r="AG42">
            <v>0</v>
          </cell>
          <cell r="AH42">
            <v>0</v>
          </cell>
          <cell r="AI42">
            <v>119.37</v>
          </cell>
          <cell r="AJ42">
            <v>0</v>
          </cell>
          <cell r="AK42">
            <v>119.37</v>
          </cell>
          <cell r="AL42">
            <v>329.6</v>
          </cell>
          <cell r="AM42">
            <v>448.97</v>
          </cell>
          <cell r="AN42">
            <v>16480</v>
          </cell>
          <cell r="AO42">
            <v>238.74</v>
          </cell>
          <cell r="AP42">
            <v>659.2</v>
          </cell>
          <cell r="AQ42">
            <v>354.65</v>
          </cell>
          <cell r="AR42">
            <v>209.04999999999995</v>
          </cell>
          <cell r="AS42">
            <v>1974.98</v>
          </cell>
          <cell r="AT42">
            <v>2184.0299999999997</v>
          </cell>
          <cell r="AU42">
            <v>19561.97</v>
          </cell>
        </row>
        <row r="43">
          <cell r="B43" t="str">
            <v>0TQU316EX</v>
          </cell>
          <cell r="C43" t="str">
            <v>Williams, Noman</v>
          </cell>
          <cell r="D43" t="str">
            <v>Yes</v>
          </cell>
          <cell r="E43">
            <v>14583.33</v>
          </cell>
          <cell r="F43">
            <v>0</v>
          </cell>
          <cell r="G43">
            <v>0</v>
          </cell>
          <cell r="H43">
            <v>0</v>
          </cell>
          <cell r="I43">
            <v>0</v>
          </cell>
          <cell r="J43">
            <v>14583.33</v>
          </cell>
          <cell r="K43">
            <v>-6.4</v>
          </cell>
          <cell r="L43">
            <v>-1.02</v>
          </cell>
          <cell r="M43">
            <v>0</v>
          </cell>
          <cell r="N43">
            <v>-7.42</v>
          </cell>
          <cell r="O43">
            <v>0</v>
          </cell>
          <cell r="P43">
            <v>0</v>
          </cell>
          <cell r="Q43">
            <v>212.23</v>
          </cell>
          <cell r="R43">
            <v>0</v>
          </cell>
          <cell r="S43">
            <v>212.23</v>
          </cell>
          <cell r="T43">
            <v>0</v>
          </cell>
          <cell r="U43">
            <v>212.23</v>
          </cell>
          <cell r="V43">
            <v>14583.33</v>
          </cell>
          <cell r="W43">
            <v>0</v>
          </cell>
          <cell r="X43">
            <v>0</v>
          </cell>
          <cell r="Y43">
            <v>0</v>
          </cell>
          <cell r="Z43">
            <v>0</v>
          </cell>
          <cell r="AA43">
            <v>14583.33</v>
          </cell>
          <cell r="AB43">
            <v>-6.4</v>
          </cell>
          <cell r="AC43">
            <v>-1.02</v>
          </cell>
          <cell r="AD43">
            <v>0</v>
          </cell>
          <cell r="AE43">
            <v>-7.42</v>
          </cell>
          <cell r="AF43">
            <v>0</v>
          </cell>
          <cell r="AG43">
            <v>0</v>
          </cell>
          <cell r="AH43">
            <v>0</v>
          </cell>
          <cell r="AI43">
            <v>212.23</v>
          </cell>
          <cell r="AJ43">
            <v>0</v>
          </cell>
          <cell r="AK43">
            <v>212.23</v>
          </cell>
          <cell r="AL43">
            <v>0</v>
          </cell>
          <cell r="AM43">
            <v>212.23</v>
          </cell>
          <cell r="AN43">
            <v>29166.66</v>
          </cell>
          <cell r="AO43">
            <v>424.46</v>
          </cell>
          <cell r="AP43">
            <v>0</v>
          </cell>
          <cell r="AQ43">
            <v>241.05</v>
          </cell>
          <cell r="AR43">
            <v>226.21000000000004</v>
          </cell>
          <cell r="AS43">
            <v>1806.37</v>
          </cell>
          <cell r="AT43">
            <v>2032.58</v>
          </cell>
          <cell r="AU43">
            <v>31623.7</v>
          </cell>
        </row>
        <row r="44">
          <cell r="B44" t="str">
            <v>QSQESXH9D</v>
          </cell>
          <cell r="C44" t="str">
            <v>Wood, Robert</v>
          </cell>
          <cell r="D44" t="str">
            <v>No</v>
          </cell>
          <cell r="E44">
            <v>8439</v>
          </cell>
          <cell r="F44">
            <v>0</v>
          </cell>
          <cell r="G44">
            <v>0</v>
          </cell>
          <cell r="H44">
            <v>0</v>
          </cell>
          <cell r="I44">
            <v>0</v>
          </cell>
          <cell r="J44">
            <v>8439</v>
          </cell>
          <cell r="K44">
            <v>0</v>
          </cell>
          <cell r="L44">
            <v>0</v>
          </cell>
          <cell r="M44">
            <v>0</v>
          </cell>
          <cell r="N44">
            <v>0</v>
          </cell>
          <cell r="O44">
            <v>0</v>
          </cell>
          <cell r="P44">
            <v>523.22</v>
          </cell>
          <cell r="Q44">
            <v>122.37</v>
          </cell>
          <cell r="R44">
            <v>0</v>
          </cell>
          <cell r="S44">
            <v>645.59</v>
          </cell>
          <cell r="T44">
            <v>0</v>
          </cell>
          <cell r="U44">
            <v>645.59</v>
          </cell>
          <cell r="V44">
            <v>6111</v>
          </cell>
          <cell r="W44">
            <v>0</v>
          </cell>
          <cell r="X44">
            <v>0</v>
          </cell>
          <cell r="Y44">
            <v>0</v>
          </cell>
          <cell r="Z44">
            <v>0</v>
          </cell>
          <cell r="AA44">
            <v>6111</v>
          </cell>
          <cell r="AB44">
            <v>0</v>
          </cell>
          <cell r="AC44">
            <v>0</v>
          </cell>
          <cell r="AD44">
            <v>0</v>
          </cell>
          <cell r="AE44">
            <v>0</v>
          </cell>
          <cell r="AF44">
            <v>0</v>
          </cell>
          <cell r="AG44">
            <v>0</v>
          </cell>
          <cell r="AH44">
            <v>378.88</v>
          </cell>
          <cell r="AI44">
            <v>88.61</v>
          </cell>
          <cell r="AJ44">
            <v>0</v>
          </cell>
          <cell r="AK44">
            <v>467.49</v>
          </cell>
          <cell r="AL44">
            <v>0</v>
          </cell>
          <cell r="AM44">
            <v>467.49</v>
          </cell>
          <cell r="AN44">
            <v>14550</v>
          </cell>
          <cell r="AO44">
            <v>1113.08</v>
          </cell>
          <cell r="AP44">
            <v>0</v>
          </cell>
          <cell r="AQ44">
            <v>0</v>
          </cell>
          <cell r="AR44">
            <v>0</v>
          </cell>
          <cell r="AS44">
            <v>0</v>
          </cell>
          <cell r="AT44">
            <v>0</v>
          </cell>
          <cell r="AU44">
            <v>15663.08</v>
          </cell>
        </row>
        <row r="45">
          <cell r="B45" t="str">
            <v>4V0N80GSX</v>
          </cell>
          <cell r="C45" t="str">
            <v>Zimlich, Alison</v>
          </cell>
          <cell r="D45" t="str">
            <v>Yes</v>
          </cell>
          <cell r="E45">
            <v>14583.34</v>
          </cell>
          <cell r="F45">
            <v>0</v>
          </cell>
          <cell r="G45">
            <v>0</v>
          </cell>
          <cell r="H45">
            <v>0</v>
          </cell>
          <cell r="I45">
            <v>0</v>
          </cell>
          <cell r="J45">
            <v>14583.34</v>
          </cell>
          <cell r="K45">
            <v>-12.12</v>
          </cell>
          <cell r="L45">
            <v>-1.65</v>
          </cell>
          <cell r="M45">
            <v>0</v>
          </cell>
          <cell r="N45">
            <v>-13.77</v>
          </cell>
          <cell r="O45">
            <v>0</v>
          </cell>
          <cell r="P45">
            <v>0</v>
          </cell>
          <cell r="Q45">
            <v>209.96</v>
          </cell>
          <cell r="R45">
            <v>0</v>
          </cell>
          <cell r="S45">
            <v>209.96</v>
          </cell>
          <cell r="T45">
            <v>0</v>
          </cell>
          <cell r="U45">
            <v>209.96</v>
          </cell>
          <cell r="V45">
            <v>14583.34</v>
          </cell>
          <cell r="W45">
            <v>0</v>
          </cell>
          <cell r="X45">
            <v>0</v>
          </cell>
          <cell r="Y45">
            <v>0</v>
          </cell>
          <cell r="Z45">
            <v>0</v>
          </cell>
          <cell r="AA45">
            <v>14583.34</v>
          </cell>
          <cell r="AB45">
            <v>-12.12</v>
          </cell>
          <cell r="AC45">
            <v>-1.65</v>
          </cell>
          <cell r="AD45">
            <v>0</v>
          </cell>
          <cell r="AE45">
            <v>-13.77</v>
          </cell>
          <cell r="AF45">
            <v>0</v>
          </cell>
          <cell r="AG45">
            <v>0</v>
          </cell>
          <cell r="AH45">
            <v>0</v>
          </cell>
          <cell r="AI45">
            <v>209.96</v>
          </cell>
          <cell r="AJ45">
            <v>0</v>
          </cell>
          <cell r="AK45">
            <v>209.96</v>
          </cell>
          <cell r="AL45">
            <v>0</v>
          </cell>
          <cell r="AM45">
            <v>209.96</v>
          </cell>
          <cell r="AN45">
            <v>29166.68</v>
          </cell>
          <cell r="AO45">
            <v>419.92</v>
          </cell>
          <cell r="AP45">
            <v>0</v>
          </cell>
          <cell r="AQ45">
            <v>304.39999999999998</v>
          </cell>
          <cell r="AR45">
            <v>276.86</v>
          </cell>
          <cell r="AS45">
            <v>2011.2899999999997</v>
          </cell>
          <cell r="AT45">
            <v>2288.1499999999996</v>
          </cell>
          <cell r="AU45">
            <v>31874.75</v>
          </cell>
        </row>
        <row r="46">
          <cell r="B46" t="str">
            <v>41T032FLS</v>
          </cell>
          <cell r="C46" t="str">
            <v>Zybak, Donald</v>
          </cell>
          <cell r="D46" t="str">
            <v>No</v>
          </cell>
          <cell r="E46">
            <v>9416.67</v>
          </cell>
          <cell r="F46">
            <v>0</v>
          </cell>
          <cell r="G46">
            <v>0</v>
          </cell>
          <cell r="H46">
            <v>0</v>
          </cell>
          <cell r="I46">
            <v>0</v>
          </cell>
          <cell r="J46">
            <v>9416.67</v>
          </cell>
          <cell r="K46">
            <v>-3.16</v>
          </cell>
          <cell r="L46">
            <v>-0.6</v>
          </cell>
          <cell r="M46">
            <v>0</v>
          </cell>
          <cell r="N46">
            <v>-3.7600000000000002</v>
          </cell>
          <cell r="O46">
            <v>0</v>
          </cell>
          <cell r="P46">
            <v>566.73</v>
          </cell>
          <cell r="Q46">
            <v>132.54</v>
          </cell>
          <cell r="R46">
            <v>0</v>
          </cell>
          <cell r="S46">
            <v>699.27</v>
          </cell>
          <cell r="T46">
            <v>376.67</v>
          </cell>
          <cell r="U46">
            <v>1075.94</v>
          </cell>
          <cell r="V46">
            <v>9416.67</v>
          </cell>
          <cell r="W46">
            <v>0</v>
          </cell>
          <cell r="X46">
            <v>0</v>
          </cell>
          <cell r="Y46">
            <v>0</v>
          </cell>
          <cell r="Z46">
            <v>0</v>
          </cell>
          <cell r="AA46">
            <v>9416.67</v>
          </cell>
          <cell r="AB46">
            <v>-3.16</v>
          </cell>
          <cell r="AC46">
            <v>-0.6</v>
          </cell>
          <cell r="AD46">
            <v>0</v>
          </cell>
          <cell r="AE46">
            <v>-3.7600000000000002</v>
          </cell>
          <cell r="AF46">
            <v>0</v>
          </cell>
          <cell r="AG46">
            <v>0</v>
          </cell>
          <cell r="AH46">
            <v>566.73</v>
          </cell>
          <cell r="AI46">
            <v>132.54</v>
          </cell>
          <cell r="AJ46">
            <v>0</v>
          </cell>
          <cell r="AK46">
            <v>699.27</v>
          </cell>
          <cell r="AL46">
            <v>376.67</v>
          </cell>
          <cell r="AM46">
            <v>1075.94</v>
          </cell>
          <cell r="AN46">
            <v>18833.34</v>
          </cell>
          <cell r="AO46">
            <v>1398.54</v>
          </cell>
          <cell r="AP46">
            <v>753.34</v>
          </cell>
          <cell r="AQ46">
            <v>184.37</v>
          </cell>
          <cell r="AR46">
            <v>176.85000000000002</v>
          </cell>
          <cell r="AS46">
            <v>544.66999999999996</v>
          </cell>
          <cell r="AT46">
            <v>721.52</v>
          </cell>
          <cell r="AU46">
            <v>21706.74</v>
          </cell>
        </row>
        <row r="47">
          <cell r="C47" t="str">
            <v>zzz Mickles</v>
          </cell>
          <cell r="D47" t="str">
            <v>No</v>
          </cell>
          <cell r="E47">
            <v>0</v>
          </cell>
          <cell r="F47">
            <v>0</v>
          </cell>
          <cell r="G47">
            <v>0</v>
          </cell>
          <cell r="H47">
            <v>0</v>
          </cell>
          <cell r="I47">
            <v>10833.33</v>
          </cell>
          <cell r="J47">
            <v>10833.33</v>
          </cell>
          <cell r="K47">
            <v>0</v>
          </cell>
          <cell r="L47">
            <v>0</v>
          </cell>
          <cell r="M47">
            <v>0</v>
          </cell>
          <cell r="N47">
            <v>0</v>
          </cell>
          <cell r="O47">
            <v>0</v>
          </cell>
          <cell r="P47">
            <v>671.67</v>
          </cell>
          <cell r="Q47">
            <v>157.08000000000001</v>
          </cell>
          <cell r="R47">
            <v>0</v>
          </cell>
          <cell r="S47">
            <v>828.75</v>
          </cell>
          <cell r="T47">
            <v>0</v>
          </cell>
          <cell r="U47">
            <v>828.75</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10833.33</v>
          </cell>
          <cell r="AO47">
            <v>828.75</v>
          </cell>
          <cell r="AP47">
            <v>0</v>
          </cell>
          <cell r="AQ47">
            <v>0</v>
          </cell>
          <cell r="AR47">
            <v>0</v>
          </cell>
          <cell r="AS47">
            <v>0</v>
          </cell>
          <cell r="AT47">
            <v>0</v>
          </cell>
          <cell r="AU47">
            <v>11662.08</v>
          </cell>
        </row>
        <row r="48">
          <cell r="C48" t="str">
            <v>zzz Hooten</v>
          </cell>
          <cell r="D48" t="str">
            <v>Yes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4332.6000000000004</v>
          </cell>
          <cell r="AH48">
            <v>0</v>
          </cell>
          <cell r="AI48">
            <v>261.76</v>
          </cell>
          <cell r="AJ48">
            <v>0</v>
          </cell>
          <cell r="AK48">
            <v>4594.3600000000006</v>
          </cell>
          <cell r="AL48">
            <v>0</v>
          </cell>
          <cell r="AM48">
            <v>4594.3600000000006</v>
          </cell>
          <cell r="AN48">
            <v>0</v>
          </cell>
          <cell r="AO48">
            <v>4594.3600000000006</v>
          </cell>
          <cell r="AP48">
            <v>0</v>
          </cell>
          <cell r="AQ48">
            <v>0</v>
          </cell>
          <cell r="AR48">
            <v>0</v>
          </cell>
          <cell r="AS48">
            <v>0</v>
          </cell>
          <cell r="AT48">
            <v>0</v>
          </cell>
          <cell r="AU48">
            <v>4594.3600000000006</v>
          </cell>
        </row>
        <row r="49">
          <cell r="C49" t="str">
            <v>zzz Petty</v>
          </cell>
          <cell r="D49" t="str">
            <v>Yes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165.04</v>
          </cell>
          <cell r="AH49">
            <v>42.63</v>
          </cell>
          <cell r="AI49">
            <v>9.9700000000000006</v>
          </cell>
          <cell r="AJ49">
            <v>0</v>
          </cell>
          <cell r="AK49">
            <v>217.64</v>
          </cell>
          <cell r="AL49">
            <v>0</v>
          </cell>
          <cell r="AM49">
            <v>217.64</v>
          </cell>
          <cell r="AN49">
            <v>0</v>
          </cell>
          <cell r="AO49">
            <v>217.64</v>
          </cell>
          <cell r="AP49">
            <v>0</v>
          </cell>
          <cell r="AQ49">
            <v>0</v>
          </cell>
          <cell r="AR49">
            <v>0</v>
          </cell>
          <cell r="AS49">
            <v>0</v>
          </cell>
          <cell r="AT49">
            <v>0</v>
          </cell>
          <cell r="AU49">
            <v>217.64</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row>
      </sheetData>
      <sheetData sheetId="1"/>
      <sheetData sheetId="2"/>
      <sheetData sheetId="3"/>
      <sheetData sheetId="4"/>
      <sheetData sheetId="5"/>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model"/>
      <sheetName val="Ratings"/>
      <sheetName val="newmodel.xls"/>
      <sheetName val="Adjustment Codes"/>
      <sheetName val="Adjustment Types"/>
      <sheetName val="StateJur"/>
    </sheetNames>
    <definedNames>
      <definedName name="Print_functionality"/>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Exclude ETF's"/>
      <sheetName val="From Bad debt - POR state entry"/>
      <sheetName val="Sheet1"/>
      <sheetName val="Sheet2"/>
      <sheetName val="Sheet3"/>
      <sheetName val="Dual bill in POR states"/>
      <sheetName val="Dual%20bill%20in%20POR%20states"/>
    </sheetNames>
    <definedNames>
      <definedName name="is1b"/>
      <definedName name="is1c"/>
      <definedName name="STATS2"/>
      <definedName name="STATS3"/>
    </definedNames>
    <sheetDataSet>
      <sheetData sheetId="0"/>
      <sheetData sheetId="1">
        <row r="1106">
          <cell r="A1106" t="str">
            <v>CT</v>
          </cell>
        </row>
      </sheetData>
      <sheetData sheetId="2"/>
      <sheetData sheetId="3"/>
      <sheetData sheetId="4">
        <row r="22030">
          <cell r="V22030">
            <v>-5437047.71</v>
          </cell>
        </row>
      </sheetData>
      <sheetData sheetId="5"/>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heetName val="OPIS Prices"/>
      <sheetName val="Ticket Re-Cap"/>
      <sheetName val="Propane"/>
      <sheetName val="Butanes"/>
      <sheetName val="Pentanes+"/>
      <sheetName val="EthaneDow"/>
      <sheetName val="ButanePL"/>
      <sheetName val="YGrade"/>
      <sheetName val="EIA-816"/>
      <sheetName val="JE Info"/>
      <sheetName val="Summary"/>
      <sheetName val="Propane Fees"/>
      <sheetName val="Martin Gas"/>
      <sheetName val="DCP"/>
      <sheetName val="Dow"/>
      <sheetName val="PetroSource"/>
      <sheetName val="Valero"/>
      <sheetName val="Enterprise"/>
      <sheetName val="Eunice "/>
      <sheetName val="NGL Mk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7">
          <cell r="M17">
            <v>984385</v>
          </cell>
        </row>
        <row r="18">
          <cell r="M18">
            <v>1127067</v>
          </cell>
        </row>
        <row r="20">
          <cell r="M20">
            <v>656019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ips"/>
      <sheetName val="Overview"/>
      <sheetName val="Calc"/>
      <sheetName val="__FDSCACHE__"/>
      <sheetName val="Cont"/>
      <sheetName val="AccDil"/>
      <sheetName val="CreditShort"/>
      <sheetName val="CreditLong"/>
      <sheetName val="AbToPay"/>
      <sheetName val="S&amp;PBM"/>
      <sheetName val="IS"/>
      <sheetName val="DEA"/>
      <sheetName val="combo model"/>
      <sheetName val="PY ANNUAL"/>
      <sheetName val="Inputs"/>
      <sheetName val="Data provided by Cahaba"/>
      <sheetName val="Yield01"/>
      <sheetName val="Yield02"/>
      <sheetName val="YieldAll"/>
    </sheetNames>
    <sheetDataSet>
      <sheetData sheetId="0"/>
      <sheetData sheetId="1" refreshError="1">
        <row r="24">
          <cell r="B24">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sum"/>
      <sheetName val="Aggregate Margins"/>
      <sheetName val="Link Control"/>
      <sheetName val="COUNTY NAME"/>
      <sheetName val="CAP"/>
      <sheetName val="Home"/>
      <sheetName val="Misc Data Elements"/>
      <sheetName val="CONS"/>
      <sheetName val="Capital 08LE, 09, 10 &amp; 11 A (2)"/>
      <sheetName val="CBM-proj"/>
      <sheetName val="lbo-sum"/>
      <sheetName val="#REF"/>
      <sheetName val="train-mod_v1"/>
      <sheetName val="Summary"/>
      <sheetName val="Rates"/>
      <sheetName val="TOT"/>
      <sheetName val="CF-Detail"/>
      <sheetName val="ME+OC $stat"/>
      <sheetName val="Chart"/>
      <sheetName val="OBS"/>
      <sheetName val="Actual"/>
      <sheetName val="Variables"/>
      <sheetName val="MERGER1"/>
      <sheetName val="OtherHiddenData"/>
      <sheetName val="MS Offshore Allocation"/>
    </sheetNames>
    <sheetDataSet>
      <sheetData sheetId="0"/>
      <sheetData sheetId="1" refreshError="1">
        <row r="3">
          <cell r="B3" t="str">
            <v>(in thousands, except per share data)</v>
          </cell>
        </row>
        <row r="6">
          <cell r="AE6" t="str">
            <v>Yes</v>
          </cell>
        </row>
        <row r="19">
          <cell r="Y19" t="str">
            <v xml:space="preserve">Yes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Budget"/>
      <sheetName val="Document Inputs"/>
      <sheetName val="Charts"/>
      <sheetName val="Inputs"/>
      <sheetName val="Build (M)"/>
      <sheetName val="Debt (Q)"/>
      <sheetName val="Reg Model (A)"/>
      <sheetName val="Ops (A)"/>
      <sheetName val="Ops (Q)"/>
      <sheetName val="Cash (Q)"/>
      <sheetName val="Capex  (Q)"/>
      <sheetName val="D&amp;A (A)"/>
      <sheetName val="Tax (Q)"/>
      <sheetName val="Fin. Stmts (Q)"/>
      <sheetName val="Fin. Stmts (A)"/>
      <sheetName val="Equity (Q)"/>
      <sheetName val="Checks (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6">
          <cell r="K126">
            <v>9.1822083329389115E-3</v>
          </cell>
          <cell r="L126">
            <v>9.1822083329389115E-3</v>
          </cell>
          <cell r="M126">
            <v>9.1822083329389115E-3</v>
          </cell>
          <cell r="N126">
            <v>1.2061419905209893E-2</v>
          </cell>
          <cell r="O126">
            <v>1.2061419905209893E-2</v>
          </cell>
          <cell r="P126">
            <v>1.2061419905209893E-2</v>
          </cell>
          <cell r="Q126">
            <v>1.2061419905209893E-2</v>
          </cell>
          <cell r="R126">
            <v>1.2061419905209893E-2</v>
          </cell>
          <cell r="S126">
            <v>1.2061419905209893E-2</v>
          </cell>
          <cell r="T126">
            <v>1.2061419905209893E-2</v>
          </cell>
          <cell r="U126">
            <v>1.2061419905209893E-2</v>
          </cell>
          <cell r="V126">
            <v>1.1270424254560828E-2</v>
          </cell>
          <cell r="W126">
            <v>1.1270424254560828E-2</v>
          </cell>
          <cell r="X126">
            <v>1.1270424254560828E-2</v>
          </cell>
          <cell r="Y126">
            <v>1.1270424254560828E-2</v>
          </cell>
          <cell r="Z126">
            <v>1.0795479934800366E-2</v>
          </cell>
          <cell r="AA126">
            <v>1.0795479934800366E-2</v>
          </cell>
          <cell r="AB126">
            <v>1.0795479934800366E-2</v>
          </cell>
          <cell r="AC126">
            <v>1.0795479934800366E-2</v>
          </cell>
          <cell r="AD126">
            <v>1.0356156439092153E-2</v>
          </cell>
          <cell r="AE126">
            <v>1.0356156439092153E-2</v>
          </cell>
          <cell r="AF126">
            <v>1.0356156439092153E-2</v>
          </cell>
          <cell r="AG126">
            <v>1.0356156439092153E-2</v>
          </cell>
          <cell r="AH126">
            <v>9.9497822060759886E-3</v>
          </cell>
          <cell r="AI126">
            <v>9.9497822060759886E-3</v>
          </cell>
          <cell r="AJ126">
            <v>9.9497822060759886E-3</v>
          </cell>
          <cell r="AK126">
            <v>9.9497822060759886E-3</v>
          </cell>
          <cell r="AL126">
            <v>9.5738860416477323E-3</v>
          </cell>
          <cell r="AM126">
            <v>9.5738860416477323E-3</v>
          </cell>
          <cell r="AN126">
            <v>9.5738860416477323E-3</v>
          </cell>
          <cell r="AO126">
            <v>9.5738860416477323E-3</v>
          </cell>
          <cell r="AP126">
            <v>9.4817790331740669E-3</v>
          </cell>
          <cell r="AQ126">
            <v>9.4817790331740669E-3</v>
          </cell>
          <cell r="AR126">
            <v>9.4817790331740669E-3</v>
          </cell>
          <cell r="AS126">
            <v>9.4817790331740669E-3</v>
          </cell>
          <cell r="AT126">
            <v>9.4817790336757905E-3</v>
          </cell>
          <cell r="AU126">
            <v>9.4817790336757905E-3</v>
          </cell>
          <cell r="AV126">
            <v>9.4817790336757905E-3</v>
          </cell>
          <cell r="AW126">
            <v>9.4817790336757905E-3</v>
          </cell>
          <cell r="AX126">
            <v>9.4817790329653796E-3</v>
          </cell>
          <cell r="AY126">
            <v>9.4817790329653796E-3</v>
          </cell>
          <cell r="AZ126">
            <v>9.4817790329653796E-3</v>
          </cell>
          <cell r="BA126">
            <v>9.4817790329653796E-3</v>
          </cell>
          <cell r="BB126">
            <v>9.481779033751532E-3</v>
          </cell>
          <cell r="BC126">
            <v>9.481779033751532E-3</v>
          </cell>
          <cell r="BD126">
            <v>9.481779033751532E-3</v>
          </cell>
          <cell r="BE126">
            <v>9.481779033751532E-3</v>
          </cell>
          <cell r="BF126">
            <v>9.4817790336045871E-3</v>
          </cell>
          <cell r="BG126">
            <v>9.4817790336045871E-3</v>
          </cell>
          <cell r="BH126">
            <v>9.4817790336045871E-3</v>
          </cell>
          <cell r="BI126">
            <v>9.4817790336045871E-3</v>
          </cell>
          <cell r="BJ126">
            <v>9.4817790341942525E-3</v>
          </cell>
          <cell r="BK126">
            <v>9.4817790341942525E-3</v>
          </cell>
          <cell r="BL126">
            <v>9.4817790341942525E-3</v>
          </cell>
          <cell r="BM126">
            <v>9.4817790341942525E-3</v>
          </cell>
          <cell r="BN126">
            <v>9.4817790334703785E-3</v>
          </cell>
          <cell r="BO126">
            <v>9.4817790334703785E-3</v>
          </cell>
          <cell r="BP126">
            <v>9.4817790334703785E-3</v>
          </cell>
          <cell r="BQ126">
            <v>9.4817790334703785E-3</v>
          </cell>
          <cell r="BR126">
            <v>9.4817790340063091E-3</v>
          </cell>
          <cell r="BS126">
            <v>9.4817790340063091E-3</v>
          </cell>
          <cell r="BT126">
            <v>9.4817790340063091E-3</v>
          </cell>
          <cell r="BU126">
            <v>9.4817790340063091E-3</v>
          </cell>
          <cell r="BV126">
            <v>9.4817790343734529E-3</v>
          </cell>
          <cell r="BW126">
            <v>9.4817790343734529E-3</v>
          </cell>
          <cell r="BX126">
            <v>9.4817790343734529E-3</v>
          </cell>
          <cell r="BY126">
            <v>9.4817790343734529E-3</v>
          </cell>
          <cell r="BZ126">
            <v>9.4817790335792532E-3</v>
          </cell>
          <cell r="CA126">
            <v>9.4817790335792532E-3</v>
          </cell>
          <cell r="CB126">
            <v>9.4817790335792532E-3</v>
          </cell>
          <cell r="CC126">
            <v>9.4817790335792532E-3</v>
          </cell>
          <cell r="CD126">
            <v>9.4817790337438576E-3</v>
          </cell>
          <cell r="CE126">
            <v>9.4817790337438576E-3</v>
          </cell>
          <cell r="CF126">
            <v>9.4817790337438576E-3</v>
          </cell>
          <cell r="CG126">
            <v>9.4817790337438576E-3</v>
          </cell>
          <cell r="CH126">
            <v>9.4817790344124304E-3</v>
          </cell>
          <cell r="CI126">
            <v>9.4817790344124304E-3</v>
          </cell>
          <cell r="CJ126">
            <v>9.4817790344124304E-3</v>
          </cell>
          <cell r="CK126">
            <v>9.4817790344124304E-3</v>
          </cell>
          <cell r="CL126">
            <v>7.588468325275247E-3</v>
          </cell>
          <cell r="CM126">
            <v>7.588468325275247E-3</v>
          </cell>
          <cell r="CN126">
            <v>7.588468325275247E-3</v>
          </cell>
          <cell r="CO126">
            <v>7.588468325275247E-3</v>
          </cell>
          <cell r="CP126">
            <v>4.9378333321863348E-3</v>
          </cell>
          <cell r="CQ126">
            <v>4.9378333321863348E-3</v>
          </cell>
          <cell r="CR126">
            <v>4.9378333321863348E-3</v>
          </cell>
          <cell r="CS126">
            <v>4.9378333321863348E-3</v>
          </cell>
          <cell r="CT126">
            <v>4.9378333322880608E-3</v>
          </cell>
          <cell r="CU126">
            <v>4.9378333322880608E-3</v>
          </cell>
          <cell r="CV126">
            <v>4.9378333322880608E-3</v>
          </cell>
          <cell r="CW126">
            <v>4.9378333322880608E-3</v>
          </cell>
          <cell r="CX126">
            <v>4.9378333336547106E-3</v>
          </cell>
          <cell r="CY126">
            <v>4.9378333336547106E-3</v>
          </cell>
          <cell r="CZ126">
            <v>4.9378333336547106E-3</v>
          </cell>
          <cell r="DA126">
            <v>4.9378333336547106E-3</v>
          </cell>
          <cell r="DB126">
            <v>4.9378333336702555E-3</v>
          </cell>
          <cell r="DC126">
            <v>4.9378333336702555E-3</v>
          </cell>
          <cell r="DD126">
            <v>4.9378333336702555E-3</v>
          </cell>
          <cell r="DE126">
            <v>4.9378333336702555E-3</v>
          </cell>
          <cell r="DF126">
            <v>4.9378333336778674E-3</v>
          </cell>
          <cell r="DG126">
            <v>4.9378333336778674E-3</v>
          </cell>
          <cell r="DH126">
            <v>4.9378333336778674E-3</v>
          </cell>
          <cell r="DI126">
            <v>4.9378333336778674E-3</v>
          </cell>
          <cell r="DJ126">
            <v>4.9378333338089674E-3</v>
          </cell>
          <cell r="DK126">
            <v>4.9378333338089674E-3</v>
          </cell>
          <cell r="DL126">
            <v>4.9378333338089674E-3</v>
          </cell>
          <cell r="DM126">
            <v>4.9378333338089674E-3</v>
          </cell>
          <cell r="DN126">
            <v>4.9378333338610855E-3</v>
          </cell>
          <cell r="DO126">
            <v>4.9378333338610855E-3</v>
          </cell>
          <cell r="DP126">
            <v>4.9378333338610855E-3</v>
          </cell>
          <cell r="DQ126">
            <v>4.9378333338610855E-3</v>
          </cell>
          <cell r="DR126">
            <v>4.9378333339458805E-3</v>
          </cell>
          <cell r="DS126">
            <v>4.9378333339458805E-3</v>
          </cell>
          <cell r="DT126">
            <v>4.9378333339458805E-3</v>
          </cell>
          <cell r="DU126">
            <v>4.9378333339458805E-3</v>
          </cell>
          <cell r="DV126">
            <v>4.937833334084582E-3</v>
          </cell>
          <cell r="DW126">
            <v>4.937833334084582E-3</v>
          </cell>
          <cell r="DX126">
            <v>4.937833334084582E-3</v>
          </cell>
          <cell r="DY126">
            <v>4.937833334084582E-3</v>
          </cell>
          <cell r="DZ126">
            <v>4.9378333291791865E-3</v>
          </cell>
          <cell r="EA126">
            <v>1.2344685179709492E-3</v>
          </cell>
          <cell r="EB126">
            <v>1.2344685179709492E-3</v>
          </cell>
          <cell r="EC126">
            <v>1.2344685179709492E-3</v>
          </cell>
          <cell r="ED126">
            <v>6.0185310762101122E-39</v>
          </cell>
        </row>
      </sheetData>
      <sheetData sheetId="14"/>
      <sheetData sheetId="15"/>
      <sheetData sheetId="1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shipInfo"/>
      <sheetName val="Partner Data"/>
      <sheetName val="UDMast"/>
      <sheetName val="User Defined Sheet 1 Data"/>
      <sheetName val="User Defined Sheet 2 Data"/>
      <sheetName val="User Defined Sheet 3 Data"/>
      <sheetName val="Exemptions"/>
      <sheetName val="KPMG NTNY Setup"/>
      <sheetName val="KPMG -&gt;"/>
      <sheetName val="1. Book-to-Tax Summary"/>
      <sheetName val="2. Form 1065 Page 1 &amp; 4"/>
      <sheetName val="3. Form 1065 Page 5"/>
      <sheetName val="4. Form 1065 Schedule K-1s"/>
      <sheetName val="5. Capital Account Rollforwards"/>
      <sheetName val="6. Start-up Cost Amortization"/>
      <sheetName val="8. Client Responses on Elimins"/>
      <sheetName val="9. GLW Tax Depreciation"/>
      <sheetName val="10. GHP Tax Depreciation"/>
      <sheetName val="10. PY GHP Tax Depreciation"/>
      <sheetName val="11. GHP Tax Amortization"/>
      <sheetName val="12. GLW Tax Amortization"/>
      <sheetName val="State --&gt;"/>
      <sheetName val="S1 - State Series"/>
      <sheetName val="S2 - OK Return Summary"/>
      <sheetName val="S3 - IL Return Summary"/>
      <sheetName val="S-4b NV Dep Adj"/>
      <sheetName val="S5 - Texas "/>
      <sheetName val="S6 - MO Return Summary"/>
      <sheetName val="S7 - MO Property Pivot"/>
      <sheetName val="PBC --&gt;"/>
      <sheetName val="2019 ManageCo Standalone P&amp;L"/>
      <sheetName val="2019 IS - Non-RTO Analysis"/>
      <sheetName val="KPMG Prepared Debt Costs"/>
      <sheetName val="2019 Income Statement"/>
      <sheetName val="2019 Balance Sheet"/>
      <sheetName val="2019 Balance Sheet Analysis"/>
      <sheetName val="2019 Partners' Capital"/>
      <sheetName val="2019 GHP FA Rollforward P1"/>
      <sheetName val="2019 GHP FA Rollforward P2"/>
      <sheetName val="2019 GLW FA Rollforward"/>
      <sheetName val="2019 GHP Reg. Asset Detail"/>
      <sheetName val="2019 Reg. Assets Summary"/>
      <sheetName val="Partner Info"/>
      <sheetName val="PBC Provision --&gt;"/>
      <sheetName val="GHP Provision"/>
      <sheetName val="GLW Provision"/>
      <sheetName val="GLW Purchase Price Allocation"/>
      <sheetName val="Tri-County Tax Depr Calc"/>
      <sheetName val="GHP Tax Repair Detail"/>
      <sheetName val="GLW Tax Repair Detail"/>
      <sheetName val="GHP M&amp;E"/>
      <sheetName val="GLW M&amp;E"/>
      <sheetName val="Tax Start-Up Costs 2016"/>
      <sheetName val="GHP Prepaid"/>
      <sheetName val="GLW Prepaid"/>
      <sheetName val="True up Prepaid Insurance"/>
      <sheetName val="Tables"/>
      <sheetName val="Backup"/>
    </sheetNames>
    <sheetDataSet>
      <sheetData sheetId="0" refreshError="1"/>
      <sheetData sheetId="1" refreshError="1">
        <row r="16">
          <cell r="E16" t="b">
            <v>0</v>
          </cell>
        </row>
        <row r="24">
          <cell r="C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
          <cell r="F2" t="str">
            <v>Afghanistan</v>
          </cell>
        </row>
      </sheetData>
      <sheetData sheetId="5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sheetName val="Ass"/>
      <sheetName val="Budget Summary"/>
      <sheetName val="Rv-Siemens"/>
      <sheetName val="Rv-470900"/>
      <sheetName val="Ex-500000"/>
      <sheetName val="Ex-500100"/>
      <sheetName val="Ex-510000"/>
      <sheetName val="Ex-510010"/>
      <sheetName val="Ex-510030"/>
      <sheetName val="Ex-600020"/>
      <sheetName val="Ex-600040"/>
      <sheetName val="Ex-600050"/>
      <sheetName val="Ex-600060"/>
      <sheetName val="Ex-600070"/>
      <sheetName val="Ex-600080"/>
      <sheetName val="Ex-600090"/>
      <sheetName val="Ex-600100"/>
      <sheetName val="Ex-600110"/>
      <sheetName val="Ex-600120"/>
      <sheetName val="Ex-600130"/>
      <sheetName val="Ex-600140"/>
      <sheetName val="Ex-600150"/>
      <sheetName val="Ex-600160"/>
      <sheetName val="Ex-600170"/>
      <sheetName val="Ex-600180"/>
      <sheetName val="Ex-600190"/>
      <sheetName val="Ex-610000"/>
      <sheetName val="Ex-610010"/>
      <sheetName val="Ex-610020"/>
      <sheetName val="Ex-620000"/>
      <sheetName val="Ex-620010"/>
      <sheetName val="Ex-620020"/>
      <sheetName val="Ex-620030"/>
      <sheetName val="Ex-620040"/>
      <sheetName val="Ex-630030"/>
      <sheetName val="Ex-630040"/>
      <sheetName val="Ex-630050"/>
      <sheetName val="Ex-630060"/>
      <sheetName val="Ex-630080"/>
      <sheetName val="Ex-630090"/>
      <sheetName val="Ex-630100"/>
      <sheetName val="Ex-630200"/>
      <sheetName val="Ex-640000"/>
      <sheetName val="Ex-640010"/>
      <sheetName val="Ex-640020"/>
      <sheetName val="Ex-640030"/>
      <sheetName val="Ex-650000"/>
      <sheetName val="Ex-650010"/>
      <sheetName val="Ex-650020"/>
      <sheetName val="Ex-670000"/>
      <sheetName val="Ex-670010"/>
      <sheetName val="Ex-670020"/>
      <sheetName val="Ex-670050"/>
      <sheetName val="Ex-670090"/>
      <sheetName val="Ex-670100"/>
      <sheetName val="Ex-670110"/>
      <sheetName val="Ex-699000"/>
      <sheetName val="Ex-699900"/>
      <sheetName val="Ex-000000"/>
      <sheetName val="new tab"/>
    </sheetNames>
    <sheetDataSet>
      <sheetData sheetId="0">
        <row r="4">
          <cell r="A4" t="str">
            <v>TBC Operations LLC - Jan 1 - Dec 31, 2015 Operations Budget</v>
          </cell>
        </row>
        <row r="14">
          <cell r="A14" t="str">
            <v>Draft</v>
          </cell>
        </row>
      </sheetData>
      <sheetData sheetId="1"/>
      <sheetData sheetId="2"/>
      <sheetData sheetId="3"/>
      <sheetData sheetId="4">
        <row r="6">
          <cell r="B6">
            <v>46326.63</v>
          </cell>
        </row>
      </sheetData>
      <sheetData sheetId="5">
        <row r="6">
          <cell r="B6">
            <v>84925.209651679994</v>
          </cell>
        </row>
      </sheetData>
      <sheetData sheetId="6">
        <row r="6">
          <cell r="B6">
            <v>0</v>
          </cell>
        </row>
      </sheetData>
      <sheetData sheetId="7">
        <row r="6">
          <cell r="B6">
            <v>0</v>
          </cell>
        </row>
      </sheetData>
      <sheetData sheetId="8">
        <row r="6">
          <cell r="B6">
            <v>600</v>
          </cell>
        </row>
      </sheetData>
      <sheetData sheetId="9">
        <row r="6">
          <cell r="B6">
            <v>16850</v>
          </cell>
        </row>
      </sheetData>
      <sheetData sheetId="10">
        <row r="11">
          <cell r="B11">
            <v>0</v>
          </cell>
        </row>
      </sheetData>
      <sheetData sheetId="11">
        <row r="6">
          <cell r="B6">
            <v>0</v>
          </cell>
        </row>
      </sheetData>
      <sheetData sheetId="12">
        <row r="6">
          <cell r="B6">
            <v>0</v>
          </cell>
        </row>
      </sheetData>
      <sheetData sheetId="13">
        <row r="6">
          <cell r="B6">
            <v>0</v>
          </cell>
        </row>
      </sheetData>
      <sheetData sheetId="14">
        <row r="6">
          <cell r="B6">
            <v>4225</v>
          </cell>
        </row>
      </sheetData>
      <sheetData sheetId="15">
        <row r="6">
          <cell r="B6">
            <v>2000</v>
          </cell>
        </row>
      </sheetData>
      <sheetData sheetId="16">
        <row r="6">
          <cell r="B6">
            <v>2785</v>
          </cell>
        </row>
      </sheetData>
      <sheetData sheetId="17">
        <row r="6">
          <cell r="B6">
            <v>0</v>
          </cell>
        </row>
      </sheetData>
      <sheetData sheetId="18">
        <row r="6">
          <cell r="B6">
            <v>0</v>
          </cell>
        </row>
      </sheetData>
      <sheetData sheetId="19">
        <row r="6">
          <cell r="B6">
            <v>0</v>
          </cell>
        </row>
      </sheetData>
      <sheetData sheetId="20">
        <row r="6">
          <cell r="B6">
            <v>980</v>
          </cell>
        </row>
      </sheetData>
      <sheetData sheetId="21">
        <row r="6">
          <cell r="B6">
            <v>2200</v>
          </cell>
        </row>
      </sheetData>
      <sheetData sheetId="22">
        <row r="6">
          <cell r="B6">
            <v>1000</v>
          </cell>
        </row>
      </sheetData>
      <sheetData sheetId="23">
        <row r="6">
          <cell r="B6">
            <v>0</v>
          </cell>
        </row>
      </sheetData>
      <sheetData sheetId="24">
        <row r="6">
          <cell r="B6">
            <v>0</v>
          </cell>
        </row>
      </sheetData>
      <sheetData sheetId="25">
        <row r="6">
          <cell r="B6">
            <v>0</v>
          </cell>
        </row>
      </sheetData>
      <sheetData sheetId="26">
        <row r="6">
          <cell r="B6">
            <v>60</v>
          </cell>
        </row>
      </sheetData>
      <sheetData sheetId="27">
        <row r="6">
          <cell r="B6">
            <v>0</v>
          </cell>
        </row>
      </sheetData>
      <sheetData sheetId="28">
        <row r="6">
          <cell r="B6">
            <v>0</v>
          </cell>
        </row>
      </sheetData>
      <sheetData sheetId="29">
        <row r="6">
          <cell r="B6">
            <v>0</v>
          </cell>
        </row>
      </sheetData>
      <sheetData sheetId="30">
        <row r="6">
          <cell r="B6">
            <v>100</v>
          </cell>
        </row>
      </sheetData>
      <sheetData sheetId="31">
        <row r="6">
          <cell r="B6">
            <v>200</v>
          </cell>
        </row>
      </sheetData>
      <sheetData sheetId="32">
        <row r="6">
          <cell r="B6">
            <v>150</v>
          </cell>
        </row>
      </sheetData>
      <sheetData sheetId="33">
        <row r="6">
          <cell r="B6">
            <v>775</v>
          </cell>
        </row>
      </sheetData>
      <sheetData sheetId="34">
        <row r="6">
          <cell r="B6">
            <v>100</v>
          </cell>
        </row>
      </sheetData>
      <sheetData sheetId="35">
        <row r="6">
          <cell r="B6">
            <v>150</v>
          </cell>
        </row>
      </sheetData>
      <sheetData sheetId="36">
        <row r="6">
          <cell r="B6">
            <v>675</v>
          </cell>
        </row>
      </sheetData>
      <sheetData sheetId="37">
        <row r="6">
          <cell r="B6">
            <v>250</v>
          </cell>
        </row>
      </sheetData>
      <sheetData sheetId="38">
        <row r="6">
          <cell r="B6">
            <v>1150</v>
          </cell>
        </row>
      </sheetData>
      <sheetData sheetId="39">
        <row r="6">
          <cell r="B6">
            <v>711</v>
          </cell>
        </row>
      </sheetData>
      <sheetData sheetId="40">
        <row r="6">
          <cell r="B6">
            <v>100</v>
          </cell>
        </row>
      </sheetData>
      <sheetData sheetId="41">
        <row r="6">
          <cell r="B6">
            <v>100</v>
          </cell>
        </row>
      </sheetData>
      <sheetData sheetId="42">
        <row r="6">
          <cell r="B6">
            <v>200</v>
          </cell>
        </row>
      </sheetData>
      <sheetData sheetId="43">
        <row r="6">
          <cell r="B6">
            <v>850</v>
          </cell>
        </row>
      </sheetData>
      <sheetData sheetId="44">
        <row r="6">
          <cell r="B6">
            <v>540</v>
          </cell>
        </row>
      </sheetData>
      <sheetData sheetId="45">
        <row r="6">
          <cell r="B6">
            <v>400</v>
          </cell>
        </row>
      </sheetData>
      <sheetData sheetId="46">
        <row r="6">
          <cell r="B6">
            <v>625</v>
          </cell>
        </row>
      </sheetData>
      <sheetData sheetId="47">
        <row r="6">
          <cell r="B6">
            <v>0</v>
          </cell>
        </row>
      </sheetData>
      <sheetData sheetId="48">
        <row r="6">
          <cell r="B6">
            <v>1120</v>
          </cell>
        </row>
      </sheetData>
      <sheetData sheetId="49">
        <row r="6">
          <cell r="B6">
            <v>350</v>
          </cell>
        </row>
      </sheetData>
      <sheetData sheetId="50">
        <row r="6">
          <cell r="B6">
            <v>2790</v>
          </cell>
        </row>
      </sheetData>
      <sheetData sheetId="51">
        <row r="6">
          <cell r="B6">
            <v>0</v>
          </cell>
        </row>
      </sheetData>
      <sheetData sheetId="52">
        <row r="6">
          <cell r="B6">
            <v>1105</v>
          </cell>
        </row>
      </sheetData>
      <sheetData sheetId="53">
        <row r="6">
          <cell r="B6">
            <v>0</v>
          </cell>
        </row>
      </sheetData>
      <sheetData sheetId="54">
        <row r="6">
          <cell r="B6">
            <v>1300</v>
          </cell>
        </row>
      </sheetData>
      <sheetData sheetId="55">
        <row r="6">
          <cell r="B6">
            <v>3425</v>
          </cell>
        </row>
      </sheetData>
      <sheetData sheetId="56">
        <row r="6">
          <cell r="B6">
            <v>0</v>
          </cell>
        </row>
      </sheetData>
      <sheetData sheetId="57">
        <row r="6">
          <cell r="B6">
            <v>125</v>
          </cell>
        </row>
      </sheetData>
      <sheetData sheetId="58">
        <row r="6">
          <cell r="B6">
            <v>500</v>
          </cell>
        </row>
      </sheetData>
      <sheetData sheetId="59"/>
      <sheetData sheetId="6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Table"/>
      <sheetName val="TORC Comparison"/>
      <sheetName val="AnalysisRecapEst Close 2019v5.2"/>
      <sheetName val="NBV Est Close 20190801v5.2"/>
      <sheetName val="NBV Est Close 20190801v5.1"/>
      <sheetName val="AnalysisRecapEst Close 2019v5.1"/>
      <sheetName val="345-161 kv SW Cost"/>
      <sheetName val="Tax Gross Up Calc"/>
      <sheetName val="Analysis Base v5"/>
      <sheetName val="AnalysisRecapEst Close 2019-v2"/>
      <sheetName val="NBV Est Close 20190801-v2"/>
      <sheetName val="Analysis Base v2"/>
      <sheetName val="AnalysisRecapEst Close 20190801"/>
      <sheetName val="NBV Est Close 20190801"/>
      <sheetName val="Follow Up Notes"/>
      <sheetName val="AnalysisRecapEst Close 20190601"/>
      <sheetName val="NBV Est Close 20190601"/>
      <sheetName val="Depr Dates"/>
      <sheetName val="Analysis Recap"/>
      <sheetName val="Analysis Update 20181120"/>
      <sheetName val="Analysis Base"/>
      <sheetName val="H-W Index"/>
      <sheetName val="161 kV SW Detail"/>
      <sheetName val="Misc Line Info"/>
      <sheetName val="Exh 201"/>
    </sheetNames>
    <sheetDataSet>
      <sheetData sheetId="0"/>
      <sheetData sheetId="1"/>
      <sheetData sheetId="2"/>
      <sheetData sheetId="3">
        <row r="79">
          <cell r="J79">
            <v>24011.114356495113</v>
          </cell>
        </row>
      </sheetData>
      <sheetData sheetId="4"/>
      <sheetData sheetId="5"/>
      <sheetData sheetId="6">
        <row r="30">
          <cell r="AE30">
            <v>6661204.3787966873</v>
          </cell>
        </row>
      </sheetData>
      <sheetData sheetId="7"/>
      <sheetData sheetId="8">
        <row r="17">
          <cell r="F17">
            <v>42273.000000000007</v>
          </cell>
        </row>
      </sheetData>
      <sheetData sheetId="9"/>
      <sheetData sheetId="10"/>
      <sheetData sheetId="11"/>
      <sheetData sheetId="12"/>
      <sheetData sheetId="13"/>
      <sheetData sheetId="14"/>
      <sheetData sheetId="15"/>
      <sheetData sheetId="16"/>
      <sheetData sheetId="17">
        <row r="2">
          <cell r="D2">
            <v>2019.4166666666667</v>
          </cell>
        </row>
        <row r="4">
          <cell r="D4">
            <v>2019.5833333333333</v>
          </cell>
        </row>
      </sheetData>
      <sheetData sheetId="18"/>
      <sheetData sheetId="19">
        <row r="104">
          <cell r="J104">
            <v>1.7999999999999999E-2</v>
          </cell>
        </row>
        <row r="105">
          <cell r="J105">
            <v>1.9E-2</v>
          </cell>
        </row>
      </sheetData>
      <sheetData sheetId="20">
        <row r="17">
          <cell r="H17">
            <v>14.105234521575984</v>
          </cell>
        </row>
      </sheetData>
      <sheetData sheetId="21"/>
      <sheetData sheetId="22">
        <row r="22">
          <cell r="G22">
            <v>786</v>
          </cell>
        </row>
      </sheetData>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1-Project Rev Req"/>
      <sheetName val="2-Incentive ROE"/>
      <sheetName val="3-Project True-up"/>
      <sheetName val="4- Rate Base"/>
      <sheetName val="5-P3 Support"/>
      <sheetName val="6-Dep Rates"/>
      <sheetName val="7 - PBOP"/>
      <sheetName val="8a-ADIT Projection"/>
      <sheetName val="8b-ADIT Projection Proration"/>
      <sheetName val="8c- ADIT BOY"/>
      <sheetName val="8d- ADIT EOY"/>
      <sheetName val="8e-ADIT True-up"/>
      <sheetName val="8f-ADIT True-up Proration"/>
      <sheetName val="8g - Exc-Def ADIT Worksheet"/>
      <sheetName val="8h - ADIT Remeasurement"/>
      <sheetName val="&gt;&gt;&gt;&gt;"/>
      <sheetName val="Rate Mitigation Calc"/>
      <sheetName val="ADIT Rate Mitigation Support"/>
      <sheetName val="Tax_Fcst ADIT"/>
      <sheetName val="Tax_Tax Depreciation"/>
      <sheetName val="Capex"/>
      <sheetName val="Opex"/>
      <sheetName val="GLH Provision"/>
      <sheetName val="Tax Depreciation 03.31.21"/>
      <sheetName val="03.21 GLH FERC BS"/>
      <sheetName val="GLH forecast"/>
      <sheetName val="GLH ITA"/>
      <sheetName val="72.13% GLH I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0.46713039690878705</v>
          </cell>
        </row>
      </sheetData>
      <sheetData sheetId="24" refreshError="1"/>
      <sheetData sheetId="25"/>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FN"/>
      <sheetName val="Form 1 p 234"/>
      <sheetName val="Form 1 p 261"/>
      <sheetName val="Form 1 p 262"/>
      <sheetName val="Form 1 p 263"/>
      <sheetName val="Form 1 p 274"/>
      <sheetName val="Form 1 p 275"/>
      <sheetName val="Form 1 p 276"/>
      <sheetName val="Form 1 p 277"/>
      <sheetName val="E.4 ADIT - FERC"/>
      <sheetName val="A.3 Tax Account Rollforward"/>
      <sheetName val="A. Summary"/>
      <sheetName val="A.1 Tax Org Chart"/>
      <sheetName val="A.2 Tax Account Tie-Out"/>
      <sheetName val="A.3 Accounts 408.1"/>
      <sheetName val="B. SIT and p"/>
      <sheetName val="B. Book to Tax"/>
      <sheetName val="B.1 Book to Tax - FERC (Proj)"/>
      <sheetName val="B.1 Book to Tax - 21%"/>
      <sheetName val="B.2 Temporary Differences"/>
      <sheetName val="C. Rate Reconciliation"/>
      <sheetName val="C.1 Rate Reconciliation - 21%"/>
      <sheetName val="D. Journal Entries"/>
      <sheetName val="D.1 Journal Entries - 21%"/>
      <sheetName val="01.14.2020 IS"/>
      <sheetName val="01.14.2020 BS"/>
      <sheetName val="01.13.2020 IS"/>
      <sheetName val="01.13.2020 BS"/>
      <sheetName val="D.2 One Time Adjustments"/>
      <sheetName val="D.2 FERC Form 3Q Tax Inputs"/>
      <sheetName val="D.3 FERC Form 1 Tax Inputs"/>
      <sheetName val="E.1 ADIT Rollforward"/>
      <sheetName val="E.2 2018 ADIT"/>
      <sheetName val="E.2 2017 ADIT"/>
      <sheetName val="E.3 2016 ADIT "/>
      <sheetName val="E. ADIT - 35%"/>
      <sheetName val="E.5 ADIT - FERC (Projected)"/>
      <sheetName val="E.6 ADIT Proof"/>
      <sheetName val="E.7 ASC 740 Reg Asset Proof"/>
      <sheetName val="F. Tax-Exempt Ownership"/>
      <sheetName val="F. Tax-Exempt Ownership 2016"/>
      <sheetName val="H.1 Reg Asset Entries"/>
      <sheetName val="G. FERC Income Stmt"/>
      <sheetName val="H. FERC Balance Sheet"/>
      <sheetName val="13 - Income Taxes"/>
      <sheetName val="Trial Balance"/>
      <sheetName val="I. Tax Depreciation"/>
      <sheetName val="SPP 09.18.2019 Update"/>
      <sheetName val="41000 YTD Addi- Asset 1000"/>
      <sheetName val="SPP 7.15 update"/>
      <sheetName val="SPP"/>
      <sheetName val="I.1 BU 41000 CPR Detail 201812"/>
      <sheetName val="I.1 BU 41000 CPR Detail 201806"/>
      <sheetName val="I.1 CPR Detail 0.31.2018"/>
      <sheetName val="I.1a CPR Detail 2017"/>
      <sheetName val="I.2 41000 CPR Detail Dec 2016"/>
      <sheetName val="I.3a Tri-County Tax Depr Calc"/>
      <sheetName val="I.3b Tri-County Tax Acquisition"/>
      <sheetName val="I.4 Tri-County 2016 Adds"/>
      <sheetName val="I.4a Nixa Acqusition JE"/>
      <sheetName val="I.4b Analysis20180331"/>
      <sheetName val="1.5a Cougar-Blade Acq Entry"/>
      <sheetName val="J. Reg Asset_SU Cosys 9.30"/>
      <sheetName val="J. Reg Asset_SU Costs 6.30"/>
      <sheetName val="J.1 Reg Asset_SU Costs"/>
      <sheetName val="J.1 2017 Reg Asset_SU Costs"/>
      <sheetName val="L. Prepaid Insurance"/>
      <sheetName val="L. Tax Amortization"/>
      <sheetName val="L.1 Nixa Goodwill Amortization"/>
      <sheetName val="M. Meals and Entertainment"/>
      <sheetName val="N.1 Tax Start-Up Costs 2016"/>
      <sheetName val="Prepaid Insurance"/>
      <sheetName val="N. BU 41000 Acct 108030"/>
      <sheetName val="N.1 108030 - 108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2">
          <cell r="J12">
            <v>6.0559749999999996E-2</v>
          </cell>
        </row>
      </sheetData>
      <sheetData sheetId="16">
        <row r="36">
          <cell r="D36">
            <v>3854590.1052622343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96">
          <cell r="G196">
            <v>6559545.2199999997</v>
          </cell>
        </row>
      </sheetData>
      <sheetData sheetId="43" refreshError="1"/>
      <sheetData sheetId="44" refreshError="1"/>
      <sheetData sheetId="45">
        <row r="2">
          <cell r="A2" t="str">
            <v>101000</v>
          </cell>
          <cell r="B2" t="str">
            <v>Other Electr plant in service</v>
          </cell>
          <cell r="C2">
            <v>0</v>
          </cell>
          <cell r="D2">
            <v>0</v>
          </cell>
        </row>
        <row r="3">
          <cell r="A3" t="str">
            <v>102000</v>
          </cell>
          <cell r="B3" t="str">
            <v>Electr plant purchase or sold</v>
          </cell>
          <cell r="C3">
            <v>0</v>
          </cell>
          <cell r="D3">
            <v>0</v>
          </cell>
        </row>
        <row r="4">
          <cell r="A4" t="str">
            <v>106000</v>
          </cell>
          <cell r="B4" t="str">
            <v>Completed const not classfied</v>
          </cell>
          <cell r="C4">
            <v>0</v>
          </cell>
          <cell r="D4">
            <v>0</v>
          </cell>
        </row>
        <row r="5">
          <cell r="A5" t="str">
            <v>107000</v>
          </cell>
          <cell r="B5" t="str">
            <v>Construction work in progress</v>
          </cell>
          <cell r="C5">
            <v>0</v>
          </cell>
          <cell r="D5">
            <v>0</v>
          </cell>
        </row>
        <row r="6">
          <cell r="A6" t="str">
            <v>107400</v>
          </cell>
          <cell r="B6" t="str">
            <v>Pre-derived transactions</v>
          </cell>
          <cell r="C6">
            <v>0</v>
          </cell>
          <cell r="D6">
            <v>0</v>
          </cell>
        </row>
        <row r="7">
          <cell r="A7" t="str">
            <v>107500</v>
          </cell>
          <cell r="B7" t="str">
            <v>CWIP - Suspense</v>
          </cell>
          <cell r="C7">
            <v>0</v>
          </cell>
          <cell r="D7">
            <v>0</v>
          </cell>
        </row>
        <row r="8">
          <cell r="A8" t="str">
            <v>108000</v>
          </cell>
          <cell r="B8" t="str">
            <v>Other Accum depr of util plant</v>
          </cell>
          <cell r="C8">
            <v>0</v>
          </cell>
          <cell r="D8">
            <v>0</v>
          </cell>
        </row>
        <row r="9">
          <cell r="A9" t="str">
            <v>108030</v>
          </cell>
          <cell r="B9" t="str">
            <v>Cost of Removal</v>
          </cell>
          <cell r="C9">
            <v>0</v>
          </cell>
          <cell r="D9">
            <v>0</v>
          </cell>
        </row>
        <row r="10">
          <cell r="A10" t="str">
            <v>108040</v>
          </cell>
          <cell r="B10" t="str">
            <v>Salvage</v>
          </cell>
          <cell r="C10">
            <v>0</v>
          </cell>
          <cell r="D10">
            <v>0</v>
          </cell>
        </row>
        <row r="11">
          <cell r="A11" t="str">
            <v>111000</v>
          </cell>
          <cell r="B11" t="str">
            <v>Other Accum amort of util plan</v>
          </cell>
          <cell r="C11">
            <v>0</v>
          </cell>
          <cell r="D11">
            <v>0</v>
          </cell>
        </row>
        <row r="12">
          <cell r="A12" t="str">
            <v>114001</v>
          </cell>
          <cell r="B12" t="str">
            <v>Elec plant acqsn adj</v>
          </cell>
          <cell r="C12">
            <v>0</v>
          </cell>
          <cell r="D12">
            <v>0</v>
          </cell>
        </row>
        <row r="13">
          <cell r="A13" t="str">
            <v>115100</v>
          </cell>
          <cell r="B13" t="str">
            <v>Accum Amortization - FERC only</v>
          </cell>
          <cell r="C13">
            <v>0</v>
          </cell>
          <cell r="D13">
            <v>0</v>
          </cell>
        </row>
        <row r="14">
          <cell r="A14" t="str">
            <v>116000</v>
          </cell>
          <cell r="B14" t="str">
            <v>Other electric plant adj</v>
          </cell>
          <cell r="C14">
            <v>0</v>
          </cell>
          <cell r="D14">
            <v>0</v>
          </cell>
        </row>
        <row r="15">
          <cell r="A15" t="str">
            <v>123100</v>
          </cell>
          <cell r="B15" t="str">
            <v>Invest in subsidiary company</v>
          </cell>
          <cell r="C15">
            <v>0</v>
          </cell>
          <cell r="D15">
            <v>0</v>
          </cell>
        </row>
        <row r="16">
          <cell r="A16" t="str">
            <v>123105</v>
          </cell>
          <cell r="B16" t="str">
            <v>Invest in Subsidiary GAAP only</v>
          </cell>
          <cell r="C16">
            <v>0</v>
          </cell>
          <cell r="D16">
            <v>0</v>
          </cell>
        </row>
        <row r="17">
          <cell r="A17" t="str">
            <v>123110</v>
          </cell>
          <cell r="B17" t="str">
            <v>Invest in Subsidiary FERC</v>
          </cell>
          <cell r="C17">
            <v>0</v>
          </cell>
          <cell r="D17">
            <v>0</v>
          </cell>
        </row>
        <row r="18">
          <cell r="A18" t="str">
            <v>131001</v>
          </cell>
          <cell r="B18" t="str">
            <v>Checking - PNC_0838</v>
          </cell>
          <cell r="C18">
            <v>0</v>
          </cell>
          <cell r="D18">
            <v>0</v>
          </cell>
        </row>
        <row r="19">
          <cell r="A19" t="str">
            <v>131002</v>
          </cell>
          <cell r="B19" t="str">
            <v>Checking - PNC_0846</v>
          </cell>
          <cell r="C19">
            <v>0</v>
          </cell>
          <cell r="D19">
            <v>0</v>
          </cell>
        </row>
        <row r="20">
          <cell r="A20" t="str">
            <v>131459</v>
          </cell>
          <cell r="B20" t="str">
            <v>Cash - Heartland LLC</v>
          </cell>
          <cell r="C20">
            <v>0</v>
          </cell>
          <cell r="D20">
            <v>0</v>
          </cell>
        </row>
        <row r="21">
          <cell r="A21" t="str">
            <v>131470</v>
          </cell>
          <cell r="B21" t="str">
            <v>Cash - High Plains LLC</v>
          </cell>
          <cell r="C21">
            <v>0</v>
          </cell>
          <cell r="D21">
            <v>0</v>
          </cell>
        </row>
        <row r="22">
          <cell r="A22" t="str">
            <v>131481</v>
          </cell>
          <cell r="B22" t="str">
            <v>Cash - GridLiance Holdco LP</v>
          </cell>
          <cell r="C22">
            <v>0</v>
          </cell>
          <cell r="D22">
            <v>0</v>
          </cell>
        </row>
        <row r="23">
          <cell r="A23" t="str">
            <v>131492</v>
          </cell>
          <cell r="B23" t="str">
            <v>Cash - Gridliance Management</v>
          </cell>
          <cell r="C23">
            <v>0</v>
          </cell>
          <cell r="D23">
            <v>0</v>
          </cell>
        </row>
        <row r="24">
          <cell r="A24" t="str">
            <v>131503</v>
          </cell>
          <cell r="B24" t="str">
            <v>Cash - GridLiance West LLC</v>
          </cell>
          <cell r="C24">
            <v>0</v>
          </cell>
          <cell r="D24">
            <v>0</v>
          </cell>
        </row>
        <row r="25">
          <cell r="A25" t="str">
            <v>131514</v>
          </cell>
          <cell r="B25" t="str">
            <v>Cash - Western Holdings LLC</v>
          </cell>
          <cell r="C25">
            <v>0</v>
          </cell>
          <cell r="D25">
            <v>0</v>
          </cell>
        </row>
        <row r="26">
          <cell r="A26" t="str">
            <v>134001</v>
          </cell>
          <cell r="B26" t="str">
            <v>Other special deposits</v>
          </cell>
          <cell r="C26">
            <v>0</v>
          </cell>
          <cell r="D26">
            <v>0</v>
          </cell>
        </row>
        <row r="27">
          <cell r="A27" t="str">
            <v>142001</v>
          </cell>
          <cell r="B27" t="str">
            <v>Customer accounts receivable</v>
          </cell>
          <cell r="C27">
            <v>0</v>
          </cell>
          <cell r="D27">
            <v>0</v>
          </cell>
        </row>
        <row r="28">
          <cell r="A28" t="str">
            <v>143005</v>
          </cell>
          <cell r="B28" t="str">
            <v>Other accounts receivable</v>
          </cell>
          <cell r="C28">
            <v>0</v>
          </cell>
          <cell r="D28">
            <v>0</v>
          </cell>
        </row>
        <row r="29">
          <cell r="A29" t="str">
            <v>143007</v>
          </cell>
          <cell r="B29" t="e">
            <v>#N/A</v>
          </cell>
          <cell r="C29">
            <v>0</v>
          </cell>
          <cell r="D29">
            <v>0</v>
          </cell>
        </row>
        <row r="30">
          <cell r="A30" t="str">
            <v>146001</v>
          </cell>
          <cell r="B30" t="str">
            <v>Accts rec assoc company - ST</v>
          </cell>
          <cell r="C30">
            <v>0</v>
          </cell>
          <cell r="D30">
            <v>0</v>
          </cell>
        </row>
        <row r="31">
          <cell r="A31" t="str">
            <v>154004</v>
          </cell>
          <cell r="B31" t="str">
            <v>Mat / supl - transmis plant</v>
          </cell>
          <cell r="C31">
            <v>0</v>
          </cell>
          <cell r="D31">
            <v>0</v>
          </cell>
        </row>
        <row r="32">
          <cell r="A32" t="str">
            <v>154005</v>
          </cell>
          <cell r="B32" t="str">
            <v>Mat / supl - distribut plant</v>
          </cell>
          <cell r="C32">
            <v>0</v>
          </cell>
          <cell r="D32">
            <v>0</v>
          </cell>
        </row>
        <row r="33">
          <cell r="A33" t="str">
            <v>165009</v>
          </cell>
          <cell r="B33" t="str">
            <v>Other Prepaids</v>
          </cell>
          <cell r="C33">
            <v>0</v>
          </cell>
          <cell r="D33">
            <v>0</v>
          </cell>
        </row>
        <row r="34">
          <cell r="A34" t="str">
            <v>181001</v>
          </cell>
          <cell r="B34" t="str">
            <v>Unamortized debt expense</v>
          </cell>
          <cell r="C34">
            <v>0</v>
          </cell>
          <cell r="D34">
            <v>0</v>
          </cell>
        </row>
        <row r="35">
          <cell r="A35" t="str">
            <v>182300</v>
          </cell>
          <cell r="B35" t="str">
            <v>Regulatory assets</v>
          </cell>
          <cell r="C35">
            <v>0</v>
          </cell>
          <cell r="D35">
            <v>0</v>
          </cell>
        </row>
        <row r="36">
          <cell r="A36" t="str">
            <v>182304</v>
          </cell>
          <cell r="B36" t="str">
            <v>Reg asset other AFUDC FERC adj</v>
          </cell>
          <cell r="C36">
            <v>0</v>
          </cell>
          <cell r="D36">
            <v>0</v>
          </cell>
        </row>
        <row r="37">
          <cell r="A37" t="str">
            <v>182306</v>
          </cell>
          <cell r="B37" t="str">
            <v>Other Reg Asset ATRR True_Up</v>
          </cell>
          <cell r="C37">
            <v>0</v>
          </cell>
          <cell r="D37">
            <v>0</v>
          </cell>
        </row>
        <row r="38">
          <cell r="A38" t="str">
            <v>182307</v>
          </cell>
          <cell r="B38" t="str">
            <v>Regulatory Asset - Asset</v>
          </cell>
          <cell r="C38">
            <v>0</v>
          </cell>
          <cell r="D38">
            <v>0</v>
          </cell>
        </row>
        <row r="39">
          <cell r="A39" t="str">
            <v>182309</v>
          </cell>
          <cell r="B39" t="str">
            <v>Reg Asset ATRR True_Up Trans</v>
          </cell>
          <cell r="C39">
            <v>0</v>
          </cell>
          <cell r="D39">
            <v>0</v>
          </cell>
        </row>
        <row r="40">
          <cell r="A40" t="str">
            <v>182310</v>
          </cell>
          <cell r="B40" t="str">
            <v>Carrying Charge_Debt</v>
          </cell>
          <cell r="C40">
            <v>0</v>
          </cell>
          <cell r="D40">
            <v>0</v>
          </cell>
        </row>
        <row r="41">
          <cell r="A41" t="str">
            <v>182320</v>
          </cell>
          <cell r="B41" t="str">
            <v>Carry Charge_Debt_ Accum</v>
          </cell>
          <cell r="C41">
            <v>0</v>
          </cell>
          <cell r="D41">
            <v>0</v>
          </cell>
        </row>
        <row r="42">
          <cell r="A42" t="str">
            <v>182325</v>
          </cell>
          <cell r="B42" t="str">
            <v>Compound Carrying Charge - FER</v>
          </cell>
          <cell r="C42">
            <v>0</v>
          </cell>
          <cell r="D42">
            <v>0</v>
          </cell>
        </row>
        <row r="43">
          <cell r="A43" t="str">
            <v>182330</v>
          </cell>
          <cell r="B43" t="str">
            <v>Carry Char_Debt_ Accu_GAAP</v>
          </cell>
          <cell r="C43">
            <v>0</v>
          </cell>
          <cell r="D43">
            <v>0</v>
          </cell>
        </row>
        <row r="44">
          <cell r="A44" t="str">
            <v>182335</v>
          </cell>
          <cell r="B44" t="str">
            <v>Compound Carrying - GAAP Debt</v>
          </cell>
          <cell r="C44">
            <v>0</v>
          </cell>
          <cell r="D44">
            <v>0</v>
          </cell>
        </row>
        <row r="45">
          <cell r="A45" t="str">
            <v>182340</v>
          </cell>
          <cell r="B45" t="str">
            <v>Carrying Charge_Debt_GAAP</v>
          </cell>
          <cell r="C45">
            <v>0</v>
          </cell>
          <cell r="D45">
            <v>0</v>
          </cell>
        </row>
        <row r="46">
          <cell r="A46" t="str">
            <v>182350</v>
          </cell>
          <cell r="B46" t="str">
            <v>Carrying Charge_Equity</v>
          </cell>
          <cell r="C46">
            <v>0</v>
          </cell>
          <cell r="D46">
            <v>0</v>
          </cell>
        </row>
        <row r="47">
          <cell r="A47" t="str">
            <v>182356</v>
          </cell>
          <cell r="B47" t="str">
            <v>Carrying Charge_Equity ¿ GAAP</v>
          </cell>
          <cell r="C47">
            <v>0</v>
          </cell>
          <cell r="D47">
            <v>0</v>
          </cell>
        </row>
        <row r="48">
          <cell r="A48" t="str">
            <v>182360</v>
          </cell>
          <cell r="B48" t="str">
            <v>Carry Charge_Equity_Accum</v>
          </cell>
          <cell r="C48">
            <v>0</v>
          </cell>
          <cell r="D48">
            <v>0</v>
          </cell>
        </row>
        <row r="49">
          <cell r="A49" t="str">
            <v>182365</v>
          </cell>
          <cell r="B49" t="str">
            <v>Compound Carrying Charge - Equ</v>
          </cell>
          <cell r="C49">
            <v>0</v>
          </cell>
          <cell r="D49">
            <v>0</v>
          </cell>
        </row>
        <row r="50">
          <cell r="A50" t="str">
            <v>182390</v>
          </cell>
          <cell r="B50" t="str">
            <v>Reg assets - GAAP only</v>
          </cell>
          <cell r="C50">
            <v>0</v>
          </cell>
          <cell r="D50">
            <v>0</v>
          </cell>
        </row>
        <row r="51">
          <cell r="A51" t="str">
            <v>182395</v>
          </cell>
          <cell r="B51" t="str">
            <v>Reg assets - FERC only</v>
          </cell>
          <cell r="C51">
            <v>0</v>
          </cell>
          <cell r="D51">
            <v>0</v>
          </cell>
        </row>
        <row r="52">
          <cell r="A52" t="str">
            <v>183001</v>
          </cell>
          <cell r="B52" t="str">
            <v>Prelim survey charge - elect</v>
          </cell>
          <cell r="C52">
            <v>0</v>
          </cell>
          <cell r="D52">
            <v>0</v>
          </cell>
        </row>
        <row r="53">
          <cell r="A53" t="str">
            <v>183500</v>
          </cell>
          <cell r="B53" t="str">
            <v>Prelim survey charge - Reserve</v>
          </cell>
          <cell r="C53">
            <v>0</v>
          </cell>
          <cell r="D53">
            <v>0</v>
          </cell>
        </row>
        <row r="54">
          <cell r="A54" t="str">
            <v>184001</v>
          </cell>
          <cell r="B54" t="str">
            <v>Clearing accounts</v>
          </cell>
          <cell r="C54">
            <v>0</v>
          </cell>
          <cell r="D54">
            <v>0</v>
          </cell>
        </row>
        <row r="55">
          <cell r="A55" t="str">
            <v>185001</v>
          </cell>
          <cell r="B55" t="str">
            <v>Temporary facilities</v>
          </cell>
          <cell r="C55">
            <v>0</v>
          </cell>
          <cell r="D55">
            <v>0</v>
          </cell>
        </row>
        <row r="56">
          <cell r="A56" t="str">
            <v>186001</v>
          </cell>
          <cell r="B56" t="str">
            <v>Misc Deferred Debits - LT</v>
          </cell>
          <cell r="C56">
            <v>0</v>
          </cell>
          <cell r="D56">
            <v>0</v>
          </cell>
        </row>
        <row r="57">
          <cell r="A57" t="str">
            <v>186002</v>
          </cell>
          <cell r="B57" t="str">
            <v>Misc Deferred Debits - ST</v>
          </cell>
          <cell r="C57">
            <v>0</v>
          </cell>
          <cell r="D57">
            <v>0</v>
          </cell>
        </row>
        <row r="58">
          <cell r="A58" t="str">
            <v>186100</v>
          </cell>
          <cell r="B58" t="str">
            <v>Goodwill - GAAP only</v>
          </cell>
          <cell r="C58">
            <v>0</v>
          </cell>
          <cell r="D58">
            <v>0</v>
          </cell>
        </row>
        <row r="59">
          <cell r="A59" t="str">
            <v>189001</v>
          </cell>
          <cell r="B59" t="str">
            <v>Unamort loss - reacquired debt</v>
          </cell>
          <cell r="C59">
            <v>0</v>
          </cell>
          <cell r="D59">
            <v>0</v>
          </cell>
        </row>
        <row r="60">
          <cell r="A60" t="str">
            <v>190200</v>
          </cell>
          <cell r="B60" t="str">
            <v>Deferred Income taxes - LT</v>
          </cell>
          <cell r="C60">
            <v>0</v>
          </cell>
          <cell r="D60">
            <v>0</v>
          </cell>
        </row>
        <row r="61">
          <cell r="A61" t="str">
            <v>190210</v>
          </cell>
          <cell r="B61" t="str">
            <v>Def Income taxes - FERC only</v>
          </cell>
          <cell r="C61">
            <v>0</v>
          </cell>
          <cell r="D61">
            <v>0</v>
          </cell>
        </row>
        <row r="62">
          <cell r="A62" t="str">
            <v>201001</v>
          </cell>
          <cell r="B62" t="str">
            <v>CS Class A shares issued</v>
          </cell>
          <cell r="C62">
            <v>0</v>
          </cell>
          <cell r="D62">
            <v>0</v>
          </cell>
        </row>
        <row r="63">
          <cell r="A63" t="str">
            <v>211000</v>
          </cell>
          <cell r="B63" t="str">
            <v>Other misc paid in capital</v>
          </cell>
          <cell r="C63">
            <v>0</v>
          </cell>
          <cell r="D63">
            <v>0</v>
          </cell>
        </row>
        <row r="64">
          <cell r="A64" t="str">
            <v>211001</v>
          </cell>
          <cell r="B64" t="str">
            <v>Paid in capital - subsidiaries</v>
          </cell>
          <cell r="C64">
            <v>0</v>
          </cell>
          <cell r="D64">
            <v>0</v>
          </cell>
        </row>
        <row r="65">
          <cell r="A65" t="str">
            <v>211002</v>
          </cell>
          <cell r="B65" t="str">
            <v>Management Shares</v>
          </cell>
          <cell r="C65">
            <v>0</v>
          </cell>
          <cell r="D65">
            <v>0</v>
          </cell>
        </row>
        <row r="66">
          <cell r="A66" t="str">
            <v>211003</v>
          </cell>
          <cell r="B66" t="str">
            <v>Paid in capital - sub FERC onl</v>
          </cell>
          <cell r="C66">
            <v>0</v>
          </cell>
          <cell r="D66">
            <v>0</v>
          </cell>
        </row>
        <row r="67">
          <cell r="A67" t="str">
            <v>211004</v>
          </cell>
          <cell r="B67" t="str">
            <v>APIC - GAAP Only</v>
          </cell>
          <cell r="C67">
            <v>0</v>
          </cell>
          <cell r="D67">
            <v>0</v>
          </cell>
        </row>
        <row r="68">
          <cell r="A68" t="str">
            <v>216001</v>
          </cell>
          <cell r="B68" t="str">
            <v>Other Unappropriated RE</v>
          </cell>
          <cell r="C68">
            <v>0</v>
          </cell>
          <cell r="D68">
            <v>0</v>
          </cell>
        </row>
        <row r="69">
          <cell r="A69" t="str">
            <v>216002</v>
          </cell>
          <cell r="B69" t="str">
            <v>Other Unapprop RE - FERC only</v>
          </cell>
          <cell r="C69">
            <v>0</v>
          </cell>
          <cell r="D69">
            <v>0</v>
          </cell>
        </row>
        <row r="70">
          <cell r="A70" t="str">
            <v>216200</v>
          </cell>
          <cell r="B70" t="str">
            <v>Unapprop retained earning GAAP</v>
          </cell>
          <cell r="C70">
            <v>0</v>
          </cell>
          <cell r="D70">
            <v>0</v>
          </cell>
        </row>
        <row r="71">
          <cell r="A71" t="str">
            <v>224000</v>
          </cell>
          <cell r="B71" t="str">
            <v>Other long term debt</v>
          </cell>
          <cell r="C71">
            <v>0</v>
          </cell>
          <cell r="D71">
            <v>0</v>
          </cell>
        </row>
        <row r="72">
          <cell r="A72" t="str">
            <v>232001</v>
          </cell>
          <cell r="B72" t="str">
            <v>A/P - counterparty</v>
          </cell>
          <cell r="C72">
            <v>0</v>
          </cell>
          <cell r="D72">
            <v>0</v>
          </cell>
        </row>
        <row r="73">
          <cell r="A73" t="str">
            <v>234001</v>
          </cell>
          <cell r="B73" t="str">
            <v>Accts pay - assoc company - ST</v>
          </cell>
          <cell r="C73">
            <v>0</v>
          </cell>
          <cell r="D73">
            <v>0</v>
          </cell>
        </row>
        <row r="74">
          <cell r="A74" t="str">
            <v>234997</v>
          </cell>
          <cell r="B74" t="str">
            <v>AR / AP Balancing</v>
          </cell>
          <cell r="C74">
            <v>0</v>
          </cell>
          <cell r="D74">
            <v>0</v>
          </cell>
        </row>
        <row r="75">
          <cell r="A75" t="str">
            <v>234998</v>
          </cell>
          <cell r="B75" t="str">
            <v>AR / AP Balancing (FERC)</v>
          </cell>
          <cell r="C75">
            <v>0</v>
          </cell>
          <cell r="D75">
            <v>0</v>
          </cell>
        </row>
        <row r="76">
          <cell r="A76" t="str">
            <v>234999</v>
          </cell>
          <cell r="B76" t="str">
            <v>AR / AP Balancing</v>
          </cell>
          <cell r="C76">
            <v>0</v>
          </cell>
          <cell r="D76">
            <v>0</v>
          </cell>
        </row>
        <row r="77">
          <cell r="A77" t="str">
            <v>235001</v>
          </cell>
          <cell r="B77" t="str">
            <v>Customer deposits</v>
          </cell>
          <cell r="C77">
            <v>0</v>
          </cell>
          <cell r="D77">
            <v>0</v>
          </cell>
        </row>
        <row r="78">
          <cell r="A78" t="str">
            <v>236000</v>
          </cell>
          <cell r="B78" t="str">
            <v>Other Taxes accrued</v>
          </cell>
          <cell r="C78">
            <v>0</v>
          </cell>
          <cell r="D78">
            <v>0</v>
          </cell>
        </row>
        <row r="79">
          <cell r="A79" t="str">
            <v>236001</v>
          </cell>
          <cell r="B79" t="str">
            <v>Accrued tax-state/local</v>
          </cell>
          <cell r="C79">
            <v>0</v>
          </cell>
          <cell r="D79">
            <v>0</v>
          </cell>
        </row>
        <row r="80">
          <cell r="A80" t="str">
            <v>236002</v>
          </cell>
          <cell r="B80" t="str">
            <v>Accrued taxes-Fed</v>
          </cell>
          <cell r="C80">
            <v>0</v>
          </cell>
          <cell r="D80">
            <v>0</v>
          </cell>
        </row>
        <row r="81">
          <cell r="A81" t="str">
            <v>236004</v>
          </cell>
          <cell r="B81" t="str">
            <v>Use Tax Payable</v>
          </cell>
          <cell r="C81">
            <v>0</v>
          </cell>
          <cell r="D81">
            <v>0</v>
          </cell>
        </row>
        <row r="82">
          <cell r="A82" t="str">
            <v>236052</v>
          </cell>
          <cell r="B82" t="str">
            <v>Accrued taxes-Fed ManageCo</v>
          </cell>
          <cell r="C82">
            <v>0</v>
          </cell>
          <cell r="D82">
            <v>0</v>
          </cell>
        </row>
        <row r="83">
          <cell r="A83" t="str">
            <v>237000</v>
          </cell>
          <cell r="B83" t="str">
            <v>Interest accrued</v>
          </cell>
          <cell r="C83">
            <v>0</v>
          </cell>
          <cell r="D83">
            <v>0</v>
          </cell>
        </row>
        <row r="84">
          <cell r="A84" t="str">
            <v>242000</v>
          </cell>
          <cell r="B84" t="str">
            <v>Other Misc Liabilities</v>
          </cell>
          <cell r="C84">
            <v>0</v>
          </cell>
          <cell r="D84">
            <v>0</v>
          </cell>
        </row>
        <row r="85">
          <cell r="A85" t="str">
            <v>242004</v>
          </cell>
          <cell r="B85" t="e">
            <v>#N/A</v>
          </cell>
          <cell r="C85">
            <v>0</v>
          </cell>
          <cell r="D85">
            <v>0</v>
          </cell>
        </row>
        <row r="86">
          <cell r="A86" t="str">
            <v>242101</v>
          </cell>
          <cell r="B86" t="str">
            <v>Accrued Bonuses / Incentives</v>
          </cell>
          <cell r="C86">
            <v>0</v>
          </cell>
          <cell r="D86">
            <v>0</v>
          </cell>
        </row>
        <row r="87">
          <cell r="A87" t="str">
            <v>242102</v>
          </cell>
          <cell r="B87" t="str">
            <v>Accrued Restructuring</v>
          </cell>
          <cell r="C87">
            <v>0</v>
          </cell>
          <cell r="D87">
            <v>0</v>
          </cell>
        </row>
        <row r="88">
          <cell r="A88" t="str">
            <v>242111</v>
          </cell>
          <cell r="B88" t="str">
            <v>Accrued Bonus / Incent Capital</v>
          </cell>
          <cell r="C88">
            <v>0</v>
          </cell>
          <cell r="D88">
            <v>0</v>
          </cell>
        </row>
        <row r="89">
          <cell r="A89" t="str">
            <v>252001</v>
          </cell>
          <cell r="B89" t="str">
            <v>Cust advance for construction</v>
          </cell>
          <cell r="C89">
            <v>0</v>
          </cell>
          <cell r="D89">
            <v>0</v>
          </cell>
        </row>
        <row r="90">
          <cell r="A90" t="str">
            <v>254000</v>
          </cell>
          <cell r="B90" t="str">
            <v>Other regulatory liabilities</v>
          </cell>
          <cell r="C90">
            <v>0</v>
          </cell>
          <cell r="D90">
            <v>0</v>
          </cell>
        </row>
        <row r="91">
          <cell r="A91" t="str">
            <v>254002</v>
          </cell>
          <cell r="B91" t="str">
            <v>Other reg liab EDIT FERC only</v>
          </cell>
          <cell r="C91">
            <v>0</v>
          </cell>
          <cell r="D91">
            <v>0</v>
          </cell>
        </row>
        <row r="92">
          <cell r="A92" t="str">
            <v>254004</v>
          </cell>
          <cell r="B92" t="str">
            <v>Regulatory Liability Refund</v>
          </cell>
          <cell r="C92">
            <v>0</v>
          </cell>
          <cell r="D92">
            <v>0</v>
          </cell>
        </row>
        <row r="93">
          <cell r="A93" t="str">
            <v>282001</v>
          </cell>
          <cell r="B93" t="str">
            <v>Def FIT - Liberal Depr ManageC</v>
          </cell>
          <cell r="C93">
            <v>0</v>
          </cell>
          <cell r="D93">
            <v>0</v>
          </cell>
        </row>
        <row r="94">
          <cell r="A94" t="str">
            <v>282002</v>
          </cell>
          <cell r="B94" t="str">
            <v>Def SIT - Liberal Depr MaangeC</v>
          </cell>
          <cell r="C94">
            <v>0</v>
          </cell>
          <cell r="D94">
            <v>0</v>
          </cell>
        </row>
        <row r="95">
          <cell r="A95" t="str">
            <v>282051</v>
          </cell>
          <cell r="B95" t="str">
            <v>Def FIT - Liberal Depr FERC on</v>
          </cell>
          <cell r="C95">
            <v>0</v>
          </cell>
          <cell r="D95">
            <v>0</v>
          </cell>
        </row>
        <row r="96">
          <cell r="A96" t="str">
            <v>282052</v>
          </cell>
          <cell r="B96" t="str">
            <v>Def SIT - Liberal Depr FERC on</v>
          </cell>
          <cell r="C96">
            <v>0</v>
          </cell>
          <cell r="D96">
            <v>0</v>
          </cell>
        </row>
        <row r="97">
          <cell r="A97" t="str">
            <v>283000</v>
          </cell>
          <cell r="B97" t="str">
            <v>Other Def inc tax ManageCo</v>
          </cell>
          <cell r="C97">
            <v>0</v>
          </cell>
          <cell r="D97">
            <v>0</v>
          </cell>
        </row>
        <row r="98">
          <cell r="A98" t="str">
            <v>283050</v>
          </cell>
          <cell r="B98" t="str">
            <v>Other Def inc tax ManageCo</v>
          </cell>
          <cell r="C98">
            <v>0</v>
          </cell>
          <cell r="D98">
            <v>0</v>
          </cell>
        </row>
        <row r="99">
          <cell r="A99" t="str">
            <v>403000</v>
          </cell>
          <cell r="B99" t="str">
            <v>Depreciation expense</v>
          </cell>
          <cell r="C99">
            <v>0</v>
          </cell>
          <cell r="D99">
            <v>0</v>
          </cell>
        </row>
        <row r="100">
          <cell r="A100" t="str">
            <v>403200</v>
          </cell>
          <cell r="B100" t="str">
            <v>Depr Exp - Common Use Assets</v>
          </cell>
          <cell r="C100">
            <v>0</v>
          </cell>
          <cell r="D100">
            <v>0</v>
          </cell>
        </row>
        <row r="101">
          <cell r="A101" t="str">
            <v>404000</v>
          </cell>
          <cell r="B101" t="str">
            <v>Amort / depl - utility plant</v>
          </cell>
          <cell r="C101">
            <v>0</v>
          </cell>
          <cell r="D101">
            <v>0</v>
          </cell>
        </row>
        <row r="102">
          <cell r="A102" t="str">
            <v>404200</v>
          </cell>
          <cell r="B102" t="str">
            <v>Amort Exp - Common Use Assets</v>
          </cell>
          <cell r="C102">
            <v>0</v>
          </cell>
          <cell r="D102">
            <v>0</v>
          </cell>
        </row>
        <row r="103">
          <cell r="A103" t="str">
            <v>407300</v>
          </cell>
          <cell r="B103" t="str">
            <v>Regulatory debits</v>
          </cell>
          <cell r="C103">
            <v>0</v>
          </cell>
          <cell r="D103">
            <v>0</v>
          </cell>
        </row>
        <row r="104">
          <cell r="A104" t="str">
            <v>407400</v>
          </cell>
          <cell r="B104" t="str">
            <v>Regulatory credits</v>
          </cell>
          <cell r="C104">
            <v>0</v>
          </cell>
          <cell r="D104">
            <v>0</v>
          </cell>
        </row>
        <row r="105">
          <cell r="A105" t="str">
            <v>408100</v>
          </cell>
          <cell r="B105" t="str">
            <v>Taxes - other than income tax</v>
          </cell>
          <cell r="C105">
            <v>0</v>
          </cell>
          <cell r="D105">
            <v>0</v>
          </cell>
        </row>
        <row r="106">
          <cell r="A106" t="str">
            <v>408103</v>
          </cell>
          <cell r="B106" t="str">
            <v>TOIT - Use Tax</v>
          </cell>
          <cell r="C106">
            <v>0</v>
          </cell>
          <cell r="D106">
            <v>0</v>
          </cell>
        </row>
        <row r="107">
          <cell r="A107" t="str">
            <v>408110</v>
          </cell>
          <cell r="B107" t="str">
            <v>Property Tax Exp</v>
          </cell>
          <cell r="C107">
            <v>0</v>
          </cell>
          <cell r="D107">
            <v>0</v>
          </cell>
        </row>
        <row r="108">
          <cell r="A108" t="str">
            <v>408153</v>
          </cell>
          <cell r="B108" t="str">
            <v>Income TOIT - Use Tax</v>
          </cell>
          <cell r="C108">
            <v>0</v>
          </cell>
          <cell r="D108">
            <v>0</v>
          </cell>
        </row>
        <row r="109">
          <cell r="A109" t="str">
            <v>409100</v>
          </cell>
          <cell r="B109" t="str">
            <v>Federal inc taxes - FERC only</v>
          </cell>
          <cell r="C109">
            <v>0</v>
          </cell>
          <cell r="D109">
            <v>0</v>
          </cell>
        </row>
        <row r="110">
          <cell r="A110" t="str">
            <v>409150</v>
          </cell>
          <cell r="B110" t="str">
            <v>Federal inc taxes - ManageCo</v>
          </cell>
          <cell r="C110">
            <v>0</v>
          </cell>
          <cell r="D110">
            <v>0</v>
          </cell>
        </row>
        <row r="111">
          <cell r="A111" t="str">
            <v>409250</v>
          </cell>
          <cell r="B111" t="str">
            <v>Inc taxes - oth inc/ded Manage</v>
          </cell>
          <cell r="C111">
            <v>0</v>
          </cell>
          <cell r="D111">
            <v>0</v>
          </cell>
        </row>
        <row r="112">
          <cell r="A112" t="str">
            <v>410100</v>
          </cell>
          <cell r="B112" t="str">
            <v>Def inc tax ManageCo</v>
          </cell>
          <cell r="C112">
            <v>0</v>
          </cell>
          <cell r="D112">
            <v>0</v>
          </cell>
        </row>
        <row r="113">
          <cell r="A113" t="str">
            <v>410150</v>
          </cell>
          <cell r="B113" t="str">
            <v>Def inc tax FERC only</v>
          </cell>
          <cell r="C113">
            <v>0</v>
          </cell>
          <cell r="D113">
            <v>0</v>
          </cell>
        </row>
        <row r="114">
          <cell r="A114" t="str">
            <v>410250</v>
          </cell>
          <cell r="B114" t="str">
            <v>Def inc tax other inc FERC onl</v>
          </cell>
          <cell r="C114">
            <v>0</v>
          </cell>
          <cell r="D114">
            <v>0</v>
          </cell>
        </row>
        <row r="115">
          <cell r="A115" t="str">
            <v>411100</v>
          </cell>
          <cell r="B115" t="str">
            <v>Def inc tax - Cr ManageCo</v>
          </cell>
          <cell r="C115">
            <v>0</v>
          </cell>
          <cell r="D115">
            <v>0</v>
          </cell>
        </row>
        <row r="116">
          <cell r="A116" t="str">
            <v>411150</v>
          </cell>
          <cell r="B116" t="str">
            <v>Def inc tax - Cr FERC only</v>
          </cell>
          <cell r="C116">
            <v>0</v>
          </cell>
          <cell r="D116">
            <v>0</v>
          </cell>
        </row>
        <row r="117">
          <cell r="A117" t="str">
            <v>411250</v>
          </cell>
          <cell r="B117" t="str">
            <v>Def inc tax Cr oth inc FERC on</v>
          </cell>
          <cell r="C117">
            <v>0</v>
          </cell>
          <cell r="D117">
            <v>0</v>
          </cell>
        </row>
        <row r="118">
          <cell r="A118" t="str">
            <v>411700</v>
          </cell>
          <cell r="B118" t="str">
            <v>Loss from disp of util plant</v>
          </cell>
          <cell r="C118">
            <v>0</v>
          </cell>
          <cell r="D118">
            <v>0</v>
          </cell>
        </row>
        <row r="119">
          <cell r="A119" t="str">
            <v>418100</v>
          </cell>
          <cell r="B119" t="str">
            <v>Equity in earnings of subs Co</v>
          </cell>
          <cell r="C119">
            <v>0</v>
          </cell>
          <cell r="D119">
            <v>0</v>
          </cell>
        </row>
        <row r="120">
          <cell r="A120" t="str">
            <v>418105</v>
          </cell>
          <cell r="B120" t="str">
            <v>Equity in earn of subs GAAP on</v>
          </cell>
          <cell r="C120">
            <v>0</v>
          </cell>
          <cell r="D120">
            <v>0</v>
          </cell>
        </row>
        <row r="121">
          <cell r="A121" t="str">
            <v>418110</v>
          </cell>
          <cell r="B121" t="str">
            <v>Equity in earn of subs FERC</v>
          </cell>
          <cell r="C121">
            <v>0</v>
          </cell>
          <cell r="D121">
            <v>0</v>
          </cell>
        </row>
        <row r="122">
          <cell r="A122" t="str">
            <v>419100</v>
          </cell>
          <cell r="B122" t="str">
            <v>Allow other funds use in const</v>
          </cell>
          <cell r="C122">
            <v>0</v>
          </cell>
          <cell r="D122">
            <v>0</v>
          </cell>
        </row>
        <row r="123">
          <cell r="A123" t="str">
            <v>421000</v>
          </cell>
          <cell r="B123" t="str">
            <v>Misc non-operating income</v>
          </cell>
          <cell r="C123">
            <v>0</v>
          </cell>
          <cell r="D123">
            <v>0</v>
          </cell>
        </row>
        <row r="124">
          <cell r="A124" t="str">
            <v>421010</v>
          </cell>
          <cell r="B124" t="str">
            <v>Interest Carry Char - Debt GWT</v>
          </cell>
          <cell r="C124">
            <v>0</v>
          </cell>
          <cell r="D124">
            <v>0</v>
          </cell>
        </row>
        <row r="125">
          <cell r="A125" t="str">
            <v>421020</v>
          </cell>
          <cell r="B125" t="str">
            <v>Interest Carry Char - Equi GWT</v>
          </cell>
          <cell r="C125">
            <v>0</v>
          </cell>
          <cell r="D125">
            <v>0</v>
          </cell>
        </row>
        <row r="126">
          <cell r="A126" t="str">
            <v>421030</v>
          </cell>
          <cell r="B126" t="str">
            <v>Interest Carry Char - Debt GWT</v>
          </cell>
          <cell r="C126">
            <v>0</v>
          </cell>
          <cell r="D126">
            <v>0</v>
          </cell>
        </row>
        <row r="127">
          <cell r="A127" t="str">
            <v>425100</v>
          </cell>
          <cell r="B127" t="str">
            <v>Misc amortization</v>
          </cell>
          <cell r="C127">
            <v>0</v>
          </cell>
          <cell r="D127">
            <v>0</v>
          </cell>
        </row>
        <row r="128">
          <cell r="A128" t="str">
            <v>426100</v>
          </cell>
          <cell r="B128" t="str">
            <v>Donations</v>
          </cell>
          <cell r="C128">
            <v>0</v>
          </cell>
          <cell r="D128">
            <v>0</v>
          </cell>
        </row>
        <row r="129">
          <cell r="A129" t="str">
            <v>426300</v>
          </cell>
          <cell r="B129" t="str">
            <v>Penalties</v>
          </cell>
          <cell r="C129">
            <v>0</v>
          </cell>
          <cell r="D129">
            <v>0</v>
          </cell>
        </row>
        <row r="130">
          <cell r="A130" t="str">
            <v>426400</v>
          </cell>
          <cell r="B130" t="str">
            <v>Civic / political expenses</v>
          </cell>
          <cell r="C130">
            <v>0</v>
          </cell>
          <cell r="D130">
            <v>0</v>
          </cell>
        </row>
        <row r="131">
          <cell r="A131" t="str">
            <v>426500</v>
          </cell>
          <cell r="B131" t="str">
            <v>Other deductions</v>
          </cell>
          <cell r="C131">
            <v>0</v>
          </cell>
          <cell r="D131">
            <v>0</v>
          </cell>
        </row>
        <row r="132">
          <cell r="A132" t="str">
            <v>426501</v>
          </cell>
          <cell r="B132" t="str">
            <v>Loss on Extinguishment of Debt</v>
          </cell>
          <cell r="C132">
            <v>0</v>
          </cell>
          <cell r="D132">
            <v>0</v>
          </cell>
        </row>
        <row r="133">
          <cell r="A133" t="str">
            <v>427000</v>
          </cell>
          <cell r="B133" t="str">
            <v>Interest on LT debt</v>
          </cell>
          <cell r="C133">
            <v>0</v>
          </cell>
          <cell r="D133">
            <v>0</v>
          </cell>
        </row>
        <row r="134">
          <cell r="A134" t="str">
            <v>428000</v>
          </cell>
          <cell r="B134" t="str">
            <v>Amort on debt discount and exp</v>
          </cell>
          <cell r="C134">
            <v>0</v>
          </cell>
          <cell r="D134">
            <v>0</v>
          </cell>
        </row>
        <row r="135">
          <cell r="A135" t="str">
            <v>428100</v>
          </cell>
          <cell r="B135" t="str">
            <v>Amort - loss on reacquire debt</v>
          </cell>
          <cell r="C135">
            <v>0</v>
          </cell>
          <cell r="D135">
            <v>0</v>
          </cell>
        </row>
        <row r="136">
          <cell r="A136" t="str">
            <v>431000</v>
          </cell>
          <cell r="B136" t="str">
            <v>Other interest expense</v>
          </cell>
          <cell r="C136">
            <v>0</v>
          </cell>
          <cell r="D136">
            <v>0</v>
          </cell>
        </row>
        <row r="137">
          <cell r="A137" t="str">
            <v>432000</v>
          </cell>
          <cell r="B137" t="str">
            <v>Allow borrow funds const Cr</v>
          </cell>
          <cell r="C137">
            <v>0</v>
          </cell>
          <cell r="D137">
            <v>0</v>
          </cell>
        </row>
        <row r="138">
          <cell r="A138" t="str">
            <v>454000</v>
          </cell>
          <cell r="B138" t="str">
            <v>Rent from electric property</v>
          </cell>
          <cell r="C138">
            <v>0</v>
          </cell>
          <cell r="D138">
            <v>0</v>
          </cell>
        </row>
        <row r="139">
          <cell r="A139" t="str">
            <v>456000</v>
          </cell>
          <cell r="B139" t="str">
            <v>Other Electric Revenues</v>
          </cell>
          <cell r="C139">
            <v>0</v>
          </cell>
          <cell r="D139">
            <v>0</v>
          </cell>
        </row>
        <row r="140">
          <cell r="A140" t="str">
            <v>456100</v>
          </cell>
          <cell r="B140" t="str">
            <v>Rev trans of elec to others</v>
          </cell>
          <cell r="C140">
            <v>0</v>
          </cell>
          <cell r="D140">
            <v>0</v>
          </cell>
        </row>
        <row r="141">
          <cell r="A141" t="str">
            <v>457100</v>
          </cell>
          <cell r="B141" t="str">
            <v>Direct I_C Sales - FERC</v>
          </cell>
          <cell r="C141">
            <v>0</v>
          </cell>
          <cell r="D141">
            <v>0</v>
          </cell>
        </row>
        <row r="142">
          <cell r="A142" t="str">
            <v>457200</v>
          </cell>
          <cell r="B142" t="str">
            <v>Indirect I_C Sales - FERC</v>
          </cell>
          <cell r="C142">
            <v>0</v>
          </cell>
          <cell r="D142">
            <v>0</v>
          </cell>
        </row>
        <row r="143">
          <cell r="A143" t="str">
            <v>457300</v>
          </cell>
          <cell r="B143" t="str">
            <v>Use of Capital I_C Sales</v>
          </cell>
          <cell r="C143">
            <v>0</v>
          </cell>
          <cell r="D143">
            <v>0</v>
          </cell>
        </row>
        <row r="144">
          <cell r="A144" t="str">
            <v>458100</v>
          </cell>
          <cell r="B144" t="str">
            <v>Direct I_C Sales - Ercot</v>
          </cell>
          <cell r="C144">
            <v>0</v>
          </cell>
          <cell r="D144">
            <v>0</v>
          </cell>
        </row>
        <row r="145">
          <cell r="A145" t="str">
            <v>458200</v>
          </cell>
          <cell r="B145" t="str">
            <v>Indirect I_C Sales ¿ Non-FERC</v>
          </cell>
          <cell r="C145">
            <v>0</v>
          </cell>
          <cell r="D145">
            <v>0</v>
          </cell>
        </row>
        <row r="146">
          <cell r="A146" t="str">
            <v>458300</v>
          </cell>
          <cell r="B146" t="str">
            <v>Use of Capital I_C Sales Ercot</v>
          </cell>
          <cell r="C146">
            <v>0</v>
          </cell>
          <cell r="D146">
            <v>0</v>
          </cell>
        </row>
        <row r="147">
          <cell r="A147" t="str">
            <v>560000</v>
          </cell>
          <cell r="B147" t="str">
            <v>Operating supervision/engineer</v>
          </cell>
          <cell r="C147">
            <v>0</v>
          </cell>
          <cell r="D147">
            <v>0</v>
          </cell>
        </row>
        <row r="148">
          <cell r="A148" t="str">
            <v>560001</v>
          </cell>
          <cell r="B148" t="str">
            <v>Contract Admin - O&amp;M and Capi</v>
          </cell>
          <cell r="C148">
            <v>0</v>
          </cell>
          <cell r="D148">
            <v>0</v>
          </cell>
        </row>
        <row r="149">
          <cell r="A149" t="str">
            <v>561100</v>
          </cell>
          <cell r="B149" t="str">
            <v>Load dispatch - reliability</v>
          </cell>
          <cell r="C149">
            <v>0</v>
          </cell>
          <cell r="D149">
            <v>0</v>
          </cell>
        </row>
        <row r="150">
          <cell r="A150" t="str">
            <v>561400</v>
          </cell>
          <cell r="B150" t="str">
            <v>Schd sys control dispatch</v>
          </cell>
          <cell r="C150">
            <v>0</v>
          </cell>
          <cell r="D150">
            <v>0</v>
          </cell>
        </row>
        <row r="151">
          <cell r="A151" t="str">
            <v>561500</v>
          </cell>
          <cell r="B151" t="str">
            <v>Prelim Survey and Investigatio</v>
          </cell>
          <cell r="C151">
            <v>0</v>
          </cell>
          <cell r="D151">
            <v>0</v>
          </cell>
        </row>
        <row r="152">
          <cell r="A152" t="str">
            <v>561501</v>
          </cell>
          <cell r="B152" t="str">
            <v>Reliab Plan and Standards Deve</v>
          </cell>
          <cell r="C152">
            <v>0</v>
          </cell>
          <cell r="D152">
            <v>0</v>
          </cell>
        </row>
        <row r="153">
          <cell r="A153" t="str">
            <v>561502</v>
          </cell>
          <cell r="B153" t="str">
            <v>Compliance - NERC</v>
          </cell>
          <cell r="C153">
            <v>0</v>
          </cell>
          <cell r="D153">
            <v>0</v>
          </cell>
        </row>
        <row r="154">
          <cell r="A154" t="str">
            <v>561503</v>
          </cell>
          <cell r="B154" t="str">
            <v>Compliance - Regulatory</v>
          </cell>
          <cell r="C154">
            <v>0</v>
          </cell>
          <cell r="D154">
            <v>0</v>
          </cell>
        </row>
        <row r="155">
          <cell r="A155" t="str">
            <v>561504</v>
          </cell>
          <cell r="B155" t="str">
            <v>Transmission Planning</v>
          </cell>
          <cell r="C155">
            <v>0</v>
          </cell>
          <cell r="D155">
            <v>0</v>
          </cell>
        </row>
        <row r="156">
          <cell r="A156" t="str">
            <v>561555</v>
          </cell>
          <cell r="B156" t="str">
            <v>Rel plan / standard dev LIDAR</v>
          </cell>
          <cell r="C156">
            <v>0</v>
          </cell>
          <cell r="D156">
            <v>0</v>
          </cell>
        </row>
        <row r="157">
          <cell r="A157" t="str">
            <v>561700</v>
          </cell>
          <cell r="B157" t="str">
            <v>Generation interconnect study</v>
          </cell>
          <cell r="C157">
            <v>0</v>
          </cell>
          <cell r="D157">
            <v>0</v>
          </cell>
        </row>
        <row r="158">
          <cell r="A158" t="str">
            <v>561750</v>
          </cell>
          <cell r="B158" t="str">
            <v>Generat intercon study -Income</v>
          </cell>
          <cell r="C158">
            <v>0</v>
          </cell>
          <cell r="D158">
            <v>0</v>
          </cell>
        </row>
        <row r="159">
          <cell r="A159" t="str">
            <v>562000</v>
          </cell>
          <cell r="B159" t="str">
            <v>Station expenses</v>
          </cell>
          <cell r="C159">
            <v>0</v>
          </cell>
          <cell r="D159">
            <v>0</v>
          </cell>
        </row>
        <row r="160">
          <cell r="A160" t="str">
            <v>563000</v>
          </cell>
          <cell r="B160" t="str">
            <v>Overhead line expense</v>
          </cell>
          <cell r="C160">
            <v>0</v>
          </cell>
          <cell r="D160">
            <v>0</v>
          </cell>
        </row>
        <row r="161">
          <cell r="A161" t="str">
            <v>566000</v>
          </cell>
          <cell r="B161" t="str">
            <v>Misc trans expenses</v>
          </cell>
          <cell r="C161">
            <v>0</v>
          </cell>
          <cell r="D161">
            <v>0</v>
          </cell>
        </row>
        <row r="162">
          <cell r="A162" t="str">
            <v>566030</v>
          </cell>
          <cell r="B162" t="str">
            <v>Reg Asset Amortization</v>
          </cell>
          <cell r="C162">
            <v>0</v>
          </cell>
          <cell r="D162">
            <v>0</v>
          </cell>
        </row>
        <row r="163">
          <cell r="A163" t="str">
            <v>566040</v>
          </cell>
          <cell r="B163" t="str">
            <v>Reg Asset Amort GAAP only</v>
          </cell>
          <cell r="C163">
            <v>0</v>
          </cell>
          <cell r="D163">
            <v>0</v>
          </cell>
        </row>
        <row r="164">
          <cell r="A164" t="str">
            <v>566050</v>
          </cell>
          <cell r="B164" t="str">
            <v>Reg Asset Amort FERC only</v>
          </cell>
          <cell r="C164">
            <v>0</v>
          </cell>
          <cell r="D164">
            <v>0</v>
          </cell>
        </row>
        <row r="165">
          <cell r="A165" t="str">
            <v>567000</v>
          </cell>
          <cell r="B165" t="str">
            <v>Rents</v>
          </cell>
          <cell r="C165">
            <v>0</v>
          </cell>
          <cell r="D165">
            <v>0</v>
          </cell>
        </row>
        <row r="166">
          <cell r="A166" t="str">
            <v>568000</v>
          </cell>
          <cell r="B166" t="str">
            <v>Maint super / engineer</v>
          </cell>
          <cell r="C166">
            <v>0</v>
          </cell>
          <cell r="D166">
            <v>0</v>
          </cell>
        </row>
        <row r="167">
          <cell r="A167" t="str">
            <v>569200</v>
          </cell>
          <cell r="B167" t="str">
            <v>Maint of computer software</v>
          </cell>
          <cell r="C167">
            <v>0</v>
          </cell>
          <cell r="D167">
            <v>0</v>
          </cell>
        </row>
        <row r="168">
          <cell r="A168" t="str">
            <v>570000</v>
          </cell>
          <cell r="B168" t="str">
            <v>Maint of station equipment</v>
          </cell>
          <cell r="C168">
            <v>0</v>
          </cell>
          <cell r="D168">
            <v>0</v>
          </cell>
        </row>
        <row r="169">
          <cell r="A169" t="str">
            <v>571000</v>
          </cell>
          <cell r="B169" t="str">
            <v>Maint of overhead lines</v>
          </cell>
          <cell r="C169">
            <v>0</v>
          </cell>
          <cell r="D169">
            <v>0</v>
          </cell>
        </row>
        <row r="170">
          <cell r="A170" t="str">
            <v>573000</v>
          </cell>
          <cell r="B170" t="str">
            <v>Maint of misc trans plant</v>
          </cell>
          <cell r="C170">
            <v>0</v>
          </cell>
          <cell r="D170">
            <v>0</v>
          </cell>
        </row>
        <row r="171">
          <cell r="A171" t="str">
            <v>580000</v>
          </cell>
          <cell r="B171" t="str">
            <v>Oper supervision and engineeri</v>
          </cell>
          <cell r="C171">
            <v>0</v>
          </cell>
          <cell r="D171">
            <v>0</v>
          </cell>
        </row>
        <row r="172">
          <cell r="A172" t="str">
            <v>582000</v>
          </cell>
          <cell r="B172" t="str">
            <v>Station expense</v>
          </cell>
          <cell r="C172">
            <v>0</v>
          </cell>
          <cell r="D172">
            <v>0</v>
          </cell>
        </row>
        <row r="173">
          <cell r="A173" t="str">
            <v>583000</v>
          </cell>
          <cell r="B173" t="str">
            <v>Overhead line expense</v>
          </cell>
          <cell r="C173">
            <v>0</v>
          </cell>
          <cell r="D173">
            <v>0</v>
          </cell>
        </row>
        <row r="174">
          <cell r="A174" t="str">
            <v>590000</v>
          </cell>
          <cell r="B174" t="str">
            <v>Maint supervision and engieeri</v>
          </cell>
          <cell r="C174">
            <v>0</v>
          </cell>
          <cell r="D174">
            <v>0</v>
          </cell>
        </row>
        <row r="175">
          <cell r="A175" t="str">
            <v>592000</v>
          </cell>
          <cell r="B175" t="str">
            <v>Maint of station equipment</v>
          </cell>
          <cell r="C175">
            <v>0</v>
          </cell>
          <cell r="D175">
            <v>0</v>
          </cell>
        </row>
        <row r="176">
          <cell r="A176" t="str">
            <v>593000</v>
          </cell>
          <cell r="B176" t="str">
            <v>Maintenance of overhead lines</v>
          </cell>
          <cell r="C176">
            <v>0</v>
          </cell>
          <cell r="D176">
            <v>0</v>
          </cell>
        </row>
        <row r="177">
          <cell r="A177" t="str">
            <v>912000</v>
          </cell>
          <cell r="B177" t="str">
            <v>Demonstrating and selling</v>
          </cell>
          <cell r="C177">
            <v>0</v>
          </cell>
          <cell r="D177">
            <v>0</v>
          </cell>
        </row>
        <row r="178">
          <cell r="A178" t="str">
            <v>920000</v>
          </cell>
          <cell r="B178" t="str">
            <v>Other Admin / General salaries</v>
          </cell>
          <cell r="C178">
            <v>0</v>
          </cell>
          <cell r="D178">
            <v>0</v>
          </cell>
        </row>
        <row r="179">
          <cell r="A179" t="str">
            <v>920001</v>
          </cell>
          <cell r="B179" t="str">
            <v>Bar Activities (Legal)</v>
          </cell>
          <cell r="C179">
            <v>0</v>
          </cell>
          <cell r="D179">
            <v>0</v>
          </cell>
        </row>
        <row r="180">
          <cell r="A180" t="str">
            <v>920002</v>
          </cell>
          <cell r="B180" t="str">
            <v>Board of Directors Activities</v>
          </cell>
          <cell r="C180">
            <v>0</v>
          </cell>
          <cell r="D180">
            <v>0</v>
          </cell>
        </row>
        <row r="181">
          <cell r="A181" t="str">
            <v>920003</v>
          </cell>
          <cell r="B181" t="str">
            <v>Budgeting /Forecasting</v>
          </cell>
          <cell r="C181">
            <v>0</v>
          </cell>
          <cell r="D181">
            <v>0</v>
          </cell>
        </row>
        <row r="182">
          <cell r="A182" t="str">
            <v>920004</v>
          </cell>
          <cell r="B182" t="str">
            <v>Communications - External</v>
          </cell>
          <cell r="C182">
            <v>0</v>
          </cell>
          <cell r="D182">
            <v>0</v>
          </cell>
        </row>
        <row r="183">
          <cell r="A183" t="str">
            <v>920005</v>
          </cell>
          <cell r="B183" t="str">
            <v>Communications - Internal</v>
          </cell>
          <cell r="C183">
            <v>0</v>
          </cell>
          <cell r="D183">
            <v>0</v>
          </cell>
        </row>
        <row r="184">
          <cell r="A184" t="str">
            <v>920006</v>
          </cell>
          <cell r="B184" t="str">
            <v>Development Activities</v>
          </cell>
          <cell r="C184">
            <v>0</v>
          </cell>
          <cell r="D184">
            <v>0</v>
          </cell>
        </row>
        <row r="185">
          <cell r="A185" t="str">
            <v>920007</v>
          </cell>
          <cell r="B185" t="str">
            <v>Executive Management</v>
          </cell>
          <cell r="C185">
            <v>0</v>
          </cell>
          <cell r="D185">
            <v>0</v>
          </cell>
        </row>
        <row r="186">
          <cell r="A186" t="str">
            <v>920008</v>
          </cell>
          <cell r="B186" t="str">
            <v>FERC Formula Rate</v>
          </cell>
          <cell r="C186">
            <v>0</v>
          </cell>
          <cell r="D186">
            <v>0</v>
          </cell>
        </row>
        <row r="187">
          <cell r="A187" t="str">
            <v>920009</v>
          </cell>
          <cell r="B187" t="str">
            <v>Financial Reporting - External</v>
          </cell>
          <cell r="C187">
            <v>0</v>
          </cell>
          <cell r="D187">
            <v>0</v>
          </cell>
        </row>
        <row r="188">
          <cell r="A188" t="str">
            <v>920010</v>
          </cell>
          <cell r="B188" t="str">
            <v>Financial Reporting - Internal</v>
          </cell>
          <cell r="C188">
            <v>0</v>
          </cell>
          <cell r="D188">
            <v>0</v>
          </cell>
        </row>
        <row r="189">
          <cell r="A189" t="str">
            <v>920011</v>
          </cell>
          <cell r="B189" t="str">
            <v>General Accounting Activities</v>
          </cell>
          <cell r="C189">
            <v>0</v>
          </cell>
          <cell r="D189">
            <v>0</v>
          </cell>
        </row>
        <row r="190">
          <cell r="A190" t="str">
            <v>920012</v>
          </cell>
          <cell r="B190" t="str">
            <v>General Corporate Activities</v>
          </cell>
          <cell r="C190">
            <v>0</v>
          </cell>
          <cell r="D190">
            <v>0</v>
          </cell>
        </row>
        <row r="191">
          <cell r="A191" t="str">
            <v>920013</v>
          </cell>
          <cell r="B191" t="str">
            <v>HR Activities</v>
          </cell>
          <cell r="C191">
            <v>0</v>
          </cell>
          <cell r="D191">
            <v>0</v>
          </cell>
        </row>
        <row r="192">
          <cell r="A192" t="str">
            <v>920014</v>
          </cell>
          <cell r="B192" t="str">
            <v>IT Activities</v>
          </cell>
          <cell r="C192">
            <v>0</v>
          </cell>
          <cell r="D192">
            <v>0</v>
          </cell>
        </row>
        <row r="193">
          <cell r="A193" t="str">
            <v>920015</v>
          </cell>
          <cell r="B193" t="str">
            <v>Modeling</v>
          </cell>
          <cell r="C193">
            <v>0</v>
          </cell>
          <cell r="D193">
            <v>0</v>
          </cell>
        </row>
        <row r="194">
          <cell r="A194" t="str">
            <v>920016</v>
          </cell>
          <cell r="B194" t="str">
            <v>Professional Education &amp; Licen</v>
          </cell>
          <cell r="C194">
            <v>0</v>
          </cell>
          <cell r="D194">
            <v>0</v>
          </cell>
        </row>
        <row r="195">
          <cell r="A195" t="str">
            <v>920017</v>
          </cell>
          <cell r="B195" t="str">
            <v>RTO Stakeholder Activities</v>
          </cell>
          <cell r="C195">
            <v>0</v>
          </cell>
          <cell r="D195">
            <v>0</v>
          </cell>
        </row>
        <row r="196">
          <cell r="A196" t="str">
            <v>920018</v>
          </cell>
          <cell r="B196" t="str">
            <v>Taxes</v>
          </cell>
          <cell r="C196">
            <v>0</v>
          </cell>
          <cell r="D196">
            <v>0</v>
          </cell>
        </row>
        <row r="197">
          <cell r="A197" t="str">
            <v>920019</v>
          </cell>
          <cell r="B197" t="str">
            <v>Training</v>
          </cell>
          <cell r="C197">
            <v>0</v>
          </cell>
          <cell r="D197">
            <v>0</v>
          </cell>
        </row>
        <row r="198">
          <cell r="A198" t="str">
            <v>920020</v>
          </cell>
          <cell r="B198" t="str">
            <v>Treasury</v>
          </cell>
          <cell r="C198">
            <v>0</v>
          </cell>
          <cell r="D198">
            <v>0</v>
          </cell>
        </row>
        <row r="199">
          <cell r="A199" t="str">
            <v>920021</v>
          </cell>
          <cell r="B199" t="str">
            <v>Contract Administration-Genera</v>
          </cell>
          <cell r="C199">
            <v>0</v>
          </cell>
          <cell r="D199">
            <v>0</v>
          </cell>
        </row>
        <row r="200">
          <cell r="A200" t="str">
            <v>920022</v>
          </cell>
          <cell r="B200" t="str">
            <v>Debt Financing</v>
          </cell>
          <cell r="C200">
            <v>0</v>
          </cell>
          <cell r="D200">
            <v>0</v>
          </cell>
        </row>
        <row r="201">
          <cell r="A201" t="str">
            <v>920024</v>
          </cell>
          <cell r="B201" t="str">
            <v>Legislat Sup_Excluding Lobbyi</v>
          </cell>
          <cell r="C201">
            <v>0</v>
          </cell>
          <cell r="D201">
            <v>0</v>
          </cell>
        </row>
        <row r="202">
          <cell r="A202" t="str">
            <v>920050</v>
          </cell>
          <cell r="B202" t="str">
            <v>Income - Other Admin / Gen sal</v>
          </cell>
          <cell r="C202">
            <v>0</v>
          </cell>
          <cell r="D202">
            <v>0</v>
          </cell>
        </row>
        <row r="203">
          <cell r="A203" t="str">
            <v>920090</v>
          </cell>
          <cell r="B203" t="str">
            <v>Other Admin / Gen Sal - MgmtCo</v>
          </cell>
          <cell r="C203">
            <v>0</v>
          </cell>
          <cell r="D203">
            <v>0</v>
          </cell>
        </row>
        <row r="204">
          <cell r="A204" t="str">
            <v>920200</v>
          </cell>
          <cell r="B204" t="str">
            <v>Severance_Retention</v>
          </cell>
          <cell r="C204">
            <v>0</v>
          </cell>
          <cell r="D204">
            <v>0</v>
          </cell>
        </row>
        <row r="205">
          <cell r="A205" t="str">
            <v>921000</v>
          </cell>
          <cell r="B205" t="str">
            <v>Other Office supply / expense</v>
          </cell>
          <cell r="C205">
            <v>0</v>
          </cell>
          <cell r="D205">
            <v>0</v>
          </cell>
        </row>
        <row r="206">
          <cell r="A206" t="str">
            <v>921001</v>
          </cell>
          <cell r="B206" t="str">
            <v>Bar Activities (Legal)</v>
          </cell>
          <cell r="C206">
            <v>0</v>
          </cell>
          <cell r="D206">
            <v>0</v>
          </cell>
        </row>
        <row r="207">
          <cell r="A207" t="str">
            <v>921002</v>
          </cell>
          <cell r="B207" t="str">
            <v>Board of Directors Activities</v>
          </cell>
          <cell r="C207">
            <v>0</v>
          </cell>
          <cell r="D207">
            <v>0</v>
          </cell>
        </row>
        <row r="208">
          <cell r="A208" t="str">
            <v>921003</v>
          </cell>
          <cell r="B208" t="str">
            <v>Budgeting /Forecasting</v>
          </cell>
          <cell r="C208">
            <v>0</v>
          </cell>
          <cell r="D208">
            <v>0</v>
          </cell>
        </row>
        <row r="209">
          <cell r="A209" t="str">
            <v>921004</v>
          </cell>
          <cell r="B209" t="str">
            <v>Communications - External</v>
          </cell>
          <cell r="C209">
            <v>0</v>
          </cell>
          <cell r="D209">
            <v>0</v>
          </cell>
        </row>
        <row r="210">
          <cell r="A210" t="str">
            <v>921005</v>
          </cell>
          <cell r="B210" t="str">
            <v>Communications - Internal</v>
          </cell>
          <cell r="C210">
            <v>0</v>
          </cell>
          <cell r="D210">
            <v>0</v>
          </cell>
        </row>
        <row r="211">
          <cell r="A211" t="str">
            <v>921006</v>
          </cell>
          <cell r="B211" t="str">
            <v>Development Activities</v>
          </cell>
          <cell r="C211">
            <v>0</v>
          </cell>
          <cell r="D211">
            <v>0</v>
          </cell>
        </row>
        <row r="212">
          <cell r="A212" t="str">
            <v>921007</v>
          </cell>
          <cell r="B212" t="str">
            <v>Executive Management</v>
          </cell>
          <cell r="C212">
            <v>0</v>
          </cell>
          <cell r="D212">
            <v>0</v>
          </cell>
        </row>
        <row r="213">
          <cell r="A213" t="str">
            <v>921011</v>
          </cell>
          <cell r="B213" t="str">
            <v>General Accounting Activities</v>
          </cell>
          <cell r="C213">
            <v>0</v>
          </cell>
          <cell r="D213">
            <v>0</v>
          </cell>
        </row>
        <row r="214">
          <cell r="A214" t="str">
            <v>921012</v>
          </cell>
          <cell r="B214" t="str">
            <v>General Corporate Activities</v>
          </cell>
          <cell r="C214">
            <v>0</v>
          </cell>
          <cell r="D214">
            <v>0</v>
          </cell>
        </row>
        <row r="215">
          <cell r="A215" t="str">
            <v>921013</v>
          </cell>
          <cell r="B215" t="str">
            <v>HR Activities</v>
          </cell>
          <cell r="C215">
            <v>0</v>
          </cell>
          <cell r="D215">
            <v>0</v>
          </cell>
        </row>
        <row r="216">
          <cell r="A216" t="str">
            <v>921014</v>
          </cell>
          <cell r="B216" t="str">
            <v>IT Activities</v>
          </cell>
          <cell r="C216">
            <v>0</v>
          </cell>
          <cell r="D216">
            <v>0</v>
          </cell>
        </row>
        <row r="217">
          <cell r="A217" t="str">
            <v>921015</v>
          </cell>
          <cell r="B217" t="str">
            <v>Modeling</v>
          </cell>
          <cell r="C217">
            <v>0</v>
          </cell>
          <cell r="D217">
            <v>0</v>
          </cell>
        </row>
        <row r="218">
          <cell r="A218" t="str">
            <v>921016</v>
          </cell>
          <cell r="B218" t="str">
            <v>Profess Education &amp; Licenses</v>
          </cell>
          <cell r="C218">
            <v>0</v>
          </cell>
          <cell r="D218">
            <v>0</v>
          </cell>
        </row>
        <row r="219">
          <cell r="A219" t="str">
            <v>921017</v>
          </cell>
          <cell r="B219" t="str">
            <v>RTO Stakeholder Activities</v>
          </cell>
          <cell r="C219">
            <v>0</v>
          </cell>
          <cell r="D219">
            <v>0</v>
          </cell>
        </row>
        <row r="220">
          <cell r="A220" t="str">
            <v>921018</v>
          </cell>
          <cell r="B220" t="str">
            <v>Taxes</v>
          </cell>
          <cell r="C220">
            <v>0</v>
          </cell>
          <cell r="D220">
            <v>0</v>
          </cell>
        </row>
        <row r="221">
          <cell r="A221" t="str">
            <v>921019</v>
          </cell>
          <cell r="B221" t="str">
            <v>Training</v>
          </cell>
          <cell r="C221">
            <v>0</v>
          </cell>
          <cell r="D221">
            <v>0</v>
          </cell>
        </row>
        <row r="222">
          <cell r="A222" t="str">
            <v>921022</v>
          </cell>
          <cell r="B222" t="str">
            <v>Debt Financing</v>
          </cell>
          <cell r="C222">
            <v>0</v>
          </cell>
          <cell r="D222">
            <v>0</v>
          </cell>
        </row>
        <row r="223">
          <cell r="A223" t="str">
            <v>921050</v>
          </cell>
          <cell r="B223" t="str">
            <v>Income - Office supply / exp</v>
          </cell>
          <cell r="C223">
            <v>0</v>
          </cell>
          <cell r="D223">
            <v>0</v>
          </cell>
        </row>
        <row r="224">
          <cell r="A224" t="str">
            <v>921070</v>
          </cell>
          <cell r="B224" t="str">
            <v>Oth Off supply/exp - FERC only</v>
          </cell>
          <cell r="C224">
            <v>0</v>
          </cell>
          <cell r="D224">
            <v>0</v>
          </cell>
        </row>
        <row r="225">
          <cell r="A225" t="str">
            <v>921071</v>
          </cell>
          <cell r="B225" t="str">
            <v>Other Office supply / expense</v>
          </cell>
          <cell r="C225">
            <v>0</v>
          </cell>
          <cell r="D225">
            <v>0</v>
          </cell>
        </row>
        <row r="226">
          <cell r="A226" t="str">
            <v>921080</v>
          </cell>
          <cell r="B226" t="str">
            <v>Other Off suppl Heartland Only</v>
          </cell>
          <cell r="C226">
            <v>0</v>
          </cell>
          <cell r="D226">
            <v>0</v>
          </cell>
        </row>
        <row r="227">
          <cell r="A227" t="str">
            <v>922000</v>
          </cell>
          <cell r="B227" t="str">
            <v>Admin expenses transferred CR</v>
          </cell>
          <cell r="C227">
            <v>0</v>
          </cell>
          <cell r="D227">
            <v>0</v>
          </cell>
        </row>
        <row r="228">
          <cell r="A228" t="str">
            <v>923000</v>
          </cell>
          <cell r="B228" t="str">
            <v>Other outside services employ</v>
          </cell>
          <cell r="C228">
            <v>0</v>
          </cell>
          <cell r="D228">
            <v>0</v>
          </cell>
        </row>
        <row r="229">
          <cell r="A229" t="str">
            <v>923001</v>
          </cell>
          <cell r="B229" t="str">
            <v>ServiceCo Depreciation</v>
          </cell>
          <cell r="C229">
            <v>0</v>
          </cell>
          <cell r="D229">
            <v>0</v>
          </cell>
        </row>
        <row r="230">
          <cell r="A230" t="str">
            <v>923022</v>
          </cell>
          <cell r="B230" t="str">
            <v>Outside Services - Recruiting</v>
          </cell>
          <cell r="C230">
            <v>0</v>
          </cell>
          <cell r="D230">
            <v>0</v>
          </cell>
        </row>
        <row r="231">
          <cell r="A231" t="str">
            <v>923023</v>
          </cell>
          <cell r="B231" t="str">
            <v>Debt Financing</v>
          </cell>
          <cell r="C231">
            <v>0</v>
          </cell>
          <cell r="D231">
            <v>0</v>
          </cell>
        </row>
        <row r="232">
          <cell r="A232" t="str">
            <v>923050</v>
          </cell>
          <cell r="B232" t="str">
            <v>Income - Outside services</v>
          </cell>
          <cell r="C232">
            <v>0</v>
          </cell>
          <cell r="D232">
            <v>0</v>
          </cell>
        </row>
        <row r="233">
          <cell r="A233" t="str">
            <v>923070</v>
          </cell>
          <cell r="B233" t="str">
            <v>Oth outside ser empl FERC only</v>
          </cell>
          <cell r="C233">
            <v>0</v>
          </cell>
          <cell r="D233">
            <v>0</v>
          </cell>
        </row>
        <row r="234">
          <cell r="A234" t="str">
            <v>923080</v>
          </cell>
          <cell r="B234" t="str">
            <v>Outside Services Heartland Onl</v>
          </cell>
          <cell r="C234">
            <v>0</v>
          </cell>
          <cell r="D234">
            <v>0</v>
          </cell>
        </row>
        <row r="235">
          <cell r="A235" t="str">
            <v>923090</v>
          </cell>
          <cell r="B235" t="str">
            <v>Oth outside servic empl MgmtCo</v>
          </cell>
          <cell r="C235">
            <v>0</v>
          </cell>
          <cell r="D235">
            <v>0</v>
          </cell>
        </row>
        <row r="236">
          <cell r="A236" t="str">
            <v>923100</v>
          </cell>
          <cell r="B236" t="str">
            <v>Other outside serv employ RTO</v>
          </cell>
          <cell r="C236">
            <v>0</v>
          </cell>
          <cell r="D236">
            <v>0</v>
          </cell>
        </row>
        <row r="237">
          <cell r="A237" t="str">
            <v>923200</v>
          </cell>
          <cell r="B237" t="str">
            <v>Fixed Asset W_O OPCO</v>
          </cell>
          <cell r="C237">
            <v>0</v>
          </cell>
          <cell r="D237">
            <v>0</v>
          </cell>
        </row>
        <row r="238">
          <cell r="A238" t="str">
            <v>923300</v>
          </cell>
          <cell r="B238" t="e">
            <v>#N/A</v>
          </cell>
          <cell r="C238">
            <v>0</v>
          </cell>
          <cell r="D238">
            <v>0</v>
          </cell>
        </row>
        <row r="239">
          <cell r="A239" t="str">
            <v>924000</v>
          </cell>
          <cell r="B239" t="str">
            <v>Property insurance</v>
          </cell>
          <cell r="C239">
            <v>0</v>
          </cell>
          <cell r="D239">
            <v>0</v>
          </cell>
        </row>
        <row r="240">
          <cell r="A240" t="str">
            <v>925000</v>
          </cell>
          <cell r="B240" t="str">
            <v>Other Injuries / Damages</v>
          </cell>
          <cell r="C240">
            <v>0</v>
          </cell>
          <cell r="D240">
            <v>0</v>
          </cell>
        </row>
        <row r="241">
          <cell r="A241" t="str">
            <v>925001</v>
          </cell>
          <cell r="B241" t="str">
            <v>General Liability Insurance</v>
          </cell>
          <cell r="C241">
            <v>0</v>
          </cell>
          <cell r="D241">
            <v>0</v>
          </cell>
        </row>
        <row r="242">
          <cell r="A242" t="str">
            <v>926000</v>
          </cell>
          <cell r="B242" t="str">
            <v>Other Employee pension/benefit</v>
          </cell>
          <cell r="C242">
            <v>0</v>
          </cell>
          <cell r="D242">
            <v>0</v>
          </cell>
        </row>
        <row r="243">
          <cell r="A243" t="str">
            <v>926001</v>
          </cell>
          <cell r="B243" t="str">
            <v>Director &amp; Officer Insurance</v>
          </cell>
          <cell r="C243">
            <v>0</v>
          </cell>
          <cell r="D243">
            <v>0</v>
          </cell>
        </row>
        <row r="244">
          <cell r="A244" t="str">
            <v>926300</v>
          </cell>
          <cell r="B244" t="e">
            <v>#N/A</v>
          </cell>
          <cell r="C244">
            <v>0</v>
          </cell>
          <cell r="D244">
            <v>0</v>
          </cell>
        </row>
        <row r="245">
          <cell r="A245" t="str">
            <v>928000</v>
          </cell>
          <cell r="B245" t="str">
            <v>Regulatory commission exp</v>
          </cell>
          <cell r="C245">
            <v>0</v>
          </cell>
          <cell r="D245">
            <v>0</v>
          </cell>
        </row>
        <row r="246">
          <cell r="A246" t="str">
            <v>928001</v>
          </cell>
          <cell r="B246" t="str">
            <v>Reg Commission work - Fed</v>
          </cell>
          <cell r="C246">
            <v>0</v>
          </cell>
          <cell r="D246">
            <v>0</v>
          </cell>
        </row>
        <row r="247">
          <cell r="A247" t="str">
            <v>928002</v>
          </cell>
          <cell r="B247" t="str">
            <v>Regulatory Comm work - State</v>
          </cell>
          <cell r="C247">
            <v>0</v>
          </cell>
          <cell r="D247">
            <v>0</v>
          </cell>
        </row>
        <row r="248">
          <cell r="A248" t="str">
            <v>930100</v>
          </cell>
          <cell r="B248" t="str">
            <v>General advertising</v>
          </cell>
          <cell r="C248">
            <v>0</v>
          </cell>
          <cell r="D248">
            <v>0</v>
          </cell>
        </row>
        <row r="249">
          <cell r="A249" t="str">
            <v>930150</v>
          </cell>
          <cell r="B249" t="str">
            <v>Income - General advertising</v>
          </cell>
          <cell r="C249">
            <v>0</v>
          </cell>
          <cell r="D249">
            <v>0</v>
          </cell>
        </row>
        <row r="250">
          <cell r="A250" t="str">
            <v>930200</v>
          </cell>
          <cell r="B250" t="str">
            <v>Other misc general expenses</v>
          </cell>
          <cell r="C250">
            <v>0</v>
          </cell>
          <cell r="D250">
            <v>0</v>
          </cell>
        </row>
        <row r="251">
          <cell r="A251" t="str">
            <v>930201</v>
          </cell>
          <cell r="B251" t="str">
            <v>AP "Default" Account</v>
          </cell>
          <cell r="C251">
            <v>0</v>
          </cell>
          <cell r="D251">
            <v>0</v>
          </cell>
        </row>
        <row r="252">
          <cell r="A252" t="str">
            <v>930250</v>
          </cell>
          <cell r="B252" t="str">
            <v>Income - Other misc general</v>
          </cell>
          <cell r="C252">
            <v>0</v>
          </cell>
          <cell r="D252">
            <v>0</v>
          </cell>
        </row>
        <row r="253">
          <cell r="A253" t="str">
            <v>930280</v>
          </cell>
          <cell r="B253" t="str">
            <v>Other Misc Heartland Only</v>
          </cell>
          <cell r="C253">
            <v>0</v>
          </cell>
          <cell r="D253">
            <v>0</v>
          </cell>
        </row>
        <row r="254">
          <cell r="A254" t="str">
            <v>930290</v>
          </cell>
          <cell r="B254" t="str">
            <v>Other misc general exp MgmtCo</v>
          </cell>
          <cell r="C254">
            <v>0</v>
          </cell>
          <cell r="D254">
            <v>0</v>
          </cell>
        </row>
        <row r="255">
          <cell r="A255" t="str">
            <v>931000</v>
          </cell>
          <cell r="B255" t="str">
            <v>Rents - general</v>
          </cell>
          <cell r="C255">
            <v>0</v>
          </cell>
          <cell r="D255">
            <v>0</v>
          </cell>
        </row>
        <row r="256">
          <cell r="A256" t="str">
            <v>931050</v>
          </cell>
          <cell r="B256" t="str">
            <v>Income - Rents - general</v>
          </cell>
          <cell r="C256">
            <v>0</v>
          </cell>
          <cell r="D256">
            <v>0</v>
          </cell>
        </row>
        <row r="257">
          <cell r="A257" t="str">
            <v>931200</v>
          </cell>
          <cell r="B257" t="str">
            <v>Facility Restructuring</v>
          </cell>
          <cell r="C257">
            <v>0</v>
          </cell>
          <cell r="D257">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er Savings"/>
      <sheetName val="PVT View"/>
      <sheetName val="Assumptions"/>
      <sheetName val="Sheet1"/>
      <sheetName val="GridLiance"/>
      <sheetName val="MJMEUC"/>
      <sheetName val="C - Option"/>
      <sheetName val="Consolidated ATRR-1"/>
      <sheetName val="Financial Assumptions"/>
      <sheetName val="Summary"/>
      <sheetName val="BX Reg Recovery %"/>
      <sheetName val="Reg Asset Summary"/>
      <sheetName val="Sheet3"/>
      <sheetName val="Asset Summary (Low)"/>
      <sheetName val="Asset Summary (High)"/>
      <sheetName val="Asset Summary (Expected)"/>
      <sheetName val="REG. ASSET (Direct Costs)"/>
      <sheetName val="REG. ASSET (straight line)"/>
      <sheetName val="Sheet2"/>
      <sheetName val="Reg Assumptions"/>
      <sheetName val="Consolidation detail"/>
      <sheetName val="Sheet5"/>
      <sheetName val="New Consolidation Tab"/>
      <sheetName val="Unidentified"/>
      <sheetName val="VEA "/>
      <sheetName val="TMPA"/>
      <sheetName val="TCEC"/>
      <sheetName val="Reg Asset"/>
      <sheetName val="Rolla"/>
      <sheetName val="IMEA, ENEL, Rochelle"/>
      <sheetName val="ATRR-2"/>
      <sheetName val="Sheet6"/>
      <sheetName val="VEA Inputs"/>
      <sheetName val="10.2.16 High Prob projects"/>
      <sheetName val="CapEx"/>
      <sheetName val="Fixed Assets"/>
      <sheetName val="Exit-1"/>
      <sheetName val="Exit-2"/>
      <sheetName val="capx summary"/>
      <sheetName val="Exit-CapEx"/>
      <sheetName val="Scenarios"/>
      <sheetName val="Che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H16">
            <v>83459.847881562499</v>
          </cell>
        </row>
        <row r="139">
          <cell r="E139">
            <v>0.65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row r="23">
          <cell r="E23">
            <v>93712.379000000001</v>
          </cell>
        </row>
        <row r="28">
          <cell r="E28">
            <v>200600</v>
          </cell>
        </row>
        <row r="30">
          <cell r="E30">
            <v>112863.09002430168</v>
          </cell>
        </row>
        <row r="69">
          <cell r="E69">
            <v>2.5000000000000001E-2</v>
          </cell>
        </row>
        <row r="70">
          <cell r="E70">
            <v>2.5000000000000001E-2</v>
          </cell>
        </row>
        <row r="72">
          <cell r="E72">
            <v>0</v>
          </cell>
        </row>
        <row r="74">
          <cell r="E74">
            <v>4.5583392182490509E-2</v>
          </cell>
        </row>
        <row r="75">
          <cell r="E75">
            <v>0.125</v>
          </cell>
        </row>
        <row r="78">
          <cell r="E78">
            <v>0.10199999999999999</v>
          </cell>
        </row>
        <row r="79">
          <cell r="E79">
            <v>0.6</v>
          </cell>
        </row>
        <row r="81">
          <cell r="E81">
            <v>4.8500000000000001E-2</v>
          </cell>
        </row>
        <row r="82">
          <cell r="E82">
            <v>0.11355384615384613</v>
          </cell>
        </row>
        <row r="83">
          <cell r="E83">
            <v>0.10389836923076921</v>
          </cell>
        </row>
        <row r="84">
          <cell r="E84">
            <v>8.0599999999999991E-2</v>
          </cell>
        </row>
        <row r="86">
          <cell r="E86">
            <v>8.0599999999999991E-2</v>
          </cell>
        </row>
        <row r="89">
          <cell r="E89">
            <v>0</v>
          </cell>
        </row>
        <row r="90">
          <cell r="E90">
            <v>4</v>
          </cell>
        </row>
        <row r="93">
          <cell r="E93">
            <v>0.01</v>
          </cell>
        </row>
        <row r="94">
          <cell r="E94">
            <v>0.01</v>
          </cell>
        </row>
        <row r="97">
          <cell r="E97">
            <v>1.0073E-2</v>
          </cell>
        </row>
        <row r="98">
          <cell r="E98">
            <v>1.0072998702526093E-2</v>
          </cell>
        </row>
        <row r="99">
          <cell r="E99">
            <v>9.41E-3</v>
          </cell>
        </row>
        <row r="104">
          <cell r="E104">
            <v>0.35</v>
          </cell>
        </row>
        <row r="105">
          <cell r="E105">
            <v>0</v>
          </cell>
        </row>
        <row r="106">
          <cell r="E106">
            <v>0.35</v>
          </cell>
        </row>
        <row r="107">
          <cell r="E107">
            <v>0.29299999999999998</v>
          </cell>
        </row>
        <row r="110">
          <cell r="E110">
            <v>1</v>
          </cell>
        </row>
        <row r="126">
          <cell r="E126">
            <v>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Maintenance"/>
      <sheetName val="Validation Tables"/>
    </sheetNames>
    <sheetDataSet>
      <sheetData sheetId="0" refreshError="1"/>
      <sheetData sheetId="1">
        <row r="2">
          <cell r="A2" t="str">
            <v>Bag</v>
          </cell>
        </row>
        <row r="3">
          <cell r="A3" t="str">
            <v>Barrel</v>
          </cell>
        </row>
        <row r="4">
          <cell r="A4" t="str">
            <v>Bottle</v>
          </cell>
        </row>
        <row r="5">
          <cell r="A5" t="str">
            <v>Box</v>
          </cell>
        </row>
        <row r="6">
          <cell r="A6" t="str">
            <v>Can</v>
          </cell>
        </row>
        <row r="7">
          <cell r="A7" t="str">
            <v>Case</v>
          </cell>
        </row>
        <row r="8">
          <cell r="A8" t="str">
            <v>Dozen</v>
          </cell>
        </row>
        <row r="9">
          <cell r="A9" t="str">
            <v>Drum</v>
          </cell>
        </row>
        <row r="10">
          <cell r="A10" t="str">
            <v>Each</v>
          </cell>
        </row>
        <row r="11">
          <cell r="A11" t="str">
            <v>Feet</v>
          </cell>
        </row>
        <row r="12">
          <cell r="A12" t="str">
            <v>Gallon</v>
          </cell>
        </row>
        <row r="13">
          <cell r="A13" t="str">
            <v>Gross</v>
          </cell>
        </row>
        <row r="14">
          <cell r="A14" t="str">
            <v>Hundred</v>
          </cell>
        </row>
        <row r="15">
          <cell r="A15" t="str">
            <v>Kit</v>
          </cell>
        </row>
        <row r="16">
          <cell r="A16" t="str">
            <v>Ounce</v>
          </cell>
        </row>
        <row r="17">
          <cell r="A17" t="str">
            <v>Package</v>
          </cell>
        </row>
        <row r="18">
          <cell r="A18" t="str">
            <v>Pad</v>
          </cell>
        </row>
        <row r="19">
          <cell r="A19" t="str">
            <v>Pair</v>
          </cell>
        </row>
        <row r="20">
          <cell r="A20" t="str">
            <v>Pallet</v>
          </cell>
        </row>
        <row r="21">
          <cell r="A21" t="str">
            <v>Pint</v>
          </cell>
        </row>
        <row r="22">
          <cell r="A22" t="str">
            <v>Pound</v>
          </cell>
        </row>
        <row r="23">
          <cell r="A23" t="str">
            <v>Quart</v>
          </cell>
        </row>
        <row r="24">
          <cell r="A24" t="str">
            <v>Ream</v>
          </cell>
        </row>
        <row r="25">
          <cell r="A25" t="str">
            <v>Roll</v>
          </cell>
        </row>
        <row r="26">
          <cell r="A26" t="str">
            <v>Set</v>
          </cell>
        </row>
        <row r="27">
          <cell r="A27" t="str">
            <v>Square</v>
          </cell>
        </row>
        <row r="28">
          <cell r="A28" t="str">
            <v>Thousand</v>
          </cell>
        </row>
        <row r="29">
          <cell r="A29" t="str">
            <v>Ton</v>
          </cell>
        </row>
        <row r="30">
          <cell r="A30" t="str">
            <v>Tube</v>
          </cell>
        </row>
        <row r="31">
          <cell r="A31" t="str">
            <v>Unit</v>
          </cell>
        </row>
        <row r="32">
          <cell r="A32" t="str">
            <v>Yard</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il 2016 AP Accrual"/>
      <sheetName val="May 2016 AP Accrual"/>
      <sheetName val="June 2016 AP Accrual"/>
      <sheetName val="July 2016 AP Accrual"/>
      <sheetName val="AP 20170308-DATA"/>
      <sheetName val="WOTable"/>
      <sheetName val="July CWIP Adjustments"/>
    </sheetNames>
    <sheetDataSet>
      <sheetData sheetId="0"/>
      <sheetData sheetId="1"/>
      <sheetData sheetId="2"/>
      <sheetData sheetId="3"/>
      <sheetData sheetId="4"/>
      <sheetData sheetId="5">
        <row r="1">
          <cell r="A1" t="str">
            <v>WO #</v>
          </cell>
          <cell r="B1" t="str">
            <v>Project</v>
          </cell>
          <cell r="C1" t="str">
            <v>WO Title</v>
          </cell>
        </row>
        <row r="2">
          <cell r="A2" t="str">
            <v>100</v>
          </cell>
          <cell r="B2" t="str">
            <v>Financial Systems</v>
          </cell>
          <cell r="C2" t="str">
            <v>PeopleSoft Financial SW Ph I</v>
          </cell>
        </row>
        <row r="3">
          <cell r="A3" t="str">
            <v>200</v>
          </cell>
          <cell r="B3" t="str">
            <v>Financial Systems</v>
          </cell>
          <cell r="C3" t="str">
            <v>PowerPlan Financial SW Ph I</v>
          </cell>
        </row>
        <row r="4">
          <cell r="A4" t="str">
            <v>300</v>
          </cell>
          <cell r="B4" t="str">
            <v>Network Equip</v>
          </cell>
          <cell r="C4" t="str">
            <v>Network Equipment Purch 2Q16</v>
          </cell>
        </row>
        <row r="5">
          <cell r="A5" t="str">
            <v>400</v>
          </cell>
          <cell r="B5" t="str">
            <v>Tri-County Expansion - Phase I</v>
          </cell>
          <cell r="C5" t="str">
            <v>Tri-County 115KV Trans Fclty Eng</v>
          </cell>
        </row>
        <row r="6">
          <cell r="A6" t="str">
            <v>500</v>
          </cell>
          <cell r="B6" t="str">
            <v>Chicago Office Buildout</v>
          </cell>
          <cell r="C6" t="str">
            <v>Chgo Office - Leasehold Improvement</v>
          </cell>
        </row>
        <row r="7">
          <cell r="A7" t="str">
            <v>100010</v>
          </cell>
          <cell r="B7" t="str">
            <v>Tri-County Expansion - Phase I</v>
          </cell>
          <cell r="C7" t="str">
            <v>New Trans Line - Powell Corner Sub</v>
          </cell>
        </row>
        <row r="8">
          <cell r="A8" t="str">
            <v>100011</v>
          </cell>
          <cell r="B8" t="str">
            <v>Tri-County Expansion - Phase I</v>
          </cell>
          <cell r="C8" t="str">
            <v>Powell Corner Substation Expansion</v>
          </cell>
        </row>
        <row r="9">
          <cell r="A9" t="str">
            <v>100012</v>
          </cell>
          <cell r="B9" t="str">
            <v>Tri-County Expansion - Phase I</v>
          </cell>
          <cell r="C9" t="str">
            <v>Hovey Substation  Expansion</v>
          </cell>
        </row>
        <row r="10">
          <cell r="A10" t="str">
            <v>100027</v>
          </cell>
          <cell r="B10" t="str">
            <v>Tri-County Expansion - Phase I</v>
          </cell>
          <cell r="C10" t="str">
            <v>Hooker-Jefferson Sub - Brkr Add</v>
          </cell>
        </row>
        <row r="11">
          <cell r="A11">
            <v>100033</v>
          </cell>
          <cell r="B11" t="str">
            <v>Network Equip</v>
          </cell>
          <cell r="C11" t="str">
            <v>Purchase Polycom Phone System</v>
          </cell>
        </row>
        <row r="12">
          <cell r="A12" t="str">
            <v>100001</v>
          </cell>
          <cell r="B12" t="str">
            <v>KC Office Buildout</v>
          </cell>
          <cell r="C12" t="str">
            <v>Kansas City, MO Office Buildout</v>
          </cell>
        </row>
        <row r="13">
          <cell r="A13" t="str">
            <v>100002</v>
          </cell>
          <cell r="B13" t="str">
            <v>TCEC Misc WOs</v>
          </cell>
          <cell r="C13" t="str">
            <v>GridLiance Storm Work Order fr</v>
          </cell>
        </row>
        <row r="14">
          <cell r="A14" t="str">
            <v>100003</v>
          </cell>
          <cell r="B14" t="str">
            <v>TCEC Misc WOs</v>
          </cell>
          <cell r="C14" t="str">
            <v>GridLiance Pole 925211-Burnt XArm</v>
          </cell>
        </row>
        <row r="15">
          <cell r="A15" t="str">
            <v>100004</v>
          </cell>
          <cell r="B15" t="str">
            <v>TCEC Misc WOs</v>
          </cell>
          <cell r="C15" t="str">
            <v>Rpl XArms wPost Type Insulator</v>
          </cell>
        </row>
        <row r="16">
          <cell r="A16" t="str">
            <v>100005</v>
          </cell>
          <cell r="B16" t="str">
            <v>TCEC Misc WOs</v>
          </cell>
          <cell r="C16" t="str">
            <v>Chnge Out XArm Pole 113359</v>
          </cell>
        </row>
        <row r="17">
          <cell r="A17" t="str">
            <v>100006</v>
          </cell>
          <cell r="B17" t="str">
            <v>TCEC Misc WOs</v>
          </cell>
          <cell r="C17" t="str">
            <v>Chnge Out 26' Timber on T-Pole</v>
          </cell>
        </row>
        <row r="18">
          <cell r="A18" t="str">
            <v>100007</v>
          </cell>
          <cell r="B18" t="str">
            <v>Network Equip</v>
          </cell>
          <cell r="C18" t="str">
            <v>75" Monitor &amp; Equip - Board Room</v>
          </cell>
        </row>
        <row r="19">
          <cell r="A19" t="str">
            <v>100008</v>
          </cell>
          <cell r="B19" t="str">
            <v>TCEC Misc WOs</v>
          </cell>
          <cell r="C19" t="str">
            <v>Rpl Burnt Up Switch Jmpr-Elkhart</v>
          </cell>
        </row>
        <row r="20">
          <cell r="A20" t="str">
            <v>100009</v>
          </cell>
          <cell r="B20" t="str">
            <v>Tri-County Lobo Line</v>
          </cell>
          <cell r="C20" t="str">
            <v>115 kV Line Tap to TCEC Lobo Sub</v>
          </cell>
        </row>
        <row r="21">
          <cell r="A21" t="str">
            <v>100013</v>
          </cell>
          <cell r="B21" t="str">
            <v>Network Equip</v>
          </cell>
          <cell r="C21" t="str">
            <v>Network Equipment Purchases 3Q16</v>
          </cell>
        </row>
        <row r="22">
          <cell r="A22" t="str">
            <v>100014</v>
          </cell>
          <cell r="B22" t="str">
            <v>Network Equip</v>
          </cell>
          <cell r="C22" t="str">
            <v>Network Equipment Purchases 4Q16</v>
          </cell>
        </row>
        <row r="23">
          <cell r="A23" t="str">
            <v>100016</v>
          </cell>
          <cell r="B23" t="str">
            <v>Operations Software</v>
          </cell>
          <cell r="C23" t="str">
            <v>PSS®E Software Purchase</v>
          </cell>
        </row>
        <row r="24">
          <cell r="A24" t="str">
            <v>100017</v>
          </cell>
          <cell r="B24" t="str">
            <v>Financial Systems</v>
          </cell>
          <cell r="C24" t="str">
            <v>PeopleSoft - Phase II</v>
          </cell>
        </row>
        <row r="25">
          <cell r="A25" t="str">
            <v>100018</v>
          </cell>
          <cell r="B25" t="str">
            <v>TCEC Misc WOs</v>
          </cell>
          <cell r="C25" t="str">
            <v>POLE CHANGEOUT - ACCIDENT</v>
          </cell>
        </row>
        <row r="26">
          <cell r="A26" t="str">
            <v>100019</v>
          </cell>
          <cell r="B26" t="str">
            <v>Other Software</v>
          </cell>
          <cell r="C26" t="str">
            <v>GridLiance Website</v>
          </cell>
        </row>
        <row r="27">
          <cell r="A27" t="str">
            <v>100021</v>
          </cell>
          <cell r="B27" t="str">
            <v>Austin Office Buildout</v>
          </cell>
          <cell r="C27" t="str">
            <v>Austin, TX Office Build Out</v>
          </cell>
        </row>
        <row r="28">
          <cell r="A28" t="str">
            <v>100022</v>
          </cell>
          <cell r="B28" t="str">
            <v>TCEC Misc WOs</v>
          </cell>
          <cell r="C28" t="str">
            <v>Crossarm changeout Line ID Y2.7</v>
          </cell>
        </row>
        <row r="29">
          <cell r="A29" t="str">
            <v>100024</v>
          </cell>
          <cell r="B29" t="str">
            <v>TCEC Misc WOs</v>
          </cell>
          <cell r="C29" t="str">
            <v>Y5-Y5.1 Change framing on T-Pole</v>
          </cell>
        </row>
        <row r="30">
          <cell r="A30" t="str">
            <v>100025</v>
          </cell>
          <cell r="B30" t="str">
            <v>TCEC Misc WOs</v>
          </cell>
          <cell r="C30" t="str">
            <v>Y5-Y5-Change out x-arm on pole</v>
          </cell>
        </row>
        <row r="31">
          <cell r="A31" t="str">
            <v>100026</v>
          </cell>
          <cell r="B31" t="str">
            <v>TCEC Misc WOs</v>
          </cell>
          <cell r="C31" t="str">
            <v>Y3.2  - C/O Poletop on 5 Trans Pole</v>
          </cell>
        </row>
        <row r="32">
          <cell r="A32" t="str">
            <v>100028</v>
          </cell>
          <cell r="B32" t="str">
            <v>TCEC Misc WOs</v>
          </cell>
          <cell r="C32" t="str">
            <v>RPL Insulator on GOAB</v>
          </cell>
        </row>
        <row r="33">
          <cell r="A33" t="str">
            <v>100029</v>
          </cell>
          <cell r="B33" t="str">
            <v>TCEC Misc WOs</v>
          </cell>
          <cell r="C33" t="str">
            <v>RPL A/C Unit Cole Sub</v>
          </cell>
        </row>
        <row r="34">
          <cell r="A34" t="str">
            <v>100030</v>
          </cell>
          <cell r="B34" t="str">
            <v>TCEC Misc WOs</v>
          </cell>
          <cell r="C34" t="str">
            <v>C/O 5 Arms and 2 full structur</v>
          </cell>
        </row>
        <row r="35">
          <cell r="A35" t="str">
            <v>100031</v>
          </cell>
          <cell r="B35" t="str">
            <v>TCEC Misc WOs</v>
          </cell>
          <cell r="C35" t="str">
            <v>C/O 1 3-Pole &amp; 2 1-Pole Struct</v>
          </cell>
        </row>
        <row r="36">
          <cell r="A36" t="str">
            <v>100032</v>
          </cell>
          <cell r="B36" t="str">
            <v>Tri-County Texas Cnty</v>
          </cell>
          <cell r="C36" t="str">
            <v>2-OCB C/O w/2-SF6 Brks -Texas Cnty</v>
          </cell>
        </row>
      </sheetData>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ttachment H"/>
      <sheetName val="1-Project Rev Req"/>
      <sheetName val="2-Incentive ROE"/>
      <sheetName val="3-Project True-up"/>
      <sheetName val="4- Rate Base"/>
      <sheetName val="4a-ADIT Projection"/>
      <sheetName val="4b-ADIT Projection Proration"/>
      <sheetName val="4c- ADIT BOY"/>
      <sheetName val="4d- ADIT EOY"/>
      <sheetName val="4e-ADIT True-up"/>
      <sheetName val="4f-ADIT True-up Proration"/>
      <sheetName val="5-P3 Support"/>
      <sheetName val="6-True-Up Interest"/>
      <sheetName val="7 - PBOP"/>
      <sheetName val="8-Construction Loan"/>
      <sheetName val="9 - Const Loan True-up"/>
      <sheetName val="10-Dep Rates"/>
      <sheetName val="Tax Support=&gt;&gt;"/>
      <sheetName val="Deferreds"/>
      <sheetName val="Provision"/>
      <sheetName val="Rate Mitigation Calc"/>
      <sheetName val="ADIT Rate Mitigation Support"/>
      <sheetName val="Tax_Fcst ADIT"/>
      <sheetName val="11-Wholesale Distribution"/>
      <sheetName val="11a-Wholesale Distribution "/>
      <sheetName val="12 Wholesale Dist True-Up"/>
    </sheetNames>
    <sheetDataSet>
      <sheetData sheetId="0">
        <row r="84">
          <cell r="D84">
            <v>9579105.9850080665</v>
          </cell>
        </row>
        <row r="104">
          <cell r="D104">
            <v>136934.47021054768</v>
          </cell>
        </row>
        <row r="134">
          <cell r="D134">
            <v>608614.6933405468</v>
          </cell>
        </row>
        <row r="141">
          <cell r="D141">
            <v>136239.50467542824</v>
          </cell>
        </row>
        <row r="152">
          <cell r="D152">
            <v>176176.45794406001</v>
          </cell>
        </row>
        <row r="155">
          <cell r="D155">
            <v>0.24417935000000002</v>
          </cell>
        </row>
        <row r="210">
          <cell r="I210">
            <v>3.6819549132947979E-2</v>
          </cell>
        </row>
        <row r="211">
          <cell r="I211">
            <v>0</v>
          </cell>
        </row>
        <row r="212">
          <cell r="I212">
            <v>6.1799999999999994E-2</v>
          </cell>
        </row>
      </sheetData>
      <sheetData sheetId="1"/>
      <sheetData sheetId="2"/>
      <sheetData sheetId="3"/>
      <sheetData sheetId="4">
        <row r="44">
          <cell r="F44">
            <v>-830782.57899999991</v>
          </cell>
          <cell r="G44">
            <v>0</v>
          </cell>
          <cell r="H44">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ed CAR"/>
      <sheetName val="Dashboard"/>
      <sheetName val="CAR Actual"/>
      <sheetName val="Pivot"/>
      <sheetName val="Contingency Recon"/>
      <sheetName val="GL Details"/>
      <sheetName val="Sheet2"/>
      <sheetName val="Sheet1"/>
    </sheetNames>
    <sheetDataSet>
      <sheetData sheetId="0">
        <row r="27">
          <cell r="H27">
            <v>944700</v>
          </cell>
        </row>
      </sheetData>
      <sheetData sheetId="1"/>
      <sheetData sheetId="2">
        <row r="32">
          <cell r="J32">
            <v>0</v>
          </cell>
        </row>
      </sheetData>
      <sheetData sheetId="3"/>
      <sheetData sheetId="4"/>
      <sheetData sheetId="5"/>
      <sheetData sheetId="6"/>
      <sheetData sheetId="7">
        <row r="6">
          <cell r="B6" t="str">
            <v>1011 - Exec</v>
          </cell>
          <cell r="K6" t="str">
            <v>Yes</v>
          </cell>
        </row>
        <row r="7">
          <cell r="B7" t="str">
            <v>1021 - Fin</v>
          </cell>
          <cell r="K7" t="str">
            <v>No</v>
          </cell>
        </row>
        <row r="8">
          <cell r="B8" t="str">
            <v>1024 - IT</v>
          </cell>
        </row>
        <row r="9">
          <cell r="B9" t="str">
            <v>1031 - Legal</v>
          </cell>
        </row>
        <row r="10">
          <cell r="B10" t="str">
            <v>1041 - HR</v>
          </cell>
        </row>
        <row r="11">
          <cell r="B11" t="str">
            <v>1061 - Oper</v>
          </cell>
        </row>
        <row r="12">
          <cell r="B12" t="str">
            <v>1521 - TBC Ops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ing Margin"/>
      <sheetName val="Main Calculations"/>
      <sheetName val="Liquids and Other Input"/>
      <sheetName val="PVR"/>
      <sheetName val="Producer Detail"/>
      <sheetName val="R3 Page 1"/>
      <sheetName val="R3 Page 2"/>
      <sheetName val="Meter Producer Xref"/>
      <sheetName val="Producer"/>
      <sheetName val="PLT INCOME STATEMENT"/>
      <sheetName val="Distances"/>
      <sheetName val="CABOT 25th"/>
      <sheetName val="COKINOS"/>
      <sheetName val="CONOCO"/>
      <sheetName val="GCGG"/>
      <sheetName val="TC OIL"/>
      <sheetName val="APACHE"/>
      <sheetName val="BOPCO"/>
      <sheetName val="CABOT EOM"/>
      <sheetName val="CHAPARRAL"/>
      <sheetName val="CHESNUT"/>
      <sheetName val="CIMA"/>
      <sheetName val="CINCO"/>
      <sheetName val="COPANO"/>
      <sheetName val="CORONADO"/>
      <sheetName val="DAVISPET"/>
      <sheetName val="DELTA"/>
      <sheetName val="ELAND"/>
      <sheetName val="EOG"/>
      <sheetName val="HP"/>
      <sheetName val="HEDRICK"/>
      <sheetName val="KAISER"/>
      <sheetName val="KALER"/>
      <sheetName val="LAMAR"/>
      <sheetName val="LEGEND"/>
      <sheetName val="MAGNUM"/>
      <sheetName val="MARINER"/>
      <sheetName val="ONYX"/>
      <sheetName val="OSPREY"/>
      <sheetName val="PALACE"/>
      <sheetName val="PETROGULF"/>
      <sheetName val="PETRO HUNT"/>
      <sheetName val="POGO"/>
      <sheetName val="REEF"/>
      <sheetName val="RINCON"/>
      <sheetName val="ROYAL"/>
      <sheetName val="SABCO"/>
      <sheetName val="SANDEL"/>
      <sheetName val="SANDALWOOD"/>
      <sheetName val="SHORELINE"/>
      <sheetName val="S CENTRAL"/>
      <sheetName val="SPUR"/>
      <sheetName val="STERLING"/>
      <sheetName val="TEXANA"/>
      <sheetName val="TX CRUDE"/>
      <sheetName val="UPSTREAM"/>
      <sheetName val="VIRTEX"/>
      <sheetName val="W&amp;T"/>
      <sheetName val="WYNN"/>
      <sheetName val="XTO"/>
    </sheetNames>
    <sheetDataSet>
      <sheetData sheetId="0" refreshError="1"/>
      <sheetData sheetId="1" refreshError="1"/>
      <sheetData sheetId="2" refreshError="1">
        <row r="4">
          <cell r="B4">
            <v>39995</v>
          </cell>
        </row>
        <row r="16">
          <cell r="B16">
            <v>3.85</v>
          </cell>
        </row>
        <row r="55">
          <cell r="C55">
            <v>12012</v>
          </cell>
        </row>
        <row r="56">
          <cell r="C56">
            <v>8234</v>
          </cell>
        </row>
        <row r="57">
          <cell r="C57">
            <v>3111</v>
          </cell>
        </row>
        <row r="59">
          <cell r="C59">
            <v>-667</v>
          </cell>
        </row>
        <row r="65">
          <cell r="C65">
            <v>286</v>
          </cell>
        </row>
        <row r="66">
          <cell r="C66">
            <v>74</v>
          </cell>
        </row>
        <row r="67">
          <cell r="C67">
            <v>-16</v>
          </cell>
        </row>
        <row r="70">
          <cell r="C70">
            <v>196</v>
          </cell>
        </row>
        <row r="75">
          <cell r="C75">
            <v>1154</v>
          </cell>
        </row>
        <row r="80">
          <cell r="C80">
            <v>499912</v>
          </cell>
        </row>
        <row r="81">
          <cell r="C81">
            <v>865630</v>
          </cell>
        </row>
        <row r="82">
          <cell r="C82">
            <v>294845</v>
          </cell>
        </row>
        <row r="83">
          <cell r="C83">
            <v>241236</v>
          </cell>
        </row>
        <row r="84">
          <cell r="C84">
            <v>513146</v>
          </cell>
        </row>
        <row r="85">
          <cell r="C85">
            <v>2414769</v>
          </cell>
        </row>
        <row r="89">
          <cell r="C89">
            <v>2882501</v>
          </cell>
        </row>
        <row r="90">
          <cell r="C90">
            <v>1229729</v>
          </cell>
        </row>
        <row r="91">
          <cell r="C91">
            <v>502743</v>
          </cell>
        </row>
        <row r="92">
          <cell r="C92">
            <v>362723</v>
          </cell>
        </row>
        <row r="93">
          <cell r="C93">
            <v>561018</v>
          </cell>
        </row>
        <row r="94">
          <cell r="C94">
            <v>5538714</v>
          </cell>
        </row>
        <row r="99">
          <cell r="D99">
            <v>18807</v>
          </cell>
        </row>
        <row r="100">
          <cell r="D100">
            <v>31611</v>
          </cell>
        </row>
        <row r="101">
          <cell r="D101">
            <v>9064</v>
          </cell>
        </row>
        <row r="102">
          <cell r="D102">
            <v>7694</v>
          </cell>
        </row>
        <row r="103">
          <cell r="D103">
            <v>13629</v>
          </cell>
        </row>
        <row r="105">
          <cell r="D105">
            <v>80788</v>
          </cell>
        </row>
        <row r="110">
          <cell r="D110">
            <v>33179</v>
          </cell>
        </row>
        <row r="111">
          <cell r="D111">
            <v>79291</v>
          </cell>
        </row>
        <row r="112">
          <cell r="D112">
            <v>29382</v>
          </cell>
        </row>
        <row r="113">
          <cell r="D113">
            <v>25022</v>
          </cell>
        </row>
        <row r="114">
          <cell r="D114">
            <v>59028</v>
          </cell>
        </row>
        <row r="116">
          <cell r="D116">
            <v>225822</v>
          </cell>
        </row>
        <row r="126">
          <cell r="C126">
            <v>2017949</v>
          </cell>
          <cell r="D126">
            <v>2270292</v>
          </cell>
        </row>
        <row r="128">
          <cell r="C128">
            <v>2069618</v>
          </cell>
          <cell r="D128">
            <v>2326325</v>
          </cell>
        </row>
        <row r="139">
          <cell r="C139">
            <v>57776</v>
          </cell>
          <cell r="D139">
            <v>60712</v>
          </cell>
        </row>
        <row r="140">
          <cell r="C140">
            <v>28888</v>
          </cell>
          <cell r="D140">
            <v>30356</v>
          </cell>
        </row>
        <row r="141">
          <cell r="C141">
            <v>28888</v>
          </cell>
          <cell r="D141">
            <v>30356</v>
          </cell>
        </row>
        <row r="155">
          <cell r="D155">
            <v>-80</v>
          </cell>
        </row>
        <row r="157">
          <cell r="C157">
            <v>2018905</v>
          </cell>
          <cell r="D157">
            <v>2272788</v>
          </cell>
        </row>
      </sheetData>
      <sheetData sheetId="3" refreshError="1"/>
      <sheetData sheetId="4" refreshError="1"/>
      <sheetData sheetId="5" refreshError="1"/>
      <sheetData sheetId="6" refreshError="1"/>
      <sheetData sheetId="7" refreshError="1"/>
      <sheetData sheetId="8" refreshError="1"/>
      <sheetData sheetId="9" refreshError="1">
        <row r="58">
          <cell r="B58">
            <v>31</v>
          </cell>
        </row>
      </sheetData>
      <sheetData sheetId="10" refreshError="1">
        <row r="5">
          <cell r="C5">
            <v>2</v>
          </cell>
        </row>
        <row r="41">
          <cell r="C41">
            <v>28</v>
          </cell>
        </row>
        <row r="43">
          <cell r="C43">
            <v>30</v>
          </cell>
        </row>
        <row r="47">
          <cell r="C47">
            <v>34</v>
          </cell>
        </row>
        <row r="48">
          <cell r="C48">
            <v>35</v>
          </cell>
        </row>
        <row r="49">
          <cell r="C49">
            <v>36</v>
          </cell>
        </row>
        <row r="50">
          <cell r="C50">
            <v>37</v>
          </cell>
        </row>
        <row r="51">
          <cell r="C51">
            <v>38</v>
          </cell>
        </row>
        <row r="60">
          <cell r="C60">
            <v>47</v>
          </cell>
        </row>
        <row r="66">
          <cell r="C66">
            <v>53</v>
          </cell>
        </row>
        <row r="72">
          <cell r="C72">
            <v>59</v>
          </cell>
        </row>
        <row r="80">
          <cell r="C80">
            <v>67</v>
          </cell>
        </row>
        <row r="84">
          <cell r="C84">
            <v>71</v>
          </cell>
        </row>
        <row r="88">
          <cell r="C88">
            <v>75</v>
          </cell>
        </row>
        <row r="90">
          <cell r="C90">
            <v>77</v>
          </cell>
        </row>
        <row r="92">
          <cell r="C92">
            <v>79</v>
          </cell>
        </row>
        <row r="98">
          <cell r="C98">
            <v>85</v>
          </cell>
        </row>
        <row r="104">
          <cell r="C104">
            <v>91</v>
          </cell>
        </row>
        <row r="105">
          <cell r="C105">
            <v>92</v>
          </cell>
        </row>
        <row r="121">
          <cell r="C121">
            <v>108</v>
          </cell>
        </row>
        <row r="128">
          <cell r="C128">
            <v>115</v>
          </cell>
        </row>
        <row r="131">
          <cell r="C131">
            <v>118</v>
          </cell>
        </row>
        <row r="132">
          <cell r="C132">
            <v>119</v>
          </cell>
        </row>
        <row r="133">
          <cell r="C133">
            <v>120</v>
          </cell>
        </row>
        <row r="134">
          <cell r="C134">
            <v>121</v>
          </cell>
        </row>
        <row r="135">
          <cell r="C135">
            <v>122</v>
          </cell>
        </row>
        <row r="136">
          <cell r="C136">
            <v>123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ntents"/>
      <sheetName val="Changes"/>
      <sheetName val="Charts"/>
      <sheetName val="Inputs"/>
      <sheetName val="Equity (Q)"/>
      <sheetName val="CIAR Tables"/>
      <sheetName val="Ops (Q)"/>
      <sheetName val="Decision Metrics"/>
      <sheetName val="Cash (Q)"/>
      <sheetName val="Reg Model (A)"/>
      <sheetName val="Input Array (A)"/>
      <sheetName val="CIM Input Filter (A)"/>
      <sheetName val="Capex  (Q)"/>
      <sheetName val="US Tax D&amp;A (A)"/>
      <sheetName val="Book D&amp;A (A)"/>
      <sheetName val="Aust Tax D&amp;A (A)"/>
      <sheetName val="Tax (Q)"/>
      <sheetName val="Tax (A)"/>
      <sheetName val="Debt (Q)"/>
      <sheetName val="Fin. Stmts (Q)"/>
      <sheetName val="Fin. Stmts (A)"/>
      <sheetName val="DCF (A)"/>
      <sheetName val="Databook"/>
      <sheetName val="Checks (Q)"/>
      <sheetName val="CreditCalc (A)"/>
      <sheetName val="CreditChart"/>
      <sheetName val="Tornado"/>
      <sheetName val="BBI (Q)"/>
      <sheetName val="Issues"/>
      <sheetName val="Headcount"/>
      <sheetName val="minnesota equity 26aug05 Board_"/>
    </sheetNames>
    <sheetDataSet>
      <sheetData sheetId="0"/>
      <sheetData sheetId="1"/>
      <sheetData sheetId="2" refreshError="1">
        <row r="11">
          <cell r="C11" t="str">
            <v>This Financial Model has been prepared and provided by Babcock &amp; Brown Pty Ltd</v>
          </cell>
        </row>
        <row r="12">
          <cell r="C12" t="str">
            <v>("B&amp;B"). The obligations imposed in respect of your NDA with B&amp;B</v>
          </cell>
        </row>
        <row r="13">
          <cell r="C13" t="str">
            <v>is incorporated herein as if set out in full.</v>
          </cell>
        </row>
        <row r="15">
          <cell r="C15" t="str">
            <v>The recipient receives and uses this Model entirely at its own risk. The Model has not</v>
          </cell>
        </row>
        <row r="16">
          <cell r="C16" t="str">
            <v>been audited or otherwise verified. B&amp;B disclaims any liability for errors or omissions</v>
          </cell>
        </row>
        <row r="17">
          <cell r="C17" t="str">
            <v>that may be contained herein. No representation, warranty or undertaking (express</v>
          </cell>
        </row>
        <row r="18">
          <cell r="C18" t="str">
            <v>or implied) is made and no responsibility is accepted by B&amp;B or any of its related</v>
          </cell>
        </row>
        <row r="19">
          <cell r="C19" t="str">
            <v>entities or their respective directors, officers, associates or advisers as to the</v>
          </cell>
        </row>
        <row r="20">
          <cell r="C20" t="str">
            <v>adequacy, accuracy, completeness or reasonableness of the Model or its underlying</v>
          </cell>
        </row>
        <row r="21">
          <cell r="C21" t="str">
            <v xml:space="preserve">assumptions. </v>
          </cell>
        </row>
        <row r="23">
          <cell r="C23" t="str">
            <v>Neither B&amp;B nor any of its employees shall be liable in any way for any damage, loss,</v>
          </cell>
        </row>
        <row r="24">
          <cell r="C24" t="str">
            <v>claim, cost or expense suffered or incurred (whether by way of computer virus or</v>
          </cell>
        </row>
        <row r="25">
          <cell r="C25" t="str">
            <v>otherwise) resulting directly or indirectly from the supply or use of this Model.</v>
          </cell>
        </row>
      </sheetData>
      <sheetData sheetId="3"/>
      <sheetData sheetId="4" refreshError="1">
        <row r="322">
          <cell r="J322">
            <v>0.41360000000000002</v>
          </cell>
        </row>
        <row r="343">
          <cell r="J343">
            <v>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5.bin"/><Relationship Id="rId1" Type="http://schemas.openxmlformats.org/officeDocument/2006/relationships/printerSettings" Target="../printerSettings/printerSettings20.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22.bin"/><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3.bin"/><Relationship Id="rId1" Type="http://schemas.openxmlformats.org/officeDocument/2006/relationships/printerSettings" Target="../printerSettings/printerSettings2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279"/>
  <sheetViews>
    <sheetView topLeftCell="A174" zoomScaleNormal="100" zoomScaleSheetLayoutView="70" workbookViewId="0">
      <selection activeCell="D212" sqref="D212"/>
    </sheetView>
  </sheetViews>
  <sheetFormatPr defaultColWidth="8.88671875" defaultRowHeight="12.75"/>
  <cols>
    <col min="1" max="1" width="5.88671875" style="15" customWidth="1"/>
    <col min="2" max="2" width="56" style="15" customWidth="1"/>
    <col min="3" max="3" width="47.44140625" style="15" bestFit="1" customWidth="1"/>
    <col min="4" max="4" width="16.33203125" style="15" customWidth="1"/>
    <col min="5" max="5" width="5.88671875" style="15" customWidth="1"/>
    <col min="6" max="6" width="7.33203125" style="15" customWidth="1"/>
    <col min="7" max="7" width="16.88671875" style="15" customWidth="1"/>
    <col min="8" max="8" width="4.88671875" style="15" customWidth="1"/>
    <col min="9" max="9" width="16.33203125" style="15" customWidth="1"/>
    <col min="10" max="10" width="2.6640625" style="15" customWidth="1"/>
    <col min="11" max="11" width="11.44140625" style="15" customWidth="1"/>
    <col min="12" max="12" width="14.44140625" style="15" bestFit="1" customWidth="1"/>
    <col min="13" max="13" width="14.6640625" style="15" bestFit="1" customWidth="1"/>
    <col min="14" max="16384" width="8.88671875" style="15"/>
  </cols>
  <sheetData>
    <row r="1" spans="1:11">
      <c r="A1" s="143"/>
      <c r="B1" s="143"/>
      <c r="C1" s="143"/>
      <c r="D1" s="143"/>
      <c r="E1" s="143"/>
      <c r="F1" s="143"/>
      <c r="G1" s="143"/>
      <c r="H1" s="143"/>
      <c r="I1" s="143"/>
      <c r="J1" s="143"/>
      <c r="K1" s="144" t="s">
        <v>175</v>
      </c>
    </row>
    <row r="2" spans="1:11">
      <c r="A2" s="143"/>
      <c r="B2" s="143" t="s">
        <v>507</v>
      </c>
      <c r="C2" s="143"/>
      <c r="D2" s="143"/>
      <c r="E2" s="143"/>
      <c r="F2" s="143"/>
      <c r="G2" s="143"/>
      <c r="H2" s="143"/>
      <c r="I2" s="143"/>
      <c r="J2" s="143"/>
      <c r="K2" s="143"/>
    </row>
    <row r="3" spans="1:11">
      <c r="A3" s="36"/>
      <c r="B3" s="28" t="s">
        <v>9</v>
      </c>
      <c r="C3" s="281" t="str">
        <f>+'Attachment H'!D5</f>
        <v>Gridliance High Plains LLC</v>
      </c>
      <c r="D3" s="145" t="s">
        <v>91</v>
      </c>
      <c r="E3" s="28"/>
      <c r="F3" s="28"/>
      <c r="G3" s="146"/>
      <c r="H3" s="147"/>
      <c r="I3" s="148"/>
      <c r="J3" s="149"/>
      <c r="K3" s="21" t="s">
        <v>1139</v>
      </c>
    </row>
    <row r="4" spans="1:11">
      <c r="A4" s="36"/>
      <c r="C4" s="29"/>
      <c r="D4" s="32" t="s">
        <v>160</v>
      </c>
      <c r="E4" s="29"/>
      <c r="F4" s="29"/>
      <c r="G4" s="29"/>
      <c r="H4" s="150"/>
      <c r="I4" s="150"/>
      <c r="J4" s="151"/>
      <c r="K4" s="151"/>
    </row>
    <row r="5" spans="1:11" ht="15.75">
      <c r="A5" s="36"/>
      <c r="B5" s="152"/>
      <c r="C5" s="151"/>
      <c r="D5" s="450" t="s">
        <v>1098</v>
      </c>
      <c r="E5" s="151"/>
      <c r="F5" s="151"/>
      <c r="G5" s="151"/>
      <c r="H5" s="151"/>
      <c r="I5" s="151"/>
      <c r="J5" s="151"/>
      <c r="K5" s="151"/>
    </row>
    <row r="6" spans="1:11" ht="13.5">
      <c r="B6" s="152"/>
      <c r="J6" s="153"/>
      <c r="K6" s="153"/>
    </row>
    <row r="7" spans="1:11">
      <c r="A7" s="145"/>
      <c r="C7" s="151"/>
      <c r="D7" s="154"/>
      <c r="E7" s="151"/>
      <c r="F7" s="151"/>
      <c r="G7" s="151"/>
      <c r="H7" s="151"/>
      <c r="I7" s="151"/>
      <c r="J7" s="151"/>
      <c r="K7" s="151"/>
    </row>
    <row r="8" spans="1:11">
      <c r="A8" s="145"/>
      <c r="B8" s="155" t="s">
        <v>11</v>
      </c>
      <c r="C8" s="155" t="s">
        <v>12</v>
      </c>
      <c r="D8" s="155" t="s">
        <v>13</v>
      </c>
      <c r="E8" s="29" t="s">
        <v>10</v>
      </c>
      <c r="F8" s="29"/>
      <c r="G8" s="154" t="s">
        <v>14</v>
      </c>
      <c r="H8" s="29"/>
      <c r="I8" s="154" t="s">
        <v>15</v>
      </c>
      <c r="J8" s="151"/>
      <c r="K8" s="151"/>
    </row>
    <row r="9" spans="1:11">
      <c r="A9" s="145" t="s">
        <v>16</v>
      </c>
      <c r="B9" s="151"/>
      <c r="C9" s="151"/>
      <c r="D9" s="156"/>
      <c r="E9" s="151"/>
      <c r="F9" s="151"/>
      <c r="G9" s="151"/>
      <c r="H9" s="151"/>
      <c r="I9" s="145" t="s">
        <v>17</v>
      </c>
      <c r="J9" s="151"/>
      <c r="K9" s="151"/>
    </row>
    <row r="10" spans="1:11" ht="13.5" thickBot="1">
      <c r="A10" s="33" t="s">
        <v>18</v>
      </c>
      <c r="B10" s="151"/>
      <c r="C10" s="151"/>
      <c r="D10" s="151"/>
      <c r="E10" s="151"/>
      <c r="F10" s="151"/>
      <c r="G10" s="151"/>
      <c r="H10" s="151"/>
      <c r="I10" s="33" t="s">
        <v>19</v>
      </c>
      <c r="J10" s="151"/>
      <c r="K10" s="151"/>
    </row>
    <row r="11" spans="1:11">
      <c r="A11" s="145">
        <v>1</v>
      </c>
      <c r="B11" s="151" t="s">
        <v>318</v>
      </c>
      <c r="C11" s="151" t="s">
        <v>317</v>
      </c>
      <c r="D11" s="157"/>
      <c r="E11" s="151"/>
      <c r="F11" s="151"/>
      <c r="G11" s="151"/>
      <c r="H11" s="151"/>
      <c r="I11" s="158">
        <f>+I172</f>
        <v>2889313.3098336095</v>
      </c>
      <c r="J11" s="151"/>
      <c r="K11" s="159"/>
    </row>
    <row r="12" spans="1:11">
      <c r="A12" s="145"/>
      <c r="B12" s="151"/>
      <c r="C12" s="151"/>
      <c r="D12" s="151"/>
      <c r="E12" s="151"/>
      <c r="F12" s="151"/>
      <c r="G12" s="151"/>
      <c r="H12" s="151"/>
      <c r="I12" s="157"/>
      <c r="J12" s="151"/>
      <c r="K12" s="151"/>
    </row>
    <row r="13" spans="1:11" ht="13.5" thickBot="1">
      <c r="A13" s="145" t="s">
        <v>10</v>
      </c>
      <c r="B13" s="31" t="s">
        <v>20</v>
      </c>
      <c r="C13" s="37" t="s">
        <v>319</v>
      </c>
      <c r="D13" s="33" t="s">
        <v>21</v>
      </c>
      <c r="E13" s="29"/>
      <c r="F13" s="160" t="s">
        <v>22</v>
      </c>
      <c r="G13" s="160"/>
      <c r="H13" s="151"/>
      <c r="I13" s="157"/>
      <c r="J13" s="151"/>
      <c r="K13" s="151"/>
    </row>
    <row r="14" spans="1:11">
      <c r="A14" s="145">
        <f>+A11+1</f>
        <v>2</v>
      </c>
      <c r="B14" s="31" t="s">
        <v>176</v>
      </c>
      <c r="C14" s="37" t="str">
        <f>"(page 4, line "&amp;A222&amp;")"</f>
        <v>(page 4, line 29)</v>
      </c>
      <c r="D14" s="214">
        <f>I222</f>
        <v>0</v>
      </c>
      <c r="E14" s="29"/>
      <c r="F14" s="29" t="s">
        <v>23</v>
      </c>
      <c r="G14" s="27">
        <f>I191</f>
        <v>1</v>
      </c>
      <c r="H14" s="44"/>
      <c r="I14" s="18">
        <f>+G14*D14</f>
        <v>0</v>
      </c>
      <c r="J14" s="151"/>
      <c r="K14" s="151"/>
    </row>
    <row r="15" spans="1:11">
      <c r="A15" s="145">
        <f>+A14+1</f>
        <v>3</v>
      </c>
      <c r="B15" s="31" t="s">
        <v>177</v>
      </c>
      <c r="C15" s="37" t="str">
        <f>"(page 4, line "&amp;A227&amp;")"</f>
        <v>(page 4, line 33)</v>
      </c>
      <c r="D15" s="214">
        <f>I227</f>
        <v>71271.470000000016</v>
      </c>
      <c r="E15" s="29"/>
      <c r="F15" s="29" t="s">
        <v>23</v>
      </c>
      <c r="G15" s="27">
        <f>+G14</f>
        <v>1</v>
      </c>
      <c r="H15" s="44"/>
      <c r="I15" s="18">
        <f>+G15*D15</f>
        <v>71271.470000000016</v>
      </c>
      <c r="J15" s="151"/>
      <c r="K15" s="151"/>
    </row>
    <row r="16" spans="1:11">
      <c r="A16" s="145">
        <f>+A15+1</f>
        <v>4</v>
      </c>
      <c r="B16" s="31" t="s">
        <v>273</v>
      </c>
      <c r="C16" s="37" t="s">
        <v>868</v>
      </c>
      <c r="D16" s="214">
        <f>+'5-P3 Support'!G68</f>
        <v>0</v>
      </c>
      <c r="E16" s="29"/>
      <c r="F16" s="29" t="s">
        <v>23</v>
      </c>
      <c r="G16" s="27">
        <f>+G15</f>
        <v>1</v>
      </c>
      <c r="H16" s="44"/>
      <c r="I16" s="18">
        <f>+D16*G16</f>
        <v>0</v>
      </c>
      <c r="J16" s="151"/>
      <c r="K16" s="151"/>
    </row>
    <row r="17" spans="1:13">
      <c r="A17" s="145">
        <f>+A16+1</f>
        <v>5</v>
      </c>
      <c r="B17" s="162" t="s">
        <v>419</v>
      </c>
      <c r="C17" s="163" t="s">
        <v>313</v>
      </c>
      <c r="D17" s="214">
        <v>0</v>
      </c>
      <c r="E17" s="29"/>
      <c r="F17" s="29" t="s">
        <v>23</v>
      </c>
      <c r="G17" s="27">
        <f>+G15</f>
        <v>1</v>
      </c>
      <c r="H17" s="44"/>
      <c r="I17" s="18">
        <f>+G17*D17</f>
        <v>0</v>
      </c>
      <c r="J17" s="151"/>
      <c r="K17" s="151"/>
    </row>
    <row r="18" spans="1:13" ht="13.5" thickBot="1">
      <c r="A18" s="145">
        <f>+A17+1</f>
        <v>6</v>
      </c>
      <c r="B18" s="162" t="s">
        <v>178</v>
      </c>
      <c r="C18" s="163"/>
      <c r="D18" s="214">
        <v>0</v>
      </c>
      <c r="E18" s="29"/>
      <c r="F18" s="29" t="s">
        <v>23</v>
      </c>
      <c r="G18" s="27">
        <f>+G17</f>
        <v>1</v>
      </c>
      <c r="H18" s="44"/>
      <c r="I18" s="201">
        <f>+G18*D18</f>
        <v>0</v>
      </c>
      <c r="J18" s="151"/>
      <c r="K18" s="151"/>
    </row>
    <row r="19" spans="1:13">
      <c r="A19" s="145">
        <f>+A18+1</f>
        <v>7</v>
      </c>
      <c r="B19" s="31" t="s">
        <v>340</v>
      </c>
      <c r="C19" s="151" t="s">
        <v>339</v>
      </c>
      <c r="D19" s="1086">
        <f>SUM(D14:D18)</f>
        <v>71271.470000000016</v>
      </c>
      <c r="E19" s="29"/>
      <c r="F19" s="29"/>
      <c r="G19" s="45"/>
      <c r="H19" s="44"/>
      <c r="I19" s="18">
        <f>SUM(I14:I18)</f>
        <v>71271.470000000016</v>
      </c>
      <c r="J19" s="151"/>
      <c r="K19" s="151"/>
    </row>
    <row r="20" spans="1:13">
      <c r="A20" s="145"/>
      <c r="B20" s="36"/>
      <c r="C20" s="151"/>
      <c r="D20" s="1087" t="s">
        <v>10</v>
      </c>
      <c r="E20" s="151"/>
      <c r="F20" s="151"/>
      <c r="G20" s="164"/>
      <c r="H20" s="151"/>
      <c r="I20" s="36"/>
      <c r="J20" s="151"/>
      <c r="K20" s="151"/>
    </row>
    <row r="21" spans="1:13" ht="13.5" thickBot="1">
      <c r="A21" s="145">
        <f>+A19+1</f>
        <v>8</v>
      </c>
      <c r="B21" s="31" t="s">
        <v>24</v>
      </c>
      <c r="C21" s="151" t="s">
        <v>320</v>
      </c>
      <c r="D21" s="1088" t="s">
        <v>10</v>
      </c>
      <c r="E21" s="29"/>
      <c r="F21" s="29"/>
      <c r="G21" s="29"/>
      <c r="H21" s="29"/>
      <c r="I21" s="165">
        <f>I11-I19</f>
        <v>2818041.8398336093</v>
      </c>
      <c r="J21" s="151"/>
      <c r="K21" s="151"/>
      <c r="M21" s="166"/>
    </row>
    <row r="22" spans="1:13" ht="13.5" thickTop="1">
      <c r="A22" s="145"/>
      <c r="B22" s="36"/>
      <c r="C22" s="151"/>
      <c r="D22" s="1088"/>
      <c r="E22" s="29"/>
      <c r="F22" s="29"/>
      <c r="G22" s="29"/>
      <c r="H22" s="29"/>
      <c r="I22" s="36"/>
      <c r="J22" s="151"/>
      <c r="K22" s="151"/>
      <c r="M22" s="167"/>
    </row>
    <row r="23" spans="1:13">
      <c r="A23" s="168">
        <f>+A21+1</f>
        <v>9</v>
      </c>
      <c r="B23" s="169" t="s">
        <v>161</v>
      </c>
      <c r="C23" s="608" t="s">
        <v>676</v>
      </c>
      <c r="D23" s="214">
        <f>+'3-Project True-up'!K39</f>
        <v>-414296.92911766632</v>
      </c>
      <c r="E23" s="170"/>
      <c r="F23" s="171" t="s">
        <v>97</v>
      </c>
      <c r="G23" s="172">
        <v>1</v>
      </c>
      <c r="H23" s="170"/>
      <c r="I23" s="18">
        <f>+G23*D23</f>
        <v>-414296.92911766632</v>
      </c>
      <c r="K23" s="173"/>
    </row>
    <row r="24" spans="1:13">
      <c r="A24" s="168"/>
      <c r="B24" s="169"/>
      <c r="C24" s="170"/>
      <c r="D24" s="174"/>
      <c r="E24" s="174"/>
      <c r="F24" s="174"/>
      <c r="G24" s="174"/>
      <c r="H24" s="174"/>
      <c r="I24" s="175"/>
      <c r="K24" s="173"/>
    </row>
    <row r="25" spans="1:13" ht="13.5" thickBot="1">
      <c r="A25" s="168">
        <f>+A23+1</f>
        <v>10</v>
      </c>
      <c r="B25" s="169" t="s">
        <v>24</v>
      </c>
      <c r="C25" s="170" t="s">
        <v>321</v>
      </c>
      <c r="D25" s="174"/>
      <c r="E25" s="175"/>
      <c r="F25" s="175"/>
      <c r="G25" s="175"/>
      <c r="H25" s="175"/>
      <c r="I25" s="176">
        <f>+I21+I23</f>
        <v>2403744.9107159432</v>
      </c>
      <c r="K25" s="540"/>
    </row>
    <row r="26" spans="1:13" ht="13.5" thickTop="1">
      <c r="A26" s="177"/>
      <c r="B26" s="162"/>
      <c r="C26" s="173"/>
      <c r="D26" s="173"/>
      <c r="E26" s="173"/>
      <c r="F26" s="178"/>
      <c r="G26" s="179"/>
      <c r="H26" s="173"/>
      <c r="I26" s="162"/>
      <c r="J26" s="173"/>
      <c r="K26" s="173"/>
    </row>
    <row r="27" spans="1:13">
      <c r="A27" s="177"/>
      <c r="B27" s="180"/>
      <c r="C27" s="173"/>
      <c r="D27" s="173"/>
      <c r="E27" s="173"/>
      <c r="F27" s="178"/>
      <c r="G27" s="179"/>
      <c r="H27" s="173"/>
      <c r="I27" s="162"/>
      <c r="J27" s="173"/>
      <c r="K27" s="173"/>
    </row>
    <row r="28" spans="1:13">
      <c r="A28" s="177"/>
      <c r="B28" s="162"/>
      <c r="C28" s="173"/>
      <c r="D28" s="173"/>
      <c r="E28" s="173"/>
      <c r="F28" s="173"/>
      <c r="G28" s="179"/>
      <c r="H28" s="173"/>
      <c r="I28" s="162"/>
      <c r="J28" s="173"/>
      <c r="K28" s="173"/>
    </row>
    <row r="29" spans="1:13">
      <c r="A29" s="177"/>
      <c r="B29" s="162"/>
      <c r="C29" s="173"/>
      <c r="D29" s="173"/>
      <c r="E29" s="173"/>
      <c r="F29" s="173"/>
      <c r="G29" s="179"/>
      <c r="H29" s="173"/>
      <c r="I29" s="162"/>
      <c r="J29" s="173"/>
      <c r="K29" s="173"/>
    </row>
    <row r="30" spans="1:13">
      <c r="A30" s="177"/>
      <c r="B30" s="162"/>
      <c r="C30" s="173"/>
      <c r="D30" s="173"/>
      <c r="E30" s="173"/>
      <c r="F30" s="173"/>
      <c r="G30" s="179"/>
      <c r="H30" s="173"/>
      <c r="I30" s="162"/>
      <c r="J30" s="173"/>
      <c r="K30" s="173"/>
    </row>
    <row r="31" spans="1:13">
      <c r="A31" s="177"/>
      <c r="B31" s="181"/>
      <c r="C31" s="173"/>
      <c r="D31" s="173"/>
      <c r="E31" s="173"/>
      <c r="F31" s="173"/>
      <c r="G31" s="173"/>
      <c r="H31" s="173"/>
      <c r="I31" s="162"/>
      <c r="J31" s="173"/>
      <c r="K31" s="173"/>
    </row>
    <row r="32" spans="1:13">
      <c r="A32" s="177"/>
      <c r="B32" s="180"/>
      <c r="C32" s="173"/>
      <c r="D32" s="173"/>
      <c r="E32" s="173"/>
      <c r="F32" s="173"/>
      <c r="G32" s="173"/>
      <c r="H32" s="173"/>
      <c r="I32" s="162"/>
      <c r="J32" s="173"/>
      <c r="K32" s="173"/>
    </row>
    <row r="33" spans="1:11">
      <c r="A33" s="177"/>
      <c r="B33" s="180"/>
      <c r="C33" s="173"/>
      <c r="D33" s="182"/>
      <c r="E33" s="173"/>
      <c r="F33" s="173"/>
      <c r="G33" s="173"/>
      <c r="H33" s="173"/>
      <c r="I33" s="178"/>
      <c r="J33" s="173"/>
      <c r="K33" s="173"/>
    </row>
    <row r="34" spans="1:11">
      <c r="A34" s="177"/>
      <c r="B34" s="180"/>
      <c r="C34" s="173"/>
      <c r="D34" s="182"/>
      <c r="E34" s="173"/>
      <c r="F34" s="173"/>
      <c r="G34" s="173"/>
      <c r="H34" s="173"/>
      <c r="I34" s="178"/>
      <c r="J34" s="173"/>
      <c r="K34" s="173"/>
    </row>
    <row r="35" spans="1:11">
      <c r="A35" s="177"/>
      <c r="B35" s="180"/>
      <c r="C35" s="173"/>
      <c r="D35" s="183"/>
      <c r="E35" s="173"/>
      <c r="F35" s="173"/>
      <c r="G35" s="173"/>
      <c r="H35" s="173"/>
      <c r="I35" s="178"/>
      <c r="J35" s="173"/>
      <c r="K35" s="173"/>
    </row>
    <row r="36" spans="1:11">
      <c r="A36" s="177"/>
      <c r="B36" s="180"/>
      <c r="C36" s="173"/>
      <c r="D36" s="184"/>
      <c r="E36" s="173"/>
      <c r="F36" s="173"/>
      <c r="G36" s="173"/>
      <c r="H36" s="173"/>
      <c r="I36" s="185"/>
      <c r="J36" s="173"/>
      <c r="K36" s="173"/>
    </row>
    <row r="37" spans="1:11">
      <c r="A37" s="177"/>
      <c r="B37" s="180"/>
      <c r="C37" s="186"/>
      <c r="D37" s="182"/>
      <c r="E37" s="173"/>
      <c r="F37" s="173"/>
      <c r="G37" s="173"/>
      <c r="H37" s="173"/>
      <c r="I37" s="187"/>
      <c r="J37" s="173"/>
      <c r="K37" s="173"/>
    </row>
    <row r="38" spans="1:11">
      <c r="A38" s="177"/>
      <c r="B38" s="180"/>
      <c r="C38" s="186"/>
      <c r="D38" s="182"/>
      <c r="E38" s="173"/>
      <c r="F38" s="178"/>
      <c r="G38" s="173"/>
      <c r="H38" s="173"/>
      <c r="I38" s="187"/>
      <c r="J38" s="173"/>
      <c r="K38" s="173"/>
    </row>
    <row r="39" spans="1:11">
      <c r="A39" s="177"/>
      <c r="B39" s="180"/>
      <c r="C39" s="186"/>
      <c r="D39" s="182"/>
      <c r="E39" s="173"/>
      <c r="F39" s="178"/>
      <c r="G39" s="173"/>
      <c r="H39" s="173"/>
      <c r="I39" s="187"/>
      <c r="J39" s="173"/>
      <c r="K39" s="173"/>
    </row>
    <row r="40" spans="1:11">
      <c r="A40" s="177"/>
      <c r="B40" s="180"/>
      <c r="C40" s="173"/>
      <c r="D40" s="173"/>
      <c r="E40" s="173"/>
      <c r="F40" s="178"/>
      <c r="G40" s="173"/>
      <c r="H40" s="173"/>
      <c r="I40" s="178"/>
      <c r="J40" s="173"/>
      <c r="K40" s="173"/>
    </row>
    <row r="41" spans="1:11">
      <c r="A41" s="177"/>
      <c r="B41" s="180"/>
      <c r="C41" s="173"/>
      <c r="D41" s="173"/>
      <c r="E41" s="173"/>
      <c r="F41" s="178"/>
      <c r="G41" s="173"/>
      <c r="H41" s="173"/>
      <c r="I41" s="178"/>
      <c r="J41" s="173"/>
      <c r="K41" s="173"/>
    </row>
    <row r="42" spans="1:11">
      <c r="A42" s="177"/>
      <c r="B42" s="180"/>
      <c r="C42" s="173"/>
      <c r="D42" s="188"/>
      <c r="E42" s="188"/>
      <c r="F42" s="188"/>
      <c r="G42" s="188"/>
      <c r="H42" s="188"/>
      <c r="I42" s="188"/>
      <c r="J42" s="188"/>
      <c r="K42" s="173"/>
    </row>
    <row r="43" spans="1:11">
      <c r="A43" s="177"/>
      <c r="B43" s="180"/>
      <c r="C43" s="173"/>
      <c r="D43" s="188"/>
      <c r="E43" s="188"/>
      <c r="F43" s="188"/>
      <c r="G43" s="188"/>
      <c r="H43" s="188"/>
      <c r="I43" s="188"/>
      <c r="J43" s="188"/>
      <c r="K43" s="173"/>
    </row>
    <row r="44" spans="1:11">
      <c r="A44" s="177"/>
      <c r="B44" s="180"/>
      <c r="C44" s="173"/>
      <c r="D44" s="188"/>
      <c r="E44" s="188"/>
      <c r="F44" s="188"/>
      <c r="G44" s="188"/>
      <c r="H44" s="188"/>
      <c r="I44" s="188"/>
      <c r="J44" s="188"/>
      <c r="K44" s="173"/>
    </row>
    <row r="45" spans="1:11">
      <c r="A45" s="177"/>
      <c r="B45" s="180"/>
      <c r="C45" s="173"/>
      <c r="D45" s="188"/>
      <c r="E45" s="188"/>
      <c r="F45" s="188"/>
      <c r="G45" s="188"/>
      <c r="H45" s="188"/>
      <c r="I45" s="188"/>
      <c r="J45" s="188"/>
      <c r="K45" s="173"/>
    </row>
    <row r="46" spans="1:11">
      <c r="A46" s="145"/>
      <c r="B46" s="31"/>
      <c r="C46" s="151"/>
      <c r="D46" s="189"/>
      <c r="E46" s="190"/>
      <c r="F46" s="190"/>
      <c r="G46" s="190"/>
      <c r="H46" s="190"/>
      <c r="I46" s="190"/>
      <c r="J46" s="190"/>
      <c r="K46" s="151"/>
    </row>
    <row r="47" spans="1:11">
      <c r="A47" s="145"/>
      <c r="B47" s="31"/>
      <c r="C47" s="151"/>
      <c r="D47" s="189"/>
      <c r="E47" s="190"/>
      <c r="F47" s="190"/>
      <c r="G47" s="190"/>
      <c r="H47" s="190"/>
      <c r="I47" s="190"/>
      <c r="J47" s="190"/>
      <c r="K47" s="151"/>
    </row>
    <row r="48" spans="1:11">
      <c r="A48" s="145"/>
      <c r="B48" s="31"/>
      <c r="C48" s="151"/>
      <c r="D48" s="189"/>
      <c r="E48" s="190"/>
      <c r="F48" s="190"/>
      <c r="G48" s="190"/>
      <c r="H48" s="190"/>
      <c r="I48" s="190"/>
      <c r="J48" s="190"/>
      <c r="K48" s="151"/>
    </row>
    <row r="49" spans="1:11">
      <c r="A49" s="145"/>
      <c r="B49" s="31"/>
      <c r="C49" s="151"/>
      <c r="D49" s="189"/>
      <c r="E49" s="190"/>
      <c r="F49" s="190"/>
      <c r="G49" s="190"/>
      <c r="H49" s="190"/>
      <c r="I49" s="190"/>
      <c r="J49" s="190"/>
      <c r="K49" s="151"/>
    </row>
    <row r="50" spans="1:11">
      <c r="A50" s="145"/>
      <c r="B50" s="31"/>
      <c r="C50" s="151"/>
      <c r="D50" s="189"/>
      <c r="E50" s="190"/>
      <c r="F50" s="190"/>
      <c r="G50" s="190"/>
      <c r="H50" s="190"/>
      <c r="I50" s="190"/>
      <c r="J50" s="190"/>
      <c r="K50" s="151"/>
    </row>
    <row r="51" spans="1:11">
      <c r="A51" s="145"/>
      <c r="B51" s="31"/>
      <c r="C51" s="151"/>
      <c r="D51" s="189"/>
      <c r="E51" s="190"/>
      <c r="F51" s="190"/>
      <c r="G51" s="190"/>
      <c r="H51" s="190"/>
      <c r="I51" s="190"/>
      <c r="J51" s="190"/>
      <c r="K51" s="151"/>
    </row>
    <row r="52" spans="1:11">
      <c r="A52" s="36"/>
      <c r="B52" s="31"/>
      <c r="C52" s="151"/>
      <c r="D52" s="151"/>
      <c r="E52" s="151"/>
      <c r="F52" s="151"/>
      <c r="G52" s="151"/>
      <c r="H52" s="151"/>
      <c r="I52" s="191"/>
      <c r="J52" s="151"/>
      <c r="K52" s="192" t="s">
        <v>181</v>
      </c>
    </row>
    <row r="53" spans="1:11">
      <c r="A53" s="36"/>
      <c r="B53" s="151"/>
      <c r="C53" s="151"/>
      <c r="D53" s="151"/>
      <c r="E53" s="151"/>
      <c r="F53" s="151"/>
      <c r="G53" s="151"/>
      <c r="H53" s="151"/>
      <c r="I53" s="151"/>
      <c r="J53" s="151"/>
      <c r="K53" s="151"/>
    </row>
    <row r="54" spans="1:11">
      <c r="A54" s="36"/>
      <c r="B54" s="31" t="s">
        <v>9</v>
      </c>
      <c r="C54" s="31"/>
      <c r="D54" s="155" t="s">
        <v>91</v>
      </c>
      <c r="E54" s="31"/>
      <c r="F54" s="31"/>
      <c r="G54" s="31"/>
      <c r="H54" s="31"/>
      <c r="I54" s="143"/>
      <c r="J54" s="31"/>
      <c r="K54" s="192" t="str">
        <f>K3</f>
        <v>For  the 12 months ended 12/31/2024</v>
      </c>
    </row>
    <row r="55" spans="1:11">
      <c r="A55" s="36"/>
      <c r="B55" s="193"/>
      <c r="C55" s="29"/>
      <c r="D55" s="32" t="s">
        <v>160</v>
      </c>
      <c r="E55" s="29"/>
      <c r="F55" s="29"/>
      <c r="G55" s="29"/>
      <c r="H55" s="29"/>
      <c r="I55" s="29"/>
      <c r="J55" s="29"/>
      <c r="K55" s="29"/>
    </row>
    <row r="56" spans="1:11">
      <c r="A56" s="36"/>
      <c r="B56" s="31"/>
      <c r="C56" s="29"/>
      <c r="D56" s="32" t="str">
        <f>+D5</f>
        <v>Gridliance High Plains LLC</v>
      </c>
      <c r="E56" s="29"/>
      <c r="F56" s="29"/>
      <c r="G56" s="29" t="s">
        <v>10</v>
      </c>
      <c r="H56" s="29"/>
      <c r="I56" s="29"/>
      <c r="J56" s="29"/>
      <c r="K56" s="29"/>
    </row>
    <row r="57" spans="1:11">
      <c r="A57" s="1376"/>
      <c r="B57" s="1376"/>
      <c r="C57" s="1376"/>
      <c r="D57" s="1376"/>
      <c r="E57" s="1376"/>
      <c r="F57" s="1376"/>
      <c r="G57" s="1376"/>
      <c r="H57" s="1376"/>
      <c r="I57" s="1376"/>
      <c r="J57" s="1376"/>
      <c r="K57" s="1376"/>
    </row>
    <row r="58" spans="1:11">
      <c r="A58" s="36"/>
      <c r="B58" s="155" t="s">
        <v>11</v>
      </c>
      <c r="C58" s="155" t="s">
        <v>12</v>
      </c>
      <c r="D58" s="155" t="s">
        <v>13</v>
      </c>
      <c r="E58" s="29" t="s">
        <v>10</v>
      </c>
      <c r="F58" s="29"/>
      <c r="G58" s="154" t="s">
        <v>14</v>
      </c>
      <c r="H58" s="29"/>
      <c r="I58" s="154" t="s">
        <v>15</v>
      </c>
      <c r="J58" s="29"/>
      <c r="K58" s="155"/>
    </row>
    <row r="59" spans="1:11">
      <c r="A59" s="36"/>
      <c r="B59" s="31"/>
      <c r="C59" s="194"/>
      <c r="D59" s="29"/>
      <c r="E59" s="29"/>
      <c r="F59" s="29"/>
      <c r="G59" s="145"/>
      <c r="H59" s="29"/>
      <c r="I59" s="195" t="s">
        <v>25</v>
      </c>
      <c r="J59" s="29"/>
      <c r="K59" s="155"/>
    </row>
    <row r="60" spans="1:11">
      <c r="A60" s="145" t="s">
        <v>16</v>
      </c>
      <c r="B60" s="31"/>
      <c r="C60" s="196" t="s">
        <v>301</v>
      </c>
      <c r="D60" s="195" t="s">
        <v>27</v>
      </c>
      <c r="E60" s="197"/>
      <c r="F60" s="195" t="s">
        <v>28</v>
      </c>
      <c r="G60" s="36"/>
      <c r="H60" s="197"/>
      <c r="I60" s="145" t="s">
        <v>29</v>
      </c>
      <c r="J60" s="29"/>
      <c r="K60" s="155"/>
    </row>
    <row r="61" spans="1:11" ht="13.5" thickBot="1">
      <c r="A61" s="33" t="s">
        <v>18</v>
      </c>
      <c r="B61" s="198" t="s">
        <v>569</v>
      </c>
      <c r="C61" s="29"/>
      <c r="D61" s="29"/>
      <c r="E61" s="29"/>
      <c r="F61" s="29"/>
      <c r="G61" s="29"/>
      <c r="H61" s="29"/>
      <c r="I61" s="29"/>
      <c r="J61" s="29"/>
      <c r="K61" s="29"/>
    </row>
    <row r="62" spans="1:11">
      <c r="A62" s="145"/>
      <c r="B62" s="31" t="s">
        <v>689</v>
      </c>
      <c r="C62" s="29"/>
      <c r="D62" s="29"/>
      <c r="E62" s="29"/>
      <c r="F62" s="29"/>
      <c r="G62" s="29"/>
      <c r="H62" s="29"/>
      <c r="I62" s="29"/>
      <c r="J62" s="29"/>
      <c r="K62" s="29"/>
    </row>
    <row r="63" spans="1:11">
      <c r="A63" s="145">
        <v>1</v>
      </c>
      <c r="B63" s="31" t="s">
        <v>420</v>
      </c>
      <c r="C63" s="44" t="s">
        <v>425</v>
      </c>
      <c r="D63" s="199">
        <v>0</v>
      </c>
      <c r="E63" s="29"/>
      <c r="F63" s="29" t="s">
        <v>30</v>
      </c>
      <c r="G63" s="946">
        <v>0</v>
      </c>
      <c r="H63" s="29"/>
      <c r="I63" s="18">
        <f>+G63*D63</f>
        <v>0</v>
      </c>
      <c r="J63" s="29"/>
      <c r="K63" s="29"/>
    </row>
    <row r="64" spans="1:11">
      <c r="A64" s="145">
        <f>+A63+1</f>
        <v>2</v>
      </c>
      <c r="B64" s="31" t="s">
        <v>31</v>
      </c>
      <c r="C64" s="44" t="s">
        <v>423</v>
      </c>
      <c r="D64" s="214">
        <f>'4- Rate Base'!C24</f>
        <v>18112268.377692308</v>
      </c>
      <c r="E64" s="29"/>
      <c r="F64" s="29" t="s">
        <v>23</v>
      </c>
      <c r="G64" s="27">
        <f>I191</f>
        <v>1</v>
      </c>
      <c r="H64" s="44"/>
      <c r="I64" s="18">
        <f>+G64*D64</f>
        <v>18112268.377692308</v>
      </c>
      <c r="J64" s="29"/>
      <c r="K64" s="29"/>
    </row>
    <row r="65" spans="1:11">
      <c r="A65" s="145">
        <f t="shared" ref="A65:A104" si="0">+A64+1</f>
        <v>3</v>
      </c>
      <c r="B65" s="31" t="s">
        <v>421</v>
      </c>
      <c r="C65" s="44" t="s">
        <v>426</v>
      </c>
      <c r="D65" s="199">
        <v>0</v>
      </c>
      <c r="E65" s="29"/>
      <c r="F65" s="29" t="s">
        <v>30</v>
      </c>
      <c r="G65" s="161">
        <v>0</v>
      </c>
      <c r="H65" s="44"/>
      <c r="I65" s="18">
        <f>+G65*D65</f>
        <v>0</v>
      </c>
      <c r="J65" s="29"/>
      <c r="K65" s="29"/>
    </row>
    <row r="66" spans="1:11">
      <c r="A66" s="145">
        <f t="shared" si="0"/>
        <v>4</v>
      </c>
      <c r="B66" s="31" t="s">
        <v>125</v>
      </c>
      <c r="C66" s="44" t="s">
        <v>424</v>
      </c>
      <c r="D66" s="214">
        <f>'4- Rate Base'!D24</f>
        <v>42817.982448427094</v>
      </c>
      <c r="E66" s="29"/>
      <c r="F66" s="29" t="s">
        <v>32</v>
      </c>
      <c r="G66" s="27">
        <f>I199</f>
        <v>1</v>
      </c>
      <c r="H66" s="44"/>
      <c r="I66" s="18">
        <f>+G66*D66</f>
        <v>42817.982448427094</v>
      </c>
      <c r="J66" s="29"/>
      <c r="K66" s="29"/>
    </row>
    <row r="67" spans="1:11" ht="13.5" thickBot="1">
      <c r="A67" s="145">
        <f t="shared" si="0"/>
        <v>5</v>
      </c>
      <c r="B67" s="31" t="s">
        <v>422</v>
      </c>
      <c r="C67" s="29" t="s">
        <v>427</v>
      </c>
      <c r="D67" s="200">
        <v>0</v>
      </c>
      <c r="E67" s="29"/>
      <c r="F67" s="29" t="s">
        <v>183</v>
      </c>
      <c r="G67" s="27">
        <f>K203</f>
        <v>1</v>
      </c>
      <c r="H67" s="44"/>
      <c r="I67" s="201">
        <f>+G67*D67</f>
        <v>0</v>
      </c>
      <c r="J67" s="29"/>
      <c r="K67" s="29"/>
    </row>
    <row r="68" spans="1:11" ht="24" customHeight="1">
      <c r="A68" s="145">
        <f t="shared" si="0"/>
        <v>6</v>
      </c>
      <c r="B68" s="28" t="s">
        <v>330</v>
      </c>
      <c r="C68" s="29" t="s">
        <v>329</v>
      </c>
      <c r="D68" s="18">
        <f>SUM(D63:D67)</f>
        <v>18155086.360140737</v>
      </c>
      <c r="E68" s="29"/>
      <c r="F68" s="29" t="s">
        <v>33</v>
      </c>
      <c r="G68" s="202">
        <f>IF(I68&gt;0,I68/D68,0)</f>
        <v>1</v>
      </c>
      <c r="H68" s="44"/>
      <c r="I68" s="18">
        <f>SUM(I63:I67)</f>
        <v>18155086.360140737</v>
      </c>
      <c r="J68" s="29"/>
      <c r="K68" s="203"/>
    </row>
    <row r="69" spans="1:11">
      <c r="A69" s="145"/>
      <c r="B69" s="31"/>
      <c r="C69" s="29"/>
      <c r="D69" s="18"/>
      <c r="E69" s="29"/>
      <c r="F69" s="29"/>
      <c r="G69" s="203"/>
      <c r="H69" s="29"/>
      <c r="I69" s="18"/>
      <c r="J69" s="29"/>
      <c r="K69" s="203"/>
    </row>
    <row r="70" spans="1:11">
      <c r="A70" s="145">
        <f>+A68+1</f>
        <v>7</v>
      </c>
      <c r="B70" s="31" t="s">
        <v>690</v>
      </c>
      <c r="C70" s="29"/>
      <c r="D70" s="18"/>
      <c r="E70" s="29"/>
      <c r="F70" s="29"/>
      <c r="G70" s="29"/>
      <c r="H70" s="29"/>
      <c r="I70" s="18"/>
      <c r="J70" s="29"/>
      <c r="K70" s="29"/>
    </row>
    <row r="71" spans="1:11">
      <c r="A71" s="145">
        <f t="shared" si="0"/>
        <v>8</v>
      </c>
      <c r="B71" s="31" t="s">
        <v>420</v>
      </c>
      <c r="C71" s="29" t="s">
        <v>428</v>
      </c>
      <c r="D71" s="199">
        <v>0</v>
      </c>
      <c r="E71" s="29"/>
      <c r="F71" s="29" t="s">
        <v>30</v>
      </c>
      <c r="G71" s="18">
        <v>0</v>
      </c>
      <c r="H71" s="29"/>
      <c r="I71" s="18">
        <f>+G71*D71</f>
        <v>0</v>
      </c>
      <c r="J71" s="29"/>
      <c r="K71" s="29"/>
    </row>
    <row r="72" spans="1:11">
      <c r="A72" s="145">
        <f t="shared" si="0"/>
        <v>9</v>
      </c>
      <c r="B72" s="31" t="s">
        <v>31</v>
      </c>
      <c r="C72" s="29" t="s">
        <v>430</v>
      </c>
      <c r="D72" s="214">
        <f>'4- Rate Base'!I24</f>
        <v>1490093.5353845845</v>
      </c>
      <c r="E72" s="29"/>
      <c r="F72" s="29" t="s">
        <v>23</v>
      </c>
      <c r="G72" s="27">
        <f>+G64</f>
        <v>1</v>
      </c>
      <c r="H72" s="44"/>
      <c r="I72" s="18">
        <f>+G72*D72</f>
        <v>1490093.5353845845</v>
      </c>
      <c r="J72" s="29"/>
      <c r="K72" s="29"/>
    </row>
    <row r="73" spans="1:11">
      <c r="A73" s="145">
        <f t="shared" si="0"/>
        <v>10</v>
      </c>
      <c r="B73" s="31" t="s">
        <v>421</v>
      </c>
      <c r="C73" s="29" t="s">
        <v>429</v>
      </c>
      <c r="D73" s="199">
        <v>0</v>
      </c>
      <c r="E73" s="29"/>
      <c r="F73" s="29" t="s">
        <v>30</v>
      </c>
      <c r="G73" s="27">
        <f>+G65</f>
        <v>0</v>
      </c>
      <c r="H73" s="44"/>
      <c r="I73" s="214">
        <f>+G73*D73</f>
        <v>0</v>
      </c>
      <c r="J73" s="29"/>
      <c r="K73" s="29"/>
    </row>
    <row r="74" spans="1:11">
      <c r="A74" s="145">
        <f t="shared" si="0"/>
        <v>11</v>
      </c>
      <c r="B74" s="31" t="s">
        <v>125</v>
      </c>
      <c r="C74" s="29" t="s">
        <v>431</v>
      </c>
      <c r="D74" s="214">
        <f>'4- Rate Base'!J24</f>
        <v>12741.66212742563</v>
      </c>
      <c r="E74" s="29"/>
      <c r="F74" s="29" t="s">
        <v>32</v>
      </c>
      <c r="G74" s="27">
        <f>+G66</f>
        <v>1</v>
      </c>
      <c r="H74" s="44"/>
      <c r="I74" s="18">
        <f>+G74*D74</f>
        <v>12741.66212742563</v>
      </c>
      <c r="J74" s="29"/>
      <c r="K74" s="29"/>
    </row>
    <row r="75" spans="1:11" ht="13.5" thickBot="1">
      <c r="A75" s="145">
        <f t="shared" si="0"/>
        <v>12</v>
      </c>
      <c r="B75" s="31" t="s">
        <v>422</v>
      </c>
      <c r="C75" s="29" t="s">
        <v>427</v>
      </c>
      <c r="D75" s="200">
        <v>0</v>
      </c>
      <c r="E75" s="29"/>
      <c r="F75" s="29" t="s">
        <v>183</v>
      </c>
      <c r="G75" s="27">
        <f>+G67</f>
        <v>1</v>
      </c>
      <c r="H75" s="44"/>
      <c r="I75" s="201">
        <f>+G75*D75</f>
        <v>0</v>
      </c>
      <c r="J75" s="29"/>
      <c r="K75" s="29"/>
    </row>
    <row r="76" spans="1:11">
      <c r="A76" s="145">
        <f t="shared" si="0"/>
        <v>13</v>
      </c>
      <c r="B76" s="31" t="s">
        <v>332</v>
      </c>
      <c r="C76" s="29" t="s">
        <v>331</v>
      </c>
      <c r="D76" s="18">
        <f>SUM(D71:D75)</f>
        <v>1502835.1975120101</v>
      </c>
      <c r="E76" s="29"/>
      <c r="F76" s="29"/>
      <c r="G76" s="27"/>
      <c r="H76" s="44"/>
      <c r="I76" s="18">
        <f>SUM(I71:I75)</f>
        <v>1502835.1975120101</v>
      </c>
      <c r="J76" s="29"/>
      <c r="K76" s="29"/>
    </row>
    <row r="77" spans="1:11">
      <c r="A77" s="145"/>
      <c r="B77" s="36"/>
      <c r="C77" s="29" t="s">
        <v>10</v>
      </c>
      <c r="D77" s="18"/>
      <c r="E77" s="29"/>
      <c r="F77" s="29"/>
      <c r="G77" s="202"/>
      <c r="H77" s="29"/>
      <c r="I77" s="18"/>
      <c r="J77" s="29"/>
      <c r="K77" s="203"/>
    </row>
    <row r="78" spans="1:11">
      <c r="A78" s="145">
        <f>+A76+1</f>
        <v>14</v>
      </c>
      <c r="B78" s="31" t="s">
        <v>34</v>
      </c>
      <c r="C78" s="29"/>
      <c r="D78" s="18"/>
      <c r="E78" s="29"/>
      <c r="F78" s="29"/>
      <c r="G78" s="27"/>
      <c r="H78" s="29"/>
      <c r="I78" s="18"/>
      <c r="J78" s="29"/>
      <c r="K78" s="29"/>
    </row>
    <row r="79" spans="1:11">
      <c r="A79" s="145">
        <f t="shared" si="0"/>
        <v>15</v>
      </c>
      <c r="B79" s="31" t="s">
        <v>420</v>
      </c>
      <c r="C79" s="29" t="str">
        <f>"(line "&amp;A63&amp;" - line "&amp;A71&amp;")"</f>
        <v>(line 1 - line 8)</v>
      </c>
      <c r="D79" s="18">
        <f>D63-D71</f>
        <v>0</v>
      </c>
      <c r="E79" s="44"/>
      <c r="F79" s="44"/>
      <c r="G79" s="202"/>
      <c r="H79" s="44"/>
      <c r="I79" s="18">
        <f>I63-I71</f>
        <v>0</v>
      </c>
      <c r="J79" s="29"/>
      <c r="K79" s="203"/>
    </row>
    <row r="80" spans="1:11">
      <c r="A80" s="145">
        <f t="shared" si="0"/>
        <v>16</v>
      </c>
      <c r="B80" s="31" t="s">
        <v>31</v>
      </c>
      <c r="C80" s="29" t="s">
        <v>334</v>
      </c>
      <c r="D80" s="18">
        <f>D64-D72</f>
        <v>16622174.842307724</v>
      </c>
      <c r="E80" s="44"/>
      <c r="F80" s="44"/>
      <c r="G80" s="27"/>
      <c r="H80" s="44"/>
      <c r="I80" s="18">
        <f>I64-I72</f>
        <v>16622174.842307724</v>
      </c>
      <c r="J80" s="29"/>
      <c r="K80" s="203"/>
    </row>
    <row r="81" spans="1:11">
      <c r="A81" s="145">
        <f t="shared" si="0"/>
        <v>17</v>
      </c>
      <c r="B81" s="31" t="s">
        <v>421</v>
      </c>
      <c r="C81" s="29" t="str">
        <f>"(line "&amp;A65&amp;" - line "&amp;A73&amp;")"</f>
        <v>(line 3 - line 10)</v>
      </c>
      <c r="D81" s="18">
        <f>D65-D73</f>
        <v>0</v>
      </c>
      <c r="E81" s="44"/>
      <c r="F81" s="44"/>
      <c r="G81" s="202"/>
      <c r="H81" s="44"/>
      <c r="I81" s="214">
        <f>I65-I73</f>
        <v>0</v>
      </c>
      <c r="J81" s="29"/>
      <c r="K81" s="203"/>
    </row>
    <row r="82" spans="1:11">
      <c r="A82" s="145">
        <f t="shared" si="0"/>
        <v>18</v>
      </c>
      <c r="B82" s="31" t="s">
        <v>125</v>
      </c>
      <c r="C82" s="29" t="s">
        <v>335</v>
      </c>
      <c r="D82" s="18">
        <f>D66-D74</f>
        <v>30076.320321001462</v>
      </c>
      <c r="E82" s="44"/>
      <c r="F82" s="44"/>
      <c r="G82" s="202"/>
      <c r="H82" s="44"/>
      <c r="I82" s="18">
        <f>I66-I74</f>
        <v>30076.320321001462</v>
      </c>
      <c r="J82" s="29"/>
      <c r="K82" s="203"/>
    </row>
    <row r="83" spans="1:11" ht="13.5" thickBot="1">
      <c r="A83" s="145">
        <f t="shared" si="0"/>
        <v>19</v>
      </c>
      <c r="B83" s="31" t="s">
        <v>422</v>
      </c>
      <c r="C83" s="29" t="str">
        <f>"(line "&amp;A67&amp;" - line "&amp;A75&amp;")"</f>
        <v>(line 5 - line 12)</v>
      </c>
      <c r="D83" s="201">
        <f>D67-D75</f>
        <v>0</v>
      </c>
      <c r="E83" s="44"/>
      <c r="F83" s="44"/>
      <c r="G83" s="202"/>
      <c r="H83" s="44"/>
      <c r="I83" s="201">
        <f>I67-I75</f>
        <v>0</v>
      </c>
      <c r="J83" s="29"/>
      <c r="K83" s="203"/>
    </row>
    <row r="84" spans="1:11">
      <c r="A84" s="145">
        <f t="shared" si="0"/>
        <v>20</v>
      </c>
      <c r="B84" s="31" t="s">
        <v>338</v>
      </c>
      <c r="C84" s="29" t="s">
        <v>333</v>
      </c>
      <c r="D84" s="18">
        <f>SUM(D79:D83)</f>
        <v>16652251.162628725</v>
      </c>
      <c r="E84" s="44"/>
      <c r="F84" s="44" t="s">
        <v>35</v>
      </c>
      <c r="G84" s="202">
        <f>IF(I84&gt;0,I84/D84,0)</f>
        <v>1</v>
      </c>
      <c r="H84" s="44"/>
      <c r="I84" s="18">
        <f>SUM(I79:I83)</f>
        <v>16652251.162628725</v>
      </c>
      <c r="J84" s="29"/>
      <c r="K84" s="29"/>
    </row>
    <row r="85" spans="1:11">
      <c r="A85" s="145"/>
      <c r="B85" s="36"/>
      <c r="C85" s="29"/>
      <c r="D85" s="18"/>
      <c r="E85" s="29"/>
      <c r="F85" s="36"/>
      <c r="G85" s="34"/>
      <c r="H85" s="37"/>
      <c r="I85" s="214"/>
      <c r="J85" s="29"/>
      <c r="K85" s="203"/>
    </row>
    <row r="86" spans="1:11">
      <c r="A86" s="145">
        <f>+A84+1</f>
        <v>21</v>
      </c>
      <c r="B86" s="28" t="s">
        <v>691</v>
      </c>
      <c r="C86" s="29"/>
      <c r="D86" s="18"/>
      <c r="E86" s="29"/>
      <c r="F86" s="29"/>
      <c r="G86" s="37"/>
      <c r="H86" s="37"/>
      <c r="I86" s="214"/>
      <c r="J86" s="29"/>
      <c r="K86" s="29"/>
    </row>
    <row r="87" spans="1:11">
      <c r="A87" s="145">
        <f t="shared" si="0"/>
        <v>22</v>
      </c>
      <c r="B87" s="31" t="s">
        <v>126</v>
      </c>
      <c r="C87" s="29" t="s">
        <v>701</v>
      </c>
      <c r="D87" s="214">
        <f>+'4- Rate Base'!E44</f>
        <v>0</v>
      </c>
      <c r="E87" s="37"/>
      <c r="F87" s="37" t="s">
        <v>30</v>
      </c>
      <c r="G87" s="229">
        <v>0</v>
      </c>
      <c r="H87" s="215"/>
      <c r="I87" s="214">
        <f>+G87*D87</f>
        <v>0</v>
      </c>
      <c r="J87" s="29"/>
      <c r="K87" s="203"/>
    </row>
    <row r="88" spans="1:11">
      <c r="A88" s="145">
        <f t="shared" si="0"/>
        <v>23</v>
      </c>
      <c r="B88" s="31" t="s">
        <v>127</v>
      </c>
      <c r="C88" s="29" t="s">
        <v>702</v>
      </c>
      <c r="D88" s="751">
        <f>+'4- Rate Base'!F44</f>
        <v>-830782.57899999991</v>
      </c>
      <c r="E88" s="29"/>
      <c r="F88" s="37" t="s">
        <v>97</v>
      </c>
      <c r="G88" s="547">
        <v>1</v>
      </c>
      <c r="H88" s="215"/>
      <c r="I88" s="214">
        <f>D88*G88</f>
        <v>-830782.57899999991</v>
      </c>
      <c r="J88" s="29"/>
      <c r="K88" s="203"/>
    </row>
    <row r="89" spans="1:11">
      <c r="A89" s="145">
        <f t="shared" si="0"/>
        <v>24</v>
      </c>
      <c r="B89" s="31" t="s">
        <v>128</v>
      </c>
      <c r="C89" s="29" t="s">
        <v>703</v>
      </c>
      <c r="D89" s="751">
        <f>+'4- Rate Base'!G44</f>
        <v>0</v>
      </c>
      <c r="E89" s="29"/>
      <c r="F89" s="37" t="s">
        <v>97</v>
      </c>
      <c r="G89" s="547">
        <v>1</v>
      </c>
      <c r="H89" s="44"/>
      <c r="I89" s="18">
        <f>D89*G89</f>
        <v>0</v>
      </c>
      <c r="J89" s="29"/>
      <c r="K89" s="203"/>
    </row>
    <row r="90" spans="1:11">
      <c r="A90" s="145">
        <f t="shared" si="0"/>
        <v>25</v>
      </c>
      <c r="B90" s="31" t="s">
        <v>150</v>
      </c>
      <c r="C90" s="29" t="s">
        <v>704</v>
      </c>
      <c r="D90" s="751">
        <f>+'4- Rate Base'!H44</f>
        <v>0</v>
      </c>
      <c r="E90" s="29"/>
      <c r="F90" s="37" t="s">
        <v>97</v>
      </c>
      <c r="G90" s="547">
        <v>1</v>
      </c>
      <c r="H90" s="44"/>
      <c r="I90" s="18">
        <f>D90*G90</f>
        <v>0</v>
      </c>
      <c r="J90" s="29"/>
      <c r="K90" s="203"/>
    </row>
    <row r="91" spans="1:11">
      <c r="A91" s="145">
        <f t="shared" si="0"/>
        <v>26</v>
      </c>
      <c r="B91" s="36" t="s">
        <v>129</v>
      </c>
      <c r="C91" s="36" t="s">
        <v>705</v>
      </c>
      <c r="D91" s="751">
        <f>+'4- Rate Base'!I44</f>
        <v>0</v>
      </c>
      <c r="E91" s="29"/>
      <c r="F91" s="29" t="s">
        <v>36</v>
      </c>
      <c r="G91" s="206">
        <f>G84</f>
        <v>1</v>
      </c>
      <c r="H91" s="44"/>
      <c r="I91" s="42">
        <f>D91*G91</f>
        <v>0</v>
      </c>
      <c r="J91" s="29"/>
      <c r="K91" s="203"/>
    </row>
    <row r="92" spans="1:11" s="325" customFormat="1">
      <c r="A92" s="546" t="s">
        <v>585</v>
      </c>
      <c r="B92" s="34" t="s">
        <v>688</v>
      </c>
      <c r="C92" s="34" t="s">
        <v>586</v>
      </c>
      <c r="D92" s="751">
        <f>+'4- Rate Base'!I59</f>
        <v>0</v>
      </c>
      <c r="E92" s="37"/>
      <c r="F92" s="37" t="s">
        <v>97</v>
      </c>
      <c r="G92" s="547">
        <f>G93</f>
        <v>1</v>
      </c>
      <c r="H92" s="215"/>
      <c r="I92" s="53">
        <f>+G92*D92</f>
        <v>0</v>
      </c>
      <c r="J92" s="37"/>
      <c r="K92" s="548"/>
    </row>
    <row r="93" spans="1:11">
      <c r="A93" s="145">
        <f>+A91+1</f>
        <v>27</v>
      </c>
      <c r="B93" s="174" t="s">
        <v>107</v>
      </c>
      <c r="C93" s="211" t="s">
        <v>302</v>
      </c>
      <c r="D93" s="751">
        <f>'4- Rate Base'!E24</f>
        <v>0</v>
      </c>
      <c r="E93" s="207"/>
      <c r="F93" s="208" t="str">
        <f>+F94</f>
        <v>DA</v>
      </c>
      <c r="G93" s="209">
        <v>1</v>
      </c>
      <c r="H93" s="207"/>
      <c r="I93" s="42">
        <f>+G93*D93</f>
        <v>0</v>
      </c>
      <c r="K93" s="203"/>
    </row>
    <row r="94" spans="1:11">
      <c r="A94" s="145">
        <f t="shared" si="0"/>
        <v>28</v>
      </c>
      <c r="B94" s="210" t="s">
        <v>165</v>
      </c>
      <c r="C94" s="211" t="s">
        <v>467</v>
      </c>
      <c r="D94" s="751">
        <f>+'4- Rate Base'!C44</f>
        <v>0</v>
      </c>
      <c r="E94" s="208"/>
      <c r="F94" s="208" t="str">
        <f>+F95</f>
        <v>DA</v>
      </c>
      <c r="G94" s="209">
        <v>1</v>
      </c>
      <c r="H94" s="208"/>
      <c r="I94" s="42">
        <f>+G94*D94</f>
        <v>0</v>
      </c>
      <c r="K94" s="203"/>
    </row>
    <row r="95" spans="1:11" ht="13.5" thickBot="1">
      <c r="A95" s="145">
        <f t="shared" si="0"/>
        <v>29</v>
      </c>
      <c r="B95" s="210" t="s">
        <v>166</v>
      </c>
      <c r="C95" s="211" t="s">
        <v>432</v>
      </c>
      <c r="D95" s="226">
        <f>+'4- Rate Base'!D44</f>
        <v>0</v>
      </c>
      <c r="E95" s="207"/>
      <c r="F95" s="207" t="s">
        <v>97</v>
      </c>
      <c r="G95" s="212">
        <v>1</v>
      </c>
      <c r="H95" s="207"/>
      <c r="I95" s="201">
        <f>+G95*D95</f>
        <v>0</v>
      </c>
      <c r="K95" s="203"/>
    </row>
    <row r="96" spans="1:11">
      <c r="A96" s="145">
        <f t="shared" si="0"/>
        <v>30</v>
      </c>
      <c r="B96" s="31" t="s">
        <v>337</v>
      </c>
      <c r="C96" s="29" t="s">
        <v>336</v>
      </c>
      <c r="D96" s="18">
        <f>SUM(D87:D95)</f>
        <v>-830782.57899999991</v>
      </c>
      <c r="E96" s="29"/>
      <c r="F96" s="29"/>
      <c r="G96" s="44"/>
      <c r="H96" s="44"/>
      <c r="I96" s="18">
        <f>SUM(I87:I95)</f>
        <v>-830782.57899999991</v>
      </c>
      <c r="J96" s="29"/>
      <c r="K96" s="29"/>
    </row>
    <row r="97" spans="1:11">
      <c r="A97" s="145"/>
      <c r="B97" s="36"/>
      <c r="C97" s="29"/>
      <c r="D97" s="18"/>
      <c r="E97" s="29"/>
      <c r="F97" s="29"/>
      <c r="G97" s="203"/>
      <c r="H97" s="29"/>
      <c r="I97" s="18"/>
      <c r="J97" s="29"/>
      <c r="K97" s="203"/>
    </row>
    <row r="98" spans="1:11">
      <c r="A98" s="145">
        <f>+A96+1</f>
        <v>31</v>
      </c>
      <c r="B98" s="28" t="s">
        <v>706</v>
      </c>
      <c r="C98" s="213" t="s">
        <v>433</v>
      </c>
      <c r="D98" s="214">
        <f>+'4- Rate Base'!F24</f>
        <v>0</v>
      </c>
      <c r="E98" s="29"/>
      <c r="F98" s="29" t="s">
        <v>23</v>
      </c>
      <c r="G98" s="27">
        <f>+G72</f>
        <v>1</v>
      </c>
      <c r="H98" s="44"/>
      <c r="I98" s="18">
        <f>+G98*D98</f>
        <v>0</v>
      </c>
      <c r="J98" s="29"/>
      <c r="K98" s="29"/>
    </row>
    <row r="99" spans="1:11">
      <c r="A99" s="145"/>
      <c r="B99" s="31"/>
      <c r="C99" s="29"/>
      <c r="D99" s="18"/>
      <c r="E99" s="29"/>
      <c r="F99" s="29"/>
      <c r="G99" s="27"/>
      <c r="H99" s="44"/>
      <c r="I99" s="18"/>
      <c r="J99" s="29"/>
      <c r="K99" s="29"/>
    </row>
    <row r="100" spans="1:11">
      <c r="A100" s="145">
        <f>+A98+1</f>
        <v>32</v>
      </c>
      <c r="B100" s="31" t="s">
        <v>342</v>
      </c>
      <c r="C100" s="29" t="s">
        <v>180</v>
      </c>
      <c r="D100" s="18"/>
      <c r="E100" s="29"/>
      <c r="F100" s="29"/>
      <c r="G100" s="27"/>
      <c r="H100" s="44"/>
      <c r="I100" s="18"/>
      <c r="J100" s="29"/>
      <c r="K100" s="29"/>
    </row>
    <row r="101" spans="1:11">
      <c r="A101" s="145">
        <f t="shared" si="0"/>
        <v>33</v>
      </c>
      <c r="B101" s="31" t="s">
        <v>185</v>
      </c>
      <c r="C101" s="36" t="s">
        <v>974</v>
      </c>
      <c r="D101" s="214">
        <f>(D134-D131)/8</f>
        <v>84174.64864003961</v>
      </c>
      <c r="E101" s="37"/>
      <c r="F101" s="37"/>
      <c r="G101" s="161"/>
      <c r="H101" s="215"/>
      <c r="I101" s="214">
        <f>(I134-I131)/8</f>
        <v>84174.64864003961</v>
      </c>
      <c r="J101" s="151"/>
      <c r="K101" s="203"/>
    </row>
    <row r="102" spans="1:11">
      <c r="A102" s="145">
        <f t="shared" si="0"/>
        <v>34</v>
      </c>
      <c r="B102" s="31" t="s">
        <v>254</v>
      </c>
      <c r="C102" s="213" t="s">
        <v>470</v>
      </c>
      <c r="D102" s="214">
        <f>+'4- Rate Base'!G24</f>
        <v>82343.306651922394</v>
      </c>
      <c r="E102" s="29"/>
      <c r="F102" s="29" t="s">
        <v>23</v>
      </c>
      <c r="G102" s="27">
        <f>+G119</f>
        <v>1</v>
      </c>
      <c r="H102" s="44"/>
      <c r="I102" s="18">
        <f>+G102*D102</f>
        <v>82343.306651922394</v>
      </c>
      <c r="J102" s="29" t="s">
        <v>10</v>
      </c>
      <c r="K102" s="203"/>
    </row>
    <row r="103" spans="1:11" ht="13.5" thickBot="1">
      <c r="A103" s="145">
        <f t="shared" si="0"/>
        <v>35</v>
      </c>
      <c r="B103" s="31" t="s">
        <v>130</v>
      </c>
      <c r="C103" s="44" t="s">
        <v>434</v>
      </c>
      <c r="D103" s="226">
        <f>+'4- Rate Base'!H24</f>
        <v>8375.8344388214864</v>
      </c>
      <c r="E103" s="29"/>
      <c r="F103" s="29" t="s">
        <v>37</v>
      </c>
      <c r="G103" s="27">
        <f>+G68</f>
        <v>1</v>
      </c>
      <c r="H103" s="44"/>
      <c r="I103" s="201">
        <f>+G103*D103</f>
        <v>8375.8344388214864</v>
      </c>
      <c r="J103" s="29"/>
      <c r="K103" s="203"/>
    </row>
    <row r="104" spans="1:11">
      <c r="A104" s="145">
        <f t="shared" si="0"/>
        <v>36</v>
      </c>
      <c r="B104" s="31" t="s">
        <v>341</v>
      </c>
      <c r="C104" s="151" t="s">
        <v>677</v>
      </c>
      <c r="D104" s="18">
        <f>SUM(D101:D103)</f>
        <v>174893.78973078349</v>
      </c>
      <c r="E104" s="151"/>
      <c r="F104" s="151"/>
      <c r="G104" s="216"/>
      <c r="H104" s="216"/>
      <c r="I104" s="18">
        <f>I101+I102+I103</f>
        <v>174893.78973078349</v>
      </c>
      <c r="J104" s="151"/>
      <c r="K104" s="151"/>
    </row>
    <row r="105" spans="1:11" ht="13.5" thickBot="1">
      <c r="A105" s="145"/>
      <c r="B105" s="36"/>
      <c r="C105" s="29"/>
      <c r="D105" s="201"/>
      <c r="E105" s="29"/>
      <c r="F105" s="29"/>
      <c r="G105" s="29"/>
      <c r="H105" s="29"/>
      <c r="I105" s="201"/>
      <c r="J105" s="29"/>
      <c r="K105" s="29"/>
    </row>
    <row r="106" spans="1:11" ht="13.5" thickBot="1">
      <c r="A106" s="145">
        <f>+A104+1</f>
        <v>37</v>
      </c>
      <c r="B106" s="31" t="s">
        <v>344</v>
      </c>
      <c r="C106" s="29" t="s">
        <v>343</v>
      </c>
      <c r="D106" s="217">
        <f>+D104+D98+D96+D84</f>
        <v>15996362.373359509</v>
      </c>
      <c r="E106" s="44"/>
      <c r="F106" s="44"/>
      <c r="G106" s="218"/>
      <c r="H106" s="44"/>
      <c r="I106" s="217">
        <f>+I104+I98+I96+I84</f>
        <v>15996362.373359509</v>
      </c>
      <c r="J106" s="29"/>
      <c r="K106" s="203"/>
    </row>
    <row r="107" spans="1:11" ht="13.5" thickTop="1">
      <c r="A107" s="145"/>
      <c r="B107" s="31"/>
      <c r="C107" s="29"/>
      <c r="D107" s="219"/>
      <c r="E107" s="44"/>
      <c r="F107" s="44"/>
      <c r="G107" s="218"/>
      <c r="H107" s="44"/>
      <c r="I107" s="219"/>
      <c r="J107" s="29"/>
      <c r="K107" s="203"/>
    </row>
    <row r="108" spans="1:11">
      <c r="A108" s="145"/>
      <c r="B108" s="31"/>
      <c r="C108" s="29"/>
      <c r="D108" s="219"/>
      <c r="E108" s="44"/>
      <c r="F108" s="44"/>
      <c r="G108" s="218"/>
      <c r="H108" s="44"/>
      <c r="I108" s="219"/>
      <c r="J108" s="29"/>
      <c r="K108" s="203"/>
    </row>
    <row r="109" spans="1:11">
      <c r="A109" s="145"/>
      <c r="B109" s="31"/>
      <c r="C109" s="29"/>
      <c r="D109" s="29"/>
      <c r="E109" s="29"/>
      <c r="F109" s="29"/>
      <c r="G109" s="29"/>
      <c r="H109" s="29"/>
      <c r="I109" s="29"/>
      <c r="J109" s="29"/>
      <c r="K109" s="220" t="s">
        <v>186</v>
      </c>
    </row>
    <row r="110" spans="1:11">
      <c r="A110" s="145"/>
      <c r="B110" s="31"/>
      <c r="C110" s="29"/>
      <c r="D110" s="29"/>
      <c r="E110" s="29"/>
      <c r="F110" s="29"/>
      <c r="G110" s="29"/>
      <c r="H110" s="29"/>
      <c r="I110" s="29"/>
      <c r="J110" s="29"/>
      <c r="K110" s="220"/>
    </row>
    <row r="111" spans="1:11">
      <c r="A111" s="145"/>
      <c r="B111" s="31" t="s">
        <v>9</v>
      </c>
      <c r="C111" s="29"/>
      <c r="D111" s="32" t="s">
        <v>91</v>
      </c>
      <c r="E111" s="29"/>
      <c r="F111" s="29"/>
      <c r="G111" s="29"/>
      <c r="H111" s="29"/>
      <c r="I111" s="143"/>
      <c r="J111" s="29"/>
      <c r="K111" s="220" t="str">
        <f>K3</f>
        <v>For  the 12 months ended 12/31/2024</v>
      </c>
    </row>
    <row r="112" spans="1:11">
      <c r="A112" s="145"/>
      <c r="B112" s="31"/>
      <c r="C112" s="29"/>
      <c r="D112" s="32" t="s">
        <v>160</v>
      </c>
      <c r="E112" s="29"/>
      <c r="F112" s="29"/>
      <c r="G112" s="29"/>
      <c r="H112" s="29"/>
      <c r="I112" s="29"/>
      <c r="J112" s="29"/>
      <c r="K112" s="29"/>
    </row>
    <row r="113" spans="1:11">
      <c r="A113" s="145"/>
      <c r="B113" s="36"/>
      <c r="C113" s="29"/>
      <c r="D113" s="32" t="str">
        <f>+D56</f>
        <v>Gridliance High Plains LLC</v>
      </c>
      <c r="E113" s="29"/>
      <c r="F113" s="29"/>
      <c r="G113" s="29"/>
      <c r="H113" s="29"/>
      <c r="I113" s="29"/>
      <c r="J113" s="29"/>
      <c r="K113" s="29"/>
    </row>
    <row r="114" spans="1:11">
      <c r="A114" s="1377"/>
      <c r="B114" s="1377"/>
      <c r="C114" s="1377"/>
      <c r="D114" s="1377"/>
      <c r="E114" s="1377"/>
      <c r="F114" s="1377"/>
      <c r="G114" s="1377"/>
      <c r="H114" s="1377"/>
      <c r="I114" s="1377"/>
      <c r="J114" s="1377"/>
      <c r="K114" s="1377"/>
    </row>
    <row r="115" spans="1:11">
      <c r="A115" s="145"/>
      <c r="B115" s="155" t="s">
        <v>11</v>
      </c>
      <c r="C115" s="155" t="s">
        <v>12</v>
      </c>
      <c r="D115" s="155" t="s">
        <v>13</v>
      </c>
      <c r="E115" s="29" t="s">
        <v>10</v>
      </c>
      <c r="F115" s="29"/>
      <c r="G115" s="154" t="s">
        <v>14</v>
      </c>
      <c r="H115" s="29"/>
      <c r="I115" s="154" t="s">
        <v>15</v>
      </c>
      <c r="J115" s="29"/>
      <c r="K115" s="29"/>
    </row>
    <row r="116" spans="1:11">
      <c r="A116" s="145" t="s">
        <v>16</v>
      </c>
      <c r="B116" s="31"/>
      <c r="C116" s="194"/>
      <c r="D116" s="29"/>
      <c r="E116" s="29"/>
      <c r="F116" s="29"/>
      <c r="G116" s="145"/>
      <c r="H116" s="29"/>
      <c r="I116" s="195" t="s">
        <v>25</v>
      </c>
      <c r="J116" s="29"/>
      <c r="K116" s="195"/>
    </row>
    <row r="117" spans="1:11" ht="13.5" thickBot="1">
      <c r="A117" s="33" t="s">
        <v>18</v>
      </c>
      <c r="B117" s="31"/>
      <c r="C117" s="196" t="s">
        <v>301</v>
      </c>
      <c r="D117" s="195" t="s">
        <v>27</v>
      </c>
      <c r="E117" s="197"/>
      <c r="F117" s="195" t="s">
        <v>28</v>
      </c>
      <c r="G117" s="36"/>
      <c r="H117" s="197"/>
      <c r="I117" s="145" t="s">
        <v>29</v>
      </c>
      <c r="J117" s="29"/>
      <c r="K117" s="195"/>
    </row>
    <row r="118" spans="1:11">
      <c r="A118" s="145"/>
      <c r="B118" s="31" t="s">
        <v>7</v>
      </c>
      <c r="C118" s="29"/>
      <c r="D118" s="29"/>
      <c r="E118" s="29"/>
      <c r="F118" s="29"/>
      <c r="G118" s="29"/>
      <c r="H118" s="29"/>
      <c r="I118" s="29"/>
      <c r="J118" s="29"/>
      <c r="K118" s="29"/>
    </row>
    <row r="119" spans="1:11">
      <c r="A119" s="145">
        <v>1</v>
      </c>
      <c r="B119" s="31" t="s">
        <v>38</v>
      </c>
      <c r="C119" s="29" t="s">
        <v>437</v>
      </c>
      <c r="D119" s="214">
        <f>'5-P3 Support'!C24</f>
        <v>208803.11938954247</v>
      </c>
      <c r="E119" s="29"/>
      <c r="F119" s="29" t="s">
        <v>23</v>
      </c>
      <c r="G119" s="27">
        <f>+I191</f>
        <v>1</v>
      </c>
      <c r="H119" s="44"/>
      <c r="I119" s="18">
        <f t="shared" ref="I119:I129" si="1">+G119*D119</f>
        <v>208803.11938954247</v>
      </c>
      <c r="J119" s="151"/>
      <c r="K119" s="29"/>
    </row>
    <row r="120" spans="1:11">
      <c r="A120" s="168">
        <f>+A119+1</f>
        <v>2</v>
      </c>
      <c r="B120" s="221" t="s">
        <v>156</v>
      </c>
      <c r="C120" s="29" t="s">
        <v>438</v>
      </c>
      <c r="D120" s="214">
        <f>'5-P3 Support'!D24</f>
        <v>5553.9302692256388</v>
      </c>
      <c r="E120" s="211"/>
      <c r="F120" s="211" t="str">
        <f>+F119</f>
        <v>TP</v>
      </c>
      <c r="G120" s="161">
        <f>+G119</f>
        <v>1</v>
      </c>
      <c r="H120" s="211"/>
      <c r="I120" s="214">
        <f>+G120*D120</f>
        <v>5553.9302692256388</v>
      </c>
      <c r="K120" s="29"/>
    </row>
    <row r="121" spans="1:11">
      <c r="A121" s="168">
        <f t="shared" ref="A121:A167" si="2">+A120+1</f>
        <v>3</v>
      </c>
      <c r="B121" s="40" t="s">
        <v>39</v>
      </c>
      <c r="C121" s="29" t="s">
        <v>439</v>
      </c>
      <c r="D121" s="214">
        <f>'5-P3 Support'!E24</f>
        <v>0</v>
      </c>
      <c r="E121" s="29"/>
      <c r="F121" s="29" t="str">
        <f>+F120</f>
        <v>TP</v>
      </c>
      <c r="G121" s="27">
        <f>+G120</f>
        <v>1</v>
      </c>
      <c r="H121" s="44"/>
      <c r="I121" s="18">
        <f t="shared" si="1"/>
        <v>0</v>
      </c>
      <c r="J121" s="151"/>
      <c r="K121" s="29"/>
    </row>
    <row r="122" spans="1:11">
      <c r="A122" s="168">
        <f t="shared" si="2"/>
        <v>4</v>
      </c>
      <c r="B122" s="31" t="s">
        <v>40</v>
      </c>
      <c r="C122" s="29" t="s">
        <v>440</v>
      </c>
      <c r="D122" s="214">
        <f>'5-P3 Support'!F24</f>
        <v>470148</v>
      </c>
      <c r="E122" s="29"/>
      <c r="F122" s="29" t="s">
        <v>32</v>
      </c>
      <c r="G122" s="27">
        <f>+G74</f>
        <v>1</v>
      </c>
      <c r="H122" s="44"/>
      <c r="I122" s="18">
        <f t="shared" si="1"/>
        <v>470148</v>
      </c>
      <c r="J122" s="29"/>
      <c r="K122" s="29" t="s">
        <v>10</v>
      </c>
    </row>
    <row r="123" spans="1:11">
      <c r="A123" s="168">
        <f t="shared" si="2"/>
        <v>5</v>
      </c>
      <c r="B123" s="31" t="s">
        <v>187</v>
      </c>
      <c r="C123" s="29" t="s">
        <v>398</v>
      </c>
      <c r="D123" s="214">
        <f>'5-P3 Support'!G24</f>
        <v>0</v>
      </c>
      <c r="E123" s="29"/>
      <c r="F123" s="29" t="s">
        <v>32</v>
      </c>
      <c r="G123" s="27">
        <f>+G122</f>
        <v>1</v>
      </c>
      <c r="H123" s="44"/>
      <c r="I123" s="18">
        <f t="shared" si="1"/>
        <v>0</v>
      </c>
      <c r="J123" s="29"/>
      <c r="K123" s="29"/>
    </row>
    <row r="124" spans="1:11">
      <c r="A124" s="168">
        <f t="shared" si="2"/>
        <v>6</v>
      </c>
      <c r="B124" s="40" t="s">
        <v>323</v>
      </c>
      <c r="C124" s="37" t="s">
        <v>435</v>
      </c>
      <c r="D124" s="214">
        <f>'5-P3 Support'!H24</f>
        <v>0</v>
      </c>
      <c r="E124" s="29"/>
      <c r="F124" s="29" t="s">
        <v>32</v>
      </c>
      <c r="G124" s="27">
        <f>+G123</f>
        <v>1</v>
      </c>
      <c r="H124" s="44"/>
      <c r="I124" s="18">
        <f t="shared" si="1"/>
        <v>0</v>
      </c>
      <c r="J124" s="29"/>
      <c r="K124" s="29"/>
    </row>
    <row r="125" spans="1:11" s="14" customFormat="1">
      <c r="A125" s="168" t="s">
        <v>309</v>
      </c>
      <c r="B125" s="40" t="s">
        <v>310</v>
      </c>
      <c r="C125" s="37" t="s">
        <v>588</v>
      </c>
      <c r="D125" s="229">
        <f>+'7 - PBOP'!I16</f>
        <v>0</v>
      </c>
      <c r="E125" s="126"/>
      <c r="F125" s="29" t="s">
        <v>32</v>
      </c>
      <c r="G125" s="27">
        <f>+G124</f>
        <v>1</v>
      </c>
      <c r="H125" s="44"/>
      <c r="I125" s="18">
        <f>+G125*D125</f>
        <v>0</v>
      </c>
      <c r="J125" s="126"/>
      <c r="K125" s="126"/>
    </row>
    <row r="126" spans="1:11">
      <c r="A126" s="168">
        <f>+A124+1</f>
        <v>7</v>
      </c>
      <c r="B126" s="40" t="s">
        <v>322</v>
      </c>
      <c r="C126" s="37" t="s">
        <v>565</v>
      </c>
      <c r="D126" s="214">
        <f>'5-P3 Support'!I24</f>
        <v>0</v>
      </c>
      <c r="E126" s="29"/>
      <c r="F126" s="222" t="s">
        <v>23</v>
      </c>
      <c r="G126" s="161">
        <f>+G119</f>
        <v>1</v>
      </c>
      <c r="H126" s="44"/>
      <c r="I126" s="18">
        <f t="shared" si="1"/>
        <v>0</v>
      </c>
      <c r="J126" s="29"/>
      <c r="K126" s="29"/>
    </row>
    <row r="127" spans="1:11" s="14" customFormat="1">
      <c r="A127" s="168" t="s">
        <v>311</v>
      </c>
      <c r="B127" s="40" t="s">
        <v>312</v>
      </c>
      <c r="C127" s="37" t="s">
        <v>589</v>
      </c>
      <c r="D127" s="229">
        <f>+'7 - PBOP'!I13</f>
        <v>0</v>
      </c>
      <c r="E127" s="126"/>
      <c r="F127" s="29" t="s">
        <v>32</v>
      </c>
      <c r="G127" s="27">
        <f>+G125</f>
        <v>1</v>
      </c>
      <c r="H127" s="44"/>
      <c r="I127" s="18">
        <f>+G127*D127</f>
        <v>0</v>
      </c>
      <c r="J127" s="126"/>
      <c r="K127" s="126"/>
    </row>
    <row r="128" spans="1:11">
      <c r="A128" s="168">
        <f>+A126+1</f>
        <v>8</v>
      </c>
      <c r="B128" s="31" t="s">
        <v>422</v>
      </c>
      <c r="C128" s="29" t="s">
        <v>182</v>
      </c>
      <c r="D128" s="797">
        <v>0</v>
      </c>
      <c r="E128" s="29"/>
      <c r="F128" s="29" t="s">
        <v>183</v>
      </c>
      <c r="G128" s="27">
        <f>+G75</f>
        <v>1</v>
      </c>
      <c r="H128" s="44"/>
      <c r="I128" s="18">
        <f t="shared" si="1"/>
        <v>0</v>
      </c>
      <c r="J128" s="29"/>
      <c r="K128" s="29"/>
    </row>
    <row r="129" spans="1:11">
      <c r="A129" s="168">
        <f t="shared" si="2"/>
        <v>9</v>
      </c>
      <c r="B129" s="31" t="s">
        <v>41</v>
      </c>
      <c r="C129" s="29" t="s">
        <v>566</v>
      </c>
      <c r="D129" s="751">
        <f>'5-P3 Support'!J24</f>
        <v>0</v>
      </c>
      <c r="E129" s="29"/>
      <c r="F129" s="29" t="str">
        <f>+F131</f>
        <v>DA</v>
      </c>
      <c r="G129" s="223">
        <v>1</v>
      </c>
      <c r="H129" s="44"/>
      <c r="I129" s="42">
        <f t="shared" si="1"/>
        <v>0</v>
      </c>
      <c r="J129" s="29"/>
      <c r="K129" s="29"/>
    </row>
    <row r="130" spans="1:11">
      <c r="A130" s="168">
        <f t="shared" si="2"/>
        <v>10</v>
      </c>
      <c r="B130" s="221" t="s">
        <v>157</v>
      </c>
      <c r="C130" s="211"/>
      <c r="D130" s="53"/>
      <c r="E130" s="211"/>
      <c r="F130" s="211"/>
      <c r="G130" s="224"/>
      <c r="H130" s="211"/>
      <c r="I130" s="53"/>
      <c r="K130" s="29"/>
    </row>
    <row r="131" spans="1:11">
      <c r="A131" s="168">
        <f t="shared" si="2"/>
        <v>11</v>
      </c>
      <c r="B131" s="221" t="s">
        <v>159</v>
      </c>
      <c r="C131" s="211" t="s">
        <v>567</v>
      </c>
      <c r="D131" s="751">
        <f>'5-P3 Support'!K24</f>
        <v>0</v>
      </c>
      <c r="E131" s="208"/>
      <c r="F131" s="208" t="s">
        <v>97</v>
      </c>
      <c r="G131" s="225">
        <v>1</v>
      </c>
      <c r="H131" s="208"/>
      <c r="I131" s="53">
        <f>+G131*D131</f>
        <v>0</v>
      </c>
      <c r="K131" s="29"/>
    </row>
    <row r="132" spans="1:11">
      <c r="A132" s="168">
        <f t="shared" si="2"/>
        <v>12</v>
      </c>
      <c r="B132" s="221" t="s">
        <v>590</v>
      </c>
      <c r="C132" s="29" t="s">
        <v>568</v>
      </c>
      <c r="D132" s="751">
        <f>'5-P3 Support'!L24</f>
        <v>0</v>
      </c>
      <c r="E132" s="208"/>
      <c r="F132" s="208" t="s">
        <v>23</v>
      </c>
      <c r="G132" s="225">
        <f>+G119</f>
        <v>1</v>
      </c>
      <c r="H132" s="208"/>
      <c r="I132" s="53">
        <f>+G132*D132</f>
        <v>0</v>
      </c>
      <c r="K132" s="29"/>
    </row>
    <row r="133" spans="1:11" ht="13.5" thickBot="1">
      <c r="A133" s="168">
        <f t="shared" si="2"/>
        <v>13</v>
      </c>
      <c r="B133" s="221" t="s">
        <v>158</v>
      </c>
      <c r="C133" s="211" t="s">
        <v>707</v>
      </c>
      <c r="D133" s="226">
        <f>SUM(D131:D132)</f>
        <v>0</v>
      </c>
      <c r="E133" s="208"/>
      <c r="F133" s="208"/>
      <c r="G133" s="225"/>
      <c r="H133" s="208"/>
      <c r="I133" s="226">
        <f>SUM(I131:I132)</f>
        <v>0</v>
      </c>
      <c r="K133" s="29"/>
    </row>
    <row r="134" spans="1:11">
      <c r="A134" s="168">
        <f t="shared" si="2"/>
        <v>14</v>
      </c>
      <c r="B134" s="227" t="s">
        <v>345</v>
      </c>
      <c r="C134" s="127" t="s">
        <v>436</v>
      </c>
      <c r="D134" s="18">
        <f>+D119-D121-D120+D122-D123-D124-D125+D126+D127+D128+D129+D133</f>
        <v>673397.18912031688</v>
      </c>
      <c r="E134" s="18"/>
      <c r="F134" s="18"/>
      <c r="G134" s="18"/>
      <c r="H134" s="18"/>
      <c r="I134" s="18">
        <f>+I119-I121-I120+I122-I123-I124-I125+I126+I127+I128+I129+I133</f>
        <v>673397.18912031688</v>
      </c>
      <c r="J134" s="29"/>
      <c r="K134" s="29"/>
    </row>
    <row r="135" spans="1:11">
      <c r="A135" s="168"/>
      <c r="B135" s="36"/>
      <c r="C135" s="29"/>
      <c r="D135" s="18"/>
      <c r="E135" s="18"/>
      <c r="F135" s="18"/>
      <c r="G135" s="18"/>
      <c r="H135" s="18"/>
      <c r="I135" s="18"/>
      <c r="J135" s="29"/>
      <c r="K135" s="29"/>
    </row>
    <row r="136" spans="1:11">
      <c r="A136" s="168">
        <f>+A134+1</f>
        <v>15</v>
      </c>
      <c r="B136" s="31" t="s">
        <v>570</v>
      </c>
      <c r="C136" s="29"/>
      <c r="D136" s="18"/>
      <c r="E136" s="18"/>
      <c r="F136" s="18"/>
      <c r="G136" s="18"/>
      <c r="H136" s="18"/>
      <c r="I136" s="18"/>
      <c r="J136" s="29"/>
      <c r="K136" s="29"/>
    </row>
    <row r="137" spans="1:11">
      <c r="A137" s="168">
        <f t="shared" si="2"/>
        <v>16</v>
      </c>
      <c r="B137" s="31" t="s">
        <v>38</v>
      </c>
      <c r="C137" s="213" t="s">
        <v>708</v>
      </c>
      <c r="D137" s="214">
        <f>'5-P3 Support'!M24</f>
        <v>158854.99999999997</v>
      </c>
      <c r="E137" s="18"/>
      <c r="F137" s="18" t="s">
        <v>23</v>
      </c>
      <c r="G137" s="18">
        <f>+G98</f>
        <v>1</v>
      </c>
      <c r="H137" s="18"/>
      <c r="I137" s="18">
        <f>+G137*D137</f>
        <v>158854.99999999997</v>
      </c>
      <c r="J137" s="29"/>
      <c r="K137" s="203"/>
    </row>
    <row r="138" spans="1:11">
      <c r="A138" s="168">
        <f t="shared" si="2"/>
        <v>17</v>
      </c>
      <c r="B138" s="228" t="s">
        <v>125</v>
      </c>
      <c r="C138" s="213" t="s">
        <v>710</v>
      </c>
      <c r="D138" s="214">
        <f>'5-P3 Support'!C45</f>
        <v>14386.771081336952</v>
      </c>
      <c r="E138" s="18"/>
      <c r="F138" s="18" t="s">
        <v>32</v>
      </c>
      <c r="G138" s="18">
        <f>+G122</f>
        <v>1</v>
      </c>
      <c r="H138" s="18"/>
      <c r="I138" s="18">
        <f>+G138*D138</f>
        <v>14386.771081336952</v>
      </c>
      <c r="J138" s="29"/>
      <c r="K138" s="203"/>
    </row>
    <row r="139" spans="1:11">
      <c r="A139" s="168">
        <f t="shared" si="2"/>
        <v>18</v>
      </c>
      <c r="B139" s="31" t="s">
        <v>422</v>
      </c>
      <c r="C139" s="213" t="s">
        <v>709</v>
      </c>
      <c r="D139" s="205">
        <v>0</v>
      </c>
      <c r="E139" s="42"/>
      <c r="F139" s="42" t="s">
        <v>183</v>
      </c>
      <c r="G139" s="42">
        <f>+G128</f>
        <v>1</v>
      </c>
      <c r="H139" s="42"/>
      <c r="I139" s="42">
        <f>+G139*D139</f>
        <v>0</v>
      </c>
      <c r="J139" s="29"/>
      <c r="K139" s="203"/>
    </row>
    <row r="140" spans="1:11" ht="13.5" thickBot="1">
      <c r="A140" s="168">
        <f t="shared" si="2"/>
        <v>19</v>
      </c>
      <c r="B140" s="221" t="s">
        <v>131</v>
      </c>
      <c r="C140" s="37" t="s">
        <v>441</v>
      </c>
      <c r="D140" s="226">
        <f>'5-P3 Support'!D45</f>
        <v>0</v>
      </c>
      <c r="E140" s="18"/>
      <c r="F140" s="18" t="s">
        <v>97</v>
      </c>
      <c r="G140" s="223">
        <v>1</v>
      </c>
      <c r="H140" s="18"/>
      <c r="I140" s="201">
        <f>+G140*D140</f>
        <v>0</v>
      </c>
      <c r="J140" s="29"/>
      <c r="K140" s="203"/>
    </row>
    <row r="141" spans="1:11">
      <c r="A141" s="168">
        <f t="shared" si="2"/>
        <v>20</v>
      </c>
      <c r="B141" s="31" t="s">
        <v>325</v>
      </c>
      <c r="C141" s="29" t="s">
        <v>324</v>
      </c>
      <c r="D141" s="18">
        <f>SUM(D137:D140)</f>
        <v>173241.77108133692</v>
      </c>
      <c r="E141" s="18"/>
      <c r="F141" s="18"/>
      <c r="G141" s="18"/>
      <c r="H141" s="18"/>
      <c r="I141" s="18">
        <f>SUM(I137:I140)</f>
        <v>173241.77108133692</v>
      </c>
      <c r="J141" s="29"/>
      <c r="K141" s="29"/>
    </row>
    <row r="142" spans="1:11">
      <c r="A142" s="168"/>
      <c r="B142" s="31"/>
      <c r="C142" s="29"/>
      <c r="D142" s="18"/>
      <c r="E142" s="18"/>
      <c r="F142" s="18"/>
      <c r="G142" s="18"/>
      <c r="H142" s="18"/>
      <c r="I142" s="18"/>
      <c r="J142" s="29"/>
      <c r="K142" s="29"/>
    </row>
    <row r="143" spans="1:11">
      <c r="A143" s="168">
        <f>+A141+1</f>
        <v>21</v>
      </c>
      <c r="B143" s="31" t="s">
        <v>326</v>
      </c>
      <c r="C143" s="34" t="s">
        <v>249</v>
      </c>
      <c r="D143" s="18"/>
      <c r="E143" s="18"/>
      <c r="F143" s="18"/>
      <c r="G143" s="18"/>
      <c r="H143" s="18"/>
      <c r="I143" s="18"/>
      <c r="J143" s="29"/>
      <c r="K143" s="29"/>
    </row>
    <row r="144" spans="1:11">
      <c r="A144" s="168">
        <f t="shared" si="2"/>
        <v>22</v>
      </c>
      <c r="B144" s="31" t="s">
        <v>42</v>
      </c>
      <c r="C144" s="36"/>
      <c r="D144" s="18"/>
      <c r="E144" s="18"/>
      <c r="F144" s="18"/>
      <c r="G144" s="18"/>
      <c r="H144" s="18"/>
      <c r="I144" s="18"/>
      <c r="J144" s="29"/>
      <c r="K144" s="203"/>
    </row>
    <row r="145" spans="1:11">
      <c r="A145" s="168">
        <f t="shared" si="2"/>
        <v>23</v>
      </c>
      <c r="B145" s="31" t="s">
        <v>43</v>
      </c>
      <c r="C145" s="29" t="s">
        <v>442</v>
      </c>
      <c r="D145" s="214">
        <f>'5-P3 Support'!E45</f>
        <v>0</v>
      </c>
      <c r="E145" s="18"/>
      <c r="F145" s="18" t="s">
        <v>32</v>
      </c>
      <c r="G145" s="18">
        <f>+G138</f>
        <v>1</v>
      </c>
      <c r="H145" s="18"/>
      <c r="I145" s="18">
        <f>+G145*D145</f>
        <v>0</v>
      </c>
      <c r="J145" s="29"/>
      <c r="K145" s="203"/>
    </row>
    <row r="146" spans="1:11">
      <c r="A146" s="168">
        <f t="shared" si="2"/>
        <v>24</v>
      </c>
      <c r="B146" s="31" t="s">
        <v>44</v>
      </c>
      <c r="C146" s="29" t="s">
        <v>443</v>
      </c>
      <c r="D146" s="214">
        <f>'5-P3 Support'!F45</f>
        <v>0</v>
      </c>
      <c r="E146" s="18"/>
      <c r="F146" s="18" t="s">
        <v>32</v>
      </c>
      <c r="G146" s="18">
        <f>+G145</f>
        <v>1</v>
      </c>
      <c r="H146" s="18"/>
      <c r="I146" s="18">
        <f>+G146*D146</f>
        <v>0</v>
      </c>
      <c r="J146" s="29"/>
      <c r="K146" s="203"/>
    </row>
    <row r="147" spans="1:11">
      <c r="A147" s="168">
        <f t="shared" si="2"/>
        <v>25</v>
      </c>
      <c r="B147" s="31" t="s">
        <v>45</v>
      </c>
      <c r="C147" s="29" t="s">
        <v>10</v>
      </c>
      <c r="D147" s="18"/>
      <c r="E147" s="18"/>
      <c r="F147" s="18"/>
      <c r="G147" s="18"/>
      <c r="H147" s="18"/>
      <c r="I147" s="18"/>
      <c r="J147" s="29"/>
      <c r="K147" s="203"/>
    </row>
    <row r="148" spans="1:11">
      <c r="A148" s="168">
        <f t="shared" si="2"/>
        <v>26</v>
      </c>
      <c r="B148" s="31" t="s">
        <v>46</v>
      </c>
      <c r="C148" s="29" t="s">
        <v>444</v>
      </c>
      <c r="D148" s="214">
        <f>'5-P3 Support'!G45</f>
        <v>295185.35208134621</v>
      </c>
      <c r="E148" s="18"/>
      <c r="F148" s="18" t="s">
        <v>37</v>
      </c>
      <c r="G148" s="18">
        <f>+G68</f>
        <v>1</v>
      </c>
      <c r="H148" s="18"/>
      <c r="I148" s="18">
        <f>+G148*D148</f>
        <v>295185.35208134621</v>
      </c>
      <c r="J148" s="29"/>
      <c r="K148" s="203"/>
    </row>
    <row r="149" spans="1:11">
      <c r="A149" s="168">
        <f t="shared" si="2"/>
        <v>27</v>
      </c>
      <c r="B149" s="31" t="s">
        <v>47</v>
      </c>
      <c r="C149" s="29" t="s">
        <v>445</v>
      </c>
      <c r="D149" s="214">
        <f>'5-P3 Support'!H45</f>
        <v>0</v>
      </c>
      <c r="E149" s="18"/>
      <c r="F149" s="214" t="s">
        <v>30</v>
      </c>
      <c r="G149" s="229">
        <v>0</v>
      </c>
      <c r="H149" s="214"/>
      <c r="I149" s="214">
        <f>+G149*D149</f>
        <v>0</v>
      </c>
      <c r="J149" s="29"/>
      <c r="K149" s="203"/>
    </row>
    <row r="150" spans="1:11">
      <c r="A150" s="168">
        <f t="shared" si="2"/>
        <v>28</v>
      </c>
      <c r="B150" s="31" t="s">
        <v>48</v>
      </c>
      <c r="C150" s="29" t="s">
        <v>446</v>
      </c>
      <c r="D150" s="214">
        <f>'5-P3 Support'!I45</f>
        <v>0</v>
      </c>
      <c r="E150" s="18"/>
      <c r="F150" s="18" t="s">
        <v>37</v>
      </c>
      <c r="G150" s="18">
        <f>+G148</f>
        <v>1</v>
      </c>
      <c r="H150" s="18"/>
      <c r="I150" s="18">
        <f>+G150*D150</f>
        <v>0</v>
      </c>
      <c r="J150" s="29"/>
      <c r="K150" s="203"/>
    </row>
    <row r="151" spans="1:11" ht="13.5" thickBot="1">
      <c r="A151" s="168">
        <f t="shared" si="2"/>
        <v>29</v>
      </c>
      <c r="B151" s="31" t="s">
        <v>49</v>
      </c>
      <c r="C151" s="29" t="s">
        <v>869</v>
      </c>
      <c r="D151" s="226">
        <f>'5-P3 Support'!J45</f>
        <v>0</v>
      </c>
      <c r="E151" s="18"/>
      <c r="F151" s="18" t="s">
        <v>37</v>
      </c>
      <c r="G151" s="18">
        <f>+G148</f>
        <v>1</v>
      </c>
      <c r="H151" s="18"/>
      <c r="I151" s="201">
        <f>+G151*D151</f>
        <v>0</v>
      </c>
      <c r="J151" s="29"/>
      <c r="K151" s="203"/>
    </row>
    <row r="152" spans="1:11">
      <c r="A152" s="168">
        <f t="shared" si="2"/>
        <v>30</v>
      </c>
      <c r="B152" s="31" t="s">
        <v>328</v>
      </c>
      <c r="C152" s="29" t="s">
        <v>327</v>
      </c>
      <c r="D152" s="18">
        <f>SUM(D145:D151)</f>
        <v>295185.35208134621</v>
      </c>
      <c r="E152" s="18"/>
      <c r="F152" s="18"/>
      <c r="G152" s="18"/>
      <c r="H152" s="18"/>
      <c r="I152" s="18">
        <f>SUM(I145:I151)</f>
        <v>295185.35208134621</v>
      </c>
      <c r="J152" s="29"/>
      <c r="K152" s="29"/>
    </row>
    <row r="153" spans="1:11">
      <c r="A153" s="168"/>
      <c r="B153" s="31"/>
      <c r="C153" s="29"/>
      <c r="D153" s="29"/>
      <c r="E153" s="29"/>
      <c r="F153" s="29"/>
      <c r="G153" s="164"/>
      <c r="H153" s="29"/>
      <c r="I153" s="29"/>
      <c r="J153" s="29"/>
      <c r="K153" s="29"/>
    </row>
    <row r="154" spans="1:11">
      <c r="A154" s="168">
        <f>+A152+1</f>
        <v>31</v>
      </c>
      <c r="B154" s="31" t="s">
        <v>50</v>
      </c>
      <c r="C154" s="37" t="str">
        <f>"(Note "&amp;A$258&amp;")"</f>
        <v>(Note G)</v>
      </c>
      <c r="D154" s="29"/>
      <c r="E154" s="29"/>
      <c r="F154" s="36"/>
      <c r="G154" s="38"/>
      <c r="H154" s="29"/>
      <c r="I154" s="36"/>
      <c r="J154" s="29"/>
      <c r="K154" s="36"/>
    </row>
    <row r="155" spans="1:11">
      <c r="A155" s="168">
        <f t="shared" si="2"/>
        <v>32</v>
      </c>
      <c r="B155" s="39" t="s">
        <v>934</v>
      </c>
      <c r="C155" s="29" t="s">
        <v>1120</v>
      </c>
      <c r="D155" s="244">
        <f>IF(D259&gt;0,1-(((1-D260)*(1-D259))/(1-D260*D259*D261)),0)</f>
        <v>0.24417935000000002</v>
      </c>
      <c r="E155" s="29"/>
      <c r="F155" s="36"/>
      <c r="G155" s="38"/>
      <c r="H155" s="29"/>
      <c r="I155" s="36"/>
      <c r="J155" s="29"/>
      <c r="K155" s="36"/>
    </row>
    <row r="156" spans="1:11">
      <c r="A156" s="168">
        <f t="shared" si="2"/>
        <v>33</v>
      </c>
      <c r="B156" s="36" t="s">
        <v>51</v>
      </c>
      <c r="C156" s="29" t="s">
        <v>1121</v>
      </c>
      <c r="D156" s="244">
        <f>IF(I210&gt;0,(D155/(1-D155))*(1-I210/I213),0)</f>
        <v>0.2153605810564212</v>
      </c>
      <c r="E156" s="29"/>
      <c r="F156" s="36"/>
      <c r="G156" s="38"/>
      <c r="H156" s="29"/>
      <c r="I156" s="36"/>
      <c r="J156" s="29"/>
      <c r="K156" s="36"/>
    </row>
    <row r="157" spans="1:11">
      <c r="A157" s="168">
        <f t="shared" si="2"/>
        <v>34</v>
      </c>
      <c r="B157" s="40" t="s">
        <v>368</v>
      </c>
      <c r="C157" s="37" t="s">
        <v>369</v>
      </c>
      <c r="D157" s="29"/>
      <c r="E157" s="29"/>
      <c r="F157" s="36"/>
      <c r="G157" s="38"/>
      <c r="H157" s="29"/>
      <c r="I157" s="36"/>
      <c r="J157" s="29"/>
      <c r="K157" s="36"/>
    </row>
    <row r="158" spans="1:11">
      <c r="A158" s="168">
        <f t="shared" si="2"/>
        <v>35</v>
      </c>
      <c r="B158" s="40"/>
      <c r="D158" s="29"/>
      <c r="E158" s="29"/>
      <c r="F158" s="36"/>
      <c r="G158" s="38"/>
      <c r="H158" s="29"/>
      <c r="I158" s="36"/>
      <c r="J158" s="29"/>
      <c r="K158" s="36"/>
    </row>
    <row r="159" spans="1:11">
      <c r="A159" s="168">
        <f>+A158+1</f>
        <v>36</v>
      </c>
      <c r="B159" s="41" t="str">
        <f>"      1 / (1 - T)  =  (from line "&amp;A155&amp;")"</f>
        <v xml:space="preserve">      1 / (1 - T)  =  (from line 32)</v>
      </c>
      <c r="C159" s="37"/>
      <c r="D159" s="244">
        <f>IF(D155=0,0,1/(1-D155))</f>
        <v>1.3230652007192447</v>
      </c>
      <c r="E159" s="29"/>
      <c r="F159" s="36"/>
      <c r="G159" s="38"/>
      <c r="H159" s="29"/>
      <c r="I159" s="18"/>
      <c r="J159" s="29"/>
      <c r="K159" s="36"/>
    </row>
    <row r="160" spans="1:11">
      <c r="A160" s="168">
        <f t="shared" si="2"/>
        <v>37</v>
      </c>
      <c r="B160" s="40" t="s">
        <v>363</v>
      </c>
      <c r="C160" s="37" t="s">
        <v>447</v>
      </c>
      <c r="D160" s="214">
        <f>-'5-P3 Support'!K45</f>
        <v>0</v>
      </c>
      <c r="E160" s="29"/>
      <c r="F160" s="36"/>
      <c r="G160" s="38"/>
      <c r="H160" s="29"/>
      <c r="I160" s="18"/>
      <c r="J160" s="29"/>
      <c r="K160" s="36"/>
    </row>
    <row r="161" spans="1:11">
      <c r="A161" s="168">
        <f t="shared" si="2"/>
        <v>38</v>
      </c>
      <c r="B161" s="40" t="s">
        <v>982</v>
      </c>
      <c r="C161" s="37" t="s">
        <v>983</v>
      </c>
      <c r="D161" s="214">
        <f>-'5-P3 Support'!L45</f>
        <v>0</v>
      </c>
      <c r="E161" s="29"/>
      <c r="F161" s="36"/>
      <c r="G161" s="42"/>
      <c r="H161" s="29"/>
      <c r="I161" s="18"/>
      <c r="J161" s="29"/>
      <c r="K161" s="36"/>
    </row>
    <row r="162" spans="1:11">
      <c r="A162" s="168">
        <f t="shared" si="2"/>
        <v>39</v>
      </c>
      <c r="B162" s="40" t="s">
        <v>469</v>
      </c>
      <c r="C162" s="37" t="s">
        <v>478</v>
      </c>
      <c r="D162" s="214">
        <f>+'5-P3 Support'!M45</f>
        <v>-41464.106813053811</v>
      </c>
      <c r="E162" s="29"/>
      <c r="F162" s="36"/>
      <c r="G162" s="38"/>
      <c r="H162" s="29"/>
      <c r="I162" s="18"/>
      <c r="J162" s="29"/>
      <c r="K162" s="36"/>
    </row>
    <row r="163" spans="1:11">
      <c r="A163" s="168">
        <f t="shared" si="2"/>
        <v>40</v>
      </c>
      <c r="B163" s="41" t="s">
        <v>364</v>
      </c>
      <c r="C163" s="43" t="s">
        <v>1123</v>
      </c>
      <c r="D163" s="443">
        <f>D156*D170</f>
        <v>319374.2436932986</v>
      </c>
      <c r="E163" s="44"/>
      <c r="F163" s="44" t="s">
        <v>30</v>
      </c>
      <c r="G163" s="45"/>
      <c r="H163" s="44"/>
      <c r="I163" s="443">
        <f>D163</f>
        <v>319374.2436932986</v>
      </c>
      <c r="J163" s="29"/>
      <c r="K163" s="163" t="s">
        <v>10</v>
      </c>
    </row>
    <row r="164" spans="1:11">
      <c r="A164" s="168">
        <f t="shared" si="2"/>
        <v>41</v>
      </c>
      <c r="B164" s="34" t="s">
        <v>365</v>
      </c>
      <c r="C164" s="43" t="s">
        <v>361</v>
      </c>
      <c r="D164" s="443">
        <f>+D$159*D160</f>
        <v>0</v>
      </c>
      <c r="E164" s="44"/>
      <c r="F164" s="46" t="s">
        <v>36</v>
      </c>
      <c r="G164" s="27">
        <f>G84</f>
        <v>1</v>
      </c>
      <c r="H164" s="44"/>
      <c r="I164" s="443">
        <f>+G164*D164</f>
        <v>0</v>
      </c>
      <c r="J164" s="29"/>
      <c r="K164" s="163"/>
    </row>
    <row r="165" spans="1:11">
      <c r="A165" s="168">
        <f t="shared" si="2"/>
        <v>42</v>
      </c>
      <c r="B165" s="34" t="s">
        <v>984</v>
      </c>
      <c r="C165" s="43" t="s">
        <v>359</v>
      </c>
      <c r="D165" s="443">
        <f>+D$159*D161</f>
        <v>0</v>
      </c>
      <c r="E165" s="44"/>
      <c r="F165" s="46" t="s">
        <v>36</v>
      </c>
      <c r="G165" s="27">
        <f>G164</f>
        <v>1</v>
      </c>
      <c r="H165" s="44"/>
      <c r="I165" s="443">
        <f>+G165*D165</f>
        <v>0</v>
      </c>
      <c r="J165" s="29"/>
      <c r="K165" s="163"/>
    </row>
    <row r="166" spans="1:11" ht="13.5" thickBot="1">
      <c r="A166" s="168">
        <f t="shared" si="2"/>
        <v>43</v>
      </c>
      <c r="B166" s="34" t="s">
        <v>188</v>
      </c>
      <c r="C166" s="43" t="s">
        <v>360</v>
      </c>
      <c r="D166" s="444">
        <f>+D$159*D162</f>
        <v>-54859.716803257244</v>
      </c>
      <c r="E166" s="44"/>
      <c r="F166" s="46" t="s">
        <v>36</v>
      </c>
      <c r="G166" s="27">
        <f>G165</f>
        <v>1</v>
      </c>
      <c r="H166" s="44"/>
      <c r="I166" s="444">
        <f>+G166*D166</f>
        <v>-54859.716803257244</v>
      </c>
      <c r="J166" s="29"/>
      <c r="K166" s="163"/>
    </row>
    <row r="167" spans="1:11">
      <c r="A167" s="168">
        <f t="shared" si="2"/>
        <v>44</v>
      </c>
      <c r="B167" s="48" t="s">
        <v>366</v>
      </c>
      <c r="C167" s="34" t="s">
        <v>362</v>
      </c>
      <c r="D167" s="229">
        <f>SUM(D163:D166)</f>
        <v>264514.52689004136</v>
      </c>
      <c r="E167" s="44"/>
      <c r="F167" s="44" t="s">
        <v>10</v>
      </c>
      <c r="G167" s="45" t="s">
        <v>10</v>
      </c>
      <c r="H167" s="44"/>
      <c r="I167" s="229">
        <f>SUM(I163:I166)</f>
        <v>264514.52689004136</v>
      </c>
      <c r="J167" s="29"/>
      <c r="K167" s="29"/>
    </row>
    <row r="168" spans="1:11">
      <c r="A168" s="168"/>
      <c r="B168" s="36"/>
      <c r="C168" s="230"/>
      <c r="D168" s="18"/>
      <c r="E168" s="29"/>
      <c r="F168" s="29"/>
      <c r="G168" s="164"/>
      <c r="H168" s="29"/>
      <c r="I168" s="18"/>
      <c r="J168" s="29"/>
      <c r="K168" s="29"/>
    </row>
    <row r="169" spans="1:11">
      <c r="A169" s="168">
        <f>+A167+1</f>
        <v>45</v>
      </c>
      <c r="B169" s="31" t="s">
        <v>53</v>
      </c>
      <c r="J169" s="29"/>
      <c r="K169" s="36"/>
    </row>
    <row r="170" spans="1:11">
      <c r="A170" s="168">
        <f>A169+1</f>
        <v>46</v>
      </c>
      <c r="B170" s="232" t="s">
        <v>487</v>
      </c>
      <c r="C170" s="39" t="s">
        <v>367</v>
      </c>
      <c r="D170" s="18">
        <f>+$I213*D106</f>
        <v>1482974.4706605682</v>
      </c>
      <c r="E170" s="44"/>
      <c r="F170" s="44" t="s">
        <v>30</v>
      </c>
      <c r="G170" s="231"/>
      <c r="H170" s="44"/>
      <c r="I170" s="18">
        <f>+$I213*I106</f>
        <v>1482974.4706605682</v>
      </c>
      <c r="K170" s="203"/>
    </row>
    <row r="171" spans="1:11">
      <c r="A171" s="168"/>
      <c r="B171" s="31"/>
      <c r="C171" s="36"/>
      <c r="D171" s="42"/>
      <c r="E171" s="44"/>
      <c r="F171" s="44"/>
      <c r="G171" s="231"/>
      <c r="H171" s="44"/>
      <c r="I171" s="42"/>
      <c r="J171" s="29"/>
      <c r="K171" s="203"/>
    </row>
    <row r="172" spans="1:11" ht="13.5" thickBot="1">
      <c r="A172" s="168">
        <f>A170+1</f>
        <v>47</v>
      </c>
      <c r="B172" s="31" t="s">
        <v>371</v>
      </c>
      <c r="C172" s="29" t="s">
        <v>370</v>
      </c>
      <c r="D172" s="233">
        <f>+D170+D167+D152+D141+D134</f>
        <v>2889313.3098336095</v>
      </c>
      <c r="E172" s="44"/>
      <c r="F172" s="44"/>
      <c r="G172" s="219"/>
      <c r="H172" s="44"/>
      <c r="I172" s="233">
        <f>+I170+I167+I152+I141+I134</f>
        <v>2889313.3098336095</v>
      </c>
      <c r="J172" s="151"/>
      <c r="K172" s="151"/>
    </row>
    <row r="173" spans="1:11" ht="13.5" thickTop="1">
      <c r="A173" s="168"/>
      <c r="B173" s="31"/>
      <c r="C173" s="29"/>
      <c r="D173" s="219"/>
      <c r="E173" s="44"/>
      <c r="F173" s="44"/>
      <c r="G173" s="219"/>
      <c r="H173" s="44"/>
      <c r="I173" s="42"/>
      <c r="J173" s="151"/>
      <c r="K173" s="151"/>
    </row>
    <row r="174" spans="1:11">
      <c r="A174" s="168"/>
      <c r="B174" s="234"/>
      <c r="C174" s="44"/>
      <c r="D174" s="235"/>
      <c r="E174" s="235"/>
      <c r="F174" s="235"/>
      <c r="G174" s="235"/>
      <c r="H174" s="235"/>
      <c r="I174" s="235"/>
      <c r="J174" s="151"/>
      <c r="K174" s="151"/>
    </row>
    <row r="175" spans="1:11">
      <c r="A175" s="145"/>
      <c r="B175" s="36"/>
      <c r="C175" s="36"/>
      <c r="D175" s="36"/>
      <c r="E175" s="36"/>
      <c r="F175" s="36"/>
      <c r="G175" s="36"/>
      <c r="H175" s="36"/>
      <c r="I175" s="36"/>
      <c r="J175" s="29"/>
      <c r="K175" s="220" t="s">
        <v>189</v>
      </c>
    </row>
    <row r="176" spans="1:11">
      <c r="A176" s="145"/>
      <c r="B176" s="36"/>
      <c r="C176" s="36"/>
      <c r="D176" s="36"/>
      <c r="E176" s="36"/>
      <c r="F176" s="36"/>
      <c r="G176" s="36"/>
      <c r="H176" s="36"/>
      <c r="I176" s="36"/>
      <c r="J176" s="29"/>
      <c r="K176" s="29"/>
    </row>
    <row r="177" spans="1:11">
      <c r="A177" s="145"/>
      <c r="B177" s="31" t="s">
        <v>9</v>
      </c>
      <c r="C177" s="36"/>
      <c r="D177" s="292" t="s">
        <v>91</v>
      </c>
      <c r="E177" s="36"/>
      <c r="F177" s="36"/>
      <c r="G177" s="36"/>
      <c r="H177" s="36"/>
      <c r="I177" s="143"/>
      <c r="J177" s="29"/>
      <c r="K177" s="236" t="str">
        <f>K3</f>
        <v>For  the 12 months ended 12/31/2024</v>
      </c>
    </row>
    <row r="178" spans="1:11">
      <c r="A178" s="145"/>
      <c r="B178" s="31"/>
      <c r="C178" s="36"/>
      <c r="D178" s="292" t="s">
        <v>160</v>
      </c>
      <c r="E178" s="36"/>
      <c r="F178" s="36"/>
      <c r="G178" s="36"/>
      <c r="H178" s="36"/>
      <c r="I178" s="36"/>
      <c r="J178" s="29"/>
      <c r="K178" s="29"/>
    </row>
    <row r="179" spans="1:11">
      <c r="A179" s="145"/>
      <c r="B179" s="36"/>
      <c r="C179" s="36"/>
      <c r="D179" s="292" t="str">
        <f>+D113</f>
        <v>Gridliance High Plains LLC</v>
      </c>
      <c r="E179" s="36"/>
      <c r="F179" s="36"/>
      <c r="G179" s="36"/>
      <c r="H179" s="36"/>
      <c r="I179" s="36"/>
      <c r="J179" s="29"/>
      <c r="K179" s="29"/>
    </row>
    <row r="180" spans="1:11">
      <c r="A180" s="1377"/>
      <c r="B180" s="1377"/>
      <c r="C180" s="1377"/>
      <c r="D180" s="1377"/>
      <c r="E180" s="1377"/>
      <c r="F180" s="1377"/>
      <c r="G180" s="1377"/>
      <c r="H180" s="1377"/>
      <c r="I180" s="1377"/>
      <c r="J180" s="1377"/>
      <c r="K180" s="1377"/>
    </row>
    <row r="181" spans="1:11" s="14" customFormat="1">
      <c r="A181" s="237"/>
      <c r="B181" s="155" t="s">
        <v>11</v>
      </c>
      <c r="C181" s="155" t="s">
        <v>12</v>
      </c>
      <c r="D181" s="155" t="s">
        <v>13</v>
      </c>
      <c r="E181" s="29" t="s">
        <v>10</v>
      </c>
      <c r="F181" s="29"/>
      <c r="G181" s="154" t="s">
        <v>14</v>
      </c>
      <c r="H181" s="29"/>
      <c r="I181" s="154" t="s">
        <v>15</v>
      </c>
      <c r="J181" s="126"/>
      <c r="K181" s="126"/>
    </row>
    <row r="182" spans="1:11">
      <c r="A182" s="145"/>
      <c r="B182" s="36"/>
      <c r="C182" s="31"/>
      <c r="D182" s="31"/>
      <c r="E182" s="31"/>
      <c r="F182" s="31"/>
      <c r="G182" s="31"/>
      <c r="H182" s="31"/>
      <c r="I182" s="31"/>
      <c r="J182" s="31"/>
      <c r="K182" s="31"/>
    </row>
    <row r="183" spans="1:11">
      <c r="A183" s="145"/>
      <c r="B183" s="36"/>
      <c r="C183" s="198" t="s">
        <v>54</v>
      </c>
      <c r="D183" s="36"/>
      <c r="E183" s="151"/>
      <c r="F183" s="151"/>
      <c r="G183" s="151"/>
      <c r="H183" s="151"/>
      <c r="I183" s="151"/>
      <c r="J183" s="29"/>
      <c r="K183" s="29"/>
    </row>
    <row r="184" spans="1:11">
      <c r="A184" s="145" t="s">
        <v>16</v>
      </c>
      <c r="B184" s="198"/>
      <c r="C184" s="151"/>
      <c r="D184" s="151"/>
      <c r="E184" s="151"/>
      <c r="F184" s="151"/>
      <c r="G184" s="151"/>
      <c r="H184" s="151"/>
      <c r="I184" s="151"/>
      <c r="J184" s="29"/>
      <c r="K184" s="29"/>
    </row>
    <row r="185" spans="1:11" ht="13.5" thickBot="1">
      <c r="A185" s="33" t="s">
        <v>18</v>
      </c>
      <c r="B185" s="146" t="s">
        <v>55</v>
      </c>
      <c r="C185" s="159"/>
      <c r="D185" s="159"/>
      <c r="E185" s="159"/>
      <c r="F185" s="159"/>
      <c r="G185" s="159"/>
      <c r="H185" s="34"/>
      <c r="I185" s="34"/>
      <c r="J185" s="37"/>
      <c r="K185" s="29"/>
    </row>
    <row r="186" spans="1:11">
      <c r="A186" s="145">
        <v>1</v>
      </c>
      <c r="B186" s="147" t="s">
        <v>349</v>
      </c>
      <c r="C186" s="159" t="s">
        <v>504</v>
      </c>
      <c r="D186" s="37"/>
      <c r="E186" s="37"/>
      <c r="F186" s="37"/>
      <c r="G186" s="37"/>
      <c r="H186" s="37"/>
      <c r="I186" s="214">
        <f>D64</f>
        <v>18112268.377692308</v>
      </c>
      <c r="J186" s="37"/>
      <c r="K186" s="29"/>
    </row>
    <row r="187" spans="1:11">
      <c r="A187" s="145">
        <f>+A186+1</f>
        <v>2</v>
      </c>
      <c r="B187" s="147" t="s">
        <v>350</v>
      </c>
      <c r="C187" s="34" t="s">
        <v>347</v>
      </c>
      <c r="D187" s="34"/>
      <c r="E187" s="34"/>
      <c r="F187" s="34"/>
      <c r="G187" s="34"/>
      <c r="H187" s="34"/>
      <c r="I187" s="199">
        <v>0</v>
      </c>
      <c r="J187" s="37"/>
      <c r="K187" s="29"/>
    </row>
    <row r="188" spans="1:11" ht="13.5" thickBot="1">
      <c r="A188" s="145">
        <f>+A187+1</f>
        <v>3</v>
      </c>
      <c r="B188" s="238" t="s">
        <v>351</v>
      </c>
      <c r="C188" s="239" t="s">
        <v>348</v>
      </c>
      <c r="D188" s="143"/>
      <c r="E188" s="37"/>
      <c r="F188" s="37"/>
      <c r="G188" s="240"/>
      <c r="H188" s="37"/>
      <c r="I188" s="200">
        <v>0</v>
      </c>
      <c r="J188" s="37"/>
      <c r="K188" s="29"/>
    </row>
    <row r="189" spans="1:11">
      <c r="A189" s="145">
        <f t="shared" ref="A189:A220" si="3">+A188+1</f>
        <v>4</v>
      </c>
      <c r="B189" s="147" t="s">
        <v>353</v>
      </c>
      <c r="C189" s="159" t="s">
        <v>352</v>
      </c>
      <c r="D189" s="37"/>
      <c r="E189" s="37"/>
      <c r="F189" s="37"/>
      <c r="G189" s="240"/>
      <c r="H189" s="37"/>
      <c r="I189" s="214">
        <f>I186-I187-I188</f>
        <v>18112268.377692308</v>
      </c>
      <c r="J189" s="37"/>
      <c r="K189" s="29"/>
    </row>
    <row r="190" spans="1:11">
      <c r="A190" s="145"/>
      <c r="B190" s="34"/>
      <c r="C190" s="159"/>
      <c r="D190" s="37"/>
      <c r="E190" s="37"/>
      <c r="F190" s="37"/>
      <c r="G190" s="240"/>
      <c r="H190" s="37"/>
      <c r="I190" s="214"/>
      <c r="J190" s="37"/>
      <c r="K190" s="29"/>
    </row>
    <row r="191" spans="1:11">
      <c r="A191" s="145">
        <f>+A189+1</f>
        <v>5</v>
      </c>
      <c r="B191" s="147" t="s">
        <v>355</v>
      </c>
      <c r="C191" s="241" t="s">
        <v>354</v>
      </c>
      <c r="D191" s="242"/>
      <c r="E191" s="242"/>
      <c r="F191" s="242"/>
      <c r="G191" s="243"/>
      <c r="H191" s="37" t="s">
        <v>56</v>
      </c>
      <c r="I191" s="244">
        <f>IF(I186&gt;0,I189/I186,0)</f>
        <v>1</v>
      </c>
      <c r="J191" s="37"/>
      <c r="K191" s="29"/>
    </row>
    <row r="192" spans="1:11">
      <c r="A192" s="145"/>
      <c r="B192" s="36"/>
      <c r="C192" s="36"/>
      <c r="D192" s="36"/>
      <c r="E192" s="36"/>
      <c r="F192" s="36"/>
      <c r="G192" s="36"/>
      <c r="H192" s="36"/>
      <c r="I192" s="36"/>
      <c r="J192" s="36"/>
      <c r="K192" s="36"/>
    </row>
    <row r="193" spans="1:11">
      <c r="A193" s="145">
        <f>+A191+1</f>
        <v>6</v>
      </c>
      <c r="B193" s="31" t="s">
        <v>190</v>
      </c>
      <c r="C193" s="29"/>
      <c r="D193" s="29"/>
      <c r="E193" s="29"/>
      <c r="F193" s="29"/>
      <c r="G193" s="29"/>
      <c r="H193" s="29"/>
      <c r="I193" s="29"/>
      <c r="J193" s="29"/>
      <c r="K193" s="29"/>
    </row>
    <row r="194" spans="1:11" ht="13.5" thickBot="1">
      <c r="A194" s="145"/>
      <c r="B194" s="31"/>
      <c r="C194" s="245" t="s">
        <v>57</v>
      </c>
      <c r="D194" s="30" t="s">
        <v>58</v>
      </c>
      <c r="E194" s="30" t="s">
        <v>23</v>
      </c>
      <c r="F194" s="29"/>
      <c r="G194" s="30" t="s">
        <v>59</v>
      </c>
      <c r="H194" s="29"/>
      <c r="I194" s="29"/>
      <c r="J194" s="29"/>
      <c r="K194" s="29"/>
    </row>
    <row r="195" spans="1:11">
      <c r="A195" s="145">
        <f>+A193+1</f>
        <v>7</v>
      </c>
      <c r="B195" s="31" t="s">
        <v>420</v>
      </c>
      <c r="C195" s="29" t="s">
        <v>60</v>
      </c>
      <c r="D195" s="199">
        <v>0</v>
      </c>
      <c r="E195" s="246">
        <v>0</v>
      </c>
      <c r="F195" s="247"/>
      <c r="G195" s="18">
        <f>D195*E195</f>
        <v>0</v>
      </c>
      <c r="H195" s="44"/>
      <c r="I195" s="44"/>
      <c r="J195" s="29"/>
      <c r="K195" s="29"/>
    </row>
    <row r="196" spans="1:11">
      <c r="A196" s="145">
        <f t="shared" si="3"/>
        <v>8</v>
      </c>
      <c r="B196" s="31" t="s">
        <v>31</v>
      </c>
      <c r="C196" s="29" t="s">
        <v>448</v>
      </c>
      <c r="D196" s="797">
        <v>1</v>
      </c>
      <c r="E196" s="246">
        <f>+I191</f>
        <v>1</v>
      </c>
      <c r="F196" s="247"/>
      <c r="G196" s="18">
        <f>D196*E196</f>
        <v>1</v>
      </c>
      <c r="H196" s="44"/>
      <c r="I196" s="44"/>
      <c r="J196" s="29"/>
      <c r="K196" s="29"/>
    </row>
    <row r="197" spans="1:11">
      <c r="A197" s="145">
        <f t="shared" si="3"/>
        <v>9</v>
      </c>
      <c r="B197" s="31" t="s">
        <v>421</v>
      </c>
      <c r="C197" s="29" t="s">
        <v>151</v>
      </c>
      <c r="D197" s="199">
        <v>0</v>
      </c>
      <c r="E197" s="246">
        <v>0</v>
      </c>
      <c r="F197" s="247"/>
      <c r="G197" s="18">
        <f>D197*E197</f>
        <v>0</v>
      </c>
      <c r="H197" s="44"/>
      <c r="I197" s="248" t="s">
        <v>61</v>
      </c>
      <c r="J197" s="29"/>
      <c r="K197" s="29"/>
    </row>
    <row r="198" spans="1:11" ht="13.5" thickBot="1">
      <c r="A198" s="145">
        <f t="shared" si="3"/>
        <v>10</v>
      </c>
      <c r="B198" s="31" t="s">
        <v>62</v>
      </c>
      <c r="C198" s="29" t="s">
        <v>449</v>
      </c>
      <c r="D198" s="200">
        <v>0</v>
      </c>
      <c r="E198" s="246">
        <v>0</v>
      </c>
      <c r="F198" s="247"/>
      <c r="G198" s="201">
        <f>D198*E198</f>
        <v>0</v>
      </c>
      <c r="H198" s="44"/>
      <c r="I198" s="249" t="s">
        <v>63</v>
      </c>
      <c r="J198" s="29"/>
      <c r="K198" s="29"/>
    </row>
    <row r="199" spans="1:11">
      <c r="A199" s="145">
        <f t="shared" si="3"/>
        <v>11</v>
      </c>
      <c r="B199" s="40" t="s">
        <v>711</v>
      </c>
      <c r="C199" s="29" t="s">
        <v>357</v>
      </c>
      <c r="D199" s="18">
        <f>SUM(D195:D198)</f>
        <v>1</v>
      </c>
      <c r="E199" s="29"/>
      <c r="F199" s="29"/>
      <c r="G199" s="18">
        <f>SUM(G195:G198)</f>
        <v>1</v>
      </c>
      <c r="H199" s="250" t="s">
        <v>64</v>
      </c>
      <c r="I199" s="206">
        <f>IF(G199&gt;0,G199/D199,0)</f>
        <v>1</v>
      </c>
      <c r="J199" s="32" t="s">
        <v>64</v>
      </c>
      <c r="K199" s="29" t="s">
        <v>65</v>
      </c>
    </row>
    <row r="200" spans="1:11">
      <c r="A200" s="145"/>
      <c r="B200" s="31" t="s">
        <v>10</v>
      </c>
      <c r="C200" s="29" t="s">
        <v>10</v>
      </c>
      <c r="D200" s="36"/>
      <c r="E200" s="29"/>
      <c r="F200" s="29"/>
      <c r="G200" s="36"/>
      <c r="H200" s="36"/>
      <c r="I200" s="36"/>
      <c r="J200" s="36"/>
      <c r="K200" s="29"/>
    </row>
    <row r="201" spans="1:11">
      <c r="A201" s="145">
        <f>+A199+1</f>
        <v>12</v>
      </c>
      <c r="B201" s="40" t="s">
        <v>592</v>
      </c>
      <c r="C201" s="29"/>
      <c r="D201" s="194" t="s">
        <v>58</v>
      </c>
      <c r="E201" s="29"/>
      <c r="F201" s="29"/>
      <c r="G201" s="32" t="s">
        <v>191</v>
      </c>
      <c r="H201" s="38"/>
      <c r="I201" s="203" t="s">
        <v>61</v>
      </c>
      <c r="J201" s="29"/>
      <c r="K201" s="29"/>
    </row>
    <row r="202" spans="1:11">
      <c r="A202" s="145">
        <f t="shared" si="3"/>
        <v>13</v>
      </c>
      <c r="B202" s="31" t="s">
        <v>450</v>
      </c>
      <c r="C202" s="29" t="s">
        <v>192</v>
      </c>
      <c r="D202" s="199">
        <f>+D80</f>
        <v>16622174.842307724</v>
      </c>
      <c r="E202" s="29"/>
      <c r="F202" s="36"/>
      <c r="G202" s="145" t="s">
        <v>678</v>
      </c>
      <c r="H202" s="251"/>
      <c r="I202" s="145" t="s">
        <v>679</v>
      </c>
      <c r="J202" s="29"/>
      <c r="K202" s="155" t="s">
        <v>183</v>
      </c>
    </row>
    <row r="203" spans="1:11">
      <c r="A203" s="145">
        <f t="shared" si="3"/>
        <v>14</v>
      </c>
      <c r="B203" s="31" t="s">
        <v>451</v>
      </c>
      <c r="C203" s="29" t="s">
        <v>870</v>
      </c>
      <c r="D203" s="199">
        <v>0</v>
      </c>
      <c r="E203" s="29"/>
      <c r="F203" s="36"/>
      <c r="G203" s="206">
        <f>IF(D205&gt;0,D202/D205,0)</f>
        <v>1</v>
      </c>
      <c r="H203" s="252" t="s">
        <v>170</v>
      </c>
      <c r="I203" s="206">
        <f>I199</f>
        <v>1</v>
      </c>
      <c r="J203" s="252" t="s">
        <v>64</v>
      </c>
      <c r="K203" s="206">
        <f>I203*G203</f>
        <v>1</v>
      </c>
    </row>
    <row r="204" spans="1:11" ht="13.5" thickBot="1">
      <c r="A204" s="145">
        <f t="shared" si="3"/>
        <v>15</v>
      </c>
      <c r="B204" s="253" t="s">
        <v>62</v>
      </c>
      <c r="C204" s="245" t="s">
        <v>975</v>
      </c>
      <c r="D204" s="200">
        <v>0</v>
      </c>
      <c r="E204" s="29"/>
      <c r="F204" s="29"/>
      <c r="G204" s="29" t="s">
        <v>10</v>
      </c>
      <c r="H204" s="29"/>
      <c r="I204" s="29"/>
      <c r="J204" s="29"/>
      <c r="K204" s="29"/>
    </row>
    <row r="205" spans="1:11">
      <c r="A205" s="145">
        <f t="shared" si="3"/>
        <v>16</v>
      </c>
      <c r="B205" s="31" t="s">
        <v>453</v>
      </c>
      <c r="C205" s="29" t="s">
        <v>356</v>
      </c>
      <c r="D205" s="18">
        <f>D202+D203+D204</f>
        <v>16622174.842307724</v>
      </c>
      <c r="E205" s="29"/>
      <c r="F205" s="29"/>
      <c r="G205" s="29"/>
      <c r="H205" s="29"/>
      <c r="I205" s="29"/>
      <c r="J205" s="29"/>
      <c r="K205" s="29"/>
    </row>
    <row r="206" spans="1:11">
      <c r="A206" s="145"/>
      <c r="B206" s="31"/>
      <c r="C206" s="29"/>
      <c r="D206" s="36"/>
      <c r="E206" s="29"/>
      <c r="F206" s="29"/>
      <c r="G206" s="29"/>
      <c r="H206" s="29"/>
      <c r="I206" s="29"/>
      <c r="J206" s="29"/>
      <c r="K206" s="29"/>
    </row>
    <row r="207" spans="1:11" ht="13.5" thickBot="1">
      <c r="A207" s="145">
        <f>+A205+1</f>
        <v>17</v>
      </c>
      <c r="B207" s="28" t="s">
        <v>66</v>
      </c>
      <c r="C207" s="29" t="s">
        <v>400</v>
      </c>
      <c r="D207" s="29"/>
      <c r="E207" s="29"/>
      <c r="F207" s="29"/>
      <c r="G207" s="29"/>
      <c r="H207" s="29"/>
      <c r="I207" s="30" t="s">
        <v>58</v>
      </c>
      <c r="J207" s="29"/>
      <c r="K207" s="29"/>
    </row>
    <row r="208" spans="1:11">
      <c r="A208" s="145">
        <f>+A207+1</f>
        <v>18</v>
      </c>
      <c r="B208" s="31"/>
      <c r="C208" s="29"/>
      <c r="D208" s="29"/>
      <c r="E208" s="29"/>
      <c r="F208" s="29"/>
      <c r="G208" s="32" t="s">
        <v>67</v>
      </c>
      <c r="H208" s="29"/>
      <c r="I208" s="29"/>
      <c r="J208" s="29"/>
      <c r="K208" s="29"/>
    </row>
    <row r="209" spans="1:14" ht="13.5" thickBot="1">
      <c r="A209" s="145">
        <f t="shared" si="3"/>
        <v>19</v>
      </c>
      <c r="B209" s="31"/>
      <c r="C209" s="29"/>
      <c r="D209" s="33" t="s">
        <v>58</v>
      </c>
      <c r="E209" s="33" t="s">
        <v>68</v>
      </c>
      <c r="F209" s="37"/>
      <c r="G209" s="254" t="str">
        <f>"(Notes "&amp;A266&amp;", "&amp;A272&amp;", &amp; "&amp;A273&amp;")"</f>
        <v>(Notes K, Q, &amp; R)</v>
      </c>
      <c r="H209" s="29"/>
      <c r="I209" s="33" t="s">
        <v>69</v>
      </c>
      <c r="J209" s="29"/>
      <c r="K209" s="29"/>
    </row>
    <row r="210" spans="1:14" ht="15">
      <c r="A210" s="145">
        <f t="shared" si="3"/>
        <v>20</v>
      </c>
      <c r="B210" s="28" t="s">
        <v>358</v>
      </c>
      <c r="C210" s="34" t="s">
        <v>574</v>
      </c>
      <c r="D210" s="255">
        <v>26615384.615384616</v>
      </c>
      <c r="E210" s="975">
        <f>+MAX(D210/D$213,40%)</f>
        <v>0.4</v>
      </c>
      <c r="F210" s="161"/>
      <c r="G210" s="1077">
        <f>'5-P3 Support'!I85</f>
        <v>7.7267453757225435E-2</v>
      </c>
      <c r="H210" s="295"/>
      <c r="I210" s="161">
        <f>IF(E210=0,0,E210*G210)</f>
        <v>3.0906981502890174E-2</v>
      </c>
      <c r="J210" s="256" t="s">
        <v>70</v>
      </c>
      <c r="K210" s="36"/>
      <c r="N210" s="1129"/>
    </row>
    <row r="211" spans="1:14">
      <c r="A211" s="145">
        <f t="shared" si="3"/>
        <v>21</v>
      </c>
      <c r="B211" s="28" t="s">
        <v>193</v>
      </c>
      <c r="C211" s="34" t="s">
        <v>574</v>
      </c>
      <c r="D211" s="255">
        <v>0</v>
      </c>
      <c r="E211" s="975">
        <v>0</v>
      </c>
      <c r="F211" s="161"/>
      <c r="G211" s="947">
        <v>0</v>
      </c>
      <c r="H211" s="295"/>
      <c r="I211" s="161">
        <f>E211*G211</f>
        <v>0</v>
      </c>
      <c r="J211" s="29"/>
      <c r="K211" s="36"/>
    </row>
    <row r="212" spans="1:14" ht="13.5" thickBot="1">
      <c r="A212" s="145">
        <f t="shared" si="3"/>
        <v>22</v>
      </c>
      <c r="B212" s="28" t="s">
        <v>466</v>
      </c>
      <c r="C212" s="34" t="s">
        <v>575</v>
      </c>
      <c r="D212" s="506">
        <v>112863869.38615385</v>
      </c>
      <c r="E212" s="976">
        <f>+MIN(D212/D$213,60%)</f>
        <v>0.6</v>
      </c>
      <c r="F212" s="1111"/>
      <c r="G212" s="948">
        <v>0.10299999999999999</v>
      </c>
      <c r="H212" s="295"/>
      <c r="I212" s="1110">
        <f>E212*G212</f>
        <v>6.1799999999999994E-2</v>
      </c>
      <c r="J212" s="29"/>
      <c r="K212" s="36"/>
    </row>
    <row r="213" spans="1:14">
      <c r="A213" s="145">
        <f t="shared" si="3"/>
        <v>23</v>
      </c>
      <c r="B213" s="31" t="s">
        <v>346</v>
      </c>
      <c r="C213" s="36" t="s">
        <v>495</v>
      </c>
      <c r="D213" s="257">
        <f>SUM(D210:D212)</f>
        <v>139479254.00153846</v>
      </c>
      <c r="E213" s="29" t="s">
        <v>10</v>
      </c>
      <c r="F213" s="29"/>
      <c r="G213" s="295"/>
      <c r="H213" s="295"/>
      <c r="I213" s="161">
        <f>SUM(I210:I212)</f>
        <v>9.2706981502890168E-2</v>
      </c>
      <c r="J213" s="256" t="s">
        <v>71</v>
      </c>
      <c r="K213" s="36"/>
    </row>
    <row r="214" spans="1:14">
      <c r="A214" s="145"/>
      <c r="B214" s="36"/>
      <c r="C214" s="36"/>
      <c r="D214" s="36"/>
      <c r="E214" s="29"/>
      <c r="F214" s="29"/>
      <c r="G214" s="29"/>
      <c r="H214" s="29"/>
      <c r="I214" s="295"/>
      <c r="J214" s="36"/>
      <c r="K214" s="36"/>
    </row>
    <row r="215" spans="1:14">
      <c r="A215" s="145">
        <f>+A213+1</f>
        <v>24</v>
      </c>
      <c r="B215" s="28" t="s">
        <v>194</v>
      </c>
      <c r="C215" s="150"/>
      <c r="D215" s="150"/>
      <c r="E215" s="150"/>
      <c r="F215" s="150"/>
      <c r="G215" s="150"/>
      <c r="H215" s="150"/>
      <c r="I215" s="150"/>
      <c r="J215" s="150"/>
      <c r="K215" s="150"/>
    </row>
    <row r="216" spans="1:14" ht="13.5" thickBot="1">
      <c r="A216" s="145"/>
      <c r="B216" s="28"/>
      <c r="C216" s="28"/>
      <c r="D216" s="28"/>
      <c r="E216" s="28"/>
      <c r="F216" s="28"/>
      <c r="G216" s="28"/>
      <c r="H216" s="28"/>
      <c r="I216" s="33"/>
      <c r="J216" s="258"/>
      <c r="K216" s="36"/>
    </row>
    <row r="217" spans="1:14">
      <c r="A217" s="145">
        <f>+A215+1</f>
        <v>25</v>
      </c>
      <c r="B217" s="28" t="s">
        <v>680</v>
      </c>
      <c r="C217" s="150" t="s">
        <v>477</v>
      </c>
      <c r="D217" s="150"/>
      <c r="E217" s="150"/>
      <c r="F217" s="150"/>
      <c r="G217" s="259" t="s">
        <v>10</v>
      </c>
      <c r="H217" s="260"/>
      <c r="I217" s="261"/>
      <c r="J217" s="261"/>
      <c r="K217" s="36"/>
    </row>
    <row r="218" spans="1:14">
      <c r="A218" s="145">
        <f t="shared" si="3"/>
        <v>26</v>
      </c>
      <c r="B218" s="36" t="s">
        <v>374</v>
      </c>
      <c r="C218" s="150" t="s">
        <v>454</v>
      </c>
      <c r="D218" s="150"/>
      <c r="E218" s="36"/>
      <c r="F218" s="150"/>
      <c r="G218" s="36"/>
      <c r="H218" s="260"/>
      <c r="I218" s="262">
        <v>0</v>
      </c>
      <c r="J218" s="263"/>
      <c r="K218" s="36"/>
    </row>
    <row r="219" spans="1:14" ht="13.5" thickBot="1">
      <c r="A219" s="145">
        <f t="shared" si="3"/>
        <v>27</v>
      </c>
      <c r="B219" s="264" t="s">
        <v>1</v>
      </c>
      <c r="C219" s="37" t="s">
        <v>871</v>
      </c>
      <c r="D219" s="265"/>
      <c r="E219" s="266"/>
      <c r="F219" s="266"/>
      <c r="G219" s="266"/>
      <c r="H219" s="150"/>
      <c r="I219" s="455">
        <f>+'5-P3 Support'!C68</f>
        <v>0</v>
      </c>
      <c r="J219" s="267"/>
      <c r="K219" s="36"/>
    </row>
    <row r="220" spans="1:14">
      <c r="A220" s="145">
        <f t="shared" si="3"/>
        <v>28</v>
      </c>
      <c r="B220" s="36" t="s">
        <v>195</v>
      </c>
      <c r="C220" s="159"/>
      <c r="D220" s="36"/>
      <c r="E220" s="150"/>
      <c r="F220" s="150"/>
      <c r="G220" s="150"/>
      <c r="H220" s="150"/>
      <c r="I220" s="268">
        <f>I218-I219</f>
        <v>0</v>
      </c>
      <c r="J220" s="263"/>
      <c r="K220" s="36"/>
    </row>
    <row r="221" spans="1:14">
      <c r="A221" s="145"/>
      <c r="B221" s="36"/>
      <c r="C221" s="159"/>
      <c r="D221" s="36"/>
      <c r="E221" s="150"/>
      <c r="F221" s="150"/>
      <c r="G221" s="150"/>
      <c r="H221" s="150"/>
      <c r="I221" s="269"/>
      <c r="J221" s="261"/>
      <c r="K221" s="36"/>
    </row>
    <row r="222" spans="1:14">
      <c r="A222" s="145">
        <f>+A220+1</f>
        <v>29</v>
      </c>
      <c r="B222" s="28" t="s">
        <v>315</v>
      </c>
      <c r="C222" s="159" t="s">
        <v>872</v>
      </c>
      <c r="D222" s="36"/>
      <c r="E222" s="150"/>
      <c r="F222" s="150"/>
      <c r="G222" s="270"/>
      <c r="H222" s="150"/>
      <c r="I222" s="271">
        <f>+'5-P3 Support'!D68</f>
        <v>0</v>
      </c>
      <c r="J222" s="261"/>
      <c r="K222" s="272"/>
    </row>
    <row r="223" spans="1:14">
      <c r="A223" s="145"/>
      <c r="B223" s="36"/>
      <c r="C223" s="147"/>
      <c r="D223" s="150"/>
      <c r="E223" s="150"/>
      <c r="F223" s="150"/>
      <c r="G223" s="150"/>
      <c r="H223" s="150"/>
      <c r="I223" s="269"/>
      <c r="J223" s="261"/>
      <c r="K223" s="272"/>
    </row>
    <row r="224" spans="1:14">
      <c r="A224" s="145">
        <f>+A222+1</f>
        <v>30</v>
      </c>
      <c r="B224" s="28" t="s">
        <v>316</v>
      </c>
      <c r="C224" s="147" t="s">
        <v>712</v>
      </c>
      <c r="D224" s="150"/>
      <c r="E224" s="150"/>
      <c r="F224" s="150"/>
      <c r="G224" s="150"/>
      <c r="H224" s="150"/>
      <c r="I224" s="36"/>
      <c r="J224" s="36"/>
      <c r="K224" s="273"/>
    </row>
    <row r="225" spans="1:11">
      <c r="A225" s="145">
        <f>+A224+1</f>
        <v>31</v>
      </c>
      <c r="B225" s="274" t="s">
        <v>373</v>
      </c>
      <c r="C225" s="37" t="s">
        <v>873</v>
      </c>
      <c r="D225" s="29"/>
      <c r="E225" s="29"/>
      <c r="F225" s="29"/>
      <c r="G225" s="29"/>
      <c r="H225" s="29"/>
      <c r="I225" s="275">
        <f>+'5-P3 Support'!E68</f>
        <v>71271.470000000016</v>
      </c>
      <c r="J225" s="276"/>
      <c r="K225" s="273"/>
    </row>
    <row r="226" spans="1:11" ht="26.25" thickBot="1">
      <c r="A226" s="145">
        <f>+A225+1</f>
        <v>32</v>
      </c>
      <c r="B226" s="277" t="s">
        <v>372</v>
      </c>
      <c r="C226" s="37" t="s">
        <v>874</v>
      </c>
      <c r="D226" s="266"/>
      <c r="E226" s="266"/>
      <c r="F226" s="266"/>
      <c r="G226" s="150"/>
      <c r="H226" s="150"/>
      <c r="I226" s="456">
        <f>+'5-P3 Support'!F68</f>
        <v>0</v>
      </c>
      <c r="J226" s="36"/>
      <c r="K226" s="278"/>
    </row>
    <row r="227" spans="1:11">
      <c r="A227" s="145">
        <f>+A226+1</f>
        <v>33</v>
      </c>
      <c r="B227" s="46" t="s">
        <v>195</v>
      </c>
      <c r="C227" s="145"/>
      <c r="D227" s="29"/>
      <c r="E227" s="29"/>
      <c r="F227" s="29"/>
      <c r="G227" s="29"/>
      <c r="H227" s="150"/>
      <c r="I227" s="279">
        <f>+I225-I226</f>
        <v>71271.470000000016</v>
      </c>
      <c r="J227" s="276"/>
      <c r="K227" s="280"/>
    </row>
    <row r="228" spans="1:11" s="764" customFormat="1">
      <c r="A228" s="145"/>
      <c r="B228" s="46"/>
      <c r="C228" s="145"/>
      <c r="D228" s="29"/>
      <c r="E228" s="29"/>
      <c r="F228" s="29"/>
      <c r="G228" s="29"/>
      <c r="H228" s="150"/>
      <c r="I228" s="279"/>
      <c r="J228" s="276"/>
      <c r="K228" s="280"/>
    </row>
    <row r="229" spans="1:11" s="764" customFormat="1">
      <c r="A229" s="145"/>
      <c r="D229" s="29"/>
      <c r="E229" s="29"/>
      <c r="F229" s="29"/>
      <c r="G229" s="29"/>
      <c r="H229" s="150"/>
      <c r="I229" s="279"/>
      <c r="J229" s="276"/>
      <c r="K229" s="280"/>
    </row>
    <row r="230" spans="1:11" s="764" customFormat="1">
      <c r="A230" s="145"/>
      <c r="B230" s="46"/>
      <c r="D230" s="145"/>
      <c r="E230" s="29"/>
      <c r="F230" s="29"/>
      <c r="G230" s="29"/>
      <c r="H230" s="150"/>
      <c r="I230" s="279"/>
      <c r="J230" s="276"/>
      <c r="K230" s="280"/>
    </row>
    <row r="231" spans="1:11" s="764" customFormat="1">
      <c r="A231" s="145"/>
      <c r="B231" s="46"/>
      <c r="C231" s="818"/>
      <c r="D231" s="29"/>
      <c r="E231" s="29"/>
      <c r="F231" s="29"/>
      <c r="H231" s="150"/>
      <c r="I231" s="279"/>
      <c r="J231" s="276"/>
      <c r="K231" s="280"/>
    </row>
    <row r="232" spans="1:11" s="764" customFormat="1">
      <c r="A232" s="145">
        <v>34</v>
      </c>
      <c r="B232" s="46" t="s">
        <v>713</v>
      </c>
      <c r="C232" s="835"/>
      <c r="D232" s="835"/>
      <c r="E232" s="29"/>
      <c r="F232" s="29"/>
      <c r="H232" s="150"/>
      <c r="I232" s="279"/>
      <c r="J232" s="276"/>
      <c r="K232" s="280"/>
    </row>
    <row r="233" spans="1:11" s="764" customFormat="1">
      <c r="A233" s="145">
        <v>35</v>
      </c>
      <c r="B233" s="46" t="s">
        <v>713</v>
      </c>
      <c r="C233" s="1008"/>
      <c r="D233" s="18"/>
      <c r="E233" s="18"/>
      <c r="F233" s="18"/>
      <c r="G233" s="18"/>
      <c r="H233" s="150"/>
      <c r="I233" s="279"/>
      <c r="J233" s="276"/>
      <c r="K233" s="280"/>
    </row>
    <row r="234" spans="1:11" s="764" customFormat="1">
      <c r="A234" s="145">
        <v>36</v>
      </c>
      <c r="B234" s="46" t="s">
        <v>713</v>
      </c>
      <c r="C234" s="1008"/>
      <c r="D234" s="819"/>
      <c r="E234" s="18"/>
      <c r="F234" s="18"/>
      <c r="G234" s="214"/>
      <c r="H234" s="150"/>
      <c r="I234" s="279"/>
      <c r="J234" s="276"/>
      <c r="K234" s="280"/>
    </row>
    <row r="235" spans="1:11" s="764" customFormat="1">
      <c r="A235" s="145"/>
      <c r="B235" s="46"/>
      <c r="C235" s="145"/>
      <c r="D235" s="29"/>
      <c r="E235" s="29"/>
      <c r="F235" s="29"/>
      <c r="G235" s="29"/>
      <c r="H235" s="150"/>
      <c r="I235" s="279"/>
      <c r="J235" s="276"/>
      <c r="K235" s="280"/>
    </row>
    <row r="236" spans="1:11" s="764" customFormat="1">
      <c r="A236" s="145"/>
      <c r="B236" s="46"/>
      <c r="C236" s="145"/>
      <c r="D236" s="29"/>
      <c r="E236" s="29"/>
      <c r="F236" s="29"/>
      <c r="G236" s="29"/>
      <c r="H236" s="150"/>
      <c r="I236" s="279"/>
      <c r="J236" s="276"/>
      <c r="K236" s="280"/>
    </row>
    <row r="237" spans="1:11" s="764" customFormat="1">
      <c r="A237" s="145"/>
      <c r="B237" s="46"/>
      <c r="C237" s="145"/>
      <c r="D237" s="29"/>
      <c r="E237" s="29"/>
      <c r="F237" s="29"/>
      <c r="G237" s="29"/>
      <c r="H237" s="150"/>
      <c r="I237" s="279"/>
      <c r="J237" s="276"/>
      <c r="K237" s="280"/>
    </row>
    <row r="238" spans="1:11" s="764" customFormat="1">
      <c r="A238" s="145"/>
      <c r="B238" s="46"/>
      <c r="C238" s="145"/>
      <c r="D238" s="29"/>
      <c r="E238" s="29"/>
      <c r="F238" s="29"/>
      <c r="G238" s="29"/>
      <c r="H238" s="150"/>
      <c r="I238" s="279"/>
      <c r="J238" s="276"/>
      <c r="K238" s="280"/>
    </row>
    <row r="239" spans="1:11">
      <c r="A239" s="145"/>
      <c r="B239" s="281"/>
      <c r="C239" s="145"/>
      <c r="D239" s="29"/>
      <c r="E239" s="29"/>
      <c r="F239" s="29"/>
      <c r="G239" s="29"/>
      <c r="H239" s="150"/>
      <c r="I239" s="282"/>
      <c r="J239" s="276"/>
      <c r="K239" s="280"/>
    </row>
    <row r="240" spans="1:11">
      <c r="A240" s="145"/>
      <c r="B240" s="281"/>
      <c r="C240" s="145"/>
      <c r="D240" s="29"/>
      <c r="E240" s="29"/>
      <c r="F240" s="29"/>
      <c r="G240" s="29"/>
      <c r="H240" s="150"/>
      <c r="I240" s="282"/>
      <c r="J240" s="276"/>
      <c r="K240" s="280"/>
    </row>
    <row r="241" spans="1:11">
      <c r="A241" s="145"/>
      <c r="B241" s="31"/>
      <c r="C241" s="151"/>
      <c r="D241" s="29"/>
      <c r="E241" s="29"/>
      <c r="F241" s="29"/>
      <c r="G241" s="29"/>
      <c r="H241" s="151"/>
      <c r="I241" s="29"/>
      <c r="J241" s="151"/>
      <c r="K241" s="220" t="s">
        <v>196</v>
      </c>
    </row>
    <row r="242" spans="1:11">
      <c r="A242" s="145"/>
      <c r="B242" s="31"/>
      <c r="C242" s="151"/>
      <c r="D242" s="29"/>
      <c r="E242" s="29"/>
      <c r="F242" s="29"/>
      <c r="G242" s="29"/>
      <c r="H242" s="151"/>
      <c r="I242" s="29"/>
      <c r="J242" s="151"/>
      <c r="K242" s="29"/>
    </row>
    <row r="243" spans="1:11">
      <c r="A243" s="145"/>
      <c r="B243" s="281" t="s">
        <v>9</v>
      </c>
      <c r="C243" s="145"/>
      <c r="D243" s="32" t="s">
        <v>91</v>
      </c>
      <c r="E243" s="29"/>
      <c r="F243" s="29"/>
      <c r="G243" s="29"/>
      <c r="H243" s="150"/>
      <c r="I243" s="143"/>
      <c r="J243" s="261"/>
      <c r="K243" s="283" t="str">
        <f>K3</f>
        <v>For  the 12 months ended 12/31/2024</v>
      </c>
    </row>
    <row r="244" spans="1:11">
      <c r="A244" s="145"/>
      <c r="B244" s="281"/>
      <c r="C244" s="145"/>
      <c r="D244" s="32" t="s">
        <v>160</v>
      </c>
      <c r="E244" s="29"/>
      <c r="F244" s="29"/>
      <c r="G244" s="29"/>
      <c r="H244" s="150"/>
      <c r="I244" s="284"/>
      <c r="J244" s="261"/>
      <c r="K244" s="280"/>
    </row>
    <row r="245" spans="1:11">
      <c r="A245" s="145"/>
      <c r="B245" s="281"/>
      <c r="C245" s="145"/>
      <c r="D245" s="32" t="str">
        <f>+D179</f>
        <v>Gridliance High Plains LLC</v>
      </c>
      <c r="E245" s="29"/>
      <c r="F245" s="29"/>
      <c r="G245" s="29"/>
      <c r="H245" s="150"/>
      <c r="I245" s="284"/>
      <c r="J245" s="261"/>
      <c r="K245" s="280"/>
    </row>
    <row r="246" spans="1:11">
      <c r="A246" s="1377"/>
      <c r="B246" s="1377"/>
      <c r="C246" s="1377"/>
      <c r="D246" s="1377"/>
      <c r="E246" s="1377"/>
      <c r="F246" s="1377"/>
      <c r="G246" s="1377"/>
      <c r="H246" s="1377"/>
      <c r="I246" s="1377"/>
      <c r="J246" s="1377"/>
      <c r="K246" s="1377"/>
    </row>
    <row r="247" spans="1:11">
      <c r="A247" s="145"/>
      <c r="B247" s="281"/>
      <c r="C247" s="145"/>
      <c r="D247" s="29"/>
      <c r="E247" s="29"/>
      <c r="F247" s="29"/>
      <c r="G247" s="29"/>
      <c r="H247" s="150"/>
      <c r="I247" s="284"/>
      <c r="J247" s="261"/>
      <c r="K247" s="280"/>
    </row>
    <row r="248" spans="1:11">
      <c r="A248" s="145"/>
      <c r="B248" s="28" t="s">
        <v>72</v>
      </c>
      <c r="C248" s="145"/>
      <c r="D248" s="29"/>
      <c r="E248" s="29"/>
      <c r="F248" s="29"/>
      <c r="G248" s="29"/>
      <c r="H248" s="150"/>
      <c r="I248" s="29"/>
      <c r="J248" s="150"/>
      <c r="K248" s="29"/>
    </row>
    <row r="249" spans="1:11">
      <c r="A249" s="145"/>
      <c r="B249" s="285" t="s">
        <v>197</v>
      </c>
      <c r="C249" s="145"/>
      <c r="D249" s="29"/>
      <c r="E249" s="29"/>
      <c r="F249" s="29"/>
      <c r="G249" s="29"/>
      <c r="H249" s="150"/>
      <c r="I249" s="29"/>
      <c r="J249" s="150"/>
      <c r="K249" s="29"/>
    </row>
    <row r="250" spans="1:11">
      <c r="A250" s="145" t="s">
        <v>73</v>
      </c>
      <c r="B250" s="28"/>
      <c r="C250" s="150"/>
      <c r="D250" s="29"/>
      <c r="E250" s="29"/>
      <c r="F250" s="29"/>
      <c r="G250" s="29"/>
      <c r="H250" s="150"/>
      <c r="I250" s="29"/>
      <c r="J250" s="150"/>
      <c r="K250" s="29"/>
    </row>
    <row r="251" spans="1:11" ht="13.5" thickBot="1">
      <c r="A251" s="33" t="s">
        <v>74</v>
      </c>
      <c r="B251" s="1379"/>
      <c r="C251" s="1379"/>
      <c r="D251" s="286"/>
      <c r="E251" s="286"/>
      <c r="F251" s="286"/>
      <c r="G251" s="286"/>
      <c r="H251" s="287"/>
      <c r="I251" s="286"/>
      <c r="J251" s="287"/>
      <c r="K251" s="286"/>
    </row>
    <row r="252" spans="1:11">
      <c r="A252" s="376" t="s">
        <v>275</v>
      </c>
      <c r="B252" s="1378" t="s">
        <v>713</v>
      </c>
      <c r="C252" s="1378"/>
      <c r="D252" s="1378"/>
      <c r="E252" s="1378"/>
      <c r="F252" s="1378"/>
      <c r="G252" s="1378"/>
      <c r="H252" s="1378"/>
      <c r="I252" s="1378"/>
      <c r="J252" s="1378"/>
      <c r="K252" s="1378"/>
    </row>
    <row r="253" spans="1:11" ht="29.25" customHeight="1">
      <c r="A253" s="376" t="s">
        <v>276</v>
      </c>
      <c r="B253" s="1378" t="s">
        <v>670</v>
      </c>
      <c r="C253" s="1378"/>
      <c r="D253" s="1378"/>
      <c r="E253" s="1378"/>
      <c r="F253" s="1378"/>
      <c r="G253" s="1378"/>
      <c r="H253" s="1378"/>
      <c r="I253" s="1378"/>
      <c r="J253" s="1378"/>
      <c r="K253" s="1378"/>
    </row>
    <row r="254" spans="1:11">
      <c r="A254" s="376" t="s">
        <v>77</v>
      </c>
      <c r="B254" s="1378" t="s">
        <v>82</v>
      </c>
      <c r="C254" s="1378"/>
      <c r="D254" s="1378"/>
      <c r="E254" s="1378"/>
      <c r="F254" s="1378"/>
      <c r="G254" s="1378"/>
      <c r="H254" s="1378"/>
      <c r="I254" s="1378"/>
      <c r="J254" s="1378"/>
      <c r="K254" s="1378"/>
    </row>
    <row r="255" spans="1:11" ht="29.25" customHeight="1">
      <c r="A255" s="376" t="s">
        <v>78</v>
      </c>
      <c r="B255" s="1378" t="s">
        <v>455</v>
      </c>
      <c r="C255" s="1378"/>
      <c r="D255" s="1378"/>
      <c r="E255" s="1378"/>
      <c r="F255" s="1378"/>
      <c r="G255" s="1378"/>
      <c r="H255" s="1378"/>
      <c r="I255" s="1378"/>
      <c r="J255" s="1378"/>
      <c r="K255" s="1378"/>
    </row>
    <row r="256" spans="1:11" ht="29.25" customHeight="1">
      <c r="A256" s="376" t="s">
        <v>79</v>
      </c>
      <c r="B256" s="1378" t="s">
        <v>875</v>
      </c>
      <c r="C256" s="1378"/>
      <c r="D256" s="1378"/>
      <c r="E256" s="1378"/>
      <c r="F256" s="1378"/>
      <c r="G256" s="1378"/>
      <c r="H256" s="1378"/>
      <c r="I256" s="1378"/>
      <c r="J256" s="1378"/>
      <c r="K256" s="1378"/>
    </row>
    <row r="257" spans="1:11" ht="30" customHeight="1">
      <c r="A257" s="376" t="s">
        <v>80</v>
      </c>
      <c r="B257" s="1378" t="s">
        <v>198</v>
      </c>
      <c r="C257" s="1378"/>
      <c r="D257" s="1378"/>
      <c r="E257" s="1378"/>
      <c r="F257" s="1378"/>
      <c r="G257" s="1378"/>
      <c r="H257" s="1378"/>
      <c r="I257" s="1378"/>
      <c r="J257" s="1378"/>
      <c r="K257" s="1378"/>
    </row>
    <row r="258" spans="1:11" ht="45.75" customHeight="1">
      <c r="A258" s="1378" t="s">
        <v>81</v>
      </c>
      <c r="B258" s="1378" t="s">
        <v>985</v>
      </c>
      <c r="C258" s="1378"/>
      <c r="D258" s="1378"/>
      <c r="E258" s="1378"/>
      <c r="F258" s="1378"/>
      <c r="G258" s="1378"/>
      <c r="H258" s="1378"/>
      <c r="I258" s="1378"/>
      <c r="J258" s="1378"/>
      <c r="K258" s="1378"/>
    </row>
    <row r="259" spans="1:11">
      <c r="A259" s="1378"/>
      <c r="B259" s="420" t="s">
        <v>86</v>
      </c>
      <c r="C259" s="420" t="s">
        <v>87</v>
      </c>
      <c r="D259" s="1006">
        <v>0.21</v>
      </c>
      <c r="E259" s="420" t="s">
        <v>1122</v>
      </c>
      <c r="F259" s="420"/>
      <c r="G259" s="420"/>
      <c r="H259" s="420"/>
      <c r="I259" s="420"/>
      <c r="J259" s="420"/>
      <c r="K259" s="420"/>
    </row>
    <row r="260" spans="1:11">
      <c r="A260" s="1378"/>
      <c r="B260" s="420"/>
      <c r="C260" s="420" t="s">
        <v>88</v>
      </c>
      <c r="D260" s="1006">
        <v>4.3264999999999998E-2</v>
      </c>
      <c r="E260" s="420" t="s">
        <v>986</v>
      </c>
      <c r="F260" s="420"/>
      <c r="G260" s="420"/>
      <c r="H260" s="420"/>
      <c r="I260" s="420"/>
      <c r="J260" s="420"/>
      <c r="K260" s="420"/>
    </row>
    <row r="261" spans="1:11">
      <c r="A261" s="1378"/>
      <c r="B261" s="420"/>
      <c r="C261" s="420" t="s">
        <v>89</v>
      </c>
      <c r="D261" s="1006">
        <v>0</v>
      </c>
      <c r="E261" s="420" t="s">
        <v>199</v>
      </c>
      <c r="F261" s="420"/>
      <c r="G261" s="420"/>
      <c r="H261" s="420"/>
      <c r="I261" s="420"/>
      <c r="J261" s="420"/>
      <c r="K261" s="420"/>
    </row>
    <row r="262" spans="1:11">
      <c r="A262" s="1378"/>
      <c r="B262" s="420"/>
      <c r="C262" s="420"/>
      <c r="D262" s="817"/>
      <c r="E262" s="420"/>
      <c r="F262" s="420"/>
      <c r="G262" s="420"/>
      <c r="H262" s="420"/>
      <c r="I262" s="420"/>
      <c r="J262" s="420"/>
      <c r="K262" s="420"/>
    </row>
    <row r="263" spans="1:11" ht="19.5" customHeight="1">
      <c r="A263" s="376" t="s">
        <v>83</v>
      </c>
      <c r="B263" s="1378" t="s">
        <v>201</v>
      </c>
      <c r="C263" s="1378"/>
      <c r="D263" s="1378"/>
      <c r="E263" s="1378"/>
      <c r="F263" s="1378"/>
      <c r="G263" s="1378"/>
      <c r="H263" s="1378"/>
      <c r="I263" s="1378"/>
      <c r="J263" s="1378"/>
      <c r="K263" s="1378"/>
    </row>
    <row r="264" spans="1:11" ht="31.5" customHeight="1">
      <c r="A264" s="376" t="s">
        <v>84</v>
      </c>
      <c r="B264" s="1378" t="s">
        <v>202</v>
      </c>
      <c r="C264" s="1378"/>
      <c r="D264" s="1378"/>
      <c r="E264" s="1378"/>
      <c r="F264" s="1378"/>
      <c r="G264" s="1378"/>
      <c r="H264" s="1378"/>
      <c r="I264" s="1378"/>
      <c r="J264" s="1378"/>
      <c r="K264" s="1378"/>
    </row>
    <row r="265" spans="1:11">
      <c r="A265" s="376" t="s">
        <v>85</v>
      </c>
      <c r="B265" s="1378" t="s">
        <v>90</v>
      </c>
      <c r="C265" s="1378"/>
      <c r="D265" s="1378"/>
      <c r="E265" s="1378"/>
      <c r="F265" s="1378"/>
      <c r="G265" s="1378"/>
      <c r="H265" s="1378"/>
      <c r="I265" s="1378"/>
      <c r="J265" s="1378"/>
      <c r="K265" s="1378"/>
    </row>
    <row r="266" spans="1:11" ht="21" customHeight="1">
      <c r="A266" s="376" t="s">
        <v>162</v>
      </c>
      <c r="B266" s="1378" t="s">
        <v>287</v>
      </c>
      <c r="C266" s="1378"/>
      <c r="D266" s="1378"/>
      <c r="E266" s="1378"/>
      <c r="F266" s="1378"/>
      <c r="G266" s="1378"/>
      <c r="H266" s="1378"/>
      <c r="I266" s="1378"/>
      <c r="J266" s="1378"/>
      <c r="K266" s="1378"/>
    </row>
    <row r="267" spans="1:11">
      <c r="A267" s="376" t="s">
        <v>277</v>
      </c>
      <c r="B267" s="1378" t="s">
        <v>582</v>
      </c>
      <c r="C267" s="1378"/>
      <c r="D267" s="1378"/>
      <c r="E267" s="1378"/>
      <c r="F267" s="1378"/>
      <c r="G267" s="1378"/>
      <c r="H267" s="1378"/>
      <c r="I267" s="1378"/>
      <c r="J267" s="1378"/>
      <c r="K267" s="1378"/>
    </row>
    <row r="268" spans="1:11">
      <c r="A268" s="376" t="s">
        <v>200</v>
      </c>
      <c r="B268" s="1378" t="s">
        <v>207</v>
      </c>
      <c r="C268" s="1378"/>
      <c r="D268" s="1378"/>
      <c r="E268" s="1378"/>
      <c r="F268" s="1378"/>
      <c r="G268" s="1378"/>
      <c r="H268" s="1378"/>
      <c r="I268" s="1378"/>
      <c r="J268" s="1378"/>
      <c r="K268" s="1378"/>
    </row>
    <row r="269" spans="1:11">
      <c r="A269" s="376" t="s">
        <v>278</v>
      </c>
      <c r="B269" s="1378" t="s">
        <v>493</v>
      </c>
      <c r="C269" s="1378"/>
      <c r="D269" s="1378"/>
      <c r="E269" s="1378"/>
      <c r="F269" s="1378"/>
      <c r="G269" s="1378"/>
      <c r="H269" s="1378"/>
      <c r="I269" s="1378"/>
      <c r="J269" s="1378"/>
      <c r="K269" s="1378"/>
    </row>
    <row r="270" spans="1:11" ht="33.75" customHeight="1">
      <c r="A270" s="376" t="s">
        <v>203</v>
      </c>
      <c r="B270" s="1381" t="s">
        <v>861</v>
      </c>
      <c r="C270" s="1382"/>
      <c r="D270" s="1382"/>
      <c r="E270" s="1382"/>
      <c r="F270" s="1382"/>
      <c r="G270" s="1382"/>
      <c r="H270" s="1382"/>
      <c r="I270" s="1382"/>
      <c r="J270" s="1382"/>
      <c r="K270" s="1382"/>
    </row>
    <row r="271" spans="1:11">
      <c r="A271" s="421" t="s">
        <v>204</v>
      </c>
      <c r="B271" s="1383" t="s">
        <v>713</v>
      </c>
      <c r="C271" s="1384"/>
      <c r="D271" s="1384"/>
      <c r="E271" s="1384"/>
      <c r="F271" s="1384"/>
      <c r="G271" s="1384"/>
      <c r="H271" s="1384"/>
      <c r="I271" s="1384"/>
      <c r="J271" s="1384"/>
      <c r="K271" s="1384"/>
    </row>
    <row r="272" spans="1:11" ht="44.25" customHeight="1">
      <c r="A272" s="422" t="s">
        <v>205</v>
      </c>
      <c r="B272" s="1385" t="s">
        <v>1070</v>
      </c>
      <c r="C272" s="1385"/>
      <c r="D272" s="1385"/>
      <c r="E272" s="1385"/>
      <c r="F272" s="1385"/>
      <c r="G272" s="1385"/>
      <c r="H272" s="1385"/>
      <c r="I272" s="1385"/>
      <c r="J272" s="1385"/>
      <c r="K272" s="1385"/>
    </row>
    <row r="273" spans="1:11" s="325" customFormat="1" ht="30.75" customHeight="1">
      <c r="A273" s="422" t="s">
        <v>206</v>
      </c>
      <c r="B273" s="1387" t="s">
        <v>1096</v>
      </c>
      <c r="C273" s="1387"/>
      <c r="D273" s="1387"/>
      <c r="E273" s="1387"/>
      <c r="F273" s="1387"/>
      <c r="G273" s="1387"/>
      <c r="H273" s="1387"/>
      <c r="I273" s="1387"/>
      <c r="J273" s="1387"/>
      <c r="K273" s="1387"/>
    </row>
    <row r="274" spans="1:11" ht="18.75" customHeight="1">
      <c r="A274" s="422" t="s">
        <v>208</v>
      </c>
      <c r="B274" s="1386" t="s">
        <v>863</v>
      </c>
      <c r="C274" s="1386"/>
      <c r="D274" s="1386"/>
      <c r="E274" s="1386"/>
      <c r="F274" s="1386"/>
      <c r="G274" s="1386"/>
      <c r="H274" s="1386"/>
      <c r="I274" s="1386"/>
      <c r="J274" s="1386"/>
      <c r="K274" s="1386"/>
    </row>
    <row r="275" spans="1:11" s="14" customFormat="1" ht="28.5" customHeight="1">
      <c r="A275" s="422" t="s">
        <v>209</v>
      </c>
      <c r="B275" s="1380" t="s">
        <v>862</v>
      </c>
      <c r="C275" s="1380"/>
      <c r="D275" s="1380"/>
      <c r="E275" s="1380"/>
      <c r="F275" s="1380"/>
      <c r="G275" s="1380"/>
      <c r="H275" s="1380"/>
      <c r="I275" s="1380"/>
      <c r="J275" s="1380"/>
      <c r="K275" s="1380"/>
    </row>
    <row r="276" spans="1:11" s="14" customFormat="1">
      <c r="A276" s="422" t="s">
        <v>314</v>
      </c>
      <c r="B276" s="454" t="s">
        <v>503</v>
      </c>
      <c r="C276" s="423"/>
      <c r="D276" s="423"/>
      <c r="E276" s="423"/>
      <c r="F276" s="423"/>
      <c r="G276" s="423"/>
      <c r="H276" s="424"/>
      <c r="I276" s="425"/>
      <c r="J276" s="426"/>
      <c r="K276" s="427"/>
    </row>
    <row r="277" spans="1:11" s="14" customFormat="1">
      <c r="A277" s="428" t="s">
        <v>399</v>
      </c>
      <c r="B277" s="428" t="s">
        <v>492</v>
      </c>
      <c r="C277" s="428"/>
      <c r="D277" s="428"/>
      <c r="E277" s="428"/>
      <c r="F277" s="428"/>
      <c r="G277" s="428"/>
      <c r="H277" s="428"/>
      <c r="I277" s="428"/>
      <c r="J277" s="428"/>
      <c r="K277" s="428"/>
    </row>
    <row r="278" spans="1:11">
      <c r="A278" s="15" t="s">
        <v>479</v>
      </c>
      <c r="B278" s="15" t="s">
        <v>505</v>
      </c>
    </row>
    <row r="279" spans="1:11" ht="15">
      <c r="A279" s="621" t="s">
        <v>591</v>
      </c>
      <c r="B279" s="325" t="s">
        <v>593</v>
      </c>
    </row>
  </sheetData>
  <customSheetViews>
    <customSheetView guid="{F04A2B9A-C6FE-4FEB-AD1E-2CF9AC309BE4}" scale="70" showPageBreaks="1" printArea="1" view="pageBreakPreview" topLeftCell="A61">
      <selection activeCell="C103" sqref="C103"/>
      <rowBreaks count="4" manualBreakCount="4">
        <brk id="50" max="10" man="1"/>
        <brk id="107" max="16383" man="1"/>
        <brk id="170" max="10" man="1"/>
        <brk id="225" max="16383" man="1"/>
      </rowBreaks>
      <pageMargins left="0.7" right="0.7" top="0.75" bottom="0.75" header="0.3" footer="0.3"/>
      <pageSetup scale="51" fitToHeight="6" orientation="landscape" r:id="rId1"/>
    </customSheetView>
  </customSheetViews>
  <mergeCells count="26">
    <mergeCell ref="A258:A262"/>
    <mergeCell ref="B272:K272"/>
    <mergeCell ref="B274:K274"/>
    <mergeCell ref="B258:K258"/>
    <mergeCell ref="B263:K263"/>
    <mergeCell ref="B264:K264"/>
    <mergeCell ref="B265:K265"/>
    <mergeCell ref="B266:K266"/>
    <mergeCell ref="B273:K273"/>
    <mergeCell ref="B275:K275"/>
    <mergeCell ref="B267:K267"/>
    <mergeCell ref="B268:K268"/>
    <mergeCell ref="B269:K269"/>
    <mergeCell ref="B270:K270"/>
    <mergeCell ref="B271:K271"/>
    <mergeCell ref="A57:K57"/>
    <mergeCell ref="A114:K114"/>
    <mergeCell ref="A180:K180"/>
    <mergeCell ref="B257:K257"/>
    <mergeCell ref="A246:K246"/>
    <mergeCell ref="B251:C251"/>
    <mergeCell ref="B252:K252"/>
    <mergeCell ref="B253:K253"/>
    <mergeCell ref="B254:K254"/>
    <mergeCell ref="B255:K255"/>
    <mergeCell ref="B256:K256"/>
  </mergeCells>
  <phoneticPr fontId="0" type="noConversion"/>
  <pageMargins left="0.25" right="0.25" top="0.75" bottom="0.75" header="0.3" footer="0.3"/>
  <pageSetup scale="58" fitToHeight="0" orientation="landscape" r:id="rId2"/>
  <rowBreaks count="4" manualBreakCount="4">
    <brk id="50" max="10" man="1"/>
    <brk id="108" max="16383" man="1"/>
    <brk id="173" max="10" man="1"/>
    <brk id="239" max="10" man="1"/>
  </rowBreaks>
  <customProperties>
    <customPr name="_pios_id" r:id="rId3"/>
  </customProperties>
  <ignoredErrors>
    <ignoredError sqref="C128"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R446"/>
  <sheetViews>
    <sheetView zoomScale="70" zoomScaleNormal="70" zoomScaleSheetLayoutView="70" workbookViewId="0">
      <selection activeCell="F42" sqref="F42"/>
    </sheetView>
  </sheetViews>
  <sheetFormatPr defaultColWidth="8.88671875" defaultRowHeight="12.75"/>
  <cols>
    <col min="1" max="1" width="5.6640625" style="837" customWidth="1"/>
    <col min="2" max="2" width="32.109375" style="844" bestFit="1" customWidth="1"/>
    <col min="3" max="3" width="10.6640625" style="837" customWidth="1"/>
    <col min="4" max="4" width="9.88671875" style="837" customWidth="1"/>
    <col min="5" max="5" width="16.33203125" style="837" customWidth="1"/>
    <col min="6" max="6" width="12.109375" style="837" customWidth="1"/>
    <col min="7" max="7" width="11.88671875" style="837" customWidth="1"/>
    <col min="8" max="8" width="14.109375" style="837" customWidth="1"/>
    <col min="9" max="9" width="17.109375" style="837" customWidth="1"/>
    <col min="10" max="10" width="38.44140625" style="837" bestFit="1" customWidth="1"/>
    <col min="11" max="11" width="8.88671875" style="837"/>
    <col min="12" max="12" width="12.109375" style="837" customWidth="1"/>
    <col min="13" max="13" width="12.88671875" style="837" customWidth="1"/>
    <col min="14" max="16384" width="8.88671875" style="837"/>
  </cols>
  <sheetData>
    <row r="1" spans="1:18" ht="18" customHeight="1">
      <c r="A1" s="1403" t="s">
        <v>1065</v>
      </c>
      <c r="B1" s="1403"/>
      <c r="C1" s="1403"/>
      <c r="D1" s="1403"/>
      <c r="E1" s="1403"/>
      <c r="F1" s="1403"/>
      <c r="G1" s="1403"/>
      <c r="H1" s="1403"/>
      <c r="I1" s="1403"/>
      <c r="J1" s="1403"/>
      <c r="K1" s="836"/>
      <c r="L1" s="836"/>
      <c r="M1" s="836"/>
    </row>
    <row r="2" spans="1:18" ht="18" customHeight="1">
      <c r="A2" s="1403" t="str">
        <f>+'Attachment H'!D5</f>
        <v>Gridliance High Plains LLC</v>
      </c>
      <c r="B2" s="1403"/>
      <c r="C2" s="1403"/>
      <c r="D2" s="1403"/>
      <c r="E2" s="1403"/>
      <c r="F2" s="1403"/>
      <c r="G2" s="1403"/>
      <c r="H2" s="1403"/>
      <c r="I2" s="1403"/>
      <c r="J2" s="1403"/>
      <c r="K2" s="838"/>
      <c r="L2" s="838"/>
      <c r="M2" s="838"/>
    </row>
    <row r="3" spans="1:18" ht="18" customHeight="1">
      <c r="A3" s="1403" t="str">
        <f>'Attachment H'!$K$3</f>
        <v>For  the 12 months ended 12/31/2024</v>
      </c>
      <c r="B3" s="1403"/>
      <c r="C3" s="1403"/>
      <c r="D3" s="1403"/>
      <c r="E3" s="1403"/>
      <c r="F3" s="1403"/>
      <c r="G3" s="1403"/>
      <c r="H3" s="1404"/>
      <c r="I3" s="1404"/>
      <c r="J3" s="1403"/>
      <c r="K3" s="836"/>
      <c r="L3" s="836"/>
      <c r="M3" s="836"/>
    </row>
    <row r="4" spans="1:18" ht="18" customHeight="1">
      <c r="A4" s="839"/>
      <c r="B4" s="839"/>
      <c r="C4" s="839"/>
      <c r="D4" s="839"/>
      <c r="E4" s="839"/>
      <c r="F4" s="839"/>
      <c r="G4" s="839"/>
      <c r="H4" s="839"/>
      <c r="I4" s="839"/>
      <c r="J4" s="839"/>
      <c r="K4" s="836"/>
      <c r="L4" s="836"/>
      <c r="M4" s="836"/>
    </row>
    <row r="5" spans="1:18">
      <c r="B5" s="839" t="s">
        <v>292</v>
      </c>
      <c r="C5" s="839" t="s">
        <v>293</v>
      </c>
      <c r="D5" s="839" t="s">
        <v>294</v>
      </c>
      <c r="E5" s="839" t="s">
        <v>295</v>
      </c>
      <c r="F5" s="839" t="s">
        <v>297</v>
      </c>
      <c r="G5" s="840" t="s">
        <v>296</v>
      </c>
      <c r="H5" s="840" t="s">
        <v>298</v>
      </c>
      <c r="I5" s="841" t="s">
        <v>299</v>
      </c>
      <c r="J5" s="839"/>
    </row>
    <row r="6" spans="1:18" ht="25.5">
      <c r="A6" s="842" t="s">
        <v>990</v>
      </c>
      <c r="B6" s="843" t="s">
        <v>991</v>
      </c>
      <c r="C6" s="843" t="s">
        <v>252</v>
      </c>
      <c r="D6" s="843" t="s">
        <v>96</v>
      </c>
      <c r="E6" s="843" t="s">
        <v>992</v>
      </c>
      <c r="F6" s="843" t="s">
        <v>993</v>
      </c>
      <c r="G6" s="843" t="s">
        <v>994</v>
      </c>
      <c r="H6" s="843" t="s">
        <v>995</v>
      </c>
      <c r="I6" s="843" t="s">
        <v>996</v>
      </c>
      <c r="J6" s="843"/>
      <c r="K6" s="836"/>
      <c r="L6" s="836"/>
      <c r="M6" s="836"/>
      <c r="N6" s="836"/>
      <c r="O6" s="836"/>
      <c r="P6" s="836"/>
      <c r="Q6" s="836"/>
      <c r="R6" s="839"/>
    </row>
    <row r="7" spans="1:18">
      <c r="A7" s="837" t="s">
        <v>997</v>
      </c>
      <c r="C7" s="845"/>
      <c r="D7" s="839"/>
      <c r="E7" s="839"/>
      <c r="F7" s="839"/>
      <c r="H7" s="836"/>
      <c r="I7" s="836"/>
      <c r="J7" s="836"/>
      <c r="K7" s="836"/>
      <c r="L7" s="836"/>
      <c r="M7" s="836"/>
      <c r="N7" s="836"/>
      <c r="O7" s="836"/>
      <c r="P7" s="836"/>
      <c r="Q7" s="836"/>
      <c r="R7" s="839"/>
    </row>
    <row r="8" spans="1:18" ht="20.100000000000001" customHeight="1">
      <c r="A8" s="846">
        <v>1</v>
      </c>
      <c r="B8" s="847" t="s">
        <v>998</v>
      </c>
      <c r="C8" s="845" t="s">
        <v>98</v>
      </c>
      <c r="D8" s="997">
        <v>2023</v>
      </c>
      <c r="E8" s="759">
        <f>SUM(F8:H8)</f>
        <v>-830782.57899999991</v>
      </c>
      <c r="F8" s="759">
        <f>'4c- ADIT BOY'!E54</f>
        <v>-830782.57899999991</v>
      </c>
      <c r="G8" s="759">
        <f>'4c- ADIT BOY'!F54</f>
        <v>0</v>
      </c>
      <c r="H8" s="759">
        <f>'4c- ADIT BOY'!G54</f>
        <v>0</v>
      </c>
      <c r="I8" s="759"/>
      <c r="J8" s="848"/>
    </row>
    <row r="9" spans="1:18" ht="20.100000000000001" customHeight="1">
      <c r="A9" s="846">
        <f>A8+1</f>
        <v>2</v>
      </c>
      <c r="B9" s="847" t="s">
        <v>1117</v>
      </c>
      <c r="C9" s="845" t="s">
        <v>98</v>
      </c>
      <c r="D9" s="997">
        <v>2024</v>
      </c>
      <c r="E9" s="134">
        <f t="shared" ref="E9:E11" si="0">SUM(F9:H9)</f>
        <v>0</v>
      </c>
      <c r="F9" s="134">
        <f>'4d- ADIT EOY'!E54-'4d- ADIT EOY'!E51</f>
        <v>0</v>
      </c>
      <c r="G9" s="134">
        <f>'4d- ADIT EOY'!F54-'4d- ADIT EOY'!F51</f>
        <v>0</v>
      </c>
      <c r="H9" s="134">
        <f>'4d- ADIT EOY'!G54-'4d- ADIT EOY'!G51</f>
        <v>0</v>
      </c>
      <c r="I9" s="759"/>
      <c r="J9" s="848"/>
    </row>
    <row r="10" spans="1:18" ht="20.100000000000001" customHeight="1">
      <c r="A10" s="846">
        <f>+A9+1</f>
        <v>3</v>
      </c>
      <c r="B10" s="847" t="s">
        <v>1093</v>
      </c>
      <c r="C10" s="845" t="s">
        <v>98</v>
      </c>
      <c r="D10" s="1105">
        <v>2024</v>
      </c>
      <c r="E10" s="759">
        <f t="shared" si="0"/>
        <v>-830782.57899999991</v>
      </c>
      <c r="F10" s="851">
        <f>'4f-ADIT True-up Proration'!N21</f>
        <v>-830782.57899999991</v>
      </c>
      <c r="G10" s="851">
        <f>'4f-ADIT True-up Proration'!W21</f>
        <v>0</v>
      </c>
      <c r="H10" s="851">
        <f>'4f-ADIT True-up Proration'!AF21</f>
        <v>0</v>
      </c>
      <c r="I10" s="851"/>
      <c r="J10" s="852"/>
    </row>
    <row r="11" spans="1:18" ht="20.100000000000001" customHeight="1">
      <c r="A11" s="846">
        <f>+A10+1</f>
        <v>4</v>
      </c>
      <c r="B11" s="847" t="s">
        <v>1075</v>
      </c>
      <c r="C11" s="845"/>
      <c r="D11" s="845"/>
      <c r="E11" s="759">
        <f t="shared" si="0"/>
        <v>-830782.57899999991</v>
      </c>
      <c r="F11" s="851">
        <f t="shared" ref="F11:H11" si="1">F9+F10</f>
        <v>-830782.57899999991</v>
      </c>
      <c r="G11" s="851">
        <f t="shared" si="1"/>
        <v>0</v>
      </c>
      <c r="H11" s="851">
        <f t="shared" si="1"/>
        <v>0</v>
      </c>
      <c r="I11" s="851"/>
      <c r="J11" s="852"/>
    </row>
    <row r="12" spans="1:18" ht="20.100000000000001" customHeight="1">
      <c r="A12" s="846">
        <f t="shared" ref="A12:A15" si="2">+A11+1</f>
        <v>5</v>
      </c>
      <c r="B12" s="847" t="s">
        <v>999</v>
      </c>
      <c r="C12" s="845"/>
      <c r="D12" s="845"/>
      <c r="E12" s="849"/>
      <c r="F12" s="849">
        <v>1</v>
      </c>
      <c r="G12" s="849"/>
      <c r="H12" s="849"/>
      <c r="I12" s="849"/>
      <c r="J12" s="850">
        <v>1</v>
      </c>
    </row>
    <row r="13" spans="1:18" ht="20.100000000000001" customHeight="1">
      <c r="A13" s="846">
        <f t="shared" si="2"/>
        <v>6</v>
      </c>
      <c r="B13" s="847" t="s">
        <v>1000</v>
      </c>
      <c r="C13" s="845"/>
      <c r="D13" s="845"/>
      <c r="E13" s="849"/>
      <c r="F13" s="849"/>
      <c r="G13" s="849">
        <f>'Attachment H'!G$84</f>
        <v>1</v>
      </c>
      <c r="H13" s="849"/>
      <c r="I13" s="849"/>
      <c r="J13" s="845" t="s">
        <v>1001</v>
      </c>
    </row>
    <row r="14" spans="1:18" ht="20.100000000000001" customHeight="1">
      <c r="A14" s="846">
        <f t="shared" si="2"/>
        <v>7</v>
      </c>
      <c r="B14" s="847" t="s">
        <v>1002</v>
      </c>
      <c r="C14" s="845"/>
      <c r="D14" s="845"/>
      <c r="E14" s="849"/>
      <c r="F14" s="849"/>
      <c r="G14" s="849"/>
      <c r="H14" s="849">
        <f>'Attachment H'!I$199</f>
        <v>1</v>
      </c>
      <c r="I14" s="849"/>
      <c r="J14" s="845" t="s">
        <v>1003</v>
      </c>
    </row>
    <row r="15" spans="1:18" ht="20.100000000000001" customHeight="1">
      <c r="A15" s="846">
        <f t="shared" si="2"/>
        <v>8</v>
      </c>
      <c r="B15" s="847" t="s">
        <v>1004</v>
      </c>
      <c r="C15" s="845"/>
      <c r="D15" s="845"/>
      <c r="E15" s="851">
        <f>+E11</f>
        <v>-830782.57899999991</v>
      </c>
      <c r="F15" s="851">
        <f>F11*F12</f>
        <v>-830782.57899999991</v>
      </c>
      <c r="G15" s="849">
        <f>+G11*G13</f>
        <v>0</v>
      </c>
      <c r="H15" s="849">
        <f>+H11*H14</f>
        <v>0</v>
      </c>
      <c r="I15" s="849">
        <f>+F15+G15+H15</f>
        <v>-830782.57899999991</v>
      </c>
      <c r="J15" s="849" t="s">
        <v>1068</v>
      </c>
    </row>
    <row r="16" spans="1:18">
      <c r="A16" s="846"/>
      <c r="B16" s="847"/>
      <c r="C16" s="845"/>
      <c r="D16" s="845"/>
      <c r="E16" s="845"/>
      <c r="F16" s="845"/>
    </row>
    <row r="17" spans="1:10">
      <c r="A17" s="837" t="s">
        <v>1005</v>
      </c>
      <c r="B17" s="847"/>
      <c r="C17" s="845"/>
      <c r="D17" s="845"/>
      <c r="E17" s="845"/>
      <c r="F17" s="845"/>
    </row>
    <row r="18" spans="1:10" ht="20.100000000000001" customHeight="1">
      <c r="A18" s="846">
        <f>A15+1</f>
        <v>9</v>
      </c>
      <c r="B18" s="847" t="s">
        <v>1006</v>
      </c>
      <c r="C18" s="845" t="s">
        <v>98</v>
      </c>
      <c r="D18" s="1105">
        <f>D8</f>
        <v>2023</v>
      </c>
      <c r="E18" s="134">
        <f t="shared" ref="E18:E21" si="3">SUM(F18:H18)</f>
        <v>0</v>
      </c>
      <c r="F18" s="759">
        <f>'4c- ADIT BOY'!E78</f>
        <v>0</v>
      </c>
      <c r="G18" s="759">
        <f>'4c- ADIT BOY'!F78</f>
        <v>0</v>
      </c>
      <c r="H18" s="759">
        <f>'4c- ADIT BOY'!G78</f>
        <v>0</v>
      </c>
      <c r="I18" s="759"/>
      <c r="J18" s="848"/>
    </row>
    <row r="19" spans="1:10" ht="20.100000000000001" customHeight="1">
      <c r="A19" s="846">
        <f>A18+1</f>
        <v>10</v>
      </c>
      <c r="B19" s="847" t="s">
        <v>1118</v>
      </c>
      <c r="C19" s="845" t="s">
        <v>98</v>
      </c>
      <c r="D19" s="1105">
        <f t="shared" ref="D19:D20" si="4">D9</f>
        <v>2024</v>
      </c>
      <c r="E19" s="134">
        <f t="shared" si="3"/>
        <v>0</v>
      </c>
      <c r="F19" s="759">
        <f>'4d- ADIT EOY'!E78-'4d- ADIT EOY'!E75</f>
        <v>0</v>
      </c>
      <c r="G19" s="759">
        <f>'4d- ADIT EOY'!F78-'4d- ADIT EOY'!F75</f>
        <v>0</v>
      </c>
      <c r="H19" s="759">
        <f>'4d- ADIT EOY'!G78-'4d- ADIT EOY'!G75</f>
        <v>0</v>
      </c>
      <c r="I19" s="759"/>
      <c r="J19" s="848"/>
    </row>
    <row r="20" spans="1:10" ht="20.100000000000001" customHeight="1">
      <c r="A20" s="846">
        <f>A19+1</f>
        <v>11</v>
      </c>
      <c r="B20" s="847" t="s">
        <v>1094</v>
      </c>
      <c r="C20" s="845" t="s">
        <v>98</v>
      </c>
      <c r="D20" s="1105">
        <f t="shared" si="4"/>
        <v>2024</v>
      </c>
      <c r="E20" s="134">
        <f t="shared" si="3"/>
        <v>0</v>
      </c>
      <c r="F20" s="851">
        <f>'4f-ADIT True-up Proration'!N37</f>
        <v>0</v>
      </c>
      <c r="G20" s="851">
        <f>'4f-ADIT True-up Proration'!W37</f>
        <v>0</v>
      </c>
      <c r="H20" s="851">
        <f>'4f-ADIT True-up Proration'!AF37</f>
        <v>0</v>
      </c>
      <c r="I20" s="851"/>
      <c r="J20" s="852"/>
    </row>
    <row r="21" spans="1:10" ht="20.100000000000001" customHeight="1">
      <c r="A21" s="846">
        <f t="shared" ref="A21:A25" si="5">A20+1</f>
        <v>12</v>
      </c>
      <c r="B21" s="847" t="s">
        <v>1075</v>
      </c>
      <c r="C21" s="845"/>
      <c r="D21" s="845"/>
      <c r="E21" s="134">
        <f t="shared" si="3"/>
        <v>0</v>
      </c>
      <c r="F21" s="851">
        <f t="shared" ref="F21:H21" si="6">F19+F20</f>
        <v>0</v>
      </c>
      <c r="G21" s="851">
        <f t="shared" si="6"/>
        <v>0</v>
      </c>
      <c r="H21" s="851">
        <f t="shared" si="6"/>
        <v>0</v>
      </c>
      <c r="I21" s="851"/>
      <c r="J21" s="852"/>
    </row>
    <row r="22" spans="1:10" ht="20.100000000000001" customHeight="1">
      <c r="A22" s="846">
        <f t="shared" si="5"/>
        <v>13</v>
      </c>
      <c r="B22" s="847" t="s">
        <v>999</v>
      </c>
      <c r="C22" s="845"/>
      <c r="D22" s="845"/>
      <c r="E22" s="849"/>
      <c r="F22" s="849">
        <v>1</v>
      </c>
      <c r="G22" s="849"/>
      <c r="H22" s="849"/>
      <c r="I22" s="849"/>
      <c r="J22" s="850">
        <v>1</v>
      </c>
    </row>
    <row r="23" spans="1:10" ht="20.100000000000001" customHeight="1">
      <c r="A23" s="846">
        <f t="shared" si="5"/>
        <v>14</v>
      </c>
      <c r="B23" s="847" t="s">
        <v>1000</v>
      </c>
      <c r="C23" s="845"/>
      <c r="D23" s="845"/>
      <c r="E23" s="849"/>
      <c r="F23" s="849"/>
      <c r="G23" s="849">
        <f>'Attachment H'!G$84</f>
        <v>1</v>
      </c>
      <c r="H23" s="849"/>
      <c r="I23" s="849"/>
      <c r="J23" s="845" t="s">
        <v>1001</v>
      </c>
    </row>
    <row r="24" spans="1:10" ht="20.100000000000001" customHeight="1">
      <c r="A24" s="846">
        <f t="shared" si="5"/>
        <v>15</v>
      </c>
      <c r="B24" s="847" t="s">
        <v>1002</v>
      </c>
      <c r="C24" s="845"/>
      <c r="D24" s="845"/>
      <c r="E24" s="849"/>
      <c r="F24" s="849"/>
      <c r="G24" s="849"/>
      <c r="H24" s="849">
        <f>'Attachment H'!I$199</f>
        <v>1</v>
      </c>
      <c r="I24" s="849"/>
      <c r="J24" s="845" t="s">
        <v>1003</v>
      </c>
    </row>
    <row r="25" spans="1:10" ht="20.100000000000001" customHeight="1">
      <c r="A25" s="846">
        <f t="shared" si="5"/>
        <v>16</v>
      </c>
      <c r="B25" s="847" t="s">
        <v>1004</v>
      </c>
      <c r="C25" s="845"/>
      <c r="D25" s="845"/>
      <c r="E25" s="849">
        <f>+E21</f>
        <v>0</v>
      </c>
      <c r="F25" s="849">
        <f>+F21*F22</f>
        <v>0</v>
      </c>
      <c r="G25" s="849">
        <f>+G21*G23</f>
        <v>0</v>
      </c>
      <c r="H25" s="849">
        <f>+H21*H24</f>
        <v>0</v>
      </c>
      <c r="I25" s="849">
        <f>+F25+G25+H25</f>
        <v>0</v>
      </c>
      <c r="J25" s="849" t="s">
        <v>1068</v>
      </c>
    </row>
    <row r="26" spans="1:10">
      <c r="A26" s="846"/>
      <c r="B26" s="847"/>
      <c r="C26" s="845"/>
      <c r="D26" s="845"/>
      <c r="E26" s="845"/>
      <c r="F26" s="845"/>
    </row>
    <row r="27" spans="1:10">
      <c r="A27" s="837" t="s">
        <v>1007</v>
      </c>
      <c r="B27" s="847"/>
      <c r="C27" s="845"/>
      <c r="D27" s="845"/>
      <c r="E27" s="845"/>
      <c r="F27" s="845"/>
    </row>
    <row r="28" spans="1:10" ht="20.100000000000001" customHeight="1">
      <c r="A28" s="846">
        <f>A25+1</f>
        <v>17</v>
      </c>
      <c r="B28" s="847" t="s">
        <v>1008</v>
      </c>
      <c r="C28" s="845" t="s">
        <v>98</v>
      </c>
      <c r="D28" s="1105">
        <f>D18</f>
        <v>2023</v>
      </c>
      <c r="E28" s="134">
        <f t="shared" ref="E28:E31" si="7">SUM(F28:H28)</f>
        <v>0</v>
      </c>
      <c r="F28" s="759">
        <f>'4c- ADIT BOY'!E32</f>
        <v>0</v>
      </c>
      <c r="G28" s="759">
        <f>'4c- ADIT BOY'!F32</f>
        <v>0</v>
      </c>
      <c r="H28" s="759">
        <f>'4c- ADIT BOY'!G32</f>
        <v>0</v>
      </c>
      <c r="I28" s="759"/>
      <c r="J28" s="848"/>
    </row>
    <row r="29" spans="1:10" ht="20.100000000000001" customHeight="1">
      <c r="A29" s="846">
        <f>A28+1</f>
        <v>18</v>
      </c>
      <c r="B29" s="847" t="s">
        <v>1119</v>
      </c>
      <c r="C29" s="845" t="s">
        <v>98</v>
      </c>
      <c r="D29" s="1105">
        <f t="shared" ref="D29:D30" si="8">D19</f>
        <v>2024</v>
      </c>
      <c r="E29" s="134">
        <f t="shared" si="7"/>
        <v>0</v>
      </c>
      <c r="F29" s="759">
        <f>'4d- ADIT EOY'!E32-'4d- ADIT EOY'!E29</f>
        <v>0</v>
      </c>
      <c r="G29" s="759">
        <f>'4d- ADIT EOY'!F32-'4d- ADIT EOY'!F29</f>
        <v>0</v>
      </c>
      <c r="H29" s="759">
        <f>'4d- ADIT EOY'!G32-'4d- ADIT EOY'!G29</f>
        <v>0</v>
      </c>
      <c r="I29" s="759"/>
      <c r="J29" s="848"/>
    </row>
    <row r="30" spans="1:10" ht="20.100000000000001" customHeight="1">
      <c r="A30" s="846">
        <f t="shared" ref="A30:A35" si="9">A29+1</f>
        <v>19</v>
      </c>
      <c r="B30" s="847" t="s">
        <v>1095</v>
      </c>
      <c r="C30" s="845" t="s">
        <v>98</v>
      </c>
      <c r="D30" s="1105">
        <f t="shared" si="8"/>
        <v>2024</v>
      </c>
      <c r="E30" s="134">
        <f t="shared" si="7"/>
        <v>0</v>
      </c>
      <c r="F30" s="851">
        <f>'4f-ADIT True-up Proration'!N53</f>
        <v>0</v>
      </c>
      <c r="G30" s="851">
        <f>'4f-ADIT True-up Proration'!W53</f>
        <v>0</v>
      </c>
      <c r="H30" s="851">
        <f>'4f-ADIT True-up Proration'!AF53</f>
        <v>0</v>
      </c>
      <c r="I30" s="851"/>
      <c r="J30" s="852"/>
    </row>
    <row r="31" spans="1:10" ht="20.100000000000001" customHeight="1">
      <c r="A31" s="846">
        <f t="shared" si="9"/>
        <v>20</v>
      </c>
      <c r="B31" s="847" t="s">
        <v>1075</v>
      </c>
      <c r="C31" s="845"/>
      <c r="D31" s="845"/>
      <c r="E31" s="134">
        <f t="shared" si="7"/>
        <v>0</v>
      </c>
      <c r="F31" s="851">
        <f t="shared" ref="F31:H31" si="10">F29+F30</f>
        <v>0</v>
      </c>
      <c r="G31" s="851">
        <f t="shared" si="10"/>
        <v>0</v>
      </c>
      <c r="H31" s="851">
        <f t="shared" si="10"/>
        <v>0</v>
      </c>
      <c r="I31" s="851"/>
      <c r="J31" s="852"/>
    </row>
    <row r="32" spans="1:10" ht="20.100000000000001" customHeight="1">
      <c r="A32" s="846">
        <f t="shared" si="9"/>
        <v>21</v>
      </c>
      <c r="B32" s="847" t="s">
        <v>999</v>
      </c>
      <c r="C32" s="845"/>
      <c r="D32" s="845"/>
      <c r="E32" s="849"/>
      <c r="F32" s="849">
        <v>1</v>
      </c>
      <c r="G32" s="849"/>
      <c r="H32" s="849"/>
      <c r="I32" s="849"/>
      <c r="J32" s="850">
        <v>1</v>
      </c>
    </row>
    <row r="33" spans="1:10" ht="20.100000000000001" customHeight="1">
      <c r="A33" s="846">
        <f t="shared" si="9"/>
        <v>22</v>
      </c>
      <c r="B33" s="847" t="s">
        <v>1000</v>
      </c>
      <c r="C33" s="845"/>
      <c r="D33" s="845"/>
      <c r="E33" s="849"/>
      <c r="F33" s="849"/>
      <c r="G33" s="849">
        <f>'Attachment H'!G$84</f>
        <v>1</v>
      </c>
      <c r="H33" s="849"/>
      <c r="I33" s="849"/>
      <c r="J33" s="845" t="s">
        <v>1001</v>
      </c>
    </row>
    <row r="34" spans="1:10" ht="20.100000000000001" customHeight="1">
      <c r="A34" s="846">
        <f t="shared" si="9"/>
        <v>23</v>
      </c>
      <c r="B34" s="847" t="s">
        <v>1002</v>
      </c>
      <c r="C34" s="845"/>
      <c r="D34" s="845"/>
      <c r="E34" s="849"/>
      <c r="F34" s="849"/>
      <c r="G34" s="849"/>
      <c r="H34" s="849">
        <f>'Attachment H'!I$199</f>
        <v>1</v>
      </c>
      <c r="I34" s="849"/>
      <c r="J34" s="845" t="s">
        <v>1003</v>
      </c>
    </row>
    <row r="35" spans="1:10" ht="20.100000000000001" customHeight="1">
      <c r="A35" s="846">
        <f t="shared" si="9"/>
        <v>24</v>
      </c>
      <c r="B35" s="847" t="s">
        <v>1004</v>
      </c>
      <c r="C35" s="845"/>
      <c r="D35" s="845"/>
      <c r="E35" s="849">
        <f>+E31</f>
        <v>0</v>
      </c>
      <c r="F35" s="849">
        <f>+F31*F32</f>
        <v>0</v>
      </c>
      <c r="G35" s="849">
        <f>+G31*G33</f>
        <v>0</v>
      </c>
      <c r="H35" s="849">
        <f>+H31*H34</f>
        <v>0</v>
      </c>
      <c r="I35" s="849">
        <f>+F35+G35+H35</f>
        <v>0</v>
      </c>
      <c r="J35" s="849" t="s">
        <v>1068</v>
      </c>
    </row>
    <row r="36" spans="1:10">
      <c r="B36" s="857"/>
      <c r="C36" s="853"/>
      <c r="D36" s="858"/>
      <c r="E36" s="853"/>
      <c r="F36" s="853"/>
      <c r="G36" s="853"/>
      <c r="H36" s="854"/>
      <c r="I36" s="854"/>
    </row>
    <row r="37" spans="1:10">
      <c r="B37" s="857"/>
      <c r="C37" s="853"/>
      <c r="D37" s="540"/>
      <c r="E37" s="853"/>
      <c r="F37" s="853"/>
      <c r="G37" s="853"/>
      <c r="H37" s="854"/>
      <c r="I37" s="854"/>
    </row>
    <row r="38" spans="1:10">
      <c r="B38" s="857"/>
      <c r="C38" s="853"/>
      <c r="D38" s="540"/>
      <c r="E38" s="853"/>
      <c r="F38" s="853"/>
      <c r="G38" s="853"/>
      <c r="H38" s="854"/>
      <c r="I38" s="854"/>
    </row>
    <row r="39" spans="1:10">
      <c r="B39" s="857"/>
      <c r="C39" s="853"/>
      <c r="D39" s="540"/>
      <c r="E39" s="853"/>
      <c r="F39" s="853"/>
      <c r="G39" s="853"/>
      <c r="H39" s="854"/>
      <c r="I39" s="854"/>
    </row>
    <row r="40" spans="1:10">
      <c r="B40" s="857"/>
      <c r="C40" s="853"/>
      <c r="D40" s="540"/>
      <c r="E40" s="853"/>
      <c r="F40" s="853"/>
      <c r="G40" s="853"/>
      <c r="H40" s="854"/>
      <c r="I40" s="854"/>
    </row>
    <row r="41" spans="1:10">
      <c r="B41" s="857"/>
      <c r="C41" s="853"/>
      <c r="D41" s="540"/>
      <c r="E41" s="853"/>
      <c r="F41" s="853"/>
      <c r="G41" s="853"/>
      <c r="H41" s="854"/>
      <c r="I41" s="854"/>
    </row>
    <row r="42" spans="1:10">
      <c r="B42" s="857"/>
      <c r="C42" s="853"/>
      <c r="D42" s="540"/>
      <c r="E42" s="853"/>
      <c r="F42" s="853"/>
      <c r="G42" s="853"/>
      <c r="H42" s="854"/>
      <c r="I42" s="854"/>
    </row>
    <row r="43" spans="1:10">
      <c r="B43" s="857"/>
      <c r="C43" s="853"/>
      <c r="D43" s="540"/>
      <c r="E43" s="853"/>
      <c r="F43" s="853"/>
      <c r="G43" s="853"/>
      <c r="H43" s="854"/>
      <c r="I43" s="854"/>
    </row>
    <row r="44" spans="1:10">
      <c r="B44" s="857"/>
      <c r="C44" s="853"/>
      <c r="D44" s="540"/>
      <c r="E44" s="853"/>
      <c r="F44" s="853"/>
      <c r="G44" s="853"/>
      <c r="H44" s="854"/>
      <c r="I44" s="854"/>
    </row>
    <row r="45" spans="1:10">
      <c r="B45" s="857"/>
      <c r="C45" s="853"/>
      <c r="D45" s="540"/>
      <c r="E45" s="853"/>
      <c r="F45" s="853"/>
      <c r="G45" s="853"/>
      <c r="H45" s="854"/>
      <c r="I45" s="854"/>
    </row>
    <row r="46" spans="1:10">
      <c r="B46" s="857"/>
      <c r="C46" s="853"/>
      <c r="D46" s="540"/>
      <c r="E46" s="853"/>
      <c r="F46" s="853"/>
      <c r="G46" s="853"/>
      <c r="H46" s="854"/>
      <c r="I46" s="854"/>
    </row>
    <row r="47" spans="1:10">
      <c r="B47" s="853"/>
      <c r="C47" s="853"/>
      <c r="D47" s="540"/>
      <c r="E47" s="853"/>
      <c r="F47" s="853"/>
      <c r="G47" s="853"/>
      <c r="H47" s="854"/>
      <c r="I47" s="854"/>
    </row>
    <row r="48" spans="1:10">
      <c r="B48" s="857"/>
      <c r="C48" s="853"/>
      <c r="D48" s="540"/>
      <c r="E48" s="853"/>
      <c r="F48" s="853"/>
      <c r="G48" s="853"/>
      <c r="H48" s="854"/>
      <c r="I48" s="854"/>
    </row>
    <row r="49" spans="2:9">
      <c r="B49" s="853"/>
      <c r="C49" s="853"/>
      <c r="D49" s="540"/>
      <c r="E49" s="853"/>
      <c r="F49" s="853"/>
      <c r="G49" s="853"/>
      <c r="H49" s="854"/>
      <c r="I49" s="854"/>
    </row>
    <row r="50" spans="2:9">
      <c r="B50" s="857"/>
      <c r="C50" s="853"/>
      <c r="D50" s="853"/>
      <c r="E50" s="853"/>
      <c r="F50" s="853"/>
      <c r="G50" s="853"/>
      <c r="H50" s="854"/>
      <c r="I50" s="854"/>
    </row>
    <row r="51" spans="2:9">
      <c r="B51" s="857"/>
      <c r="C51" s="853"/>
      <c r="D51" s="853"/>
      <c r="E51" s="853"/>
      <c r="F51" s="853"/>
      <c r="G51" s="853"/>
    </row>
    <row r="52" spans="2:9">
      <c r="B52" s="857"/>
      <c r="C52" s="853"/>
      <c r="D52" s="853"/>
      <c r="E52" s="853"/>
      <c r="F52" s="853"/>
      <c r="G52" s="853"/>
    </row>
    <row r="53" spans="2:9">
      <c r="B53" s="857"/>
      <c r="C53" s="853"/>
      <c r="D53" s="853"/>
      <c r="E53" s="853"/>
      <c r="F53" s="853"/>
      <c r="G53" s="853"/>
    </row>
    <row r="54" spans="2:9">
      <c r="B54" s="857"/>
      <c r="C54" s="853"/>
      <c r="D54" s="853"/>
      <c r="E54" s="853"/>
      <c r="F54" s="853"/>
      <c r="G54" s="853"/>
    </row>
    <row r="55" spans="2:9">
      <c r="B55" s="857"/>
      <c r="C55" s="853"/>
      <c r="D55" s="853"/>
      <c r="E55" s="853"/>
      <c r="F55" s="853"/>
      <c r="G55" s="853"/>
    </row>
    <row r="56" spans="2:9">
      <c r="B56" s="857"/>
      <c r="C56" s="853"/>
      <c r="D56" s="853"/>
      <c r="E56" s="853"/>
      <c r="F56" s="853"/>
      <c r="G56" s="853"/>
    </row>
    <row r="57" spans="2:9">
      <c r="B57" s="857"/>
      <c r="C57" s="853"/>
      <c r="D57" s="853"/>
      <c r="E57" s="853"/>
      <c r="F57" s="853"/>
      <c r="G57" s="853"/>
    </row>
    <row r="58" spans="2:9">
      <c r="B58" s="857"/>
      <c r="C58" s="853"/>
      <c r="D58" s="853"/>
      <c r="E58" s="853"/>
      <c r="F58" s="853"/>
      <c r="G58" s="853"/>
    </row>
    <row r="59" spans="2:9">
      <c r="B59" s="857"/>
      <c r="C59" s="853"/>
      <c r="D59" s="853"/>
      <c r="E59" s="853"/>
      <c r="F59" s="853"/>
      <c r="G59" s="853"/>
    </row>
    <row r="60" spans="2:9">
      <c r="B60" s="857"/>
      <c r="C60" s="853"/>
      <c r="D60" s="853"/>
      <c r="E60" s="853"/>
      <c r="F60" s="853"/>
      <c r="G60" s="853"/>
    </row>
    <row r="61" spans="2:9">
      <c r="B61" s="857"/>
      <c r="C61" s="853"/>
      <c r="D61" s="853"/>
      <c r="E61" s="853"/>
      <c r="F61" s="853"/>
      <c r="G61" s="853"/>
    </row>
    <row r="62" spans="2:9">
      <c r="B62" s="857"/>
      <c r="C62" s="853"/>
      <c r="D62" s="853"/>
      <c r="E62" s="853"/>
      <c r="F62" s="853"/>
      <c r="G62" s="853"/>
    </row>
    <row r="63" spans="2:9">
      <c r="B63" s="857"/>
      <c r="C63" s="853"/>
      <c r="D63" s="853"/>
      <c r="E63" s="853"/>
      <c r="F63" s="853"/>
      <c r="G63" s="853"/>
    </row>
    <row r="64" spans="2:9">
      <c r="B64" s="857"/>
      <c r="C64" s="853"/>
      <c r="D64" s="853"/>
      <c r="E64" s="853"/>
      <c r="F64" s="853"/>
      <c r="G64" s="853"/>
    </row>
    <row r="65" spans="2:11">
      <c r="B65" s="857"/>
      <c r="C65" s="853"/>
      <c r="D65" s="853"/>
      <c r="E65" s="853"/>
      <c r="F65" s="853"/>
      <c r="G65" s="853"/>
    </row>
    <row r="66" spans="2:11">
      <c r="B66" s="857"/>
      <c r="C66" s="853"/>
      <c r="D66" s="853"/>
      <c r="E66" s="853"/>
      <c r="F66" s="853"/>
      <c r="G66" s="853"/>
    </row>
    <row r="67" spans="2:11">
      <c r="B67" s="857"/>
      <c r="C67" s="853"/>
      <c r="D67" s="853"/>
      <c r="E67" s="853"/>
      <c r="F67" s="853"/>
      <c r="G67" s="853"/>
      <c r="K67" s="853"/>
    </row>
    <row r="68" spans="2:11">
      <c r="B68" s="857"/>
      <c r="C68" s="853"/>
      <c r="D68" s="853"/>
      <c r="E68" s="853"/>
      <c r="F68" s="853"/>
      <c r="G68" s="853"/>
    </row>
    <row r="69" spans="2:11">
      <c r="B69" s="857"/>
      <c r="C69" s="853"/>
      <c r="D69" s="853"/>
      <c r="E69" s="853"/>
      <c r="F69" s="853"/>
      <c r="G69" s="853"/>
    </row>
    <row r="70" spans="2:11">
      <c r="B70" s="857"/>
      <c r="C70" s="853"/>
      <c r="D70" s="853"/>
      <c r="E70" s="853"/>
      <c r="F70" s="853"/>
      <c r="G70" s="853"/>
    </row>
    <row r="71" spans="2:11">
      <c r="B71" s="857"/>
      <c r="C71" s="853"/>
      <c r="D71" s="853"/>
      <c r="E71" s="853"/>
      <c r="F71" s="853"/>
      <c r="G71" s="853"/>
    </row>
    <row r="72" spans="2:11">
      <c r="B72" s="857"/>
      <c r="C72" s="853"/>
      <c r="D72" s="853"/>
      <c r="E72" s="853"/>
      <c r="F72" s="853"/>
      <c r="G72" s="853"/>
    </row>
    <row r="73" spans="2:11">
      <c r="B73" s="857"/>
      <c r="C73" s="853"/>
      <c r="D73" s="853"/>
      <c r="E73" s="853"/>
      <c r="F73" s="853"/>
      <c r="G73" s="853"/>
    </row>
    <row r="74" spans="2:11">
      <c r="B74" s="857"/>
      <c r="C74" s="853"/>
      <c r="D74" s="853"/>
      <c r="E74" s="853"/>
      <c r="F74" s="853"/>
      <c r="G74" s="853"/>
    </row>
    <row r="75" spans="2:11">
      <c r="B75" s="857"/>
      <c r="C75" s="853"/>
      <c r="D75" s="853"/>
      <c r="E75" s="853"/>
      <c r="F75" s="853"/>
      <c r="G75" s="853"/>
    </row>
    <row r="76" spans="2:11">
      <c r="B76" s="857"/>
      <c r="C76" s="853"/>
      <c r="D76" s="853"/>
      <c r="E76" s="853"/>
      <c r="F76" s="853"/>
      <c r="G76" s="853"/>
    </row>
    <row r="77" spans="2:11">
      <c r="B77" s="857"/>
      <c r="C77" s="853"/>
      <c r="D77" s="853"/>
      <c r="E77" s="853"/>
      <c r="F77" s="853"/>
      <c r="G77" s="853"/>
    </row>
    <row r="78" spans="2:11">
      <c r="B78" s="857"/>
      <c r="C78" s="853"/>
      <c r="D78" s="853"/>
      <c r="E78" s="853"/>
      <c r="F78" s="853"/>
      <c r="G78" s="853"/>
    </row>
    <row r="79" spans="2:11">
      <c r="B79" s="857"/>
      <c r="C79" s="853"/>
      <c r="D79" s="853"/>
      <c r="E79" s="853"/>
      <c r="F79" s="853"/>
      <c r="G79" s="853"/>
    </row>
    <row r="80" spans="2:11">
      <c r="B80" s="857"/>
      <c r="C80" s="853"/>
      <c r="D80" s="853"/>
      <c r="E80" s="853"/>
      <c r="F80" s="853"/>
      <c r="G80" s="853"/>
    </row>
    <row r="81" spans="2:7">
      <c r="B81" s="857"/>
      <c r="C81" s="853"/>
      <c r="D81" s="853"/>
      <c r="E81" s="853"/>
      <c r="F81" s="853"/>
      <c r="G81" s="853"/>
    </row>
    <row r="82" spans="2:7">
      <c r="B82" s="857"/>
      <c r="C82" s="853"/>
      <c r="D82" s="853"/>
      <c r="E82" s="853"/>
      <c r="F82" s="853"/>
      <c r="G82" s="853"/>
    </row>
    <row r="83" spans="2:7">
      <c r="B83" s="857"/>
      <c r="C83" s="853"/>
      <c r="D83" s="853"/>
      <c r="E83" s="853"/>
      <c r="F83" s="853"/>
      <c r="G83" s="853"/>
    </row>
    <row r="84" spans="2:7">
      <c r="B84" s="857"/>
      <c r="C84" s="853"/>
      <c r="D84" s="853"/>
      <c r="E84" s="853"/>
      <c r="F84" s="853"/>
      <c r="G84" s="853"/>
    </row>
    <row r="85" spans="2:7">
      <c r="B85" s="857"/>
      <c r="C85" s="853"/>
      <c r="D85" s="853"/>
      <c r="E85" s="853"/>
      <c r="F85" s="853"/>
      <c r="G85" s="853"/>
    </row>
    <row r="86" spans="2:7">
      <c r="B86" s="857"/>
      <c r="C86" s="853"/>
      <c r="D86" s="853"/>
      <c r="E86" s="853"/>
      <c r="F86" s="853"/>
      <c r="G86" s="853"/>
    </row>
    <row r="87" spans="2:7">
      <c r="B87" s="857"/>
      <c r="C87" s="853"/>
      <c r="D87" s="853"/>
      <c r="E87" s="853"/>
      <c r="F87" s="853"/>
      <c r="G87" s="853"/>
    </row>
    <row r="88" spans="2:7">
      <c r="B88" s="857"/>
      <c r="C88" s="853"/>
      <c r="D88" s="853"/>
      <c r="E88" s="853"/>
      <c r="F88" s="853"/>
      <c r="G88" s="853"/>
    </row>
    <row r="89" spans="2:7">
      <c r="B89" s="857"/>
      <c r="C89" s="853"/>
      <c r="D89" s="853"/>
      <c r="E89" s="853"/>
      <c r="F89" s="853"/>
      <c r="G89" s="853"/>
    </row>
    <row r="90" spans="2:7">
      <c r="B90" s="857"/>
      <c r="C90" s="853"/>
      <c r="D90" s="853"/>
      <c r="E90" s="853"/>
      <c r="F90" s="853"/>
      <c r="G90" s="853"/>
    </row>
    <row r="91" spans="2:7">
      <c r="B91" s="857"/>
      <c r="C91" s="853"/>
      <c r="D91" s="853"/>
      <c r="E91" s="853"/>
      <c r="F91" s="853"/>
      <c r="G91" s="853"/>
    </row>
    <row r="92" spans="2:7">
      <c r="B92" s="857"/>
      <c r="C92" s="853"/>
      <c r="D92" s="853"/>
      <c r="E92" s="853"/>
      <c r="F92" s="853"/>
      <c r="G92" s="853"/>
    </row>
    <row r="93" spans="2:7">
      <c r="B93" s="857"/>
      <c r="C93" s="853"/>
      <c r="D93" s="853"/>
      <c r="E93" s="853"/>
      <c r="F93" s="853"/>
      <c r="G93" s="853"/>
    </row>
    <row r="94" spans="2:7">
      <c r="B94" s="857"/>
      <c r="C94" s="853"/>
      <c r="D94" s="853"/>
      <c r="E94" s="853"/>
      <c r="F94" s="853"/>
      <c r="G94" s="853"/>
    </row>
    <row r="95" spans="2:7">
      <c r="B95" s="857"/>
      <c r="C95" s="853"/>
      <c r="D95" s="853"/>
      <c r="E95" s="853"/>
      <c r="F95" s="853"/>
      <c r="G95" s="853"/>
    </row>
    <row r="96" spans="2:7">
      <c r="B96" s="857"/>
      <c r="C96" s="853"/>
      <c r="D96" s="853"/>
      <c r="E96" s="853"/>
      <c r="F96" s="853"/>
      <c r="G96" s="853"/>
    </row>
    <row r="97" spans="2:7">
      <c r="B97" s="857"/>
      <c r="C97" s="853"/>
      <c r="D97" s="853"/>
      <c r="E97" s="853"/>
      <c r="F97" s="853"/>
      <c r="G97" s="853"/>
    </row>
    <row r="98" spans="2:7">
      <c r="B98" s="857"/>
      <c r="C98" s="853"/>
      <c r="D98" s="853"/>
      <c r="E98" s="853"/>
      <c r="F98" s="853"/>
      <c r="G98" s="853"/>
    </row>
    <row r="99" spans="2:7">
      <c r="B99" s="857"/>
      <c r="C99" s="853"/>
      <c r="D99" s="853"/>
      <c r="E99" s="853"/>
      <c r="F99" s="853"/>
      <c r="G99" s="853"/>
    </row>
    <row r="100" spans="2:7">
      <c r="B100" s="857"/>
      <c r="C100" s="853"/>
      <c r="D100" s="853"/>
      <c r="E100" s="853"/>
      <c r="F100" s="853"/>
      <c r="G100" s="853"/>
    </row>
    <row r="101" spans="2:7">
      <c r="B101" s="857"/>
      <c r="C101" s="853"/>
      <c r="D101" s="853"/>
      <c r="E101" s="853"/>
      <c r="F101" s="853"/>
      <c r="G101" s="853"/>
    </row>
    <row r="102" spans="2:7">
      <c r="B102" s="857"/>
      <c r="C102" s="853"/>
      <c r="D102" s="853"/>
      <c r="E102" s="853"/>
      <c r="F102" s="853"/>
      <c r="G102" s="853"/>
    </row>
    <row r="103" spans="2:7">
      <c r="B103" s="857"/>
      <c r="C103" s="853"/>
      <c r="D103" s="853"/>
      <c r="E103" s="853"/>
      <c r="F103" s="853"/>
      <c r="G103" s="853"/>
    </row>
    <row r="104" spans="2:7">
      <c r="B104" s="857"/>
      <c r="C104" s="853"/>
      <c r="D104" s="853"/>
      <c r="E104" s="853"/>
      <c r="F104" s="853"/>
      <c r="G104" s="853"/>
    </row>
    <row r="105" spans="2:7">
      <c r="B105" s="857"/>
      <c r="C105" s="853"/>
      <c r="D105" s="853"/>
      <c r="E105" s="853"/>
      <c r="F105" s="853"/>
      <c r="G105" s="853"/>
    </row>
    <row r="106" spans="2:7">
      <c r="B106" s="857"/>
      <c r="C106" s="853"/>
      <c r="D106" s="853"/>
      <c r="E106" s="853"/>
      <c r="F106" s="853"/>
      <c r="G106" s="853"/>
    </row>
    <row r="107" spans="2:7">
      <c r="B107" s="857"/>
      <c r="C107" s="853"/>
      <c r="D107" s="853"/>
      <c r="E107" s="853"/>
      <c r="F107" s="853"/>
      <c r="G107" s="853"/>
    </row>
    <row r="108" spans="2:7">
      <c r="B108" s="857"/>
      <c r="C108" s="853"/>
      <c r="D108" s="853"/>
      <c r="E108" s="853"/>
      <c r="F108" s="853"/>
      <c r="G108" s="853"/>
    </row>
    <row r="109" spans="2:7">
      <c r="B109" s="857"/>
      <c r="C109" s="853"/>
      <c r="D109" s="853"/>
      <c r="E109" s="853"/>
      <c r="F109" s="853"/>
      <c r="G109" s="853"/>
    </row>
    <row r="110" spans="2:7">
      <c r="B110" s="857"/>
      <c r="C110" s="853"/>
      <c r="D110" s="853"/>
      <c r="E110" s="853"/>
      <c r="F110" s="853"/>
      <c r="G110" s="853"/>
    </row>
    <row r="111" spans="2:7">
      <c r="B111" s="857"/>
      <c r="C111" s="853"/>
      <c r="D111" s="853"/>
      <c r="E111" s="853"/>
      <c r="F111" s="853"/>
      <c r="G111" s="853"/>
    </row>
    <row r="112" spans="2:7">
      <c r="B112" s="857"/>
      <c r="C112" s="853"/>
      <c r="D112" s="853"/>
      <c r="E112" s="853"/>
      <c r="F112" s="853"/>
      <c r="G112" s="853"/>
    </row>
    <row r="113" spans="2:7">
      <c r="B113" s="857"/>
      <c r="C113" s="853"/>
      <c r="D113" s="853"/>
      <c r="E113" s="853"/>
      <c r="F113" s="853"/>
      <c r="G113" s="853"/>
    </row>
    <row r="114" spans="2:7">
      <c r="B114" s="857"/>
      <c r="C114" s="853"/>
      <c r="D114" s="853"/>
      <c r="E114" s="853"/>
      <c r="F114" s="853"/>
      <c r="G114" s="853"/>
    </row>
    <row r="115" spans="2:7">
      <c r="B115" s="857"/>
      <c r="C115" s="853"/>
      <c r="D115" s="853"/>
      <c r="E115" s="853"/>
      <c r="F115" s="853"/>
      <c r="G115" s="853"/>
    </row>
    <row r="116" spans="2:7">
      <c r="B116" s="857"/>
      <c r="C116" s="853"/>
      <c r="D116" s="853"/>
      <c r="E116" s="853"/>
      <c r="F116" s="853"/>
      <c r="G116" s="853"/>
    </row>
    <row r="117" spans="2:7">
      <c r="B117" s="857"/>
      <c r="C117" s="853"/>
      <c r="D117" s="853"/>
      <c r="E117" s="853"/>
      <c r="F117" s="853"/>
      <c r="G117" s="853"/>
    </row>
    <row r="118" spans="2:7">
      <c r="B118" s="857"/>
      <c r="C118" s="853"/>
      <c r="D118" s="853"/>
      <c r="E118" s="853"/>
      <c r="F118" s="853"/>
      <c r="G118" s="853"/>
    </row>
    <row r="119" spans="2:7">
      <c r="B119" s="857"/>
      <c r="C119" s="853"/>
      <c r="D119" s="853"/>
      <c r="E119" s="853"/>
      <c r="F119" s="853"/>
      <c r="G119" s="853"/>
    </row>
    <row r="120" spans="2:7">
      <c r="B120" s="857"/>
      <c r="C120" s="853"/>
      <c r="D120" s="853"/>
      <c r="E120" s="853"/>
      <c r="F120" s="853"/>
      <c r="G120" s="853"/>
    </row>
    <row r="121" spans="2:7">
      <c r="B121" s="857"/>
      <c r="C121" s="853"/>
      <c r="D121" s="853"/>
      <c r="E121" s="853"/>
      <c r="F121" s="853"/>
      <c r="G121" s="853"/>
    </row>
    <row r="122" spans="2:7">
      <c r="B122" s="857"/>
      <c r="C122" s="853"/>
      <c r="D122" s="853"/>
      <c r="E122" s="853"/>
      <c r="F122" s="853"/>
      <c r="G122" s="853"/>
    </row>
    <row r="123" spans="2:7">
      <c r="B123" s="857"/>
      <c r="C123" s="853"/>
      <c r="D123" s="853"/>
      <c r="E123" s="853"/>
      <c r="F123" s="853"/>
      <c r="G123" s="853"/>
    </row>
    <row r="124" spans="2:7">
      <c r="B124" s="857"/>
      <c r="C124" s="853"/>
      <c r="D124" s="853"/>
      <c r="E124" s="853"/>
      <c r="F124" s="853"/>
      <c r="G124" s="853"/>
    </row>
    <row r="125" spans="2:7">
      <c r="B125" s="857"/>
      <c r="C125" s="853"/>
      <c r="D125" s="853"/>
      <c r="E125" s="853"/>
      <c r="F125" s="853"/>
      <c r="G125" s="853"/>
    </row>
    <row r="126" spans="2:7">
      <c r="B126" s="857"/>
      <c r="C126" s="853"/>
      <c r="D126" s="853"/>
      <c r="E126" s="853"/>
      <c r="F126" s="853"/>
      <c r="G126" s="853"/>
    </row>
    <row r="127" spans="2:7">
      <c r="B127" s="857"/>
      <c r="C127" s="853"/>
      <c r="D127" s="853"/>
      <c r="E127" s="853"/>
      <c r="F127" s="853"/>
      <c r="G127" s="853"/>
    </row>
    <row r="128" spans="2:7">
      <c r="B128" s="857"/>
      <c r="C128" s="853"/>
      <c r="D128" s="853"/>
      <c r="E128" s="853"/>
      <c r="F128" s="853"/>
      <c r="G128" s="853"/>
    </row>
    <row r="129" spans="2:7">
      <c r="B129" s="857"/>
      <c r="C129" s="853"/>
      <c r="D129" s="853"/>
      <c r="E129" s="853"/>
      <c r="F129" s="853"/>
      <c r="G129" s="853"/>
    </row>
    <row r="130" spans="2:7">
      <c r="B130" s="857"/>
      <c r="C130" s="853"/>
      <c r="D130" s="853"/>
      <c r="E130" s="853"/>
      <c r="F130" s="853"/>
      <c r="G130" s="853"/>
    </row>
    <row r="131" spans="2:7">
      <c r="B131" s="857"/>
      <c r="C131" s="853"/>
      <c r="D131" s="853"/>
      <c r="E131" s="853"/>
      <c r="F131" s="853"/>
      <c r="G131" s="853"/>
    </row>
    <row r="132" spans="2:7">
      <c r="B132" s="857"/>
      <c r="C132" s="853"/>
      <c r="D132" s="853"/>
      <c r="E132" s="853"/>
      <c r="F132" s="853"/>
      <c r="G132" s="853"/>
    </row>
    <row r="133" spans="2:7">
      <c r="B133" s="857"/>
      <c r="C133" s="853"/>
      <c r="D133" s="853"/>
      <c r="E133" s="853"/>
      <c r="F133" s="853"/>
      <c r="G133" s="853"/>
    </row>
    <row r="134" spans="2:7">
      <c r="B134" s="857"/>
      <c r="C134" s="853"/>
      <c r="D134" s="853"/>
      <c r="E134" s="853"/>
      <c r="F134" s="853"/>
      <c r="G134" s="853"/>
    </row>
    <row r="135" spans="2:7">
      <c r="B135" s="857"/>
      <c r="C135" s="853"/>
      <c r="D135" s="853"/>
      <c r="E135" s="853"/>
      <c r="F135" s="853"/>
      <c r="G135" s="853"/>
    </row>
    <row r="136" spans="2:7">
      <c r="B136" s="857"/>
      <c r="C136" s="853"/>
      <c r="D136" s="853"/>
      <c r="E136" s="853"/>
      <c r="F136" s="853"/>
      <c r="G136" s="853"/>
    </row>
    <row r="137" spans="2:7">
      <c r="B137" s="857"/>
      <c r="C137" s="853"/>
      <c r="D137" s="853"/>
      <c r="E137" s="853"/>
      <c r="F137" s="853"/>
      <c r="G137" s="853"/>
    </row>
    <row r="138" spans="2:7">
      <c r="B138" s="857"/>
      <c r="C138" s="853"/>
      <c r="D138" s="853"/>
      <c r="E138" s="853"/>
      <c r="F138" s="853"/>
      <c r="G138" s="853"/>
    </row>
    <row r="139" spans="2:7">
      <c r="B139" s="857"/>
      <c r="C139" s="853"/>
      <c r="D139" s="853"/>
      <c r="E139" s="853"/>
      <c r="F139" s="853"/>
      <c r="G139" s="853"/>
    </row>
    <row r="140" spans="2:7">
      <c r="B140" s="857"/>
      <c r="C140" s="853"/>
      <c r="D140" s="853"/>
      <c r="E140" s="853"/>
      <c r="F140" s="853"/>
      <c r="G140" s="853"/>
    </row>
    <row r="141" spans="2:7">
      <c r="B141" s="857"/>
      <c r="C141" s="853"/>
      <c r="D141" s="853"/>
      <c r="E141" s="853"/>
      <c r="F141" s="853"/>
      <c r="G141" s="853"/>
    </row>
    <row r="142" spans="2:7">
      <c r="B142" s="857"/>
      <c r="C142" s="853"/>
      <c r="D142" s="853"/>
      <c r="E142" s="853"/>
      <c r="F142" s="853"/>
      <c r="G142" s="853"/>
    </row>
    <row r="143" spans="2:7">
      <c r="B143" s="857"/>
      <c r="C143" s="853"/>
      <c r="D143" s="853"/>
      <c r="E143" s="853"/>
      <c r="F143" s="853"/>
      <c r="G143" s="853"/>
    </row>
    <row r="144" spans="2:7">
      <c r="B144" s="857"/>
      <c r="C144" s="853"/>
      <c r="D144" s="853"/>
      <c r="E144" s="853"/>
      <c r="F144" s="853"/>
      <c r="G144" s="853"/>
    </row>
    <row r="145" spans="2:9">
      <c r="B145" s="857"/>
      <c r="C145" s="853"/>
      <c r="D145" s="853"/>
      <c r="E145" s="853"/>
      <c r="F145" s="853"/>
      <c r="G145" s="853"/>
    </row>
    <row r="146" spans="2:9">
      <c r="B146" s="857"/>
      <c r="C146" s="853"/>
      <c r="D146" s="853"/>
      <c r="E146" s="853"/>
      <c r="F146" s="853"/>
      <c r="G146" s="853"/>
    </row>
    <row r="147" spans="2:9">
      <c r="B147" s="857"/>
      <c r="C147" s="853"/>
      <c r="D147" s="853"/>
      <c r="E147" s="853"/>
      <c r="F147" s="853"/>
      <c r="G147" s="853"/>
    </row>
    <row r="148" spans="2:9">
      <c r="B148" s="857"/>
      <c r="C148" s="853"/>
      <c r="D148" s="853"/>
      <c r="E148" s="853"/>
      <c r="F148" s="853"/>
      <c r="G148" s="853"/>
    </row>
    <row r="149" spans="2:9">
      <c r="B149" s="857"/>
      <c r="C149" s="853"/>
      <c r="D149" s="853"/>
      <c r="E149" s="853"/>
      <c r="F149" s="853"/>
      <c r="G149" s="853"/>
    </row>
    <row r="150" spans="2:9">
      <c r="B150" s="857"/>
      <c r="C150" s="853"/>
      <c r="D150" s="853"/>
      <c r="E150" s="853"/>
      <c r="F150" s="853"/>
      <c r="G150" s="853"/>
    </row>
    <row r="151" spans="2:9">
      <c r="B151" s="857"/>
      <c r="C151" s="853"/>
      <c r="D151" s="853"/>
      <c r="E151" s="853"/>
      <c r="F151" s="853"/>
      <c r="G151" s="853"/>
    </row>
    <row r="152" spans="2:9">
      <c r="B152" s="857"/>
      <c r="C152" s="853"/>
      <c r="D152" s="853"/>
      <c r="E152" s="853"/>
      <c r="F152" s="853"/>
      <c r="G152" s="853"/>
    </row>
    <row r="153" spans="2:9">
      <c r="B153" s="857"/>
      <c r="C153" s="853"/>
      <c r="D153" s="853"/>
      <c r="E153" s="853"/>
      <c r="F153" s="853"/>
      <c r="G153" s="853"/>
      <c r="H153" s="859"/>
      <c r="I153" s="859"/>
    </row>
    <row r="154" spans="2:9">
      <c r="B154" s="857"/>
      <c r="C154" s="853"/>
      <c r="D154" s="853"/>
      <c r="E154" s="853"/>
      <c r="F154" s="853"/>
      <c r="G154" s="853"/>
    </row>
    <row r="155" spans="2:9">
      <c r="B155" s="857"/>
      <c r="C155" s="853"/>
      <c r="D155" s="853"/>
      <c r="E155" s="853"/>
      <c r="F155" s="853"/>
      <c r="G155" s="853"/>
    </row>
    <row r="156" spans="2:9">
      <c r="B156" s="857"/>
      <c r="C156" s="853"/>
      <c r="D156" s="853"/>
      <c r="E156" s="853"/>
      <c r="F156" s="853"/>
      <c r="G156" s="853"/>
    </row>
    <row r="157" spans="2:9">
      <c r="B157" s="857"/>
      <c r="C157" s="853"/>
      <c r="D157" s="853"/>
      <c r="E157" s="853"/>
      <c r="F157" s="853"/>
      <c r="G157" s="853"/>
    </row>
    <row r="158" spans="2:9">
      <c r="B158" s="857"/>
      <c r="C158" s="853"/>
      <c r="D158" s="853"/>
      <c r="E158" s="853"/>
      <c r="F158" s="853"/>
      <c r="G158" s="853"/>
    </row>
    <row r="159" spans="2:9">
      <c r="B159" s="857"/>
      <c r="C159" s="853"/>
      <c r="D159" s="853"/>
      <c r="E159" s="853"/>
      <c r="F159" s="853"/>
      <c r="G159" s="853"/>
    </row>
    <row r="160" spans="2:9">
      <c r="B160" s="857"/>
      <c r="C160" s="853"/>
      <c r="D160" s="853"/>
      <c r="E160" s="853"/>
      <c r="F160" s="853"/>
      <c r="G160" s="853"/>
    </row>
    <row r="161" spans="2:7">
      <c r="B161" s="857"/>
      <c r="C161" s="853"/>
      <c r="D161" s="853"/>
      <c r="E161" s="853"/>
      <c r="F161" s="853"/>
      <c r="G161" s="853"/>
    </row>
    <row r="162" spans="2:7">
      <c r="B162" s="857"/>
      <c r="C162" s="853"/>
      <c r="D162" s="853"/>
      <c r="E162" s="853"/>
      <c r="F162" s="853"/>
      <c r="G162" s="853"/>
    </row>
    <row r="163" spans="2:7">
      <c r="B163" s="857"/>
      <c r="C163" s="853"/>
      <c r="D163" s="853"/>
      <c r="E163" s="853"/>
      <c r="F163" s="853"/>
      <c r="G163" s="853"/>
    </row>
    <row r="164" spans="2:7">
      <c r="B164" s="857"/>
      <c r="C164" s="853"/>
      <c r="D164" s="853"/>
      <c r="E164" s="853"/>
      <c r="F164" s="853"/>
      <c r="G164" s="853"/>
    </row>
    <row r="165" spans="2:7">
      <c r="B165" s="857"/>
      <c r="C165" s="853"/>
      <c r="D165" s="853"/>
      <c r="E165" s="853"/>
      <c r="F165" s="853"/>
      <c r="G165" s="853"/>
    </row>
    <row r="166" spans="2:7">
      <c r="B166" s="857"/>
      <c r="C166" s="853"/>
      <c r="D166" s="853"/>
      <c r="E166" s="853"/>
      <c r="F166" s="853"/>
      <c r="G166" s="853"/>
    </row>
    <row r="167" spans="2:7">
      <c r="B167" s="857"/>
      <c r="C167" s="853"/>
      <c r="D167" s="853"/>
      <c r="E167" s="853"/>
      <c r="F167" s="853"/>
      <c r="G167" s="853"/>
    </row>
    <row r="168" spans="2:7">
      <c r="B168" s="857"/>
      <c r="C168" s="853"/>
      <c r="D168" s="853"/>
      <c r="E168" s="853"/>
      <c r="F168" s="853"/>
      <c r="G168" s="853"/>
    </row>
    <row r="169" spans="2:7">
      <c r="B169" s="857"/>
      <c r="C169" s="853"/>
      <c r="D169" s="853"/>
      <c r="E169" s="853"/>
      <c r="F169" s="853"/>
      <c r="G169" s="853"/>
    </row>
    <row r="170" spans="2:7">
      <c r="B170" s="857"/>
      <c r="C170" s="853"/>
      <c r="D170" s="853"/>
      <c r="E170" s="853"/>
      <c r="F170" s="853"/>
      <c r="G170" s="853"/>
    </row>
    <row r="171" spans="2:7">
      <c r="B171" s="857"/>
      <c r="C171" s="853"/>
      <c r="D171" s="853"/>
      <c r="E171" s="853"/>
      <c r="F171" s="853"/>
      <c r="G171" s="853"/>
    </row>
    <row r="172" spans="2:7">
      <c r="B172" s="857"/>
      <c r="C172" s="853"/>
      <c r="D172" s="853"/>
      <c r="E172" s="853"/>
      <c r="F172" s="853"/>
      <c r="G172" s="853"/>
    </row>
    <row r="173" spans="2:7">
      <c r="B173" s="857"/>
      <c r="C173" s="853"/>
      <c r="D173" s="853"/>
      <c r="E173" s="853"/>
      <c r="F173" s="853"/>
      <c r="G173" s="853"/>
    </row>
    <row r="174" spans="2:7">
      <c r="B174" s="857"/>
      <c r="C174" s="853"/>
      <c r="D174" s="853"/>
      <c r="E174" s="853"/>
      <c r="F174" s="853"/>
      <c r="G174" s="853"/>
    </row>
    <row r="175" spans="2:7">
      <c r="B175" s="857"/>
      <c r="C175" s="853"/>
      <c r="D175" s="853"/>
      <c r="E175" s="853"/>
      <c r="F175" s="853"/>
      <c r="G175" s="853"/>
    </row>
    <row r="176" spans="2:7">
      <c r="B176" s="857"/>
      <c r="C176" s="853"/>
      <c r="D176" s="853"/>
      <c r="E176" s="853"/>
      <c r="F176" s="853"/>
      <c r="G176" s="853"/>
    </row>
    <row r="177" spans="2:7">
      <c r="B177" s="857"/>
      <c r="C177" s="853"/>
      <c r="D177" s="853"/>
      <c r="E177" s="853"/>
      <c r="F177" s="853"/>
      <c r="G177" s="853"/>
    </row>
    <row r="178" spans="2:7">
      <c r="B178" s="857"/>
      <c r="C178" s="853"/>
      <c r="D178" s="853"/>
      <c r="E178" s="853"/>
      <c r="F178" s="853"/>
      <c r="G178" s="853"/>
    </row>
    <row r="179" spans="2:7">
      <c r="B179" s="857"/>
      <c r="C179" s="853"/>
      <c r="D179" s="853"/>
      <c r="E179" s="853"/>
      <c r="F179" s="853"/>
      <c r="G179" s="853"/>
    </row>
    <row r="180" spans="2:7">
      <c r="B180" s="857"/>
      <c r="C180" s="853"/>
      <c r="D180" s="853"/>
      <c r="E180" s="853"/>
      <c r="F180" s="853"/>
      <c r="G180" s="853"/>
    </row>
    <row r="181" spans="2:7">
      <c r="B181" s="857"/>
      <c r="C181" s="853"/>
      <c r="D181" s="853"/>
      <c r="E181" s="853"/>
      <c r="F181" s="853"/>
      <c r="G181" s="853"/>
    </row>
    <row r="182" spans="2:7">
      <c r="B182" s="857"/>
      <c r="C182" s="853"/>
      <c r="D182" s="853"/>
      <c r="E182" s="853"/>
      <c r="F182" s="853"/>
      <c r="G182" s="853"/>
    </row>
    <row r="183" spans="2:7">
      <c r="B183" s="857"/>
      <c r="C183" s="853"/>
      <c r="D183" s="853"/>
      <c r="E183" s="853"/>
      <c r="F183" s="853"/>
      <c r="G183" s="853"/>
    </row>
    <row r="184" spans="2:7">
      <c r="B184" s="857"/>
      <c r="C184" s="853"/>
      <c r="D184" s="853"/>
      <c r="E184" s="853"/>
      <c r="F184" s="853"/>
      <c r="G184" s="853"/>
    </row>
    <row r="185" spans="2:7">
      <c r="B185" s="857"/>
      <c r="C185" s="853"/>
      <c r="D185" s="853"/>
      <c r="E185" s="853"/>
      <c r="F185" s="853"/>
      <c r="G185" s="853"/>
    </row>
    <row r="186" spans="2:7">
      <c r="B186" s="857"/>
      <c r="C186" s="853"/>
      <c r="D186" s="853"/>
      <c r="E186" s="853"/>
      <c r="F186" s="853"/>
      <c r="G186" s="853"/>
    </row>
    <row r="187" spans="2:7">
      <c r="B187" s="857"/>
      <c r="C187" s="853"/>
      <c r="D187" s="853"/>
      <c r="E187" s="853"/>
      <c r="F187" s="853"/>
      <c r="G187" s="853"/>
    </row>
    <row r="188" spans="2:7">
      <c r="B188" s="857"/>
      <c r="C188" s="853"/>
      <c r="D188" s="853"/>
      <c r="E188" s="853"/>
      <c r="F188" s="853"/>
      <c r="G188" s="853"/>
    </row>
    <row r="189" spans="2:7">
      <c r="B189" s="857"/>
      <c r="C189" s="853"/>
      <c r="D189" s="853"/>
      <c r="E189" s="853"/>
      <c r="F189" s="853"/>
      <c r="G189" s="853"/>
    </row>
    <row r="190" spans="2:7">
      <c r="B190" s="857"/>
      <c r="C190" s="853"/>
      <c r="D190" s="853"/>
      <c r="E190" s="853"/>
      <c r="F190" s="853"/>
      <c r="G190" s="853"/>
    </row>
    <row r="191" spans="2:7">
      <c r="B191" s="857"/>
      <c r="C191" s="853"/>
      <c r="D191" s="853"/>
      <c r="E191" s="853"/>
      <c r="F191" s="853"/>
      <c r="G191" s="853"/>
    </row>
    <row r="192" spans="2:7">
      <c r="B192" s="857"/>
      <c r="C192" s="853"/>
      <c r="D192" s="853"/>
      <c r="E192" s="853"/>
      <c r="F192" s="853"/>
      <c r="G192" s="853"/>
    </row>
    <row r="193" spans="2:7">
      <c r="B193" s="857"/>
      <c r="C193" s="853"/>
      <c r="D193" s="853"/>
      <c r="E193" s="853"/>
      <c r="F193" s="853"/>
      <c r="G193" s="853"/>
    </row>
    <row r="194" spans="2:7">
      <c r="B194" s="857"/>
      <c r="C194" s="853"/>
      <c r="D194" s="853"/>
      <c r="E194" s="853"/>
      <c r="F194" s="853"/>
      <c r="G194" s="853"/>
    </row>
    <row r="195" spans="2:7">
      <c r="B195" s="857"/>
      <c r="C195" s="853"/>
      <c r="D195" s="853"/>
      <c r="E195" s="853"/>
      <c r="F195" s="853"/>
      <c r="G195" s="853"/>
    </row>
    <row r="196" spans="2:7">
      <c r="B196" s="857"/>
      <c r="C196" s="853"/>
      <c r="D196" s="853"/>
      <c r="E196" s="853"/>
      <c r="F196" s="853"/>
      <c r="G196" s="853"/>
    </row>
    <row r="197" spans="2:7">
      <c r="B197" s="857"/>
      <c r="C197" s="853"/>
      <c r="D197" s="853"/>
      <c r="E197" s="853"/>
      <c r="F197" s="853"/>
      <c r="G197" s="853"/>
    </row>
    <row r="198" spans="2:7">
      <c r="B198" s="857"/>
      <c r="C198" s="853"/>
      <c r="D198" s="853"/>
      <c r="E198" s="853"/>
      <c r="F198" s="853"/>
      <c r="G198" s="853"/>
    </row>
    <row r="199" spans="2:7">
      <c r="B199" s="857"/>
      <c r="C199" s="853"/>
      <c r="D199" s="853"/>
      <c r="E199" s="853"/>
      <c r="F199" s="853"/>
      <c r="G199" s="853"/>
    </row>
    <row r="200" spans="2:7">
      <c r="B200" s="857"/>
      <c r="C200" s="853"/>
      <c r="D200" s="853"/>
      <c r="E200" s="853"/>
      <c r="F200" s="853"/>
      <c r="G200" s="853"/>
    </row>
    <row r="201" spans="2:7">
      <c r="B201" s="857"/>
      <c r="C201" s="853"/>
      <c r="D201" s="853"/>
      <c r="E201" s="853"/>
      <c r="F201" s="853"/>
      <c r="G201" s="853"/>
    </row>
    <row r="202" spans="2:7">
      <c r="B202" s="857"/>
      <c r="C202" s="853"/>
      <c r="D202" s="853"/>
      <c r="E202" s="853"/>
      <c r="F202" s="853"/>
      <c r="G202" s="853"/>
    </row>
    <row r="203" spans="2:7">
      <c r="B203" s="857"/>
      <c r="C203" s="853"/>
      <c r="D203" s="853"/>
      <c r="E203" s="853"/>
      <c r="F203" s="853"/>
      <c r="G203" s="853"/>
    </row>
    <row r="204" spans="2:7">
      <c r="B204" s="857"/>
      <c r="C204" s="853"/>
      <c r="D204" s="853"/>
      <c r="E204" s="853"/>
      <c r="F204" s="853"/>
      <c r="G204" s="853"/>
    </row>
    <row r="205" spans="2:7">
      <c r="B205" s="857"/>
      <c r="C205" s="853"/>
      <c r="D205" s="853"/>
      <c r="E205" s="853"/>
      <c r="F205" s="853"/>
      <c r="G205" s="853"/>
    </row>
    <row r="206" spans="2:7">
      <c r="B206" s="857"/>
      <c r="C206" s="853"/>
      <c r="D206" s="853"/>
      <c r="E206" s="853"/>
      <c r="F206" s="853"/>
      <c r="G206" s="853"/>
    </row>
    <row r="207" spans="2:7">
      <c r="B207" s="857"/>
      <c r="C207" s="853"/>
      <c r="D207" s="853"/>
      <c r="E207" s="853"/>
      <c r="F207" s="853"/>
      <c r="G207" s="853"/>
    </row>
    <row r="208" spans="2:7">
      <c r="B208" s="857"/>
      <c r="C208" s="853"/>
      <c r="D208" s="853"/>
      <c r="E208" s="853"/>
      <c r="F208" s="853"/>
      <c r="G208" s="853"/>
    </row>
    <row r="209" spans="2:7">
      <c r="B209" s="857"/>
      <c r="C209" s="853"/>
      <c r="D209" s="853"/>
      <c r="E209" s="853"/>
      <c r="F209" s="853"/>
      <c r="G209" s="853"/>
    </row>
    <row r="210" spans="2:7">
      <c r="B210" s="857"/>
      <c r="C210" s="853"/>
      <c r="D210" s="853"/>
      <c r="E210" s="853"/>
      <c r="F210" s="853"/>
      <c r="G210" s="853"/>
    </row>
    <row r="211" spans="2:7">
      <c r="B211" s="857"/>
      <c r="C211" s="853"/>
      <c r="D211" s="853"/>
      <c r="E211" s="853"/>
      <c r="F211" s="853"/>
      <c r="G211" s="853"/>
    </row>
    <row r="212" spans="2:7">
      <c r="B212" s="857"/>
      <c r="C212" s="853"/>
      <c r="D212" s="853"/>
      <c r="E212" s="853"/>
      <c r="F212" s="853"/>
      <c r="G212" s="853"/>
    </row>
    <row r="213" spans="2:7">
      <c r="B213" s="857"/>
      <c r="C213" s="853"/>
      <c r="D213" s="853"/>
      <c r="E213" s="853"/>
      <c r="F213" s="853"/>
      <c r="G213" s="853"/>
    </row>
    <row r="214" spans="2:7">
      <c r="B214" s="857"/>
      <c r="C214" s="853"/>
      <c r="D214" s="853"/>
      <c r="E214" s="853"/>
      <c r="F214" s="853"/>
      <c r="G214" s="853"/>
    </row>
    <row r="215" spans="2:7">
      <c r="B215" s="857"/>
      <c r="C215" s="853"/>
      <c r="D215" s="853"/>
      <c r="E215" s="853"/>
      <c r="F215" s="853"/>
      <c r="G215" s="853"/>
    </row>
    <row r="216" spans="2:7">
      <c r="B216" s="857"/>
      <c r="C216" s="853"/>
      <c r="D216" s="853"/>
      <c r="E216" s="853"/>
      <c r="F216" s="853"/>
      <c r="G216" s="853"/>
    </row>
    <row r="217" spans="2:7">
      <c r="B217" s="857"/>
      <c r="C217" s="853"/>
      <c r="D217" s="853"/>
      <c r="E217" s="853"/>
      <c r="F217" s="853"/>
      <c r="G217" s="853"/>
    </row>
    <row r="218" spans="2:7">
      <c r="B218" s="857"/>
      <c r="C218" s="853"/>
      <c r="D218" s="853"/>
      <c r="E218" s="853"/>
      <c r="F218" s="853"/>
      <c r="G218" s="853"/>
    </row>
    <row r="219" spans="2:7">
      <c r="B219" s="857"/>
      <c r="C219" s="853"/>
      <c r="D219" s="853"/>
      <c r="E219" s="853"/>
      <c r="F219" s="853"/>
      <c r="G219" s="853"/>
    </row>
    <row r="220" spans="2:7">
      <c r="B220" s="857"/>
      <c r="C220" s="853"/>
      <c r="D220" s="853"/>
      <c r="E220" s="853"/>
      <c r="F220" s="853"/>
      <c r="G220" s="853"/>
    </row>
    <row r="221" spans="2:7">
      <c r="B221" s="857"/>
      <c r="C221" s="853"/>
      <c r="D221" s="853"/>
      <c r="E221" s="853"/>
      <c r="F221" s="853"/>
      <c r="G221" s="853"/>
    </row>
    <row r="222" spans="2:7">
      <c r="B222" s="857"/>
      <c r="C222" s="853"/>
      <c r="D222" s="853"/>
      <c r="E222" s="853"/>
      <c r="F222" s="853"/>
      <c r="G222" s="853"/>
    </row>
    <row r="223" spans="2:7">
      <c r="B223" s="857"/>
      <c r="C223" s="853"/>
      <c r="D223" s="853"/>
      <c r="E223" s="853"/>
      <c r="F223" s="853"/>
      <c r="G223" s="853"/>
    </row>
    <row r="224" spans="2:7">
      <c r="B224" s="857"/>
      <c r="C224" s="853"/>
      <c r="D224" s="853"/>
      <c r="E224" s="853"/>
      <c r="F224" s="853"/>
      <c r="G224" s="853"/>
    </row>
    <row r="225" spans="2:7">
      <c r="B225" s="857"/>
      <c r="C225" s="853"/>
      <c r="D225" s="853"/>
      <c r="E225" s="853"/>
      <c r="F225" s="853"/>
      <c r="G225" s="853"/>
    </row>
    <row r="226" spans="2:7">
      <c r="B226" s="857"/>
      <c r="C226" s="853"/>
      <c r="D226" s="853"/>
      <c r="E226" s="853"/>
      <c r="F226" s="853"/>
      <c r="G226" s="853"/>
    </row>
    <row r="227" spans="2:7">
      <c r="B227" s="857"/>
      <c r="C227" s="853"/>
      <c r="D227" s="853"/>
      <c r="E227" s="853"/>
      <c r="F227" s="853"/>
      <c r="G227" s="853"/>
    </row>
    <row r="228" spans="2:7">
      <c r="B228" s="857"/>
      <c r="C228" s="853"/>
      <c r="D228" s="853"/>
      <c r="E228" s="853"/>
      <c r="F228" s="853"/>
      <c r="G228" s="853"/>
    </row>
    <row r="229" spans="2:7">
      <c r="B229" s="857"/>
      <c r="C229" s="853"/>
      <c r="D229" s="853"/>
      <c r="E229" s="853"/>
      <c r="F229" s="853"/>
      <c r="G229" s="853"/>
    </row>
    <row r="230" spans="2:7">
      <c r="B230" s="857"/>
      <c r="C230" s="853"/>
      <c r="D230" s="853"/>
      <c r="E230" s="853"/>
      <c r="F230" s="853"/>
      <c r="G230" s="853"/>
    </row>
    <row r="231" spans="2:7">
      <c r="B231" s="857"/>
      <c r="C231" s="853"/>
      <c r="D231" s="853"/>
      <c r="E231" s="853"/>
      <c r="F231" s="853"/>
      <c r="G231" s="853"/>
    </row>
    <row r="232" spans="2:7">
      <c r="B232" s="857"/>
      <c r="C232" s="853"/>
      <c r="D232" s="853"/>
      <c r="E232" s="853"/>
      <c r="F232" s="853"/>
      <c r="G232" s="853"/>
    </row>
    <row r="233" spans="2:7">
      <c r="B233" s="857"/>
      <c r="C233" s="853"/>
      <c r="D233" s="853"/>
      <c r="E233" s="853"/>
      <c r="F233" s="853"/>
      <c r="G233" s="853"/>
    </row>
    <row r="234" spans="2:7">
      <c r="B234" s="857"/>
      <c r="C234" s="853"/>
      <c r="D234" s="853"/>
      <c r="E234" s="853"/>
      <c r="F234" s="853"/>
      <c r="G234" s="853"/>
    </row>
    <row r="235" spans="2:7">
      <c r="B235" s="857"/>
      <c r="C235" s="853"/>
      <c r="D235" s="853"/>
      <c r="E235" s="853"/>
      <c r="F235" s="853"/>
      <c r="G235" s="853"/>
    </row>
    <row r="236" spans="2:7">
      <c r="B236" s="857"/>
      <c r="C236" s="853"/>
      <c r="D236" s="853"/>
      <c r="E236" s="853"/>
      <c r="F236" s="853"/>
      <c r="G236" s="853"/>
    </row>
    <row r="237" spans="2:7">
      <c r="B237" s="857"/>
      <c r="C237" s="853"/>
      <c r="D237" s="853"/>
      <c r="E237" s="853"/>
      <c r="F237" s="853"/>
      <c r="G237" s="853"/>
    </row>
    <row r="238" spans="2:7">
      <c r="B238" s="857"/>
      <c r="C238" s="853"/>
      <c r="D238" s="853"/>
      <c r="E238" s="853"/>
      <c r="F238" s="853"/>
      <c r="G238" s="853"/>
    </row>
    <row r="239" spans="2:7">
      <c r="B239" s="857"/>
      <c r="C239" s="853"/>
      <c r="D239" s="853"/>
      <c r="E239" s="853"/>
      <c r="F239" s="853"/>
      <c r="G239" s="853"/>
    </row>
    <row r="240" spans="2:7">
      <c r="B240" s="857"/>
      <c r="C240" s="853"/>
      <c r="D240" s="853"/>
      <c r="E240" s="853"/>
      <c r="F240" s="853"/>
      <c r="G240" s="853"/>
    </row>
    <row r="241" spans="2:7">
      <c r="B241" s="857"/>
      <c r="C241" s="853"/>
      <c r="D241" s="853"/>
      <c r="E241" s="853"/>
      <c r="F241" s="853"/>
      <c r="G241" s="853"/>
    </row>
    <row r="242" spans="2:7">
      <c r="B242" s="857"/>
      <c r="C242" s="853"/>
      <c r="D242" s="853"/>
      <c r="E242" s="853"/>
      <c r="F242" s="853"/>
      <c r="G242" s="853"/>
    </row>
    <row r="243" spans="2:7">
      <c r="B243" s="857"/>
      <c r="C243" s="853"/>
      <c r="D243" s="853"/>
      <c r="E243" s="853"/>
      <c r="F243" s="853"/>
      <c r="G243" s="853"/>
    </row>
    <row r="244" spans="2:7">
      <c r="B244" s="857"/>
      <c r="C244" s="853"/>
      <c r="D244" s="853"/>
      <c r="E244" s="853"/>
      <c r="F244" s="853"/>
      <c r="G244" s="853"/>
    </row>
    <row r="245" spans="2:7">
      <c r="B245" s="857"/>
      <c r="C245" s="853"/>
      <c r="D245" s="853"/>
      <c r="E245" s="853"/>
      <c r="F245" s="853"/>
      <c r="G245" s="853"/>
    </row>
    <row r="246" spans="2:7">
      <c r="B246" s="857"/>
      <c r="C246" s="853"/>
      <c r="D246" s="853"/>
      <c r="E246" s="853"/>
      <c r="F246" s="853"/>
      <c r="G246" s="853"/>
    </row>
    <row r="247" spans="2:7">
      <c r="B247" s="857"/>
      <c r="C247" s="853"/>
      <c r="D247" s="853"/>
      <c r="E247" s="853"/>
      <c r="F247" s="853"/>
      <c r="G247" s="853"/>
    </row>
    <row r="248" spans="2:7">
      <c r="B248" s="857"/>
      <c r="C248" s="853"/>
      <c r="D248" s="853"/>
      <c r="E248" s="853"/>
      <c r="F248" s="853"/>
      <c r="G248" s="853"/>
    </row>
    <row r="249" spans="2:7">
      <c r="B249" s="857"/>
      <c r="C249" s="853"/>
      <c r="D249" s="853"/>
      <c r="E249" s="853"/>
      <c r="F249" s="853"/>
      <c r="G249" s="853"/>
    </row>
    <row r="250" spans="2:7">
      <c r="B250" s="857"/>
      <c r="C250" s="853"/>
      <c r="D250" s="853"/>
      <c r="E250" s="853"/>
      <c r="F250" s="853"/>
      <c r="G250" s="853"/>
    </row>
    <row r="251" spans="2:7">
      <c r="B251" s="857"/>
      <c r="C251" s="853"/>
      <c r="D251" s="853"/>
      <c r="E251" s="853"/>
      <c r="F251" s="853"/>
      <c r="G251" s="853"/>
    </row>
    <row r="252" spans="2:7">
      <c r="B252" s="857"/>
      <c r="C252" s="853"/>
      <c r="D252" s="853"/>
      <c r="E252" s="853"/>
      <c r="F252" s="853"/>
      <c r="G252" s="853"/>
    </row>
    <row r="253" spans="2:7">
      <c r="B253" s="857"/>
      <c r="C253" s="853"/>
      <c r="D253" s="853"/>
      <c r="E253" s="853"/>
      <c r="F253" s="853"/>
      <c r="G253" s="853"/>
    </row>
    <row r="254" spans="2:7">
      <c r="B254" s="857"/>
      <c r="C254" s="853"/>
      <c r="D254" s="853"/>
      <c r="E254" s="853"/>
      <c r="F254" s="853"/>
      <c r="G254" s="853"/>
    </row>
    <row r="255" spans="2:7">
      <c r="B255" s="857"/>
      <c r="C255" s="853"/>
      <c r="D255" s="853"/>
      <c r="E255" s="853"/>
      <c r="F255" s="853"/>
      <c r="G255" s="853"/>
    </row>
    <row r="256" spans="2:7">
      <c r="B256" s="857"/>
      <c r="C256" s="853"/>
      <c r="D256" s="853"/>
      <c r="E256" s="853"/>
      <c r="F256" s="853"/>
      <c r="G256" s="853"/>
    </row>
    <row r="257" spans="2:7">
      <c r="B257" s="857"/>
      <c r="C257" s="853"/>
      <c r="D257" s="853"/>
      <c r="E257" s="853"/>
      <c r="F257" s="853"/>
      <c r="G257" s="853"/>
    </row>
    <row r="258" spans="2:7">
      <c r="B258" s="857"/>
      <c r="C258" s="853"/>
      <c r="D258" s="853"/>
      <c r="E258" s="853"/>
      <c r="F258" s="853"/>
      <c r="G258" s="853"/>
    </row>
    <row r="259" spans="2:7">
      <c r="B259" s="857"/>
      <c r="C259" s="853"/>
      <c r="D259" s="853"/>
      <c r="E259" s="853"/>
      <c r="F259" s="853"/>
      <c r="G259" s="853"/>
    </row>
    <row r="260" spans="2:7">
      <c r="B260" s="857"/>
      <c r="C260" s="853"/>
      <c r="D260" s="853"/>
      <c r="E260" s="853"/>
      <c r="F260" s="853"/>
      <c r="G260" s="853"/>
    </row>
    <row r="261" spans="2:7">
      <c r="B261" s="857"/>
      <c r="C261" s="853"/>
      <c r="D261" s="853"/>
      <c r="E261" s="853"/>
      <c r="F261" s="853"/>
      <c r="G261" s="853"/>
    </row>
    <row r="262" spans="2:7">
      <c r="B262" s="857"/>
      <c r="C262" s="853"/>
      <c r="D262" s="853"/>
      <c r="E262" s="853"/>
      <c r="F262" s="853"/>
      <c r="G262" s="853"/>
    </row>
    <row r="263" spans="2:7">
      <c r="B263" s="857"/>
      <c r="C263" s="853"/>
      <c r="D263" s="853"/>
      <c r="E263" s="853"/>
      <c r="F263" s="853"/>
      <c r="G263" s="853"/>
    </row>
    <row r="264" spans="2:7">
      <c r="B264" s="857"/>
      <c r="C264" s="853"/>
      <c r="D264" s="853"/>
      <c r="E264" s="853"/>
      <c r="F264" s="853"/>
      <c r="G264" s="853"/>
    </row>
    <row r="265" spans="2:7">
      <c r="B265" s="857"/>
      <c r="C265" s="853"/>
      <c r="D265" s="853"/>
      <c r="E265" s="853"/>
      <c r="F265" s="853"/>
      <c r="G265" s="853"/>
    </row>
    <row r="266" spans="2:7">
      <c r="B266" s="857"/>
      <c r="C266" s="853"/>
      <c r="D266" s="853"/>
      <c r="E266" s="853"/>
      <c r="F266" s="853"/>
      <c r="G266" s="853"/>
    </row>
    <row r="267" spans="2:7">
      <c r="B267" s="857"/>
      <c r="C267" s="853"/>
      <c r="D267" s="853"/>
      <c r="E267" s="853"/>
      <c r="F267" s="853"/>
      <c r="G267" s="853"/>
    </row>
    <row r="268" spans="2:7">
      <c r="B268" s="857"/>
      <c r="C268" s="853"/>
      <c r="D268" s="853"/>
      <c r="E268" s="853"/>
      <c r="F268" s="853"/>
      <c r="G268" s="853"/>
    </row>
    <row r="269" spans="2:7">
      <c r="B269" s="857"/>
      <c r="C269" s="853"/>
      <c r="D269" s="853"/>
      <c r="E269" s="853"/>
      <c r="F269" s="853"/>
      <c r="G269" s="853"/>
    </row>
    <row r="270" spans="2:7">
      <c r="B270" s="857"/>
      <c r="C270" s="853"/>
      <c r="D270" s="853"/>
      <c r="E270" s="853"/>
      <c r="F270" s="853"/>
      <c r="G270" s="853"/>
    </row>
    <row r="271" spans="2:7">
      <c r="B271" s="857"/>
      <c r="C271" s="853"/>
      <c r="D271" s="853"/>
      <c r="E271" s="853"/>
      <c r="F271" s="853"/>
      <c r="G271" s="853"/>
    </row>
    <row r="272" spans="2:7">
      <c r="B272" s="857"/>
      <c r="C272" s="853"/>
      <c r="D272" s="853"/>
      <c r="E272" s="853"/>
      <c r="F272" s="853"/>
      <c r="G272" s="853"/>
    </row>
    <row r="273" spans="2:7">
      <c r="B273" s="857"/>
      <c r="C273" s="853"/>
      <c r="D273" s="853"/>
      <c r="E273" s="853"/>
      <c r="F273" s="853"/>
      <c r="G273" s="853"/>
    </row>
    <row r="274" spans="2:7">
      <c r="B274" s="857"/>
      <c r="C274" s="853"/>
      <c r="D274" s="853"/>
      <c r="E274" s="853"/>
      <c r="F274" s="853"/>
      <c r="G274" s="853"/>
    </row>
    <row r="275" spans="2:7">
      <c r="B275" s="857"/>
      <c r="C275" s="853"/>
      <c r="D275" s="853"/>
      <c r="E275" s="853"/>
      <c r="F275" s="853"/>
      <c r="G275" s="853"/>
    </row>
    <row r="276" spans="2:7">
      <c r="B276" s="857"/>
      <c r="C276" s="853"/>
      <c r="D276" s="853"/>
      <c r="E276" s="853"/>
      <c r="F276" s="853"/>
      <c r="G276" s="853"/>
    </row>
    <row r="277" spans="2:7">
      <c r="B277" s="857"/>
      <c r="C277" s="853"/>
      <c r="D277" s="853"/>
      <c r="E277" s="853"/>
      <c r="F277" s="853"/>
      <c r="G277" s="853"/>
    </row>
    <row r="278" spans="2:7">
      <c r="B278" s="857"/>
      <c r="C278" s="853"/>
      <c r="D278" s="853"/>
      <c r="E278" s="853"/>
      <c r="F278" s="853"/>
      <c r="G278" s="853"/>
    </row>
    <row r="279" spans="2:7">
      <c r="B279" s="857"/>
      <c r="C279" s="853"/>
      <c r="D279" s="853"/>
      <c r="E279" s="853"/>
      <c r="F279" s="853"/>
      <c r="G279" s="853"/>
    </row>
    <row r="280" spans="2:7">
      <c r="B280" s="857"/>
      <c r="C280" s="853"/>
      <c r="D280" s="853"/>
      <c r="E280" s="853"/>
      <c r="F280" s="853"/>
      <c r="G280" s="853"/>
    </row>
    <row r="281" spans="2:7">
      <c r="B281" s="857"/>
      <c r="C281" s="853"/>
      <c r="D281" s="853"/>
      <c r="E281" s="853"/>
      <c r="F281" s="853"/>
      <c r="G281" s="853"/>
    </row>
    <row r="282" spans="2:7">
      <c r="B282" s="857"/>
      <c r="C282" s="853"/>
      <c r="D282" s="853"/>
      <c r="E282" s="853"/>
      <c r="F282" s="853"/>
      <c r="G282" s="853"/>
    </row>
    <row r="283" spans="2:7">
      <c r="B283" s="857"/>
      <c r="C283" s="853"/>
      <c r="D283" s="853"/>
      <c r="E283" s="853"/>
      <c r="F283" s="853"/>
      <c r="G283" s="853"/>
    </row>
    <row r="284" spans="2:7">
      <c r="B284" s="857"/>
      <c r="C284" s="853"/>
      <c r="D284" s="853"/>
      <c r="E284" s="853"/>
      <c r="F284" s="853"/>
      <c r="G284" s="853"/>
    </row>
    <row r="285" spans="2:7">
      <c r="B285" s="857"/>
      <c r="C285" s="853"/>
      <c r="D285" s="853"/>
      <c r="E285" s="853"/>
      <c r="F285" s="853"/>
      <c r="G285" s="853"/>
    </row>
    <row r="286" spans="2:7">
      <c r="B286" s="857"/>
      <c r="C286" s="853"/>
      <c r="D286" s="853"/>
      <c r="E286" s="853"/>
      <c r="F286" s="853"/>
      <c r="G286" s="853"/>
    </row>
    <row r="287" spans="2:7">
      <c r="B287" s="857"/>
      <c r="C287" s="853"/>
      <c r="D287" s="853"/>
      <c r="E287" s="853"/>
      <c r="F287" s="853"/>
      <c r="G287" s="853"/>
    </row>
    <row r="288" spans="2:7">
      <c r="B288" s="857"/>
      <c r="C288" s="853"/>
      <c r="D288" s="853"/>
      <c r="E288" s="853"/>
      <c r="F288" s="853"/>
      <c r="G288" s="853"/>
    </row>
    <row r="289" spans="2:7">
      <c r="B289" s="857"/>
      <c r="C289" s="853"/>
      <c r="D289" s="853"/>
      <c r="E289" s="853"/>
      <c r="F289" s="853"/>
      <c r="G289" s="853"/>
    </row>
    <row r="290" spans="2:7">
      <c r="B290" s="857"/>
      <c r="C290" s="853"/>
      <c r="D290" s="853"/>
      <c r="E290" s="853"/>
      <c r="F290" s="853"/>
      <c r="G290" s="853"/>
    </row>
    <row r="291" spans="2:7">
      <c r="B291" s="857"/>
      <c r="C291" s="853"/>
      <c r="D291" s="853"/>
      <c r="E291" s="853"/>
      <c r="F291" s="853"/>
      <c r="G291" s="853"/>
    </row>
    <row r="292" spans="2:7">
      <c r="B292" s="857"/>
      <c r="C292" s="853"/>
      <c r="D292" s="853"/>
      <c r="E292" s="853"/>
      <c r="F292" s="853"/>
      <c r="G292" s="853"/>
    </row>
    <row r="293" spans="2:7">
      <c r="B293" s="857"/>
      <c r="C293" s="853"/>
      <c r="D293" s="853"/>
      <c r="E293" s="853"/>
      <c r="F293" s="853"/>
      <c r="G293" s="853"/>
    </row>
    <row r="294" spans="2:7">
      <c r="B294" s="857"/>
      <c r="C294" s="853"/>
      <c r="D294" s="853"/>
      <c r="E294" s="853"/>
      <c r="F294" s="853"/>
      <c r="G294" s="853"/>
    </row>
    <row r="295" spans="2:7">
      <c r="B295" s="857"/>
      <c r="C295" s="853"/>
      <c r="D295" s="853"/>
      <c r="E295" s="853"/>
      <c r="F295" s="853"/>
      <c r="G295" s="853"/>
    </row>
    <row r="296" spans="2:7">
      <c r="B296" s="857"/>
      <c r="C296" s="853"/>
      <c r="D296" s="853"/>
      <c r="E296" s="853"/>
      <c r="F296" s="853"/>
      <c r="G296" s="853"/>
    </row>
    <row r="297" spans="2:7">
      <c r="B297" s="857"/>
      <c r="C297" s="853"/>
      <c r="D297" s="853"/>
      <c r="E297" s="853"/>
      <c r="F297" s="853"/>
      <c r="G297" s="853"/>
    </row>
    <row r="298" spans="2:7">
      <c r="B298" s="857"/>
      <c r="C298" s="853"/>
      <c r="D298" s="853"/>
      <c r="E298" s="853"/>
      <c r="F298" s="853"/>
      <c r="G298" s="853"/>
    </row>
    <row r="299" spans="2:7">
      <c r="B299" s="857"/>
      <c r="C299" s="853"/>
      <c r="D299" s="853"/>
      <c r="E299" s="853"/>
      <c r="F299" s="853"/>
      <c r="G299" s="853"/>
    </row>
    <row r="300" spans="2:7">
      <c r="B300" s="857"/>
      <c r="C300" s="853"/>
      <c r="D300" s="853"/>
      <c r="E300" s="853"/>
      <c r="F300" s="853"/>
      <c r="G300" s="853"/>
    </row>
    <row r="301" spans="2:7">
      <c r="B301" s="857"/>
      <c r="C301" s="853"/>
      <c r="D301" s="853"/>
      <c r="E301" s="853"/>
      <c r="F301" s="853"/>
      <c r="G301" s="853"/>
    </row>
    <row r="302" spans="2:7">
      <c r="B302" s="857"/>
      <c r="C302" s="853"/>
      <c r="D302" s="853"/>
      <c r="E302" s="853"/>
      <c r="F302" s="853"/>
      <c r="G302" s="853"/>
    </row>
    <row r="303" spans="2:7">
      <c r="B303" s="857"/>
      <c r="C303" s="853"/>
      <c r="D303" s="853"/>
      <c r="E303" s="853"/>
      <c r="F303" s="853"/>
      <c r="G303" s="853"/>
    </row>
    <row r="304" spans="2:7">
      <c r="B304" s="857"/>
      <c r="C304" s="853"/>
      <c r="D304" s="853"/>
      <c r="E304" s="853"/>
      <c r="F304" s="853"/>
      <c r="G304" s="853"/>
    </row>
    <row r="305" spans="2:7">
      <c r="B305" s="857"/>
      <c r="C305" s="853"/>
      <c r="D305" s="853"/>
      <c r="E305" s="853"/>
      <c r="F305" s="853"/>
      <c r="G305" s="853"/>
    </row>
    <row r="306" spans="2:7">
      <c r="B306" s="857"/>
      <c r="C306" s="853"/>
      <c r="D306" s="853"/>
      <c r="E306" s="853"/>
      <c r="F306" s="853"/>
      <c r="G306" s="853"/>
    </row>
    <row r="307" spans="2:7">
      <c r="B307" s="857"/>
      <c r="C307" s="853"/>
      <c r="D307" s="853"/>
      <c r="E307" s="853"/>
      <c r="F307" s="853"/>
      <c r="G307" s="853"/>
    </row>
    <row r="308" spans="2:7">
      <c r="B308" s="857"/>
      <c r="C308" s="853"/>
      <c r="D308" s="853"/>
      <c r="E308" s="853"/>
      <c r="F308" s="853"/>
      <c r="G308" s="853"/>
    </row>
    <row r="309" spans="2:7">
      <c r="B309" s="857"/>
      <c r="C309" s="853"/>
      <c r="D309" s="853"/>
      <c r="E309" s="853"/>
      <c r="F309" s="853"/>
      <c r="G309" s="853"/>
    </row>
    <row r="310" spans="2:7">
      <c r="B310" s="857"/>
      <c r="C310" s="853"/>
      <c r="D310" s="853"/>
      <c r="E310" s="853"/>
      <c r="F310" s="853"/>
      <c r="G310" s="853"/>
    </row>
    <row r="311" spans="2:7">
      <c r="B311" s="857"/>
      <c r="C311" s="853"/>
      <c r="D311" s="853"/>
      <c r="E311" s="853"/>
      <c r="F311" s="853"/>
      <c r="G311" s="853"/>
    </row>
    <row r="312" spans="2:7">
      <c r="B312" s="857"/>
      <c r="C312" s="853"/>
      <c r="D312" s="853"/>
      <c r="E312" s="853"/>
      <c r="F312" s="853"/>
      <c r="G312" s="853"/>
    </row>
    <row r="313" spans="2:7">
      <c r="B313" s="857"/>
      <c r="C313" s="853"/>
      <c r="D313" s="853"/>
      <c r="E313" s="853"/>
      <c r="F313" s="853"/>
      <c r="G313" s="853"/>
    </row>
    <row r="314" spans="2:7">
      <c r="B314" s="857"/>
      <c r="C314" s="853"/>
      <c r="D314" s="853"/>
      <c r="E314" s="853"/>
      <c r="F314" s="853"/>
      <c r="G314" s="853"/>
    </row>
    <row r="315" spans="2:7">
      <c r="B315" s="857"/>
      <c r="C315" s="853"/>
      <c r="D315" s="853"/>
      <c r="E315" s="853"/>
      <c r="F315" s="853"/>
      <c r="G315" s="853"/>
    </row>
    <row r="316" spans="2:7">
      <c r="B316" s="857"/>
      <c r="C316" s="853"/>
      <c r="D316" s="853"/>
      <c r="E316" s="853"/>
      <c r="F316" s="853"/>
      <c r="G316" s="853"/>
    </row>
    <row r="317" spans="2:7">
      <c r="B317" s="857"/>
      <c r="C317" s="853"/>
      <c r="D317" s="853"/>
      <c r="E317" s="853"/>
      <c r="F317" s="853"/>
      <c r="G317" s="853"/>
    </row>
    <row r="318" spans="2:7">
      <c r="B318" s="857"/>
      <c r="C318" s="853"/>
      <c r="D318" s="853"/>
      <c r="E318" s="853"/>
      <c r="F318" s="853"/>
      <c r="G318" s="853"/>
    </row>
    <row r="319" spans="2:7">
      <c r="B319" s="857"/>
      <c r="C319" s="853"/>
      <c r="D319" s="853"/>
      <c r="E319" s="853"/>
      <c r="F319" s="853"/>
      <c r="G319" s="853"/>
    </row>
    <row r="320" spans="2:7">
      <c r="B320" s="857"/>
      <c r="C320" s="853"/>
      <c r="D320" s="853"/>
      <c r="E320" s="853"/>
      <c r="F320" s="853"/>
      <c r="G320" s="853"/>
    </row>
    <row r="321" spans="2:7">
      <c r="B321" s="857"/>
      <c r="C321" s="853"/>
      <c r="D321" s="853"/>
      <c r="E321" s="853"/>
      <c r="F321" s="853"/>
      <c r="G321" s="853"/>
    </row>
    <row r="322" spans="2:7">
      <c r="B322" s="857"/>
      <c r="C322" s="853"/>
      <c r="D322" s="853"/>
      <c r="E322" s="853"/>
      <c r="F322" s="853"/>
      <c r="G322" s="853"/>
    </row>
    <row r="323" spans="2:7">
      <c r="B323" s="857"/>
      <c r="C323" s="853"/>
      <c r="D323" s="853"/>
      <c r="E323" s="853"/>
      <c r="F323" s="853"/>
      <c r="G323" s="853"/>
    </row>
    <row r="324" spans="2:7">
      <c r="B324" s="857"/>
      <c r="C324" s="853"/>
      <c r="D324" s="853"/>
      <c r="E324" s="853"/>
      <c r="F324" s="853"/>
      <c r="G324" s="853"/>
    </row>
    <row r="325" spans="2:7">
      <c r="B325" s="857"/>
      <c r="C325" s="853"/>
      <c r="D325" s="853"/>
      <c r="E325" s="853"/>
      <c r="F325" s="853"/>
      <c r="G325" s="853"/>
    </row>
    <row r="326" spans="2:7">
      <c r="B326" s="857"/>
      <c r="C326" s="853"/>
      <c r="D326" s="853"/>
      <c r="E326" s="853"/>
      <c r="F326" s="853"/>
      <c r="G326" s="853"/>
    </row>
    <row r="327" spans="2:7">
      <c r="B327" s="857"/>
      <c r="C327" s="853"/>
      <c r="D327" s="853"/>
      <c r="E327" s="853"/>
      <c r="F327" s="853"/>
      <c r="G327" s="853"/>
    </row>
    <row r="328" spans="2:7">
      <c r="B328" s="857"/>
      <c r="C328" s="853"/>
      <c r="D328" s="853"/>
      <c r="E328" s="853"/>
      <c r="F328" s="853"/>
      <c r="G328" s="853"/>
    </row>
    <row r="329" spans="2:7">
      <c r="B329" s="857"/>
      <c r="C329" s="853"/>
      <c r="D329" s="853"/>
      <c r="E329" s="853"/>
      <c r="F329" s="853"/>
      <c r="G329" s="853"/>
    </row>
    <row r="330" spans="2:7">
      <c r="B330" s="857"/>
      <c r="C330" s="853"/>
      <c r="D330" s="853"/>
      <c r="E330" s="853"/>
      <c r="F330" s="853"/>
      <c r="G330" s="853"/>
    </row>
    <row r="331" spans="2:7">
      <c r="B331" s="857"/>
      <c r="C331" s="853"/>
      <c r="D331" s="853"/>
      <c r="E331" s="853"/>
      <c r="F331" s="853"/>
      <c r="G331" s="853"/>
    </row>
    <row r="332" spans="2:7">
      <c r="B332" s="857"/>
      <c r="C332" s="853"/>
      <c r="D332" s="853"/>
      <c r="E332" s="853"/>
      <c r="F332" s="853"/>
      <c r="G332" s="853"/>
    </row>
    <row r="333" spans="2:7">
      <c r="B333" s="857"/>
      <c r="C333" s="853"/>
      <c r="D333" s="853"/>
      <c r="E333" s="853"/>
      <c r="F333" s="853"/>
      <c r="G333" s="853"/>
    </row>
    <row r="334" spans="2:7">
      <c r="B334" s="857"/>
      <c r="C334" s="853"/>
      <c r="D334" s="853"/>
      <c r="E334" s="853"/>
      <c r="F334" s="853"/>
      <c r="G334" s="853"/>
    </row>
    <row r="335" spans="2:7">
      <c r="B335" s="857"/>
      <c r="C335" s="853"/>
      <c r="D335" s="853"/>
      <c r="E335" s="853"/>
      <c r="F335" s="853"/>
      <c r="G335" s="853"/>
    </row>
    <row r="336" spans="2:7">
      <c r="B336" s="857"/>
      <c r="C336" s="853"/>
      <c r="D336" s="853"/>
      <c r="E336" s="853"/>
      <c r="F336" s="853"/>
      <c r="G336" s="853"/>
    </row>
    <row r="337" spans="2:7">
      <c r="B337" s="857"/>
      <c r="C337" s="853"/>
      <c r="D337" s="853"/>
      <c r="E337" s="853"/>
      <c r="F337" s="853"/>
      <c r="G337" s="853"/>
    </row>
    <row r="338" spans="2:7">
      <c r="B338" s="857"/>
      <c r="C338" s="853"/>
      <c r="D338" s="853"/>
      <c r="E338" s="853"/>
      <c r="F338" s="853"/>
      <c r="G338" s="853"/>
    </row>
    <row r="339" spans="2:7">
      <c r="B339" s="857"/>
      <c r="C339" s="853"/>
      <c r="D339" s="853"/>
      <c r="E339" s="853"/>
      <c r="F339" s="853"/>
      <c r="G339" s="853"/>
    </row>
    <row r="340" spans="2:7">
      <c r="B340" s="857"/>
      <c r="C340" s="853"/>
      <c r="D340" s="853"/>
      <c r="E340" s="853"/>
      <c r="F340" s="853"/>
      <c r="G340" s="853"/>
    </row>
    <row r="341" spans="2:7">
      <c r="B341" s="857"/>
      <c r="C341" s="853"/>
      <c r="D341" s="853"/>
      <c r="E341" s="853"/>
      <c r="F341" s="853"/>
      <c r="G341" s="853"/>
    </row>
    <row r="342" spans="2:7">
      <c r="B342" s="857"/>
      <c r="C342" s="853"/>
      <c r="D342" s="853"/>
      <c r="E342" s="853"/>
      <c r="F342" s="853"/>
      <c r="G342" s="853"/>
    </row>
    <row r="343" spans="2:7">
      <c r="B343" s="857"/>
      <c r="C343" s="853"/>
      <c r="D343" s="853"/>
      <c r="E343" s="853"/>
      <c r="F343" s="853"/>
      <c r="G343" s="853"/>
    </row>
    <row r="344" spans="2:7">
      <c r="B344" s="857"/>
      <c r="C344" s="853"/>
      <c r="D344" s="853"/>
      <c r="E344" s="853"/>
      <c r="F344" s="853"/>
      <c r="G344" s="853"/>
    </row>
    <row r="345" spans="2:7">
      <c r="B345" s="857"/>
      <c r="C345" s="853"/>
      <c r="D345" s="853"/>
      <c r="E345" s="853"/>
      <c r="F345" s="853"/>
      <c r="G345" s="853"/>
    </row>
    <row r="346" spans="2:7">
      <c r="B346" s="857"/>
      <c r="C346" s="853"/>
      <c r="D346" s="853"/>
      <c r="E346" s="853"/>
      <c r="F346" s="853"/>
      <c r="G346" s="853"/>
    </row>
    <row r="347" spans="2:7">
      <c r="B347" s="857"/>
      <c r="C347" s="853"/>
      <c r="D347" s="853"/>
      <c r="E347" s="853"/>
      <c r="F347" s="853"/>
      <c r="G347" s="853"/>
    </row>
    <row r="348" spans="2:7">
      <c r="B348" s="857"/>
      <c r="C348" s="853"/>
      <c r="D348" s="853"/>
      <c r="E348" s="853"/>
      <c r="F348" s="853"/>
      <c r="G348" s="853"/>
    </row>
    <row r="349" spans="2:7">
      <c r="B349" s="857"/>
      <c r="C349" s="853"/>
      <c r="D349" s="853"/>
      <c r="E349" s="853"/>
      <c r="F349" s="853"/>
      <c r="G349" s="853"/>
    </row>
    <row r="350" spans="2:7">
      <c r="B350" s="857"/>
      <c r="C350" s="853"/>
      <c r="D350" s="853"/>
      <c r="E350" s="853"/>
      <c r="F350" s="853"/>
      <c r="G350" s="853"/>
    </row>
    <row r="351" spans="2:7">
      <c r="B351" s="857"/>
      <c r="C351" s="853"/>
      <c r="D351" s="853"/>
      <c r="E351" s="853"/>
      <c r="F351" s="853"/>
      <c r="G351" s="853"/>
    </row>
    <row r="352" spans="2:7">
      <c r="B352" s="857"/>
      <c r="C352" s="853"/>
      <c r="D352" s="853"/>
      <c r="E352" s="853"/>
      <c r="F352" s="853"/>
      <c r="G352" s="853"/>
    </row>
    <row r="353" spans="2:7">
      <c r="B353" s="857"/>
      <c r="C353" s="853"/>
      <c r="D353" s="853"/>
      <c r="E353" s="853"/>
      <c r="F353" s="853"/>
      <c r="G353" s="853"/>
    </row>
    <row r="354" spans="2:7">
      <c r="B354" s="857"/>
      <c r="C354" s="853"/>
      <c r="D354" s="853"/>
      <c r="E354" s="853"/>
      <c r="F354" s="853"/>
      <c r="G354" s="853"/>
    </row>
    <row r="355" spans="2:7">
      <c r="B355" s="857"/>
      <c r="C355" s="853"/>
      <c r="D355" s="853"/>
      <c r="E355" s="853"/>
      <c r="F355" s="853"/>
      <c r="G355" s="853"/>
    </row>
    <row r="356" spans="2:7">
      <c r="B356" s="857"/>
      <c r="C356" s="853"/>
      <c r="D356" s="853"/>
      <c r="E356" s="853"/>
      <c r="F356" s="853"/>
      <c r="G356" s="853"/>
    </row>
    <row r="357" spans="2:7">
      <c r="B357" s="857"/>
      <c r="C357" s="853"/>
      <c r="D357" s="853"/>
      <c r="E357" s="853"/>
      <c r="F357" s="853"/>
      <c r="G357" s="853"/>
    </row>
    <row r="358" spans="2:7">
      <c r="B358" s="857"/>
      <c r="C358" s="853"/>
      <c r="D358" s="853"/>
      <c r="E358" s="853"/>
      <c r="F358" s="853"/>
      <c r="G358" s="853"/>
    </row>
    <row r="359" spans="2:7">
      <c r="B359" s="857"/>
      <c r="C359" s="853"/>
      <c r="D359" s="853"/>
      <c r="E359" s="853"/>
      <c r="F359" s="853"/>
      <c r="G359" s="853"/>
    </row>
    <row r="360" spans="2:7">
      <c r="B360" s="857"/>
      <c r="C360" s="853"/>
      <c r="D360" s="853"/>
      <c r="E360" s="853"/>
      <c r="F360" s="853"/>
      <c r="G360" s="853"/>
    </row>
    <row r="361" spans="2:7">
      <c r="B361" s="857"/>
      <c r="C361" s="853"/>
      <c r="D361" s="853"/>
      <c r="E361" s="853"/>
      <c r="F361" s="853"/>
      <c r="G361" s="853"/>
    </row>
    <row r="362" spans="2:7">
      <c r="B362" s="857"/>
      <c r="C362" s="853"/>
      <c r="D362" s="853"/>
      <c r="E362" s="853"/>
      <c r="F362" s="853"/>
      <c r="G362" s="853"/>
    </row>
    <row r="363" spans="2:7">
      <c r="B363" s="857"/>
      <c r="C363" s="853"/>
      <c r="D363" s="853"/>
      <c r="E363" s="853"/>
      <c r="F363" s="853"/>
      <c r="G363" s="853"/>
    </row>
    <row r="364" spans="2:7">
      <c r="B364" s="857"/>
      <c r="C364" s="853"/>
      <c r="D364" s="853"/>
      <c r="E364" s="853"/>
      <c r="F364" s="853"/>
      <c r="G364" s="853"/>
    </row>
    <row r="365" spans="2:7">
      <c r="B365" s="857"/>
      <c r="C365" s="853"/>
      <c r="D365" s="853"/>
      <c r="E365" s="853"/>
      <c r="F365" s="853"/>
      <c r="G365" s="853"/>
    </row>
    <row r="366" spans="2:7">
      <c r="B366" s="857"/>
      <c r="C366" s="853"/>
      <c r="D366" s="853"/>
      <c r="E366" s="853"/>
      <c r="F366" s="853"/>
      <c r="G366" s="853"/>
    </row>
    <row r="367" spans="2:7">
      <c r="B367" s="857"/>
      <c r="C367" s="853"/>
      <c r="D367" s="853"/>
      <c r="E367" s="853"/>
      <c r="F367" s="853"/>
      <c r="G367" s="853"/>
    </row>
    <row r="368" spans="2:7">
      <c r="B368" s="857"/>
      <c r="C368" s="853"/>
      <c r="D368" s="853"/>
      <c r="E368" s="853"/>
      <c r="F368" s="853"/>
      <c r="G368" s="853"/>
    </row>
    <row r="369" spans="2:7">
      <c r="B369" s="857"/>
      <c r="C369" s="853"/>
      <c r="D369" s="853"/>
      <c r="E369" s="853"/>
      <c r="F369" s="853"/>
      <c r="G369" s="853"/>
    </row>
    <row r="370" spans="2:7">
      <c r="B370" s="857"/>
      <c r="C370" s="853"/>
      <c r="D370" s="853"/>
      <c r="E370" s="853"/>
      <c r="F370" s="853"/>
      <c r="G370" s="853"/>
    </row>
    <row r="371" spans="2:7">
      <c r="B371" s="857"/>
      <c r="C371" s="853"/>
      <c r="D371" s="853"/>
      <c r="E371" s="853"/>
      <c r="F371" s="853"/>
      <c r="G371" s="853"/>
    </row>
    <row r="372" spans="2:7">
      <c r="B372" s="857"/>
      <c r="C372" s="853"/>
      <c r="D372" s="853"/>
      <c r="E372" s="853"/>
      <c r="F372" s="853"/>
      <c r="G372" s="853"/>
    </row>
    <row r="373" spans="2:7">
      <c r="B373" s="857"/>
      <c r="C373" s="853"/>
      <c r="D373" s="853"/>
      <c r="E373" s="853"/>
      <c r="F373" s="853"/>
      <c r="G373" s="853"/>
    </row>
    <row r="374" spans="2:7">
      <c r="B374" s="857"/>
      <c r="C374" s="853"/>
      <c r="D374" s="853"/>
      <c r="E374" s="853"/>
      <c r="F374" s="853"/>
      <c r="G374" s="853"/>
    </row>
    <row r="375" spans="2:7">
      <c r="B375" s="857"/>
      <c r="C375" s="853"/>
      <c r="D375" s="853"/>
      <c r="E375" s="853"/>
      <c r="F375" s="853"/>
      <c r="G375" s="853"/>
    </row>
    <row r="376" spans="2:7">
      <c r="B376" s="857"/>
      <c r="C376" s="853"/>
      <c r="D376" s="853"/>
      <c r="E376" s="853"/>
      <c r="F376" s="853"/>
      <c r="G376" s="853"/>
    </row>
    <row r="377" spans="2:7">
      <c r="B377" s="857"/>
      <c r="C377" s="853"/>
      <c r="D377" s="853"/>
      <c r="E377" s="853"/>
      <c r="F377" s="853"/>
      <c r="G377" s="853"/>
    </row>
    <row r="378" spans="2:7">
      <c r="B378" s="857"/>
      <c r="C378" s="853"/>
      <c r="D378" s="853"/>
      <c r="E378" s="853"/>
      <c r="F378" s="853"/>
      <c r="G378" s="853"/>
    </row>
    <row r="379" spans="2:7">
      <c r="B379" s="857"/>
      <c r="C379" s="853"/>
      <c r="D379" s="853"/>
      <c r="E379" s="853"/>
      <c r="F379" s="853"/>
      <c r="G379" s="853"/>
    </row>
    <row r="380" spans="2:7">
      <c r="B380" s="857"/>
      <c r="C380" s="853"/>
      <c r="D380" s="853"/>
      <c r="E380" s="853"/>
      <c r="F380" s="853"/>
      <c r="G380" s="853"/>
    </row>
    <row r="381" spans="2:7">
      <c r="B381" s="857"/>
      <c r="C381" s="853"/>
      <c r="D381" s="853"/>
      <c r="E381" s="853"/>
      <c r="F381" s="853"/>
      <c r="G381" s="853"/>
    </row>
    <row r="382" spans="2:7">
      <c r="B382" s="857"/>
      <c r="C382" s="853"/>
      <c r="D382" s="853"/>
      <c r="E382" s="853"/>
      <c r="F382" s="853"/>
      <c r="G382" s="853"/>
    </row>
    <row r="383" spans="2:7">
      <c r="B383" s="857"/>
      <c r="C383" s="853"/>
      <c r="D383" s="853"/>
      <c r="E383" s="853"/>
      <c r="F383" s="853"/>
      <c r="G383" s="853"/>
    </row>
    <row r="384" spans="2:7">
      <c r="B384" s="857"/>
      <c r="C384" s="853"/>
      <c r="D384" s="853"/>
      <c r="E384" s="853"/>
      <c r="F384" s="853"/>
      <c r="G384" s="853"/>
    </row>
    <row r="385" spans="2:7">
      <c r="B385" s="857"/>
      <c r="C385" s="853"/>
      <c r="D385" s="853"/>
      <c r="E385" s="853"/>
      <c r="F385" s="853"/>
      <c r="G385" s="853"/>
    </row>
    <row r="386" spans="2:7">
      <c r="B386" s="857"/>
      <c r="C386" s="853"/>
      <c r="D386" s="853"/>
      <c r="E386" s="853"/>
      <c r="F386" s="853"/>
      <c r="G386" s="853"/>
    </row>
    <row r="387" spans="2:7">
      <c r="B387" s="857"/>
      <c r="C387" s="853"/>
      <c r="D387" s="853"/>
      <c r="E387" s="853"/>
      <c r="F387" s="853"/>
      <c r="G387" s="853"/>
    </row>
    <row r="388" spans="2:7">
      <c r="B388" s="857"/>
      <c r="C388" s="853"/>
      <c r="D388" s="853"/>
      <c r="E388" s="853"/>
      <c r="F388" s="853"/>
      <c r="G388" s="853"/>
    </row>
    <row r="389" spans="2:7">
      <c r="B389" s="857"/>
      <c r="C389" s="853"/>
      <c r="D389" s="853"/>
      <c r="E389" s="853"/>
      <c r="F389" s="853"/>
      <c r="G389" s="853"/>
    </row>
    <row r="390" spans="2:7">
      <c r="B390" s="857"/>
      <c r="C390" s="853"/>
      <c r="D390" s="853"/>
      <c r="E390" s="853"/>
      <c r="F390" s="853"/>
      <c r="G390" s="853"/>
    </row>
    <row r="391" spans="2:7">
      <c r="B391" s="857"/>
      <c r="C391" s="853"/>
      <c r="D391" s="853"/>
      <c r="E391" s="853"/>
      <c r="F391" s="853"/>
      <c r="G391" s="853"/>
    </row>
    <row r="392" spans="2:7">
      <c r="B392" s="857"/>
      <c r="C392" s="853"/>
      <c r="D392" s="853"/>
      <c r="E392" s="853"/>
      <c r="F392" s="853"/>
      <c r="G392" s="853"/>
    </row>
    <row r="393" spans="2:7">
      <c r="B393" s="857"/>
      <c r="C393" s="853"/>
      <c r="D393" s="853"/>
      <c r="E393" s="853"/>
      <c r="F393" s="853"/>
      <c r="G393" s="853"/>
    </row>
    <row r="394" spans="2:7">
      <c r="B394" s="857"/>
      <c r="C394" s="853"/>
      <c r="D394" s="853"/>
      <c r="E394" s="853"/>
      <c r="F394" s="853"/>
      <c r="G394" s="853"/>
    </row>
    <row r="395" spans="2:7">
      <c r="B395" s="857"/>
      <c r="C395" s="853"/>
      <c r="D395" s="853"/>
      <c r="E395" s="853"/>
      <c r="F395" s="853"/>
      <c r="G395" s="853"/>
    </row>
    <row r="396" spans="2:7">
      <c r="B396" s="857"/>
      <c r="C396" s="853"/>
      <c r="D396" s="853"/>
      <c r="E396" s="853"/>
      <c r="F396" s="853"/>
      <c r="G396" s="853"/>
    </row>
    <row r="397" spans="2:7">
      <c r="B397" s="857"/>
      <c r="C397" s="853"/>
      <c r="D397" s="853"/>
      <c r="E397" s="853"/>
      <c r="F397" s="853"/>
      <c r="G397" s="853"/>
    </row>
    <row r="398" spans="2:7">
      <c r="B398" s="857"/>
      <c r="C398" s="853"/>
      <c r="D398" s="853"/>
      <c r="E398" s="853"/>
      <c r="F398" s="853"/>
      <c r="G398" s="853"/>
    </row>
    <row r="399" spans="2:7">
      <c r="B399" s="857"/>
      <c r="C399" s="853"/>
      <c r="D399" s="853"/>
      <c r="E399" s="853"/>
      <c r="F399" s="853"/>
      <c r="G399" s="853"/>
    </row>
    <row r="400" spans="2:7">
      <c r="B400" s="857"/>
      <c r="C400" s="853"/>
      <c r="D400" s="853"/>
      <c r="E400" s="853"/>
      <c r="F400" s="853"/>
      <c r="G400" s="853"/>
    </row>
    <row r="401" spans="2:7">
      <c r="B401" s="857"/>
      <c r="C401" s="853"/>
      <c r="D401" s="853"/>
      <c r="E401" s="853"/>
      <c r="F401" s="853"/>
      <c r="G401" s="853"/>
    </row>
    <row r="402" spans="2:7">
      <c r="B402" s="857"/>
      <c r="C402" s="853"/>
      <c r="D402" s="853"/>
      <c r="E402" s="853"/>
      <c r="F402" s="853"/>
      <c r="G402" s="853"/>
    </row>
    <row r="403" spans="2:7">
      <c r="B403" s="857"/>
      <c r="C403" s="853"/>
      <c r="D403" s="853"/>
      <c r="E403" s="853"/>
      <c r="F403" s="853"/>
      <c r="G403" s="853"/>
    </row>
    <row r="404" spans="2:7">
      <c r="B404" s="857"/>
      <c r="C404" s="853"/>
      <c r="D404" s="853"/>
      <c r="E404" s="853"/>
      <c r="F404" s="853"/>
      <c r="G404" s="853"/>
    </row>
    <row r="405" spans="2:7">
      <c r="B405" s="857"/>
      <c r="C405" s="853"/>
      <c r="D405" s="853"/>
      <c r="E405" s="853"/>
      <c r="F405" s="853"/>
      <c r="G405" s="853"/>
    </row>
    <row r="406" spans="2:7">
      <c r="B406" s="857"/>
      <c r="C406" s="853"/>
      <c r="D406" s="853"/>
      <c r="E406" s="853"/>
      <c r="F406" s="853"/>
      <c r="G406" s="853"/>
    </row>
    <row r="407" spans="2:7">
      <c r="B407" s="857"/>
      <c r="C407" s="853"/>
      <c r="D407" s="853"/>
      <c r="E407" s="853"/>
      <c r="F407" s="853"/>
      <c r="G407" s="853"/>
    </row>
    <row r="408" spans="2:7">
      <c r="B408" s="857"/>
      <c r="C408" s="853"/>
      <c r="D408" s="853"/>
      <c r="E408" s="853"/>
      <c r="F408" s="853"/>
      <c r="G408" s="853"/>
    </row>
    <row r="409" spans="2:7">
      <c r="B409" s="857"/>
      <c r="C409" s="853"/>
      <c r="D409" s="853"/>
      <c r="E409" s="853"/>
      <c r="F409" s="853"/>
      <c r="G409" s="853"/>
    </row>
    <row r="410" spans="2:7">
      <c r="B410" s="857"/>
      <c r="C410" s="853"/>
      <c r="D410" s="853"/>
      <c r="E410" s="853"/>
      <c r="F410" s="853"/>
      <c r="G410" s="853"/>
    </row>
    <row r="411" spans="2:7">
      <c r="B411" s="857"/>
      <c r="C411" s="853"/>
      <c r="D411" s="853"/>
      <c r="E411" s="853"/>
      <c r="F411" s="853"/>
      <c r="G411" s="853"/>
    </row>
    <row r="412" spans="2:7">
      <c r="B412" s="857"/>
      <c r="C412" s="853"/>
      <c r="D412" s="853"/>
      <c r="E412" s="853"/>
      <c r="F412" s="853"/>
      <c r="G412" s="853"/>
    </row>
    <row r="413" spans="2:7">
      <c r="B413" s="857"/>
      <c r="C413" s="853"/>
      <c r="D413" s="853"/>
      <c r="E413" s="853"/>
      <c r="F413" s="853"/>
      <c r="G413" s="853"/>
    </row>
    <row r="414" spans="2:7">
      <c r="B414" s="857"/>
      <c r="C414" s="853"/>
      <c r="D414" s="853"/>
      <c r="E414" s="853"/>
      <c r="F414" s="853"/>
      <c r="G414" s="853"/>
    </row>
    <row r="415" spans="2:7">
      <c r="B415" s="857"/>
      <c r="C415" s="853"/>
      <c r="D415" s="853"/>
      <c r="E415" s="853"/>
      <c r="F415" s="853"/>
      <c r="G415" s="853"/>
    </row>
    <row r="416" spans="2:7">
      <c r="B416" s="857"/>
      <c r="C416" s="853"/>
      <c r="D416" s="853"/>
      <c r="E416" s="853"/>
      <c r="F416" s="853"/>
      <c r="G416" s="853"/>
    </row>
    <row r="417" spans="2:7">
      <c r="B417" s="857"/>
      <c r="C417" s="853"/>
      <c r="D417" s="853"/>
      <c r="E417" s="853"/>
      <c r="F417" s="853"/>
      <c r="G417" s="853"/>
    </row>
    <row r="418" spans="2:7">
      <c r="B418" s="857"/>
      <c r="C418" s="853"/>
      <c r="D418" s="853"/>
      <c r="E418" s="853"/>
      <c r="F418" s="853"/>
      <c r="G418" s="853"/>
    </row>
    <row r="419" spans="2:7">
      <c r="B419" s="857"/>
      <c r="C419" s="853"/>
      <c r="D419" s="853"/>
      <c r="E419" s="853"/>
      <c r="F419" s="853"/>
      <c r="G419" s="853"/>
    </row>
    <row r="420" spans="2:7">
      <c r="B420" s="857"/>
      <c r="C420" s="853"/>
      <c r="D420" s="853"/>
      <c r="E420" s="853"/>
      <c r="F420" s="853"/>
      <c r="G420" s="853"/>
    </row>
    <row r="421" spans="2:7">
      <c r="B421" s="857"/>
      <c r="C421" s="853"/>
      <c r="D421" s="853"/>
      <c r="E421" s="853"/>
      <c r="F421" s="853"/>
      <c r="G421" s="853"/>
    </row>
    <row r="422" spans="2:7">
      <c r="B422" s="857"/>
      <c r="C422" s="853"/>
      <c r="D422" s="853"/>
      <c r="E422" s="853"/>
      <c r="F422" s="853"/>
      <c r="G422" s="853"/>
    </row>
    <row r="423" spans="2:7">
      <c r="B423" s="857"/>
      <c r="C423" s="853"/>
      <c r="D423" s="853"/>
      <c r="E423" s="853"/>
      <c r="F423" s="853"/>
      <c r="G423" s="853"/>
    </row>
    <row r="424" spans="2:7">
      <c r="B424" s="857"/>
      <c r="C424" s="853"/>
      <c r="D424" s="853"/>
      <c r="E424" s="853"/>
      <c r="F424" s="853"/>
      <c r="G424" s="853"/>
    </row>
    <row r="425" spans="2:7">
      <c r="B425" s="857"/>
      <c r="C425" s="853"/>
      <c r="D425" s="853"/>
      <c r="E425" s="853"/>
      <c r="F425" s="853"/>
      <c r="G425" s="853"/>
    </row>
    <row r="426" spans="2:7">
      <c r="B426" s="857"/>
      <c r="C426" s="853"/>
      <c r="D426" s="853"/>
      <c r="E426" s="853"/>
      <c r="F426" s="853"/>
      <c r="G426" s="853"/>
    </row>
    <row r="427" spans="2:7">
      <c r="B427" s="857"/>
      <c r="C427" s="853"/>
      <c r="D427" s="853"/>
      <c r="E427" s="853"/>
      <c r="F427" s="853"/>
      <c r="G427" s="853"/>
    </row>
    <row r="428" spans="2:7">
      <c r="B428" s="857"/>
      <c r="C428" s="853"/>
      <c r="D428" s="853"/>
      <c r="E428" s="853"/>
      <c r="F428" s="853"/>
      <c r="G428" s="853"/>
    </row>
    <row r="429" spans="2:7">
      <c r="B429" s="857"/>
      <c r="C429" s="853"/>
      <c r="D429" s="853"/>
      <c r="E429" s="853"/>
      <c r="F429" s="853"/>
      <c r="G429" s="853"/>
    </row>
    <row r="430" spans="2:7">
      <c r="B430" s="857"/>
      <c r="C430" s="853"/>
      <c r="D430" s="853"/>
      <c r="E430" s="853"/>
      <c r="F430" s="853"/>
      <c r="G430" s="853"/>
    </row>
    <row r="431" spans="2:7">
      <c r="B431" s="857"/>
      <c r="C431" s="853"/>
      <c r="D431" s="853"/>
      <c r="E431" s="853"/>
      <c r="F431" s="853"/>
      <c r="G431" s="853"/>
    </row>
    <row r="432" spans="2:7">
      <c r="B432" s="857"/>
      <c r="C432" s="853"/>
      <c r="D432" s="853"/>
      <c r="E432" s="853"/>
      <c r="F432" s="853"/>
      <c r="G432" s="853"/>
    </row>
    <row r="433" spans="2:7">
      <c r="B433" s="857"/>
      <c r="C433" s="853"/>
      <c r="D433" s="853"/>
      <c r="E433" s="853"/>
      <c r="F433" s="853"/>
      <c r="G433" s="853"/>
    </row>
    <row r="434" spans="2:7">
      <c r="B434" s="857"/>
      <c r="C434" s="853"/>
      <c r="D434" s="853"/>
      <c r="E434" s="853"/>
      <c r="F434" s="853"/>
      <c r="G434" s="853"/>
    </row>
    <row r="435" spans="2:7">
      <c r="B435" s="857"/>
      <c r="C435" s="853"/>
      <c r="D435" s="853"/>
      <c r="E435" s="853"/>
      <c r="F435" s="853"/>
      <c r="G435" s="853"/>
    </row>
    <row r="436" spans="2:7">
      <c r="B436" s="857"/>
      <c r="C436" s="853"/>
      <c r="D436" s="853"/>
      <c r="E436" s="853"/>
      <c r="F436" s="853"/>
      <c r="G436" s="853"/>
    </row>
    <row r="437" spans="2:7">
      <c r="B437" s="857"/>
      <c r="C437" s="853"/>
      <c r="D437" s="853"/>
      <c r="E437" s="853"/>
      <c r="F437" s="853"/>
      <c r="G437" s="853"/>
    </row>
    <row r="438" spans="2:7">
      <c r="B438" s="857"/>
      <c r="C438" s="853"/>
      <c r="D438" s="853"/>
      <c r="E438" s="853"/>
      <c r="F438" s="853"/>
      <c r="G438" s="853"/>
    </row>
    <row r="439" spans="2:7">
      <c r="B439" s="857"/>
      <c r="C439" s="853"/>
      <c r="D439" s="853"/>
      <c r="E439" s="853"/>
      <c r="F439" s="853"/>
      <c r="G439" s="853"/>
    </row>
    <row r="440" spans="2:7">
      <c r="B440" s="857"/>
      <c r="C440" s="853"/>
      <c r="D440" s="853"/>
      <c r="E440" s="853"/>
      <c r="F440" s="853"/>
      <c r="G440" s="853"/>
    </row>
    <row r="441" spans="2:7">
      <c r="B441" s="857"/>
      <c r="C441" s="853"/>
      <c r="D441" s="853"/>
      <c r="E441" s="853"/>
      <c r="F441" s="853"/>
      <c r="G441" s="853"/>
    </row>
    <row r="442" spans="2:7">
      <c r="B442" s="857"/>
      <c r="C442" s="853"/>
      <c r="D442" s="853"/>
      <c r="E442" s="853"/>
      <c r="F442" s="853"/>
      <c r="G442" s="853"/>
    </row>
    <row r="443" spans="2:7">
      <c r="B443" s="857"/>
      <c r="C443" s="853"/>
      <c r="D443" s="853"/>
      <c r="E443" s="853"/>
      <c r="F443" s="853"/>
      <c r="G443" s="853"/>
    </row>
    <row r="444" spans="2:7">
      <c r="B444" s="857"/>
      <c r="C444" s="853"/>
      <c r="D444" s="853"/>
      <c r="E444" s="853"/>
      <c r="F444" s="853"/>
      <c r="G444" s="853"/>
    </row>
    <row r="445" spans="2:7">
      <c r="B445" s="857"/>
      <c r="C445" s="853"/>
      <c r="D445" s="853"/>
      <c r="E445" s="853"/>
      <c r="F445" s="853"/>
      <c r="G445" s="853"/>
    </row>
    <row r="446" spans="2:7">
      <c r="B446" s="857"/>
      <c r="C446" s="853"/>
      <c r="D446" s="853"/>
      <c r="E446" s="853"/>
      <c r="F446" s="853"/>
      <c r="G446" s="853"/>
    </row>
  </sheetData>
  <mergeCells count="3">
    <mergeCell ref="A1:J1"/>
    <mergeCell ref="A2:J2"/>
    <mergeCell ref="A3:J3"/>
  </mergeCells>
  <pageMargins left="0.25" right="0.25" top="0.75" bottom="0.75" header="0.3" footer="0.3"/>
  <pageSetup scale="66" fitToHeight="0" orientation="landscape"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2C72A-6D0D-4159-ADB6-681E92214985}">
  <sheetPr>
    <tabColor rgb="FF92D050"/>
    <pageSetUpPr fitToPage="1"/>
  </sheetPr>
  <dimension ref="A1:AG471"/>
  <sheetViews>
    <sheetView zoomScale="85" zoomScaleNormal="85" zoomScaleSheetLayoutView="100" workbookViewId="0">
      <selection activeCell="L25" sqref="L25"/>
    </sheetView>
  </sheetViews>
  <sheetFormatPr defaultColWidth="8.88671875" defaultRowHeight="12.75"/>
  <cols>
    <col min="1" max="1" width="5.6640625" style="837" customWidth="1"/>
    <col min="2" max="2" width="25.88671875" style="844" customWidth="1"/>
    <col min="3" max="3" width="10.6640625" style="837" customWidth="1"/>
    <col min="4" max="4" width="9.88671875" style="837" customWidth="1"/>
    <col min="5" max="5" width="10" style="837" customWidth="1"/>
    <col min="6" max="7" width="10.6640625" style="837" customWidth="1"/>
    <col min="8" max="8" width="10.6640625" style="845" customWidth="1"/>
    <col min="9" max="14" width="10.6640625" style="837" customWidth="1"/>
    <col min="15" max="15" width="10.6640625" style="1002" customWidth="1"/>
    <col min="16" max="16" width="10.6640625" style="1003" customWidth="1"/>
    <col min="17" max="17" width="10.6640625" style="1002" customWidth="1"/>
    <col min="18" max="23" width="10.6640625" style="1003" customWidth="1"/>
    <col min="24" max="24" width="10.6640625" style="1002" customWidth="1"/>
    <col min="25" max="25" width="10.6640625" style="1003" customWidth="1"/>
    <col min="26" max="26" width="10.6640625" style="1002" customWidth="1"/>
    <col min="27" max="32" width="10.6640625" style="1003" customWidth="1"/>
    <col min="33" max="16384" width="8.88671875" style="837"/>
  </cols>
  <sheetData>
    <row r="1" spans="1:33">
      <c r="A1" s="1403" t="s">
        <v>1080</v>
      </c>
      <c r="B1" s="1403"/>
      <c r="C1" s="1403"/>
      <c r="D1" s="1403"/>
      <c r="E1" s="1403"/>
      <c r="F1" s="1403"/>
      <c r="G1" s="1403"/>
      <c r="H1" s="1403"/>
      <c r="I1" s="1403"/>
      <c r="J1" s="1403"/>
      <c r="K1" s="1403"/>
      <c r="L1" s="1403"/>
      <c r="M1" s="1403"/>
      <c r="N1" s="1403"/>
      <c r="O1" s="1001"/>
      <c r="P1" s="1001"/>
      <c r="Q1" s="1001"/>
      <c r="R1" s="1001"/>
      <c r="S1" s="1001"/>
      <c r="T1" s="1001"/>
      <c r="U1" s="1001"/>
      <c r="V1" s="1001"/>
      <c r="W1" s="1001"/>
      <c r="X1" s="1001"/>
      <c r="Y1" s="1001"/>
    </row>
    <row r="2" spans="1:33">
      <c r="A2" s="1403" t="str">
        <f>+'Attachment H'!D5</f>
        <v>Gridliance High Plains LLC</v>
      </c>
      <c r="B2" s="1403"/>
      <c r="C2" s="1403"/>
      <c r="D2" s="1403"/>
      <c r="E2" s="1403"/>
      <c r="F2" s="1403"/>
      <c r="G2" s="1403"/>
      <c r="H2" s="1403"/>
      <c r="I2" s="1403"/>
      <c r="J2" s="1403"/>
      <c r="K2" s="1403"/>
      <c r="L2" s="1403"/>
      <c r="M2" s="1403"/>
      <c r="N2" s="1403"/>
      <c r="O2" s="1001"/>
      <c r="P2" s="1001"/>
      <c r="Q2" s="1001"/>
      <c r="R2" s="1001"/>
      <c r="S2" s="1001"/>
      <c r="T2" s="1001"/>
      <c r="U2" s="1001"/>
      <c r="V2" s="1001"/>
      <c r="W2" s="1001"/>
      <c r="X2" s="1001"/>
      <c r="Y2" s="1001"/>
    </row>
    <row r="3" spans="1:33">
      <c r="A3" s="1403" t="str">
        <f>'Attachment H'!$K$3</f>
        <v>For  the 12 months ended 12/31/2024</v>
      </c>
      <c r="B3" s="1403"/>
      <c r="C3" s="1403"/>
      <c r="D3" s="1403"/>
      <c r="E3" s="1403"/>
      <c r="F3" s="1403"/>
      <c r="G3" s="1403"/>
      <c r="H3" s="1403"/>
      <c r="I3" s="1403"/>
      <c r="J3" s="1403"/>
      <c r="K3" s="1403"/>
      <c r="L3" s="1403"/>
      <c r="M3" s="1403"/>
      <c r="N3" s="1403"/>
      <c r="O3" s="974"/>
      <c r="P3" s="974"/>
      <c r="Q3" s="974"/>
      <c r="R3" s="974"/>
      <c r="S3" s="974"/>
      <c r="T3" s="974"/>
      <c r="U3" s="974"/>
      <c r="V3" s="974"/>
      <c r="W3" s="974"/>
      <c r="X3" s="974"/>
      <c r="Y3" s="974"/>
      <c r="Z3" s="845"/>
      <c r="AA3" s="837"/>
      <c r="AB3" s="837"/>
      <c r="AC3" s="837"/>
      <c r="AD3" s="837"/>
      <c r="AE3" s="837"/>
      <c r="AF3" s="837"/>
    </row>
    <row r="4" spans="1:33" ht="13.5" thickBot="1">
      <c r="O4" s="845"/>
      <c r="P4" s="837"/>
      <c r="Q4" s="845"/>
      <c r="R4" s="837"/>
      <c r="S4" s="837"/>
      <c r="T4" s="837"/>
      <c r="U4" s="837"/>
      <c r="V4" s="837"/>
      <c r="W4" s="837"/>
      <c r="X4" s="845"/>
      <c r="Y4" s="837"/>
      <c r="Z4" s="845"/>
      <c r="AA4" s="837"/>
      <c r="AB4" s="837"/>
      <c r="AC4" s="837"/>
      <c r="AD4" s="837"/>
      <c r="AE4" s="837"/>
      <c r="AF4" s="837"/>
    </row>
    <row r="5" spans="1:33" s="845" customFormat="1">
      <c r="B5" s="847"/>
      <c r="F5" s="1412" t="s">
        <v>25</v>
      </c>
      <c r="G5" s="1413"/>
      <c r="H5" s="1413"/>
      <c r="I5" s="1413"/>
      <c r="J5" s="1413"/>
      <c r="K5" s="1413"/>
      <c r="L5" s="1413"/>
      <c r="M5" s="1413"/>
      <c r="N5" s="1414"/>
      <c r="O5" s="1412" t="s">
        <v>994</v>
      </c>
      <c r="P5" s="1413"/>
      <c r="Q5" s="1413"/>
      <c r="R5" s="1413"/>
      <c r="S5" s="1413"/>
      <c r="T5" s="1413"/>
      <c r="U5" s="1413"/>
      <c r="V5" s="1413"/>
      <c r="W5" s="1414"/>
      <c r="X5" s="1412" t="s">
        <v>995</v>
      </c>
      <c r="Y5" s="1413"/>
      <c r="Z5" s="1413"/>
      <c r="AA5" s="1413"/>
      <c r="AB5" s="1413"/>
      <c r="AC5" s="1413"/>
      <c r="AD5" s="1413"/>
      <c r="AE5" s="1413"/>
      <c r="AF5" s="1414"/>
      <c r="AG5" s="950"/>
    </row>
    <row r="6" spans="1:33">
      <c r="B6" s="950" t="s">
        <v>292</v>
      </c>
      <c r="C6" s="950" t="s">
        <v>293</v>
      </c>
      <c r="D6" s="950" t="s">
        <v>294</v>
      </c>
      <c r="E6" s="950" t="s">
        <v>295</v>
      </c>
      <c r="F6" s="954" t="s">
        <v>297</v>
      </c>
      <c r="G6" s="951" t="s">
        <v>296</v>
      </c>
      <c r="H6" s="951" t="s">
        <v>298</v>
      </c>
      <c r="I6" s="951" t="s">
        <v>296</v>
      </c>
      <c r="J6" s="951" t="s">
        <v>298</v>
      </c>
      <c r="K6" s="951" t="s">
        <v>299</v>
      </c>
      <c r="L6" s="951" t="s">
        <v>300</v>
      </c>
      <c r="M6" s="951" t="s">
        <v>393</v>
      </c>
      <c r="N6" s="955" t="s">
        <v>397</v>
      </c>
      <c r="O6" s="954" t="s">
        <v>297</v>
      </c>
      <c r="P6" s="973" t="s">
        <v>296</v>
      </c>
      <c r="Q6" s="973" t="s">
        <v>298</v>
      </c>
      <c r="R6" s="973" t="s">
        <v>296</v>
      </c>
      <c r="S6" s="973" t="s">
        <v>298</v>
      </c>
      <c r="T6" s="973" t="s">
        <v>299</v>
      </c>
      <c r="U6" s="973" t="s">
        <v>300</v>
      </c>
      <c r="V6" s="973" t="s">
        <v>393</v>
      </c>
      <c r="W6" s="955" t="s">
        <v>397</v>
      </c>
      <c r="X6" s="954" t="s">
        <v>297</v>
      </c>
      <c r="Y6" s="973" t="s">
        <v>296</v>
      </c>
      <c r="Z6" s="973" t="s">
        <v>298</v>
      </c>
      <c r="AA6" s="973" t="s">
        <v>296</v>
      </c>
      <c r="AB6" s="973" t="s">
        <v>298</v>
      </c>
      <c r="AC6" s="973" t="s">
        <v>299</v>
      </c>
      <c r="AD6" s="973" t="s">
        <v>300</v>
      </c>
      <c r="AE6" s="973" t="s">
        <v>393</v>
      </c>
      <c r="AF6" s="955" t="s">
        <v>397</v>
      </c>
    </row>
    <row r="7" spans="1:33" ht="76.5">
      <c r="A7" s="956"/>
      <c r="B7" s="843" t="s">
        <v>991</v>
      </c>
      <c r="C7" s="843" t="s">
        <v>252</v>
      </c>
      <c r="D7" s="843" t="s">
        <v>96</v>
      </c>
      <c r="E7" s="843" t="s">
        <v>1010</v>
      </c>
      <c r="F7" s="957" t="s">
        <v>1081</v>
      </c>
      <c r="G7" s="843" t="s">
        <v>1082</v>
      </c>
      <c r="H7" s="843" t="s">
        <v>1083</v>
      </c>
      <c r="I7" s="843" t="s">
        <v>1084</v>
      </c>
      <c r="J7" s="843" t="s">
        <v>1085</v>
      </c>
      <c r="K7" s="843" t="s">
        <v>1086</v>
      </c>
      <c r="L7" s="843" t="s">
        <v>1087</v>
      </c>
      <c r="M7" s="843" t="s">
        <v>1088</v>
      </c>
      <c r="N7" s="958" t="s">
        <v>1089</v>
      </c>
      <c r="O7" s="957" t="s">
        <v>1081</v>
      </c>
      <c r="P7" s="843" t="s">
        <v>1082</v>
      </c>
      <c r="Q7" s="843" t="s">
        <v>1083</v>
      </c>
      <c r="R7" s="843" t="s">
        <v>1084</v>
      </c>
      <c r="S7" s="843" t="s">
        <v>1085</v>
      </c>
      <c r="T7" s="843" t="s">
        <v>1086</v>
      </c>
      <c r="U7" s="843" t="s">
        <v>1087</v>
      </c>
      <c r="V7" s="843" t="s">
        <v>1088</v>
      </c>
      <c r="W7" s="958" t="s">
        <v>1089</v>
      </c>
      <c r="X7" s="957" t="s">
        <v>1081</v>
      </c>
      <c r="Y7" s="843" t="s">
        <v>1082</v>
      </c>
      <c r="Z7" s="843" t="s">
        <v>1083</v>
      </c>
      <c r="AA7" s="843" t="s">
        <v>1084</v>
      </c>
      <c r="AB7" s="843" t="s">
        <v>1085</v>
      </c>
      <c r="AC7" s="843" t="s">
        <v>1086</v>
      </c>
      <c r="AD7" s="843" t="s">
        <v>1087</v>
      </c>
      <c r="AE7" s="843" t="s">
        <v>1088</v>
      </c>
      <c r="AF7" s="958" t="s">
        <v>1089</v>
      </c>
      <c r="AG7" s="950"/>
    </row>
    <row r="8" spans="1:33">
      <c r="A8" s="837" t="s">
        <v>1090</v>
      </c>
      <c r="C8" s="845"/>
      <c r="D8" s="950"/>
      <c r="E8" s="950"/>
      <c r="F8" s="959"/>
      <c r="G8" s="853"/>
      <c r="H8" s="853"/>
      <c r="I8" s="853"/>
      <c r="J8" s="853"/>
      <c r="K8" s="853"/>
      <c r="L8" s="853"/>
      <c r="M8" s="853"/>
      <c r="N8" s="960"/>
      <c r="O8" s="959"/>
      <c r="P8" s="853"/>
      <c r="Q8" s="853"/>
      <c r="R8" s="853"/>
      <c r="S8" s="853"/>
      <c r="T8" s="853"/>
      <c r="U8" s="853"/>
      <c r="V8" s="853"/>
      <c r="W8" s="960"/>
      <c r="X8" s="959"/>
      <c r="Y8" s="853"/>
      <c r="Z8" s="853"/>
      <c r="AA8" s="853"/>
      <c r="AB8" s="853"/>
      <c r="AC8" s="853"/>
      <c r="AD8" s="853"/>
      <c r="AE8" s="853"/>
      <c r="AF8" s="960"/>
      <c r="AG8" s="950"/>
    </row>
    <row r="9" spans="1:33">
      <c r="A9" s="846">
        <v>1</v>
      </c>
      <c r="B9" s="844" t="s">
        <v>1016</v>
      </c>
      <c r="C9" s="845" t="s">
        <v>98</v>
      </c>
      <c r="D9" s="997">
        <v>2023</v>
      </c>
      <c r="E9" s="961">
        <f>365/365</f>
        <v>1</v>
      </c>
      <c r="F9" s="962"/>
      <c r="G9" s="540"/>
      <c r="H9" s="540">
        <f>'4c- ADIT BOY'!E54</f>
        <v>-830782.57899999991</v>
      </c>
      <c r="I9" s="540"/>
      <c r="J9" s="540"/>
      <c r="K9" s="540"/>
      <c r="L9" s="540"/>
      <c r="M9" s="540"/>
      <c r="N9" s="963">
        <f>'4c- ADIT BOY'!C54</f>
        <v>-830782.57899999991</v>
      </c>
      <c r="O9" s="962"/>
      <c r="P9" s="540"/>
      <c r="Q9" s="540">
        <f>'4c- ADIT BOY'!F54</f>
        <v>0</v>
      </c>
      <c r="R9" s="540"/>
      <c r="S9" s="540"/>
      <c r="T9" s="540"/>
      <c r="U9" s="540"/>
      <c r="V9" s="540"/>
      <c r="W9" s="963">
        <v>0</v>
      </c>
      <c r="X9" s="962"/>
      <c r="Y9" s="540"/>
      <c r="Z9" s="540">
        <f>'4c- ADIT BOY'!G54</f>
        <v>0</v>
      </c>
      <c r="AA9" s="540"/>
      <c r="AB9" s="540"/>
      <c r="AC9" s="540"/>
      <c r="AD9" s="540"/>
      <c r="AE9" s="540"/>
      <c r="AF9" s="963">
        <v>0</v>
      </c>
    </row>
    <row r="10" spans="1:33">
      <c r="A10" s="846">
        <f t="shared" ref="A10:A22" si="0">+A9+1</f>
        <v>2</v>
      </c>
      <c r="B10" s="844" t="s">
        <v>1017</v>
      </c>
      <c r="C10" s="845" t="s">
        <v>105</v>
      </c>
      <c r="D10" s="997">
        <v>2024</v>
      </c>
      <c r="E10" s="961">
        <f>335/365</f>
        <v>0.9178082191780822</v>
      </c>
      <c r="F10" s="962">
        <f>'4b-ADIT Projection Proration'!G10</f>
        <v>-38632.809046893897</v>
      </c>
      <c r="G10" s="540">
        <f>$E10*F10</f>
        <v>-35457.509673176588</v>
      </c>
      <c r="H10" s="540">
        <f>+G10+H9</f>
        <v>-866240.08867317648</v>
      </c>
      <c r="I10" s="534">
        <f>(Deferreds!Z34-Deferreds!W34)/12</f>
        <v>-13393.306166666667</v>
      </c>
      <c r="J10" s="540">
        <f>I10-F10</f>
        <v>25239.502880227228</v>
      </c>
      <c r="K10" s="540">
        <f>IF(J10&gt;=0,+J10,0)</f>
        <v>25239.502880227228</v>
      </c>
      <c r="L10" s="540">
        <f>IF(K10&gt;0,0,IF(I10&lt;0,0,(-(J10)*($E10))))</f>
        <v>0</v>
      </c>
      <c r="M10" s="540">
        <f>IF(K10&gt;0,0,IF(I10&gt;0,0,(-(J10)*($E10))))</f>
        <v>0</v>
      </c>
      <c r="N10" s="963">
        <f>IF(I10&lt;0,N9+M10,N9+$G10+K10-L10)</f>
        <v>-830782.57899999991</v>
      </c>
      <c r="O10" s="962">
        <f>'4b-ADIT Projection Proration'!I10</f>
        <v>0</v>
      </c>
      <c r="P10" s="540">
        <f t="shared" ref="P10:P21" si="1">$E10*O10</f>
        <v>0</v>
      </c>
      <c r="Q10" s="540">
        <f>+P10+Q9</f>
        <v>0</v>
      </c>
      <c r="R10" s="534">
        <v>0</v>
      </c>
      <c r="S10" s="540">
        <f t="shared" ref="S10:S21" si="2">R10-O10</f>
        <v>0</v>
      </c>
      <c r="T10" s="540">
        <f>IF(S10&gt;=0,+S10,0)</f>
        <v>0</v>
      </c>
      <c r="U10" s="540">
        <f t="shared" ref="U10:U21" si="3">IF(T10&gt;0,0,IF(R10&lt;0,0,(-(S10)*($E10))))</f>
        <v>0</v>
      </c>
      <c r="V10" s="540">
        <f t="shared" ref="V10:V21" si="4">IF(T10&gt;0,0,IF(R10&gt;0,0,(-(S10)*($E10))))</f>
        <v>0</v>
      </c>
      <c r="W10" s="963">
        <f>IF(R10&lt;0,W9+V10,W9+P10+T10-U10)</f>
        <v>0</v>
      </c>
      <c r="X10" s="962">
        <f>'4b-ADIT Projection Proration'!K10</f>
        <v>0</v>
      </c>
      <c r="Y10" s="540">
        <f t="shared" ref="Y10:Y21" si="5">$E10*X10</f>
        <v>0</v>
      </c>
      <c r="Z10" s="540">
        <f>+Y10+Z9</f>
        <v>0</v>
      </c>
      <c r="AA10" s="534">
        <v>0</v>
      </c>
      <c r="AB10" s="540">
        <f t="shared" ref="AB10:AB21" si="6">AA10-X10</f>
        <v>0</v>
      </c>
      <c r="AC10" s="540">
        <f>IF(AB10&gt;=0,+AB10,0)</f>
        <v>0</v>
      </c>
      <c r="AD10" s="540">
        <f t="shared" ref="AD10:AD21" si="7">IF(AC10&gt;0,0,IF(AA10&lt;0,0,(-(AB10)*($E10))))</f>
        <v>0</v>
      </c>
      <c r="AE10" s="540">
        <f t="shared" ref="AE10:AE21" si="8">IF(AC10&gt;0,0,IF(AA10&gt;0,0,(-(AB10)*($E10))))</f>
        <v>0</v>
      </c>
      <c r="AF10" s="963">
        <f>IF(AA10&lt;0,AF9+AE10,AF9+Y10+AC10-AD10)</f>
        <v>0</v>
      </c>
    </row>
    <row r="11" spans="1:33">
      <c r="A11" s="846">
        <f t="shared" si="0"/>
        <v>3</v>
      </c>
      <c r="B11" s="844" t="s">
        <v>1017</v>
      </c>
      <c r="C11" s="845" t="s">
        <v>104</v>
      </c>
      <c r="D11" s="1105">
        <v>2024</v>
      </c>
      <c r="E11" s="961">
        <f>307/365</f>
        <v>0.84109589041095889</v>
      </c>
      <c r="F11" s="962">
        <f>'4b-ADIT Projection Proration'!G11</f>
        <v>-38632.809046893897</v>
      </c>
      <c r="G11" s="540">
        <f t="shared" ref="G11:G21" si="9">$E11*F11</f>
        <v>-32493.89692437377</v>
      </c>
      <c r="H11" s="540">
        <f t="shared" ref="H11:H21" si="10">+G11+H10</f>
        <v>-898733.98559755029</v>
      </c>
      <c r="I11" s="534">
        <f>I10</f>
        <v>-13393.306166666667</v>
      </c>
      <c r="J11" s="540">
        <f t="shared" ref="J11:J21" si="11">I11-F11</f>
        <v>25239.502880227228</v>
      </c>
      <c r="K11" s="540">
        <f t="shared" ref="K11:K21" si="12">IF(J11&gt;=0,+J11,0)</f>
        <v>25239.502880227228</v>
      </c>
      <c r="L11" s="540">
        <f t="shared" ref="L11:L21" si="13">IF(K11&gt;0,0,IF(I11&lt;0,0,(-(J11)*($E11))))</f>
        <v>0</v>
      </c>
      <c r="M11" s="540">
        <f t="shared" ref="M11:M21" si="14">IF(K11&gt;0,0,IF(I11&gt;0,0,(-(J11)*($E11))))</f>
        <v>0</v>
      </c>
      <c r="N11" s="963">
        <f>IF(I11&lt;0,N10+M11,N10+$G11+K11-L11)</f>
        <v>-830782.57899999991</v>
      </c>
      <c r="O11" s="962">
        <f>'4b-ADIT Projection Proration'!I11</f>
        <v>0</v>
      </c>
      <c r="P11" s="540">
        <f t="shared" si="1"/>
        <v>0</v>
      </c>
      <c r="Q11" s="540">
        <f t="shared" ref="Q11:Q21" si="15">+P11+Q10</f>
        <v>0</v>
      </c>
      <c r="R11" s="534">
        <v>0</v>
      </c>
      <c r="S11" s="540">
        <f t="shared" si="2"/>
        <v>0</v>
      </c>
      <c r="T11" s="540">
        <f t="shared" ref="T11:T21" si="16">IF(S11&gt;=0,+S11,0)</f>
        <v>0</v>
      </c>
      <c r="U11" s="540">
        <f t="shared" si="3"/>
        <v>0</v>
      </c>
      <c r="V11" s="540">
        <f t="shared" si="4"/>
        <v>0</v>
      </c>
      <c r="W11" s="963">
        <f t="shared" ref="W11:W21" si="17">IF(R11&lt;0,W10+V11,W10+P11+T11-U11)</f>
        <v>0</v>
      </c>
      <c r="X11" s="962">
        <f>'4b-ADIT Projection Proration'!K11</f>
        <v>0</v>
      </c>
      <c r="Y11" s="540">
        <f t="shared" si="5"/>
        <v>0</v>
      </c>
      <c r="Z11" s="540">
        <f t="shared" ref="Z11:Z21" si="18">+Y11+Z10</f>
        <v>0</v>
      </c>
      <c r="AA11" s="534">
        <v>0</v>
      </c>
      <c r="AB11" s="540">
        <f t="shared" si="6"/>
        <v>0</v>
      </c>
      <c r="AC11" s="540">
        <f t="shared" ref="AC11:AC21" si="19">IF(AB11&gt;=0,+AB11,0)</f>
        <v>0</v>
      </c>
      <c r="AD11" s="540">
        <f t="shared" si="7"/>
        <v>0</v>
      </c>
      <c r="AE11" s="540">
        <f t="shared" si="8"/>
        <v>0</v>
      </c>
      <c r="AF11" s="963">
        <f t="shared" ref="AF11:AF21" si="20">IF(AA11&lt;0,AF10+AE11,AF10+Y11+AC11-AD11)</f>
        <v>0</v>
      </c>
    </row>
    <row r="12" spans="1:33">
      <c r="A12" s="846">
        <f t="shared" si="0"/>
        <v>4</v>
      </c>
      <c r="B12" s="844" t="s">
        <v>1017</v>
      </c>
      <c r="C12" s="845" t="s">
        <v>103</v>
      </c>
      <c r="D12" s="1105">
        <v>2024</v>
      </c>
      <c r="E12" s="961">
        <f>276/365</f>
        <v>0.75616438356164384</v>
      </c>
      <c r="F12" s="962">
        <f>'4b-ADIT Projection Proration'!G12</f>
        <v>-38632.809046893897</v>
      </c>
      <c r="G12" s="540">
        <f>$E12*F12</f>
        <v>-29212.754238199221</v>
      </c>
      <c r="H12" s="540">
        <f t="shared" si="10"/>
        <v>-927946.7398357495</v>
      </c>
      <c r="I12" s="534">
        <f t="shared" ref="I12:I21" si="21">I11</f>
        <v>-13393.306166666667</v>
      </c>
      <c r="J12" s="540">
        <f t="shared" si="11"/>
        <v>25239.502880227228</v>
      </c>
      <c r="K12" s="540">
        <f t="shared" si="12"/>
        <v>25239.502880227228</v>
      </c>
      <c r="L12" s="540">
        <f t="shared" si="13"/>
        <v>0</v>
      </c>
      <c r="M12" s="540">
        <f t="shared" si="14"/>
        <v>0</v>
      </c>
      <c r="N12" s="963">
        <f t="shared" ref="N12:N20" si="22">IF(I12&lt;0,N11+M12,N11+$G12+K12-L12)</f>
        <v>-830782.57899999991</v>
      </c>
      <c r="O12" s="962">
        <f>'4b-ADIT Projection Proration'!I12</f>
        <v>0</v>
      </c>
      <c r="P12" s="540">
        <f t="shared" si="1"/>
        <v>0</v>
      </c>
      <c r="Q12" s="540">
        <f t="shared" si="15"/>
        <v>0</v>
      </c>
      <c r="R12" s="534">
        <v>0</v>
      </c>
      <c r="S12" s="540">
        <f t="shared" si="2"/>
        <v>0</v>
      </c>
      <c r="T12" s="540">
        <f t="shared" si="16"/>
        <v>0</v>
      </c>
      <c r="U12" s="540">
        <f t="shared" si="3"/>
        <v>0</v>
      </c>
      <c r="V12" s="540">
        <f t="shared" si="4"/>
        <v>0</v>
      </c>
      <c r="W12" s="963">
        <f t="shared" si="17"/>
        <v>0</v>
      </c>
      <c r="X12" s="962">
        <f>'4b-ADIT Projection Proration'!K12</f>
        <v>0</v>
      </c>
      <c r="Y12" s="540">
        <f t="shared" si="5"/>
        <v>0</v>
      </c>
      <c r="Z12" s="540">
        <f t="shared" si="18"/>
        <v>0</v>
      </c>
      <c r="AA12" s="534">
        <v>0</v>
      </c>
      <c r="AB12" s="540">
        <f t="shared" si="6"/>
        <v>0</v>
      </c>
      <c r="AC12" s="540">
        <f t="shared" si="19"/>
        <v>0</v>
      </c>
      <c r="AD12" s="540">
        <f t="shared" si="7"/>
        <v>0</v>
      </c>
      <c r="AE12" s="540">
        <f t="shared" si="8"/>
        <v>0</v>
      </c>
      <c r="AF12" s="963">
        <f t="shared" si="20"/>
        <v>0</v>
      </c>
    </row>
    <row r="13" spans="1:33">
      <c r="A13" s="846">
        <f t="shared" si="0"/>
        <v>5</v>
      </c>
      <c r="B13" s="844" t="s">
        <v>1017</v>
      </c>
      <c r="C13" s="845" t="s">
        <v>95</v>
      </c>
      <c r="D13" s="1105">
        <v>2024</v>
      </c>
      <c r="E13" s="961">
        <f>246/365</f>
        <v>0.67397260273972603</v>
      </c>
      <c r="F13" s="962">
        <f>'4b-ADIT Projection Proration'!G13</f>
        <v>-38632.809046893897</v>
      </c>
      <c r="G13" s="540">
        <f t="shared" si="9"/>
        <v>-26037.454864481915</v>
      </c>
      <c r="H13" s="540">
        <f t="shared" si="10"/>
        <v>-953984.19470023143</v>
      </c>
      <c r="I13" s="534">
        <f t="shared" si="21"/>
        <v>-13393.306166666667</v>
      </c>
      <c r="J13" s="540">
        <f t="shared" si="11"/>
        <v>25239.502880227228</v>
      </c>
      <c r="K13" s="540">
        <f t="shared" si="12"/>
        <v>25239.502880227228</v>
      </c>
      <c r="L13" s="540">
        <f t="shared" si="13"/>
        <v>0</v>
      </c>
      <c r="M13" s="540">
        <f t="shared" si="14"/>
        <v>0</v>
      </c>
      <c r="N13" s="963">
        <f t="shared" si="22"/>
        <v>-830782.57899999991</v>
      </c>
      <c r="O13" s="962">
        <f>'4b-ADIT Projection Proration'!I13</f>
        <v>0</v>
      </c>
      <c r="P13" s="540">
        <f t="shared" si="1"/>
        <v>0</v>
      </c>
      <c r="Q13" s="540">
        <f t="shared" si="15"/>
        <v>0</v>
      </c>
      <c r="R13" s="534">
        <v>0</v>
      </c>
      <c r="S13" s="540">
        <f t="shared" si="2"/>
        <v>0</v>
      </c>
      <c r="T13" s="540">
        <f t="shared" si="16"/>
        <v>0</v>
      </c>
      <c r="U13" s="540">
        <f t="shared" si="3"/>
        <v>0</v>
      </c>
      <c r="V13" s="540">
        <f t="shared" si="4"/>
        <v>0</v>
      </c>
      <c r="W13" s="963">
        <f t="shared" si="17"/>
        <v>0</v>
      </c>
      <c r="X13" s="962">
        <f>'4b-ADIT Projection Proration'!K13</f>
        <v>0</v>
      </c>
      <c r="Y13" s="540">
        <f t="shared" si="5"/>
        <v>0</v>
      </c>
      <c r="Z13" s="540">
        <f t="shared" si="18"/>
        <v>0</v>
      </c>
      <c r="AA13" s="534">
        <v>0</v>
      </c>
      <c r="AB13" s="540">
        <f t="shared" si="6"/>
        <v>0</v>
      </c>
      <c r="AC13" s="540">
        <f t="shared" si="19"/>
        <v>0</v>
      </c>
      <c r="AD13" s="540">
        <f t="shared" si="7"/>
        <v>0</v>
      </c>
      <c r="AE13" s="540">
        <f t="shared" si="8"/>
        <v>0</v>
      </c>
      <c r="AF13" s="963">
        <f t="shared" si="20"/>
        <v>0</v>
      </c>
    </row>
    <row r="14" spans="1:33">
      <c r="A14" s="846">
        <f t="shared" si="0"/>
        <v>6</v>
      </c>
      <c r="B14" s="844" t="s">
        <v>1017</v>
      </c>
      <c r="C14" s="845" t="s">
        <v>92</v>
      </c>
      <c r="D14" s="1105">
        <v>2024</v>
      </c>
      <c r="E14" s="961">
        <f>215/365</f>
        <v>0.58904109589041098</v>
      </c>
      <c r="F14" s="962">
        <f>'4b-ADIT Projection Proration'!G14</f>
        <v>-38632.809046893897</v>
      </c>
      <c r="G14" s="540">
        <f t="shared" si="9"/>
        <v>-22756.312178307366</v>
      </c>
      <c r="H14" s="540">
        <f t="shared" si="10"/>
        <v>-976740.50687853876</v>
      </c>
      <c r="I14" s="534">
        <f t="shared" si="21"/>
        <v>-13393.306166666667</v>
      </c>
      <c r="J14" s="540">
        <f t="shared" si="11"/>
        <v>25239.502880227228</v>
      </c>
      <c r="K14" s="540">
        <f t="shared" si="12"/>
        <v>25239.502880227228</v>
      </c>
      <c r="L14" s="540">
        <f t="shared" si="13"/>
        <v>0</v>
      </c>
      <c r="M14" s="540">
        <f t="shared" si="14"/>
        <v>0</v>
      </c>
      <c r="N14" s="963">
        <f t="shared" si="22"/>
        <v>-830782.57899999991</v>
      </c>
      <c r="O14" s="962">
        <f>'4b-ADIT Projection Proration'!I14</f>
        <v>0</v>
      </c>
      <c r="P14" s="540">
        <f t="shared" si="1"/>
        <v>0</v>
      </c>
      <c r="Q14" s="540">
        <f t="shared" si="15"/>
        <v>0</v>
      </c>
      <c r="R14" s="534">
        <v>0</v>
      </c>
      <c r="S14" s="540">
        <f t="shared" si="2"/>
        <v>0</v>
      </c>
      <c r="T14" s="540">
        <f t="shared" si="16"/>
        <v>0</v>
      </c>
      <c r="U14" s="540">
        <f t="shared" si="3"/>
        <v>0</v>
      </c>
      <c r="V14" s="540">
        <f t="shared" si="4"/>
        <v>0</v>
      </c>
      <c r="W14" s="963">
        <f t="shared" si="17"/>
        <v>0</v>
      </c>
      <c r="X14" s="962">
        <f>'4b-ADIT Projection Proration'!K14</f>
        <v>0</v>
      </c>
      <c r="Y14" s="540">
        <f t="shared" si="5"/>
        <v>0</v>
      </c>
      <c r="Z14" s="540">
        <f t="shared" si="18"/>
        <v>0</v>
      </c>
      <c r="AA14" s="534">
        <v>0</v>
      </c>
      <c r="AB14" s="540">
        <f t="shared" si="6"/>
        <v>0</v>
      </c>
      <c r="AC14" s="540">
        <f t="shared" si="19"/>
        <v>0</v>
      </c>
      <c r="AD14" s="540">
        <f t="shared" si="7"/>
        <v>0</v>
      </c>
      <c r="AE14" s="540">
        <f t="shared" si="8"/>
        <v>0</v>
      </c>
      <c r="AF14" s="963">
        <f t="shared" si="20"/>
        <v>0</v>
      </c>
    </row>
    <row r="15" spans="1:33">
      <c r="A15" s="846">
        <f t="shared" si="0"/>
        <v>7</v>
      </c>
      <c r="B15" s="844" t="s">
        <v>1017</v>
      </c>
      <c r="C15" s="845" t="s">
        <v>145</v>
      </c>
      <c r="D15" s="1105">
        <v>2024</v>
      </c>
      <c r="E15" s="961">
        <f>185/365</f>
        <v>0.50684931506849318</v>
      </c>
      <c r="F15" s="962">
        <f>'4b-ADIT Projection Proration'!G15</f>
        <v>-38632.809046893897</v>
      </c>
      <c r="G15" s="540">
        <f t="shared" si="9"/>
        <v>-19581.01280459006</v>
      </c>
      <c r="H15" s="540">
        <f t="shared" si="10"/>
        <v>-996321.5196831288</v>
      </c>
      <c r="I15" s="534">
        <f t="shared" si="21"/>
        <v>-13393.306166666667</v>
      </c>
      <c r="J15" s="540">
        <f t="shared" si="11"/>
        <v>25239.502880227228</v>
      </c>
      <c r="K15" s="540">
        <f t="shared" si="12"/>
        <v>25239.502880227228</v>
      </c>
      <c r="L15" s="540">
        <f t="shared" si="13"/>
        <v>0</v>
      </c>
      <c r="M15" s="540">
        <f t="shared" si="14"/>
        <v>0</v>
      </c>
      <c r="N15" s="963">
        <f t="shared" si="22"/>
        <v>-830782.57899999991</v>
      </c>
      <c r="O15" s="962">
        <f>'4b-ADIT Projection Proration'!I15</f>
        <v>0</v>
      </c>
      <c r="P15" s="540">
        <f t="shared" si="1"/>
        <v>0</v>
      </c>
      <c r="Q15" s="540">
        <f t="shared" si="15"/>
        <v>0</v>
      </c>
      <c r="R15" s="534">
        <v>0</v>
      </c>
      <c r="S15" s="540">
        <f t="shared" si="2"/>
        <v>0</v>
      </c>
      <c r="T15" s="540">
        <f t="shared" si="16"/>
        <v>0</v>
      </c>
      <c r="U15" s="540">
        <f t="shared" si="3"/>
        <v>0</v>
      </c>
      <c r="V15" s="540">
        <f t="shared" si="4"/>
        <v>0</v>
      </c>
      <c r="W15" s="963">
        <f t="shared" si="17"/>
        <v>0</v>
      </c>
      <c r="X15" s="962">
        <f>'4b-ADIT Projection Proration'!K15</f>
        <v>0</v>
      </c>
      <c r="Y15" s="540">
        <f t="shared" si="5"/>
        <v>0</v>
      </c>
      <c r="Z15" s="540">
        <f t="shared" si="18"/>
        <v>0</v>
      </c>
      <c r="AA15" s="534">
        <v>0</v>
      </c>
      <c r="AB15" s="540">
        <f t="shared" si="6"/>
        <v>0</v>
      </c>
      <c r="AC15" s="540">
        <f t="shared" si="19"/>
        <v>0</v>
      </c>
      <c r="AD15" s="540">
        <f t="shared" si="7"/>
        <v>0</v>
      </c>
      <c r="AE15" s="540">
        <f t="shared" si="8"/>
        <v>0</v>
      </c>
      <c r="AF15" s="963">
        <f t="shared" si="20"/>
        <v>0</v>
      </c>
    </row>
    <row r="16" spans="1:33">
      <c r="A16" s="846">
        <f t="shared" si="0"/>
        <v>8</v>
      </c>
      <c r="B16" s="844" t="s">
        <v>1017</v>
      </c>
      <c r="C16" s="845" t="s">
        <v>102</v>
      </c>
      <c r="D16" s="1105">
        <v>2024</v>
      </c>
      <c r="E16" s="961">
        <f>154/365</f>
        <v>0.42191780821917807</v>
      </c>
      <c r="F16" s="962">
        <f>'4b-ADIT Projection Proration'!G16</f>
        <v>-38632.809046893897</v>
      </c>
      <c r="G16" s="540">
        <f t="shared" si="9"/>
        <v>-16299.870118415507</v>
      </c>
      <c r="H16" s="540">
        <f t="shared" si="10"/>
        <v>-1012621.3898015444</v>
      </c>
      <c r="I16" s="534">
        <f t="shared" si="21"/>
        <v>-13393.306166666667</v>
      </c>
      <c r="J16" s="540">
        <f t="shared" si="11"/>
        <v>25239.502880227228</v>
      </c>
      <c r="K16" s="540">
        <f t="shared" si="12"/>
        <v>25239.502880227228</v>
      </c>
      <c r="L16" s="540">
        <f t="shared" si="13"/>
        <v>0</v>
      </c>
      <c r="M16" s="540">
        <f t="shared" si="14"/>
        <v>0</v>
      </c>
      <c r="N16" s="963">
        <f t="shared" si="22"/>
        <v>-830782.57899999991</v>
      </c>
      <c r="O16" s="962">
        <f>'4b-ADIT Projection Proration'!I16</f>
        <v>0</v>
      </c>
      <c r="P16" s="540">
        <f t="shared" si="1"/>
        <v>0</v>
      </c>
      <c r="Q16" s="540">
        <f t="shared" si="15"/>
        <v>0</v>
      </c>
      <c r="R16" s="534">
        <v>0</v>
      </c>
      <c r="S16" s="540">
        <f t="shared" si="2"/>
        <v>0</v>
      </c>
      <c r="T16" s="540">
        <f t="shared" si="16"/>
        <v>0</v>
      </c>
      <c r="U16" s="540">
        <f t="shared" si="3"/>
        <v>0</v>
      </c>
      <c r="V16" s="540">
        <f t="shared" si="4"/>
        <v>0</v>
      </c>
      <c r="W16" s="963">
        <f t="shared" si="17"/>
        <v>0</v>
      </c>
      <c r="X16" s="962">
        <f>'4b-ADIT Projection Proration'!K16</f>
        <v>0</v>
      </c>
      <c r="Y16" s="540">
        <f t="shared" si="5"/>
        <v>0</v>
      </c>
      <c r="Z16" s="540">
        <f t="shared" si="18"/>
        <v>0</v>
      </c>
      <c r="AA16" s="534">
        <v>0</v>
      </c>
      <c r="AB16" s="540">
        <f t="shared" si="6"/>
        <v>0</v>
      </c>
      <c r="AC16" s="540">
        <f t="shared" si="19"/>
        <v>0</v>
      </c>
      <c r="AD16" s="540">
        <f t="shared" si="7"/>
        <v>0</v>
      </c>
      <c r="AE16" s="540">
        <f t="shared" si="8"/>
        <v>0</v>
      </c>
      <c r="AF16" s="963">
        <f t="shared" si="20"/>
        <v>0</v>
      </c>
    </row>
    <row r="17" spans="1:33" s="845" customFormat="1">
      <c r="A17" s="846">
        <f t="shared" si="0"/>
        <v>9</v>
      </c>
      <c r="B17" s="844" t="s">
        <v>1017</v>
      </c>
      <c r="C17" s="845" t="s">
        <v>101</v>
      </c>
      <c r="D17" s="1105">
        <v>2024</v>
      </c>
      <c r="E17" s="961">
        <f>123/365</f>
        <v>0.33698630136986302</v>
      </c>
      <c r="F17" s="962">
        <f>'4b-ADIT Projection Proration'!G17</f>
        <v>-38632.809046893897</v>
      </c>
      <c r="G17" s="540">
        <f t="shared" si="9"/>
        <v>-13018.727432240958</v>
      </c>
      <c r="H17" s="540">
        <f t="shared" si="10"/>
        <v>-1025640.1172337853</v>
      </c>
      <c r="I17" s="534">
        <f>I16</f>
        <v>-13393.306166666667</v>
      </c>
      <c r="J17" s="540">
        <f t="shared" si="11"/>
        <v>25239.502880227228</v>
      </c>
      <c r="K17" s="540">
        <f t="shared" si="12"/>
        <v>25239.502880227228</v>
      </c>
      <c r="L17" s="540">
        <f t="shared" si="13"/>
        <v>0</v>
      </c>
      <c r="M17" s="540">
        <f t="shared" si="14"/>
        <v>0</v>
      </c>
      <c r="N17" s="963">
        <f t="shared" si="22"/>
        <v>-830782.57899999991</v>
      </c>
      <c r="O17" s="962">
        <f>'4b-ADIT Projection Proration'!I17</f>
        <v>0</v>
      </c>
      <c r="P17" s="540">
        <f t="shared" si="1"/>
        <v>0</v>
      </c>
      <c r="Q17" s="540">
        <f t="shared" si="15"/>
        <v>0</v>
      </c>
      <c r="R17" s="534">
        <v>0</v>
      </c>
      <c r="S17" s="540">
        <f t="shared" si="2"/>
        <v>0</v>
      </c>
      <c r="T17" s="540">
        <f t="shared" si="16"/>
        <v>0</v>
      </c>
      <c r="U17" s="540">
        <f t="shared" si="3"/>
        <v>0</v>
      </c>
      <c r="V17" s="540">
        <f t="shared" si="4"/>
        <v>0</v>
      </c>
      <c r="W17" s="963">
        <f t="shared" si="17"/>
        <v>0</v>
      </c>
      <c r="X17" s="962">
        <f>'4b-ADIT Projection Proration'!K17</f>
        <v>0</v>
      </c>
      <c r="Y17" s="540">
        <f t="shared" si="5"/>
        <v>0</v>
      </c>
      <c r="Z17" s="540">
        <f t="shared" si="18"/>
        <v>0</v>
      </c>
      <c r="AA17" s="534">
        <v>0</v>
      </c>
      <c r="AB17" s="540">
        <f t="shared" si="6"/>
        <v>0</v>
      </c>
      <c r="AC17" s="540">
        <f t="shared" si="19"/>
        <v>0</v>
      </c>
      <c r="AD17" s="540">
        <f t="shared" si="7"/>
        <v>0</v>
      </c>
      <c r="AE17" s="540">
        <f t="shared" si="8"/>
        <v>0</v>
      </c>
      <c r="AF17" s="963">
        <f t="shared" si="20"/>
        <v>0</v>
      </c>
    </row>
    <row r="18" spans="1:33" s="845" customFormat="1">
      <c r="A18" s="846">
        <f t="shared" si="0"/>
        <v>10</v>
      </c>
      <c r="B18" s="844" t="s">
        <v>1017</v>
      </c>
      <c r="C18" s="845" t="s">
        <v>100</v>
      </c>
      <c r="D18" s="1105">
        <v>2024</v>
      </c>
      <c r="E18" s="961">
        <f>93/365</f>
        <v>0.25479452054794521</v>
      </c>
      <c r="F18" s="962">
        <f>'4b-ADIT Projection Proration'!G18</f>
        <v>-38632.809046893897</v>
      </c>
      <c r="G18" s="540">
        <f t="shared" si="9"/>
        <v>-9843.4280585236502</v>
      </c>
      <c r="H18" s="540">
        <f t="shared" si="10"/>
        <v>-1035483.545292309</v>
      </c>
      <c r="I18" s="534">
        <f t="shared" si="21"/>
        <v>-13393.306166666667</v>
      </c>
      <c r="J18" s="540">
        <f>I18-F18</f>
        <v>25239.502880227228</v>
      </c>
      <c r="K18" s="540">
        <f t="shared" si="12"/>
        <v>25239.502880227228</v>
      </c>
      <c r="L18" s="540">
        <f t="shared" si="13"/>
        <v>0</v>
      </c>
      <c r="M18" s="540">
        <f t="shared" si="14"/>
        <v>0</v>
      </c>
      <c r="N18" s="963">
        <f t="shared" si="22"/>
        <v>-830782.57899999991</v>
      </c>
      <c r="O18" s="962">
        <f>'4b-ADIT Projection Proration'!I18</f>
        <v>0</v>
      </c>
      <c r="P18" s="540">
        <f t="shared" si="1"/>
        <v>0</v>
      </c>
      <c r="Q18" s="540">
        <f t="shared" si="15"/>
        <v>0</v>
      </c>
      <c r="R18" s="534">
        <v>0</v>
      </c>
      <c r="S18" s="540">
        <f t="shared" si="2"/>
        <v>0</v>
      </c>
      <c r="T18" s="540">
        <f t="shared" si="16"/>
        <v>0</v>
      </c>
      <c r="U18" s="540">
        <f t="shared" si="3"/>
        <v>0</v>
      </c>
      <c r="V18" s="540">
        <f t="shared" si="4"/>
        <v>0</v>
      </c>
      <c r="W18" s="963">
        <f t="shared" si="17"/>
        <v>0</v>
      </c>
      <c r="X18" s="962">
        <f>'4b-ADIT Projection Proration'!K18</f>
        <v>0</v>
      </c>
      <c r="Y18" s="540">
        <f t="shared" si="5"/>
        <v>0</v>
      </c>
      <c r="Z18" s="540">
        <f t="shared" si="18"/>
        <v>0</v>
      </c>
      <c r="AA18" s="534">
        <v>0</v>
      </c>
      <c r="AB18" s="540">
        <f t="shared" si="6"/>
        <v>0</v>
      </c>
      <c r="AC18" s="540">
        <f t="shared" si="19"/>
        <v>0</v>
      </c>
      <c r="AD18" s="540">
        <f t="shared" si="7"/>
        <v>0</v>
      </c>
      <c r="AE18" s="540">
        <f t="shared" si="8"/>
        <v>0</v>
      </c>
      <c r="AF18" s="963">
        <f t="shared" si="20"/>
        <v>0</v>
      </c>
    </row>
    <row r="19" spans="1:33">
      <c r="A19" s="846">
        <f t="shared" si="0"/>
        <v>11</v>
      </c>
      <c r="B19" s="844" t="s">
        <v>1017</v>
      </c>
      <c r="C19" s="845" t="s">
        <v>106</v>
      </c>
      <c r="D19" s="1105">
        <v>2024</v>
      </c>
      <c r="E19" s="961">
        <f>62/365</f>
        <v>0.16986301369863013</v>
      </c>
      <c r="F19" s="962">
        <f>'4b-ADIT Projection Proration'!G19</f>
        <v>-38632.809046893897</v>
      </c>
      <c r="G19" s="540">
        <f t="shared" si="9"/>
        <v>-6562.2853723490998</v>
      </c>
      <c r="H19" s="540">
        <f t="shared" si="10"/>
        <v>-1042045.8306646581</v>
      </c>
      <c r="I19" s="534">
        <f t="shared" si="21"/>
        <v>-13393.306166666667</v>
      </c>
      <c r="J19" s="540">
        <f t="shared" si="11"/>
        <v>25239.502880227228</v>
      </c>
      <c r="K19" s="540">
        <f t="shared" si="12"/>
        <v>25239.502880227228</v>
      </c>
      <c r="L19" s="540">
        <f t="shared" si="13"/>
        <v>0</v>
      </c>
      <c r="M19" s="540">
        <f t="shared" si="14"/>
        <v>0</v>
      </c>
      <c r="N19" s="963">
        <f t="shared" si="22"/>
        <v>-830782.57899999991</v>
      </c>
      <c r="O19" s="962">
        <f>'4b-ADIT Projection Proration'!I19</f>
        <v>0</v>
      </c>
      <c r="P19" s="540">
        <f t="shared" si="1"/>
        <v>0</v>
      </c>
      <c r="Q19" s="540">
        <f t="shared" si="15"/>
        <v>0</v>
      </c>
      <c r="R19" s="534">
        <v>0</v>
      </c>
      <c r="S19" s="540">
        <f t="shared" si="2"/>
        <v>0</v>
      </c>
      <c r="T19" s="540">
        <f t="shared" si="16"/>
        <v>0</v>
      </c>
      <c r="U19" s="540">
        <f t="shared" si="3"/>
        <v>0</v>
      </c>
      <c r="V19" s="540">
        <f t="shared" si="4"/>
        <v>0</v>
      </c>
      <c r="W19" s="963">
        <f t="shared" si="17"/>
        <v>0</v>
      </c>
      <c r="X19" s="962">
        <f>'4b-ADIT Projection Proration'!K19</f>
        <v>0</v>
      </c>
      <c r="Y19" s="540">
        <f t="shared" si="5"/>
        <v>0</v>
      </c>
      <c r="Z19" s="540">
        <f t="shared" si="18"/>
        <v>0</v>
      </c>
      <c r="AA19" s="534">
        <v>0</v>
      </c>
      <c r="AB19" s="540">
        <f t="shared" si="6"/>
        <v>0</v>
      </c>
      <c r="AC19" s="540">
        <f t="shared" si="19"/>
        <v>0</v>
      </c>
      <c r="AD19" s="540">
        <f t="shared" si="7"/>
        <v>0</v>
      </c>
      <c r="AE19" s="540">
        <f t="shared" si="8"/>
        <v>0</v>
      </c>
      <c r="AF19" s="963">
        <f t="shared" si="20"/>
        <v>0</v>
      </c>
    </row>
    <row r="20" spans="1:33">
      <c r="A20" s="846">
        <f t="shared" si="0"/>
        <v>12</v>
      </c>
      <c r="B20" s="844" t="s">
        <v>1017</v>
      </c>
      <c r="C20" s="845" t="s">
        <v>99</v>
      </c>
      <c r="D20" s="1105">
        <v>2024</v>
      </c>
      <c r="E20" s="961">
        <f>32/365</f>
        <v>8.7671232876712329E-2</v>
      </c>
      <c r="F20" s="962">
        <f>'4b-ADIT Projection Proration'!G20</f>
        <v>-38632.809046893897</v>
      </c>
      <c r="G20" s="540">
        <f t="shared" si="9"/>
        <v>-3386.9859986317938</v>
      </c>
      <c r="H20" s="540">
        <f t="shared" si="10"/>
        <v>-1045432.8166632899</v>
      </c>
      <c r="I20" s="534">
        <f t="shared" si="21"/>
        <v>-13393.306166666667</v>
      </c>
      <c r="J20" s="540">
        <f t="shared" si="11"/>
        <v>25239.502880227228</v>
      </c>
      <c r="K20" s="540">
        <f t="shared" si="12"/>
        <v>25239.502880227228</v>
      </c>
      <c r="L20" s="540">
        <f t="shared" si="13"/>
        <v>0</v>
      </c>
      <c r="M20" s="540">
        <f t="shared" si="14"/>
        <v>0</v>
      </c>
      <c r="N20" s="963">
        <f t="shared" si="22"/>
        <v>-830782.57899999991</v>
      </c>
      <c r="O20" s="962">
        <f>'4b-ADIT Projection Proration'!I20</f>
        <v>0</v>
      </c>
      <c r="P20" s="540">
        <f t="shared" si="1"/>
        <v>0</v>
      </c>
      <c r="Q20" s="540">
        <f t="shared" si="15"/>
        <v>0</v>
      </c>
      <c r="R20" s="534">
        <v>0</v>
      </c>
      <c r="S20" s="540">
        <f t="shared" si="2"/>
        <v>0</v>
      </c>
      <c r="T20" s="540">
        <f t="shared" si="16"/>
        <v>0</v>
      </c>
      <c r="U20" s="540">
        <f t="shared" si="3"/>
        <v>0</v>
      </c>
      <c r="V20" s="540">
        <f t="shared" si="4"/>
        <v>0</v>
      </c>
      <c r="W20" s="963">
        <f t="shared" si="17"/>
        <v>0</v>
      </c>
      <c r="X20" s="962">
        <f>'4b-ADIT Projection Proration'!K20</f>
        <v>0</v>
      </c>
      <c r="Y20" s="540">
        <f t="shared" si="5"/>
        <v>0</v>
      </c>
      <c r="Z20" s="540">
        <f t="shared" si="18"/>
        <v>0</v>
      </c>
      <c r="AA20" s="534">
        <v>0</v>
      </c>
      <c r="AB20" s="540">
        <f t="shared" si="6"/>
        <v>0</v>
      </c>
      <c r="AC20" s="540">
        <f t="shared" si="19"/>
        <v>0</v>
      </c>
      <c r="AD20" s="540">
        <f t="shared" si="7"/>
        <v>0</v>
      </c>
      <c r="AE20" s="540">
        <f t="shared" si="8"/>
        <v>0</v>
      </c>
      <c r="AF20" s="963">
        <f t="shared" si="20"/>
        <v>0</v>
      </c>
    </row>
    <row r="21" spans="1:33">
      <c r="A21" s="846">
        <f t="shared" si="0"/>
        <v>13</v>
      </c>
      <c r="B21" s="844" t="s">
        <v>1017</v>
      </c>
      <c r="C21" s="845" t="s">
        <v>98</v>
      </c>
      <c r="D21" s="1105">
        <v>2024</v>
      </c>
      <c r="E21" s="961">
        <f>1/365</f>
        <v>2.7397260273972603E-3</v>
      </c>
      <c r="F21" s="964">
        <f>'4b-ADIT Projection Proration'!G21</f>
        <v>-38632.809046893897</v>
      </c>
      <c r="G21" s="965">
        <f t="shared" si="9"/>
        <v>-105.84331245724356</v>
      </c>
      <c r="H21" s="965">
        <f t="shared" si="10"/>
        <v>-1045538.6599757471</v>
      </c>
      <c r="I21" s="536">
        <f t="shared" si="21"/>
        <v>-13393.306166666667</v>
      </c>
      <c r="J21" s="965">
        <f t="shared" si="11"/>
        <v>25239.502880227228</v>
      </c>
      <c r="K21" s="965">
        <f t="shared" si="12"/>
        <v>25239.502880227228</v>
      </c>
      <c r="L21" s="965">
        <f t="shared" si="13"/>
        <v>0</v>
      </c>
      <c r="M21" s="965">
        <f t="shared" si="14"/>
        <v>0</v>
      </c>
      <c r="N21" s="966">
        <f>IF(I21&lt;0,N20+M21,N20+$G21+K21-L21)</f>
        <v>-830782.57899999991</v>
      </c>
      <c r="O21" s="964">
        <f>'4b-ADIT Projection Proration'!I21</f>
        <v>0</v>
      </c>
      <c r="P21" s="965">
        <f t="shared" si="1"/>
        <v>0</v>
      </c>
      <c r="Q21" s="965">
        <f t="shared" si="15"/>
        <v>0</v>
      </c>
      <c r="R21" s="536">
        <v>0</v>
      </c>
      <c r="S21" s="965">
        <f t="shared" si="2"/>
        <v>0</v>
      </c>
      <c r="T21" s="965">
        <f t="shared" si="16"/>
        <v>0</v>
      </c>
      <c r="U21" s="965">
        <f t="shared" si="3"/>
        <v>0</v>
      </c>
      <c r="V21" s="965">
        <f t="shared" si="4"/>
        <v>0</v>
      </c>
      <c r="W21" s="966">
        <f t="shared" si="17"/>
        <v>0</v>
      </c>
      <c r="X21" s="964">
        <f>'4b-ADIT Projection Proration'!K21</f>
        <v>0</v>
      </c>
      <c r="Y21" s="965">
        <f t="shared" si="5"/>
        <v>0</v>
      </c>
      <c r="Z21" s="965">
        <f t="shared" si="18"/>
        <v>0</v>
      </c>
      <c r="AA21" s="536">
        <v>0</v>
      </c>
      <c r="AB21" s="965">
        <f t="shared" si="6"/>
        <v>0</v>
      </c>
      <c r="AC21" s="965">
        <f t="shared" si="19"/>
        <v>0</v>
      </c>
      <c r="AD21" s="965">
        <f t="shared" si="7"/>
        <v>0</v>
      </c>
      <c r="AE21" s="965">
        <f t="shared" si="8"/>
        <v>0</v>
      </c>
      <c r="AF21" s="966">
        <f t="shared" si="20"/>
        <v>0</v>
      </c>
    </row>
    <row r="22" spans="1:33">
      <c r="A22" s="846">
        <f t="shared" si="0"/>
        <v>14</v>
      </c>
      <c r="B22" s="847" t="s">
        <v>1018</v>
      </c>
      <c r="C22" s="845"/>
      <c r="D22" s="759"/>
      <c r="E22" s="845"/>
      <c r="F22" s="962">
        <f t="shared" ref="F22:L22" si="23">SUM(F9:F21)</f>
        <v>-463593.7085627268</v>
      </c>
      <c r="G22" s="540">
        <f t="shared" si="23"/>
        <v>-214756.0809757472</v>
      </c>
      <c r="H22" s="540"/>
      <c r="I22" s="540">
        <f t="shared" si="23"/>
        <v>-160719.674</v>
      </c>
      <c r="J22" s="540">
        <f>SUM(J9:J21)</f>
        <v>302874.03456272674</v>
      </c>
      <c r="K22" s="540">
        <f t="shared" si="23"/>
        <v>302874.03456272674</v>
      </c>
      <c r="L22" s="540">
        <f t="shared" si="23"/>
        <v>0</v>
      </c>
      <c r="M22" s="540">
        <f>SUM(M9:M21)</f>
        <v>0</v>
      </c>
      <c r="N22" s="963"/>
      <c r="O22" s="962">
        <f t="shared" ref="O22:P22" si="24">SUM(O9:O21)</f>
        <v>0</v>
      </c>
      <c r="P22" s="540">
        <f t="shared" si="24"/>
        <v>0</v>
      </c>
      <c r="Q22" s="540"/>
      <c r="R22" s="540">
        <f t="shared" ref="R22:V22" si="25">SUM(R9:R21)</f>
        <v>0</v>
      </c>
      <c r="S22" s="540">
        <f t="shared" si="25"/>
        <v>0</v>
      </c>
      <c r="T22" s="540">
        <f t="shared" si="25"/>
        <v>0</v>
      </c>
      <c r="U22" s="540">
        <f t="shared" si="25"/>
        <v>0</v>
      </c>
      <c r="V22" s="540">
        <f t="shared" si="25"/>
        <v>0</v>
      </c>
      <c r="W22" s="963"/>
      <c r="X22" s="962">
        <f t="shared" ref="X22:Y22" si="26">SUM(X9:X21)</f>
        <v>0</v>
      </c>
      <c r="Y22" s="540">
        <f t="shared" si="26"/>
        <v>0</v>
      </c>
      <c r="Z22" s="540"/>
      <c r="AA22" s="540">
        <f t="shared" ref="AA22:AE22" si="27">SUM(AA9:AA21)</f>
        <v>0</v>
      </c>
      <c r="AB22" s="540">
        <f t="shared" si="27"/>
        <v>0</v>
      </c>
      <c r="AC22" s="540">
        <f t="shared" si="27"/>
        <v>0</v>
      </c>
      <c r="AD22" s="540">
        <f t="shared" si="27"/>
        <v>0</v>
      </c>
      <c r="AE22" s="540">
        <f t="shared" si="27"/>
        <v>0</v>
      </c>
      <c r="AF22" s="963"/>
    </row>
    <row r="23" spans="1:33">
      <c r="A23" s="846"/>
      <c r="B23" s="847"/>
      <c r="C23" s="845"/>
      <c r="D23" s="845"/>
      <c r="E23" s="845"/>
      <c r="F23" s="962"/>
      <c r="G23" s="540"/>
      <c r="H23" s="540"/>
      <c r="I23" s="540"/>
      <c r="J23" s="540"/>
      <c r="K23" s="540"/>
      <c r="L23" s="540"/>
      <c r="M23" s="540"/>
      <c r="N23" s="963"/>
      <c r="O23" s="962"/>
      <c r="P23" s="540"/>
      <c r="Q23" s="540"/>
      <c r="R23" s="540"/>
      <c r="S23" s="540"/>
      <c r="T23" s="540"/>
      <c r="U23" s="540"/>
      <c r="V23" s="540"/>
      <c r="W23" s="963"/>
      <c r="X23" s="962"/>
      <c r="Y23" s="540"/>
      <c r="Z23" s="540"/>
      <c r="AA23" s="540"/>
      <c r="AB23" s="540"/>
      <c r="AC23" s="540"/>
      <c r="AD23" s="540"/>
      <c r="AE23" s="540"/>
      <c r="AF23" s="963"/>
    </row>
    <row r="24" spans="1:33">
      <c r="A24" s="837" t="s">
        <v>1091</v>
      </c>
      <c r="C24" s="845"/>
      <c r="D24" s="950"/>
      <c r="E24" s="950"/>
      <c r="F24" s="962"/>
      <c r="G24" s="540"/>
      <c r="H24" s="540"/>
      <c r="I24" s="540"/>
      <c r="J24" s="540"/>
      <c r="K24" s="540"/>
      <c r="L24" s="540"/>
      <c r="M24" s="540"/>
      <c r="N24" s="963"/>
      <c r="O24" s="962"/>
      <c r="P24" s="540"/>
      <c r="Q24" s="540"/>
      <c r="R24" s="540"/>
      <c r="S24" s="540"/>
      <c r="T24" s="540"/>
      <c r="U24" s="540"/>
      <c r="V24" s="540"/>
      <c r="W24" s="963"/>
      <c r="X24" s="962"/>
      <c r="Y24" s="540"/>
      <c r="Z24" s="540"/>
      <c r="AA24" s="540"/>
      <c r="AB24" s="540"/>
      <c r="AC24" s="540"/>
      <c r="AD24" s="540"/>
      <c r="AE24" s="540"/>
      <c r="AF24" s="963"/>
      <c r="AG24" s="950"/>
    </row>
    <row r="25" spans="1:33">
      <c r="A25" s="846">
        <f>A22+1</f>
        <v>15</v>
      </c>
      <c r="B25" s="844" t="s">
        <v>1020</v>
      </c>
      <c r="C25" s="845" t="s">
        <v>98</v>
      </c>
      <c r="D25" s="1105">
        <f>D9</f>
        <v>2023</v>
      </c>
      <c r="E25" s="961">
        <f>365/365</f>
        <v>1</v>
      </c>
      <c r="F25" s="962"/>
      <c r="G25" s="540"/>
      <c r="H25" s="540">
        <f>'4c- ADIT BOY'!E74</f>
        <v>0</v>
      </c>
      <c r="I25" s="540"/>
      <c r="J25" s="540"/>
      <c r="K25" s="540"/>
      <c r="L25" s="540"/>
      <c r="M25" s="540"/>
      <c r="N25" s="963">
        <f>'4c- ADIT BOY'!C78</f>
        <v>0</v>
      </c>
      <c r="O25" s="962"/>
      <c r="P25" s="540"/>
      <c r="Q25" s="540">
        <f>'4c- ADIT BOY'!F74</f>
        <v>0</v>
      </c>
      <c r="R25" s="540"/>
      <c r="S25" s="540"/>
      <c r="T25" s="540"/>
      <c r="U25" s="540"/>
      <c r="V25" s="540"/>
      <c r="W25" s="963"/>
      <c r="X25" s="962"/>
      <c r="Y25" s="540"/>
      <c r="Z25" s="540">
        <f>'4c- ADIT BOY'!G74</f>
        <v>0</v>
      </c>
      <c r="AA25" s="540"/>
      <c r="AB25" s="540"/>
      <c r="AC25" s="540"/>
      <c r="AD25" s="540"/>
      <c r="AE25" s="540"/>
      <c r="AF25" s="963"/>
    </row>
    <row r="26" spans="1:33">
      <c r="A26" s="846">
        <f t="shared" ref="A26:A38" si="28">+A25+1</f>
        <v>16</v>
      </c>
      <c r="B26" s="844" t="s">
        <v>1017</v>
      </c>
      <c r="C26" s="845" t="s">
        <v>105</v>
      </c>
      <c r="D26" s="1105">
        <f t="shared" ref="D26:D37" si="29">D10</f>
        <v>2024</v>
      </c>
      <c r="E26" s="961">
        <f>335/365</f>
        <v>0.9178082191780822</v>
      </c>
      <c r="F26" s="962">
        <f>'4b-ADIT Projection Proration'!G26</f>
        <v>0</v>
      </c>
      <c r="G26" s="540">
        <f t="shared" ref="G26:G37" si="30">$E26*F26</f>
        <v>0</v>
      </c>
      <c r="H26" s="540">
        <f t="shared" ref="H26:H37" si="31">+G26+H25</f>
        <v>0</v>
      </c>
      <c r="I26" s="534">
        <v>0</v>
      </c>
      <c r="J26" s="540">
        <f t="shared" ref="J26:J37" si="32">I26-F26</f>
        <v>0</v>
      </c>
      <c r="K26" s="540">
        <f t="shared" ref="K26:K37" si="33">IF(J26&gt;=0,+J26,0)</f>
        <v>0</v>
      </c>
      <c r="L26" s="540">
        <f t="shared" ref="L26:L37" si="34">IF(K26&gt;0,0,IF(I26&lt;0,0,(-(J26)*($E26))))</f>
        <v>0</v>
      </c>
      <c r="M26" s="540">
        <f t="shared" ref="M26:M37" si="35">IF(K26&gt;0,0,IF(I26&gt;0,0,(-(J26)*($E26))))</f>
        <v>0</v>
      </c>
      <c r="N26" s="963">
        <f t="shared" ref="N26:N37" si="36">IF(I26&lt;0,N25+M26,N25+$G26+K26-L26)</f>
        <v>0</v>
      </c>
      <c r="O26" s="962">
        <f>'4b-ADIT Projection Proration'!I26</f>
        <v>0</v>
      </c>
      <c r="P26" s="540">
        <f t="shared" ref="P26:P37" si="37">$E26*O26</f>
        <v>0</v>
      </c>
      <c r="Q26" s="540">
        <f t="shared" ref="Q26:Q37" si="38">+P26+Q25</f>
        <v>0</v>
      </c>
      <c r="R26" s="534">
        <v>0</v>
      </c>
      <c r="S26" s="540">
        <f t="shared" ref="S26:S37" si="39">R26-O26</f>
        <v>0</v>
      </c>
      <c r="T26" s="540">
        <f t="shared" ref="T26:T37" si="40">IF(S26&gt;=0,+S26,0)</f>
        <v>0</v>
      </c>
      <c r="U26" s="540">
        <f t="shared" ref="U26:U37" si="41">IF(T26&gt;0,0,IF(R26&lt;0,0,(-(S26)*($E26))))</f>
        <v>0</v>
      </c>
      <c r="V26" s="540">
        <f t="shared" ref="V26:V37" si="42">IF(T26&gt;0,0,IF(R26&gt;0,0,(-(S26)*($E26))))</f>
        <v>0</v>
      </c>
      <c r="W26" s="963">
        <f t="shared" ref="W26:W37" si="43">IF(R26&lt;0,W25+V26,W25+P26+T26-U26)</f>
        <v>0</v>
      </c>
      <c r="X26" s="962">
        <f>'4b-ADIT Projection Proration'!K26</f>
        <v>0</v>
      </c>
      <c r="Y26" s="540">
        <f t="shared" ref="Y26:Y37" si="44">$E26*X26</f>
        <v>0</v>
      </c>
      <c r="Z26" s="540">
        <f t="shared" ref="Z26:Z37" si="45">+Y26+Z25</f>
        <v>0</v>
      </c>
      <c r="AA26" s="534">
        <v>0</v>
      </c>
      <c r="AB26" s="540">
        <f t="shared" ref="AB26:AB37" si="46">AA26-X26</f>
        <v>0</v>
      </c>
      <c r="AC26" s="540">
        <f t="shared" ref="AC26:AC37" si="47">IF(AB26&gt;=0,+AB26,0)</f>
        <v>0</v>
      </c>
      <c r="AD26" s="540">
        <f t="shared" ref="AD26:AD37" si="48">IF(AC26&gt;0,0,IF(AA26&lt;0,0,(-(AB26)*($E26))))</f>
        <v>0</v>
      </c>
      <c r="AE26" s="540">
        <f t="shared" ref="AE26:AE37" si="49">IF(AC26&gt;0,0,IF(AA26&gt;0,0,(-(AB26)*($E26))))</f>
        <v>0</v>
      </c>
      <c r="AF26" s="963">
        <f t="shared" ref="AF26:AF37" si="50">IF(AA26&lt;0,AF25+AE26,AF25+Y26+AC26-AD26)</f>
        <v>0</v>
      </c>
    </row>
    <row r="27" spans="1:33">
      <c r="A27" s="846">
        <f t="shared" si="28"/>
        <v>17</v>
      </c>
      <c r="B27" s="844" t="s">
        <v>1017</v>
      </c>
      <c r="C27" s="845" t="s">
        <v>104</v>
      </c>
      <c r="D27" s="1105">
        <f t="shared" si="29"/>
        <v>2024</v>
      </c>
      <c r="E27" s="961">
        <f>307/365</f>
        <v>0.84109589041095889</v>
      </c>
      <c r="F27" s="962">
        <f>'4b-ADIT Projection Proration'!G27</f>
        <v>0</v>
      </c>
      <c r="G27" s="540">
        <f t="shared" si="30"/>
        <v>0</v>
      </c>
      <c r="H27" s="540">
        <f t="shared" si="31"/>
        <v>0</v>
      </c>
      <c r="I27" s="534">
        <f>I26</f>
        <v>0</v>
      </c>
      <c r="J27" s="540">
        <f t="shared" si="32"/>
        <v>0</v>
      </c>
      <c r="K27" s="540">
        <f t="shared" si="33"/>
        <v>0</v>
      </c>
      <c r="L27" s="540">
        <f t="shared" si="34"/>
        <v>0</v>
      </c>
      <c r="M27" s="540">
        <f t="shared" si="35"/>
        <v>0</v>
      </c>
      <c r="N27" s="963">
        <f t="shared" si="36"/>
        <v>0</v>
      </c>
      <c r="O27" s="962">
        <f>'4b-ADIT Projection Proration'!I27</f>
        <v>0</v>
      </c>
      <c r="P27" s="540">
        <f t="shared" si="37"/>
        <v>0</v>
      </c>
      <c r="Q27" s="540">
        <f t="shared" si="38"/>
        <v>0</v>
      </c>
      <c r="R27" s="534">
        <v>0</v>
      </c>
      <c r="S27" s="540">
        <f t="shared" si="39"/>
        <v>0</v>
      </c>
      <c r="T27" s="540">
        <f t="shared" si="40"/>
        <v>0</v>
      </c>
      <c r="U27" s="540">
        <f t="shared" si="41"/>
        <v>0</v>
      </c>
      <c r="V27" s="540">
        <f t="shared" si="42"/>
        <v>0</v>
      </c>
      <c r="W27" s="963">
        <f t="shared" si="43"/>
        <v>0</v>
      </c>
      <c r="X27" s="962">
        <f>'4b-ADIT Projection Proration'!K27</f>
        <v>0</v>
      </c>
      <c r="Y27" s="540">
        <f t="shared" si="44"/>
        <v>0</v>
      </c>
      <c r="Z27" s="540">
        <f t="shared" si="45"/>
        <v>0</v>
      </c>
      <c r="AA27" s="534">
        <v>0</v>
      </c>
      <c r="AB27" s="540">
        <f t="shared" si="46"/>
        <v>0</v>
      </c>
      <c r="AC27" s="540">
        <f t="shared" si="47"/>
        <v>0</v>
      </c>
      <c r="AD27" s="540">
        <f t="shared" si="48"/>
        <v>0</v>
      </c>
      <c r="AE27" s="540">
        <f t="shared" si="49"/>
        <v>0</v>
      </c>
      <c r="AF27" s="963">
        <f t="shared" si="50"/>
        <v>0</v>
      </c>
    </row>
    <row r="28" spans="1:33">
      <c r="A28" s="846">
        <f t="shared" si="28"/>
        <v>18</v>
      </c>
      <c r="B28" s="844" t="s">
        <v>1017</v>
      </c>
      <c r="C28" s="845" t="s">
        <v>103</v>
      </c>
      <c r="D28" s="1105">
        <f t="shared" si="29"/>
        <v>2024</v>
      </c>
      <c r="E28" s="961">
        <f>276/365</f>
        <v>0.75616438356164384</v>
      </c>
      <c r="F28" s="962">
        <f>'4b-ADIT Projection Proration'!G28</f>
        <v>0</v>
      </c>
      <c r="G28" s="540">
        <f t="shared" si="30"/>
        <v>0</v>
      </c>
      <c r="H28" s="540">
        <f t="shared" si="31"/>
        <v>0</v>
      </c>
      <c r="I28" s="534">
        <f t="shared" ref="I28:I37" si="51">I27</f>
        <v>0</v>
      </c>
      <c r="J28" s="540">
        <f t="shared" si="32"/>
        <v>0</v>
      </c>
      <c r="K28" s="540">
        <f t="shared" si="33"/>
        <v>0</v>
      </c>
      <c r="L28" s="540">
        <f t="shared" si="34"/>
        <v>0</v>
      </c>
      <c r="M28" s="540">
        <f t="shared" si="35"/>
        <v>0</v>
      </c>
      <c r="N28" s="963">
        <f t="shared" si="36"/>
        <v>0</v>
      </c>
      <c r="O28" s="962">
        <f>'4b-ADIT Projection Proration'!I28</f>
        <v>0</v>
      </c>
      <c r="P28" s="540">
        <f t="shared" si="37"/>
        <v>0</v>
      </c>
      <c r="Q28" s="540">
        <f t="shared" si="38"/>
        <v>0</v>
      </c>
      <c r="R28" s="534">
        <v>0</v>
      </c>
      <c r="S28" s="540">
        <f t="shared" si="39"/>
        <v>0</v>
      </c>
      <c r="T28" s="540">
        <f t="shared" si="40"/>
        <v>0</v>
      </c>
      <c r="U28" s="540">
        <f t="shared" si="41"/>
        <v>0</v>
      </c>
      <c r="V28" s="540">
        <f t="shared" si="42"/>
        <v>0</v>
      </c>
      <c r="W28" s="963">
        <f t="shared" si="43"/>
        <v>0</v>
      </c>
      <c r="X28" s="962">
        <f>'4b-ADIT Projection Proration'!K28</f>
        <v>0</v>
      </c>
      <c r="Y28" s="540">
        <f t="shared" si="44"/>
        <v>0</v>
      </c>
      <c r="Z28" s="540">
        <f t="shared" si="45"/>
        <v>0</v>
      </c>
      <c r="AA28" s="534">
        <v>0</v>
      </c>
      <c r="AB28" s="540">
        <f t="shared" si="46"/>
        <v>0</v>
      </c>
      <c r="AC28" s="540">
        <f t="shared" si="47"/>
        <v>0</v>
      </c>
      <c r="AD28" s="540">
        <f t="shared" si="48"/>
        <v>0</v>
      </c>
      <c r="AE28" s="540">
        <f t="shared" si="49"/>
        <v>0</v>
      </c>
      <c r="AF28" s="963">
        <f t="shared" si="50"/>
        <v>0</v>
      </c>
    </row>
    <row r="29" spans="1:33">
      <c r="A29" s="846">
        <f t="shared" si="28"/>
        <v>19</v>
      </c>
      <c r="B29" s="844" t="s">
        <v>1017</v>
      </c>
      <c r="C29" s="845" t="s">
        <v>95</v>
      </c>
      <c r="D29" s="1105">
        <f t="shared" si="29"/>
        <v>2024</v>
      </c>
      <c r="E29" s="961">
        <f>246/365</f>
        <v>0.67397260273972603</v>
      </c>
      <c r="F29" s="962">
        <f>'4b-ADIT Projection Proration'!G29</f>
        <v>0</v>
      </c>
      <c r="G29" s="540">
        <f t="shared" si="30"/>
        <v>0</v>
      </c>
      <c r="H29" s="540">
        <f t="shared" si="31"/>
        <v>0</v>
      </c>
      <c r="I29" s="534">
        <f t="shared" si="51"/>
        <v>0</v>
      </c>
      <c r="J29" s="540">
        <f t="shared" si="32"/>
        <v>0</v>
      </c>
      <c r="K29" s="540">
        <f t="shared" si="33"/>
        <v>0</v>
      </c>
      <c r="L29" s="540">
        <f t="shared" si="34"/>
        <v>0</v>
      </c>
      <c r="M29" s="540">
        <f t="shared" si="35"/>
        <v>0</v>
      </c>
      <c r="N29" s="963">
        <f t="shared" si="36"/>
        <v>0</v>
      </c>
      <c r="O29" s="962">
        <f>'4b-ADIT Projection Proration'!I29</f>
        <v>0</v>
      </c>
      <c r="P29" s="540">
        <f t="shared" si="37"/>
        <v>0</v>
      </c>
      <c r="Q29" s="540">
        <f t="shared" si="38"/>
        <v>0</v>
      </c>
      <c r="R29" s="534">
        <v>0</v>
      </c>
      <c r="S29" s="540">
        <f t="shared" si="39"/>
        <v>0</v>
      </c>
      <c r="T29" s="540">
        <f t="shared" si="40"/>
        <v>0</v>
      </c>
      <c r="U29" s="540">
        <f t="shared" si="41"/>
        <v>0</v>
      </c>
      <c r="V29" s="540">
        <f t="shared" si="42"/>
        <v>0</v>
      </c>
      <c r="W29" s="963">
        <f t="shared" si="43"/>
        <v>0</v>
      </c>
      <c r="X29" s="962">
        <f>'4b-ADIT Projection Proration'!K29</f>
        <v>0</v>
      </c>
      <c r="Y29" s="540">
        <f t="shared" si="44"/>
        <v>0</v>
      </c>
      <c r="Z29" s="540">
        <f t="shared" si="45"/>
        <v>0</v>
      </c>
      <c r="AA29" s="534">
        <v>0</v>
      </c>
      <c r="AB29" s="540">
        <f t="shared" si="46"/>
        <v>0</v>
      </c>
      <c r="AC29" s="540">
        <f t="shared" si="47"/>
        <v>0</v>
      </c>
      <c r="AD29" s="540">
        <f t="shared" si="48"/>
        <v>0</v>
      </c>
      <c r="AE29" s="540">
        <f t="shared" si="49"/>
        <v>0</v>
      </c>
      <c r="AF29" s="963">
        <f t="shared" si="50"/>
        <v>0</v>
      </c>
    </row>
    <row r="30" spans="1:33">
      <c r="A30" s="846">
        <f t="shared" si="28"/>
        <v>20</v>
      </c>
      <c r="B30" s="844" t="s">
        <v>1017</v>
      </c>
      <c r="C30" s="845" t="s">
        <v>92</v>
      </c>
      <c r="D30" s="1105">
        <f t="shared" si="29"/>
        <v>2024</v>
      </c>
      <c r="E30" s="961">
        <f>215/365</f>
        <v>0.58904109589041098</v>
      </c>
      <c r="F30" s="962">
        <f>'4b-ADIT Projection Proration'!G30</f>
        <v>0</v>
      </c>
      <c r="G30" s="540">
        <f t="shared" si="30"/>
        <v>0</v>
      </c>
      <c r="H30" s="540">
        <f t="shared" si="31"/>
        <v>0</v>
      </c>
      <c r="I30" s="534">
        <f t="shared" si="51"/>
        <v>0</v>
      </c>
      <c r="J30" s="540">
        <f t="shared" si="32"/>
        <v>0</v>
      </c>
      <c r="K30" s="540">
        <f t="shared" si="33"/>
        <v>0</v>
      </c>
      <c r="L30" s="540">
        <f t="shared" si="34"/>
        <v>0</v>
      </c>
      <c r="M30" s="540">
        <f t="shared" si="35"/>
        <v>0</v>
      </c>
      <c r="N30" s="963">
        <f t="shared" si="36"/>
        <v>0</v>
      </c>
      <c r="O30" s="962">
        <f>'4b-ADIT Projection Proration'!I30</f>
        <v>0</v>
      </c>
      <c r="P30" s="540">
        <f t="shared" si="37"/>
        <v>0</v>
      </c>
      <c r="Q30" s="540">
        <f t="shared" si="38"/>
        <v>0</v>
      </c>
      <c r="R30" s="534">
        <v>0</v>
      </c>
      <c r="S30" s="540">
        <f t="shared" si="39"/>
        <v>0</v>
      </c>
      <c r="T30" s="540">
        <f t="shared" si="40"/>
        <v>0</v>
      </c>
      <c r="U30" s="540">
        <f t="shared" si="41"/>
        <v>0</v>
      </c>
      <c r="V30" s="540">
        <f t="shared" si="42"/>
        <v>0</v>
      </c>
      <c r="W30" s="963">
        <f t="shared" si="43"/>
        <v>0</v>
      </c>
      <c r="X30" s="962">
        <f>'4b-ADIT Projection Proration'!K30</f>
        <v>0</v>
      </c>
      <c r="Y30" s="540">
        <f t="shared" si="44"/>
        <v>0</v>
      </c>
      <c r="Z30" s="540">
        <f t="shared" si="45"/>
        <v>0</v>
      </c>
      <c r="AA30" s="534">
        <v>0</v>
      </c>
      <c r="AB30" s="540">
        <f t="shared" si="46"/>
        <v>0</v>
      </c>
      <c r="AC30" s="540">
        <f t="shared" si="47"/>
        <v>0</v>
      </c>
      <c r="AD30" s="540">
        <f t="shared" si="48"/>
        <v>0</v>
      </c>
      <c r="AE30" s="540">
        <f t="shared" si="49"/>
        <v>0</v>
      </c>
      <c r="AF30" s="963">
        <f t="shared" si="50"/>
        <v>0</v>
      </c>
    </row>
    <row r="31" spans="1:33">
      <c r="A31" s="846">
        <f t="shared" si="28"/>
        <v>21</v>
      </c>
      <c r="B31" s="844" t="s">
        <v>1017</v>
      </c>
      <c r="C31" s="845" t="s">
        <v>145</v>
      </c>
      <c r="D31" s="1105">
        <f t="shared" si="29"/>
        <v>2024</v>
      </c>
      <c r="E31" s="961">
        <f>185/365</f>
        <v>0.50684931506849318</v>
      </c>
      <c r="F31" s="962">
        <f>'4b-ADIT Projection Proration'!G31</f>
        <v>0</v>
      </c>
      <c r="G31" s="540">
        <f t="shared" si="30"/>
        <v>0</v>
      </c>
      <c r="H31" s="540">
        <f t="shared" si="31"/>
        <v>0</v>
      </c>
      <c r="I31" s="534">
        <f t="shared" si="51"/>
        <v>0</v>
      </c>
      <c r="J31" s="540">
        <f t="shared" si="32"/>
        <v>0</v>
      </c>
      <c r="K31" s="540">
        <f t="shared" si="33"/>
        <v>0</v>
      </c>
      <c r="L31" s="540">
        <f t="shared" si="34"/>
        <v>0</v>
      </c>
      <c r="M31" s="540">
        <f t="shared" si="35"/>
        <v>0</v>
      </c>
      <c r="N31" s="963">
        <f t="shared" si="36"/>
        <v>0</v>
      </c>
      <c r="O31" s="962">
        <f>'4b-ADIT Projection Proration'!I31</f>
        <v>0</v>
      </c>
      <c r="P31" s="540">
        <f t="shared" si="37"/>
        <v>0</v>
      </c>
      <c r="Q31" s="540">
        <f t="shared" si="38"/>
        <v>0</v>
      </c>
      <c r="R31" s="534">
        <v>0</v>
      </c>
      <c r="S31" s="540">
        <f t="shared" si="39"/>
        <v>0</v>
      </c>
      <c r="T31" s="540">
        <f t="shared" si="40"/>
        <v>0</v>
      </c>
      <c r="U31" s="540">
        <f t="shared" si="41"/>
        <v>0</v>
      </c>
      <c r="V31" s="540">
        <f t="shared" si="42"/>
        <v>0</v>
      </c>
      <c r="W31" s="963">
        <f t="shared" si="43"/>
        <v>0</v>
      </c>
      <c r="X31" s="962">
        <f>'4b-ADIT Projection Proration'!K31</f>
        <v>0</v>
      </c>
      <c r="Y31" s="540">
        <f t="shared" si="44"/>
        <v>0</v>
      </c>
      <c r="Z31" s="540">
        <f t="shared" si="45"/>
        <v>0</v>
      </c>
      <c r="AA31" s="534">
        <v>0</v>
      </c>
      <c r="AB31" s="540">
        <f t="shared" si="46"/>
        <v>0</v>
      </c>
      <c r="AC31" s="540">
        <f t="shared" si="47"/>
        <v>0</v>
      </c>
      <c r="AD31" s="540">
        <f t="shared" si="48"/>
        <v>0</v>
      </c>
      <c r="AE31" s="540">
        <f t="shared" si="49"/>
        <v>0</v>
      </c>
      <c r="AF31" s="963">
        <f t="shared" si="50"/>
        <v>0</v>
      </c>
    </row>
    <row r="32" spans="1:33">
      <c r="A32" s="846">
        <f t="shared" si="28"/>
        <v>22</v>
      </c>
      <c r="B32" s="844" t="s">
        <v>1017</v>
      </c>
      <c r="C32" s="845" t="s">
        <v>102</v>
      </c>
      <c r="D32" s="1105">
        <f t="shared" si="29"/>
        <v>2024</v>
      </c>
      <c r="E32" s="961">
        <f>154/365</f>
        <v>0.42191780821917807</v>
      </c>
      <c r="F32" s="962">
        <f>'4b-ADIT Projection Proration'!G32</f>
        <v>0</v>
      </c>
      <c r="G32" s="540">
        <f t="shared" si="30"/>
        <v>0</v>
      </c>
      <c r="H32" s="540">
        <f t="shared" si="31"/>
        <v>0</v>
      </c>
      <c r="I32" s="534">
        <f t="shared" si="51"/>
        <v>0</v>
      </c>
      <c r="J32" s="540">
        <f t="shared" si="32"/>
        <v>0</v>
      </c>
      <c r="K32" s="540">
        <f t="shared" si="33"/>
        <v>0</v>
      </c>
      <c r="L32" s="540">
        <f t="shared" si="34"/>
        <v>0</v>
      </c>
      <c r="M32" s="540">
        <f t="shared" si="35"/>
        <v>0</v>
      </c>
      <c r="N32" s="963">
        <f t="shared" si="36"/>
        <v>0</v>
      </c>
      <c r="O32" s="962">
        <f>'4b-ADIT Projection Proration'!I32</f>
        <v>0</v>
      </c>
      <c r="P32" s="540">
        <f t="shared" si="37"/>
        <v>0</v>
      </c>
      <c r="Q32" s="540">
        <f t="shared" si="38"/>
        <v>0</v>
      </c>
      <c r="R32" s="534">
        <v>0</v>
      </c>
      <c r="S32" s="540">
        <f t="shared" si="39"/>
        <v>0</v>
      </c>
      <c r="T32" s="540">
        <f t="shared" si="40"/>
        <v>0</v>
      </c>
      <c r="U32" s="540">
        <f t="shared" si="41"/>
        <v>0</v>
      </c>
      <c r="V32" s="540">
        <f t="shared" si="42"/>
        <v>0</v>
      </c>
      <c r="W32" s="963">
        <f t="shared" si="43"/>
        <v>0</v>
      </c>
      <c r="X32" s="962">
        <f>'4b-ADIT Projection Proration'!K32</f>
        <v>0</v>
      </c>
      <c r="Y32" s="540">
        <f t="shared" si="44"/>
        <v>0</v>
      </c>
      <c r="Z32" s="540">
        <f t="shared" si="45"/>
        <v>0</v>
      </c>
      <c r="AA32" s="534">
        <v>0</v>
      </c>
      <c r="AB32" s="540">
        <f t="shared" si="46"/>
        <v>0</v>
      </c>
      <c r="AC32" s="540">
        <f t="shared" si="47"/>
        <v>0</v>
      </c>
      <c r="AD32" s="540">
        <f t="shared" si="48"/>
        <v>0</v>
      </c>
      <c r="AE32" s="540">
        <f t="shared" si="49"/>
        <v>0</v>
      </c>
      <c r="AF32" s="963">
        <f t="shared" si="50"/>
        <v>0</v>
      </c>
    </row>
    <row r="33" spans="1:33" s="845" customFormat="1">
      <c r="A33" s="846">
        <f t="shared" si="28"/>
        <v>23</v>
      </c>
      <c r="B33" s="844" t="s">
        <v>1017</v>
      </c>
      <c r="C33" s="845" t="s">
        <v>101</v>
      </c>
      <c r="D33" s="1105">
        <f t="shared" si="29"/>
        <v>2024</v>
      </c>
      <c r="E33" s="961">
        <f>123/365</f>
        <v>0.33698630136986302</v>
      </c>
      <c r="F33" s="962">
        <f>'4b-ADIT Projection Proration'!G33</f>
        <v>0</v>
      </c>
      <c r="G33" s="540">
        <f t="shared" si="30"/>
        <v>0</v>
      </c>
      <c r="H33" s="540">
        <f t="shared" si="31"/>
        <v>0</v>
      </c>
      <c r="I33" s="534">
        <f t="shared" si="51"/>
        <v>0</v>
      </c>
      <c r="J33" s="540">
        <f t="shared" si="32"/>
        <v>0</v>
      </c>
      <c r="K33" s="540">
        <f t="shared" si="33"/>
        <v>0</v>
      </c>
      <c r="L33" s="540">
        <f t="shared" si="34"/>
        <v>0</v>
      </c>
      <c r="M33" s="540">
        <f t="shared" si="35"/>
        <v>0</v>
      </c>
      <c r="N33" s="963">
        <f t="shared" si="36"/>
        <v>0</v>
      </c>
      <c r="O33" s="962">
        <f>'4b-ADIT Projection Proration'!I33</f>
        <v>0</v>
      </c>
      <c r="P33" s="540">
        <f t="shared" si="37"/>
        <v>0</v>
      </c>
      <c r="Q33" s="540">
        <f t="shared" si="38"/>
        <v>0</v>
      </c>
      <c r="R33" s="534">
        <v>0</v>
      </c>
      <c r="S33" s="540">
        <f t="shared" si="39"/>
        <v>0</v>
      </c>
      <c r="T33" s="540">
        <f t="shared" si="40"/>
        <v>0</v>
      </c>
      <c r="U33" s="540">
        <f t="shared" si="41"/>
        <v>0</v>
      </c>
      <c r="V33" s="540">
        <f t="shared" si="42"/>
        <v>0</v>
      </c>
      <c r="W33" s="963">
        <f t="shared" si="43"/>
        <v>0</v>
      </c>
      <c r="X33" s="962">
        <f>'4b-ADIT Projection Proration'!K33</f>
        <v>0</v>
      </c>
      <c r="Y33" s="540">
        <f t="shared" si="44"/>
        <v>0</v>
      </c>
      <c r="Z33" s="540">
        <f t="shared" si="45"/>
        <v>0</v>
      </c>
      <c r="AA33" s="534">
        <v>0</v>
      </c>
      <c r="AB33" s="540">
        <f t="shared" si="46"/>
        <v>0</v>
      </c>
      <c r="AC33" s="540">
        <f t="shared" si="47"/>
        <v>0</v>
      </c>
      <c r="AD33" s="540">
        <f t="shared" si="48"/>
        <v>0</v>
      </c>
      <c r="AE33" s="540">
        <f t="shared" si="49"/>
        <v>0</v>
      </c>
      <c r="AF33" s="963">
        <f t="shared" si="50"/>
        <v>0</v>
      </c>
    </row>
    <row r="34" spans="1:33" s="845" customFormat="1">
      <c r="A34" s="846">
        <f t="shared" si="28"/>
        <v>24</v>
      </c>
      <c r="B34" s="844" t="s">
        <v>1017</v>
      </c>
      <c r="C34" s="845" t="s">
        <v>100</v>
      </c>
      <c r="D34" s="1105">
        <f t="shared" si="29"/>
        <v>2024</v>
      </c>
      <c r="E34" s="961">
        <f>93/365</f>
        <v>0.25479452054794521</v>
      </c>
      <c r="F34" s="962">
        <f>'4b-ADIT Projection Proration'!G34</f>
        <v>0</v>
      </c>
      <c r="G34" s="540">
        <f t="shared" si="30"/>
        <v>0</v>
      </c>
      <c r="H34" s="540">
        <f t="shared" si="31"/>
        <v>0</v>
      </c>
      <c r="I34" s="534">
        <f t="shared" si="51"/>
        <v>0</v>
      </c>
      <c r="J34" s="540">
        <f t="shared" si="32"/>
        <v>0</v>
      </c>
      <c r="K34" s="540">
        <f t="shared" si="33"/>
        <v>0</v>
      </c>
      <c r="L34" s="540">
        <f t="shared" si="34"/>
        <v>0</v>
      </c>
      <c r="M34" s="540">
        <f t="shared" si="35"/>
        <v>0</v>
      </c>
      <c r="N34" s="963">
        <f t="shared" si="36"/>
        <v>0</v>
      </c>
      <c r="O34" s="962">
        <f>'4b-ADIT Projection Proration'!I34</f>
        <v>0</v>
      </c>
      <c r="P34" s="540">
        <f t="shared" si="37"/>
        <v>0</v>
      </c>
      <c r="Q34" s="540">
        <f t="shared" si="38"/>
        <v>0</v>
      </c>
      <c r="R34" s="534">
        <v>0</v>
      </c>
      <c r="S34" s="540">
        <f t="shared" si="39"/>
        <v>0</v>
      </c>
      <c r="T34" s="540">
        <f t="shared" si="40"/>
        <v>0</v>
      </c>
      <c r="U34" s="540">
        <f t="shared" si="41"/>
        <v>0</v>
      </c>
      <c r="V34" s="540">
        <f t="shared" si="42"/>
        <v>0</v>
      </c>
      <c r="W34" s="963">
        <f t="shared" si="43"/>
        <v>0</v>
      </c>
      <c r="X34" s="962">
        <f>'4b-ADIT Projection Proration'!K34</f>
        <v>0</v>
      </c>
      <c r="Y34" s="540">
        <f t="shared" si="44"/>
        <v>0</v>
      </c>
      <c r="Z34" s="540">
        <f t="shared" si="45"/>
        <v>0</v>
      </c>
      <c r="AA34" s="534">
        <v>0</v>
      </c>
      <c r="AB34" s="540">
        <f t="shared" si="46"/>
        <v>0</v>
      </c>
      <c r="AC34" s="540">
        <f t="shared" si="47"/>
        <v>0</v>
      </c>
      <c r="AD34" s="540">
        <f t="shared" si="48"/>
        <v>0</v>
      </c>
      <c r="AE34" s="540">
        <f t="shared" si="49"/>
        <v>0</v>
      </c>
      <c r="AF34" s="963">
        <f t="shared" si="50"/>
        <v>0</v>
      </c>
    </row>
    <row r="35" spans="1:33">
      <c r="A35" s="846">
        <f t="shared" si="28"/>
        <v>25</v>
      </c>
      <c r="B35" s="844" t="s">
        <v>1017</v>
      </c>
      <c r="C35" s="845" t="s">
        <v>106</v>
      </c>
      <c r="D35" s="1105">
        <f t="shared" si="29"/>
        <v>2024</v>
      </c>
      <c r="E35" s="961">
        <f>62/365</f>
        <v>0.16986301369863013</v>
      </c>
      <c r="F35" s="962">
        <f>'4b-ADIT Projection Proration'!G35</f>
        <v>0</v>
      </c>
      <c r="G35" s="540">
        <f t="shared" si="30"/>
        <v>0</v>
      </c>
      <c r="H35" s="540">
        <f t="shared" si="31"/>
        <v>0</v>
      </c>
      <c r="I35" s="534">
        <f t="shared" si="51"/>
        <v>0</v>
      </c>
      <c r="J35" s="540">
        <f t="shared" si="32"/>
        <v>0</v>
      </c>
      <c r="K35" s="540">
        <f t="shared" si="33"/>
        <v>0</v>
      </c>
      <c r="L35" s="540">
        <f t="shared" si="34"/>
        <v>0</v>
      </c>
      <c r="M35" s="540">
        <f t="shared" si="35"/>
        <v>0</v>
      </c>
      <c r="N35" s="963">
        <f t="shared" si="36"/>
        <v>0</v>
      </c>
      <c r="O35" s="962">
        <f>'4b-ADIT Projection Proration'!I35</f>
        <v>0</v>
      </c>
      <c r="P35" s="540">
        <f t="shared" si="37"/>
        <v>0</v>
      </c>
      <c r="Q35" s="540">
        <f t="shared" si="38"/>
        <v>0</v>
      </c>
      <c r="R35" s="534">
        <v>0</v>
      </c>
      <c r="S35" s="540">
        <f t="shared" si="39"/>
        <v>0</v>
      </c>
      <c r="T35" s="540">
        <f t="shared" si="40"/>
        <v>0</v>
      </c>
      <c r="U35" s="540">
        <f t="shared" si="41"/>
        <v>0</v>
      </c>
      <c r="V35" s="540">
        <f t="shared" si="42"/>
        <v>0</v>
      </c>
      <c r="W35" s="963">
        <f t="shared" si="43"/>
        <v>0</v>
      </c>
      <c r="X35" s="962">
        <f>'4b-ADIT Projection Proration'!K35</f>
        <v>0</v>
      </c>
      <c r="Y35" s="540">
        <f t="shared" si="44"/>
        <v>0</v>
      </c>
      <c r="Z35" s="540">
        <f t="shared" si="45"/>
        <v>0</v>
      </c>
      <c r="AA35" s="534">
        <v>0</v>
      </c>
      <c r="AB35" s="540">
        <f t="shared" si="46"/>
        <v>0</v>
      </c>
      <c r="AC35" s="540">
        <f t="shared" si="47"/>
        <v>0</v>
      </c>
      <c r="AD35" s="540">
        <f t="shared" si="48"/>
        <v>0</v>
      </c>
      <c r="AE35" s="540">
        <f t="shared" si="49"/>
        <v>0</v>
      </c>
      <c r="AF35" s="963">
        <f t="shared" si="50"/>
        <v>0</v>
      </c>
    </row>
    <row r="36" spans="1:33">
      <c r="A36" s="846">
        <f t="shared" si="28"/>
        <v>26</v>
      </c>
      <c r="B36" s="844" t="s">
        <v>1017</v>
      </c>
      <c r="C36" s="845" t="s">
        <v>99</v>
      </c>
      <c r="D36" s="1105">
        <f t="shared" si="29"/>
        <v>2024</v>
      </c>
      <c r="E36" s="961">
        <f>32/365</f>
        <v>8.7671232876712329E-2</v>
      </c>
      <c r="F36" s="962">
        <f>'4b-ADIT Projection Proration'!G36</f>
        <v>0</v>
      </c>
      <c r="G36" s="540">
        <f t="shared" si="30"/>
        <v>0</v>
      </c>
      <c r="H36" s="540">
        <f t="shared" si="31"/>
        <v>0</v>
      </c>
      <c r="I36" s="534">
        <f t="shared" si="51"/>
        <v>0</v>
      </c>
      <c r="J36" s="540">
        <f t="shared" si="32"/>
        <v>0</v>
      </c>
      <c r="K36" s="540">
        <f t="shared" si="33"/>
        <v>0</v>
      </c>
      <c r="L36" s="540">
        <f t="shared" si="34"/>
        <v>0</v>
      </c>
      <c r="M36" s="540">
        <f t="shared" si="35"/>
        <v>0</v>
      </c>
      <c r="N36" s="963">
        <f t="shared" si="36"/>
        <v>0</v>
      </c>
      <c r="O36" s="962">
        <f>'4b-ADIT Projection Proration'!I36</f>
        <v>0</v>
      </c>
      <c r="P36" s="540">
        <f t="shared" si="37"/>
        <v>0</v>
      </c>
      <c r="Q36" s="540">
        <f t="shared" si="38"/>
        <v>0</v>
      </c>
      <c r="R36" s="534">
        <v>0</v>
      </c>
      <c r="S36" s="540">
        <f t="shared" si="39"/>
        <v>0</v>
      </c>
      <c r="T36" s="540">
        <f t="shared" si="40"/>
        <v>0</v>
      </c>
      <c r="U36" s="540">
        <f t="shared" si="41"/>
        <v>0</v>
      </c>
      <c r="V36" s="540">
        <f t="shared" si="42"/>
        <v>0</v>
      </c>
      <c r="W36" s="963">
        <f t="shared" si="43"/>
        <v>0</v>
      </c>
      <c r="X36" s="962">
        <f>'4b-ADIT Projection Proration'!K36</f>
        <v>0</v>
      </c>
      <c r="Y36" s="540">
        <f t="shared" si="44"/>
        <v>0</v>
      </c>
      <c r="Z36" s="540">
        <f t="shared" si="45"/>
        <v>0</v>
      </c>
      <c r="AA36" s="534">
        <v>0</v>
      </c>
      <c r="AB36" s="540">
        <f t="shared" si="46"/>
        <v>0</v>
      </c>
      <c r="AC36" s="540">
        <f t="shared" si="47"/>
        <v>0</v>
      </c>
      <c r="AD36" s="540">
        <f t="shared" si="48"/>
        <v>0</v>
      </c>
      <c r="AE36" s="540">
        <f t="shared" si="49"/>
        <v>0</v>
      </c>
      <c r="AF36" s="963">
        <f t="shared" si="50"/>
        <v>0</v>
      </c>
    </row>
    <row r="37" spans="1:33">
      <c r="A37" s="846">
        <f t="shared" si="28"/>
        <v>27</v>
      </c>
      <c r="B37" s="844" t="s">
        <v>1017</v>
      </c>
      <c r="C37" s="845" t="s">
        <v>98</v>
      </c>
      <c r="D37" s="1105">
        <f t="shared" si="29"/>
        <v>2024</v>
      </c>
      <c r="E37" s="961">
        <f>1/365</f>
        <v>2.7397260273972603E-3</v>
      </c>
      <c r="F37" s="964">
        <f>'4b-ADIT Projection Proration'!G37</f>
        <v>0</v>
      </c>
      <c r="G37" s="965">
        <f t="shared" si="30"/>
        <v>0</v>
      </c>
      <c r="H37" s="965">
        <f t="shared" si="31"/>
        <v>0</v>
      </c>
      <c r="I37" s="534">
        <f t="shared" si="51"/>
        <v>0</v>
      </c>
      <c r="J37" s="965">
        <f t="shared" si="32"/>
        <v>0</v>
      </c>
      <c r="K37" s="965">
        <f t="shared" si="33"/>
        <v>0</v>
      </c>
      <c r="L37" s="965">
        <f t="shared" si="34"/>
        <v>0</v>
      </c>
      <c r="M37" s="965">
        <f t="shared" si="35"/>
        <v>0</v>
      </c>
      <c r="N37" s="966">
        <f t="shared" si="36"/>
        <v>0</v>
      </c>
      <c r="O37" s="964">
        <f>'4b-ADIT Projection Proration'!I37</f>
        <v>0</v>
      </c>
      <c r="P37" s="965">
        <f t="shared" si="37"/>
        <v>0</v>
      </c>
      <c r="Q37" s="965">
        <f t="shared" si="38"/>
        <v>0</v>
      </c>
      <c r="R37" s="536">
        <v>0</v>
      </c>
      <c r="S37" s="965">
        <f t="shared" si="39"/>
        <v>0</v>
      </c>
      <c r="T37" s="965">
        <f t="shared" si="40"/>
        <v>0</v>
      </c>
      <c r="U37" s="965">
        <f t="shared" si="41"/>
        <v>0</v>
      </c>
      <c r="V37" s="965">
        <f t="shared" si="42"/>
        <v>0</v>
      </c>
      <c r="W37" s="966">
        <f t="shared" si="43"/>
        <v>0</v>
      </c>
      <c r="X37" s="964">
        <f>'4b-ADIT Projection Proration'!K37</f>
        <v>0</v>
      </c>
      <c r="Y37" s="965">
        <f t="shared" si="44"/>
        <v>0</v>
      </c>
      <c r="Z37" s="965">
        <f t="shared" si="45"/>
        <v>0</v>
      </c>
      <c r="AA37" s="536">
        <v>0</v>
      </c>
      <c r="AB37" s="965">
        <f t="shared" si="46"/>
        <v>0</v>
      </c>
      <c r="AC37" s="965">
        <f t="shared" si="47"/>
        <v>0</v>
      </c>
      <c r="AD37" s="965">
        <f t="shared" si="48"/>
        <v>0</v>
      </c>
      <c r="AE37" s="965">
        <f t="shared" si="49"/>
        <v>0</v>
      </c>
      <c r="AF37" s="966">
        <f t="shared" si="50"/>
        <v>0</v>
      </c>
    </row>
    <row r="38" spans="1:33">
      <c r="A38" s="846">
        <f t="shared" si="28"/>
        <v>28</v>
      </c>
      <c r="B38" s="847" t="s">
        <v>1021</v>
      </c>
      <c r="C38" s="845"/>
      <c r="D38" s="845"/>
      <c r="E38" s="845"/>
      <c r="F38" s="962">
        <f t="shared" ref="F38:M38" si="52">SUM(F25:F37)</f>
        <v>0</v>
      </c>
      <c r="G38" s="967">
        <f t="shared" si="52"/>
        <v>0</v>
      </c>
      <c r="H38" s="540"/>
      <c r="I38" s="540">
        <f t="shared" si="52"/>
        <v>0</v>
      </c>
      <c r="J38" s="540">
        <f t="shared" si="52"/>
        <v>0</v>
      </c>
      <c r="K38" s="540">
        <f t="shared" si="52"/>
        <v>0</v>
      </c>
      <c r="L38" s="540">
        <f t="shared" si="52"/>
        <v>0</v>
      </c>
      <c r="M38" s="540">
        <f t="shared" si="52"/>
        <v>0</v>
      </c>
      <c r="N38" s="963"/>
      <c r="O38" s="962">
        <f t="shared" ref="O38:P38" si="53">SUM(O25:O37)</f>
        <v>0</v>
      </c>
      <c r="P38" s="967">
        <f t="shared" si="53"/>
        <v>0</v>
      </c>
      <c r="Q38" s="540"/>
      <c r="R38" s="540">
        <f t="shared" ref="R38:V38" si="54">SUM(R25:R37)</f>
        <v>0</v>
      </c>
      <c r="S38" s="540">
        <f t="shared" si="54"/>
        <v>0</v>
      </c>
      <c r="T38" s="540">
        <f t="shared" si="54"/>
        <v>0</v>
      </c>
      <c r="U38" s="540">
        <f t="shared" si="54"/>
        <v>0</v>
      </c>
      <c r="V38" s="540">
        <f t="shared" si="54"/>
        <v>0</v>
      </c>
      <c r="W38" s="963"/>
      <c r="X38" s="962">
        <f t="shared" ref="X38:Y38" si="55">SUM(X25:X37)</f>
        <v>0</v>
      </c>
      <c r="Y38" s="967">
        <f t="shared" si="55"/>
        <v>0</v>
      </c>
      <c r="Z38" s="540"/>
      <c r="AA38" s="540">
        <f t="shared" ref="AA38:AE38" si="56">SUM(AA25:AA37)</f>
        <v>0</v>
      </c>
      <c r="AB38" s="540">
        <f t="shared" si="56"/>
        <v>0</v>
      </c>
      <c r="AC38" s="540">
        <f t="shared" si="56"/>
        <v>0</v>
      </c>
      <c r="AD38" s="540">
        <f t="shared" si="56"/>
        <v>0</v>
      </c>
      <c r="AE38" s="540">
        <f t="shared" si="56"/>
        <v>0</v>
      </c>
      <c r="AF38" s="963"/>
    </row>
    <row r="39" spans="1:33">
      <c r="A39" s="846"/>
      <c r="B39" s="847"/>
      <c r="C39" s="845"/>
      <c r="D39" s="845"/>
      <c r="E39" s="845"/>
      <c r="F39" s="962"/>
      <c r="G39" s="540"/>
      <c r="H39" s="540"/>
      <c r="I39" s="540"/>
      <c r="J39" s="540"/>
      <c r="K39" s="540"/>
      <c r="L39" s="540"/>
      <c r="M39" s="540"/>
      <c r="N39" s="963"/>
      <c r="O39" s="962"/>
      <c r="P39" s="540"/>
      <c r="Q39" s="540"/>
      <c r="R39" s="540"/>
      <c r="S39" s="540"/>
      <c r="T39" s="540"/>
      <c r="U39" s="540"/>
      <c r="V39" s="540"/>
      <c r="W39" s="963"/>
      <c r="X39" s="962"/>
      <c r="Y39" s="540"/>
      <c r="Z39" s="540"/>
      <c r="AA39" s="540"/>
      <c r="AB39" s="540"/>
      <c r="AC39" s="540"/>
      <c r="AD39" s="540"/>
      <c r="AE39" s="540"/>
      <c r="AF39" s="963"/>
    </row>
    <row r="40" spans="1:33">
      <c r="A40" s="837" t="s">
        <v>1092</v>
      </c>
      <c r="C40" s="845"/>
      <c r="D40" s="950"/>
      <c r="E40" s="950"/>
      <c r="F40" s="962"/>
      <c r="G40" s="540"/>
      <c r="H40" s="540"/>
      <c r="I40" s="540"/>
      <c r="J40" s="540"/>
      <c r="K40" s="540"/>
      <c r="L40" s="540"/>
      <c r="M40" s="540"/>
      <c r="N40" s="963"/>
      <c r="O40" s="962"/>
      <c r="P40" s="540"/>
      <c r="Q40" s="540"/>
      <c r="R40" s="540"/>
      <c r="S40" s="540"/>
      <c r="T40" s="540"/>
      <c r="U40" s="540"/>
      <c r="V40" s="540"/>
      <c r="W40" s="963"/>
      <c r="X40" s="962"/>
      <c r="Y40" s="540"/>
      <c r="Z40" s="540"/>
      <c r="AA40" s="540"/>
      <c r="AB40" s="540"/>
      <c r="AC40" s="540"/>
      <c r="AD40" s="540"/>
      <c r="AE40" s="540"/>
      <c r="AF40" s="963"/>
      <c r="AG40" s="950"/>
    </row>
    <row r="41" spans="1:33">
      <c r="A41" s="846">
        <f>A38+1</f>
        <v>29</v>
      </c>
      <c r="B41" s="844" t="s">
        <v>1023</v>
      </c>
      <c r="C41" s="845" t="s">
        <v>98</v>
      </c>
      <c r="D41" s="1105">
        <f t="shared" ref="D41:D53" si="57">D25</f>
        <v>2023</v>
      </c>
      <c r="E41" s="961">
        <f>365/365</f>
        <v>1</v>
      </c>
      <c r="F41" s="962"/>
      <c r="G41" s="540"/>
      <c r="H41" s="540">
        <f>'4c- ADIT BOY'!E28</f>
        <v>0</v>
      </c>
      <c r="I41" s="540"/>
      <c r="J41" s="540"/>
      <c r="K41" s="540"/>
      <c r="L41" s="540"/>
      <c r="M41" s="540"/>
      <c r="N41" s="963">
        <f>'4c- ADIT BOY'!C32</f>
        <v>0</v>
      </c>
      <c r="O41" s="962"/>
      <c r="P41" s="540"/>
      <c r="Q41" s="540">
        <f>'4c- ADIT BOY'!F28</f>
        <v>0</v>
      </c>
      <c r="R41" s="540"/>
      <c r="S41" s="540"/>
      <c r="T41" s="540"/>
      <c r="U41" s="540"/>
      <c r="V41" s="540"/>
      <c r="W41" s="963"/>
      <c r="X41" s="962"/>
      <c r="Y41" s="540"/>
      <c r="Z41" s="540">
        <f>'4c- ADIT BOY'!G28</f>
        <v>0</v>
      </c>
      <c r="AA41" s="540"/>
      <c r="AB41" s="540"/>
      <c r="AC41" s="540"/>
      <c r="AD41" s="540"/>
      <c r="AE41" s="540"/>
      <c r="AF41" s="963"/>
    </row>
    <row r="42" spans="1:33">
      <c r="A42" s="846">
        <f t="shared" ref="A42:A54" si="58">+A41+1</f>
        <v>30</v>
      </c>
      <c r="B42" s="844" t="s">
        <v>1017</v>
      </c>
      <c r="C42" s="845" t="s">
        <v>105</v>
      </c>
      <c r="D42" s="1105">
        <f t="shared" si="57"/>
        <v>2024</v>
      </c>
      <c r="E42" s="961">
        <f>335/365</f>
        <v>0.9178082191780822</v>
      </c>
      <c r="F42" s="962">
        <f>'4b-ADIT Projection Proration'!G42</f>
        <v>0</v>
      </c>
      <c r="G42" s="540">
        <f t="shared" ref="G42:G53" si="59">$E42*F42</f>
        <v>0</v>
      </c>
      <c r="H42" s="540">
        <f t="shared" ref="H42:H53" si="60">+G42+H41</f>
        <v>0</v>
      </c>
      <c r="I42" s="534">
        <v>0</v>
      </c>
      <c r="J42" s="540">
        <f t="shared" ref="J42:J53" si="61">I42-F42</f>
        <v>0</v>
      </c>
      <c r="K42" s="540">
        <f t="shared" ref="K42:K53" si="62">IF(J42&gt;=0,+J42,0)</f>
        <v>0</v>
      </c>
      <c r="L42" s="540">
        <f t="shared" ref="L42:L53" si="63">IF(K42&gt;0,0,IF(I42&lt;0,0,(-(J42)*($E42))))</f>
        <v>0</v>
      </c>
      <c r="M42" s="540">
        <f t="shared" ref="M42:M53" si="64">IF(K42&gt;0,0,IF(I42&gt;0,0,(-(J42)*($E42))))</f>
        <v>0</v>
      </c>
      <c r="N42" s="963">
        <f t="shared" ref="N42:N53" si="65">IF(I42&lt;0,N41+M42,N41+$G42+K42-L42)</f>
        <v>0</v>
      </c>
      <c r="O42" s="962">
        <f>'4b-ADIT Projection Proration'!I42</f>
        <v>0</v>
      </c>
      <c r="P42" s="540">
        <f t="shared" ref="P42:P53" si="66">$E42*O42</f>
        <v>0</v>
      </c>
      <c r="Q42" s="540">
        <f t="shared" ref="Q42:Q53" si="67">+P42+Q41</f>
        <v>0</v>
      </c>
      <c r="R42" s="534">
        <v>0</v>
      </c>
      <c r="S42" s="540">
        <f t="shared" ref="S42:S53" si="68">R42-O42</f>
        <v>0</v>
      </c>
      <c r="T42" s="540">
        <f t="shared" ref="T42:T53" si="69">IF(S42&gt;=0,+S42,0)</f>
        <v>0</v>
      </c>
      <c r="U42" s="540">
        <f t="shared" ref="U42:U53" si="70">IF(T42&gt;0,0,IF(R42&lt;0,0,(-(S42)*($E42))))</f>
        <v>0</v>
      </c>
      <c r="V42" s="540">
        <f t="shared" ref="V42:V53" si="71">IF(T42&gt;0,0,IF(R42&gt;0,0,(-(S42)*($E42))))</f>
        <v>0</v>
      </c>
      <c r="W42" s="963">
        <f t="shared" ref="W42:W53" si="72">IF(R42&lt;0,W41+V42,W41+P42+T42-U42)</f>
        <v>0</v>
      </c>
      <c r="X42" s="962">
        <f>'4b-ADIT Projection Proration'!K42</f>
        <v>0</v>
      </c>
      <c r="Y42" s="540">
        <f t="shared" ref="Y42:Y53" si="73">$E42*X42</f>
        <v>0</v>
      </c>
      <c r="Z42" s="540">
        <f t="shared" ref="Z42:Z53" si="74">+Y42+Z41</f>
        <v>0</v>
      </c>
      <c r="AA42" s="534">
        <v>0</v>
      </c>
      <c r="AB42" s="540">
        <f t="shared" ref="AB42:AB53" si="75">AA42-X42</f>
        <v>0</v>
      </c>
      <c r="AC42" s="540">
        <f t="shared" ref="AC42:AC53" si="76">IF(AB42&gt;=0,+AB42,0)</f>
        <v>0</v>
      </c>
      <c r="AD42" s="540">
        <f t="shared" ref="AD42:AD53" si="77">IF(AC42&gt;0,0,IF(AA42&lt;0,0,(-(AB42)*($E42))))</f>
        <v>0</v>
      </c>
      <c r="AE42" s="540">
        <f t="shared" ref="AE42:AE53" si="78">IF(AC42&gt;0,0,IF(AA42&gt;0,0,(-(AB42)*($E42))))</f>
        <v>0</v>
      </c>
      <c r="AF42" s="963">
        <f t="shared" ref="AF42:AF53" si="79">IF(AA42&lt;0,AF41+AE42,AF41+Y42+AC42-AD42)</f>
        <v>0</v>
      </c>
    </row>
    <row r="43" spans="1:33">
      <c r="A43" s="846">
        <f t="shared" si="58"/>
        <v>31</v>
      </c>
      <c r="B43" s="844" t="s">
        <v>1017</v>
      </c>
      <c r="C43" s="845" t="s">
        <v>104</v>
      </c>
      <c r="D43" s="1105">
        <f t="shared" si="57"/>
        <v>2024</v>
      </c>
      <c r="E43" s="961">
        <f>307/365</f>
        <v>0.84109589041095889</v>
      </c>
      <c r="F43" s="962">
        <f>'4b-ADIT Projection Proration'!G43</f>
        <v>0</v>
      </c>
      <c r="G43" s="540">
        <f t="shared" si="59"/>
        <v>0</v>
      </c>
      <c r="H43" s="540">
        <f t="shared" si="60"/>
        <v>0</v>
      </c>
      <c r="I43" s="534">
        <f>I42</f>
        <v>0</v>
      </c>
      <c r="J43" s="540">
        <f t="shared" si="61"/>
        <v>0</v>
      </c>
      <c r="K43" s="540">
        <f t="shared" si="62"/>
        <v>0</v>
      </c>
      <c r="L43" s="540">
        <f t="shared" si="63"/>
        <v>0</v>
      </c>
      <c r="M43" s="540">
        <f t="shared" si="64"/>
        <v>0</v>
      </c>
      <c r="N43" s="963">
        <f t="shared" si="65"/>
        <v>0</v>
      </c>
      <c r="O43" s="962">
        <f>'4b-ADIT Projection Proration'!I43</f>
        <v>0</v>
      </c>
      <c r="P43" s="540">
        <f t="shared" si="66"/>
        <v>0</v>
      </c>
      <c r="Q43" s="540">
        <f t="shared" si="67"/>
        <v>0</v>
      </c>
      <c r="R43" s="534">
        <v>0</v>
      </c>
      <c r="S43" s="540">
        <f t="shared" si="68"/>
        <v>0</v>
      </c>
      <c r="T43" s="540">
        <f t="shared" si="69"/>
        <v>0</v>
      </c>
      <c r="U43" s="540">
        <f t="shared" si="70"/>
        <v>0</v>
      </c>
      <c r="V43" s="540">
        <f t="shared" si="71"/>
        <v>0</v>
      </c>
      <c r="W43" s="963">
        <f t="shared" si="72"/>
        <v>0</v>
      </c>
      <c r="X43" s="962">
        <f>'4b-ADIT Projection Proration'!K43</f>
        <v>0</v>
      </c>
      <c r="Y43" s="540">
        <f t="shared" si="73"/>
        <v>0</v>
      </c>
      <c r="Z43" s="540">
        <f t="shared" si="74"/>
        <v>0</v>
      </c>
      <c r="AA43" s="534">
        <v>0</v>
      </c>
      <c r="AB43" s="540">
        <f t="shared" si="75"/>
        <v>0</v>
      </c>
      <c r="AC43" s="540">
        <f t="shared" si="76"/>
        <v>0</v>
      </c>
      <c r="AD43" s="540">
        <f t="shared" si="77"/>
        <v>0</v>
      </c>
      <c r="AE43" s="540">
        <f t="shared" si="78"/>
        <v>0</v>
      </c>
      <c r="AF43" s="963">
        <f t="shared" si="79"/>
        <v>0</v>
      </c>
    </row>
    <row r="44" spans="1:33">
      <c r="A44" s="846">
        <f t="shared" si="58"/>
        <v>32</v>
      </c>
      <c r="B44" s="844" t="s">
        <v>1017</v>
      </c>
      <c r="C44" s="845" t="s">
        <v>103</v>
      </c>
      <c r="D44" s="1105">
        <f t="shared" si="57"/>
        <v>2024</v>
      </c>
      <c r="E44" s="961">
        <f>276/365</f>
        <v>0.75616438356164384</v>
      </c>
      <c r="F44" s="962">
        <f>'4b-ADIT Projection Proration'!G44</f>
        <v>0</v>
      </c>
      <c r="G44" s="540">
        <f t="shared" si="59"/>
        <v>0</v>
      </c>
      <c r="H44" s="540">
        <f t="shared" si="60"/>
        <v>0</v>
      </c>
      <c r="I44" s="534">
        <f t="shared" ref="I44:I53" si="80">I43</f>
        <v>0</v>
      </c>
      <c r="J44" s="540">
        <f t="shared" si="61"/>
        <v>0</v>
      </c>
      <c r="K44" s="540">
        <f t="shared" si="62"/>
        <v>0</v>
      </c>
      <c r="L44" s="540">
        <f t="shared" si="63"/>
        <v>0</v>
      </c>
      <c r="M44" s="540">
        <f t="shared" si="64"/>
        <v>0</v>
      </c>
      <c r="N44" s="963">
        <f t="shared" si="65"/>
        <v>0</v>
      </c>
      <c r="O44" s="962">
        <f>'4b-ADIT Projection Proration'!I44</f>
        <v>0</v>
      </c>
      <c r="P44" s="540">
        <f t="shared" si="66"/>
        <v>0</v>
      </c>
      <c r="Q44" s="540">
        <f t="shared" si="67"/>
        <v>0</v>
      </c>
      <c r="R44" s="534">
        <v>0</v>
      </c>
      <c r="S44" s="540">
        <f t="shared" si="68"/>
        <v>0</v>
      </c>
      <c r="T44" s="540">
        <f t="shared" si="69"/>
        <v>0</v>
      </c>
      <c r="U44" s="540">
        <f t="shared" si="70"/>
        <v>0</v>
      </c>
      <c r="V44" s="540">
        <f t="shared" si="71"/>
        <v>0</v>
      </c>
      <c r="W44" s="963">
        <f t="shared" si="72"/>
        <v>0</v>
      </c>
      <c r="X44" s="962">
        <f>'4b-ADIT Projection Proration'!K44</f>
        <v>0</v>
      </c>
      <c r="Y44" s="540">
        <f t="shared" si="73"/>
        <v>0</v>
      </c>
      <c r="Z44" s="540">
        <f t="shared" si="74"/>
        <v>0</v>
      </c>
      <c r="AA44" s="534">
        <v>0</v>
      </c>
      <c r="AB44" s="540">
        <f t="shared" si="75"/>
        <v>0</v>
      </c>
      <c r="AC44" s="540">
        <f t="shared" si="76"/>
        <v>0</v>
      </c>
      <c r="AD44" s="540">
        <f t="shared" si="77"/>
        <v>0</v>
      </c>
      <c r="AE44" s="540">
        <f t="shared" si="78"/>
        <v>0</v>
      </c>
      <c r="AF44" s="963">
        <f t="shared" si="79"/>
        <v>0</v>
      </c>
    </row>
    <row r="45" spans="1:33">
      <c r="A45" s="846">
        <f t="shared" si="58"/>
        <v>33</v>
      </c>
      <c r="B45" s="844" t="s">
        <v>1017</v>
      </c>
      <c r="C45" s="845" t="s">
        <v>95</v>
      </c>
      <c r="D45" s="1105">
        <f t="shared" si="57"/>
        <v>2024</v>
      </c>
      <c r="E45" s="961">
        <f>246/365</f>
        <v>0.67397260273972603</v>
      </c>
      <c r="F45" s="962">
        <f>'4b-ADIT Projection Proration'!G45</f>
        <v>0</v>
      </c>
      <c r="G45" s="540">
        <f t="shared" si="59"/>
        <v>0</v>
      </c>
      <c r="H45" s="540">
        <f t="shared" si="60"/>
        <v>0</v>
      </c>
      <c r="I45" s="534">
        <f t="shared" si="80"/>
        <v>0</v>
      </c>
      <c r="J45" s="540">
        <f t="shared" si="61"/>
        <v>0</v>
      </c>
      <c r="K45" s="540">
        <f t="shared" si="62"/>
        <v>0</v>
      </c>
      <c r="L45" s="540">
        <f t="shared" si="63"/>
        <v>0</v>
      </c>
      <c r="M45" s="540">
        <f t="shared" si="64"/>
        <v>0</v>
      </c>
      <c r="N45" s="963">
        <f t="shared" si="65"/>
        <v>0</v>
      </c>
      <c r="O45" s="962">
        <f>'4b-ADIT Projection Proration'!I45</f>
        <v>0</v>
      </c>
      <c r="P45" s="540">
        <f t="shared" si="66"/>
        <v>0</v>
      </c>
      <c r="Q45" s="540">
        <f t="shared" si="67"/>
        <v>0</v>
      </c>
      <c r="R45" s="534">
        <v>0</v>
      </c>
      <c r="S45" s="540">
        <f t="shared" si="68"/>
        <v>0</v>
      </c>
      <c r="T45" s="540">
        <f t="shared" si="69"/>
        <v>0</v>
      </c>
      <c r="U45" s="540">
        <f t="shared" si="70"/>
        <v>0</v>
      </c>
      <c r="V45" s="540">
        <f t="shared" si="71"/>
        <v>0</v>
      </c>
      <c r="W45" s="963">
        <f t="shared" si="72"/>
        <v>0</v>
      </c>
      <c r="X45" s="962">
        <f>'4b-ADIT Projection Proration'!K45</f>
        <v>0</v>
      </c>
      <c r="Y45" s="540">
        <f t="shared" si="73"/>
        <v>0</v>
      </c>
      <c r="Z45" s="540">
        <f t="shared" si="74"/>
        <v>0</v>
      </c>
      <c r="AA45" s="534">
        <v>0</v>
      </c>
      <c r="AB45" s="540">
        <f t="shared" si="75"/>
        <v>0</v>
      </c>
      <c r="AC45" s="540">
        <f t="shared" si="76"/>
        <v>0</v>
      </c>
      <c r="AD45" s="540">
        <f t="shared" si="77"/>
        <v>0</v>
      </c>
      <c r="AE45" s="540">
        <f t="shared" si="78"/>
        <v>0</v>
      </c>
      <c r="AF45" s="963">
        <f t="shared" si="79"/>
        <v>0</v>
      </c>
    </row>
    <row r="46" spans="1:33">
      <c r="A46" s="846">
        <f t="shared" si="58"/>
        <v>34</v>
      </c>
      <c r="B46" s="844" t="s">
        <v>1017</v>
      </c>
      <c r="C46" s="845" t="s">
        <v>92</v>
      </c>
      <c r="D46" s="1105">
        <f t="shared" si="57"/>
        <v>2024</v>
      </c>
      <c r="E46" s="961">
        <f>215/365</f>
        <v>0.58904109589041098</v>
      </c>
      <c r="F46" s="962">
        <f>'4b-ADIT Projection Proration'!G46</f>
        <v>0</v>
      </c>
      <c r="G46" s="540">
        <f t="shared" si="59"/>
        <v>0</v>
      </c>
      <c r="H46" s="540">
        <f t="shared" si="60"/>
        <v>0</v>
      </c>
      <c r="I46" s="534">
        <f t="shared" si="80"/>
        <v>0</v>
      </c>
      <c r="J46" s="540">
        <f t="shared" si="61"/>
        <v>0</v>
      </c>
      <c r="K46" s="540">
        <f t="shared" si="62"/>
        <v>0</v>
      </c>
      <c r="L46" s="540">
        <f t="shared" si="63"/>
        <v>0</v>
      </c>
      <c r="M46" s="540">
        <f t="shared" si="64"/>
        <v>0</v>
      </c>
      <c r="N46" s="963">
        <f t="shared" si="65"/>
        <v>0</v>
      </c>
      <c r="O46" s="962">
        <f>'4b-ADIT Projection Proration'!I46</f>
        <v>0</v>
      </c>
      <c r="P46" s="540">
        <f t="shared" si="66"/>
        <v>0</v>
      </c>
      <c r="Q46" s="540">
        <f t="shared" si="67"/>
        <v>0</v>
      </c>
      <c r="R46" s="534">
        <v>0</v>
      </c>
      <c r="S46" s="540">
        <f t="shared" si="68"/>
        <v>0</v>
      </c>
      <c r="T46" s="540">
        <f t="shared" si="69"/>
        <v>0</v>
      </c>
      <c r="U46" s="540">
        <f t="shared" si="70"/>
        <v>0</v>
      </c>
      <c r="V46" s="540">
        <f t="shared" si="71"/>
        <v>0</v>
      </c>
      <c r="W46" s="963">
        <f t="shared" si="72"/>
        <v>0</v>
      </c>
      <c r="X46" s="962">
        <f>'4b-ADIT Projection Proration'!K46</f>
        <v>0</v>
      </c>
      <c r="Y46" s="540">
        <f t="shared" si="73"/>
        <v>0</v>
      </c>
      <c r="Z46" s="540">
        <f t="shared" si="74"/>
        <v>0</v>
      </c>
      <c r="AA46" s="534">
        <v>0</v>
      </c>
      <c r="AB46" s="540">
        <f t="shared" si="75"/>
        <v>0</v>
      </c>
      <c r="AC46" s="540">
        <f t="shared" si="76"/>
        <v>0</v>
      </c>
      <c r="AD46" s="540">
        <f t="shared" si="77"/>
        <v>0</v>
      </c>
      <c r="AE46" s="540">
        <f t="shared" si="78"/>
        <v>0</v>
      </c>
      <c r="AF46" s="963">
        <f t="shared" si="79"/>
        <v>0</v>
      </c>
    </row>
    <row r="47" spans="1:33">
      <c r="A47" s="846">
        <f t="shared" si="58"/>
        <v>35</v>
      </c>
      <c r="B47" s="844" t="s">
        <v>1017</v>
      </c>
      <c r="C47" s="845" t="s">
        <v>145</v>
      </c>
      <c r="D47" s="1105">
        <f t="shared" si="57"/>
        <v>2024</v>
      </c>
      <c r="E47" s="961">
        <f>185/365</f>
        <v>0.50684931506849318</v>
      </c>
      <c r="F47" s="962">
        <f>'4b-ADIT Projection Proration'!G47</f>
        <v>0</v>
      </c>
      <c r="G47" s="540">
        <f t="shared" si="59"/>
        <v>0</v>
      </c>
      <c r="H47" s="540">
        <f t="shared" si="60"/>
        <v>0</v>
      </c>
      <c r="I47" s="534">
        <f t="shared" si="80"/>
        <v>0</v>
      </c>
      <c r="J47" s="540">
        <f t="shared" si="61"/>
        <v>0</v>
      </c>
      <c r="K47" s="540">
        <f t="shared" si="62"/>
        <v>0</v>
      </c>
      <c r="L47" s="540">
        <f t="shared" si="63"/>
        <v>0</v>
      </c>
      <c r="M47" s="540">
        <f t="shared" si="64"/>
        <v>0</v>
      </c>
      <c r="N47" s="963">
        <f t="shared" si="65"/>
        <v>0</v>
      </c>
      <c r="O47" s="962">
        <f>'4b-ADIT Projection Proration'!I47</f>
        <v>0</v>
      </c>
      <c r="P47" s="540">
        <f t="shared" si="66"/>
        <v>0</v>
      </c>
      <c r="Q47" s="540">
        <f t="shared" si="67"/>
        <v>0</v>
      </c>
      <c r="R47" s="534">
        <v>0</v>
      </c>
      <c r="S47" s="540">
        <f t="shared" si="68"/>
        <v>0</v>
      </c>
      <c r="T47" s="540">
        <f t="shared" si="69"/>
        <v>0</v>
      </c>
      <c r="U47" s="540">
        <f t="shared" si="70"/>
        <v>0</v>
      </c>
      <c r="V47" s="540">
        <f t="shared" si="71"/>
        <v>0</v>
      </c>
      <c r="W47" s="963">
        <f t="shared" si="72"/>
        <v>0</v>
      </c>
      <c r="X47" s="962">
        <f>'4b-ADIT Projection Proration'!K47</f>
        <v>0</v>
      </c>
      <c r="Y47" s="540">
        <f t="shared" si="73"/>
        <v>0</v>
      </c>
      <c r="Z47" s="540">
        <f t="shared" si="74"/>
        <v>0</v>
      </c>
      <c r="AA47" s="534">
        <v>0</v>
      </c>
      <c r="AB47" s="540">
        <f t="shared" si="75"/>
        <v>0</v>
      </c>
      <c r="AC47" s="540">
        <f t="shared" si="76"/>
        <v>0</v>
      </c>
      <c r="AD47" s="540">
        <f t="shared" si="77"/>
        <v>0</v>
      </c>
      <c r="AE47" s="540">
        <f t="shared" si="78"/>
        <v>0</v>
      </c>
      <c r="AF47" s="963">
        <f t="shared" si="79"/>
        <v>0</v>
      </c>
    </row>
    <row r="48" spans="1:33">
      <c r="A48" s="846">
        <f t="shared" si="58"/>
        <v>36</v>
      </c>
      <c r="B48" s="844" t="s">
        <v>1017</v>
      </c>
      <c r="C48" s="845" t="s">
        <v>102</v>
      </c>
      <c r="D48" s="1105">
        <f t="shared" si="57"/>
        <v>2024</v>
      </c>
      <c r="E48" s="961">
        <f>154/365</f>
        <v>0.42191780821917807</v>
      </c>
      <c r="F48" s="962">
        <f>'4b-ADIT Projection Proration'!G48</f>
        <v>0</v>
      </c>
      <c r="G48" s="540">
        <f t="shared" si="59"/>
        <v>0</v>
      </c>
      <c r="H48" s="540">
        <f t="shared" si="60"/>
        <v>0</v>
      </c>
      <c r="I48" s="534">
        <f t="shared" si="80"/>
        <v>0</v>
      </c>
      <c r="J48" s="540">
        <f t="shared" si="61"/>
        <v>0</v>
      </c>
      <c r="K48" s="540">
        <f t="shared" si="62"/>
        <v>0</v>
      </c>
      <c r="L48" s="540">
        <f t="shared" si="63"/>
        <v>0</v>
      </c>
      <c r="M48" s="540">
        <f t="shared" si="64"/>
        <v>0</v>
      </c>
      <c r="N48" s="963">
        <f t="shared" si="65"/>
        <v>0</v>
      </c>
      <c r="O48" s="962">
        <f>'4b-ADIT Projection Proration'!I48</f>
        <v>0</v>
      </c>
      <c r="P48" s="540">
        <f t="shared" si="66"/>
        <v>0</v>
      </c>
      <c r="Q48" s="540">
        <f t="shared" si="67"/>
        <v>0</v>
      </c>
      <c r="R48" s="534">
        <v>0</v>
      </c>
      <c r="S48" s="540">
        <f t="shared" si="68"/>
        <v>0</v>
      </c>
      <c r="T48" s="540">
        <f t="shared" si="69"/>
        <v>0</v>
      </c>
      <c r="U48" s="540">
        <f t="shared" si="70"/>
        <v>0</v>
      </c>
      <c r="V48" s="540">
        <f t="shared" si="71"/>
        <v>0</v>
      </c>
      <c r="W48" s="963">
        <f t="shared" si="72"/>
        <v>0</v>
      </c>
      <c r="X48" s="962">
        <f>'4b-ADIT Projection Proration'!K48</f>
        <v>0</v>
      </c>
      <c r="Y48" s="540">
        <f t="shared" si="73"/>
        <v>0</v>
      </c>
      <c r="Z48" s="540">
        <f t="shared" si="74"/>
        <v>0</v>
      </c>
      <c r="AA48" s="534">
        <v>0</v>
      </c>
      <c r="AB48" s="540">
        <f t="shared" si="75"/>
        <v>0</v>
      </c>
      <c r="AC48" s="540">
        <f t="shared" si="76"/>
        <v>0</v>
      </c>
      <c r="AD48" s="540">
        <f t="shared" si="77"/>
        <v>0</v>
      </c>
      <c r="AE48" s="540">
        <f t="shared" si="78"/>
        <v>0</v>
      </c>
      <c r="AF48" s="963">
        <f t="shared" si="79"/>
        <v>0</v>
      </c>
    </row>
    <row r="49" spans="1:32" s="845" customFormat="1">
      <c r="A49" s="846">
        <f t="shared" si="58"/>
        <v>37</v>
      </c>
      <c r="B49" s="844" t="s">
        <v>1017</v>
      </c>
      <c r="C49" s="845" t="s">
        <v>101</v>
      </c>
      <c r="D49" s="1105">
        <f t="shared" si="57"/>
        <v>2024</v>
      </c>
      <c r="E49" s="961">
        <f>123/365</f>
        <v>0.33698630136986302</v>
      </c>
      <c r="F49" s="962">
        <f>'4b-ADIT Projection Proration'!G49</f>
        <v>0</v>
      </c>
      <c r="G49" s="540">
        <f t="shared" si="59"/>
        <v>0</v>
      </c>
      <c r="H49" s="540">
        <f t="shared" si="60"/>
        <v>0</v>
      </c>
      <c r="I49" s="534">
        <f t="shared" si="80"/>
        <v>0</v>
      </c>
      <c r="J49" s="540">
        <f t="shared" si="61"/>
        <v>0</v>
      </c>
      <c r="K49" s="540">
        <f t="shared" si="62"/>
        <v>0</v>
      </c>
      <c r="L49" s="540">
        <f t="shared" si="63"/>
        <v>0</v>
      </c>
      <c r="M49" s="540">
        <f t="shared" si="64"/>
        <v>0</v>
      </c>
      <c r="N49" s="963">
        <f t="shared" si="65"/>
        <v>0</v>
      </c>
      <c r="O49" s="962">
        <f>'4b-ADIT Projection Proration'!I49</f>
        <v>0</v>
      </c>
      <c r="P49" s="540">
        <f t="shared" si="66"/>
        <v>0</v>
      </c>
      <c r="Q49" s="540">
        <f t="shared" si="67"/>
        <v>0</v>
      </c>
      <c r="R49" s="534">
        <v>0</v>
      </c>
      <c r="S49" s="540">
        <f t="shared" si="68"/>
        <v>0</v>
      </c>
      <c r="T49" s="540">
        <f t="shared" si="69"/>
        <v>0</v>
      </c>
      <c r="U49" s="540">
        <f t="shared" si="70"/>
        <v>0</v>
      </c>
      <c r="V49" s="540">
        <f t="shared" si="71"/>
        <v>0</v>
      </c>
      <c r="W49" s="963">
        <f t="shared" si="72"/>
        <v>0</v>
      </c>
      <c r="X49" s="962">
        <f>'4b-ADIT Projection Proration'!K49</f>
        <v>0</v>
      </c>
      <c r="Y49" s="540">
        <f t="shared" si="73"/>
        <v>0</v>
      </c>
      <c r="Z49" s="540">
        <f t="shared" si="74"/>
        <v>0</v>
      </c>
      <c r="AA49" s="534">
        <v>0</v>
      </c>
      <c r="AB49" s="540">
        <f t="shared" si="75"/>
        <v>0</v>
      </c>
      <c r="AC49" s="540">
        <f t="shared" si="76"/>
        <v>0</v>
      </c>
      <c r="AD49" s="540">
        <f t="shared" si="77"/>
        <v>0</v>
      </c>
      <c r="AE49" s="540">
        <f t="shared" si="78"/>
        <v>0</v>
      </c>
      <c r="AF49" s="963">
        <f t="shared" si="79"/>
        <v>0</v>
      </c>
    </row>
    <row r="50" spans="1:32" s="845" customFormat="1">
      <c r="A50" s="846">
        <f t="shared" si="58"/>
        <v>38</v>
      </c>
      <c r="B50" s="844" t="s">
        <v>1017</v>
      </c>
      <c r="C50" s="845" t="s">
        <v>100</v>
      </c>
      <c r="D50" s="1105">
        <f t="shared" si="57"/>
        <v>2024</v>
      </c>
      <c r="E50" s="961">
        <f>93/365</f>
        <v>0.25479452054794521</v>
      </c>
      <c r="F50" s="962">
        <f>'4b-ADIT Projection Proration'!G50</f>
        <v>0</v>
      </c>
      <c r="G50" s="540">
        <f t="shared" si="59"/>
        <v>0</v>
      </c>
      <c r="H50" s="540">
        <f t="shared" si="60"/>
        <v>0</v>
      </c>
      <c r="I50" s="534">
        <f t="shared" si="80"/>
        <v>0</v>
      </c>
      <c r="J50" s="540">
        <f t="shared" si="61"/>
        <v>0</v>
      </c>
      <c r="K50" s="540">
        <f t="shared" si="62"/>
        <v>0</v>
      </c>
      <c r="L50" s="540">
        <f t="shared" si="63"/>
        <v>0</v>
      </c>
      <c r="M50" s="540">
        <f t="shared" si="64"/>
        <v>0</v>
      </c>
      <c r="N50" s="963">
        <f t="shared" si="65"/>
        <v>0</v>
      </c>
      <c r="O50" s="962">
        <f>'4b-ADIT Projection Proration'!I50</f>
        <v>0</v>
      </c>
      <c r="P50" s="540">
        <f t="shared" si="66"/>
        <v>0</v>
      </c>
      <c r="Q50" s="540">
        <f t="shared" si="67"/>
        <v>0</v>
      </c>
      <c r="R50" s="534">
        <v>0</v>
      </c>
      <c r="S50" s="540">
        <f t="shared" si="68"/>
        <v>0</v>
      </c>
      <c r="T50" s="540">
        <f t="shared" si="69"/>
        <v>0</v>
      </c>
      <c r="U50" s="540">
        <f t="shared" si="70"/>
        <v>0</v>
      </c>
      <c r="V50" s="540">
        <f t="shared" si="71"/>
        <v>0</v>
      </c>
      <c r="W50" s="963">
        <f t="shared" si="72"/>
        <v>0</v>
      </c>
      <c r="X50" s="962">
        <f>'4b-ADIT Projection Proration'!K50</f>
        <v>0</v>
      </c>
      <c r="Y50" s="540">
        <f t="shared" si="73"/>
        <v>0</v>
      </c>
      <c r="Z50" s="540">
        <f t="shared" si="74"/>
        <v>0</v>
      </c>
      <c r="AA50" s="534">
        <v>0</v>
      </c>
      <c r="AB50" s="540">
        <f t="shared" si="75"/>
        <v>0</v>
      </c>
      <c r="AC50" s="540">
        <f t="shared" si="76"/>
        <v>0</v>
      </c>
      <c r="AD50" s="540">
        <f t="shared" si="77"/>
        <v>0</v>
      </c>
      <c r="AE50" s="540">
        <f t="shared" si="78"/>
        <v>0</v>
      </c>
      <c r="AF50" s="963">
        <f t="shared" si="79"/>
        <v>0</v>
      </c>
    </row>
    <row r="51" spans="1:32">
      <c r="A51" s="846">
        <f t="shared" si="58"/>
        <v>39</v>
      </c>
      <c r="B51" s="844" t="s">
        <v>1017</v>
      </c>
      <c r="C51" s="845" t="s">
        <v>106</v>
      </c>
      <c r="D51" s="1105">
        <f t="shared" si="57"/>
        <v>2024</v>
      </c>
      <c r="E51" s="961">
        <f>62/365</f>
        <v>0.16986301369863013</v>
      </c>
      <c r="F51" s="962">
        <f>'4b-ADIT Projection Proration'!G51</f>
        <v>0</v>
      </c>
      <c r="G51" s="540">
        <f t="shared" si="59"/>
        <v>0</v>
      </c>
      <c r="H51" s="540">
        <f t="shared" si="60"/>
        <v>0</v>
      </c>
      <c r="I51" s="534">
        <f t="shared" si="80"/>
        <v>0</v>
      </c>
      <c r="J51" s="540">
        <f t="shared" si="61"/>
        <v>0</v>
      </c>
      <c r="K51" s="540">
        <f t="shared" si="62"/>
        <v>0</v>
      </c>
      <c r="L51" s="540">
        <f t="shared" si="63"/>
        <v>0</v>
      </c>
      <c r="M51" s="540">
        <f t="shared" si="64"/>
        <v>0</v>
      </c>
      <c r="N51" s="963">
        <f t="shared" si="65"/>
        <v>0</v>
      </c>
      <c r="O51" s="962">
        <f>'4b-ADIT Projection Proration'!I51</f>
        <v>0</v>
      </c>
      <c r="P51" s="540">
        <f t="shared" si="66"/>
        <v>0</v>
      </c>
      <c r="Q51" s="540">
        <f t="shared" si="67"/>
        <v>0</v>
      </c>
      <c r="R51" s="534">
        <v>0</v>
      </c>
      <c r="S51" s="540">
        <f t="shared" si="68"/>
        <v>0</v>
      </c>
      <c r="T51" s="540">
        <f t="shared" si="69"/>
        <v>0</v>
      </c>
      <c r="U51" s="540">
        <f t="shared" si="70"/>
        <v>0</v>
      </c>
      <c r="V51" s="540">
        <f t="shared" si="71"/>
        <v>0</v>
      </c>
      <c r="W51" s="963">
        <f t="shared" si="72"/>
        <v>0</v>
      </c>
      <c r="X51" s="962">
        <f>'4b-ADIT Projection Proration'!K51</f>
        <v>0</v>
      </c>
      <c r="Y51" s="540">
        <f t="shared" si="73"/>
        <v>0</v>
      </c>
      <c r="Z51" s="540">
        <f t="shared" si="74"/>
        <v>0</v>
      </c>
      <c r="AA51" s="534">
        <v>0</v>
      </c>
      <c r="AB51" s="540">
        <f t="shared" si="75"/>
        <v>0</v>
      </c>
      <c r="AC51" s="540">
        <f t="shared" si="76"/>
        <v>0</v>
      </c>
      <c r="AD51" s="540">
        <f t="shared" si="77"/>
        <v>0</v>
      </c>
      <c r="AE51" s="540">
        <f t="shared" si="78"/>
        <v>0</v>
      </c>
      <c r="AF51" s="963">
        <f t="shared" si="79"/>
        <v>0</v>
      </c>
    </row>
    <row r="52" spans="1:32">
      <c r="A52" s="846">
        <f t="shared" si="58"/>
        <v>40</v>
      </c>
      <c r="B52" s="844" t="s">
        <v>1017</v>
      </c>
      <c r="C52" s="845" t="s">
        <v>99</v>
      </c>
      <c r="D52" s="1105">
        <f t="shared" si="57"/>
        <v>2024</v>
      </c>
      <c r="E52" s="961">
        <f>32/365</f>
        <v>8.7671232876712329E-2</v>
      </c>
      <c r="F52" s="962">
        <f>'4b-ADIT Projection Proration'!G52</f>
        <v>0</v>
      </c>
      <c r="G52" s="540">
        <f t="shared" si="59"/>
        <v>0</v>
      </c>
      <c r="H52" s="540">
        <f t="shared" si="60"/>
        <v>0</v>
      </c>
      <c r="I52" s="534">
        <f t="shared" si="80"/>
        <v>0</v>
      </c>
      <c r="J52" s="540">
        <f t="shared" si="61"/>
        <v>0</v>
      </c>
      <c r="K52" s="540">
        <f t="shared" si="62"/>
        <v>0</v>
      </c>
      <c r="L52" s="540">
        <f t="shared" si="63"/>
        <v>0</v>
      </c>
      <c r="M52" s="540">
        <f t="shared" si="64"/>
        <v>0</v>
      </c>
      <c r="N52" s="963">
        <f t="shared" si="65"/>
        <v>0</v>
      </c>
      <c r="O52" s="962">
        <f>'4b-ADIT Projection Proration'!I52</f>
        <v>0</v>
      </c>
      <c r="P52" s="540">
        <f t="shared" si="66"/>
        <v>0</v>
      </c>
      <c r="Q52" s="540">
        <f t="shared" si="67"/>
        <v>0</v>
      </c>
      <c r="R52" s="534">
        <v>0</v>
      </c>
      <c r="S52" s="540">
        <f t="shared" si="68"/>
        <v>0</v>
      </c>
      <c r="T52" s="540">
        <f t="shared" si="69"/>
        <v>0</v>
      </c>
      <c r="U52" s="540">
        <f t="shared" si="70"/>
        <v>0</v>
      </c>
      <c r="V52" s="540">
        <f t="shared" si="71"/>
        <v>0</v>
      </c>
      <c r="W52" s="963">
        <f t="shared" si="72"/>
        <v>0</v>
      </c>
      <c r="X52" s="962">
        <f>'4b-ADIT Projection Proration'!K52</f>
        <v>0</v>
      </c>
      <c r="Y52" s="540">
        <f t="shared" si="73"/>
        <v>0</v>
      </c>
      <c r="Z52" s="540">
        <f t="shared" si="74"/>
        <v>0</v>
      </c>
      <c r="AA52" s="534">
        <v>0</v>
      </c>
      <c r="AB52" s="540">
        <f t="shared" si="75"/>
        <v>0</v>
      </c>
      <c r="AC52" s="540">
        <f t="shared" si="76"/>
        <v>0</v>
      </c>
      <c r="AD52" s="540">
        <f t="shared" si="77"/>
        <v>0</v>
      </c>
      <c r="AE52" s="540">
        <f t="shared" si="78"/>
        <v>0</v>
      </c>
      <c r="AF52" s="963">
        <f t="shared" si="79"/>
        <v>0</v>
      </c>
    </row>
    <row r="53" spans="1:32">
      <c r="A53" s="846">
        <f t="shared" si="58"/>
        <v>41</v>
      </c>
      <c r="B53" s="844" t="s">
        <v>1017</v>
      </c>
      <c r="C53" s="845" t="s">
        <v>98</v>
      </c>
      <c r="D53" s="1105">
        <f t="shared" si="57"/>
        <v>2024</v>
      </c>
      <c r="E53" s="961">
        <f>1/365</f>
        <v>2.7397260273972603E-3</v>
      </c>
      <c r="F53" s="964">
        <f>'4b-ADIT Projection Proration'!G53</f>
        <v>0</v>
      </c>
      <c r="G53" s="965">
        <f t="shared" si="59"/>
        <v>0</v>
      </c>
      <c r="H53" s="965">
        <f t="shared" si="60"/>
        <v>0</v>
      </c>
      <c r="I53" s="534">
        <f t="shared" si="80"/>
        <v>0</v>
      </c>
      <c r="J53" s="965">
        <f t="shared" si="61"/>
        <v>0</v>
      </c>
      <c r="K53" s="965">
        <f t="shared" si="62"/>
        <v>0</v>
      </c>
      <c r="L53" s="965">
        <f t="shared" si="63"/>
        <v>0</v>
      </c>
      <c r="M53" s="965">
        <f t="shared" si="64"/>
        <v>0</v>
      </c>
      <c r="N53" s="966">
        <f t="shared" si="65"/>
        <v>0</v>
      </c>
      <c r="O53" s="964">
        <f>'4b-ADIT Projection Proration'!I53</f>
        <v>0</v>
      </c>
      <c r="P53" s="965">
        <f t="shared" si="66"/>
        <v>0</v>
      </c>
      <c r="Q53" s="965">
        <f t="shared" si="67"/>
        <v>0</v>
      </c>
      <c r="R53" s="536">
        <v>0</v>
      </c>
      <c r="S53" s="965">
        <f t="shared" si="68"/>
        <v>0</v>
      </c>
      <c r="T53" s="965">
        <f t="shared" si="69"/>
        <v>0</v>
      </c>
      <c r="U53" s="965">
        <f t="shared" si="70"/>
        <v>0</v>
      </c>
      <c r="V53" s="965">
        <f t="shared" si="71"/>
        <v>0</v>
      </c>
      <c r="W53" s="966">
        <f t="shared" si="72"/>
        <v>0</v>
      </c>
      <c r="X53" s="964">
        <f>'4b-ADIT Projection Proration'!K53</f>
        <v>0</v>
      </c>
      <c r="Y53" s="965">
        <f t="shared" si="73"/>
        <v>0</v>
      </c>
      <c r="Z53" s="965">
        <f t="shared" si="74"/>
        <v>0</v>
      </c>
      <c r="AA53" s="536">
        <v>0</v>
      </c>
      <c r="AB53" s="965">
        <f t="shared" si="75"/>
        <v>0</v>
      </c>
      <c r="AC53" s="965">
        <f t="shared" si="76"/>
        <v>0</v>
      </c>
      <c r="AD53" s="965">
        <f t="shared" si="77"/>
        <v>0</v>
      </c>
      <c r="AE53" s="965">
        <f t="shared" si="78"/>
        <v>0</v>
      </c>
      <c r="AF53" s="966">
        <f t="shared" si="79"/>
        <v>0</v>
      </c>
    </row>
    <row r="54" spans="1:32" ht="13.5" thickBot="1">
      <c r="A54" s="846">
        <f t="shared" si="58"/>
        <v>42</v>
      </c>
      <c r="B54" s="847" t="s">
        <v>1024</v>
      </c>
      <c r="C54" s="845"/>
      <c r="D54" s="845"/>
      <c r="E54" s="845"/>
      <c r="F54" s="968">
        <f t="shared" ref="F54:M54" si="81">SUM(F41:F53)</f>
        <v>0</v>
      </c>
      <c r="G54" s="969">
        <f t="shared" si="81"/>
        <v>0</v>
      </c>
      <c r="H54" s="969"/>
      <c r="I54" s="969">
        <f t="shared" si="81"/>
        <v>0</v>
      </c>
      <c r="J54" s="969">
        <f t="shared" si="81"/>
        <v>0</v>
      </c>
      <c r="K54" s="969">
        <f t="shared" si="81"/>
        <v>0</v>
      </c>
      <c r="L54" s="969">
        <f t="shared" si="81"/>
        <v>0</v>
      </c>
      <c r="M54" s="969">
        <f t="shared" si="81"/>
        <v>0</v>
      </c>
      <c r="N54" s="970"/>
      <c r="O54" s="968">
        <f t="shared" ref="O54:P54" si="82">SUM(O41:O53)</f>
        <v>0</v>
      </c>
      <c r="P54" s="969">
        <f t="shared" si="82"/>
        <v>0</v>
      </c>
      <c r="Q54" s="969"/>
      <c r="R54" s="969">
        <f t="shared" ref="R54:V54" si="83">SUM(R41:R53)</f>
        <v>0</v>
      </c>
      <c r="S54" s="969">
        <f t="shared" si="83"/>
        <v>0</v>
      </c>
      <c r="T54" s="969">
        <f t="shared" si="83"/>
        <v>0</v>
      </c>
      <c r="U54" s="969">
        <f t="shared" si="83"/>
        <v>0</v>
      </c>
      <c r="V54" s="969">
        <f t="shared" si="83"/>
        <v>0</v>
      </c>
      <c r="W54" s="970"/>
      <c r="X54" s="968">
        <f t="shared" ref="X54:Y54" si="84">SUM(X41:X53)</f>
        <v>0</v>
      </c>
      <c r="Y54" s="969">
        <f t="shared" si="84"/>
        <v>0</v>
      </c>
      <c r="Z54" s="969"/>
      <c r="AA54" s="969">
        <f t="shared" ref="AA54:AE54" si="85">SUM(AA41:AA53)</f>
        <v>0</v>
      </c>
      <c r="AB54" s="969">
        <f t="shared" si="85"/>
        <v>0</v>
      </c>
      <c r="AC54" s="969">
        <f t="shared" si="85"/>
        <v>0</v>
      </c>
      <c r="AD54" s="969">
        <f t="shared" si="85"/>
        <v>0</v>
      </c>
      <c r="AE54" s="969">
        <f t="shared" si="85"/>
        <v>0</v>
      </c>
      <c r="AF54" s="970"/>
    </row>
    <row r="55" spans="1:32">
      <c r="B55" s="853"/>
      <c r="C55" s="853"/>
      <c r="D55" s="853"/>
      <c r="E55" s="853"/>
      <c r="F55" s="540"/>
      <c r="G55" s="540"/>
      <c r="H55" s="540"/>
      <c r="I55" s="540"/>
      <c r="J55" s="540"/>
      <c r="K55" s="540"/>
      <c r="L55" s="540"/>
      <c r="M55" s="540"/>
      <c r="N55" s="540"/>
      <c r="O55" s="759"/>
      <c r="P55" s="1009"/>
      <c r="Q55" s="759"/>
      <c r="R55" s="1009"/>
      <c r="S55" s="1009"/>
      <c r="T55" s="1009"/>
      <c r="U55" s="1009"/>
      <c r="V55" s="1009"/>
      <c r="W55" s="1009"/>
      <c r="X55" s="759"/>
      <c r="Y55" s="1009"/>
      <c r="Z55" s="845"/>
      <c r="AA55" s="837"/>
      <c r="AB55" s="837"/>
      <c r="AC55" s="837"/>
      <c r="AD55" s="837"/>
      <c r="AE55" s="837"/>
      <c r="AF55" s="837"/>
    </row>
    <row r="56" spans="1:32">
      <c r="B56" s="853"/>
      <c r="C56" s="853"/>
      <c r="D56" s="853"/>
      <c r="E56" s="853"/>
      <c r="F56" s="853"/>
      <c r="G56" s="853"/>
      <c r="H56" s="853"/>
      <c r="I56" s="853"/>
      <c r="J56" s="853"/>
      <c r="K56" s="853"/>
      <c r="L56" s="853"/>
      <c r="M56" s="853"/>
      <c r="N56" s="853"/>
      <c r="O56" s="845"/>
      <c r="P56" s="837"/>
      <c r="Q56" s="845"/>
      <c r="R56" s="837"/>
      <c r="S56" s="837"/>
      <c r="T56" s="837"/>
      <c r="U56" s="837"/>
      <c r="V56" s="837"/>
      <c r="W56" s="837"/>
      <c r="X56" s="845"/>
      <c r="Y56" s="837"/>
      <c r="Z56" s="845"/>
      <c r="AA56" s="837"/>
      <c r="AB56" s="837"/>
      <c r="AC56" s="837"/>
      <c r="AD56" s="837"/>
      <c r="AE56" s="837"/>
      <c r="AF56" s="837"/>
    </row>
    <row r="57" spans="1:32">
      <c r="A57" s="971" t="s">
        <v>1025</v>
      </c>
      <c r="B57" s="853" t="s">
        <v>1026</v>
      </c>
      <c r="C57" s="853"/>
      <c r="D57" s="853"/>
      <c r="E57" s="853"/>
      <c r="F57" s="853"/>
      <c r="G57" s="853"/>
      <c r="H57" s="853"/>
      <c r="I57" s="853"/>
      <c r="J57" s="853"/>
      <c r="K57" s="853"/>
      <c r="L57" s="853"/>
      <c r="M57" s="853"/>
      <c r="N57" s="853"/>
      <c r="O57" s="845"/>
      <c r="P57" s="837"/>
      <c r="Q57" s="845"/>
      <c r="R57" s="837"/>
      <c r="S57" s="837"/>
      <c r="T57" s="837"/>
      <c r="U57" s="837"/>
      <c r="V57" s="837"/>
      <c r="W57" s="837"/>
      <c r="X57" s="845"/>
      <c r="Y57" s="837"/>
      <c r="Z57" s="845"/>
      <c r="AA57" s="837"/>
      <c r="AB57" s="837"/>
      <c r="AC57" s="837"/>
      <c r="AD57" s="837"/>
      <c r="AE57" s="837"/>
      <c r="AF57" s="837"/>
    </row>
    <row r="58" spans="1:32">
      <c r="A58" s="971" t="s">
        <v>1027</v>
      </c>
      <c r="B58" s="853" t="s">
        <v>1028</v>
      </c>
      <c r="C58" s="853"/>
      <c r="D58" s="855"/>
      <c r="E58" s="855"/>
      <c r="F58" s="855"/>
      <c r="G58" s="855"/>
      <c r="H58" s="855"/>
      <c r="I58" s="855"/>
      <c r="J58" s="855"/>
      <c r="K58" s="855"/>
      <c r="L58" s="855"/>
      <c r="M58" s="855"/>
      <c r="N58" s="855"/>
      <c r="O58" s="845"/>
      <c r="P58" s="837"/>
      <c r="Q58" s="845"/>
      <c r="R58" s="837"/>
      <c r="S58" s="837"/>
      <c r="T58" s="837"/>
      <c r="U58" s="837"/>
      <c r="V58" s="837"/>
      <c r="W58" s="837"/>
      <c r="X58" s="845"/>
      <c r="Y58" s="837"/>
      <c r="Z58" s="845"/>
      <c r="AA58" s="837"/>
      <c r="AB58" s="837"/>
      <c r="AC58" s="837"/>
      <c r="AD58" s="837"/>
      <c r="AE58" s="837"/>
      <c r="AF58" s="837"/>
    </row>
    <row r="59" spans="1:32">
      <c r="A59" s="972" t="s">
        <v>75</v>
      </c>
      <c r="B59" s="853" t="s">
        <v>1029</v>
      </c>
      <c r="C59" s="853"/>
      <c r="D59" s="855"/>
      <c r="E59" s="855"/>
      <c r="F59" s="855"/>
      <c r="G59" s="855"/>
      <c r="H59" s="855"/>
      <c r="I59" s="855"/>
      <c r="J59" s="855"/>
      <c r="K59" s="855"/>
      <c r="L59" s="855"/>
      <c r="M59" s="855"/>
      <c r="N59" s="855"/>
      <c r="O59" s="845"/>
      <c r="P59" s="837"/>
      <c r="Q59" s="845"/>
      <c r="R59" s="837"/>
      <c r="S59" s="837"/>
      <c r="T59" s="837"/>
      <c r="U59" s="837"/>
      <c r="V59" s="837"/>
      <c r="W59" s="837"/>
      <c r="X59" s="845"/>
      <c r="Y59" s="837"/>
      <c r="Z59" s="845"/>
      <c r="AA59" s="837"/>
      <c r="AB59" s="837"/>
      <c r="AC59" s="837"/>
      <c r="AD59" s="837"/>
      <c r="AE59" s="837"/>
      <c r="AF59" s="837"/>
    </row>
    <row r="60" spans="1:32">
      <c r="A60" s="972" t="s">
        <v>76</v>
      </c>
      <c r="B60" s="853" t="s">
        <v>1030</v>
      </c>
      <c r="C60" s="853"/>
      <c r="D60" s="855"/>
      <c r="E60" s="855"/>
      <c r="F60" s="855"/>
      <c r="G60" s="855"/>
      <c r="H60" s="855"/>
      <c r="I60" s="855"/>
      <c r="J60" s="855"/>
      <c r="K60" s="855"/>
      <c r="L60" s="855"/>
      <c r="M60" s="855"/>
      <c r="N60" s="855"/>
      <c r="O60" s="845"/>
      <c r="P60" s="837"/>
      <c r="Q60" s="845"/>
      <c r="R60" s="837"/>
      <c r="S60" s="837"/>
      <c r="T60" s="837"/>
      <c r="U60" s="837"/>
      <c r="V60" s="837"/>
      <c r="W60" s="837"/>
      <c r="X60" s="845"/>
      <c r="Y60" s="837"/>
      <c r="Z60" s="845"/>
      <c r="AA60" s="837"/>
      <c r="AB60" s="837"/>
      <c r="AC60" s="837"/>
      <c r="AD60" s="837"/>
      <c r="AE60" s="837"/>
      <c r="AF60" s="837"/>
    </row>
    <row r="61" spans="1:32">
      <c r="A61" s="972" t="s">
        <v>77</v>
      </c>
      <c r="B61" s="857" t="s">
        <v>1031</v>
      </c>
      <c r="C61" s="853"/>
      <c r="D61" s="951"/>
      <c r="E61" s="951"/>
      <c r="F61" s="853"/>
      <c r="G61" s="853"/>
      <c r="H61" s="853"/>
      <c r="I61" s="853"/>
      <c r="J61" s="853"/>
      <c r="K61" s="853"/>
      <c r="L61" s="853"/>
      <c r="M61" s="853"/>
      <c r="N61" s="853"/>
      <c r="O61" s="845"/>
      <c r="P61" s="837"/>
      <c r="Q61" s="845"/>
      <c r="R61" s="837"/>
      <c r="S61" s="837"/>
      <c r="T61" s="837"/>
      <c r="U61" s="837"/>
      <c r="V61" s="837"/>
      <c r="W61" s="837"/>
      <c r="X61" s="845"/>
      <c r="Y61" s="837"/>
      <c r="Z61" s="845"/>
      <c r="AA61" s="837"/>
      <c r="AB61" s="837"/>
      <c r="AC61" s="837"/>
      <c r="AD61" s="837"/>
      <c r="AE61" s="837"/>
      <c r="AF61" s="837"/>
    </row>
    <row r="62" spans="1:32">
      <c r="B62" s="857"/>
      <c r="C62" s="853"/>
      <c r="D62" s="540"/>
      <c r="E62" s="540"/>
      <c r="F62" s="853"/>
      <c r="G62" s="853"/>
      <c r="H62" s="853"/>
      <c r="I62" s="853"/>
      <c r="J62" s="853"/>
      <c r="K62" s="853"/>
      <c r="L62" s="853"/>
      <c r="M62" s="853"/>
      <c r="N62" s="853"/>
    </row>
    <row r="63" spans="1:32">
      <c r="B63" s="857"/>
      <c r="C63" s="853"/>
      <c r="D63" s="540"/>
      <c r="E63" s="540"/>
      <c r="F63" s="853"/>
      <c r="G63" s="853"/>
      <c r="H63" s="853"/>
      <c r="I63" s="853"/>
      <c r="J63" s="853"/>
      <c r="K63" s="853"/>
      <c r="L63" s="853"/>
      <c r="M63" s="853"/>
      <c r="N63" s="853"/>
    </row>
    <row r="64" spans="1:32">
      <c r="B64" s="857"/>
      <c r="C64" s="853"/>
      <c r="D64" s="540"/>
      <c r="E64" s="540"/>
      <c r="F64" s="853"/>
      <c r="G64" s="853"/>
      <c r="H64" s="853"/>
      <c r="I64" s="853"/>
      <c r="J64" s="853"/>
      <c r="K64" s="853"/>
      <c r="L64" s="853"/>
      <c r="M64" s="853"/>
      <c r="N64" s="853"/>
    </row>
    <row r="65" spans="2:24">
      <c r="B65" s="857"/>
      <c r="C65" s="853"/>
      <c r="D65" s="540"/>
      <c r="E65" s="540"/>
      <c r="F65" s="853"/>
      <c r="G65" s="853"/>
      <c r="H65" s="853"/>
      <c r="I65" s="853"/>
      <c r="J65" s="853"/>
      <c r="K65" s="853"/>
      <c r="L65" s="853"/>
      <c r="M65" s="853"/>
      <c r="N65" s="853"/>
    </row>
    <row r="66" spans="2:24">
      <c r="B66" s="857"/>
      <c r="C66" s="853"/>
      <c r="D66" s="540"/>
      <c r="E66" s="540"/>
      <c r="F66" s="853"/>
      <c r="G66" s="853"/>
      <c r="H66" s="853"/>
      <c r="I66" s="853"/>
      <c r="J66" s="853"/>
      <c r="K66" s="853"/>
      <c r="L66" s="853"/>
      <c r="M66" s="853"/>
      <c r="N66" s="853"/>
      <c r="O66" s="1004"/>
      <c r="P66" s="1004"/>
      <c r="Q66" s="1004"/>
      <c r="R66" s="1004"/>
      <c r="S66" s="1004"/>
      <c r="T66" s="1004"/>
      <c r="U66" s="1004"/>
      <c r="V66" s="1004"/>
      <c r="W66" s="1004"/>
      <c r="X66" s="1004"/>
    </row>
    <row r="67" spans="2:24">
      <c r="B67" s="857"/>
      <c r="C67" s="853"/>
      <c r="D67" s="540"/>
      <c r="E67" s="540"/>
      <c r="F67" s="853"/>
      <c r="G67" s="853"/>
      <c r="H67" s="853"/>
      <c r="I67" s="853"/>
      <c r="J67" s="853"/>
      <c r="K67" s="853"/>
      <c r="L67" s="853"/>
      <c r="M67" s="853"/>
      <c r="N67" s="853"/>
    </row>
    <row r="68" spans="2:24">
      <c r="B68" s="857"/>
      <c r="C68" s="853"/>
      <c r="D68" s="540"/>
      <c r="E68" s="540"/>
      <c r="F68" s="853"/>
      <c r="G68" s="853"/>
      <c r="H68" s="853"/>
      <c r="I68" s="853"/>
      <c r="J68" s="853"/>
      <c r="K68" s="853"/>
      <c r="L68" s="853"/>
      <c r="M68" s="853"/>
      <c r="N68" s="853"/>
    </row>
    <row r="69" spans="2:24">
      <c r="B69" s="857"/>
      <c r="C69" s="853"/>
      <c r="D69" s="540"/>
      <c r="E69" s="540"/>
      <c r="F69" s="853"/>
      <c r="G69" s="853"/>
      <c r="H69" s="853"/>
      <c r="I69" s="853"/>
      <c r="J69" s="853"/>
      <c r="K69" s="853"/>
      <c r="L69" s="853"/>
      <c r="M69" s="853"/>
      <c r="N69" s="853"/>
    </row>
    <row r="70" spans="2:24">
      <c r="B70" s="857"/>
      <c r="C70" s="853"/>
      <c r="D70" s="540"/>
      <c r="E70" s="540"/>
      <c r="F70" s="853"/>
      <c r="G70" s="853"/>
      <c r="H70" s="853"/>
      <c r="I70" s="853"/>
      <c r="J70" s="853"/>
      <c r="K70" s="853"/>
      <c r="L70" s="853"/>
      <c r="M70" s="853"/>
      <c r="N70" s="853"/>
    </row>
    <row r="71" spans="2:24">
      <c r="B71" s="857"/>
      <c r="C71" s="853"/>
      <c r="D71" s="540"/>
      <c r="E71" s="540"/>
      <c r="F71" s="853"/>
      <c r="G71" s="853"/>
      <c r="H71" s="853"/>
      <c r="I71" s="853"/>
      <c r="J71" s="853"/>
      <c r="K71" s="853"/>
      <c r="L71" s="853"/>
      <c r="M71" s="853"/>
      <c r="N71" s="853"/>
    </row>
    <row r="72" spans="2:24">
      <c r="B72" s="853"/>
      <c r="C72" s="853"/>
      <c r="D72" s="540"/>
      <c r="E72" s="540"/>
      <c r="F72" s="853"/>
      <c r="G72" s="853"/>
      <c r="H72" s="853"/>
      <c r="I72" s="853"/>
      <c r="J72" s="853"/>
      <c r="K72" s="853"/>
      <c r="L72" s="853"/>
      <c r="M72" s="853"/>
      <c r="N72" s="853"/>
    </row>
    <row r="73" spans="2:24">
      <c r="B73" s="857"/>
      <c r="C73" s="853"/>
      <c r="D73" s="540"/>
      <c r="E73" s="540"/>
      <c r="F73" s="853"/>
      <c r="G73" s="853"/>
      <c r="H73" s="853"/>
      <c r="I73" s="853"/>
      <c r="J73" s="853"/>
      <c r="K73" s="853"/>
      <c r="L73" s="853"/>
      <c r="M73" s="853"/>
      <c r="N73" s="853"/>
    </row>
    <row r="74" spans="2:24">
      <c r="B74" s="853"/>
      <c r="C74" s="853"/>
      <c r="D74" s="540"/>
      <c r="E74" s="540"/>
      <c r="F74" s="853"/>
      <c r="G74" s="853"/>
      <c r="H74" s="853"/>
      <c r="I74" s="853"/>
      <c r="J74" s="853"/>
      <c r="K74" s="853"/>
      <c r="L74" s="853"/>
      <c r="M74" s="853"/>
      <c r="N74" s="853"/>
    </row>
    <row r="75" spans="2:24">
      <c r="B75" s="857"/>
      <c r="C75" s="853"/>
      <c r="D75" s="853"/>
      <c r="E75" s="853"/>
      <c r="F75" s="853"/>
      <c r="G75" s="853"/>
      <c r="H75" s="853"/>
      <c r="I75" s="853"/>
      <c r="J75" s="853"/>
      <c r="K75" s="853"/>
      <c r="L75" s="853"/>
      <c r="M75" s="853"/>
      <c r="N75" s="853"/>
    </row>
    <row r="76" spans="2:24">
      <c r="B76" s="857"/>
      <c r="C76" s="853"/>
      <c r="D76" s="853"/>
      <c r="E76" s="853"/>
      <c r="F76" s="853"/>
      <c r="G76" s="853"/>
      <c r="H76" s="853"/>
      <c r="I76" s="853"/>
      <c r="J76" s="853"/>
      <c r="K76" s="853"/>
      <c r="L76" s="853"/>
      <c r="M76" s="853"/>
      <c r="N76" s="853"/>
    </row>
    <row r="77" spans="2:24">
      <c r="B77" s="857"/>
      <c r="C77" s="853"/>
      <c r="D77" s="853"/>
      <c r="E77" s="853"/>
      <c r="F77" s="853"/>
      <c r="G77" s="853"/>
      <c r="H77" s="853"/>
      <c r="I77" s="853"/>
      <c r="J77" s="853"/>
      <c r="K77" s="853"/>
      <c r="L77" s="853"/>
      <c r="M77" s="853"/>
      <c r="N77" s="853"/>
    </row>
    <row r="78" spans="2:24">
      <c r="B78" s="857"/>
      <c r="C78" s="853"/>
      <c r="D78" s="853"/>
      <c r="E78" s="853"/>
      <c r="F78" s="853"/>
      <c r="G78" s="853"/>
      <c r="H78" s="853"/>
      <c r="I78" s="853"/>
      <c r="J78" s="853"/>
      <c r="K78" s="853"/>
      <c r="L78" s="853"/>
      <c r="M78" s="853"/>
      <c r="N78" s="853"/>
    </row>
    <row r="79" spans="2:24">
      <c r="B79" s="857"/>
      <c r="C79" s="853"/>
      <c r="D79" s="853"/>
      <c r="E79" s="853"/>
      <c r="F79" s="853"/>
      <c r="G79" s="853"/>
      <c r="H79" s="853"/>
      <c r="I79" s="853"/>
      <c r="J79" s="853"/>
      <c r="K79" s="853"/>
      <c r="L79" s="853"/>
      <c r="M79" s="853"/>
      <c r="N79" s="853"/>
    </row>
    <row r="80" spans="2:24">
      <c r="B80" s="857"/>
      <c r="C80" s="853"/>
      <c r="D80" s="853"/>
      <c r="E80" s="853"/>
      <c r="F80" s="853"/>
      <c r="G80" s="853"/>
      <c r="H80" s="853"/>
      <c r="I80" s="853"/>
      <c r="J80" s="853"/>
      <c r="K80" s="853"/>
      <c r="L80" s="853"/>
      <c r="M80" s="853"/>
      <c r="N80" s="853"/>
    </row>
    <row r="81" spans="2:14">
      <c r="B81" s="857"/>
      <c r="C81" s="853"/>
      <c r="D81" s="853"/>
      <c r="E81" s="853"/>
      <c r="F81" s="853"/>
      <c r="G81" s="853"/>
      <c r="H81" s="853"/>
      <c r="I81" s="853"/>
      <c r="J81" s="853"/>
      <c r="K81" s="853"/>
      <c r="L81" s="853"/>
      <c r="M81" s="853"/>
      <c r="N81" s="853"/>
    </row>
    <row r="82" spans="2:14">
      <c r="B82" s="857"/>
      <c r="C82" s="853"/>
      <c r="D82" s="853"/>
      <c r="E82" s="853"/>
      <c r="F82" s="853"/>
      <c r="G82" s="853"/>
      <c r="H82" s="853"/>
      <c r="I82" s="853"/>
      <c r="J82" s="853"/>
      <c r="K82" s="853"/>
      <c r="L82" s="853"/>
      <c r="M82" s="853"/>
      <c r="N82" s="853"/>
    </row>
    <row r="83" spans="2:14">
      <c r="B83" s="857"/>
      <c r="C83" s="853"/>
      <c r="D83" s="853"/>
      <c r="E83" s="853"/>
      <c r="F83" s="853"/>
      <c r="G83" s="853"/>
      <c r="H83" s="853"/>
      <c r="I83" s="853"/>
      <c r="J83" s="853"/>
      <c r="K83" s="853"/>
      <c r="L83" s="853"/>
      <c r="M83" s="853"/>
      <c r="N83" s="853"/>
    </row>
    <row r="84" spans="2:14">
      <c r="B84" s="857"/>
      <c r="C84" s="853"/>
      <c r="D84" s="853"/>
      <c r="E84" s="853"/>
      <c r="F84" s="853"/>
      <c r="G84" s="853"/>
      <c r="H84" s="853"/>
      <c r="I84" s="853"/>
      <c r="J84" s="853"/>
      <c r="K84" s="853"/>
      <c r="L84" s="853"/>
      <c r="M84" s="853"/>
      <c r="N84" s="853"/>
    </row>
    <row r="85" spans="2:14">
      <c r="B85" s="857"/>
      <c r="C85" s="853"/>
      <c r="D85" s="853"/>
      <c r="E85" s="853"/>
      <c r="F85" s="853"/>
      <c r="G85" s="853"/>
      <c r="H85" s="853"/>
      <c r="I85" s="853"/>
      <c r="J85" s="853"/>
      <c r="K85" s="853"/>
      <c r="L85" s="853"/>
      <c r="M85" s="853"/>
      <c r="N85" s="853"/>
    </row>
    <row r="86" spans="2:14">
      <c r="B86" s="857"/>
      <c r="C86" s="853"/>
      <c r="D86" s="853"/>
      <c r="E86" s="853"/>
      <c r="F86" s="853"/>
      <c r="G86" s="853"/>
      <c r="H86" s="853"/>
      <c r="I86" s="853"/>
      <c r="J86" s="853"/>
      <c r="K86" s="853"/>
      <c r="L86" s="853"/>
      <c r="M86" s="853"/>
      <c r="N86" s="853"/>
    </row>
    <row r="87" spans="2:14">
      <c r="B87" s="857"/>
      <c r="C87" s="853"/>
      <c r="D87" s="853"/>
      <c r="E87" s="853"/>
      <c r="F87" s="853"/>
      <c r="G87" s="853"/>
      <c r="H87" s="853"/>
      <c r="I87" s="853"/>
      <c r="J87" s="853"/>
      <c r="K87" s="853"/>
      <c r="L87" s="853"/>
      <c r="M87" s="853"/>
      <c r="N87" s="853"/>
    </row>
    <row r="88" spans="2:14">
      <c r="B88" s="857"/>
      <c r="C88" s="853"/>
      <c r="D88" s="853"/>
      <c r="E88" s="853"/>
      <c r="F88" s="853"/>
      <c r="G88" s="853"/>
      <c r="H88" s="853"/>
      <c r="I88" s="853"/>
      <c r="J88" s="853"/>
      <c r="K88" s="853"/>
      <c r="L88" s="853"/>
      <c r="M88" s="853"/>
      <c r="N88" s="853"/>
    </row>
    <row r="89" spans="2:14">
      <c r="B89" s="857"/>
      <c r="C89" s="853"/>
      <c r="D89" s="853"/>
      <c r="E89" s="853"/>
      <c r="F89" s="853"/>
      <c r="G89" s="853"/>
      <c r="H89" s="853"/>
      <c r="I89" s="853"/>
      <c r="J89" s="853"/>
      <c r="K89" s="853"/>
      <c r="L89" s="853"/>
      <c r="M89" s="853"/>
      <c r="N89" s="853"/>
    </row>
    <row r="90" spans="2:14">
      <c r="B90" s="857"/>
      <c r="C90" s="853"/>
      <c r="D90" s="853"/>
      <c r="E90" s="853"/>
      <c r="F90" s="853"/>
      <c r="G90" s="853"/>
      <c r="H90" s="853"/>
      <c r="I90" s="853"/>
      <c r="J90" s="853"/>
      <c r="K90" s="853"/>
      <c r="L90" s="853"/>
      <c r="M90" s="853"/>
      <c r="N90" s="853"/>
    </row>
    <row r="91" spans="2:14">
      <c r="B91" s="857"/>
      <c r="C91" s="853"/>
      <c r="D91" s="853"/>
      <c r="E91" s="853"/>
      <c r="F91" s="853"/>
      <c r="G91" s="853"/>
      <c r="H91" s="853"/>
      <c r="I91" s="853"/>
      <c r="J91" s="853"/>
      <c r="K91" s="853"/>
      <c r="L91" s="853"/>
      <c r="M91" s="853"/>
      <c r="N91" s="853"/>
    </row>
    <row r="92" spans="2:14">
      <c r="B92" s="857"/>
      <c r="C92" s="853"/>
      <c r="D92" s="853"/>
      <c r="E92" s="853"/>
      <c r="F92" s="853"/>
      <c r="G92" s="853"/>
      <c r="H92" s="853"/>
      <c r="I92" s="853"/>
      <c r="J92" s="853"/>
      <c r="K92" s="853"/>
      <c r="L92" s="853"/>
      <c r="M92" s="853"/>
      <c r="N92" s="853"/>
    </row>
    <row r="93" spans="2:14">
      <c r="B93" s="857"/>
      <c r="C93" s="853"/>
      <c r="D93" s="853"/>
      <c r="E93" s="853"/>
      <c r="F93" s="853"/>
      <c r="G93" s="853"/>
      <c r="H93" s="853"/>
      <c r="I93" s="853"/>
      <c r="J93" s="853"/>
      <c r="K93" s="853"/>
      <c r="L93" s="853"/>
      <c r="M93" s="853"/>
      <c r="N93" s="853"/>
    </row>
    <row r="94" spans="2:14">
      <c r="B94" s="857"/>
      <c r="C94" s="853"/>
      <c r="D94" s="853"/>
      <c r="E94" s="853"/>
      <c r="F94" s="853"/>
      <c r="G94" s="853"/>
      <c r="H94" s="853"/>
      <c r="I94" s="853"/>
      <c r="J94" s="853"/>
      <c r="K94" s="853"/>
      <c r="L94" s="853"/>
      <c r="M94" s="853"/>
      <c r="N94" s="853"/>
    </row>
    <row r="95" spans="2:14">
      <c r="B95" s="857"/>
      <c r="C95" s="853"/>
      <c r="D95" s="853"/>
      <c r="E95" s="853"/>
      <c r="F95" s="853"/>
      <c r="G95" s="853"/>
      <c r="H95" s="853"/>
      <c r="I95" s="853"/>
      <c r="J95" s="853"/>
      <c r="K95" s="853"/>
      <c r="L95" s="853"/>
      <c r="M95" s="853"/>
      <c r="N95" s="853"/>
    </row>
    <row r="96" spans="2:14">
      <c r="B96" s="857"/>
      <c r="C96" s="853"/>
      <c r="D96" s="853"/>
      <c r="E96" s="853"/>
      <c r="F96" s="853"/>
      <c r="G96" s="853"/>
      <c r="H96" s="853"/>
      <c r="I96" s="853"/>
      <c r="J96" s="853"/>
      <c r="K96" s="853"/>
      <c r="L96" s="853"/>
      <c r="M96" s="853"/>
      <c r="N96" s="853"/>
    </row>
    <row r="97" spans="2:14">
      <c r="B97" s="857"/>
      <c r="C97" s="853"/>
      <c r="D97" s="853"/>
      <c r="E97" s="853"/>
      <c r="F97" s="853"/>
      <c r="G97" s="853"/>
      <c r="H97" s="853"/>
      <c r="I97" s="853"/>
      <c r="J97" s="853"/>
      <c r="K97" s="853"/>
      <c r="L97" s="853"/>
      <c r="M97" s="853"/>
      <c r="N97" s="853"/>
    </row>
    <row r="98" spans="2:14">
      <c r="B98" s="857"/>
      <c r="C98" s="853"/>
      <c r="D98" s="853"/>
      <c r="E98" s="853"/>
      <c r="F98" s="853"/>
      <c r="G98" s="853"/>
      <c r="H98" s="853"/>
      <c r="I98" s="853"/>
      <c r="J98" s="853"/>
      <c r="K98" s="853"/>
      <c r="L98" s="853"/>
      <c r="M98" s="853"/>
      <c r="N98" s="853"/>
    </row>
    <row r="99" spans="2:14">
      <c r="B99" s="857"/>
      <c r="C99" s="853"/>
      <c r="D99" s="853"/>
      <c r="E99" s="853"/>
      <c r="F99" s="853"/>
      <c r="G99" s="853"/>
      <c r="H99" s="853"/>
      <c r="I99" s="853"/>
      <c r="J99" s="853"/>
      <c r="K99" s="853"/>
      <c r="L99" s="853"/>
      <c r="M99" s="853"/>
      <c r="N99" s="853"/>
    </row>
    <row r="100" spans="2:14">
      <c r="B100" s="857"/>
      <c r="C100" s="853"/>
      <c r="D100" s="853"/>
      <c r="E100" s="853"/>
      <c r="F100" s="853"/>
      <c r="G100" s="853"/>
      <c r="H100" s="853"/>
      <c r="I100" s="853"/>
      <c r="J100" s="853"/>
      <c r="K100" s="853"/>
      <c r="L100" s="853"/>
      <c r="M100" s="853"/>
      <c r="N100" s="853"/>
    </row>
    <row r="101" spans="2:14">
      <c r="B101" s="857"/>
      <c r="C101" s="853"/>
      <c r="D101" s="853"/>
      <c r="E101" s="853"/>
      <c r="F101" s="853"/>
      <c r="G101" s="853"/>
      <c r="H101" s="853"/>
      <c r="I101" s="853"/>
      <c r="J101" s="853"/>
      <c r="K101" s="853"/>
      <c r="L101" s="853"/>
      <c r="M101" s="853"/>
      <c r="N101" s="853"/>
    </row>
    <row r="102" spans="2:14">
      <c r="B102" s="857"/>
      <c r="C102" s="853"/>
      <c r="D102" s="853"/>
      <c r="E102" s="853"/>
      <c r="F102" s="853"/>
      <c r="G102" s="853"/>
      <c r="H102" s="853"/>
      <c r="I102" s="853"/>
      <c r="J102" s="853"/>
      <c r="K102" s="853"/>
      <c r="L102" s="853"/>
      <c r="M102" s="853"/>
      <c r="N102" s="853"/>
    </row>
    <row r="103" spans="2:14">
      <c r="B103" s="857"/>
      <c r="C103" s="853"/>
      <c r="D103" s="853"/>
      <c r="E103" s="853"/>
      <c r="F103" s="853"/>
      <c r="G103" s="853"/>
      <c r="H103" s="853"/>
      <c r="I103" s="853"/>
      <c r="J103" s="853"/>
      <c r="K103" s="853"/>
      <c r="L103" s="853"/>
      <c r="M103" s="853"/>
      <c r="N103" s="853"/>
    </row>
    <row r="104" spans="2:14">
      <c r="B104" s="857"/>
      <c r="C104" s="853"/>
      <c r="D104" s="853"/>
      <c r="E104" s="853"/>
      <c r="F104" s="853"/>
      <c r="G104" s="853"/>
      <c r="H104" s="853"/>
      <c r="I104" s="853"/>
      <c r="J104" s="853"/>
      <c r="K104" s="853"/>
      <c r="L104" s="853"/>
      <c r="M104" s="853"/>
      <c r="N104" s="853"/>
    </row>
    <row r="105" spans="2:14">
      <c r="B105" s="857"/>
      <c r="C105" s="853"/>
      <c r="D105" s="853"/>
      <c r="E105" s="853"/>
      <c r="F105" s="853"/>
      <c r="G105" s="853"/>
      <c r="H105" s="853"/>
      <c r="I105" s="853"/>
      <c r="J105" s="853"/>
      <c r="K105" s="853"/>
      <c r="L105" s="853"/>
      <c r="M105" s="853"/>
      <c r="N105" s="853"/>
    </row>
    <row r="106" spans="2:14">
      <c r="B106" s="857"/>
      <c r="C106" s="853"/>
      <c r="D106" s="853"/>
      <c r="E106" s="853"/>
      <c r="F106" s="853"/>
      <c r="G106" s="853"/>
      <c r="H106" s="853"/>
      <c r="I106" s="853"/>
      <c r="J106" s="853"/>
      <c r="K106" s="853"/>
      <c r="L106" s="853"/>
      <c r="M106" s="853"/>
      <c r="N106" s="853"/>
    </row>
    <row r="107" spans="2:14">
      <c r="B107" s="857"/>
      <c r="C107" s="853"/>
      <c r="D107" s="853"/>
      <c r="E107" s="853"/>
      <c r="F107" s="853"/>
      <c r="G107" s="853"/>
      <c r="H107" s="853"/>
      <c r="I107" s="853"/>
      <c r="J107" s="853"/>
      <c r="K107" s="853"/>
      <c r="L107" s="853"/>
      <c r="M107" s="853"/>
      <c r="N107" s="853"/>
    </row>
    <row r="108" spans="2:14">
      <c r="B108" s="857"/>
      <c r="C108" s="853"/>
      <c r="D108" s="853"/>
      <c r="E108" s="853"/>
      <c r="F108" s="853"/>
      <c r="G108" s="853"/>
      <c r="H108" s="853"/>
      <c r="I108" s="853"/>
      <c r="J108" s="853"/>
      <c r="K108" s="853"/>
      <c r="L108" s="853"/>
      <c r="M108" s="853"/>
      <c r="N108" s="853"/>
    </row>
    <row r="109" spans="2:14">
      <c r="B109" s="857"/>
      <c r="C109" s="853"/>
      <c r="D109" s="853"/>
      <c r="E109" s="853"/>
      <c r="F109" s="853"/>
      <c r="G109" s="853"/>
      <c r="H109" s="853"/>
      <c r="I109" s="853"/>
      <c r="J109" s="853"/>
      <c r="K109" s="853"/>
      <c r="L109" s="853"/>
      <c r="M109" s="853"/>
      <c r="N109" s="853"/>
    </row>
    <row r="110" spans="2:14">
      <c r="B110" s="857"/>
      <c r="C110" s="853"/>
      <c r="D110" s="853"/>
      <c r="E110" s="853"/>
      <c r="F110" s="853"/>
      <c r="G110" s="853"/>
      <c r="H110" s="853"/>
      <c r="I110" s="853"/>
      <c r="J110" s="853"/>
      <c r="K110" s="853"/>
      <c r="L110" s="853"/>
      <c r="M110" s="853"/>
      <c r="N110" s="853"/>
    </row>
    <row r="111" spans="2:14">
      <c r="B111" s="857"/>
      <c r="C111" s="853"/>
      <c r="D111" s="853"/>
      <c r="E111" s="853"/>
      <c r="F111" s="853"/>
      <c r="G111" s="853"/>
      <c r="H111" s="853"/>
      <c r="I111" s="853"/>
      <c r="J111" s="853"/>
      <c r="K111" s="853"/>
      <c r="L111" s="853"/>
      <c r="M111" s="853"/>
      <c r="N111" s="853"/>
    </row>
    <row r="112" spans="2:14">
      <c r="B112" s="857"/>
      <c r="C112" s="853"/>
      <c r="D112" s="853"/>
      <c r="E112" s="853"/>
      <c r="F112" s="853"/>
      <c r="G112" s="853"/>
      <c r="H112" s="853"/>
      <c r="I112" s="853"/>
      <c r="J112" s="853"/>
      <c r="K112" s="853"/>
      <c r="L112" s="853"/>
      <c r="M112" s="853"/>
      <c r="N112" s="853"/>
    </row>
    <row r="113" spans="2:14">
      <c r="B113" s="857"/>
      <c r="C113" s="853"/>
      <c r="D113" s="853"/>
      <c r="E113" s="853"/>
      <c r="F113" s="853"/>
      <c r="G113" s="853"/>
      <c r="H113" s="853"/>
      <c r="I113" s="853"/>
      <c r="J113" s="853"/>
      <c r="K113" s="853"/>
      <c r="L113" s="853"/>
      <c r="M113" s="853"/>
      <c r="N113" s="853"/>
    </row>
    <row r="114" spans="2:14">
      <c r="B114" s="857"/>
      <c r="C114" s="853"/>
      <c r="D114" s="853"/>
      <c r="E114" s="853"/>
      <c r="F114" s="853"/>
      <c r="G114" s="853"/>
      <c r="H114" s="853"/>
      <c r="I114" s="853"/>
      <c r="J114" s="853"/>
      <c r="K114" s="853"/>
      <c r="L114" s="853"/>
      <c r="M114" s="853"/>
      <c r="N114" s="853"/>
    </row>
    <row r="115" spans="2:14">
      <c r="B115" s="857"/>
      <c r="C115" s="853"/>
      <c r="D115" s="853"/>
      <c r="E115" s="853"/>
      <c r="F115" s="853"/>
      <c r="G115" s="853"/>
      <c r="H115" s="853"/>
      <c r="I115" s="853"/>
      <c r="J115" s="853"/>
      <c r="K115" s="853"/>
      <c r="L115" s="853"/>
      <c r="M115" s="853"/>
      <c r="N115" s="853"/>
    </row>
    <row r="116" spans="2:14">
      <c r="B116" s="857"/>
      <c r="C116" s="853"/>
      <c r="D116" s="853"/>
      <c r="E116" s="853"/>
      <c r="F116" s="853"/>
      <c r="G116" s="853"/>
      <c r="H116" s="853"/>
      <c r="I116" s="853"/>
      <c r="J116" s="853"/>
      <c r="K116" s="853"/>
      <c r="L116" s="853"/>
      <c r="M116" s="853"/>
      <c r="N116" s="853"/>
    </row>
    <row r="117" spans="2:14">
      <c r="B117" s="857"/>
      <c r="C117" s="853"/>
      <c r="D117" s="853"/>
      <c r="E117" s="853"/>
      <c r="F117" s="853"/>
      <c r="G117" s="853"/>
      <c r="H117" s="853"/>
      <c r="I117" s="853"/>
      <c r="J117" s="853"/>
      <c r="K117" s="853"/>
      <c r="L117" s="853"/>
      <c r="M117" s="853"/>
      <c r="N117" s="853"/>
    </row>
    <row r="118" spans="2:14">
      <c r="B118" s="857"/>
      <c r="C118" s="853"/>
      <c r="D118" s="853"/>
      <c r="E118" s="853"/>
      <c r="F118" s="853"/>
      <c r="G118" s="853"/>
      <c r="H118" s="853"/>
      <c r="I118" s="853"/>
      <c r="J118" s="853"/>
      <c r="K118" s="853"/>
      <c r="L118" s="853"/>
      <c r="M118" s="853"/>
      <c r="N118" s="853"/>
    </row>
    <row r="119" spans="2:14">
      <c r="B119" s="857"/>
      <c r="C119" s="853"/>
      <c r="D119" s="853"/>
      <c r="E119" s="853"/>
      <c r="F119" s="853"/>
      <c r="G119" s="853"/>
      <c r="H119" s="853"/>
      <c r="I119" s="853"/>
      <c r="J119" s="853"/>
      <c r="K119" s="853"/>
      <c r="L119" s="853"/>
      <c r="M119" s="853"/>
      <c r="N119" s="853"/>
    </row>
    <row r="120" spans="2:14">
      <c r="B120" s="857"/>
      <c r="C120" s="853"/>
      <c r="D120" s="853"/>
      <c r="E120" s="853"/>
      <c r="F120" s="853"/>
      <c r="G120" s="853"/>
      <c r="H120" s="853"/>
      <c r="I120" s="853"/>
      <c r="J120" s="853"/>
      <c r="K120" s="853"/>
      <c r="L120" s="853"/>
      <c r="M120" s="853"/>
      <c r="N120" s="853"/>
    </row>
    <row r="121" spans="2:14">
      <c r="B121" s="857"/>
      <c r="C121" s="853"/>
      <c r="D121" s="853"/>
      <c r="E121" s="853"/>
      <c r="F121" s="853"/>
      <c r="G121" s="853"/>
      <c r="H121" s="853"/>
      <c r="I121" s="853"/>
      <c r="J121" s="853"/>
      <c r="K121" s="853"/>
      <c r="L121" s="853"/>
      <c r="M121" s="853"/>
      <c r="N121" s="853"/>
    </row>
    <row r="122" spans="2:14">
      <c r="B122" s="857"/>
      <c r="C122" s="853"/>
      <c r="D122" s="853"/>
      <c r="E122" s="853"/>
      <c r="F122" s="853"/>
      <c r="G122" s="853"/>
      <c r="H122" s="853"/>
      <c r="I122" s="853"/>
      <c r="J122" s="853"/>
      <c r="K122" s="853"/>
      <c r="L122" s="853"/>
      <c r="M122" s="853"/>
      <c r="N122" s="853"/>
    </row>
    <row r="123" spans="2:14">
      <c r="B123" s="857"/>
      <c r="C123" s="853"/>
      <c r="D123" s="853"/>
      <c r="E123" s="853"/>
      <c r="F123" s="853"/>
      <c r="G123" s="853"/>
      <c r="H123" s="853"/>
      <c r="I123" s="853"/>
      <c r="J123" s="853"/>
      <c r="K123" s="853"/>
      <c r="L123" s="853"/>
      <c r="M123" s="853"/>
      <c r="N123" s="853"/>
    </row>
    <row r="124" spans="2:14">
      <c r="B124" s="857"/>
      <c r="C124" s="853"/>
      <c r="D124" s="853"/>
      <c r="E124" s="853"/>
      <c r="F124" s="853"/>
      <c r="G124" s="853"/>
      <c r="H124" s="853"/>
      <c r="I124" s="853"/>
      <c r="J124" s="853"/>
      <c r="K124" s="853"/>
      <c r="L124" s="853"/>
      <c r="M124" s="853"/>
      <c r="N124" s="853"/>
    </row>
    <row r="125" spans="2:14">
      <c r="B125" s="857"/>
      <c r="C125" s="853"/>
      <c r="D125" s="853"/>
      <c r="E125" s="853"/>
      <c r="F125" s="853"/>
      <c r="G125" s="853"/>
      <c r="H125" s="853"/>
      <c r="I125" s="853"/>
      <c r="J125" s="853"/>
      <c r="K125" s="853"/>
      <c r="L125" s="853"/>
      <c r="M125" s="853"/>
      <c r="N125" s="853"/>
    </row>
    <row r="126" spans="2:14">
      <c r="B126" s="857"/>
      <c r="C126" s="853"/>
      <c r="D126" s="853"/>
      <c r="E126" s="853"/>
      <c r="F126" s="853"/>
      <c r="G126" s="853"/>
      <c r="H126" s="853"/>
      <c r="I126" s="853"/>
      <c r="J126" s="853"/>
      <c r="K126" s="853"/>
      <c r="L126" s="853"/>
      <c r="M126" s="853"/>
      <c r="N126" s="853"/>
    </row>
    <row r="127" spans="2:14">
      <c r="B127" s="857"/>
      <c r="C127" s="853"/>
      <c r="D127" s="853"/>
      <c r="E127" s="853"/>
      <c r="F127" s="853"/>
      <c r="G127" s="853"/>
      <c r="H127" s="853"/>
      <c r="I127" s="853"/>
      <c r="J127" s="853"/>
      <c r="K127" s="853"/>
      <c r="L127" s="853"/>
      <c r="M127" s="853"/>
      <c r="N127" s="853"/>
    </row>
    <row r="128" spans="2:14">
      <c r="B128" s="857"/>
      <c r="C128" s="853"/>
      <c r="D128" s="853"/>
      <c r="E128" s="853"/>
      <c r="F128" s="853"/>
      <c r="G128" s="853"/>
      <c r="H128" s="853"/>
      <c r="I128" s="853"/>
      <c r="J128" s="853"/>
      <c r="K128" s="853"/>
      <c r="L128" s="853"/>
      <c r="M128" s="853"/>
      <c r="N128" s="853"/>
    </row>
    <row r="129" spans="2:14">
      <c r="B129" s="857"/>
      <c r="C129" s="853"/>
      <c r="D129" s="853"/>
      <c r="E129" s="853"/>
      <c r="F129" s="853"/>
      <c r="G129" s="853"/>
      <c r="H129" s="853"/>
      <c r="I129" s="853"/>
      <c r="J129" s="853"/>
      <c r="K129" s="853"/>
      <c r="L129" s="853"/>
      <c r="M129" s="853"/>
      <c r="N129" s="853"/>
    </row>
    <row r="130" spans="2:14">
      <c r="B130" s="857"/>
      <c r="C130" s="853"/>
      <c r="D130" s="853"/>
      <c r="E130" s="853"/>
      <c r="F130" s="853"/>
      <c r="G130" s="853"/>
      <c r="H130" s="853"/>
      <c r="I130" s="853"/>
      <c r="J130" s="853"/>
      <c r="K130" s="853"/>
      <c r="L130" s="853"/>
      <c r="M130" s="853"/>
      <c r="N130" s="853"/>
    </row>
    <row r="131" spans="2:14">
      <c r="B131" s="857"/>
      <c r="C131" s="853"/>
      <c r="D131" s="853"/>
      <c r="E131" s="853"/>
      <c r="F131" s="853"/>
      <c r="G131" s="853"/>
      <c r="H131" s="853"/>
      <c r="I131" s="853"/>
      <c r="J131" s="853"/>
      <c r="K131" s="853"/>
      <c r="L131" s="853"/>
      <c r="M131" s="853"/>
      <c r="N131" s="853"/>
    </row>
    <row r="132" spans="2:14">
      <c r="B132" s="857"/>
      <c r="C132" s="853"/>
      <c r="D132" s="853"/>
      <c r="E132" s="853"/>
      <c r="F132" s="853"/>
      <c r="G132" s="853"/>
      <c r="H132" s="853"/>
      <c r="I132" s="853"/>
      <c r="J132" s="853"/>
      <c r="K132" s="853"/>
      <c r="L132" s="853"/>
      <c r="M132" s="853"/>
      <c r="N132" s="853"/>
    </row>
    <row r="133" spans="2:14">
      <c r="B133" s="857"/>
      <c r="C133" s="853"/>
      <c r="D133" s="853"/>
      <c r="E133" s="853"/>
      <c r="F133" s="853"/>
      <c r="G133" s="853"/>
      <c r="H133" s="853"/>
      <c r="I133" s="853"/>
      <c r="J133" s="853"/>
      <c r="K133" s="853"/>
      <c r="L133" s="853"/>
      <c r="M133" s="853"/>
      <c r="N133" s="853"/>
    </row>
    <row r="134" spans="2:14">
      <c r="B134" s="857"/>
      <c r="C134" s="853"/>
      <c r="D134" s="853"/>
      <c r="E134" s="853"/>
      <c r="F134" s="853"/>
      <c r="G134" s="853"/>
      <c r="H134" s="853"/>
      <c r="I134" s="853"/>
      <c r="J134" s="853"/>
      <c r="K134" s="853"/>
      <c r="L134" s="853"/>
      <c r="M134" s="853"/>
      <c r="N134" s="853"/>
    </row>
    <row r="135" spans="2:14">
      <c r="B135" s="857"/>
      <c r="C135" s="853"/>
      <c r="D135" s="853"/>
      <c r="E135" s="853"/>
      <c r="F135" s="853"/>
      <c r="G135" s="853"/>
      <c r="H135" s="853"/>
      <c r="I135" s="853"/>
      <c r="J135" s="853"/>
      <c r="K135" s="853"/>
      <c r="L135" s="853"/>
      <c r="M135" s="853"/>
      <c r="N135" s="853"/>
    </row>
    <row r="136" spans="2:14">
      <c r="B136" s="857"/>
      <c r="C136" s="853"/>
      <c r="D136" s="853"/>
      <c r="E136" s="853"/>
      <c r="F136" s="853"/>
      <c r="G136" s="853"/>
      <c r="H136" s="853"/>
      <c r="I136" s="853"/>
      <c r="J136" s="853"/>
      <c r="K136" s="853"/>
      <c r="L136" s="853"/>
      <c r="M136" s="853"/>
      <c r="N136" s="853"/>
    </row>
    <row r="137" spans="2:14">
      <c r="B137" s="857"/>
      <c r="C137" s="853"/>
      <c r="D137" s="853"/>
      <c r="E137" s="853"/>
      <c r="F137" s="853"/>
      <c r="G137" s="853"/>
      <c r="H137" s="853"/>
      <c r="I137" s="853"/>
      <c r="J137" s="853"/>
      <c r="K137" s="853"/>
      <c r="L137" s="853"/>
      <c r="M137" s="853"/>
      <c r="N137" s="853"/>
    </row>
    <row r="138" spans="2:14">
      <c r="B138" s="857"/>
      <c r="C138" s="853"/>
      <c r="D138" s="853"/>
      <c r="E138" s="853"/>
      <c r="F138" s="853"/>
      <c r="G138" s="853"/>
      <c r="H138" s="853"/>
      <c r="I138" s="853"/>
      <c r="J138" s="853"/>
      <c r="K138" s="853"/>
      <c r="L138" s="853"/>
      <c r="M138" s="853"/>
      <c r="N138" s="853"/>
    </row>
    <row r="139" spans="2:14">
      <c r="B139" s="857"/>
      <c r="C139" s="853"/>
      <c r="D139" s="853"/>
      <c r="E139" s="853"/>
      <c r="F139" s="853"/>
      <c r="G139" s="853"/>
      <c r="H139" s="853"/>
      <c r="I139" s="853"/>
      <c r="J139" s="853"/>
      <c r="K139" s="853"/>
      <c r="L139" s="853"/>
      <c r="M139" s="853"/>
      <c r="N139" s="853"/>
    </row>
    <row r="140" spans="2:14">
      <c r="B140" s="857"/>
      <c r="C140" s="853"/>
      <c r="D140" s="853"/>
      <c r="E140" s="853"/>
      <c r="F140" s="853"/>
      <c r="G140" s="853"/>
      <c r="H140" s="853"/>
      <c r="I140" s="853"/>
      <c r="J140" s="853"/>
      <c r="K140" s="853"/>
      <c r="L140" s="853"/>
      <c r="M140" s="853"/>
      <c r="N140" s="853"/>
    </row>
    <row r="141" spans="2:14">
      <c r="B141" s="857"/>
      <c r="C141" s="853"/>
      <c r="D141" s="853"/>
      <c r="E141" s="853"/>
      <c r="F141" s="853"/>
      <c r="G141" s="853"/>
      <c r="H141" s="853"/>
      <c r="I141" s="853"/>
      <c r="J141" s="853"/>
      <c r="K141" s="853"/>
      <c r="L141" s="853"/>
      <c r="M141" s="853"/>
      <c r="N141" s="853"/>
    </row>
    <row r="142" spans="2:14">
      <c r="B142" s="857"/>
      <c r="C142" s="853"/>
      <c r="D142" s="853"/>
      <c r="E142" s="853"/>
      <c r="F142" s="853"/>
      <c r="G142" s="853"/>
      <c r="H142" s="853"/>
      <c r="I142" s="853"/>
      <c r="J142" s="853"/>
      <c r="K142" s="853"/>
      <c r="L142" s="853"/>
      <c r="M142" s="853"/>
      <c r="N142" s="853"/>
    </row>
    <row r="143" spans="2:14">
      <c r="B143" s="857"/>
      <c r="C143" s="853"/>
      <c r="D143" s="853"/>
      <c r="E143" s="853"/>
      <c r="F143" s="853"/>
      <c r="G143" s="853"/>
      <c r="H143" s="853"/>
      <c r="I143" s="853"/>
      <c r="J143" s="853"/>
      <c r="K143" s="853"/>
      <c r="L143" s="853"/>
      <c r="M143" s="853"/>
      <c r="N143" s="853"/>
    </row>
    <row r="144" spans="2:14">
      <c r="B144" s="857"/>
      <c r="C144" s="853"/>
      <c r="D144" s="853"/>
      <c r="E144" s="853"/>
      <c r="F144" s="853"/>
      <c r="G144" s="853"/>
      <c r="H144" s="853"/>
      <c r="I144" s="853"/>
      <c r="J144" s="853"/>
      <c r="K144" s="853"/>
      <c r="L144" s="853"/>
      <c r="M144" s="853"/>
      <c r="N144" s="853"/>
    </row>
    <row r="145" spans="2:14">
      <c r="B145" s="857"/>
      <c r="C145" s="853"/>
      <c r="D145" s="853"/>
      <c r="E145" s="853"/>
      <c r="F145" s="853"/>
      <c r="G145" s="853"/>
      <c r="H145" s="853"/>
      <c r="I145" s="853"/>
      <c r="J145" s="853"/>
      <c r="K145" s="853"/>
      <c r="L145" s="853"/>
      <c r="M145" s="853"/>
      <c r="N145" s="853"/>
    </row>
    <row r="146" spans="2:14">
      <c r="B146" s="857"/>
      <c r="C146" s="853"/>
      <c r="D146" s="853"/>
      <c r="E146" s="853"/>
      <c r="F146" s="853"/>
      <c r="G146" s="853"/>
      <c r="H146" s="853"/>
      <c r="I146" s="853"/>
      <c r="J146" s="853"/>
      <c r="K146" s="853"/>
      <c r="L146" s="853"/>
      <c r="M146" s="853"/>
      <c r="N146" s="853"/>
    </row>
    <row r="147" spans="2:14">
      <c r="B147" s="857"/>
      <c r="C147" s="853"/>
      <c r="D147" s="853"/>
      <c r="E147" s="853"/>
      <c r="F147" s="853"/>
      <c r="G147" s="853"/>
      <c r="H147" s="853"/>
      <c r="I147" s="853"/>
      <c r="J147" s="853"/>
      <c r="K147" s="853"/>
      <c r="L147" s="853"/>
      <c r="M147" s="853"/>
      <c r="N147" s="853"/>
    </row>
    <row r="148" spans="2:14">
      <c r="B148" s="857"/>
      <c r="C148" s="853"/>
      <c r="D148" s="853"/>
      <c r="E148" s="853"/>
      <c r="F148" s="853"/>
      <c r="G148" s="853"/>
      <c r="H148" s="853"/>
      <c r="I148" s="853"/>
      <c r="J148" s="853"/>
      <c r="K148" s="853"/>
      <c r="L148" s="853"/>
      <c r="M148" s="853"/>
      <c r="N148" s="853"/>
    </row>
    <row r="149" spans="2:14">
      <c r="B149" s="857"/>
      <c r="C149" s="853"/>
      <c r="D149" s="853"/>
      <c r="E149" s="853"/>
      <c r="F149" s="853"/>
      <c r="G149" s="853"/>
      <c r="H149" s="853"/>
      <c r="I149" s="853"/>
      <c r="J149" s="853"/>
      <c r="K149" s="853"/>
      <c r="L149" s="853"/>
      <c r="M149" s="853"/>
      <c r="N149" s="853"/>
    </row>
    <row r="150" spans="2:14">
      <c r="B150" s="857"/>
      <c r="C150" s="853"/>
      <c r="D150" s="853"/>
      <c r="E150" s="853"/>
      <c r="F150" s="853"/>
      <c r="G150" s="853"/>
      <c r="H150" s="853"/>
      <c r="I150" s="853"/>
      <c r="J150" s="853"/>
      <c r="K150" s="853"/>
      <c r="L150" s="853"/>
      <c r="M150" s="853"/>
      <c r="N150" s="853"/>
    </row>
    <row r="151" spans="2:14">
      <c r="B151" s="857"/>
      <c r="C151" s="853"/>
      <c r="D151" s="853"/>
      <c r="E151" s="853"/>
      <c r="F151" s="853"/>
      <c r="G151" s="853"/>
      <c r="H151" s="853"/>
      <c r="I151" s="853"/>
      <c r="J151" s="853"/>
      <c r="K151" s="853"/>
      <c r="L151" s="853"/>
      <c r="M151" s="853"/>
      <c r="N151" s="853"/>
    </row>
    <row r="152" spans="2:14">
      <c r="B152" s="857"/>
      <c r="C152" s="853"/>
      <c r="D152" s="853"/>
      <c r="E152" s="853"/>
      <c r="F152" s="853"/>
      <c r="G152" s="853"/>
      <c r="H152" s="853"/>
      <c r="I152" s="853"/>
      <c r="J152" s="853"/>
      <c r="K152" s="853"/>
      <c r="L152" s="853"/>
      <c r="M152" s="853"/>
      <c r="N152" s="853"/>
    </row>
    <row r="153" spans="2:14">
      <c r="B153" s="857"/>
      <c r="C153" s="853"/>
      <c r="D153" s="853"/>
      <c r="E153" s="853"/>
      <c r="F153" s="853"/>
      <c r="G153" s="853"/>
      <c r="H153" s="853"/>
      <c r="I153" s="853"/>
      <c r="J153" s="853"/>
      <c r="K153" s="853"/>
      <c r="L153" s="853"/>
      <c r="M153" s="853"/>
      <c r="N153" s="853"/>
    </row>
    <row r="154" spans="2:14">
      <c r="B154" s="857"/>
      <c r="C154" s="853"/>
      <c r="D154" s="853"/>
      <c r="E154" s="853"/>
      <c r="F154" s="853"/>
      <c r="G154" s="853"/>
      <c r="H154" s="853"/>
      <c r="I154" s="853"/>
      <c r="J154" s="853"/>
      <c r="K154" s="853"/>
      <c r="L154" s="853"/>
      <c r="M154" s="853"/>
      <c r="N154" s="853"/>
    </row>
    <row r="155" spans="2:14">
      <c r="B155" s="857"/>
      <c r="C155" s="853"/>
      <c r="D155" s="853"/>
      <c r="E155" s="853"/>
      <c r="F155" s="853"/>
      <c r="G155" s="853"/>
      <c r="H155" s="853"/>
      <c r="I155" s="853"/>
      <c r="J155" s="853"/>
      <c r="K155" s="853"/>
      <c r="L155" s="853"/>
      <c r="M155" s="853"/>
      <c r="N155" s="853"/>
    </row>
    <row r="156" spans="2:14">
      <c r="B156" s="857"/>
      <c r="C156" s="853"/>
      <c r="D156" s="853"/>
      <c r="E156" s="853"/>
      <c r="F156" s="853"/>
      <c r="G156" s="853"/>
      <c r="H156" s="853"/>
      <c r="I156" s="853"/>
      <c r="J156" s="853"/>
      <c r="K156" s="853"/>
      <c r="L156" s="853"/>
      <c r="M156" s="853"/>
      <c r="N156" s="853"/>
    </row>
    <row r="157" spans="2:14">
      <c r="B157" s="857"/>
      <c r="C157" s="853"/>
      <c r="D157" s="853"/>
      <c r="E157" s="853"/>
      <c r="F157" s="853"/>
      <c r="G157" s="853"/>
      <c r="H157" s="853"/>
      <c r="I157" s="853"/>
      <c r="J157" s="853"/>
      <c r="K157" s="853"/>
      <c r="L157" s="853"/>
      <c r="M157" s="853"/>
      <c r="N157" s="853"/>
    </row>
    <row r="158" spans="2:14">
      <c r="B158" s="857"/>
      <c r="C158" s="853"/>
      <c r="D158" s="853"/>
      <c r="E158" s="853"/>
      <c r="F158" s="853"/>
      <c r="G158" s="853"/>
      <c r="H158" s="853"/>
      <c r="I158" s="853"/>
      <c r="J158" s="853"/>
      <c r="K158" s="853"/>
      <c r="L158" s="853"/>
      <c r="M158" s="853"/>
      <c r="N158" s="853"/>
    </row>
    <row r="159" spans="2:14">
      <c r="B159" s="857"/>
      <c r="C159" s="853"/>
      <c r="D159" s="853"/>
      <c r="E159" s="853"/>
      <c r="F159" s="853"/>
      <c r="G159" s="853"/>
      <c r="H159" s="853"/>
      <c r="I159" s="853"/>
      <c r="J159" s="853"/>
      <c r="K159" s="853"/>
      <c r="L159" s="853"/>
      <c r="M159" s="853"/>
      <c r="N159" s="853"/>
    </row>
    <row r="160" spans="2:14">
      <c r="B160" s="857"/>
      <c r="C160" s="853"/>
      <c r="D160" s="853"/>
      <c r="E160" s="853"/>
      <c r="F160" s="853"/>
      <c r="G160" s="853"/>
      <c r="H160" s="853"/>
      <c r="I160" s="853"/>
      <c r="J160" s="853"/>
      <c r="K160" s="853"/>
      <c r="L160" s="853"/>
      <c r="M160" s="853"/>
      <c r="N160" s="853"/>
    </row>
    <row r="161" spans="2:14">
      <c r="B161" s="857"/>
      <c r="C161" s="853"/>
      <c r="D161" s="853"/>
      <c r="E161" s="853"/>
      <c r="F161" s="853"/>
      <c r="G161" s="853"/>
      <c r="H161" s="853"/>
      <c r="I161" s="853"/>
      <c r="J161" s="853"/>
      <c r="K161" s="853"/>
      <c r="L161" s="853"/>
      <c r="M161" s="853"/>
      <c r="N161" s="853"/>
    </row>
    <row r="162" spans="2:14">
      <c r="B162" s="857"/>
      <c r="C162" s="853"/>
      <c r="D162" s="853"/>
      <c r="E162" s="853"/>
      <c r="F162" s="853"/>
      <c r="G162" s="853"/>
      <c r="H162" s="853"/>
      <c r="I162" s="853"/>
      <c r="J162" s="853"/>
      <c r="K162" s="853"/>
      <c r="L162" s="853"/>
      <c r="M162" s="853"/>
      <c r="N162" s="853"/>
    </row>
    <row r="163" spans="2:14">
      <c r="B163" s="857"/>
      <c r="C163" s="853"/>
      <c r="D163" s="853"/>
      <c r="E163" s="853"/>
      <c r="F163" s="853"/>
      <c r="G163" s="853"/>
      <c r="H163" s="853"/>
      <c r="I163" s="853"/>
      <c r="J163" s="853"/>
      <c r="K163" s="853"/>
      <c r="L163" s="853"/>
      <c r="M163" s="853"/>
      <c r="N163" s="853"/>
    </row>
    <row r="164" spans="2:14">
      <c r="B164" s="857"/>
      <c r="C164" s="853"/>
      <c r="D164" s="853"/>
      <c r="E164" s="853"/>
      <c r="F164" s="853"/>
      <c r="G164" s="853"/>
      <c r="H164" s="853"/>
      <c r="I164" s="853"/>
      <c r="J164" s="853"/>
      <c r="K164" s="853"/>
      <c r="L164" s="853"/>
      <c r="M164" s="853"/>
      <c r="N164" s="853"/>
    </row>
    <row r="165" spans="2:14">
      <c r="B165" s="857"/>
      <c r="C165" s="853"/>
      <c r="D165" s="853"/>
      <c r="E165" s="853"/>
      <c r="F165" s="853"/>
      <c r="G165" s="853"/>
      <c r="H165" s="853"/>
      <c r="I165" s="853"/>
      <c r="J165" s="853"/>
      <c r="K165" s="853"/>
      <c r="L165" s="853"/>
      <c r="M165" s="853"/>
      <c r="N165" s="853"/>
    </row>
    <row r="166" spans="2:14">
      <c r="B166" s="857"/>
      <c r="C166" s="853"/>
      <c r="D166" s="853"/>
      <c r="E166" s="853"/>
      <c r="F166" s="853"/>
      <c r="G166" s="853"/>
      <c r="H166" s="853"/>
      <c r="I166" s="853"/>
      <c r="J166" s="853"/>
      <c r="K166" s="853"/>
      <c r="L166" s="853"/>
      <c r="M166" s="853"/>
      <c r="N166" s="853"/>
    </row>
    <row r="167" spans="2:14">
      <c r="B167" s="857"/>
      <c r="C167" s="853"/>
      <c r="D167" s="853"/>
      <c r="E167" s="853"/>
      <c r="F167" s="853"/>
      <c r="G167" s="853"/>
      <c r="H167" s="853"/>
      <c r="I167" s="853"/>
      <c r="J167" s="853"/>
      <c r="K167" s="853"/>
      <c r="L167" s="853"/>
      <c r="M167" s="853"/>
      <c r="N167" s="853"/>
    </row>
    <row r="168" spans="2:14">
      <c r="B168" s="857"/>
      <c r="C168" s="853"/>
      <c r="D168" s="853"/>
      <c r="E168" s="853"/>
      <c r="F168" s="853"/>
      <c r="G168" s="853"/>
      <c r="H168" s="853"/>
      <c r="I168" s="853"/>
      <c r="J168" s="853"/>
      <c r="K168" s="853"/>
      <c r="L168" s="853"/>
      <c r="M168" s="853"/>
      <c r="N168" s="853"/>
    </row>
    <row r="169" spans="2:14">
      <c r="B169" s="857"/>
      <c r="C169" s="853"/>
      <c r="D169" s="853"/>
      <c r="E169" s="853"/>
      <c r="F169" s="853"/>
      <c r="G169" s="853"/>
      <c r="H169" s="853"/>
      <c r="I169" s="853"/>
      <c r="J169" s="853"/>
      <c r="K169" s="853"/>
      <c r="L169" s="853"/>
      <c r="M169" s="853"/>
      <c r="N169" s="853"/>
    </row>
    <row r="170" spans="2:14">
      <c r="B170" s="857"/>
      <c r="C170" s="853"/>
      <c r="D170" s="853"/>
      <c r="E170" s="853"/>
      <c r="F170" s="853"/>
      <c r="G170" s="853"/>
      <c r="H170" s="853"/>
      <c r="I170" s="853"/>
      <c r="J170" s="853"/>
      <c r="K170" s="853"/>
      <c r="L170" s="853"/>
      <c r="M170" s="853"/>
      <c r="N170" s="853"/>
    </row>
    <row r="171" spans="2:14">
      <c r="B171" s="857"/>
      <c r="C171" s="853"/>
      <c r="D171" s="853"/>
      <c r="E171" s="853"/>
      <c r="F171" s="853"/>
      <c r="G171" s="853"/>
      <c r="H171" s="853"/>
      <c r="I171" s="853"/>
      <c r="J171" s="853"/>
      <c r="K171" s="853"/>
      <c r="L171" s="853"/>
      <c r="M171" s="853"/>
      <c r="N171" s="853"/>
    </row>
    <row r="172" spans="2:14">
      <c r="B172" s="857"/>
      <c r="C172" s="853"/>
      <c r="D172" s="853"/>
      <c r="E172" s="853"/>
      <c r="F172" s="853"/>
      <c r="G172" s="853"/>
      <c r="H172" s="853"/>
      <c r="I172" s="853"/>
      <c r="J172" s="853"/>
      <c r="K172" s="853"/>
      <c r="L172" s="853"/>
      <c r="M172" s="853"/>
      <c r="N172" s="853"/>
    </row>
    <row r="173" spans="2:14">
      <c r="B173" s="857"/>
      <c r="C173" s="853"/>
      <c r="D173" s="853"/>
      <c r="E173" s="853"/>
      <c r="F173" s="853"/>
      <c r="G173" s="853"/>
      <c r="H173" s="853"/>
      <c r="I173" s="853"/>
      <c r="J173" s="853"/>
      <c r="K173" s="853"/>
      <c r="L173" s="853"/>
      <c r="M173" s="853"/>
      <c r="N173" s="853"/>
    </row>
    <row r="174" spans="2:14">
      <c r="B174" s="857"/>
      <c r="C174" s="853"/>
      <c r="D174" s="853"/>
      <c r="E174" s="853"/>
      <c r="F174" s="853"/>
      <c r="G174" s="853"/>
      <c r="H174" s="853"/>
      <c r="I174" s="853"/>
      <c r="J174" s="853"/>
      <c r="K174" s="853"/>
      <c r="L174" s="853"/>
      <c r="M174" s="853"/>
      <c r="N174" s="853"/>
    </row>
    <row r="175" spans="2:14">
      <c r="B175" s="857"/>
      <c r="C175" s="853"/>
      <c r="D175" s="853"/>
      <c r="E175" s="853"/>
      <c r="F175" s="853"/>
      <c r="G175" s="853"/>
      <c r="H175" s="853"/>
      <c r="I175" s="853"/>
      <c r="J175" s="853"/>
      <c r="K175" s="853"/>
      <c r="L175" s="853"/>
      <c r="M175" s="853"/>
      <c r="N175" s="853"/>
    </row>
    <row r="176" spans="2:14">
      <c r="B176" s="857"/>
      <c r="C176" s="853"/>
      <c r="D176" s="853"/>
      <c r="E176" s="853"/>
      <c r="F176" s="853"/>
      <c r="G176" s="853"/>
      <c r="H176" s="853"/>
      <c r="I176" s="853"/>
      <c r="J176" s="853"/>
      <c r="K176" s="853"/>
      <c r="L176" s="853"/>
      <c r="M176" s="853"/>
      <c r="N176" s="853"/>
    </row>
    <row r="177" spans="2:14">
      <c r="B177" s="857"/>
      <c r="C177" s="853"/>
      <c r="D177" s="853"/>
      <c r="E177" s="853"/>
      <c r="F177" s="853"/>
      <c r="G177" s="853"/>
      <c r="H177" s="853"/>
      <c r="I177" s="853"/>
      <c r="J177" s="853"/>
      <c r="K177" s="853"/>
      <c r="L177" s="853"/>
      <c r="M177" s="853"/>
      <c r="N177" s="853"/>
    </row>
    <row r="178" spans="2:14">
      <c r="B178" s="857"/>
      <c r="C178" s="853"/>
      <c r="D178" s="853"/>
      <c r="E178" s="853"/>
      <c r="F178" s="853"/>
      <c r="G178" s="853"/>
      <c r="H178" s="853"/>
      <c r="I178" s="853"/>
      <c r="J178" s="853"/>
      <c r="K178" s="853"/>
      <c r="L178" s="853"/>
      <c r="M178" s="853"/>
      <c r="N178" s="853"/>
    </row>
    <row r="179" spans="2:14">
      <c r="B179" s="857"/>
      <c r="C179" s="853"/>
      <c r="D179" s="853"/>
      <c r="E179" s="853"/>
      <c r="F179" s="853"/>
      <c r="G179" s="853"/>
      <c r="H179" s="853"/>
      <c r="I179" s="853"/>
      <c r="J179" s="853"/>
      <c r="K179" s="853"/>
      <c r="L179" s="853"/>
      <c r="M179" s="853"/>
      <c r="N179" s="853"/>
    </row>
    <row r="180" spans="2:14">
      <c r="B180" s="857"/>
      <c r="C180" s="853"/>
      <c r="D180" s="853"/>
      <c r="E180" s="853"/>
      <c r="F180" s="853"/>
      <c r="G180" s="853"/>
      <c r="H180" s="853"/>
      <c r="I180" s="853"/>
      <c r="J180" s="853"/>
      <c r="K180" s="853"/>
      <c r="L180" s="853"/>
      <c r="M180" s="853"/>
      <c r="N180" s="853"/>
    </row>
    <row r="181" spans="2:14">
      <c r="B181" s="857"/>
      <c r="C181" s="853"/>
      <c r="D181" s="853"/>
      <c r="E181" s="853"/>
      <c r="F181" s="853"/>
      <c r="G181" s="853"/>
      <c r="H181" s="853"/>
      <c r="I181" s="853"/>
      <c r="J181" s="853"/>
      <c r="K181" s="853"/>
      <c r="L181" s="853"/>
      <c r="M181" s="853"/>
      <c r="N181" s="853"/>
    </row>
    <row r="182" spans="2:14">
      <c r="B182" s="857"/>
      <c r="C182" s="853"/>
      <c r="D182" s="853"/>
      <c r="E182" s="853"/>
      <c r="F182" s="853"/>
      <c r="G182" s="853"/>
      <c r="H182" s="853"/>
      <c r="I182" s="853"/>
      <c r="J182" s="853"/>
      <c r="K182" s="853"/>
      <c r="L182" s="853"/>
      <c r="M182" s="853"/>
      <c r="N182" s="853"/>
    </row>
    <row r="183" spans="2:14">
      <c r="B183" s="857"/>
      <c r="C183" s="853"/>
      <c r="D183" s="853"/>
      <c r="E183" s="853"/>
      <c r="F183" s="853"/>
      <c r="G183" s="853"/>
      <c r="H183" s="853"/>
      <c r="I183" s="853"/>
      <c r="J183" s="853"/>
      <c r="K183" s="853"/>
      <c r="L183" s="853"/>
      <c r="M183" s="853"/>
      <c r="N183" s="853"/>
    </row>
    <row r="184" spans="2:14">
      <c r="B184" s="857"/>
      <c r="C184" s="853"/>
      <c r="D184" s="853"/>
      <c r="E184" s="853"/>
      <c r="F184" s="853"/>
      <c r="G184" s="853"/>
      <c r="H184" s="853"/>
      <c r="I184" s="853"/>
      <c r="J184" s="853"/>
      <c r="K184" s="853"/>
      <c r="L184" s="853"/>
      <c r="M184" s="853"/>
      <c r="N184" s="853"/>
    </row>
    <row r="185" spans="2:14">
      <c r="B185" s="857"/>
      <c r="C185" s="853"/>
      <c r="D185" s="853"/>
      <c r="E185" s="853"/>
      <c r="F185" s="853"/>
      <c r="G185" s="853"/>
      <c r="H185" s="853"/>
      <c r="I185" s="853"/>
      <c r="J185" s="853"/>
      <c r="K185" s="853"/>
      <c r="L185" s="853"/>
      <c r="M185" s="853"/>
      <c r="N185" s="853"/>
    </row>
    <row r="186" spans="2:14">
      <c r="B186" s="857"/>
      <c r="C186" s="853"/>
      <c r="D186" s="853"/>
      <c r="E186" s="853"/>
      <c r="F186" s="853"/>
      <c r="G186" s="853"/>
      <c r="H186" s="853"/>
      <c r="I186" s="853"/>
      <c r="J186" s="853"/>
      <c r="K186" s="853"/>
      <c r="L186" s="853"/>
      <c r="M186" s="853"/>
      <c r="N186" s="853"/>
    </row>
    <row r="187" spans="2:14">
      <c r="B187" s="857"/>
      <c r="C187" s="853"/>
      <c r="D187" s="853"/>
      <c r="E187" s="853"/>
      <c r="F187" s="853"/>
      <c r="G187" s="853"/>
      <c r="H187" s="853"/>
      <c r="I187" s="853"/>
      <c r="J187" s="853"/>
      <c r="K187" s="853"/>
      <c r="L187" s="853"/>
      <c r="M187" s="853"/>
      <c r="N187" s="853"/>
    </row>
    <row r="188" spans="2:14">
      <c r="B188" s="857"/>
      <c r="C188" s="853"/>
      <c r="D188" s="853"/>
      <c r="E188" s="853"/>
      <c r="F188" s="853"/>
      <c r="G188" s="853"/>
      <c r="H188" s="853"/>
      <c r="I188" s="853"/>
      <c r="J188" s="853"/>
      <c r="K188" s="853"/>
      <c r="L188" s="853"/>
      <c r="M188" s="853"/>
      <c r="N188" s="853"/>
    </row>
    <row r="189" spans="2:14">
      <c r="B189" s="857"/>
      <c r="C189" s="853"/>
      <c r="D189" s="853"/>
      <c r="E189" s="853"/>
      <c r="F189" s="853"/>
      <c r="G189" s="853"/>
      <c r="H189" s="853"/>
      <c r="I189" s="853"/>
      <c r="J189" s="853"/>
      <c r="K189" s="853"/>
      <c r="L189" s="853"/>
      <c r="M189" s="853"/>
      <c r="N189" s="853"/>
    </row>
    <row r="190" spans="2:14">
      <c r="B190" s="857"/>
      <c r="C190" s="853"/>
      <c r="D190" s="853"/>
      <c r="E190" s="853"/>
      <c r="F190" s="853"/>
      <c r="G190" s="853"/>
      <c r="H190" s="853"/>
      <c r="I190" s="853"/>
      <c r="J190" s="853"/>
      <c r="K190" s="853"/>
      <c r="L190" s="853"/>
      <c r="M190" s="853"/>
      <c r="N190" s="853"/>
    </row>
    <row r="191" spans="2:14">
      <c r="B191" s="857"/>
      <c r="C191" s="853"/>
      <c r="D191" s="853"/>
      <c r="E191" s="853"/>
      <c r="F191" s="853"/>
      <c r="G191" s="853"/>
      <c r="H191" s="853"/>
      <c r="I191" s="853"/>
      <c r="J191" s="853"/>
      <c r="K191" s="853"/>
      <c r="L191" s="853"/>
      <c r="M191" s="853"/>
      <c r="N191" s="853"/>
    </row>
    <row r="192" spans="2:14">
      <c r="B192" s="857"/>
      <c r="C192" s="853"/>
      <c r="D192" s="853"/>
      <c r="E192" s="853"/>
      <c r="F192" s="853"/>
      <c r="G192" s="853"/>
      <c r="H192" s="853"/>
      <c r="I192" s="853"/>
      <c r="J192" s="853"/>
      <c r="K192" s="853"/>
      <c r="L192" s="853"/>
      <c r="M192" s="853"/>
      <c r="N192" s="853"/>
    </row>
    <row r="193" spans="2:14">
      <c r="B193" s="857"/>
      <c r="C193" s="853"/>
      <c r="D193" s="853"/>
      <c r="E193" s="853"/>
      <c r="F193" s="853"/>
      <c r="G193" s="853"/>
      <c r="H193" s="853"/>
      <c r="I193" s="853"/>
      <c r="J193" s="853"/>
      <c r="K193" s="853"/>
      <c r="L193" s="853"/>
      <c r="M193" s="853"/>
      <c r="N193" s="853"/>
    </row>
    <row r="194" spans="2:14">
      <c r="B194" s="857"/>
      <c r="C194" s="853"/>
      <c r="D194" s="853"/>
      <c r="E194" s="853"/>
      <c r="F194" s="853"/>
      <c r="G194" s="853"/>
      <c r="H194" s="853"/>
      <c r="I194" s="853"/>
      <c r="J194" s="853"/>
      <c r="K194" s="853"/>
      <c r="L194" s="853"/>
      <c r="M194" s="853"/>
      <c r="N194" s="853"/>
    </row>
    <row r="195" spans="2:14">
      <c r="B195" s="857"/>
      <c r="C195" s="853"/>
      <c r="D195" s="853"/>
      <c r="E195" s="853"/>
      <c r="F195" s="853"/>
      <c r="G195" s="853"/>
      <c r="H195" s="853"/>
      <c r="I195" s="853"/>
      <c r="J195" s="853"/>
      <c r="K195" s="853"/>
      <c r="L195" s="853"/>
      <c r="M195" s="853"/>
      <c r="N195" s="853"/>
    </row>
    <row r="196" spans="2:14">
      <c r="B196" s="857"/>
      <c r="C196" s="853"/>
      <c r="D196" s="853"/>
      <c r="E196" s="853"/>
      <c r="F196" s="853"/>
      <c r="G196" s="853"/>
      <c r="H196" s="853"/>
      <c r="I196" s="853"/>
      <c r="J196" s="853"/>
      <c r="K196" s="853"/>
      <c r="L196" s="853"/>
      <c r="M196" s="853"/>
      <c r="N196" s="853"/>
    </row>
    <row r="197" spans="2:14">
      <c r="B197" s="857"/>
      <c r="C197" s="853"/>
      <c r="D197" s="853"/>
      <c r="E197" s="853"/>
      <c r="F197" s="853"/>
      <c r="G197" s="853"/>
      <c r="H197" s="853"/>
      <c r="I197" s="853"/>
      <c r="J197" s="853"/>
      <c r="K197" s="853"/>
      <c r="L197" s="853"/>
      <c r="M197" s="853"/>
      <c r="N197" s="853"/>
    </row>
    <row r="198" spans="2:14">
      <c r="B198" s="857"/>
      <c r="C198" s="853"/>
      <c r="D198" s="853"/>
      <c r="E198" s="853"/>
      <c r="F198" s="853"/>
      <c r="G198" s="853"/>
      <c r="H198" s="853"/>
      <c r="I198" s="853"/>
      <c r="J198" s="853"/>
      <c r="K198" s="853"/>
      <c r="L198" s="853"/>
      <c r="M198" s="853"/>
      <c r="N198" s="853"/>
    </row>
    <row r="199" spans="2:14">
      <c r="B199" s="857"/>
      <c r="C199" s="853"/>
      <c r="D199" s="853"/>
      <c r="E199" s="853"/>
      <c r="F199" s="853"/>
      <c r="G199" s="853"/>
      <c r="H199" s="853"/>
      <c r="I199" s="853"/>
      <c r="J199" s="853"/>
      <c r="K199" s="853"/>
      <c r="L199" s="853"/>
      <c r="M199" s="853"/>
      <c r="N199" s="853"/>
    </row>
    <row r="200" spans="2:14">
      <c r="B200" s="857"/>
      <c r="C200" s="853"/>
      <c r="D200" s="853"/>
      <c r="E200" s="853"/>
      <c r="F200" s="853"/>
      <c r="G200" s="853"/>
      <c r="H200" s="853"/>
      <c r="I200" s="853"/>
      <c r="J200" s="853"/>
      <c r="K200" s="853"/>
      <c r="L200" s="853"/>
      <c r="M200" s="853"/>
      <c r="N200" s="853"/>
    </row>
    <row r="201" spans="2:14">
      <c r="B201" s="857"/>
      <c r="C201" s="853"/>
      <c r="D201" s="853"/>
      <c r="E201" s="853"/>
      <c r="F201" s="853"/>
      <c r="G201" s="853"/>
      <c r="H201" s="853"/>
      <c r="I201" s="853"/>
      <c r="J201" s="853"/>
      <c r="K201" s="853"/>
      <c r="L201" s="853"/>
      <c r="M201" s="853"/>
      <c r="N201" s="853"/>
    </row>
    <row r="202" spans="2:14">
      <c r="B202" s="857"/>
      <c r="C202" s="853"/>
      <c r="D202" s="853"/>
      <c r="E202" s="853"/>
      <c r="F202" s="853"/>
      <c r="G202" s="853"/>
      <c r="H202" s="853"/>
      <c r="I202" s="853"/>
      <c r="J202" s="853"/>
      <c r="K202" s="853"/>
      <c r="L202" s="853"/>
      <c r="M202" s="853"/>
      <c r="N202" s="853"/>
    </row>
    <row r="203" spans="2:14">
      <c r="B203" s="857"/>
      <c r="C203" s="853"/>
      <c r="D203" s="853"/>
      <c r="E203" s="853"/>
      <c r="F203" s="853"/>
      <c r="G203" s="853"/>
      <c r="H203" s="853"/>
      <c r="I203" s="853"/>
      <c r="J203" s="853"/>
      <c r="K203" s="853"/>
      <c r="L203" s="853"/>
      <c r="M203" s="853"/>
      <c r="N203" s="853"/>
    </row>
    <row r="204" spans="2:14">
      <c r="B204" s="857"/>
      <c r="C204" s="853"/>
      <c r="D204" s="853"/>
      <c r="E204" s="853"/>
      <c r="F204" s="853"/>
      <c r="G204" s="853"/>
      <c r="H204" s="853"/>
      <c r="I204" s="853"/>
      <c r="J204" s="853"/>
      <c r="K204" s="853"/>
      <c r="L204" s="853"/>
      <c r="M204" s="853"/>
      <c r="N204" s="853"/>
    </row>
    <row r="205" spans="2:14">
      <c r="B205" s="857"/>
      <c r="C205" s="853"/>
      <c r="D205" s="853"/>
      <c r="E205" s="853"/>
      <c r="F205" s="853"/>
      <c r="G205" s="853"/>
      <c r="H205" s="853"/>
      <c r="I205" s="853"/>
      <c r="J205" s="853"/>
      <c r="K205" s="853"/>
      <c r="L205" s="853"/>
      <c r="M205" s="853"/>
      <c r="N205" s="853"/>
    </row>
    <row r="206" spans="2:14">
      <c r="B206" s="857"/>
      <c r="C206" s="853"/>
      <c r="D206" s="853"/>
      <c r="E206" s="853"/>
      <c r="F206" s="853"/>
      <c r="G206" s="853"/>
      <c r="H206" s="853"/>
      <c r="I206" s="853"/>
      <c r="J206" s="853"/>
      <c r="K206" s="853"/>
      <c r="L206" s="853"/>
      <c r="M206" s="853"/>
      <c r="N206" s="853"/>
    </row>
    <row r="207" spans="2:14">
      <c r="B207" s="857"/>
      <c r="C207" s="853"/>
      <c r="D207" s="853"/>
      <c r="E207" s="853"/>
      <c r="F207" s="853"/>
      <c r="G207" s="853"/>
      <c r="H207" s="853"/>
      <c r="I207" s="853"/>
      <c r="J207" s="853"/>
      <c r="K207" s="853"/>
      <c r="L207" s="853"/>
      <c r="M207" s="853"/>
      <c r="N207" s="853"/>
    </row>
    <row r="208" spans="2:14">
      <c r="B208" s="857"/>
      <c r="C208" s="853"/>
      <c r="D208" s="853"/>
      <c r="E208" s="853"/>
      <c r="F208" s="853"/>
      <c r="G208" s="853"/>
      <c r="H208" s="853"/>
      <c r="I208" s="853"/>
      <c r="J208" s="853"/>
      <c r="K208" s="853"/>
      <c r="L208" s="853"/>
      <c r="M208" s="853"/>
      <c r="N208" s="853"/>
    </row>
    <row r="209" spans="2:14">
      <c r="B209" s="857"/>
      <c r="C209" s="853"/>
      <c r="D209" s="853"/>
      <c r="E209" s="853"/>
      <c r="F209" s="853"/>
      <c r="G209" s="853"/>
      <c r="H209" s="853"/>
      <c r="I209" s="853"/>
      <c r="J209" s="853"/>
      <c r="K209" s="853"/>
      <c r="L209" s="853"/>
      <c r="M209" s="853"/>
      <c r="N209" s="853"/>
    </row>
    <row r="210" spans="2:14">
      <c r="B210" s="857"/>
      <c r="C210" s="853"/>
      <c r="D210" s="853"/>
      <c r="E210" s="853"/>
      <c r="F210" s="853"/>
      <c r="G210" s="853"/>
      <c r="H210" s="853"/>
      <c r="I210" s="853"/>
      <c r="J210" s="853"/>
      <c r="K210" s="853"/>
      <c r="L210" s="853"/>
      <c r="M210" s="853"/>
      <c r="N210" s="853"/>
    </row>
    <row r="211" spans="2:14">
      <c r="B211" s="857"/>
      <c r="C211" s="853"/>
      <c r="D211" s="853"/>
      <c r="E211" s="853"/>
      <c r="F211" s="853"/>
      <c r="G211" s="853"/>
      <c r="H211" s="853"/>
      <c r="I211" s="853"/>
      <c r="J211" s="853"/>
      <c r="K211" s="853"/>
      <c r="L211" s="853"/>
      <c r="M211" s="853"/>
      <c r="N211" s="853"/>
    </row>
    <row r="212" spans="2:14">
      <c r="B212" s="857"/>
      <c r="C212" s="853"/>
      <c r="D212" s="853"/>
      <c r="E212" s="853"/>
      <c r="F212" s="853"/>
      <c r="G212" s="853"/>
      <c r="H212" s="853"/>
      <c r="I212" s="853"/>
      <c r="J212" s="853"/>
      <c r="K212" s="853"/>
      <c r="L212" s="853"/>
      <c r="M212" s="853"/>
      <c r="N212" s="853"/>
    </row>
    <row r="213" spans="2:14">
      <c r="B213" s="857"/>
      <c r="C213" s="853"/>
      <c r="D213" s="853"/>
      <c r="E213" s="853"/>
      <c r="F213" s="853"/>
      <c r="G213" s="853"/>
      <c r="H213" s="853"/>
      <c r="I213" s="853"/>
      <c r="J213" s="853"/>
      <c r="K213" s="853"/>
      <c r="L213" s="853"/>
      <c r="M213" s="853"/>
      <c r="N213" s="853"/>
    </row>
    <row r="214" spans="2:14">
      <c r="B214" s="857"/>
      <c r="C214" s="853"/>
      <c r="D214" s="853"/>
      <c r="E214" s="853"/>
      <c r="F214" s="853"/>
      <c r="G214" s="853"/>
      <c r="H214" s="853"/>
      <c r="I214" s="853"/>
      <c r="J214" s="853"/>
      <c r="K214" s="853"/>
      <c r="L214" s="853"/>
      <c r="M214" s="853"/>
      <c r="N214" s="853"/>
    </row>
    <row r="215" spans="2:14">
      <c r="B215" s="857"/>
      <c r="C215" s="853"/>
      <c r="D215" s="853"/>
      <c r="E215" s="853"/>
      <c r="F215" s="853"/>
      <c r="G215" s="853"/>
      <c r="H215" s="853"/>
      <c r="I215" s="853"/>
      <c r="J215" s="853"/>
      <c r="K215" s="853"/>
      <c r="L215" s="853"/>
      <c r="M215" s="853"/>
      <c r="N215" s="853"/>
    </row>
    <row r="216" spans="2:14">
      <c r="B216" s="857"/>
      <c r="C216" s="853"/>
      <c r="D216" s="853"/>
      <c r="E216" s="853"/>
      <c r="F216" s="853"/>
      <c r="G216" s="853"/>
      <c r="H216" s="853"/>
      <c r="I216" s="853"/>
      <c r="J216" s="853"/>
      <c r="K216" s="853"/>
      <c r="L216" s="853"/>
      <c r="M216" s="853"/>
      <c r="N216" s="853"/>
    </row>
    <row r="217" spans="2:14">
      <c r="B217" s="857"/>
      <c r="C217" s="853"/>
      <c r="D217" s="853"/>
      <c r="E217" s="853"/>
      <c r="F217" s="853"/>
      <c r="G217" s="853"/>
      <c r="H217" s="853"/>
      <c r="I217" s="853"/>
      <c r="J217" s="853"/>
      <c r="K217" s="853"/>
      <c r="L217" s="853"/>
      <c r="M217" s="853"/>
      <c r="N217" s="853"/>
    </row>
    <row r="218" spans="2:14">
      <c r="B218" s="857"/>
      <c r="C218" s="853"/>
      <c r="D218" s="853"/>
      <c r="E218" s="853"/>
      <c r="F218" s="853"/>
      <c r="G218" s="853"/>
      <c r="H218" s="853"/>
      <c r="I218" s="853"/>
      <c r="J218" s="853"/>
      <c r="K218" s="853"/>
      <c r="L218" s="853"/>
      <c r="M218" s="853"/>
      <c r="N218" s="853"/>
    </row>
    <row r="219" spans="2:14">
      <c r="B219" s="857"/>
      <c r="C219" s="853"/>
      <c r="D219" s="853"/>
      <c r="E219" s="853"/>
      <c r="F219" s="853"/>
      <c r="G219" s="853"/>
      <c r="H219" s="853"/>
      <c r="I219" s="853"/>
      <c r="J219" s="853"/>
      <c r="K219" s="853"/>
      <c r="L219" s="853"/>
      <c r="M219" s="853"/>
      <c r="N219" s="853"/>
    </row>
    <row r="220" spans="2:14">
      <c r="B220" s="857"/>
      <c r="C220" s="853"/>
      <c r="D220" s="853"/>
      <c r="E220" s="853"/>
      <c r="F220" s="853"/>
      <c r="G220" s="853"/>
      <c r="H220" s="853"/>
      <c r="I220" s="853"/>
      <c r="J220" s="853"/>
      <c r="K220" s="853"/>
      <c r="L220" s="853"/>
      <c r="M220" s="853"/>
      <c r="N220" s="853"/>
    </row>
    <row r="221" spans="2:14">
      <c r="B221" s="857"/>
      <c r="C221" s="853"/>
      <c r="D221" s="853"/>
      <c r="E221" s="853"/>
      <c r="F221" s="853"/>
      <c r="G221" s="853"/>
      <c r="H221" s="853"/>
      <c r="I221" s="853"/>
      <c r="J221" s="853"/>
      <c r="K221" s="853"/>
      <c r="L221" s="853"/>
      <c r="M221" s="853"/>
      <c r="N221" s="853"/>
    </row>
    <row r="222" spans="2:14">
      <c r="B222" s="857"/>
      <c r="C222" s="853"/>
      <c r="D222" s="853"/>
      <c r="E222" s="853"/>
      <c r="F222" s="853"/>
      <c r="G222" s="853"/>
      <c r="H222" s="853"/>
      <c r="I222" s="853"/>
      <c r="J222" s="853"/>
      <c r="K222" s="853"/>
      <c r="L222" s="853"/>
      <c r="M222" s="853"/>
      <c r="N222" s="853"/>
    </row>
    <row r="223" spans="2:14">
      <c r="B223" s="857"/>
      <c r="C223" s="853"/>
      <c r="D223" s="853"/>
      <c r="E223" s="853"/>
      <c r="F223" s="853"/>
      <c r="G223" s="853"/>
      <c r="H223" s="853"/>
      <c r="I223" s="853"/>
      <c r="J223" s="853"/>
      <c r="K223" s="853"/>
      <c r="L223" s="853"/>
      <c r="M223" s="853"/>
      <c r="N223" s="853"/>
    </row>
    <row r="224" spans="2:14">
      <c r="B224" s="857"/>
      <c r="C224" s="853"/>
      <c r="D224" s="853"/>
      <c r="E224" s="853"/>
      <c r="F224" s="853"/>
      <c r="G224" s="853"/>
      <c r="H224" s="853"/>
      <c r="I224" s="853"/>
      <c r="J224" s="853"/>
      <c r="K224" s="853"/>
      <c r="L224" s="853"/>
      <c r="M224" s="853"/>
      <c r="N224" s="853"/>
    </row>
    <row r="225" spans="2:14">
      <c r="B225" s="857"/>
      <c r="C225" s="853"/>
      <c r="D225" s="853"/>
      <c r="E225" s="853"/>
      <c r="F225" s="853"/>
      <c r="G225" s="853"/>
      <c r="H225" s="853"/>
      <c r="I225" s="853"/>
      <c r="J225" s="853"/>
      <c r="K225" s="853"/>
      <c r="L225" s="853"/>
      <c r="M225" s="853"/>
      <c r="N225" s="853"/>
    </row>
    <row r="226" spans="2:14">
      <c r="B226" s="857"/>
      <c r="C226" s="853"/>
      <c r="D226" s="853"/>
      <c r="E226" s="853"/>
      <c r="F226" s="853"/>
      <c r="G226" s="853"/>
      <c r="H226" s="853"/>
      <c r="I226" s="853"/>
      <c r="J226" s="853"/>
      <c r="K226" s="853"/>
      <c r="L226" s="853"/>
      <c r="M226" s="853"/>
      <c r="N226" s="853"/>
    </row>
    <row r="227" spans="2:14">
      <c r="B227" s="857"/>
      <c r="C227" s="853"/>
      <c r="D227" s="853"/>
      <c r="E227" s="853"/>
      <c r="F227" s="853"/>
      <c r="G227" s="853"/>
      <c r="H227" s="853"/>
      <c r="I227" s="853"/>
      <c r="J227" s="853"/>
      <c r="K227" s="853"/>
      <c r="L227" s="853"/>
      <c r="M227" s="853"/>
      <c r="N227" s="853"/>
    </row>
    <row r="228" spans="2:14">
      <c r="B228" s="857"/>
      <c r="C228" s="853"/>
      <c r="D228" s="853"/>
      <c r="E228" s="853"/>
      <c r="F228" s="853"/>
      <c r="G228" s="853"/>
      <c r="H228" s="853"/>
      <c r="I228" s="853"/>
      <c r="J228" s="853"/>
      <c r="K228" s="853"/>
      <c r="L228" s="853"/>
      <c r="M228" s="853"/>
      <c r="N228" s="853"/>
    </row>
    <row r="229" spans="2:14">
      <c r="B229" s="857"/>
      <c r="C229" s="853"/>
      <c r="D229" s="853"/>
      <c r="E229" s="853"/>
      <c r="F229" s="853"/>
      <c r="G229" s="853"/>
      <c r="H229" s="853"/>
      <c r="I229" s="853"/>
      <c r="J229" s="853"/>
      <c r="K229" s="853"/>
      <c r="L229" s="853"/>
      <c r="M229" s="853"/>
      <c r="N229" s="853"/>
    </row>
    <row r="230" spans="2:14">
      <c r="B230" s="857"/>
      <c r="C230" s="853"/>
      <c r="D230" s="853"/>
      <c r="E230" s="853"/>
      <c r="F230" s="853"/>
      <c r="G230" s="853"/>
      <c r="H230" s="853"/>
      <c r="I230" s="853"/>
      <c r="J230" s="853"/>
      <c r="K230" s="853"/>
      <c r="L230" s="853"/>
      <c r="M230" s="853"/>
      <c r="N230" s="853"/>
    </row>
    <row r="231" spans="2:14">
      <c r="B231" s="857"/>
      <c r="C231" s="853"/>
      <c r="D231" s="853"/>
      <c r="E231" s="853"/>
      <c r="F231" s="853"/>
      <c r="G231" s="853"/>
      <c r="H231" s="853"/>
      <c r="I231" s="853"/>
      <c r="J231" s="853"/>
      <c r="K231" s="853"/>
      <c r="L231" s="853"/>
      <c r="M231" s="853"/>
      <c r="N231" s="853"/>
    </row>
    <row r="232" spans="2:14">
      <c r="B232" s="857"/>
      <c r="C232" s="853"/>
      <c r="D232" s="853"/>
      <c r="E232" s="853"/>
      <c r="F232" s="853"/>
      <c r="G232" s="853"/>
      <c r="H232" s="853"/>
      <c r="I232" s="853"/>
      <c r="J232" s="853"/>
      <c r="K232" s="853"/>
      <c r="L232" s="853"/>
      <c r="M232" s="853"/>
      <c r="N232" s="853"/>
    </row>
    <row r="233" spans="2:14">
      <c r="B233" s="857"/>
      <c r="C233" s="853"/>
      <c r="D233" s="853"/>
      <c r="E233" s="853"/>
      <c r="F233" s="853"/>
      <c r="G233" s="853"/>
      <c r="H233" s="853"/>
      <c r="I233" s="853"/>
      <c r="J233" s="853"/>
      <c r="K233" s="853"/>
      <c r="L233" s="853"/>
      <c r="M233" s="853"/>
      <c r="N233" s="853"/>
    </row>
    <row r="234" spans="2:14">
      <c r="B234" s="857"/>
      <c r="C234" s="853"/>
      <c r="D234" s="853"/>
      <c r="E234" s="853"/>
      <c r="F234" s="853"/>
      <c r="G234" s="853"/>
      <c r="H234" s="853"/>
      <c r="I234" s="853"/>
      <c r="J234" s="853"/>
      <c r="K234" s="853"/>
      <c r="L234" s="853"/>
      <c r="M234" s="853"/>
      <c r="N234" s="853"/>
    </row>
    <row r="235" spans="2:14">
      <c r="B235" s="857"/>
      <c r="C235" s="853"/>
      <c r="D235" s="853"/>
      <c r="E235" s="853"/>
      <c r="F235" s="853"/>
      <c r="G235" s="853"/>
      <c r="H235" s="853"/>
      <c r="I235" s="853"/>
      <c r="J235" s="853"/>
      <c r="K235" s="853"/>
      <c r="L235" s="853"/>
      <c r="M235" s="853"/>
      <c r="N235" s="853"/>
    </row>
    <row r="236" spans="2:14">
      <c r="B236" s="857"/>
      <c r="C236" s="853"/>
      <c r="D236" s="853"/>
      <c r="E236" s="853"/>
      <c r="F236" s="853"/>
      <c r="G236" s="853"/>
      <c r="H236" s="853"/>
      <c r="I236" s="853"/>
      <c r="J236" s="853"/>
      <c r="K236" s="853"/>
      <c r="L236" s="853"/>
      <c r="M236" s="853"/>
      <c r="N236" s="853"/>
    </row>
    <row r="237" spans="2:14">
      <c r="B237" s="857"/>
      <c r="C237" s="853"/>
      <c r="D237" s="853"/>
      <c r="E237" s="853"/>
      <c r="F237" s="853"/>
      <c r="G237" s="853"/>
      <c r="H237" s="853"/>
      <c r="I237" s="853"/>
      <c r="J237" s="853"/>
      <c r="K237" s="853"/>
      <c r="L237" s="853"/>
      <c r="M237" s="853"/>
      <c r="N237" s="853"/>
    </row>
    <row r="238" spans="2:14">
      <c r="B238" s="857"/>
      <c r="C238" s="853"/>
      <c r="D238" s="853"/>
      <c r="E238" s="853"/>
      <c r="F238" s="853"/>
      <c r="G238" s="853"/>
      <c r="H238" s="853"/>
      <c r="I238" s="853"/>
      <c r="J238" s="853"/>
      <c r="K238" s="853"/>
      <c r="L238" s="853"/>
      <c r="M238" s="853"/>
      <c r="N238" s="853"/>
    </row>
    <row r="239" spans="2:14">
      <c r="B239" s="857"/>
      <c r="C239" s="853"/>
      <c r="D239" s="853"/>
      <c r="E239" s="853"/>
      <c r="F239" s="853"/>
      <c r="G239" s="853"/>
      <c r="H239" s="853"/>
      <c r="I239" s="853"/>
      <c r="J239" s="853"/>
      <c r="K239" s="853"/>
      <c r="L239" s="853"/>
      <c r="M239" s="853"/>
      <c r="N239" s="853"/>
    </row>
    <row r="240" spans="2:14">
      <c r="B240" s="857"/>
      <c r="C240" s="853"/>
      <c r="D240" s="853"/>
      <c r="E240" s="853"/>
      <c r="F240" s="853"/>
      <c r="G240" s="853"/>
      <c r="H240" s="853"/>
      <c r="I240" s="853"/>
      <c r="J240" s="853"/>
      <c r="K240" s="853"/>
      <c r="L240" s="853"/>
      <c r="M240" s="853"/>
      <c r="N240" s="853"/>
    </row>
    <row r="241" spans="2:14">
      <c r="B241" s="857"/>
      <c r="C241" s="853"/>
      <c r="D241" s="853"/>
      <c r="E241" s="853"/>
      <c r="F241" s="853"/>
      <c r="G241" s="853"/>
      <c r="H241" s="853"/>
      <c r="I241" s="853"/>
      <c r="J241" s="853"/>
      <c r="K241" s="853"/>
      <c r="L241" s="853"/>
      <c r="M241" s="853"/>
      <c r="N241" s="853"/>
    </row>
    <row r="242" spans="2:14">
      <c r="B242" s="857"/>
      <c r="C242" s="853"/>
      <c r="D242" s="853"/>
      <c r="E242" s="853"/>
      <c r="F242" s="853"/>
      <c r="G242" s="853"/>
      <c r="H242" s="853"/>
      <c r="I242" s="853"/>
      <c r="J242" s="853"/>
      <c r="K242" s="853"/>
      <c r="L242" s="853"/>
      <c r="M242" s="853"/>
      <c r="N242" s="853"/>
    </row>
    <row r="243" spans="2:14">
      <c r="B243" s="857"/>
      <c r="C243" s="853"/>
      <c r="D243" s="853"/>
      <c r="E243" s="853"/>
      <c r="F243" s="853"/>
      <c r="G243" s="853"/>
      <c r="H243" s="853"/>
      <c r="I243" s="853"/>
      <c r="J243" s="853"/>
      <c r="K243" s="853"/>
      <c r="L243" s="853"/>
      <c r="M243" s="853"/>
      <c r="N243" s="853"/>
    </row>
    <row r="244" spans="2:14">
      <c r="B244" s="857"/>
      <c r="C244" s="853"/>
      <c r="D244" s="853"/>
      <c r="E244" s="853"/>
      <c r="F244" s="853"/>
      <c r="G244" s="853"/>
      <c r="H244" s="853"/>
      <c r="I244" s="853"/>
      <c r="J244" s="853"/>
      <c r="K244" s="853"/>
      <c r="L244" s="853"/>
      <c r="M244" s="853"/>
      <c r="N244" s="853"/>
    </row>
    <row r="245" spans="2:14">
      <c r="B245" s="857"/>
      <c r="C245" s="853"/>
      <c r="D245" s="853"/>
      <c r="E245" s="853"/>
      <c r="F245" s="853"/>
      <c r="G245" s="853"/>
      <c r="H245" s="853"/>
      <c r="I245" s="853"/>
      <c r="J245" s="853"/>
      <c r="K245" s="853"/>
      <c r="L245" s="853"/>
      <c r="M245" s="853"/>
      <c r="N245" s="853"/>
    </row>
    <row r="246" spans="2:14">
      <c r="B246" s="857"/>
      <c r="C246" s="853"/>
      <c r="D246" s="853"/>
      <c r="E246" s="853"/>
      <c r="F246" s="853"/>
      <c r="G246" s="853"/>
      <c r="H246" s="853"/>
      <c r="I246" s="853"/>
      <c r="J246" s="853"/>
      <c r="K246" s="853"/>
      <c r="L246" s="853"/>
      <c r="M246" s="853"/>
      <c r="N246" s="853"/>
    </row>
    <row r="247" spans="2:14">
      <c r="B247" s="857"/>
      <c r="C247" s="853"/>
      <c r="D247" s="853"/>
      <c r="E247" s="853"/>
      <c r="F247" s="853"/>
      <c r="G247" s="853"/>
      <c r="H247" s="853"/>
      <c r="I247" s="853"/>
      <c r="J247" s="853"/>
      <c r="K247" s="853"/>
      <c r="L247" s="853"/>
      <c r="M247" s="853"/>
      <c r="N247" s="853"/>
    </row>
    <row r="248" spans="2:14">
      <c r="B248" s="857"/>
      <c r="C248" s="853"/>
      <c r="D248" s="853"/>
      <c r="E248" s="853"/>
      <c r="F248" s="853"/>
      <c r="G248" s="853"/>
      <c r="H248" s="853"/>
      <c r="I248" s="853"/>
      <c r="J248" s="853"/>
      <c r="K248" s="853"/>
      <c r="L248" s="853"/>
      <c r="M248" s="853"/>
      <c r="N248" s="853"/>
    </row>
    <row r="249" spans="2:14">
      <c r="B249" s="857"/>
      <c r="C249" s="853"/>
      <c r="D249" s="853"/>
      <c r="E249" s="853"/>
      <c r="F249" s="853"/>
      <c r="G249" s="853"/>
      <c r="H249" s="853"/>
      <c r="I249" s="853"/>
      <c r="J249" s="853"/>
      <c r="K249" s="853"/>
      <c r="L249" s="853"/>
      <c r="M249" s="853"/>
      <c r="N249" s="853"/>
    </row>
    <row r="250" spans="2:14">
      <c r="B250" s="857"/>
      <c r="C250" s="853"/>
      <c r="D250" s="853"/>
      <c r="E250" s="853"/>
      <c r="F250" s="853"/>
      <c r="G250" s="853"/>
      <c r="H250" s="853"/>
      <c r="I250" s="853"/>
      <c r="J250" s="853"/>
      <c r="K250" s="853"/>
      <c r="L250" s="853"/>
      <c r="M250" s="853"/>
      <c r="N250" s="853"/>
    </row>
    <row r="251" spans="2:14">
      <c r="B251" s="857"/>
      <c r="C251" s="853"/>
      <c r="D251" s="853"/>
      <c r="E251" s="853"/>
      <c r="F251" s="853"/>
      <c r="G251" s="853"/>
      <c r="H251" s="853"/>
      <c r="I251" s="853"/>
      <c r="J251" s="853"/>
      <c r="K251" s="853"/>
      <c r="L251" s="853"/>
      <c r="M251" s="853"/>
      <c r="N251" s="853"/>
    </row>
    <row r="252" spans="2:14">
      <c r="B252" s="857"/>
      <c r="C252" s="853"/>
      <c r="D252" s="853"/>
      <c r="E252" s="853"/>
      <c r="F252" s="853"/>
      <c r="G252" s="853"/>
      <c r="H252" s="853"/>
      <c r="I252" s="853"/>
      <c r="J252" s="853"/>
      <c r="K252" s="853"/>
      <c r="L252" s="853"/>
      <c r="M252" s="853"/>
      <c r="N252" s="853"/>
    </row>
    <row r="253" spans="2:14">
      <c r="B253" s="857"/>
      <c r="C253" s="853"/>
      <c r="D253" s="853"/>
      <c r="E253" s="853"/>
      <c r="F253" s="853"/>
      <c r="G253" s="853"/>
      <c r="H253" s="853"/>
      <c r="I253" s="853"/>
      <c r="J253" s="853"/>
      <c r="K253" s="853"/>
      <c r="L253" s="853"/>
      <c r="M253" s="853"/>
      <c r="N253" s="853"/>
    </row>
    <row r="254" spans="2:14">
      <c r="B254" s="857"/>
      <c r="C254" s="853"/>
      <c r="D254" s="853"/>
      <c r="E254" s="853"/>
      <c r="F254" s="853"/>
      <c r="G254" s="853"/>
      <c r="H254" s="853"/>
      <c r="I254" s="853"/>
      <c r="J254" s="853"/>
      <c r="K254" s="853"/>
      <c r="L254" s="853"/>
      <c r="M254" s="853"/>
      <c r="N254" s="853"/>
    </row>
    <row r="255" spans="2:14">
      <c r="B255" s="857"/>
      <c r="C255" s="853"/>
      <c r="D255" s="853"/>
      <c r="E255" s="853"/>
      <c r="F255" s="853"/>
      <c r="G255" s="853"/>
      <c r="H255" s="853"/>
      <c r="I255" s="853"/>
      <c r="J255" s="853"/>
      <c r="K255" s="853"/>
      <c r="L255" s="853"/>
      <c r="M255" s="853"/>
      <c r="N255" s="853"/>
    </row>
    <row r="256" spans="2:14">
      <c r="B256" s="857"/>
      <c r="C256" s="853"/>
      <c r="D256" s="853"/>
      <c r="E256" s="853"/>
      <c r="F256" s="853"/>
      <c r="G256" s="853"/>
      <c r="H256" s="853"/>
      <c r="I256" s="853"/>
      <c r="J256" s="853"/>
      <c r="K256" s="853"/>
      <c r="L256" s="853"/>
      <c r="M256" s="853"/>
      <c r="N256" s="853"/>
    </row>
    <row r="257" spans="2:14">
      <c r="B257" s="857"/>
      <c r="C257" s="853"/>
      <c r="D257" s="853"/>
      <c r="E257" s="853"/>
      <c r="F257" s="853"/>
      <c r="G257" s="853"/>
      <c r="H257" s="853"/>
      <c r="I257" s="853"/>
      <c r="J257" s="853"/>
      <c r="K257" s="853"/>
      <c r="L257" s="853"/>
      <c r="M257" s="853"/>
      <c r="N257" s="853"/>
    </row>
    <row r="258" spans="2:14">
      <c r="B258" s="857"/>
      <c r="C258" s="853"/>
      <c r="D258" s="853"/>
      <c r="E258" s="853"/>
      <c r="F258" s="853"/>
      <c r="G258" s="853"/>
      <c r="H258" s="853"/>
      <c r="I258" s="853"/>
      <c r="J258" s="853"/>
      <c r="K258" s="853"/>
      <c r="L258" s="853"/>
      <c r="M258" s="853"/>
      <c r="N258" s="853"/>
    </row>
    <row r="259" spans="2:14">
      <c r="B259" s="857"/>
      <c r="C259" s="853"/>
      <c r="D259" s="853"/>
      <c r="E259" s="853"/>
      <c r="F259" s="853"/>
      <c r="G259" s="853"/>
      <c r="H259" s="853"/>
      <c r="I259" s="853"/>
      <c r="J259" s="853"/>
      <c r="K259" s="853"/>
      <c r="L259" s="853"/>
      <c r="M259" s="853"/>
      <c r="N259" s="853"/>
    </row>
    <row r="260" spans="2:14">
      <c r="B260" s="857"/>
      <c r="C260" s="853"/>
      <c r="D260" s="853"/>
      <c r="E260" s="853"/>
      <c r="F260" s="853"/>
      <c r="G260" s="853"/>
      <c r="H260" s="853"/>
      <c r="I260" s="853"/>
      <c r="J260" s="853"/>
      <c r="K260" s="853"/>
      <c r="L260" s="853"/>
      <c r="M260" s="853"/>
      <c r="N260" s="853"/>
    </row>
    <row r="261" spans="2:14">
      <c r="B261" s="857"/>
      <c r="C261" s="853"/>
      <c r="D261" s="853"/>
      <c r="E261" s="853"/>
      <c r="F261" s="853"/>
      <c r="G261" s="853"/>
      <c r="H261" s="853"/>
      <c r="I261" s="853"/>
      <c r="J261" s="853"/>
      <c r="K261" s="853"/>
      <c r="L261" s="853"/>
      <c r="M261" s="853"/>
      <c r="N261" s="853"/>
    </row>
    <row r="262" spans="2:14">
      <c r="B262" s="857"/>
      <c r="C262" s="853"/>
      <c r="D262" s="853"/>
      <c r="E262" s="853"/>
      <c r="F262" s="853"/>
      <c r="G262" s="853"/>
      <c r="H262" s="853"/>
      <c r="I262" s="853"/>
      <c r="J262" s="853"/>
      <c r="K262" s="853"/>
      <c r="L262" s="853"/>
      <c r="M262" s="853"/>
      <c r="N262" s="853"/>
    </row>
    <row r="263" spans="2:14">
      <c r="B263" s="857"/>
      <c r="C263" s="853"/>
      <c r="D263" s="853"/>
      <c r="E263" s="853"/>
      <c r="F263" s="853"/>
      <c r="G263" s="853"/>
      <c r="H263" s="853"/>
      <c r="I263" s="853"/>
      <c r="J263" s="853"/>
      <c r="K263" s="853"/>
      <c r="L263" s="853"/>
      <c r="M263" s="853"/>
      <c r="N263" s="853"/>
    </row>
    <row r="264" spans="2:14">
      <c r="B264" s="857"/>
      <c r="C264" s="853"/>
      <c r="D264" s="853"/>
      <c r="E264" s="853"/>
      <c r="F264" s="853"/>
      <c r="G264" s="853"/>
      <c r="H264" s="853"/>
      <c r="I264" s="853"/>
      <c r="J264" s="853"/>
      <c r="K264" s="853"/>
      <c r="L264" s="853"/>
      <c r="M264" s="853"/>
      <c r="N264" s="853"/>
    </row>
    <row r="265" spans="2:14">
      <c r="B265" s="857"/>
      <c r="C265" s="853"/>
      <c r="D265" s="853"/>
      <c r="E265" s="853"/>
      <c r="F265" s="853"/>
      <c r="G265" s="853"/>
      <c r="H265" s="853"/>
      <c r="I265" s="853"/>
      <c r="J265" s="853"/>
      <c r="K265" s="853"/>
      <c r="L265" s="853"/>
      <c r="M265" s="853"/>
      <c r="N265" s="853"/>
    </row>
    <row r="266" spans="2:14">
      <c r="B266" s="857"/>
      <c r="C266" s="853"/>
      <c r="D266" s="853"/>
      <c r="E266" s="853"/>
      <c r="F266" s="853"/>
      <c r="G266" s="853"/>
      <c r="H266" s="853"/>
      <c r="I266" s="853"/>
      <c r="J266" s="853"/>
      <c r="K266" s="853"/>
      <c r="L266" s="853"/>
      <c r="M266" s="853"/>
      <c r="N266" s="853"/>
    </row>
    <row r="267" spans="2:14">
      <c r="B267" s="857"/>
      <c r="C267" s="853"/>
      <c r="D267" s="853"/>
      <c r="E267" s="853"/>
      <c r="F267" s="853"/>
      <c r="G267" s="853"/>
      <c r="H267" s="853"/>
      <c r="I267" s="853"/>
      <c r="J267" s="853"/>
      <c r="K267" s="853"/>
      <c r="L267" s="853"/>
      <c r="M267" s="853"/>
      <c r="N267" s="853"/>
    </row>
    <row r="268" spans="2:14">
      <c r="B268" s="857"/>
      <c r="C268" s="853"/>
      <c r="D268" s="853"/>
      <c r="E268" s="853"/>
      <c r="F268" s="853"/>
      <c r="G268" s="853"/>
      <c r="H268" s="853"/>
      <c r="I268" s="853"/>
      <c r="J268" s="853"/>
      <c r="K268" s="853"/>
      <c r="L268" s="853"/>
      <c r="M268" s="853"/>
      <c r="N268" s="853"/>
    </row>
    <row r="269" spans="2:14">
      <c r="B269" s="857"/>
      <c r="C269" s="853"/>
      <c r="D269" s="853"/>
      <c r="E269" s="853"/>
      <c r="F269" s="853"/>
      <c r="G269" s="853"/>
      <c r="H269" s="853"/>
      <c r="I269" s="853"/>
      <c r="J269" s="853"/>
      <c r="K269" s="853"/>
      <c r="L269" s="853"/>
      <c r="M269" s="853"/>
      <c r="N269" s="853"/>
    </row>
    <row r="270" spans="2:14">
      <c r="B270" s="857"/>
      <c r="C270" s="853"/>
      <c r="D270" s="853"/>
      <c r="E270" s="853"/>
      <c r="F270" s="853"/>
      <c r="G270" s="853"/>
      <c r="H270" s="853"/>
      <c r="I270" s="853"/>
      <c r="J270" s="853"/>
      <c r="K270" s="853"/>
      <c r="L270" s="853"/>
      <c r="M270" s="853"/>
      <c r="N270" s="853"/>
    </row>
    <row r="271" spans="2:14">
      <c r="B271" s="857"/>
      <c r="C271" s="853"/>
      <c r="D271" s="853"/>
      <c r="E271" s="853"/>
      <c r="F271" s="853"/>
      <c r="G271" s="853"/>
      <c r="H271" s="853"/>
      <c r="I271" s="853"/>
      <c r="J271" s="853"/>
      <c r="K271" s="853"/>
      <c r="L271" s="853"/>
      <c r="M271" s="853"/>
      <c r="N271" s="853"/>
    </row>
    <row r="272" spans="2:14">
      <c r="B272" s="857"/>
      <c r="C272" s="853"/>
      <c r="D272" s="853"/>
      <c r="E272" s="853"/>
      <c r="F272" s="853"/>
      <c r="G272" s="853"/>
      <c r="H272" s="853"/>
      <c r="I272" s="853"/>
      <c r="J272" s="853"/>
      <c r="K272" s="853"/>
      <c r="L272" s="853"/>
      <c r="M272" s="853"/>
      <c r="N272" s="853"/>
    </row>
    <row r="273" spans="2:14">
      <c r="B273" s="857"/>
      <c r="C273" s="853"/>
      <c r="D273" s="853"/>
      <c r="E273" s="853"/>
      <c r="F273" s="853"/>
      <c r="G273" s="853"/>
      <c r="H273" s="853"/>
      <c r="I273" s="853"/>
      <c r="J273" s="853"/>
      <c r="K273" s="853"/>
      <c r="L273" s="853"/>
      <c r="M273" s="853"/>
      <c r="N273" s="853"/>
    </row>
    <row r="274" spans="2:14">
      <c r="B274" s="857"/>
      <c r="C274" s="853"/>
      <c r="D274" s="853"/>
      <c r="E274" s="853"/>
      <c r="F274" s="853"/>
      <c r="G274" s="853"/>
      <c r="H274" s="853"/>
      <c r="I274" s="853"/>
      <c r="J274" s="853"/>
      <c r="K274" s="853"/>
      <c r="L274" s="853"/>
      <c r="M274" s="853"/>
      <c r="N274" s="853"/>
    </row>
    <row r="275" spans="2:14">
      <c r="B275" s="857"/>
      <c r="C275" s="853"/>
      <c r="D275" s="853"/>
      <c r="E275" s="853"/>
      <c r="F275" s="853"/>
      <c r="G275" s="853"/>
      <c r="H275" s="853"/>
      <c r="I275" s="853"/>
      <c r="J275" s="853"/>
      <c r="K275" s="853"/>
      <c r="L275" s="853"/>
      <c r="M275" s="853"/>
      <c r="N275" s="853"/>
    </row>
    <row r="276" spans="2:14">
      <c r="B276" s="857"/>
      <c r="C276" s="853"/>
      <c r="D276" s="853"/>
      <c r="E276" s="853"/>
      <c r="F276" s="853"/>
      <c r="G276" s="853"/>
      <c r="H276" s="853"/>
      <c r="I276" s="853"/>
      <c r="J276" s="853"/>
      <c r="K276" s="853"/>
      <c r="L276" s="853"/>
      <c r="M276" s="853"/>
      <c r="N276" s="853"/>
    </row>
    <row r="277" spans="2:14">
      <c r="B277" s="857"/>
      <c r="C277" s="853"/>
      <c r="D277" s="853"/>
      <c r="E277" s="853"/>
      <c r="F277" s="853"/>
      <c r="G277" s="853"/>
      <c r="H277" s="853"/>
      <c r="I277" s="853"/>
      <c r="J277" s="853"/>
      <c r="K277" s="853"/>
      <c r="L277" s="853"/>
      <c r="M277" s="853"/>
      <c r="N277" s="853"/>
    </row>
    <row r="278" spans="2:14">
      <c r="B278" s="857"/>
      <c r="C278" s="853"/>
      <c r="D278" s="853"/>
      <c r="E278" s="853"/>
      <c r="F278" s="853"/>
      <c r="G278" s="853"/>
      <c r="H278" s="853"/>
      <c r="I278" s="853"/>
      <c r="J278" s="853"/>
      <c r="K278" s="853"/>
      <c r="L278" s="853"/>
      <c r="M278" s="853"/>
      <c r="N278" s="853"/>
    </row>
    <row r="279" spans="2:14">
      <c r="B279" s="857"/>
      <c r="C279" s="853"/>
      <c r="D279" s="853"/>
      <c r="E279" s="853"/>
      <c r="F279" s="853"/>
      <c r="G279" s="853"/>
      <c r="H279" s="853"/>
      <c r="I279" s="853"/>
      <c r="J279" s="853"/>
      <c r="K279" s="853"/>
      <c r="L279" s="853"/>
      <c r="M279" s="853"/>
      <c r="N279" s="853"/>
    </row>
    <row r="280" spans="2:14">
      <c r="B280" s="857"/>
      <c r="C280" s="853"/>
      <c r="D280" s="853"/>
      <c r="E280" s="853"/>
      <c r="F280" s="853"/>
      <c r="G280" s="853"/>
      <c r="H280" s="853"/>
      <c r="I280" s="853"/>
      <c r="J280" s="853"/>
      <c r="K280" s="853"/>
      <c r="L280" s="853"/>
      <c r="M280" s="853"/>
      <c r="N280" s="853"/>
    </row>
    <row r="281" spans="2:14">
      <c r="B281" s="857"/>
      <c r="C281" s="853"/>
      <c r="D281" s="853"/>
      <c r="E281" s="853"/>
      <c r="F281" s="853"/>
      <c r="G281" s="853"/>
      <c r="H281" s="853"/>
      <c r="I281" s="853"/>
      <c r="J281" s="853"/>
      <c r="K281" s="853"/>
      <c r="L281" s="853"/>
      <c r="M281" s="853"/>
      <c r="N281" s="853"/>
    </row>
    <row r="282" spans="2:14">
      <c r="B282" s="857"/>
      <c r="C282" s="853"/>
      <c r="D282" s="853"/>
      <c r="E282" s="853"/>
      <c r="F282" s="853"/>
      <c r="G282" s="853"/>
      <c r="H282" s="853"/>
      <c r="I282" s="853"/>
      <c r="J282" s="853"/>
      <c r="K282" s="853"/>
      <c r="L282" s="853"/>
      <c r="M282" s="853"/>
      <c r="N282" s="853"/>
    </row>
    <row r="283" spans="2:14">
      <c r="B283" s="857"/>
      <c r="C283" s="853"/>
      <c r="D283" s="853"/>
      <c r="E283" s="853"/>
      <c r="F283" s="853"/>
      <c r="G283" s="853"/>
      <c r="H283" s="853"/>
      <c r="I283" s="853"/>
      <c r="J283" s="853"/>
      <c r="K283" s="853"/>
      <c r="L283" s="853"/>
      <c r="M283" s="853"/>
      <c r="N283" s="853"/>
    </row>
    <row r="284" spans="2:14">
      <c r="B284" s="857"/>
      <c r="C284" s="853"/>
      <c r="D284" s="853"/>
      <c r="E284" s="853"/>
      <c r="F284" s="853"/>
      <c r="G284" s="853"/>
      <c r="H284" s="853"/>
      <c r="I284" s="853"/>
      <c r="J284" s="853"/>
      <c r="K284" s="853"/>
      <c r="L284" s="853"/>
      <c r="M284" s="853"/>
      <c r="N284" s="853"/>
    </row>
    <row r="285" spans="2:14">
      <c r="B285" s="857"/>
      <c r="C285" s="853"/>
      <c r="D285" s="853"/>
      <c r="E285" s="853"/>
      <c r="F285" s="853"/>
      <c r="G285" s="853"/>
      <c r="H285" s="853"/>
      <c r="I285" s="853"/>
      <c r="J285" s="853"/>
      <c r="K285" s="853"/>
      <c r="L285" s="853"/>
      <c r="M285" s="853"/>
      <c r="N285" s="853"/>
    </row>
    <row r="286" spans="2:14">
      <c r="B286" s="857"/>
      <c r="C286" s="853"/>
      <c r="D286" s="853"/>
      <c r="E286" s="853"/>
      <c r="F286" s="853"/>
      <c r="G286" s="853"/>
      <c r="H286" s="853"/>
      <c r="I286" s="853"/>
      <c r="J286" s="853"/>
      <c r="K286" s="853"/>
      <c r="L286" s="853"/>
      <c r="M286" s="853"/>
      <c r="N286" s="853"/>
    </row>
    <row r="287" spans="2:14">
      <c r="B287" s="857"/>
      <c r="C287" s="853"/>
      <c r="D287" s="853"/>
      <c r="E287" s="853"/>
      <c r="F287" s="853"/>
      <c r="G287" s="853"/>
      <c r="H287" s="853"/>
      <c r="I287" s="853"/>
      <c r="J287" s="853"/>
      <c r="K287" s="853"/>
      <c r="L287" s="853"/>
      <c r="M287" s="853"/>
      <c r="N287" s="853"/>
    </row>
    <row r="288" spans="2:14">
      <c r="B288" s="857"/>
      <c r="C288" s="853"/>
      <c r="D288" s="853"/>
      <c r="E288" s="853"/>
      <c r="F288" s="853"/>
      <c r="G288" s="853"/>
      <c r="H288" s="853"/>
      <c r="I288" s="853"/>
      <c r="J288" s="853"/>
      <c r="K288" s="853"/>
      <c r="L288" s="853"/>
      <c r="M288" s="853"/>
      <c r="N288" s="853"/>
    </row>
    <row r="289" spans="2:14">
      <c r="B289" s="857"/>
      <c r="C289" s="853"/>
      <c r="D289" s="853"/>
      <c r="E289" s="853"/>
      <c r="F289" s="853"/>
      <c r="G289" s="853"/>
      <c r="H289" s="853"/>
      <c r="I289" s="853"/>
      <c r="J289" s="853"/>
      <c r="K289" s="853"/>
      <c r="L289" s="853"/>
      <c r="M289" s="853"/>
      <c r="N289" s="853"/>
    </row>
    <row r="290" spans="2:14">
      <c r="B290" s="857"/>
      <c r="C290" s="853"/>
      <c r="D290" s="853"/>
      <c r="E290" s="853"/>
      <c r="F290" s="853"/>
      <c r="G290" s="853"/>
      <c r="H290" s="853"/>
      <c r="I290" s="853"/>
      <c r="J290" s="853"/>
      <c r="K290" s="853"/>
      <c r="L290" s="853"/>
      <c r="M290" s="853"/>
      <c r="N290" s="853"/>
    </row>
    <row r="291" spans="2:14">
      <c r="B291" s="857"/>
      <c r="C291" s="853"/>
      <c r="D291" s="853"/>
      <c r="E291" s="853"/>
      <c r="F291" s="853"/>
      <c r="G291" s="853"/>
      <c r="H291" s="853"/>
      <c r="I291" s="853"/>
      <c r="J291" s="853"/>
      <c r="K291" s="853"/>
      <c r="L291" s="853"/>
      <c r="M291" s="853"/>
      <c r="N291" s="853"/>
    </row>
    <row r="292" spans="2:14">
      <c r="B292" s="857"/>
      <c r="C292" s="853"/>
      <c r="D292" s="853"/>
      <c r="E292" s="853"/>
      <c r="F292" s="853"/>
      <c r="G292" s="853"/>
      <c r="H292" s="853"/>
      <c r="I292" s="853"/>
      <c r="J292" s="853"/>
      <c r="K292" s="853"/>
      <c r="L292" s="853"/>
      <c r="M292" s="853"/>
      <c r="N292" s="853"/>
    </row>
    <row r="293" spans="2:14">
      <c r="B293" s="857"/>
      <c r="C293" s="853"/>
      <c r="D293" s="853"/>
      <c r="E293" s="853"/>
      <c r="F293" s="853"/>
      <c r="G293" s="853"/>
      <c r="H293" s="853"/>
      <c r="I293" s="853"/>
      <c r="J293" s="853"/>
      <c r="K293" s="853"/>
      <c r="L293" s="853"/>
      <c r="M293" s="853"/>
      <c r="N293" s="853"/>
    </row>
    <row r="294" spans="2:14">
      <c r="B294" s="857"/>
      <c r="C294" s="853"/>
      <c r="D294" s="853"/>
      <c r="E294" s="853"/>
      <c r="F294" s="853"/>
      <c r="G294" s="853"/>
      <c r="H294" s="853"/>
      <c r="I294" s="853"/>
      <c r="J294" s="853"/>
      <c r="K294" s="853"/>
      <c r="L294" s="853"/>
      <c r="M294" s="853"/>
      <c r="N294" s="853"/>
    </row>
    <row r="295" spans="2:14">
      <c r="B295" s="857"/>
      <c r="C295" s="853"/>
      <c r="D295" s="853"/>
      <c r="E295" s="853"/>
      <c r="F295" s="853"/>
      <c r="G295" s="853"/>
      <c r="H295" s="853"/>
      <c r="I295" s="853"/>
      <c r="J295" s="853"/>
      <c r="K295" s="853"/>
      <c r="L295" s="853"/>
      <c r="M295" s="853"/>
      <c r="N295" s="853"/>
    </row>
    <row r="296" spans="2:14">
      <c r="B296" s="857"/>
      <c r="C296" s="853"/>
      <c r="D296" s="853"/>
      <c r="E296" s="853"/>
      <c r="F296" s="853"/>
      <c r="G296" s="853"/>
      <c r="H296" s="853"/>
      <c r="I296" s="853"/>
      <c r="J296" s="853"/>
      <c r="K296" s="853"/>
      <c r="L296" s="853"/>
      <c r="M296" s="853"/>
      <c r="N296" s="853"/>
    </row>
    <row r="297" spans="2:14">
      <c r="B297" s="857"/>
      <c r="C297" s="853"/>
      <c r="D297" s="853"/>
      <c r="E297" s="853"/>
      <c r="F297" s="853"/>
      <c r="G297" s="853"/>
      <c r="H297" s="853"/>
      <c r="I297" s="853"/>
      <c r="J297" s="853"/>
      <c r="K297" s="853"/>
      <c r="L297" s="853"/>
      <c r="M297" s="853"/>
      <c r="N297" s="853"/>
    </row>
    <row r="298" spans="2:14">
      <c r="B298" s="857"/>
      <c r="C298" s="853"/>
      <c r="D298" s="853"/>
      <c r="E298" s="853"/>
      <c r="F298" s="853"/>
      <c r="G298" s="853"/>
      <c r="H298" s="853"/>
      <c r="I298" s="853"/>
      <c r="J298" s="853"/>
      <c r="K298" s="853"/>
      <c r="L298" s="853"/>
      <c r="M298" s="853"/>
      <c r="N298" s="853"/>
    </row>
    <row r="299" spans="2:14">
      <c r="B299" s="857"/>
      <c r="C299" s="853"/>
      <c r="D299" s="853"/>
      <c r="E299" s="853"/>
      <c r="F299" s="853"/>
      <c r="G299" s="853"/>
      <c r="H299" s="853"/>
      <c r="I299" s="853"/>
      <c r="J299" s="853"/>
      <c r="K299" s="853"/>
      <c r="L299" s="853"/>
      <c r="M299" s="853"/>
      <c r="N299" s="853"/>
    </row>
    <row r="300" spans="2:14">
      <c r="B300" s="857"/>
      <c r="C300" s="853"/>
      <c r="D300" s="853"/>
      <c r="E300" s="853"/>
      <c r="F300" s="853"/>
      <c r="G300" s="853"/>
      <c r="H300" s="853"/>
      <c r="I300" s="853"/>
      <c r="J300" s="853"/>
      <c r="K300" s="853"/>
      <c r="L300" s="853"/>
      <c r="M300" s="853"/>
      <c r="N300" s="853"/>
    </row>
    <row r="301" spans="2:14">
      <c r="B301" s="857"/>
      <c r="C301" s="853"/>
      <c r="D301" s="853"/>
      <c r="E301" s="853"/>
      <c r="F301" s="853"/>
      <c r="G301" s="853"/>
      <c r="H301" s="853"/>
      <c r="I301" s="853"/>
      <c r="J301" s="853"/>
      <c r="K301" s="853"/>
      <c r="L301" s="853"/>
      <c r="M301" s="853"/>
      <c r="N301" s="853"/>
    </row>
    <row r="302" spans="2:14">
      <c r="B302" s="857"/>
      <c r="C302" s="853"/>
      <c r="D302" s="853"/>
      <c r="E302" s="853"/>
      <c r="F302" s="853"/>
      <c r="G302" s="853"/>
      <c r="H302" s="853"/>
      <c r="I302" s="853"/>
      <c r="J302" s="853"/>
      <c r="K302" s="853"/>
      <c r="L302" s="853"/>
      <c r="M302" s="853"/>
      <c r="N302" s="853"/>
    </row>
    <row r="303" spans="2:14">
      <c r="B303" s="857"/>
      <c r="C303" s="853"/>
      <c r="D303" s="853"/>
      <c r="E303" s="853"/>
      <c r="F303" s="853"/>
      <c r="G303" s="853"/>
      <c r="H303" s="853"/>
      <c r="I303" s="853"/>
      <c r="J303" s="853"/>
      <c r="K303" s="853"/>
      <c r="L303" s="853"/>
      <c r="M303" s="853"/>
      <c r="N303" s="853"/>
    </row>
    <row r="304" spans="2:14">
      <c r="B304" s="857"/>
      <c r="C304" s="853"/>
      <c r="D304" s="853"/>
      <c r="E304" s="853"/>
      <c r="F304" s="853"/>
      <c r="G304" s="853"/>
      <c r="H304" s="853"/>
      <c r="I304" s="853"/>
      <c r="J304" s="853"/>
      <c r="K304" s="853"/>
      <c r="L304" s="853"/>
      <c r="M304" s="853"/>
      <c r="N304" s="853"/>
    </row>
    <row r="305" spans="2:14">
      <c r="B305" s="857"/>
      <c r="C305" s="853"/>
      <c r="D305" s="853"/>
      <c r="E305" s="853"/>
      <c r="F305" s="853"/>
      <c r="G305" s="853"/>
      <c r="H305" s="853"/>
      <c r="I305" s="853"/>
      <c r="J305" s="853"/>
      <c r="K305" s="853"/>
      <c r="L305" s="853"/>
      <c r="M305" s="853"/>
      <c r="N305" s="853"/>
    </row>
    <row r="306" spans="2:14">
      <c r="B306" s="857"/>
      <c r="C306" s="853"/>
      <c r="D306" s="853"/>
      <c r="E306" s="853"/>
      <c r="F306" s="853"/>
      <c r="G306" s="853"/>
      <c r="H306" s="853"/>
      <c r="I306" s="853"/>
      <c r="J306" s="853"/>
      <c r="K306" s="853"/>
      <c r="L306" s="853"/>
      <c r="M306" s="853"/>
      <c r="N306" s="853"/>
    </row>
    <row r="307" spans="2:14">
      <c r="B307" s="857"/>
      <c r="C307" s="853"/>
      <c r="D307" s="853"/>
      <c r="E307" s="853"/>
      <c r="F307" s="853"/>
      <c r="G307" s="853"/>
      <c r="H307" s="853"/>
      <c r="I307" s="853"/>
      <c r="J307" s="853"/>
      <c r="K307" s="853"/>
      <c r="L307" s="853"/>
      <c r="M307" s="853"/>
      <c r="N307" s="853"/>
    </row>
    <row r="308" spans="2:14">
      <c r="B308" s="857"/>
      <c r="C308" s="853"/>
      <c r="D308" s="853"/>
      <c r="E308" s="853"/>
      <c r="F308" s="853"/>
      <c r="G308" s="853"/>
      <c r="H308" s="853"/>
      <c r="I308" s="853"/>
      <c r="J308" s="853"/>
      <c r="K308" s="853"/>
      <c r="L308" s="853"/>
      <c r="M308" s="853"/>
      <c r="N308" s="853"/>
    </row>
    <row r="309" spans="2:14">
      <c r="B309" s="857"/>
      <c r="C309" s="853"/>
      <c r="D309" s="853"/>
      <c r="E309" s="853"/>
      <c r="F309" s="853"/>
      <c r="G309" s="853"/>
      <c r="H309" s="853"/>
      <c r="I309" s="853"/>
      <c r="J309" s="853"/>
      <c r="K309" s="853"/>
      <c r="L309" s="853"/>
      <c r="M309" s="853"/>
      <c r="N309" s="853"/>
    </row>
    <row r="310" spans="2:14">
      <c r="B310" s="857"/>
      <c r="C310" s="853"/>
      <c r="D310" s="853"/>
      <c r="E310" s="853"/>
      <c r="F310" s="853"/>
      <c r="G310" s="853"/>
      <c r="H310" s="853"/>
      <c r="I310" s="853"/>
      <c r="J310" s="853"/>
      <c r="K310" s="853"/>
      <c r="L310" s="853"/>
      <c r="M310" s="853"/>
      <c r="N310" s="853"/>
    </row>
    <row r="311" spans="2:14">
      <c r="B311" s="857"/>
      <c r="C311" s="853"/>
      <c r="D311" s="853"/>
      <c r="E311" s="853"/>
      <c r="F311" s="853"/>
      <c r="G311" s="853"/>
      <c r="H311" s="853"/>
      <c r="I311" s="853"/>
      <c r="J311" s="853"/>
      <c r="K311" s="853"/>
      <c r="L311" s="853"/>
      <c r="M311" s="853"/>
      <c r="N311" s="853"/>
    </row>
    <row r="312" spans="2:14">
      <c r="B312" s="857"/>
      <c r="C312" s="853"/>
      <c r="D312" s="853"/>
      <c r="E312" s="853"/>
      <c r="F312" s="853"/>
      <c r="G312" s="853"/>
      <c r="H312" s="853"/>
      <c r="I312" s="853"/>
      <c r="J312" s="853"/>
      <c r="K312" s="853"/>
      <c r="L312" s="853"/>
      <c r="M312" s="853"/>
      <c r="N312" s="853"/>
    </row>
    <row r="313" spans="2:14">
      <c r="B313" s="857"/>
      <c r="C313" s="853"/>
      <c r="D313" s="853"/>
      <c r="E313" s="853"/>
      <c r="F313" s="853"/>
      <c r="G313" s="853"/>
      <c r="H313" s="853"/>
      <c r="I313" s="853"/>
      <c r="J313" s="853"/>
      <c r="K313" s="853"/>
      <c r="L313" s="853"/>
      <c r="M313" s="853"/>
      <c r="N313" s="853"/>
    </row>
    <row r="314" spans="2:14">
      <c r="B314" s="857"/>
      <c r="C314" s="853"/>
      <c r="D314" s="853"/>
      <c r="E314" s="853"/>
      <c r="F314" s="853"/>
      <c r="G314" s="853"/>
      <c r="H314" s="853"/>
      <c r="I314" s="853"/>
      <c r="J314" s="853"/>
      <c r="K314" s="853"/>
      <c r="L314" s="853"/>
      <c r="M314" s="853"/>
      <c r="N314" s="853"/>
    </row>
    <row r="315" spans="2:14">
      <c r="B315" s="857"/>
      <c r="C315" s="853"/>
      <c r="D315" s="853"/>
      <c r="E315" s="853"/>
      <c r="F315" s="853"/>
      <c r="G315" s="853"/>
      <c r="H315" s="853"/>
      <c r="I315" s="853"/>
      <c r="J315" s="853"/>
      <c r="K315" s="853"/>
      <c r="L315" s="853"/>
      <c r="M315" s="853"/>
      <c r="N315" s="853"/>
    </row>
    <row r="316" spans="2:14">
      <c r="B316" s="857"/>
      <c r="C316" s="853"/>
      <c r="D316" s="853"/>
      <c r="E316" s="853"/>
      <c r="F316" s="853"/>
      <c r="G316" s="853"/>
      <c r="H316" s="853"/>
      <c r="I316" s="853"/>
      <c r="J316" s="853"/>
      <c r="K316" s="853"/>
      <c r="L316" s="853"/>
      <c r="M316" s="853"/>
      <c r="N316" s="853"/>
    </row>
    <row r="317" spans="2:14">
      <c r="B317" s="857"/>
      <c r="C317" s="853"/>
      <c r="D317" s="853"/>
      <c r="E317" s="853"/>
      <c r="F317" s="853"/>
      <c r="G317" s="853"/>
      <c r="H317" s="853"/>
      <c r="I317" s="853"/>
      <c r="J317" s="853"/>
      <c r="K317" s="853"/>
      <c r="L317" s="853"/>
      <c r="M317" s="853"/>
      <c r="N317" s="853"/>
    </row>
    <row r="318" spans="2:14">
      <c r="B318" s="857"/>
      <c r="C318" s="853"/>
      <c r="D318" s="853"/>
      <c r="E318" s="853"/>
      <c r="F318" s="853"/>
      <c r="G318" s="853"/>
      <c r="H318" s="853"/>
      <c r="I318" s="853"/>
      <c r="J318" s="853"/>
      <c r="K318" s="853"/>
      <c r="L318" s="853"/>
      <c r="M318" s="853"/>
      <c r="N318" s="853"/>
    </row>
    <row r="319" spans="2:14">
      <c r="B319" s="857"/>
      <c r="C319" s="853"/>
      <c r="D319" s="853"/>
      <c r="E319" s="853"/>
      <c r="F319" s="853"/>
      <c r="G319" s="853"/>
      <c r="H319" s="853"/>
      <c r="I319" s="853"/>
      <c r="J319" s="853"/>
      <c r="K319" s="853"/>
      <c r="L319" s="853"/>
      <c r="M319" s="853"/>
      <c r="N319" s="853"/>
    </row>
    <row r="320" spans="2:14">
      <c r="B320" s="857"/>
      <c r="C320" s="853"/>
      <c r="D320" s="853"/>
      <c r="E320" s="853"/>
      <c r="F320" s="853"/>
      <c r="G320" s="853"/>
      <c r="H320" s="853"/>
      <c r="I320" s="853"/>
      <c r="J320" s="853"/>
      <c r="K320" s="853"/>
      <c r="L320" s="853"/>
      <c r="M320" s="853"/>
      <c r="N320" s="853"/>
    </row>
    <row r="321" spans="2:14">
      <c r="B321" s="857"/>
      <c r="C321" s="853"/>
      <c r="D321" s="853"/>
      <c r="E321" s="853"/>
      <c r="F321" s="853"/>
      <c r="G321" s="853"/>
      <c r="H321" s="853"/>
      <c r="I321" s="853"/>
      <c r="J321" s="853"/>
      <c r="K321" s="853"/>
      <c r="L321" s="853"/>
      <c r="M321" s="853"/>
      <c r="N321" s="853"/>
    </row>
    <row r="322" spans="2:14">
      <c r="B322" s="857"/>
      <c r="C322" s="853"/>
      <c r="D322" s="853"/>
      <c r="E322" s="853"/>
      <c r="F322" s="853"/>
      <c r="G322" s="853"/>
      <c r="H322" s="853"/>
      <c r="I322" s="853"/>
      <c r="J322" s="853"/>
      <c r="K322" s="853"/>
      <c r="L322" s="853"/>
      <c r="M322" s="853"/>
      <c r="N322" s="853"/>
    </row>
    <row r="323" spans="2:14">
      <c r="B323" s="857"/>
      <c r="C323" s="853"/>
      <c r="D323" s="853"/>
      <c r="E323" s="853"/>
      <c r="F323" s="853"/>
      <c r="G323" s="853"/>
      <c r="H323" s="853"/>
      <c r="I323" s="853"/>
      <c r="J323" s="853"/>
      <c r="K323" s="853"/>
      <c r="L323" s="853"/>
      <c r="M323" s="853"/>
      <c r="N323" s="853"/>
    </row>
    <row r="324" spans="2:14">
      <c r="B324" s="857"/>
      <c r="C324" s="853"/>
      <c r="D324" s="853"/>
      <c r="E324" s="853"/>
      <c r="F324" s="853"/>
      <c r="G324" s="853"/>
      <c r="H324" s="853"/>
      <c r="I324" s="853"/>
      <c r="J324" s="853"/>
      <c r="K324" s="853"/>
      <c r="L324" s="853"/>
      <c r="M324" s="853"/>
      <c r="N324" s="853"/>
    </row>
    <row r="325" spans="2:14">
      <c r="B325" s="857"/>
      <c r="C325" s="853"/>
      <c r="D325" s="853"/>
      <c r="E325" s="853"/>
      <c r="F325" s="853"/>
      <c r="G325" s="853"/>
      <c r="H325" s="853"/>
      <c r="I325" s="853"/>
      <c r="J325" s="853"/>
      <c r="K325" s="853"/>
      <c r="L325" s="853"/>
      <c r="M325" s="853"/>
      <c r="N325" s="853"/>
    </row>
    <row r="326" spans="2:14">
      <c r="B326" s="857"/>
      <c r="C326" s="853"/>
      <c r="D326" s="853"/>
      <c r="E326" s="853"/>
      <c r="F326" s="853"/>
      <c r="G326" s="853"/>
      <c r="H326" s="853"/>
      <c r="I326" s="853"/>
      <c r="J326" s="853"/>
      <c r="K326" s="853"/>
      <c r="L326" s="853"/>
      <c r="M326" s="853"/>
      <c r="N326" s="853"/>
    </row>
    <row r="327" spans="2:14">
      <c r="B327" s="857"/>
      <c r="C327" s="853"/>
      <c r="D327" s="853"/>
      <c r="E327" s="853"/>
      <c r="F327" s="853"/>
      <c r="G327" s="853"/>
      <c r="H327" s="853"/>
      <c r="I327" s="853"/>
      <c r="J327" s="853"/>
      <c r="K327" s="853"/>
      <c r="L327" s="853"/>
      <c r="M327" s="853"/>
      <c r="N327" s="853"/>
    </row>
    <row r="328" spans="2:14">
      <c r="B328" s="857"/>
      <c r="C328" s="853"/>
      <c r="D328" s="853"/>
      <c r="E328" s="853"/>
      <c r="F328" s="853"/>
      <c r="G328" s="853"/>
      <c r="H328" s="853"/>
      <c r="I328" s="853"/>
      <c r="J328" s="853"/>
      <c r="K328" s="853"/>
      <c r="L328" s="853"/>
      <c r="M328" s="853"/>
      <c r="N328" s="853"/>
    </row>
    <row r="329" spans="2:14">
      <c r="B329" s="857"/>
      <c r="C329" s="853"/>
      <c r="D329" s="853"/>
      <c r="E329" s="853"/>
      <c r="F329" s="853"/>
      <c r="G329" s="853"/>
      <c r="H329" s="853"/>
      <c r="I329" s="853"/>
      <c r="J329" s="853"/>
      <c r="K329" s="853"/>
      <c r="L329" s="853"/>
      <c r="M329" s="853"/>
      <c r="N329" s="853"/>
    </row>
    <row r="330" spans="2:14">
      <c r="B330" s="857"/>
      <c r="C330" s="853"/>
      <c r="D330" s="853"/>
      <c r="E330" s="853"/>
      <c r="F330" s="853"/>
      <c r="G330" s="853"/>
      <c r="H330" s="853"/>
      <c r="I330" s="853"/>
      <c r="J330" s="853"/>
      <c r="K330" s="853"/>
      <c r="L330" s="853"/>
      <c r="M330" s="853"/>
      <c r="N330" s="853"/>
    </row>
    <row r="331" spans="2:14">
      <c r="B331" s="857"/>
      <c r="C331" s="853"/>
      <c r="D331" s="853"/>
      <c r="E331" s="853"/>
      <c r="F331" s="853"/>
      <c r="G331" s="853"/>
      <c r="H331" s="853"/>
      <c r="I331" s="853"/>
      <c r="J331" s="853"/>
      <c r="K331" s="853"/>
      <c r="L331" s="853"/>
      <c r="M331" s="853"/>
      <c r="N331" s="853"/>
    </row>
    <row r="332" spans="2:14">
      <c r="B332" s="857"/>
      <c r="C332" s="853"/>
      <c r="D332" s="853"/>
      <c r="E332" s="853"/>
      <c r="F332" s="853"/>
      <c r="G332" s="853"/>
      <c r="H332" s="853"/>
      <c r="I332" s="853"/>
      <c r="J332" s="853"/>
      <c r="K332" s="853"/>
      <c r="L332" s="853"/>
      <c r="M332" s="853"/>
      <c r="N332" s="853"/>
    </row>
    <row r="333" spans="2:14">
      <c r="B333" s="857"/>
      <c r="C333" s="853"/>
      <c r="D333" s="853"/>
      <c r="E333" s="853"/>
      <c r="F333" s="853"/>
      <c r="G333" s="853"/>
      <c r="H333" s="853"/>
      <c r="I333" s="853"/>
      <c r="J333" s="853"/>
      <c r="K333" s="853"/>
      <c r="L333" s="853"/>
      <c r="M333" s="853"/>
      <c r="N333" s="853"/>
    </row>
    <row r="334" spans="2:14">
      <c r="B334" s="857"/>
      <c r="C334" s="853"/>
      <c r="D334" s="853"/>
      <c r="E334" s="853"/>
      <c r="F334" s="853"/>
      <c r="G334" s="853"/>
      <c r="H334" s="853"/>
      <c r="I334" s="853"/>
      <c r="J334" s="853"/>
      <c r="K334" s="853"/>
      <c r="L334" s="853"/>
      <c r="M334" s="853"/>
      <c r="N334" s="853"/>
    </row>
    <row r="335" spans="2:14">
      <c r="B335" s="857"/>
      <c r="C335" s="853"/>
      <c r="D335" s="853"/>
      <c r="E335" s="853"/>
      <c r="F335" s="853"/>
      <c r="G335" s="853"/>
      <c r="H335" s="853"/>
      <c r="I335" s="853"/>
      <c r="J335" s="853"/>
      <c r="K335" s="853"/>
      <c r="L335" s="853"/>
      <c r="M335" s="853"/>
      <c r="N335" s="853"/>
    </row>
    <row r="336" spans="2:14">
      <c r="B336" s="857"/>
      <c r="C336" s="853"/>
      <c r="D336" s="853"/>
      <c r="E336" s="853"/>
      <c r="F336" s="853"/>
      <c r="G336" s="853"/>
      <c r="H336" s="853"/>
      <c r="I336" s="853"/>
      <c r="J336" s="853"/>
      <c r="K336" s="853"/>
      <c r="L336" s="853"/>
      <c r="M336" s="853"/>
      <c r="N336" s="853"/>
    </row>
    <row r="337" spans="2:14">
      <c r="B337" s="857"/>
      <c r="C337" s="853"/>
      <c r="D337" s="853"/>
      <c r="E337" s="853"/>
      <c r="F337" s="853"/>
      <c r="G337" s="853"/>
      <c r="H337" s="853"/>
      <c r="I337" s="853"/>
      <c r="J337" s="853"/>
      <c r="K337" s="853"/>
      <c r="L337" s="853"/>
      <c r="M337" s="853"/>
      <c r="N337" s="853"/>
    </row>
    <row r="338" spans="2:14">
      <c r="B338" s="857"/>
      <c r="C338" s="853"/>
      <c r="D338" s="853"/>
      <c r="E338" s="853"/>
      <c r="F338" s="853"/>
      <c r="G338" s="853"/>
      <c r="H338" s="853"/>
      <c r="I338" s="853"/>
      <c r="J338" s="853"/>
      <c r="K338" s="853"/>
      <c r="L338" s="853"/>
      <c r="M338" s="853"/>
      <c r="N338" s="853"/>
    </row>
    <row r="339" spans="2:14">
      <c r="B339" s="857"/>
      <c r="C339" s="853"/>
      <c r="D339" s="853"/>
      <c r="E339" s="853"/>
      <c r="F339" s="853"/>
      <c r="G339" s="853"/>
      <c r="H339" s="853"/>
      <c r="I339" s="853"/>
      <c r="J339" s="853"/>
      <c r="K339" s="853"/>
      <c r="L339" s="853"/>
      <c r="M339" s="853"/>
      <c r="N339" s="853"/>
    </row>
    <row r="340" spans="2:14">
      <c r="B340" s="857"/>
      <c r="C340" s="853"/>
      <c r="D340" s="853"/>
      <c r="E340" s="853"/>
      <c r="F340" s="853"/>
      <c r="G340" s="853"/>
      <c r="H340" s="853"/>
      <c r="I340" s="853"/>
      <c r="J340" s="853"/>
      <c r="K340" s="853"/>
      <c r="L340" s="853"/>
      <c r="M340" s="853"/>
      <c r="N340" s="853"/>
    </row>
    <row r="341" spans="2:14">
      <c r="B341" s="857"/>
      <c r="C341" s="853"/>
      <c r="D341" s="853"/>
      <c r="E341" s="853"/>
      <c r="F341" s="853"/>
      <c r="G341" s="853"/>
      <c r="H341" s="853"/>
      <c r="I341" s="853"/>
      <c r="J341" s="853"/>
      <c r="K341" s="853"/>
      <c r="L341" s="853"/>
      <c r="M341" s="853"/>
      <c r="N341" s="853"/>
    </row>
    <row r="342" spans="2:14">
      <c r="B342" s="857"/>
      <c r="C342" s="853"/>
      <c r="D342" s="853"/>
      <c r="E342" s="853"/>
      <c r="F342" s="853"/>
      <c r="G342" s="853"/>
      <c r="H342" s="853"/>
      <c r="I342" s="853"/>
      <c r="J342" s="853"/>
      <c r="K342" s="853"/>
      <c r="L342" s="853"/>
      <c r="M342" s="853"/>
      <c r="N342" s="853"/>
    </row>
    <row r="343" spans="2:14">
      <c r="B343" s="857"/>
      <c r="C343" s="853"/>
      <c r="D343" s="853"/>
      <c r="E343" s="853"/>
      <c r="F343" s="853"/>
      <c r="G343" s="853"/>
      <c r="H343" s="853"/>
      <c r="I343" s="853"/>
      <c r="J343" s="853"/>
      <c r="K343" s="853"/>
      <c r="L343" s="853"/>
      <c r="M343" s="853"/>
      <c r="N343" s="853"/>
    </row>
    <row r="344" spans="2:14">
      <c r="B344" s="857"/>
      <c r="C344" s="853"/>
      <c r="D344" s="853"/>
      <c r="E344" s="853"/>
      <c r="F344" s="853"/>
      <c r="G344" s="853"/>
      <c r="H344" s="853"/>
      <c r="I344" s="853"/>
      <c r="J344" s="853"/>
      <c r="K344" s="853"/>
      <c r="L344" s="853"/>
      <c r="M344" s="853"/>
      <c r="N344" s="853"/>
    </row>
    <row r="345" spans="2:14">
      <c r="B345" s="857"/>
      <c r="C345" s="853"/>
      <c r="D345" s="853"/>
      <c r="E345" s="853"/>
      <c r="F345" s="853"/>
      <c r="G345" s="853"/>
      <c r="H345" s="853"/>
      <c r="I345" s="853"/>
      <c r="J345" s="853"/>
      <c r="K345" s="853"/>
      <c r="L345" s="853"/>
      <c r="M345" s="853"/>
      <c r="N345" s="853"/>
    </row>
    <row r="346" spans="2:14">
      <c r="B346" s="857"/>
      <c r="C346" s="853"/>
      <c r="D346" s="853"/>
      <c r="E346" s="853"/>
      <c r="F346" s="853"/>
      <c r="G346" s="853"/>
      <c r="H346" s="853"/>
      <c r="I346" s="853"/>
      <c r="J346" s="853"/>
      <c r="K346" s="853"/>
      <c r="L346" s="853"/>
      <c r="M346" s="853"/>
      <c r="N346" s="853"/>
    </row>
    <row r="347" spans="2:14">
      <c r="B347" s="857"/>
      <c r="C347" s="853"/>
      <c r="D347" s="853"/>
      <c r="E347" s="853"/>
      <c r="F347" s="853"/>
      <c r="G347" s="853"/>
      <c r="H347" s="853"/>
      <c r="I347" s="853"/>
      <c r="J347" s="853"/>
      <c r="K347" s="853"/>
      <c r="L347" s="853"/>
      <c r="M347" s="853"/>
      <c r="N347" s="853"/>
    </row>
    <row r="348" spans="2:14">
      <c r="B348" s="857"/>
      <c r="C348" s="853"/>
      <c r="D348" s="853"/>
      <c r="E348" s="853"/>
      <c r="F348" s="853"/>
      <c r="G348" s="853"/>
      <c r="H348" s="853"/>
      <c r="I348" s="853"/>
      <c r="J348" s="853"/>
      <c r="K348" s="853"/>
      <c r="L348" s="853"/>
      <c r="M348" s="853"/>
      <c r="N348" s="853"/>
    </row>
    <row r="349" spans="2:14">
      <c r="B349" s="857"/>
      <c r="C349" s="853"/>
      <c r="D349" s="853"/>
      <c r="E349" s="853"/>
      <c r="F349" s="853"/>
      <c r="G349" s="853"/>
      <c r="H349" s="853"/>
      <c r="I349" s="853"/>
      <c r="J349" s="853"/>
      <c r="K349" s="853"/>
      <c r="L349" s="853"/>
      <c r="M349" s="853"/>
      <c r="N349" s="853"/>
    </row>
    <row r="350" spans="2:14">
      <c r="B350" s="857"/>
      <c r="C350" s="853"/>
      <c r="D350" s="853"/>
      <c r="E350" s="853"/>
      <c r="F350" s="853"/>
      <c r="G350" s="853"/>
      <c r="H350" s="853"/>
      <c r="I350" s="853"/>
      <c r="J350" s="853"/>
      <c r="K350" s="853"/>
      <c r="L350" s="853"/>
      <c r="M350" s="853"/>
      <c r="N350" s="853"/>
    </row>
    <row r="351" spans="2:14">
      <c r="B351" s="857"/>
      <c r="C351" s="853"/>
      <c r="D351" s="853"/>
      <c r="E351" s="853"/>
      <c r="F351" s="853"/>
      <c r="G351" s="853"/>
      <c r="H351" s="853"/>
      <c r="I351" s="853"/>
      <c r="J351" s="853"/>
      <c r="K351" s="853"/>
      <c r="L351" s="853"/>
      <c r="M351" s="853"/>
      <c r="N351" s="853"/>
    </row>
    <row r="352" spans="2:14">
      <c r="B352" s="857"/>
      <c r="C352" s="853"/>
      <c r="D352" s="853"/>
      <c r="E352" s="853"/>
      <c r="F352" s="853"/>
      <c r="G352" s="853"/>
      <c r="H352" s="853"/>
      <c r="I352" s="853"/>
      <c r="J352" s="853"/>
      <c r="K352" s="853"/>
      <c r="L352" s="853"/>
      <c r="M352" s="853"/>
      <c r="N352" s="853"/>
    </row>
    <row r="353" spans="2:14">
      <c r="B353" s="857"/>
      <c r="C353" s="853"/>
      <c r="D353" s="853"/>
      <c r="E353" s="853"/>
      <c r="F353" s="853"/>
      <c r="G353" s="853"/>
      <c r="H353" s="853"/>
      <c r="I353" s="853"/>
      <c r="J353" s="853"/>
      <c r="K353" s="853"/>
      <c r="L353" s="853"/>
      <c r="M353" s="853"/>
      <c r="N353" s="853"/>
    </row>
    <row r="354" spans="2:14">
      <c r="B354" s="857"/>
      <c r="C354" s="853"/>
      <c r="D354" s="853"/>
      <c r="E354" s="853"/>
      <c r="F354" s="853"/>
      <c r="G354" s="853"/>
      <c r="H354" s="853"/>
      <c r="I354" s="853"/>
      <c r="J354" s="853"/>
      <c r="K354" s="853"/>
      <c r="L354" s="853"/>
      <c r="M354" s="853"/>
      <c r="N354" s="853"/>
    </row>
    <row r="355" spans="2:14">
      <c r="B355" s="857"/>
      <c r="C355" s="853"/>
      <c r="D355" s="853"/>
      <c r="E355" s="853"/>
      <c r="F355" s="853"/>
      <c r="G355" s="853"/>
      <c r="H355" s="853"/>
      <c r="I355" s="853"/>
      <c r="J355" s="853"/>
      <c r="K355" s="853"/>
      <c r="L355" s="853"/>
      <c r="M355" s="853"/>
      <c r="N355" s="853"/>
    </row>
    <row r="356" spans="2:14">
      <c r="B356" s="857"/>
      <c r="C356" s="853"/>
      <c r="D356" s="853"/>
      <c r="E356" s="853"/>
      <c r="F356" s="853"/>
      <c r="G356" s="853"/>
      <c r="H356" s="853"/>
      <c r="I356" s="853"/>
      <c r="J356" s="853"/>
      <c r="K356" s="853"/>
      <c r="L356" s="853"/>
      <c r="M356" s="853"/>
      <c r="N356" s="853"/>
    </row>
    <row r="357" spans="2:14">
      <c r="B357" s="857"/>
      <c r="C357" s="853"/>
      <c r="D357" s="853"/>
      <c r="E357" s="853"/>
      <c r="F357" s="853"/>
      <c r="G357" s="853"/>
      <c r="H357" s="853"/>
      <c r="I357" s="853"/>
      <c r="J357" s="853"/>
      <c r="K357" s="853"/>
      <c r="L357" s="853"/>
      <c r="M357" s="853"/>
      <c r="N357" s="853"/>
    </row>
    <row r="358" spans="2:14">
      <c r="B358" s="857"/>
      <c r="C358" s="853"/>
      <c r="D358" s="853"/>
      <c r="E358" s="853"/>
      <c r="F358" s="853"/>
      <c r="G358" s="853"/>
      <c r="H358" s="853"/>
      <c r="I358" s="853"/>
      <c r="J358" s="853"/>
      <c r="K358" s="853"/>
      <c r="L358" s="853"/>
      <c r="M358" s="853"/>
      <c r="N358" s="853"/>
    </row>
    <row r="359" spans="2:14">
      <c r="B359" s="857"/>
      <c r="C359" s="853"/>
      <c r="D359" s="853"/>
      <c r="E359" s="853"/>
      <c r="F359" s="853"/>
      <c r="G359" s="853"/>
      <c r="H359" s="853"/>
      <c r="I359" s="853"/>
      <c r="J359" s="853"/>
      <c r="K359" s="853"/>
      <c r="L359" s="853"/>
      <c r="M359" s="853"/>
      <c r="N359" s="853"/>
    </row>
    <row r="360" spans="2:14">
      <c r="B360" s="857"/>
      <c r="C360" s="853"/>
      <c r="D360" s="853"/>
      <c r="E360" s="853"/>
      <c r="F360" s="853"/>
      <c r="G360" s="853"/>
      <c r="H360" s="853"/>
      <c r="I360" s="853"/>
      <c r="J360" s="853"/>
      <c r="K360" s="853"/>
      <c r="L360" s="853"/>
      <c r="M360" s="853"/>
      <c r="N360" s="853"/>
    </row>
    <row r="361" spans="2:14">
      <c r="B361" s="857"/>
      <c r="C361" s="853"/>
      <c r="D361" s="853"/>
      <c r="E361" s="853"/>
      <c r="F361" s="853"/>
      <c r="G361" s="853"/>
      <c r="H361" s="853"/>
      <c r="I361" s="853"/>
      <c r="J361" s="853"/>
      <c r="K361" s="853"/>
      <c r="L361" s="853"/>
      <c r="M361" s="853"/>
      <c r="N361" s="853"/>
    </row>
    <row r="362" spans="2:14">
      <c r="B362" s="857"/>
      <c r="C362" s="853"/>
      <c r="D362" s="853"/>
      <c r="E362" s="853"/>
      <c r="F362" s="853"/>
      <c r="G362" s="853"/>
      <c r="H362" s="853"/>
      <c r="I362" s="853"/>
      <c r="J362" s="853"/>
      <c r="K362" s="853"/>
      <c r="L362" s="853"/>
      <c r="M362" s="853"/>
      <c r="N362" s="853"/>
    </row>
    <row r="363" spans="2:14">
      <c r="B363" s="857"/>
      <c r="C363" s="853"/>
      <c r="D363" s="853"/>
      <c r="E363" s="853"/>
      <c r="F363" s="853"/>
      <c r="G363" s="853"/>
      <c r="H363" s="853"/>
      <c r="I363" s="853"/>
      <c r="J363" s="853"/>
      <c r="K363" s="853"/>
      <c r="L363" s="853"/>
      <c r="M363" s="853"/>
      <c r="N363" s="853"/>
    </row>
    <row r="364" spans="2:14">
      <c r="B364" s="857"/>
      <c r="C364" s="853"/>
      <c r="D364" s="853"/>
      <c r="E364" s="853"/>
      <c r="F364" s="853"/>
      <c r="G364" s="853"/>
      <c r="H364" s="853"/>
      <c r="I364" s="853"/>
      <c r="J364" s="853"/>
      <c r="K364" s="853"/>
      <c r="L364" s="853"/>
      <c r="M364" s="853"/>
      <c r="N364" s="853"/>
    </row>
    <row r="365" spans="2:14">
      <c r="B365" s="857"/>
      <c r="C365" s="853"/>
      <c r="D365" s="853"/>
      <c r="E365" s="853"/>
      <c r="F365" s="853"/>
      <c r="G365" s="853"/>
      <c r="H365" s="853"/>
      <c r="I365" s="853"/>
      <c r="J365" s="853"/>
      <c r="K365" s="853"/>
      <c r="L365" s="853"/>
      <c r="M365" s="853"/>
      <c r="N365" s="853"/>
    </row>
    <row r="366" spans="2:14">
      <c r="B366" s="857"/>
      <c r="C366" s="853"/>
      <c r="D366" s="853"/>
      <c r="E366" s="853"/>
      <c r="F366" s="853"/>
      <c r="G366" s="853"/>
      <c r="H366" s="853"/>
      <c r="I366" s="853"/>
      <c r="J366" s="853"/>
      <c r="K366" s="853"/>
      <c r="L366" s="853"/>
      <c r="M366" s="853"/>
      <c r="N366" s="853"/>
    </row>
    <row r="367" spans="2:14">
      <c r="B367" s="857"/>
      <c r="C367" s="853"/>
      <c r="D367" s="853"/>
      <c r="E367" s="853"/>
      <c r="F367" s="853"/>
      <c r="G367" s="853"/>
      <c r="H367" s="853"/>
      <c r="I367" s="853"/>
      <c r="J367" s="853"/>
      <c r="K367" s="853"/>
      <c r="L367" s="853"/>
      <c r="M367" s="853"/>
      <c r="N367" s="853"/>
    </row>
    <row r="368" spans="2:14">
      <c r="B368" s="857"/>
      <c r="C368" s="853"/>
      <c r="D368" s="853"/>
      <c r="E368" s="853"/>
      <c r="F368" s="853"/>
      <c r="G368" s="853"/>
      <c r="H368" s="853"/>
      <c r="I368" s="853"/>
      <c r="J368" s="853"/>
      <c r="K368" s="853"/>
      <c r="L368" s="853"/>
      <c r="M368" s="853"/>
      <c r="N368" s="853"/>
    </row>
    <row r="369" spans="2:14">
      <c r="B369" s="857"/>
      <c r="C369" s="853"/>
      <c r="D369" s="853"/>
      <c r="E369" s="853"/>
      <c r="F369" s="853"/>
      <c r="G369" s="853"/>
      <c r="H369" s="853"/>
      <c r="I369" s="853"/>
      <c r="J369" s="853"/>
      <c r="K369" s="853"/>
      <c r="L369" s="853"/>
      <c r="M369" s="853"/>
      <c r="N369" s="853"/>
    </row>
    <row r="370" spans="2:14">
      <c r="B370" s="857"/>
      <c r="C370" s="853"/>
      <c r="D370" s="853"/>
      <c r="E370" s="853"/>
      <c r="F370" s="853"/>
      <c r="G370" s="853"/>
      <c r="H370" s="853"/>
      <c r="I370" s="853"/>
      <c r="J370" s="853"/>
      <c r="K370" s="853"/>
      <c r="L370" s="853"/>
      <c r="M370" s="853"/>
      <c r="N370" s="853"/>
    </row>
    <row r="371" spans="2:14">
      <c r="B371" s="857"/>
      <c r="C371" s="853"/>
      <c r="D371" s="853"/>
      <c r="E371" s="853"/>
      <c r="F371" s="853"/>
      <c r="G371" s="853"/>
      <c r="H371" s="853"/>
      <c r="I371" s="853"/>
      <c r="J371" s="853"/>
      <c r="K371" s="853"/>
      <c r="L371" s="853"/>
      <c r="M371" s="853"/>
      <c r="N371" s="853"/>
    </row>
    <row r="372" spans="2:14">
      <c r="B372" s="857"/>
      <c r="C372" s="853"/>
      <c r="D372" s="853"/>
      <c r="E372" s="853"/>
      <c r="F372" s="853"/>
      <c r="G372" s="853"/>
      <c r="H372" s="853"/>
      <c r="I372" s="853"/>
      <c r="J372" s="853"/>
      <c r="K372" s="853"/>
      <c r="L372" s="853"/>
      <c r="M372" s="853"/>
      <c r="N372" s="853"/>
    </row>
    <row r="373" spans="2:14">
      <c r="B373" s="857"/>
      <c r="C373" s="853"/>
      <c r="D373" s="853"/>
      <c r="E373" s="853"/>
      <c r="F373" s="853"/>
      <c r="G373" s="853"/>
      <c r="H373" s="853"/>
      <c r="I373" s="853"/>
      <c r="J373" s="853"/>
      <c r="K373" s="853"/>
      <c r="L373" s="853"/>
      <c r="M373" s="853"/>
      <c r="N373" s="853"/>
    </row>
    <row r="374" spans="2:14">
      <c r="B374" s="857"/>
      <c r="C374" s="853"/>
      <c r="D374" s="853"/>
      <c r="E374" s="853"/>
      <c r="F374" s="853"/>
      <c r="G374" s="853"/>
      <c r="H374" s="853"/>
      <c r="I374" s="853"/>
      <c r="J374" s="853"/>
      <c r="K374" s="853"/>
      <c r="L374" s="853"/>
      <c r="M374" s="853"/>
      <c r="N374" s="853"/>
    </row>
    <row r="375" spans="2:14">
      <c r="B375" s="857"/>
      <c r="C375" s="853"/>
      <c r="D375" s="853"/>
      <c r="E375" s="853"/>
      <c r="F375" s="853"/>
      <c r="G375" s="853"/>
      <c r="H375" s="853"/>
      <c r="I375" s="853"/>
      <c r="J375" s="853"/>
      <c r="K375" s="853"/>
      <c r="L375" s="853"/>
      <c r="M375" s="853"/>
      <c r="N375" s="853"/>
    </row>
    <row r="376" spans="2:14">
      <c r="B376" s="857"/>
      <c r="C376" s="853"/>
      <c r="D376" s="853"/>
      <c r="E376" s="853"/>
      <c r="F376" s="853"/>
      <c r="G376" s="853"/>
      <c r="H376" s="853"/>
      <c r="I376" s="853"/>
      <c r="J376" s="853"/>
      <c r="K376" s="853"/>
      <c r="L376" s="853"/>
      <c r="M376" s="853"/>
      <c r="N376" s="853"/>
    </row>
    <row r="377" spans="2:14">
      <c r="B377" s="857"/>
      <c r="C377" s="853"/>
      <c r="D377" s="853"/>
      <c r="E377" s="853"/>
      <c r="F377" s="853"/>
      <c r="G377" s="853"/>
      <c r="H377" s="853"/>
      <c r="I377" s="853"/>
      <c r="J377" s="853"/>
      <c r="K377" s="853"/>
      <c r="L377" s="853"/>
      <c r="M377" s="853"/>
      <c r="N377" s="853"/>
    </row>
    <row r="378" spans="2:14">
      <c r="B378" s="857"/>
      <c r="C378" s="853"/>
      <c r="D378" s="853"/>
      <c r="E378" s="853"/>
      <c r="F378" s="853"/>
      <c r="G378" s="853"/>
      <c r="H378" s="853"/>
      <c r="I378" s="853"/>
      <c r="J378" s="853"/>
      <c r="K378" s="853"/>
      <c r="L378" s="853"/>
      <c r="M378" s="853"/>
      <c r="N378" s="853"/>
    </row>
    <row r="379" spans="2:14">
      <c r="B379" s="857"/>
      <c r="C379" s="853"/>
      <c r="D379" s="853"/>
      <c r="E379" s="853"/>
      <c r="F379" s="853"/>
      <c r="G379" s="853"/>
      <c r="H379" s="853"/>
      <c r="I379" s="853"/>
      <c r="J379" s="853"/>
      <c r="K379" s="853"/>
      <c r="L379" s="853"/>
      <c r="M379" s="853"/>
      <c r="N379" s="853"/>
    </row>
    <row r="380" spans="2:14">
      <c r="B380" s="857"/>
      <c r="C380" s="853"/>
      <c r="D380" s="853"/>
      <c r="E380" s="853"/>
      <c r="F380" s="853"/>
      <c r="G380" s="853"/>
      <c r="H380" s="853"/>
      <c r="I380" s="853"/>
      <c r="J380" s="853"/>
      <c r="K380" s="853"/>
      <c r="L380" s="853"/>
      <c r="M380" s="853"/>
      <c r="N380" s="853"/>
    </row>
    <row r="381" spans="2:14">
      <c r="B381" s="857"/>
      <c r="C381" s="853"/>
      <c r="D381" s="853"/>
      <c r="E381" s="853"/>
      <c r="F381" s="853"/>
      <c r="G381" s="853"/>
      <c r="H381" s="853"/>
      <c r="I381" s="853"/>
      <c r="J381" s="853"/>
      <c r="K381" s="853"/>
      <c r="L381" s="853"/>
      <c r="M381" s="853"/>
      <c r="N381" s="853"/>
    </row>
    <row r="382" spans="2:14">
      <c r="B382" s="857"/>
      <c r="C382" s="853"/>
      <c r="D382" s="853"/>
      <c r="E382" s="853"/>
      <c r="F382" s="853"/>
      <c r="G382" s="853"/>
      <c r="H382" s="853"/>
      <c r="I382" s="853"/>
      <c r="J382" s="853"/>
      <c r="K382" s="853"/>
      <c r="L382" s="853"/>
      <c r="M382" s="853"/>
      <c r="N382" s="853"/>
    </row>
    <row r="383" spans="2:14">
      <c r="B383" s="857"/>
      <c r="C383" s="853"/>
      <c r="D383" s="853"/>
      <c r="E383" s="853"/>
      <c r="F383" s="853"/>
      <c r="G383" s="853"/>
      <c r="H383" s="853"/>
      <c r="I383" s="853"/>
      <c r="J383" s="853"/>
      <c r="K383" s="853"/>
      <c r="L383" s="853"/>
      <c r="M383" s="853"/>
      <c r="N383" s="853"/>
    </row>
    <row r="384" spans="2:14">
      <c r="B384" s="857"/>
      <c r="C384" s="853"/>
      <c r="D384" s="853"/>
      <c r="E384" s="853"/>
      <c r="F384" s="853"/>
      <c r="G384" s="853"/>
      <c r="H384" s="853"/>
      <c r="I384" s="853"/>
      <c r="J384" s="853"/>
      <c r="K384" s="853"/>
      <c r="L384" s="853"/>
      <c r="M384" s="853"/>
      <c r="N384" s="853"/>
    </row>
    <row r="385" spans="2:14">
      <c r="B385" s="857"/>
      <c r="C385" s="853"/>
      <c r="D385" s="853"/>
      <c r="E385" s="853"/>
      <c r="F385" s="853"/>
      <c r="G385" s="853"/>
      <c r="H385" s="853"/>
      <c r="I385" s="853"/>
      <c r="J385" s="853"/>
      <c r="K385" s="853"/>
      <c r="L385" s="853"/>
      <c r="M385" s="853"/>
      <c r="N385" s="853"/>
    </row>
    <row r="386" spans="2:14">
      <c r="B386" s="857"/>
      <c r="C386" s="853"/>
      <c r="D386" s="853"/>
      <c r="E386" s="853"/>
      <c r="F386" s="853"/>
      <c r="G386" s="853"/>
      <c r="H386" s="853"/>
      <c r="I386" s="853"/>
      <c r="J386" s="853"/>
      <c r="K386" s="853"/>
      <c r="L386" s="853"/>
      <c r="M386" s="853"/>
      <c r="N386" s="853"/>
    </row>
    <row r="387" spans="2:14">
      <c r="B387" s="857"/>
      <c r="C387" s="853"/>
      <c r="D387" s="853"/>
      <c r="E387" s="853"/>
      <c r="F387" s="853"/>
      <c r="G387" s="853"/>
      <c r="H387" s="853"/>
      <c r="I387" s="853"/>
      <c r="J387" s="853"/>
      <c r="K387" s="853"/>
      <c r="L387" s="853"/>
      <c r="M387" s="853"/>
      <c r="N387" s="853"/>
    </row>
    <row r="388" spans="2:14">
      <c r="B388" s="857"/>
      <c r="C388" s="853"/>
      <c r="D388" s="853"/>
      <c r="E388" s="853"/>
      <c r="F388" s="853"/>
      <c r="G388" s="853"/>
      <c r="H388" s="853"/>
      <c r="I388" s="853"/>
      <c r="J388" s="853"/>
      <c r="K388" s="853"/>
      <c r="L388" s="853"/>
      <c r="M388" s="853"/>
      <c r="N388" s="853"/>
    </row>
    <row r="389" spans="2:14">
      <c r="B389" s="857"/>
      <c r="C389" s="853"/>
      <c r="D389" s="853"/>
      <c r="E389" s="853"/>
      <c r="F389" s="853"/>
      <c r="G389" s="853"/>
      <c r="H389" s="853"/>
      <c r="I389" s="853"/>
      <c r="J389" s="853"/>
      <c r="K389" s="853"/>
      <c r="L389" s="853"/>
      <c r="M389" s="853"/>
      <c r="N389" s="853"/>
    </row>
    <row r="390" spans="2:14">
      <c r="B390" s="857"/>
      <c r="C390" s="853"/>
      <c r="D390" s="853"/>
      <c r="E390" s="853"/>
      <c r="F390" s="853"/>
      <c r="G390" s="853"/>
      <c r="H390" s="853"/>
      <c r="I390" s="853"/>
      <c r="J390" s="853"/>
      <c r="K390" s="853"/>
      <c r="L390" s="853"/>
      <c r="M390" s="853"/>
      <c r="N390" s="853"/>
    </row>
    <row r="391" spans="2:14">
      <c r="B391" s="857"/>
      <c r="C391" s="853"/>
      <c r="D391" s="853"/>
      <c r="E391" s="853"/>
      <c r="F391" s="853"/>
      <c r="G391" s="853"/>
      <c r="H391" s="853"/>
      <c r="I391" s="853"/>
      <c r="J391" s="853"/>
      <c r="K391" s="853"/>
      <c r="L391" s="853"/>
      <c r="M391" s="853"/>
      <c r="N391" s="853"/>
    </row>
    <row r="392" spans="2:14">
      <c r="B392" s="857"/>
      <c r="C392" s="853"/>
      <c r="D392" s="853"/>
      <c r="E392" s="853"/>
      <c r="F392" s="853"/>
      <c r="G392" s="853"/>
      <c r="H392" s="853"/>
      <c r="I392" s="853"/>
      <c r="J392" s="853"/>
      <c r="K392" s="853"/>
      <c r="L392" s="853"/>
      <c r="M392" s="853"/>
      <c r="N392" s="853"/>
    </row>
    <row r="393" spans="2:14">
      <c r="B393" s="857"/>
      <c r="C393" s="853"/>
      <c r="D393" s="853"/>
      <c r="E393" s="853"/>
      <c r="F393" s="853"/>
      <c r="G393" s="853"/>
      <c r="H393" s="853"/>
      <c r="I393" s="853"/>
      <c r="J393" s="853"/>
      <c r="K393" s="853"/>
      <c r="L393" s="853"/>
      <c r="M393" s="853"/>
      <c r="N393" s="853"/>
    </row>
    <row r="394" spans="2:14">
      <c r="B394" s="857"/>
      <c r="C394" s="853"/>
      <c r="D394" s="853"/>
      <c r="E394" s="853"/>
      <c r="F394" s="853"/>
      <c r="G394" s="853"/>
      <c r="H394" s="853"/>
      <c r="I394" s="853"/>
      <c r="J394" s="853"/>
      <c r="K394" s="853"/>
      <c r="L394" s="853"/>
      <c r="M394" s="853"/>
      <c r="N394" s="853"/>
    </row>
    <row r="395" spans="2:14">
      <c r="B395" s="857"/>
      <c r="C395" s="853"/>
      <c r="D395" s="853"/>
      <c r="E395" s="853"/>
      <c r="F395" s="853"/>
      <c r="G395" s="853"/>
      <c r="H395" s="853"/>
      <c r="I395" s="853"/>
      <c r="J395" s="853"/>
      <c r="K395" s="853"/>
      <c r="L395" s="853"/>
      <c r="M395" s="853"/>
      <c r="N395" s="853"/>
    </row>
    <row r="396" spans="2:14">
      <c r="B396" s="857"/>
      <c r="C396" s="853"/>
      <c r="D396" s="853"/>
      <c r="E396" s="853"/>
      <c r="F396" s="853"/>
      <c r="G396" s="853"/>
      <c r="H396" s="853"/>
      <c r="I396" s="853"/>
      <c r="J396" s="853"/>
      <c r="K396" s="853"/>
      <c r="L396" s="853"/>
      <c r="M396" s="853"/>
      <c r="N396" s="853"/>
    </row>
    <row r="397" spans="2:14">
      <c r="B397" s="857"/>
      <c r="C397" s="853"/>
      <c r="D397" s="853"/>
      <c r="E397" s="853"/>
      <c r="F397" s="853"/>
      <c r="G397" s="853"/>
      <c r="H397" s="853"/>
      <c r="I397" s="853"/>
      <c r="J397" s="853"/>
      <c r="K397" s="853"/>
      <c r="L397" s="853"/>
      <c r="M397" s="853"/>
      <c r="N397" s="853"/>
    </row>
    <row r="398" spans="2:14">
      <c r="B398" s="857"/>
      <c r="C398" s="853"/>
      <c r="D398" s="853"/>
      <c r="E398" s="853"/>
      <c r="F398" s="853"/>
      <c r="G398" s="853"/>
      <c r="H398" s="853"/>
      <c r="I398" s="853"/>
      <c r="J398" s="853"/>
      <c r="K398" s="853"/>
      <c r="L398" s="853"/>
      <c r="M398" s="853"/>
      <c r="N398" s="853"/>
    </row>
    <row r="399" spans="2:14">
      <c r="B399" s="857"/>
      <c r="C399" s="853"/>
      <c r="D399" s="853"/>
      <c r="E399" s="853"/>
      <c r="F399" s="853"/>
      <c r="G399" s="853"/>
      <c r="H399" s="853"/>
      <c r="I399" s="853"/>
      <c r="J399" s="853"/>
      <c r="K399" s="853"/>
      <c r="L399" s="853"/>
      <c r="M399" s="853"/>
      <c r="N399" s="853"/>
    </row>
    <row r="400" spans="2:14">
      <c r="B400" s="857"/>
      <c r="C400" s="853"/>
      <c r="D400" s="853"/>
      <c r="E400" s="853"/>
      <c r="F400" s="853"/>
      <c r="G400" s="853"/>
      <c r="H400" s="853"/>
      <c r="I400" s="853"/>
      <c r="J400" s="853"/>
      <c r="K400" s="853"/>
      <c r="L400" s="853"/>
      <c r="M400" s="853"/>
      <c r="N400" s="853"/>
    </row>
    <row r="401" spans="2:14">
      <c r="B401" s="857"/>
      <c r="C401" s="853"/>
      <c r="D401" s="853"/>
      <c r="E401" s="853"/>
      <c r="F401" s="853"/>
      <c r="G401" s="853"/>
      <c r="H401" s="853"/>
      <c r="I401" s="853"/>
      <c r="J401" s="853"/>
      <c r="K401" s="853"/>
      <c r="L401" s="853"/>
      <c r="M401" s="853"/>
      <c r="N401" s="853"/>
    </row>
    <row r="402" spans="2:14">
      <c r="B402" s="857"/>
      <c r="C402" s="853"/>
      <c r="D402" s="853"/>
      <c r="E402" s="853"/>
      <c r="F402" s="853"/>
      <c r="G402" s="853"/>
      <c r="H402" s="853"/>
      <c r="I402" s="853"/>
      <c r="J402" s="853"/>
      <c r="K402" s="853"/>
      <c r="L402" s="853"/>
      <c r="M402" s="853"/>
      <c r="N402" s="853"/>
    </row>
    <row r="403" spans="2:14">
      <c r="B403" s="857"/>
      <c r="C403" s="853"/>
      <c r="D403" s="853"/>
      <c r="E403" s="853"/>
      <c r="F403" s="853"/>
      <c r="G403" s="853"/>
      <c r="H403" s="853"/>
      <c r="I403" s="853"/>
      <c r="J403" s="853"/>
      <c r="K403" s="853"/>
      <c r="L403" s="853"/>
      <c r="M403" s="853"/>
      <c r="N403" s="853"/>
    </row>
    <row r="404" spans="2:14">
      <c r="B404" s="857"/>
      <c r="C404" s="853"/>
      <c r="D404" s="853"/>
      <c r="E404" s="853"/>
      <c r="F404" s="853"/>
      <c r="G404" s="853"/>
      <c r="H404" s="853"/>
      <c r="I404" s="853"/>
      <c r="J404" s="853"/>
      <c r="K404" s="853"/>
      <c r="L404" s="853"/>
      <c r="M404" s="853"/>
      <c r="N404" s="853"/>
    </row>
    <row r="405" spans="2:14">
      <c r="B405" s="857"/>
      <c r="C405" s="853"/>
      <c r="D405" s="853"/>
      <c r="E405" s="853"/>
      <c r="F405" s="853"/>
      <c r="G405" s="853"/>
      <c r="H405" s="853"/>
      <c r="I405" s="853"/>
      <c r="J405" s="853"/>
      <c r="K405" s="853"/>
      <c r="L405" s="853"/>
      <c r="M405" s="853"/>
      <c r="N405" s="853"/>
    </row>
    <row r="406" spans="2:14">
      <c r="B406" s="857"/>
      <c r="C406" s="853"/>
      <c r="D406" s="853"/>
      <c r="E406" s="853"/>
      <c r="F406" s="853"/>
      <c r="G406" s="853"/>
      <c r="H406" s="853"/>
      <c r="I406" s="853"/>
      <c r="J406" s="853"/>
      <c r="K406" s="853"/>
      <c r="L406" s="853"/>
      <c r="M406" s="853"/>
      <c r="N406" s="853"/>
    </row>
    <row r="407" spans="2:14">
      <c r="B407" s="857"/>
      <c r="C407" s="853"/>
      <c r="D407" s="853"/>
      <c r="E407" s="853"/>
      <c r="F407" s="853"/>
      <c r="G407" s="853"/>
      <c r="H407" s="853"/>
      <c r="I407" s="853"/>
      <c r="J407" s="853"/>
      <c r="K407" s="853"/>
      <c r="L407" s="853"/>
      <c r="M407" s="853"/>
      <c r="N407" s="853"/>
    </row>
    <row r="408" spans="2:14">
      <c r="B408" s="857"/>
      <c r="C408" s="853"/>
      <c r="D408" s="853"/>
      <c r="E408" s="853"/>
      <c r="F408" s="853"/>
      <c r="G408" s="853"/>
      <c r="H408" s="853"/>
      <c r="I408" s="853"/>
      <c r="J408" s="853"/>
      <c r="K408" s="853"/>
      <c r="L408" s="853"/>
      <c r="M408" s="853"/>
      <c r="N408" s="853"/>
    </row>
    <row r="409" spans="2:14">
      <c r="B409" s="857"/>
      <c r="C409" s="853"/>
      <c r="D409" s="853"/>
      <c r="E409" s="853"/>
      <c r="F409" s="853"/>
      <c r="G409" s="853"/>
      <c r="H409" s="853"/>
      <c r="I409" s="853"/>
      <c r="J409" s="853"/>
      <c r="K409" s="853"/>
      <c r="L409" s="853"/>
      <c r="M409" s="853"/>
      <c r="N409" s="853"/>
    </row>
    <row r="410" spans="2:14">
      <c r="B410" s="857"/>
      <c r="C410" s="853"/>
      <c r="D410" s="853"/>
      <c r="E410" s="853"/>
      <c r="F410" s="853"/>
      <c r="G410" s="853"/>
      <c r="H410" s="853"/>
      <c r="I410" s="853"/>
      <c r="J410" s="853"/>
      <c r="K410" s="853"/>
      <c r="L410" s="853"/>
      <c r="M410" s="853"/>
      <c r="N410" s="853"/>
    </row>
    <row r="411" spans="2:14">
      <c r="B411" s="857"/>
      <c r="C411" s="853"/>
      <c r="D411" s="853"/>
      <c r="E411" s="853"/>
      <c r="F411" s="853"/>
      <c r="G411" s="853"/>
      <c r="H411" s="853"/>
      <c r="I411" s="853"/>
      <c r="J411" s="853"/>
      <c r="K411" s="853"/>
      <c r="L411" s="853"/>
      <c r="M411" s="853"/>
      <c r="N411" s="853"/>
    </row>
    <row r="412" spans="2:14">
      <c r="B412" s="857"/>
      <c r="C412" s="853"/>
      <c r="D412" s="853"/>
      <c r="E412" s="853"/>
      <c r="F412" s="853"/>
      <c r="G412" s="853"/>
      <c r="H412" s="853"/>
      <c r="I412" s="853"/>
      <c r="J412" s="853"/>
      <c r="K412" s="853"/>
      <c r="L412" s="853"/>
      <c r="M412" s="853"/>
      <c r="N412" s="853"/>
    </row>
    <row r="413" spans="2:14">
      <c r="B413" s="857"/>
      <c r="C413" s="853"/>
      <c r="D413" s="853"/>
      <c r="E413" s="853"/>
      <c r="F413" s="853"/>
      <c r="G413" s="853"/>
      <c r="H413" s="853"/>
      <c r="I413" s="853"/>
      <c r="J413" s="853"/>
      <c r="K413" s="853"/>
      <c r="L413" s="853"/>
      <c r="M413" s="853"/>
      <c r="N413" s="853"/>
    </row>
    <row r="414" spans="2:14">
      <c r="B414" s="857"/>
      <c r="C414" s="853"/>
      <c r="D414" s="853"/>
      <c r="E414" s="853"/>
      <c r="F414" s="853"/>
      <c r="G414" s="853"/>
      <c r="H414" s="853"/>
      <c r="I414" s="853"/>
      <c r="J414" s="853"/>
      <c r="K414" s="853"/>
      <c r="L414" s="853"/>
      <c r="M414" s="853"/>
      <c r="N414" s="853"/>
    </row>
    <row r="415" spans="2:14">
      <c r="B415" s="857"/>
      <c r="C415" s="853"/>
      <c r="D415" s="853"/>
      <c r="E415" s="853"/>
      <c r="F415" s="853"/>
      <c r="G415" s="853"/>
      <c r="H415" s="853"/>
      <c r="I415" s="853"/>
      <c r="J415" s="853"/>
      <c r="K415" s="853"/>
      <c r="L415" s="853"/>
      <c r="M415" s="853"/>
      <c r="N415" s="853"/>
    </row>
    <row r="416" spans="2:14">
      <c r="B416" s="857"/>
      <c r="C416" s="853"/>
      <c r="D416" s="853"/>
      <c r="E416" s="853"/>
      <c r="F416" s="853"/>
      <c r="G416" s="853"/>
      <c r="H416" s="853"/>
      <c r="I416" s="853"/>
      <c r="J416" s="853"/>
      <c r="K416" s="853"/>
      <c r="L416" s="853"/>
      <c r="M416" s="853"/>
      <c r="N416" s="853"/>
    </row>
    <row r="417" spans="2:14">
      <c r="B417" s="857"/>
      <c r="C417" s="853"/>
      <c r="D417" s="853"/>
      <c r="E417" s="853"/>
      <c r="F417" s="853"/>
      <c r="G417" s="853"/>
      <c r="H417" s="853"/>
      <c r="I417" s="853"/>
      <c r="J417" s="853"/>
      <c r="K417" s="853"/>
      <c r="L417" s="853"/>
      <c r="M417" s="853"/>
      <c r="N417" s="853"/>
    </row>
    <row r="418" spans="2:14">
      <c r="B418" s="857"/>
      <c r="C418" s="853"/>
      <c r="D418" s="853"/>
      <c r="E418" s="853"/>
      <c r="F418" s="853"/>
      <c r="G418" s="853"/>
      <c r="H418" s="853"/>
      <c r="I418" s="853"/>
      <c r="J418" s="853"/>
      <c r="K418" s="853"/>
      <c r="L418" s="853"/>
      <c r="M418" s="853"/>
      <c r="N418" s="853"/>
    </row>
    <row r="419" spans="2:14">
      <c r="B419" s="857"/>
      <c r="C419" s="853"/>
      <c r="D419" s="853"/>
      <c r="E419" s="853"/>
      <c r="F419" s="853"/>
      <c r="G419" s="853"/>
      <c r="H419" s="853"/>
      <c r="I419" s="853"/>
      <c r="J419" s="853"/>
      <c r="K419" s="853"/>
      <c r="L419" s="853"/>
      <c r="M419" s="853"/>
      <c r="N419" s="853"/>
    </row>
    <row r="420" spans="2:14">
      <c r="B420" s="857"/>
      <c r="C420" s="853"/>
      <c r="D420" s="853"/>
      <c r="E420" s="853"/>
      <c r="F420" s="853"/>
      <c r="G420" s="853"/>
      <c r="H420" s="853"/>
      <c r="I420" s="853"/>
      <c r="J420" s="853"/>
      <c r="K420" s="853"/>
      <c r="L420" s="853"/>
      <c r="M420" s="853"/>
      <c r="N420" s="853"/>
    </row>
    <row r="421" spans="2:14">
      <c r="B421" s="857"/>
      <c r="C421" s="853"/>
      <c r="D421" s="853"/>
      <c r="E421" s="853"/>
      <c r="F421" s="853"/>
      <c r="G421" s="853"/>
      <c r="H421" s="853"/>
      <c r="I421" s="853"/>
      <c r="J421" s="853"/>
      <c r="K421" s="853"/>
      <c r="L421" s="853"/>
      <c r="M421" s="853"/>
      <c r="N421" s="853"/>
    </row>
    <row r="422" spans="2:14">
      <c r="B422" s="857"/>
      <c r="C422" s="853"/>
      <c r="D422" s="853"/>
      <c r="E422" s="853"/>
      <c r="F422" s="853"/>
      <c r="G422" s="853"/>
      <c r="H422" s="853"/>
      <c r="I422" s="853"/>
      <c r="J422" s="853"/>
      <c r="K422" s="853"/>
      <c r="L422" s="853"/>
      <c r="M422" s="853"/>
      <c r="N422" s="853"/>
    </row>
    <row r="423" spans="2:14">
      <c r="B423" s="857"/>
      <c r="C423" s="853"/>
      <c r="D423" s="853"/>
      <c r="E423" s="853"/>
      <c r="F423" s="853"/>
      <c r="G423" s="853"/>
      <c r="H423" s="853"/>
      <c r="I423" s="853"/>
      <c r="J423" s="853"/>
      <c r="K423" s="853"/>
      <c r="L423" s="853"/>
      <c r="M423" s="853"/>
      <c r="N423" s="853"/>
    </row>
    <row r="424" spans="2:14">
      <c r="B424" s="857"/>
      <c r="C424" s="853"/>
      <c r="D424" s="853"/>
      <c r="E424" s="853"/>
      <c r="F424" s="853"/>
      <c r="G424" s="853"/>
      <c r="H424" s="853"/>
      <c r="I424" s="853"/>
      <c r="J424" s="853"/>
      <c r="K424" s="853"/>
      <c r="L424" s="853"/>
      <c r="M424" s="853"/>
      <c r="N424" s="853"/>
    </row>
    <row r="425" spans="2:14">
      <c r="B425" s="857"/>
      <c r="C425" s="853"/>
      <c r="D425" s="853"/>
      <c r="E425" s="853"/>
      <c r="F425" s="853"/>
      <c r="G425" s="853"/>
      <c r="H425" s="853"/>
      <c r="I425" s="853"/>
      <c r="J425" s="853"/>
      <c r="K425" s="853"/>
      <c r="L425" s="853"/>
      <c r="M425" s="853"/>
      <c r="N425" s="853"/>
    </row>
    <row r="426" spans="2:14">
      <c r="B426" s="857"/>
      <c r="C426" s="853"/>
      <c r="D426" s="853"/>
      <c r="E426" s="853"/>
      <c r="F426" s="853"/>
      <c r="G426" s="853"/>
      <c r="H426" s="853"/>
      <c r="I426" s="853"/>
      <c r="J426" s="853"/>
      <c r="K426" s="853"/>
      <c r="L426" s="853"/>
      <c r="M426" s="853"/>
      <c r="N426" s="853"/>
    </row>
    <row r="427" spans="2:14">
      <c r="B427" s="857"/>
      <c r="C427" s="853"/>
      <c r="D427" s="853"/>
      <c r="E427" s="853"/>
      <c r="F427" s="853"/>
      <c r="G427" s="853"/>
      <c r="H427" s="853"/>
      <c r="I427" s="853"/>
      <c r="J427" s="853"/>
      <c r="K427" s="853"/>
      <c r="L427" s="853"/>
      <c r="M427" s="853"/>
      <c r="N427" s="853"/>
    </row>
    <row r="428" spans="2:14">
      <c r="B428" s="857"/>
      <c r="C428" s="853"/>
      <c r="D428" s="853"/>
      <c r="E428" s="853"/>
      <c r="F428" s="853"/>
      <c r="G428" s="853"/>
      <c r="H428" s="853"/>
      <c r="I428" s="853"/>
      <c r="J428" s="853"/>
      <c r="K428" s="853"/>
      <c r="L428" s="853"/>
      <c r="M428" s="853"/>
      <c r="N428" s="853"/>
    </row>
    <row r="429" spans="2:14">
      <c r="B429" s="857"/>
      <c r="C429" s="853"/>
      <c r="D429" s="853"/>
      <c r="E429" s="853"/>
      <c r="F429" s="853"/>
      <c r="G429" s="853"/>
      <c r="H429" s="853"/>
      <c r="I429" s="853"/>
      <c r="J429" s="853"/>
      <c r="K429" s="853"/>
      <c r="L429" s="853"/>
      <c r="M429" s="853"/>
      <c r="N429" s="853"/>
    </row>
    <row r="430" spans="2:14">
      <c r="B430" s="857"/>
      <c r="C430" s="853"/>
      <c r="D430" s="853"/>
      <c r="E430" s="853"/>
      <c r="F430" s="853"/>
      <c r="G430" s="853"/>
      <c r="H430" s="853"/>
      <c r="I430" s="853"/>
      <c r="J430" s="853"/>
      <c r="K430" s="853"/>
      <c r="L430" s="853"/>
      <c r="M430" s="853"/>
      <c r="N430" s="853"/>
    </row>
    <row r="431" spans="2:14">
      <c r="B431" s="857"/>
      <c r="C431" s="853"/>
      <c r="D431" s="853"/>
      <c r="E431" s="853"/>
      <c r="F431" s="853"/>
      <c r="G431" s="853"/>
      <c r="H431" s="853"/>
      <c r="I431" s="853"/>
      <c r="J431" s="853"/>
      <c r="K431" s="853"/>
      <c r="L431" s="853"/>
      <c r="M431" s="853"/>
      <c r="N431" s="853"/>
    </row>
    <row r="432" spans="2:14">
      <c r="B432" s="857"/>
      <c r="C432" s="853"/>
      <c r="D432" s="853"/>
      <c r="E432" s="853"/>
      <c r="F432" s="853"/>
      <c r="G432" s="853"/>
      <c r="H432" s="853"/>
      <c r="I432" s="853"/>
      <c r="J432" s="853"/>
      <c r="K432" s="853"/>
      <c r="L432" s="853"/>
      <c r="M432" s="853"/>
      <c r="N432" s="853"/>
    </row>
    <row r="433" spans="2:14">
      <c r="B433" s="857"/>
      <c r="C433" s="853"/>
      <c r="D433" s="853"/>
      <c r="E433" s="853"/>
      <c r="F433" s="853"/>
      <c r="G433" s="853"/>
      <c r="H433" s="853"/>
      <c r="I433" s="853"/>
      <c r="J433" s="853"/>
      <c r="K433" s="853"/>
      <c r="L433" s="853"/>
      <c r="M433" s="853"/>
      <c r="N433" s="853"/>
    </row>
    <row r="434" spans="2:14">
      <c r="B434" s="857"/>
      <c r="C434" s="853"/>
      <c r="D434" s="853"/>
      <c r="E434" s="853"/>
      <c r="F434" s="853"/>
      <c r="G434" s="853"/>
      <c r="H434" s="853"/>
      <c r="I434" s="853"/>
      <c r="J434" s="853"/>
      <c r="K434" s="853"/>
      <c r="L434" s="853"/>
      <c r="M434" s="853"/>
      <c r="N434" s="853"/>
    </row>
    <row r="435" spans="2:14">
      <c r="B435" s="857"/>
      <c r="C435" s="853"/>
      <c r="D435" s="853"/>
      <c r="E435" s="853"/>
      <c r="F435" s="853"/>
      <c r="G435" s="853"/>
      <c r="H435" s="853"/>
      <c r="I435" s="853"/>
      <c r="J435" s="853"/>
      <c r="K435" s="853"/>
      <c r="L435" s="853"/>
      <c r="M435" s="853"/>
      <c r="N435" s="853"/>
    </row>
    <row r="436" spans="2:14">
      <c r="B436" s="857"/>
      <c r="C436" s="853"/>
      <c r="D436" s="853"/>
      <c r="E436" s="853"/>
      <c r="F436" s="853"/>
      <c r="G436" s="853"/>
      <c r="H436" s="853"/>
      <c r="I436" s="853"/>
      <c r="J436" s="853"/>
      <c r="K436" s="853"/>
      <c r="L436" s="853"/>
      <c r="M436" s="853"/>
      <c r="N436" s="853"/>
    </row>
    <row r="437" spans="2:14">
      <c r="B437" s="857"/>
      <c r="C437" s="853"/>
      <c r="D437" s="853"/>
      <c r="E437" s="853"/>
      <c r="F437" s="853"/>
      <c r="G437" s="853"/>
      <c r="H437" s="853"/>
      <c r="I437" s="853"/>
      <c r="J437" s="853"/>
      <c r="K437" s="853"/>
      <c r="L437" s="853"/>
      <c r="M437" s="853"/>
      <c r="N437" s="853"/>
    </row>
    <row r="438" spans="2:14">
      <c r="B438" s="857"/>
      <c r="C438" s="853"/>
      <c r="D438" s="853"/>
      <c r="E438" s="853"/>
      <c r="F438" s="853"/>
      <c r="G438" s="853"/>
      <c r="H438" s="853"/>
      <c r="I438" s="853"/>
      <c r="J438" s="853"/>
      <c r="K438" s="853"/>
      <c r="L438" s="853"/>
      <c r="M438" s="853"/>
      <c r="N438" s="853"/>
    </row>
    <row r="439" spans="2:14">
      <c r="B439" s="857"/>
      <c r="C439" s="853"/>
      <c r="D439" s="853"/>
      <c r="E439" s="853"/>
      <c r="F439" s="853"/>
      <c r="G439" s="853"/>
      <c r="H439" s="853"/>
      <c r="I439" s="853"/>
      <c r="J439" s="853"/>
      <c r="K439" s="853"/>
      <c r="L439" s="853"/>
      <c r="M439" s="853"/>
      <c r="N439" s="853"/>
    </row>
    <row r="440" spans="2:14">
      <c r="B440" s="857"/>
      <c r="C440" s="853"/>
      <c r="D440" s="853"/>
      <c r="E440" s="853"/>
      <c r="F440" s="853"/>
      <c r="G440" s="853"/>
      <c r="H440" s="853"/>
      <c r="I440" s="853"/>
      <c r="J440" s="853"/>
      <c r="K440" s="853"/>
      <c r="L440" s="853"/>
      <c r="M440" s="853"/>
      <c r="N440" s="853"/>
    </row>
    <row r="441" spans="2:14">
      <c r="B441" s="857"/>
      <c r="C441" s="853"/>
      <c r="D441" s="853"/>
      <c r="E441" s="853"/>
      <c r="F441" s="853"/>
      <c r="G441" s="853"/>
      <c r="H441" s="853"/>
      <c r="I441" s="853"/>
      <c r="J441" s="853"/>
      <c r="K441" s="853"/>
      <c r="L441" s="853"/>
      <c r="M441" s="853"/>
      <c r="N441" s="853"/>
    </row>
    <row r="442" spans="2:14">
      <c r="B442" s="857"/>
      <c r="C442" s="853"/>
      <c r="D442" s="853"/>
      <c r="E442" s="853"/>
      <c r="F442" s="853"/>
      <c r="G442" s="853"/>
      <c r="H442" s="853"/>
      <c r="I442" s="853"/>
      <c r="J442" s="853"/>
      <c r="K442" s="853"/>
      <c r="L442" s="853"/>
      <c r="M442" s="853"/>
      <c r="N442" s="853"/>
    </row>
    <row r="443" spans="2:14">
      <c r="B443" s="857"/>
      <c r="C443" s="853"/>
      <c r="D443" s="853"/>
      <c r="E443" s="853"/>
      <c r="F443" s="853"/>
      <c r="G443" s="853"/>
      <c r="H443" s="853"/>
      <c r="I443" s="853"/>
      <c r="J443" s="853"/>
      <c r="K443" s="853"/>
      <c r="L443" s="853"/>
      <c r="M443" s="853"/>
      <c r="N443" s="853"/>
    </row>
    <row r="444" spans="2:14">
      <c r="B444" s="857"/>
      <c r="C444" s="853"/>
      <c r="D444" s="853"/>
      <c r="E444" s="853"/>
      <c r="F444" s="853"/>
      <c r="G444" s="853"/>
      <c r="H444" s="853"/>
      <c r="I444" s="853"/>
      <c r="J444" s="853"/>
      <c r="K444" s="853"/>
      <c r="L444" s="853"/>
      <c r="M444" s="853"/>
      <c r="N444" s="853"/>
    </row>
    <row r="445" spans="2:14">
      <c r="B445" s="857"/>
      <c r="C445" s="853"/>
      <c r="D445" s="853"/>
      <c r="E445" s="853"/>
      <c r="F445" s="853"/>
      <c r="G445" s="853"/>
      <c r="H445" s="853"/>
      <c r="I445" s="853"/>
      <c r="J445" s="853"/>
      <c r="K445" s="853"/>
      <c r="L445" s="853"/>
      <c r="M445" s="853"/>
      <c r="N445" s="853"/>
    </row>
    <row r="446" spans="2:14">
      <c r="B446" s="857"/>
      <c r="C446" s="853"/>
      <c r="D446" s="853"/>
      <c r="E446" s="853"/>
      <c r="F446" s="853"/>
      <c r="G446" s="853"/>
      <c r="H446" s="853"/>
      <c r="I446" s="853"/>
      <c r="J446" s="853"/>
      <c r="K446" s="853"/>
      <c r="L446" s="853"/>
      <c r="M446" s="853"/>
      <c r="N446" s="853"/>
    </row>
    <row r="447" spans="2:14">
      <c r="B447" s="857"/>
      <c r="C447" s="853"/>
      <c r="D447" s="853"/>
      <c r="E447" s="853"/>
      <c r="F447" s="853"/>
      <c r="G447" s="853"/>
      <c r="H447" s="853"/>
      <c r="I447" s="853"/>
      <c r="J447" s="853"/>
      <c r="K447" s="853"/>
      <c r="L447" s="853"/>
      <c r="M447" s="853"/>
      <c r="N447" s="853"/>
    </row>
    <row r="448" spans="2:14">
      <c r="B448" s="857"/>
      <c r="C448" s="853"/>
      <c r="D448" s="853"/>
      <c r="E448" s="853"/>
      <c r="F448" s="853"/>
      <c r="G448" s="853"/>
      <c r="H448" s="853"/>
      <c r="I448" s="853"/>
      <c r="J448" s="853"/>
      <c r="K448" s="853"/>
      <c r="L448" s="853"/>
      <c r="M448" s="853"/>
      <c r="N448" s="853"/>
    </row>
    <row r="449" spans="2:14">
      <c r="B449" s="857"/>
      <c r="C449" s="853"/>
      <c r="D449" s="853"/>
      <c r="E449" s="853"/>
      <c r="F449" s="853"/>
      <c r="G449" s="853"/>
      <c r="H449" s="853"/>
      <c r="I449" s="853"/>
      <c r="J449" s="853"/>
      <c r="K449" s="853"/>
      <c r="L449" s="853"/>
      <c r="M449" s="853"/>
      <c r="N449" s="853"/>
    </row>
    <row r="450" spans="2:14">
      <c r="B450" s="857"/>
      <c r="C450" s="853"/>
      <c r="D450" s="853"/>
      <c r="E450" s="853"/>
      <c r="F450" s="853"/>
      <c r="G450" s="853"/>
      <c r="H450" s="853"/>
      <c r="I450" s="853"/>
      <c r="J450" s="853"/>
      <c r="K450" s="853"/>
      <c r="L450" s="853"/>
      <c r="M450" s="853"/>
      <c r="N450" s="853"/>
    </row>
    <row r="451" spans="2:14">
      <c r="B451" s="857"/>
      <c r="C451" s="853"/>
      <c r="D451" s="853"/>
      <c r="E451" s="853"/>
      <c r="F451" s="853"/>
      <c r="G451" s="853"/>
      <c r="H451" s="853"/>
      <c r="I451" s="853"/>
      <c r="J451" s="853"/>
      <c r="K451" s="853"/>
      <c r="L451" s="853"/>
      <c r="M451" s="853"/>
      <c r="N451" s="853"/>
    </row>
    <row r="452" spans="2:14">
      <c r="B452" s="857"/>
      <c r="C452" s="853"/>
      <c r="D452" s="853"/>
      <c r="E452" s="853"/>
      <c r="F452" s="853"/>
      <c r="G452" s="853"/>
      <c r="H452" s="853"/>
      <c r="I452" s="853"/>
      <c r="J452" s="853"/>
      <c r="K452" s="853"/>
      <c r="L452" s="853"/>
      <c r="M452" s="853"/>
      <c r="N452" s="853"/>
    </row>
    <row r="453" spans="2:14">
      <c r="B453" s="857"/>
      <c r="C453" s="853"/>
      <c r="D453" s="853"/>
      <c r="E453" s="853"/>
      <c r="F453" s="853"/>
      <c r="G453" s="853"/>
      <c r="H453" s="853"/>
      <c r="I453" s="853"/>
      <c r="J453" s="853"/>
      <c r="K453" s="853"/>
      <c r="L453" s="853"/>
      <c r="M453" s="853"/>
      <c r="N453" s="853"/>
    </row>
    <row r="454" spans="2:14">
      <c r="B454" s="857"/>
      <c r="C454" s="853"/>
      <c r="D454" s="853"/>
      <c r="E454" s="853"/>
      <c r="F454" s="853"/>
      <c r="G454" s="853"/>
      <c r="H454" s="853"/>
      <c r="I454" s="853"/>
      <c r="J454" s="853"/>
      <c r="K454" s="853"/>
      <c r="L454" s="853"/>
      <c r="M454" s="853"/>
      <c r="N454" s="853"/>
    </row>
    <row r="455" spans="2:14">
      <c r="B455" s="857"/>
      <c r="C455" s="853"/>
      <c r="D455" s="853"/>
      <c r="E455" s="853"/>
      <c r="F455" s="853"/>
      <c r="G455" s="853"/>
      <c r="H455" s="853"/>
      <c r="I455" s="853"/>
      <c r="J455" s="853"/>
      <c r="K455" s="853"/>
      <c r="L455" s="853"/>
      <c r="M455" s="853"/>
      <c r="N455" s="853"/>
    </row>
    <row r="456" spans="2:14">
      <c r="B456" s="857"/>
      <c r="C456" s="853"/>
      <c r="D456" s="853"/>
      <c r="E456" s="853"/>
      <c r="F456" s="853"/>
      <c r="G456" s="853"/>
      <c r="H456" s="853"/>
      <c r="I456" s="853"/>
      <c r="J456" s="853"/>
      <c r="K456" s="853"/>
      <c r="L456" s="853"/>
      <c r="M456" s="853"/>
      <c r="N456" s="853"/>
    </row>
    <row r="457" spans="2:14">
      <c r="B457" s="857"/>
      <c r="C457" s="853"/>
      <c r="D457" s="853"/>
      <c r="E457" s="853"/>
      <c r="F457" s="853"/>
      <c r="G457" s="853"/>
      <c r="H457" s="853"/>
      <c r="I457" s="853"/>
      <c r="J457" s="853"/>
      <c r="K457" s="853"/>
      <c r="L457" s="853"/>
      <c r="M457" s="853"/>
      <c r="N457" s="853"/>
    </row>
    <row r="458" spans="2:14">
      <c r="B458" s="857"/>
      <c r="C458" s="853"/>
      <c r="D458" s="853"/>
      <c r="E458" s="853"/>
      <c r="F458" s="853"/>
      <c r="G458" s="853"/>
      <c r="H458" s="853"/>
      <c r="I458" s="853"/>
      <c r="J458" s="853"/>
      <c r="K458" s="853"/>
      <c r="L458" s="853"/>
      <c r="M458" s="853"/>
      <c r="N458" s="853"/>
    </row>
    <row r="459" spans="2:14">
      <c r="B459" s="857"/>
      <c r="C459" s="853"/>
      <c r="D459" s="853"/>
      <c r="E459" s="853"/>
      <c r="F459" s="853"/>
      <c r="G459" s="853"/>
      <c r="H459" s="853"/>
      <c r="I459" s="853"/>
      <c r="J459" s="853"/>
      <c r="K459" s="853"/>
      <c r="L459" s="853"/>
      <c r="M459" s="853"/>
      <c r="N459" s="853"/>
    </row>
    <row r="460" spans="2:14">
      <c r="B460" s="857"/>
      <c r="C460" s="853"/>
      <c r="D460" s="853"/>
      <c r="E460" s="853"/>
      <c r="F460" s="853"/>
      <c r="G460" s="853"/>
      <c r="H460" s="853"/>
      <c r="I460" s="853"/>
      <c r="J460" s="853"/>
      <c r="K460" s="853"/>
      <c r="L460" s="853"/>
      <c r="M460" s="853"/>
      <c r="N460" s="853"/>
    </row>
    <row r="461" spans="2:14">
      <c r="B461" s="857"/>
      <c r="C461" s="853"/>
      <c r="D461" s="853"/>
      <c r="E461" s="853"/>
      <c r="F461" s="853"/>
      <c r="G461" s="853"/>
      <c r="H461" s="853"/>
      <c r="I461" s="853"/>
      <c r="J461" s="853"/>
      <c r="K461" s="853"/>
      <c r="L461" s="853"/>
      <c r="M461" s="853"/>
      <c r="N461" s="853"/>
    </row>
    <row r="462" spans="2:14">
      <c r="B462" s="857"/>
      <c r="C462" s="853"/>
      <c r="D462" s="853"/>
      <c r="E462" s="853"/>
      <c r="F462" s="853"/>
      <c r="G462" s="853"/>
      <c r="H462" s="853"/>
      <c r="I462" s="853"/>
      <c r="J462" s="853"/>
      <c r="K462" s="853"/>
      <c r="L462" s="853"/>
      <c r="M462" s="853"/>
      <c r="N462" s="853"/>
    </row>
    <row r="463" spans="2:14">
      <c r="B463" s="857"/>
      <c r="C463" s="853"/>
      <c r="D463" s="853"/>
      <c r="E463" s="853"/>
      <c r="F463" s="853"/>
      <c r="G463" s="853"/>
      <c r="H463" s="853"/>
      <c r="I463" s="853"/>
      <c r="J463" s="853"/>
      <c r="K463" s="853"/>
      <c r="L463" s="853"/>
      <c r="M463" s="853"/>
      <c r="N463" s="853"/>
    </row>
    <row r="464" spans="2:14">
      <c r="B464" s="857"/>
      <c r="C464" s="853"/>
      <c r="D464" s="853"/>
      <c r="E464" s="853"/>
      <c r="F464" s="853"/>
      <c r="G464" s="853"/>
      <c r="H464" s="853"/>
      <c r="I464" s="853"/>
      <c r="J464" s="853"/>
      <c r="K464" s="853"/>
      <c r="L464" s="853"/>
      <c r="M464" s="853"/>
      <c r="N464" s="853"/>
    </row>
    <row r="465" spans="2:14">
      <c r="B465" s="857"/>
      <c r="C465" s="853"/>
      <c r="D465" s="853"/>
      <c r="E465" s="853"/>
      <c r="F465" s="853"/>
      <c r="G465" s="853"/>
      <c r="H465" s="853"/>
      <c r="I465" s="853"/>
      <c r="J465" s="853"/>
      <c r="K465" s="853"/>
      <c r="L465" s="853"/>
      <c r="M465" s="853"/>
      <c r="N465" s="853"/>
    </row>
    <row r="466" spans="2:14">
      <c r="B466" s="857"/>
      <c r="C466" s="853"/>
      <c r="D466" s="853"/>
      <c r="E466" s="853"/>
      <c r="F466" s="853"/>
      <c r="G466" s="853"/>
      <c r="H466" s="853"/>
      <c r="I466" s="853"/>
      <c r="J466" s="853"/>
      <c r="K466" s="853"/>
      <c r="L466" s="853"/>
      <c r="M466" s="853"/>
      <c r="N466" s="853"/>
    </row>
    <row r="467" spans="2:14">
      <c r="B467" s="857"/>
      <c r="C467" s="853"/>
      <c r="D467" s="853"/>
      <c r="E467" s="853"/>
      <c r="F467" s="853"/>
      <c r="G467" s="853"/>
      <c r="H467" s="853"/>
      <c r="I467" s="853"/>
      <c r="J467" s="853"/>
      <c r="K467" s="853"/>
      <c r="L467" s="853"/>
      <c r="M467" s="853"/>
      <c r="N467" s="853"/>
    </row>
    <row r="468" spans="2:14">
      <c r="B468" s="857"/>
      <c r="C468" s="853"/>
      <c r="D468" s="853"/>
      <c r="E468" s="853"/>
      <c r="F468" s="853"/>
      <c r="G468" s="853"/>
      <c r="H468" s="853"/>
      <c r="I468" s="853"/>
      <c r="J468" s="853"/>
      <c r="K468" s="853"/>
      <c r="L468" s="853"/>
      <c r="M468" s="853"/>
      <c r="N468" s="853"/>
    </row>
    <row r="469" spans="2:14">
      <c r="B469" s="857"/>
      <c r="C469" s="853"/>
      <c r="D469" s="853"/>
      <c r="E469" s="853"/>
      <c r="F469" s="853"/>
      <c r="G469" s="853"/>
      <c r="H469" s="853"/>
      <c r="I469" s="853"/>
      <c r="J469" s="853"/>
      <c r="K469" s="853"/>
      <c r="L469" s="853"/>
      <c r="M469" s="853"/>
      <c r="N469" s="853"/>
    </row>
    <row r="470" spans="2:14">
      <c r="B470" s="857"/>
      <c r="C470" s="853"/>
      <c r="D470" s="853"/>
      <c r="E470" s="853"/>
      <c r="F470" s="853"/>
      <c r="G470" s="853"/>
      <c r="H470" s="853"/>
      <c r="I470" s="853"/>
      <c r="J470" s="853"/>
      <c r="K470" s="853"/>
      <c r="L470" s="853"/>
      <c r="M470" s="853"/>
      <c r="N470" s="853"/>
    </row>
    <row r="471" spans="2:14">
      <c r="B471" s="857"/>
      <c r="C471" s="853"/>
      <c r="D471" s="853"/>
      <c r="E471" s="853"/>
      <c r="F471" s="853"/>
      <c r="G471" s="853"/>
      <c r="H471" s="853"/>
      <c r="I471" s="853"/>
      <c r="J471" s="853"/>
      <c r="K471" s="853"/>
      <c r="L471" s="853"/>
      <c r="M471" s="853"/>
      <c r="N471" s="853"/>
    </row>
  </sheetData>
  <mergeCells count="6">
    <mergeCell ref="X5:AF5"/>
    <mergeCell ref="A1:N1"/>
    <mergeCell ref="A2:N2"/>
    <mergeCell ref="A3:N3"/>
    <mergeCell ref="F5:N5"/>
    <mergeCell ref="O5:W5"/>
  </mergeCells>
  <pageMargins left="0.25" right="0.25" top="0.75" bottom="0.75" header="0.3" footer="0.3"/>
  <pageSetup scale="32" fitToHeight="0" orientation="landscape" r:id="rId1"/>
  <colBreaks count="1" manualBreakCount="1">
    <brk id="14" max="60" man="1"/>
  </col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P100"/>
  <sheetViews>
    <sheetView tabSelected="1" topLeftCell="A51" zoomScaleNormal="100" zoomScaleSheetLayoutView="100" workbookViewId="0">
      <selection activeCell="P65" sqref="P65"/>
    </sheetView>
  </sheetViews>
  <sheetFormatPr defaultColWidth="14" defaultRowHeight="12.75"/>
  <cols>
    <col min="1" max="1" width="5.88671875" style="125" bestFit="1" customWidth="1"/>
    <col min="2" max="2" width="20.88671875" style="15" customWidth="1"/>
    <col min="3" max="3" width="14.33203125" style="15" customWidth="1"/>
    <col min="4" max="4" width="16.33203125" style="15" customWidth="1"/>
    <col min="5" max="5" width="10.33203125" style="15" customWidth="1"/>
    <col min="6" max="6" width="10.88671875" style="15" customWidth="1"/>
    <col min="7" max="7" width="10" style="15" customWidth="1"/>
    <col min="8" max="8" width="12.44140625" style="15" bestFit="1" customWidth="1"/>
    <col min="9" max="9" width="12.44140625" style="15" customWidth="1"/>
    <col min="10" max="10" width="13.6640625" style="15" bestFit="1" customWidth="1"/>
    <col min="11" max="11" width="12.5546875" style="15" bestFit="1" customWidth="1"/>
    <col min="12" max="12" width="13.109375" style="15" customWidth="1"/>
    <col min="13" max="13" width="12.88671875" style="15" customWidth="1"/>
    <col min="14" max="14" width="14" style="15"/>
    <col min="15" max="15" width="10" style="15" bestFit="1" customWidth="1"/>
    <col min="16" max="16384" width="14" style="15"/>
  </cols>
  <sheetData>
    <row r="1" spans="1:15">
      <c r="G1" s="20" t="s">
        <v>284</v>
      </c>
      <c r="M1" s="364" t="s">
        <v>945</v>
      </c>
    </row>
    <row r="2" spans="1:15" ht="15" customHeight="1">
      <c r="G2" s="362" t="s">
        <v>754</v>
      </c>
    </row>
    <row r="3" spans="1:15">
      <c r="D3" s="40"/>
      <c r="E3" s="40"/>
      <c r="F3" s="40"/>
      <c r="G3" s="294" t="str">
        <f>+'Attachment H'!D5</f>
        <v>Gridliance High Plains LLC</v>
      </c>
      <c r="H3" s="40"/>
      <c r="J3" s="40"/>
      <c r="K3" s="40"/>
      <c r="L3" s="40"/>
      <c r="M3" s="40"/>
      <c r="N3" s="40"/>
    </row>
    <row r="4" spans="1:15">
      <c r="B4" s="29"/>
    </row>
    <row r="6" spans="1:15" s="139" customFormat="1" ht="69.75" customHeight="1">
      <c r="A6" s="457" t="s">
        <v>239</v>
      </c>
      <c r="B6" s="137" t="s">
        <v>252</v>
      </c>
      <c r="C6" s="138" t="s">
        <v>458</v>
      </c>
      <c r="D6" s="138" t="s">
        <v>394</v>
      </c>
      <c r="E6" s="138" t="s">
        <v>395</v>
      </c>
      <c r="F6" s="138" t="s">
        <v>459</v>
      </c>
      <c r="G6" s="137" t="s">
        <v>375</v>
      </c>
      <c r="H6" s="137" t="s">
        <v>260</v>
      </c>
      <c r="I6" s="137" t="s">
        <v>261</v>
      </c>
      <c r="J6" s="138" t="s">
        <v>379</v>
      </c>
      <c r="K6" s="138" t="s">
        <v>460</v>
      </c>
      <c r="L6" s="627" t="s">
        <v>590</v>
      </c>
      <c r="M6" s="138" t="s">
        <v>461</v>
      </c>
      <c r="O6" s="497"/>
    </row>
    <row r="7" spans="1:15" s="139" customFormat="1">
      <c r="A7" s="457"/>
      <c r="B7" s="137"/>
      <c r="C7" s="130" t="s">
        <v>292</v>
      </c>
      <c r="D7" s="413" t="s">
        <v>293</v>
      </c>
      <c r="E7" s="413" t="s">
        <v>294</v>
      </c>
      <c r="F7" s="414" t="s">
        <v>295</v>
      </c>
      <c r="G7" s="414" t="s">
        <v>297</v>
      </c>
      <c r="H7" s="414" t="s">
        <v>296</v>
      </c>
      <c r="I7" s="415" t="s">
        <v>298</v>
      </c>
      <c r="J7" s="415" t="s">
        <v>299</v>
      </c>
      <c r="K7" s="415" t="s">
        <v>300</v>
      </c>
      <c r="L7" s="362" t="s">
        <v>393</v>
      </c>
      <c r="M7" s="362" t="s">
        <v>397</v>
      </c>
      <c r="O7" s="497"/>
    </row>
    <row r="8" spans="1:15" ht="25.5" customHeight="1">
      <c r="A8" s="417"/>
      <c r="B8" s="620" t="s">
        <v>595</v>
      </c>
      <c r="C8" s="130">
        <v>1</v>
      </c>
      <c r="D8" s="130">
        <v>2</v>
      </c>
      <c r="E8" s="130">
        <v>3</v>
      </c>
      <c r="F8" s="130">
        <v>4</v>
      </c>
      <c r="G8" s="130">
        <v>5</v>
      </c>
      <c r="H8" s="131">
        <v>6</v>
      </c>
      <c r="I8" s="130">
        <v>7</v>
      </c>
      <c r="J8" s="131">
        <v>9</v>
      </c>
      <c r="K8" s="131">
        <v>11</v>
      </c>
      <c r="L8" s="131">
        <v>12</v>
      </c>
      <c r="M8" s="130">
        <v>16</v>
      </c>
      <c r="O8" s="498"/>
    </row>
    <row r="9" spans="1:15" s="17" customFormat="1" ht="24.75" customHeight="1">
      <c r="A9" s="417"/>
      <c r="B9" s="133" t="s">
        <v>755</v>
      </c>
      <c r="C9" s="362" t="s">
        <v>756</v>
      </c>
      <c r="D9" s="362" t="s">
        <v>757</v>
      </c>
      <c r="E9" s="362" t="s">
        <v>758</v>
      </c>
      <c r="F9" s="362" t="s">
        <v>759</v>
      </c>
      <c r="G9" s="670" t="s">
        <v>760</v>
      </c>
      <c r="H9" s="670" t="str">
        <f>+G9</f>
        <v>(Note E)</v>
      </c>
      <c r="I9" s="670" t="str">
        <f>+H9</f>
        <v>(Note E)</v>
      </c>
      <c r="J9" s="670" t="s">
        <v>761</v>
      </c>
      <c r="K9" s="670" t="s">
        <v>762</v>
      </c>
      <c r="L9" s="670" t="s">
        <v>763</v>
      </c>
      <c r="M9" s="362" t="s">
        <v>764</v>
      </c>
      <c r="O9" s="499"/>
    </row>
    <row r="10" spans="1:15" s="17" customFormat="1">
      <c r="A10" s="417"/>
      <c r="B10" s="133"/>
      <c r="O10" s="499"/>
    </row>
    <row r="11" spans="1:15">
      <c r="A11" s="417"/>
      <c r="B11" s="140"/>
      <c r="C11" s="130"/>
      <c r="D11" s="130"/>
      <c r="E11" s="130"/>
      <c r="F11" s="130"/>
      <c r="G11" s="130"/>
      <c r="H11" s="131"/>
      <c r="I11" s="130"/>
      <c r="J11" s="131"/>
      <c r="K11" s="131"/>
      <c r="L11" s="131"/>
      <c r="M11" s="130"/>
      <c r="O11" s="498"/>
    </row>
    <row r="12" spans="1:15">
      <c r="A12" s="417" t="s">
        <v>381</v>
      </c>
      <c r="B12" s="129" t="s">
        <v>105</v>
      </c>
      <c r="C12" s="638">
        <v>20084.083499677381</v>
      </c>
      <c r="D12" s="637">
        <v>-178.59154411374644</v>
      </c>
      <c r="E12" s="416">
        <v>0</v>
      </c>
      <c r="F12" s="637">
        <v>60887.54028328634</v>
      </c>
      <c r="G12" s="416">
        <v>0</v>
      </c>
      <c r="H12" s="416">
        <v>0</v>
      </c>
      <c r="I12" s="416">
        <v>0</v>
      </c>
      <c r="J12" s="416">
        <v>0</v>
      </c>
      <c r="K12" s="416">
        <v>0</v>
      </c>
      <c r="L12" s="416">
        <v>0</v>
      </c>
      <c r="M12" s="995">
        <v>12777.123712005441</v>
      </c>
      <c r="O12" s="500"/>
    </row>
    <row r="13" spans="1:15">
      <c r="A13" s="417" t="s">
        <v>250</v>
      </c>
      <c r="B13" s="129" t="s">
        <v>104</v>
      </c>
      <c r="C13" s="638">
        <v>21873.797077152849</v>
      </c>
      <c r="D13" s="637">
        <v>23.772374028928311</v>
      </c>
      <c r="E13" s="416">
        <v>0</v>
      </c>
      <c r="F13" s="637">
        <v>34675.123033177995</v>
      </c>
      <c r="G13" s="416">
        <v>0</v>
      </c>
      <c r="H13" s="416">
        <v>0</v>
      </c>
      <c r="I13" s="416">
        <v>0</v>
      </c>
      <c r="J13" s="416">
        <v>0</v>
      </c>
      <c r="K13" s="416">
        <v>0</v>
      </c>
      <c r="L13" s="416">
        <v>0</v>
      </c>
      <c r="M13" s="637">
        <v>12797.584276461035</v>
      </c>
      <c r="N13" s="764"/>
      <c r="O13" s="500"/>
    </row>
    <row r="14" spans="1:15">
      <c r="A14" s="417" t="s">
        <v>382</v>
      </c>
      <c r="B14" s="129" t="s">
        <v>103</v>
      </c>
      <c r="C14" s="638">
        <v>-34234.122350931699</v>
      </c>
      <c r="D14" s="637">
        <v>4523.2508996748948</v>
      </c>
      <c r="E14" s="416">
        <v>0</v>
      </c>
      <c r="F14" s="637">
        <v>43480.517670987007</v>
      </c>
      <c r="G14" s="416">
        <v>0</v>
      </c>
      <c r="H14" s="416">
        <v>0</v>
      </c>
      <c r="I14" s="416">
        <v>0</v>
      </c>
      <c r="J14" s="416">
        <v>0</v>
      </c>
      <c r="K14" s="416">
        <v>0</v>
      </c>
      <c r="L14" s="416">
        <v>0</v>
      </c>
      <c r="M14" s="637">
        <v>12825.534313706921</v>
      </c>
      <c r="N14" s="764"/>
      <c r="O14" s="500"/>
    </row>
    <row r="15" spans="1:15">
      <c r="A15" s="417" t="s">
        <v>380</v>
      </c>
      <c r="B15" s="129" t="s">
        <v>95</v>
      </c>
      <c r="C15" s="638">
        <v>38476.577037360847</v>
      </c>
      <c r="D15" s="637">
        <v>-142.23190222503945</v>
      </c>
      <c r="E15" s="416">
        <v>0</v>
      </c>
      <c r="F15" s="637">
        <v>38614.277660348285</v>
      </c>
      <c r="G15" s="416">
        <v>0</v>
      </c>
      <c r="H15" s="416">
        <v>0</v>
      </c>
      <c r="I15" s="416">
        <v>0</v>
      </c>
      <c r="J15" s="416">
        <v>0</v>
      </c>
      <c r="K15" s="416">
        <v>0</v>
      </c>
      <c r="L15" s="416">
        <v>0</v>
      </c>
      <c r="M15" s="637">
        <v>12845.914284784756</v>
      </c>
      <c r="N15" s="764"/>
      <c r="O15" s="500"/>
    </row>
    <row r="16" spans="1:15">
      <c r="A16" s="417" t="s">
        <v>216</v>
      </c>
      <c r="B16" s="129" t="s">
        <v>92</v>
      </c>
      <c r="C16" s="638">
        <v>14822.914938900947</v>
      </c>
      <c r="D16" s="637">
        <v>-49.294935533964235</v>
      </c>
      <c r="E16" s="416">
        <v>0</v>
      </c>
      <c r="F16" s="637">
        <v>74611.704184094313</v>
      </c>
      <c r="G16" s="416">
        <v>0</v>
      </c>
      <c r="H16" s="416">
        <v>0</v>
      </c>
      <c r="I16" s="416">
        <v>0</v>
      </c>
      <c r="J16" s="416">
        <v>0</v>
      </c>
      <c r="K16" s="416">
        <v>0</v>
      </c>
      <c r="L16" s="416">
        <v>0</v>
      </c>
      <c r="M16" s="637">
        <v>13163.378580325096</v>
      </c>
      <c r="N16" s="764"/>
      <c r="O16" s="500"/>
    </row>
    <row r="17" spans="1:15">
      <c r="A17" s="417" t="s">
        <v>217</v>
      </c>
      <c r="B17" s="129" t="s">
        <v>145</v>
      </c>
      <c r="C17" s="638">
        <v>21077.957006151184</v>
      </c>
      <c r="D17" s="637">
        <v>248.19267779004895</v>
      </c>
      <c r="E17" s="416">
        <v>0</v>
      </c>
      <c r="F17" s="637">
        <v>76065.285562287609</v>
      </c>
      <c r="G17" s="416">
        <v>0</v>
      </c>
      <c r="H17" s="416">
        <v>0</v>
      </c>
      <c r="I17" s="416">
        <v>0</v>
      </c>
      <c r="J17" s="416">
        <v>0</v>
      </c>
      <c r="K17" s="416">
        <v>0</v>
      </c>
      <c r="L17" s="416">
        <v>0</v>
      </c>
      <c r="M17" s="637">
        <v>13485.480485351249</v>
      </c>
      <c r="N17" s="764"/>
      <c r="O17" s="500"/>
    </row>
    <row r="18" spans="1:15">
      <c r="A18" s="417" t="s">
        <v>220</v>
      </c>
      <c r="B18" s="129" t="s">
        <v>102</v>
      </c>
      <c r="C18" s="638">
        <v>25230.790193394128</v>
      </c>
      <c r="D18" s="637">
        <v>176.67237301925434</v>
      </c>
      <c r="E18" s="416">
        <v>0</v>
      </c>
      <c r="F18" s="637">
        <v>65480.635782522433</v>
      </c>
      <c r="G18" s="416">
        <v>0</v>
      </c>
      <c r="H18" s="416">
        <v>0</v>
      </c>
      <c r="I18" s="416">
        <v>0</v>
      </c>
      <c r="J18" s="416">
        <v>0</v>
      </c>
      <c r="K18" s="416">
        <v>0</v>
      </c>
      <c r="L18" s="416">
        <v>0</v>
      </c>
      <c r="M18" s="637">
        <v>13488.495439191853</v>
      </c>
      <c r="N18" s="764"/>
      <c r="O18" s="500"/>
    </row>
    <row r="19" spans="1:15">
      <c r="A19" s="417" t="s">
        <v>222</v>
      </c>
      <c r="B19" s="129" t="s">
        <v>101</v>
      </c>
      <c r="C19" s="638">
        <v>17446.988711972743</v>
      </c>
      <c r="D19" s="637">
        <v>203.32149198017851</v>
      </c>
      <c r="E19" s="416">
        <v>0</v>
      </c>
      <c r="F19" s="637">
        <v>-50765.62424549304</v>
      </c>
      <c r="G19" s="416">
        <v>0</v>
      </c>
      <c r="H19" s="416">
        <v>0</v>
      </c>
      <c r="I19" s="416">
        <v>0</v>
      </c>
      <c r="J19" s="416">
        <v>0</v>
      </c>
      <c r="K19" s="416">
        <v>0</v>
      </c>
      <c r="L19" s="416">
        <v>0</v>
      </c>
      <c r="M19" s="637">
        <v>13488.413576627036</v>
      </c>
      <c r="N19" s="764"/>
      <c r="O19" s="500"/>
    </row>
    <row r="20" spans="1:15">
      <c r="A20" s="417" t="s">
        <v>225</v>
      </c>
      <c r="B20" s="129" t="s">
        <v>100</v>
      </c>
      <c r="C20" s="638">
        <v>22475.643032301596</v>
      </c>
      <c r="D20" s="637">
        <v>175.85763057348049</v>
      </c>
      <c r="E20" s="416">
        <v>0</v>
      </c>
      <c r="F20" s="637">
        <v>40134.115100629242</v>
      </c>
      <c r="G20" s="416">
        <v>0</v>
      </c>
      <c r="H20" s="416">
        <v>0</v>
      </c>
      <c r="I20" s="416">
        <v>0</v>
      </c>
      <c r="J20" s="416">
        <v>0</v>
      </c>
      <c r="K20" s="416">
        <v>0</v>
      </c>
      <c r="L20" s="416">
        <v>0</v>
      </c>
      <c r="M20" s="637">
        <v>13491.955877687493</v>
      </c>
      <c r="N20" s="764"/>
      <c r="O20" s="500"/>
    </row>
    <row r="21" spans="1:15">
      <c r="A21" s="417" t="s">
        <v>228</v>
      </c>
      <c r="B21" s="129" t="s">
        <v>106</v>
      </c>
      <c r="C21" s="638">
        <v>4306.1916029478389</v>
      </c>
      <c r="D21" s="637">
        <v>209.91788822633589</v>
      </c>
      <c r="E21" s="416">
        <v>0</v>
      </c>
      <c r="F21" s="637">
        <v>32752.048567682359</v>
      </c>
      <c r="G21" s="416">
        <v>0</v>
      </c>
      <c r="H21" s="416">
        <v>0</v>
      </c>
      <c r="I21" s="416">
        <v>0</v>
      </c>
      <c r="J21" s="416">
        <v>0</v>
      </c>
      <c r="K21" s="416">
        <v>0</v>
      </c>
      <c r="L21" s="416">
        <v>0</v>
      </c>
      <c r="M21" s="637">
        <v>13496.534469975406</v>
      </c>
      <c r="N21" s="764"/>
      <c r="O21" s="500"/>
    </row>
    <row r="22" spans="1:15">
      <c r="A22" s="417" t="s">
        <v>229</v>
      </c>
      <c r="B22" s="129" t="s">
        <v>99</v>
      </c>
      <c r="C22" s="638">
        <v>36939.498289726645</v>
      </c>
      <c r="D22" s="637">
        <v>188.08077896984014</v>
      </c>
      <c r="E22" s="416">
        <v>0</v>
      </c>
      <c r="F22" s="637">
        <v>35081.270105860182</v>
      </c>
      <c r="G22" s="416">
        <v>0</v>
      </c>
      <c r="H22" s="416">
        <v>0</v>
      </c>
      <c r="I22" s="416">
        <v>0</v>
      </c>
      <c r="J22" s="416">
        <v>0</v>
      </c>
      <c r="K22" s="416">
        <v>0</v>
      </c>
      <c r="L22" s="416">
        <v>0</v>
      </c>
      <c r="M22" s="637">
        <v>13497.491437012164</v>
      </c>
      <c r="N22" s="764"/>
      <c r="O22" s="500"/>
    </row>
    <row r="23" spans="1:15">
      <c r="A23" s="417" t="s">
        <v>231</v>
      </c>
      <c r="B23" s="129" t="s">
        <v>98</v>
      </c>
      <c r="C23" s="638">
        <v>20302.80035088801</v>
      </c>
      <c r="D23" s="637">
        <v>174.98253683542771</v>
      </c>
      <c r="E23" s="416">
        <v>0</v>
      </c>
      <c r="F23" s="637">
        <v>19131.106294617319</v>
      </c>
      <c r="G23" s="416">
        <v>0</v>
      </c>
      <c r="H23" s="416">
        <v>0</v>
      </c>
      <c r="I23" s="416">
        <v>0</v>
      </c>
      <c r="J23" s="416">
        <v>0</v>
      </c>
      <c r="K23" s="416">
        <v>0</v>
      </c>
      <c r="L23" s="416">
        <v>0</v>
      </c>
      <c r="M23" s="637">
        <v>13497.093546871536</v>
      </c>
      <c r="N23" s="764"/>
      <c r="O23" s="500"/>
    </row>
    <row r="24" spans="1:15">
      <c r="A24" s="417" t="s">
        <v>233</v>
      </c>
      <c r="B24" s="132" t="s">
        <v>21</v>
      </c>
      <c r="C24" s="639">
        <f t="shared" ref="C24:M24" si="0">SUM(C12:C23)</f>
        <v>208803.11938954247</v>
      </c>
      <c r="D24" s="136">
        <f t="shared" si="0"/>
        <v>5553.9302692256388</v>
      </c>
      <c r="E24" s="136">
        <f t="shared" si="0"/>
        <v>0</v>
      </c>
      <c r="F24" s="136">
        <f t="shared" si="0"/>
        <v>470148</v>
      </c>
      <c r="G24" s="136">
        <f t="shared" si="0"/>
        <v>0</v>
      </c>
      <c r="H24" s="136">
        <f t="shared" si="0"/>
        <v>0</v>
      </c>
      <c r="I24" s="136">
        <f t="shared" si="0"/>
        <v>0</v>
      </c>
      <c r="J24" s="136">
        <f t="shared" si="0"/>
        <v>0</v>
      </c>
      <c r="K24" s="136">
        <f t="shared" si="0"/>
        <v>0</v>
      </c>
      <c r="L24" s="136">
        <f t="shared" si="0"/>
        <v>0</v>
      </c>
      <c r="M24" s="136">
        <f t="shared" si="0"/>
        <v>158854.99999999997</v>
      </c>
      <c r="O24" s="501"/>
    </row>
    <row r="25" spans="1:15">
      <c r="A25" s="417"/>
      <c r="B25" s="129"/>
      <c r="C25" s="129"/>
      <c r="D25" s="129"/>
      <c r="E25" s="129"/>
      <c r="F25" s="129"/>
      <c r="G25" s="129"/>
      <c r="H25" s="129"/>
      <c r="I25" s="129"/>
      <c r="J25" s="129"/>
      <c r="N25" s="336"/>
      <c r="O25" s="502"/>
    </row>
    <row r="26" spans="1:15">
      <c r="A26" s="417"/>
      <c r="B26" s="129"/>
      <c r="C26" s="129"/>
      <c r="D26" s="129"/>
      <c r="E26" s="129"/>
      <c r="F26" s="129"/>
      <c r="G26" s="129"/>
      <c r="H26" s="129"/>
      <c r="I26" s="129"/>
      <c r="J26" s="129"/>
      <c r="N26" s="129"/>
      <c r="O26" s="502"/>
    </row>
    <row r="27" spans="1:15" ht="38.25">
      <c r="A27" s="417"/>
      <c r="C27" s="137" t="s">
        <v>462</v>
      </c>
      <c r="D27" s="139" t="s">
        <v>396</v>
      </c>
      <c r="E27" s="137" t="s">
        <v>463</v>
      </c>
      <c r="F27" s="139" t="s">
        <v>376</v>
      </c>
      <c r="G27" s="138" t="s">
        <v>464</v>
      </c>
      <c r="H27" s="137" t="s">
        <v>377</v>
      </c>
      <c r="I27" s="137" t="s">
        <v>465</v>
      </c>
      <c r="J27" s="137" t="s">
        <v>378</v>
      </c>
      <c r="K27" s="137" t="s">
        <v>263</v>
      </c>
      <c r="L27" s="137" t="s">
        <v>988</v>
      </c>
      <c r="M27" s="138" t="s">
        <v>469</v>
      </c>
      <c r="N27" s="129"/>
      <c r="O27" s="503"/>
    </row>
    <row r="28" spans="1:15" s="633" customFormat="1">
      <c r="A28" s="417"/>
      <c r="C28" s="130" t="s">
        <v>292</v>
      </c>
      <c r="D28" s="413" t="s">
        <v>293</v>
      </c>
      <c r="E28" s="413" t="s">
        <v>294</v>
      </c>
      <c r="F28" s="414" t="s">
        <v>295</v>
      </c>
      <c r="G28" s="414" t="s">
        <v>297</v>
      </c>
      <c r="H28" s="414" t="s">
        <v>296</v>
      </c>
      <c r="I28" s="414" t="s">
        <v>298</v>
      </c>
      <c r="J28" s="415" t="s">
        <v>299</v>
      </c>
      <c r="K28" s="415" t="s">
        <v>300</v>
      </c>
      <c r="L28" s="362" t="s">
        <v>393</v>
      </c>
      <c r="M28" s="362" t="s">
        <v>397</v>
      </c>
      <c r="N28" s="129"/>
      <c r="O28" s="503"/>
    </row>
    <row r="29" spans="1:15" ht="25.5">
      <c r="A29" s="417"/>
      <c r="B29" s="142" t="s">
        <v>506</v>
      </c>
      <c r="C29" s="130">
        <v>17</v>
      </c>
      <c r="D29" s="417">
        <v>19</v>
      </c>
      <c r="E29" s="131">
        <v>23</v>
      </c>
      <c r="F29" s="131">
        <v>24</v>
      </c>
      <c r="G29" s="131">
        <v>26</v>
      </c>
      <c r="H29" s="131">
        <v>27</v>
      </c>
      <c r="I29" s="131">
        <v>28</v>
      </c>
      <c r="J29" s="131">
        <v>29</v>
      </c>
      <c r="K29" s="418">
        <v>37</v>
      </c>
      <c r="L29" s="131">
        <v>38</v>
      </c>
      <c r="M29" s="131">
        <v>39</v>
      </c>
      <c r="N29" s="129"/>
      <c r="O29" s="503"/>
    </row>
    <row r="30" spans="1:15" s="633" customFormat="1" ht="25.5">
      <c r="A30" s="417"/>
      <c r="B30" s="133" t="s">
        <v>755</v>
      </c>
      <c r="C30" s="670" t="s">
        <v>768</v>
      </c>
      <c r="D30" s="362" t="s">
        <v>765</v>
      </c>
      <c r="E30" s="362" t="s">
        <v>892</v>
      </c>
      <c r="F30" s="362" t="str">
        <f>+E30</f>
        <v>263.i</v>
      </c>
      <c r="G30" s="362" t="str">
        <f>+F30</f>
        <v>263.i</v>
      </c>
      <c r="H30" s="362" t="str">
        <f>+G30</f>
        <v>263.i</v>
      </c>
      <c r="I30" s="362" t="str">
        <f>+H30</f>
        <v>263.i</v>
      </c>
      <c r="J30" s="362" t="str">
        <f>+I30</f>
        <v>263.i</v>
      </c>
      <c r="K30" s="362" t="s">
        <v>766</v>
      </c>
      <c r="L30" s="362" t="s">
        <v>369</v>
      </c>
      <c r="M30" s="362" t="s">
        <v>767</v>
      </c>
      <c r="N30" s="129"/>
      <c r="O30" s="503"/>
    </row>
    <row r="31" spans="1:15" s="17" customFormat="1">
      <c r="A31" s="417"/>
      <c r="B31" s="133"/>
      <c r="N31" s="362"/>
    </row>
    <row r="32" spans="1:15">
      <c r="A32" s="417"/>
      <c r="C32" s="130"/>
      <c r="E32" s="130"/>
      <c r="F32" s="130"/>
      <c r="G32" s="130"/>
      <c r="H32" s="130"/>
      <c r="I32" s="130"/>
      <c r="J32" s="130"/>
      <c r="K32" s="130"/>
      <c r="L32" s="130"/>
      <c r="M32" s="130"/>
      <c r="N32" s="129"/>
    </row>
    <row r="33" spans="1:15">
      <c r="A33" s="417" t="s">
        <v>236</v>
      </c>
      <c r="B33" s="129" t="s">
        <v>105</v>
      </c>
      <c r="C33" s="637">
        <v>1186.169256190205</v>
      </c>
      <c r="D33" s="416">
        <v>0</v>
      </c>
      <c r="E33" s="416">
        <v>0</v>
      </c>
      <c r="F33" s="416">
        <v>0</v>
      </c>
      <c r="G33" s="637">
        <v>27460.177920283921</v>
      </c>
      <c r="H33" s="416">
        <v>0</v>
      </c>
      <c r="I33" s="416">
        <v>0</v>
      </c>
      <c r="J33" s="416">
        <v>0</v>
      </c>
      <c r="K33" s="416">
        <v>0</v>
      </c>
      <c r="L33" s="416">
        <v>0</v>
      </c>
      <c r="M33" s="995">
        <f>(Provision!H23/12)+('Rate Mitigation Calc'!K51/12)</f>
        <v>-3455.3422344211513</v>
      </c>
      <c r="N33" s="129"/>
    </row>
    <row r="34" spans="1:15">
      <c r="A34" s="417" t="s">
        <v>264</v>
      </c>
      <c r="B34" s="129" t="s">
        <v>104</v>
      </c>
      <c r="C34" s="637">
        <v>1186.7344317076968</v>
      </c>
      <c r="D34" s="416">
        <v>0</v>
      </c>
      <c r="E34" s="416">
        <v>0</v>
      </c>
      <c r="F34" s="416">
        <v>0</v>
      </c>
      <c r="G34" s="637">
        <v>27460.177920283921</v>
      </c>
      <c r="H34" s="416">
        <v>0</v>
      </c>
      <c r="I34" s="416">
        <v>0</v>
      </c>
      <c r="J34" s="416">
        <v>0</v>
      </c>
      <c r="K34" s="416">
        <v>0</v>
      </c>
      <c r="L34" s="416">
        <v>0</v>
      </c>
      <c r="M34" s="995">
        <f>M33</f>
        <v>-3455.3422344211513</v>
      </c>
      <c r="N34" s="129"/>
    </row>
    <row r="35" spans="1:15">
      <c r="A35" s="417" t="s">
        <v>265</v>
      </c>
      <c r="B35" s="129" t="s">
        <v>103</v>
      </c>
      <c r="C35" s="637">
        <v>1187.5064864962458</v>
      </c>
      <c r="D35" s="416">
        <v>0</v>
      </c>
      <c r="E35" s="416">
        <v>0</v>
      </c>
      <c r="F35" s="416">
        <v>0</v>
      </c>
      <c r="G35" s="637">
        <v>27460.177920283921</v>
      </c>
      <c r="H35" s="416">
        <v>0</v>
      </c>
      <c r="I35" s="416">
        <v>0</v>
      </c>
      <c r="J35" s="416">
        <v>0</v>
      </c>
      <c r="K35" s="416">
        <v>0</v>
      </c>
      <c r="L35" s="416">
        <v>0</v>
      </c>
      <c r="M35" s="995">
        <f t="shared" ref="M35:M44" si="1">M34</f>
        <v>-3455.3422344211513</v>
      </c>
      <c r="N35" s="129"/>
    </row>
    <row r="36" spans="1:15">
      <c r="A36" s="417" t="s">
        <v>383</v>
      </c>
      <c r="B36" s="129" t="s">
        <v>95</v>
      </c>
      <c r="C36" s="637">
        <v>1188.0694358090755</v>
      </c>
      <c r="D36" s="416">
        <v>0</v>
      </c>
      <c r="E36" s="416">
        <v>0</v>
      </c>
      <c r="F36" s="416">
        <v>0</v>
      </c>
      <c r="G36" s="637">
        <v>27465.368228826923</v>
      </c>
      <c r="H36" s="416">
        <v>0</v>
      </c>
      <c r="I36" s="416">
        <v>0</v>
      </c>
      <c r="J36" s="416">
        <v>0</v>
      </c>
      <c r="K36" s="416">
        <v>0</v>
      </c>
      <c r="L36" s="416">
        <v>0</v>
      </c>
      <c r="M36" s="995">
        <f t="shared" si="1"/>
        <v>-3455.3422344211513</v>
      </c>
      <c r="N36" s="129"/>
    </row>
    <row r="37" spans="1:15">
      <c r="A37" s="417" t="s">
        <v>384</v>
      </c>
      <c r="B37" s="129" t="s">
        <v>92</v>
      </c>
      <c r="C37" s="637">
        <v>1196.8386487946973</v>
      </c>
      <c r="D37" s="416">
        <v>0</v>
      </c>
      <c r="E37" s="416">
        <v>0</v>
      </c>
      <c r="F37" s="416">
        <v>0</v>
      </c>
      <c r="G37" s="637">
        <v>27460.177920283921</v>
      </c>
      <c r="H37" s="416">
        <v>0</v>
      </c>
      <c r="I37" s="416">
        <v>0</v>
      </c>
      <c r="J37" s="416">
        <v>0</v>
      </c>
      <c r="K37" s="416">
        <v>0</v>
      </c>
      <c r="L37" s="416">
        <v>0</v>
      </c>
      <c r="M37" s="995">
        <f t="shared" si="1"/>
        <v>-3455.3422344211513</v>
      </c>
      <c r="N37" s="129"/>
    </row>
    <row r="38" spans="1:15">
      <c r="A38" s="417" t="s">
        <v>385</v>
      </c>
      <c r="B38" s="129" t="s">
        <v>145</v>
      </c>
      <c r="C38" s="637">
        <v>1205.7359649588398</v>
      </c>
      <c r="D38" s="416">
        <v>0</v>
      </c>
      <c r="E38" s="416">
        <v>0</v>
      </c>
      <c r="F38" s="416">
        <v>0</v>
      </c>
      <c r="G38" s="637">
        <v>10289.191284981991</v>
      </c>
      <c r="H38" s="416">
        <v>0</v>
      </c>
      <c r="I38" s="416">
        <v>0</v>
      </c>
      <c r="J38" s="416">
        <v>0</v>
      </c>
      <c r="K38" s="416">
        <v>0</v>
      </c>
      <c r="L38" s="416">
        <v>0</v>
      </c>
      <c r="M38" s="995">
        <f t="shared" si="1"/>
        <v>-3455.3422344211513</v>
      </c>
      <c r="N38" s="129"/>
    </row>
    <row r="39" spans="1:15">
      <c r="A39" s="417" t="s">
        <v>386</v>
      </c>
      <c r="B39" s="129" t="s">
        <v>102</v>
      </c>
      <c r="C39" s="637">
        <v>1205.8192460482135</v>
      </c>
      <c r="D39" s="416">
        <v>0</v>
      </c>
      <c r="E39" s="416">
        <v>0</v>
      </c>
      <c r="F39" s="416">
        <v>0</v>
      </c>
      <c r="G39" s="637">
        <v>24598.347116022112</v>
      </c>
      <c r="H39" s="416">
        <v>0</v>
      </c>
      <c r="I39" s="416">
        <v>0</v>
      </c>
      <c r="J39" s="416">
        <v>0</v>
      </c>
      <c r="K39" s="416">
        <v>0</v>
      </c>
      <c r="L39" s="416">
        <v>0</v>
      </c>
      <c r="M39" s="995">
        <f t="shared" si="1"/>
        <v>-3455.3422344211513</v>
      </c>
      <c r="N39" s="129"/>
    </row>
    <row r="40" spans="1:15">
      <c r="A40" s="417" t="s">
        <v>387</v>
      </c>
      <c r="B40" s="129" t="s">
        <v>101</v>
      </c>
      <c r="C40" s="637">
        <v>1205.8169847852105</v>
      </c>
      <c r="D40" s="416">
        <v>0</v>
      </c>
      <c r="E40" s="416">
        <v>0</v>
      </c>
      <c r="F40" s="416">
        <v>0</v>
      </c>
      <c r="G40" s="637">
        <v>24598.347116022112</v>
      </c>
      <c r="H40" s="416">
        <v>0</v>
      </c>
      <c r="I40" s="416">
        <v>0</v>
      </c>
      <c r="J40" s="416">
        <v>0</v>
      </c>
      <c r="K40" s="416">
        <v>0</v>
      </c>
      <c r="L40" s="416">
        <v>0</v>
      </c>
      <c r="M40" s="995">
        <f t="shared" si="1"/>
        <v>-3455.3422344211513</v>
      </c>
      <c r="N40" s="129"/>
    </row>
    <row r="41" spans="1:15">
      <c r="A41" s="417" t="s">
        <v>388</v>
      </c>
      <c r="B41" s="129" t="s">
        <v>100</v>
      </c>
      <c r="C41" s="637">
        <v>1205.9148326153272</v>
      </c>
      <c r="D41" s="416">
        <v>0</v>
      </c>
      <c r="E41" s="416">
        <v>0</v>
      </c>
      <c r="F41" s="416">
        <v>0</v>
      </c>
      <c r="G41" s="637">
        <v>24598.347116022091</v>
      </c>
      <c r="H41" s="416">
        <v>0</v>
      </c>
      <c r="I41" s="416">
        <v>0</v>
      </c>
      <c r="J41" s="416">
        <v>0</v>
      </c>
      <c r="K41" s="416">
        <v>0</v>
      </c>
      <c r="L41" s="416">
        <v>0</v>
      </c>
      <c r="M41" s="995">
        <f t="shared" si="1"/>
        <v>-3455.3422344211513</v>
      </c>
      <c r="N41" s="129"/>
    </row>
    <row r="42" spans="1:15">
      <c r="A42" s="417" t="s">
        <v>389</v>
      </c>
      <c r="B42" s="129" t="s">
        <v>106</v>
      </c>
      <c r="C42" s="637">
        <v>1206.0413055809838</v>
      </c>
      <c r="D42" s="416">
        <v>0</v>
      </c>
      <c r="E42" s="416">
        <v>0</v>
      </c>
      <c r="F42" s="416">
        <v>0</v>
      </c>
      <c r="G42" s="637">
        <v>24598.347116022131</v>
      </c>
      <c r="H42" s="416">
        <v>0</v>
      </c>
      <c r="I42" s="416">
        <v>0</v>
      </c>
      <c r="J42" s="416">
        <v>0</v>
      </c>
      <c r="K42" s="416">
        <v>0</v>
      </c>
      <c r="L42" s="416">
        <v>0</v>
      </c>
      <c r="M42" s="995">
        <f t="shared" si="1"/>
        <v>-3455.3422344211513</v>
      </c>
      <c r="N42" s="129"/>
    </row>
    <row r="43" spans="1:15">
      <c r="A43" s="417" t="s">
        <v>390</v>
      </c>
      <c r="B43" s="129" t="s">
        <v>99</v>
      </c>
      <c r="C43" s="637">
        <v>1206.0677395702035</v>
      </c>
      <c r="D43" s="416">
        <v>0</v>
      </c>
      <c r="E43" s="416">
        <v>0</v>
      </c>
      <c r="F43" s="416">
        <v>0</v>
      </c>
      <c r="G43" s="637">
        <v>24598.347116022091</v>
      </c>
      <c r="H43" s="416">
        <v>0</v>
      </c>
      <c r="I43" s="416">
        <v>0</v>
      </c>
      <c r="J43" s="416">
        <v>0</v>
      </c>
      <c r="K43" s="416">
        <v>0</v>
      </c>
      <c r="L43" s="416">
        <v>0</v>
      </c>
      <c r="M43" s="995">
        <f t="shared" si="1"/>
        <v>-3455.3422344211513</v>
      </c>
      <c r="N43" s="129"/>
    </row>
    <row r="44" spans="1:15">
      <c r="A44" s="417" t="s">
        <v>391</v>
      </c>
      <c r="B44" s="129" t="s">
        <v>98</v>
      </c>
      <c r="C44" s="637">
        <v>1206.056748780255</v>
      </c>
      <c r="D44" s="416">
        <v>0</v>
      </c>
      <c r="E44" s="416">
        <v>0</v>
      </c>
      <c r="F44" s="416">
        <v>0</v>
      </c>
      <c r="G44" s="637">
        <v>24598.345306291078</v>
      </c>
      <c r="H44" s="416">
        <v>0</v>
      </c>
      <c r="I44" s="416">
        <v>0</v>
      </c>
      <c r="J44" s="416">
        <v>0</v>
      </c>
      <c r="K44" s="416">
        <v>0</v>
      </c>
      <c r="L44" s="416">
        <v>0</v>
      </c>
      <c r="M44" s="995">
        <f t="shared" si="1"/>
        <v>-3455.3422344211513</v>
      </c>
      <c r="N44" s="129"/>
    </row>
    <row r="45" spans="1:15">
      <c r="A45" s="417" t="s">
        <v>392</v>
      </c>
      <c r="B45" s="132" t="s">
        <v>21</v>
      </c>
      <c r="C45" s="136">
        <f t="shared" ref="C45:M45" si="2">SUM(C33:C44)</f>
        <v>14386.771081336952</v>
      </c>
      <c r="D45" s="136">
        <f t="shared" si="2"/>
        <v>0</v>
      </c>
      <c r="E45" s="136">
        <f t="shared" si="2"/>
        <v>0</v>
      </c>
      <c r="F45" s="136">
        <f t="shared" si="2"/>
        <v>0</v>
      </c>
      <c r="G45" s="136">
        <f t="shared" si="2"/>
        <v>295185.35208134621</v>
      </c>
      <c r="H45" s="136">
        <f t="shared" si="2"/>
        <v>0</v>
      </c>
      <c r="I45" s="136">
        <f t="shared" si="2"/>
        <v>0</v>
      </c>
      <c r="J45" s="136">
        <f t="shared" si="2"/>
        <v>0</v>
      </c>
      <c r="K45" s="136">
        <f t="shared" si="2"/>
        <v>0</v>
      </c>
      <c r="L45" s="136">
        <f t="shared" si="2"/>
        <v>0</v>
      </c>
      <c r="M45" s="1122">
        <f t="shared" si="2"/>
        <v>-41464.106813053811</v>
      </c>
      <c r="N45" s="129"/>
    </row>
    <row r="46" spans="1:15">
      <c r="B46" s="129"/>
      <c r="C46" s="129"/>
      <c r="D46" s="129"/>
      <c r="E46" s="129"/>
      <c r="F46" s="129"/>
      <c r="G46" s="130" t="s">
        <v>284</v>
      </c>
      <c r="H46" s="129"/>
      <c r="I46" s="129"/>
      <c r="J46" s="129"/>
      <c r="M46" s="364" t="s">
        <v>238</v>
      </c>
      <c r="N46" s="129"/>
      <c r="O46" s="141"/>
    </row>
    <row r="47" spans="1:15" s="764" customFormat="1">
      <c r="A47" s="125"/>
      <c r="B47" s="129"/>
      <c r="C47" s="129"/>
      <c r="D47" s="129"/>
      <c r="E47" s="129"/>
      <c r="F47" s="129"/>
      <c r="G47" s="130" t="s">
        <v>754</v>
      </c>
      <c r="H47" s="129"/>
      <c r="I47" s="129"/>
      <c r="J47" s="129"/>
      <c r="N47" s="129"/>
      <c r="O47" s="141"/>
    </row>
    <row r="48" spans="1:15" s="764" customFormat="1">
      <c r="A48" s="125"/>
      <c r="B48" s="129"/>
      <c r="C48" s="129"/>
      <c r="D48" s="129"/>
      <c r="E48" s="129"/>
      <c r="F48" s="129"/>
      <c r="G48" s="130" t="s">
        <v>860</v>
      </c>
      <c r="H48" s="129"/>
      <c r="I48" s="129"/>
      <c r="J48" s="129"/>
      <c r="N48" s="129"/>
      <c r="O48" s="141"/>
    </row>
    <row r="49" spans="1:15" s="764" customFormat="1">
      <c r="A49" s="125"/>
      <c r="B49" s="129"/>
      <c r="C49" s="129"/>
      <c r="D49" s="129"/>
      <c r="E49" s="129"/>
      <c r="F49" s="129"/>
      <c r="G49" s="129"/>
      <c r="H49" s="129"/>
      <c r="I49" s="129"/>
      <c r="J49" s="129"/>
      <c r="N49" s="129"/>
      <c r="O49" s="141"/>
    </row>
    <row r="50" spans="1:15">
      <c r="B50" s="129"/>
      <c r="C50" s="129"/>
      <c r="D50" s="129"/>
      <c r="E50" s="129"/>
      <c r="F50" s="129"/>
      <c r="G50" s="129"/>
      <c r="H50" s="129"/>
      <c r="I50" s="129"/>
      <c r="J50" s="129"/>
      <c r="N50" s="129"/>
      <c r="O50" s="141"/>
    </row>
    <row r="51" spans="1:15" ht="129" customHeight="1">
      <c r="B51" s="671"/>
      <c r="C51" s="672" t="s">
        <v>0</v>
      </c>
      <c r="D51" s="1115" t="s">
        <v>315</v>
      </c>
      <c r="E51" s="1115" t="s">
        <v>474</v>
      </c>
      <c r="F51" s="673" t="s">
        <v>475</v>
      </c>
      <c r="G51" s="674" t="s">
        <v>273</v>
      </c>
      <c r="H51" s="129"/>
      <c r="I51" s="129"/>
      <c r="J51" s="129"/>
      <c r="K51" s="633"/>
      <c r="L51" s="633"/>
      <c r="M51" s="633"/>
      <c r="N51" s="129"/>
      <c r="O51" s="129"/>
    </row>
    <row r="52" spans="1:15">
      <c r="B52" s="633"/>
      <c r="C52" s="131" t="s">
        <v>292</v>
      </c>
      <c r="D52" s="436" t="s">
        <v>293</v>
      </c>
      <c r="E52" s="436" t="s">
        <v>294</v>
      </c>
      <c r="F52" s="437" t="s">
        <v>295</v>
      </c>
      <c r="G52" s="437" t="s">
        <v>297</v>
      </c>
      <c r="H52" s="129"/>
      <c r="I52" s="129"/>
      <c r="J52" s="129"/>
      <c r="K52" s="633"/>
      <c r="L52" s="633"/>
      <c r="M52" s="633"/>
      <c r="N52" s="129"/>
      <c r="O52" s="129"/>
    </row>
    <row r="53" spans="1:15" ht="25.5">
      <c r="B53" s="620" t="s">
        <v>596</v>
      </c>
      <c r="C53" s="131">
        <v>27</v>
      </c>
      <c r="D53" s="435" t="s">
        <v>476</v>
      </c>
      <c r="E53" s="131">
        <v>31</v>
      </c>
      <c r="F53" s="131">
        <v>32</v>
      </c>
      <c r="G53" s="418" t="s">
        <v>572</v>
      </c>
      <c r="H53" s="130"/>
      <c r="I53" s="130"/>
      <c r="J53" s="129"/>
      <c r="K53" s="633"/>
      <c r="L53" s="633"/>
      <c r="M53" s="633"/>
    </row>
    <row r="54" spans="1:15" ht="25.5">
      <c r="B54" s="133"/>
      <c r="C54" s="670" t="s">
        <v>769</v>
      </c>
      <c r="D54" s="362" t="s">
        <v>770</v>
      </c>
      <c r="E54" s="12" t="s">
        <v>771</v>
      </c>
      <c r="F54" s="633" t="str">
        <f>+E54</f>
        <v>Portion of Account 456.1</v>
      </c>
      <c r="G54" s="633"/>
      <c r="H54" s="130"/>
      <c r="I54" s="633"/>
      <c r="J54" s="633"/>
      <c r="K54" s="633"/>
      <c r="L54" s="130"/>
      <c r="M54" s="130"/>
    </row>
    <row r="55" spans="1:15">
      <c r="B55" s="633"/>
      <c r="C55" s="130"/>
      <c r="D55" s="633"/>
      <c r="E55" s="130"/>
      <c r="F55" s="130"/>
      <c r="G55" s="130"/>
      <c r="H55" s="130"/>
      <c r="I55" s="36"/>
      <c r="J55" s="633"/>
      <c r="K55" s="633"/>
      <c r="L55" s="130"/>
      <c r="M55" s="130"/>
    </row>
    <row r="56" spans="1:15">
      <c r="A56" s="434">
        <f>+A42+1</f>
        <v>24</v>
      </c>
      <c r="B56" s="129" t="s">
        <v>105</v>
      </c>
      <c r="C56" s="416">
        <v>0</v>
      </c>
      <c r="D56" s="416">
        <v>0</v>
      </c>
      <c r="E56" s="637">
        <v>7496.1399999999994</v>
      </c>
      <c r="F56" s="416">
        <v>0</v>
      </c>
      <c r="G56" s="416">
        <v>0</v>
      </c>
      <c r="H56" s="129"/>
      <c r="I56" s="36"/>
      <c r="J56" s="633"/>
      <c r="K56" s="633"/>
      <c r="L56" s="129"/>
      <c r="M56" s="129"/>
      <c r="N56" s="325"/>
    </row>
    <row r="57" spans="1:15">
      <c r="A57" s="434">
        <f t="shared" ref="A57:A88" si="3">+A56+1</f>
        <v>25</v>
      </c>
      <c r="B57" s="129" t="s">
        <v>104</v>
      </c>
      <c r="C57" s="416">
        <v>0</v>
      </c>
      <c r="D57" s="416">
        <v>0</v>
      </c>
      <c r="E57" s="637">
        <v>6279.619999999999</v>
      </c>
      <c r="F57" s="416">
        <v>0</v>
      </c>
      <c r="G57" s="416">
        <v>0</v>
      </c>
      <c r="H57" s="129"/>
      <c r="I57" s="633"/>
      <c r="J57" s="633"/>
      <c r="K57" s="633"/>
      <c r="L57" s="129"/>
      <c r="M57" s="129"/>
      <c r="N57" s="325"/>
    </row>
    <row r="58" spans="1:15">
      <c r="A58" s="434">
        <f t="shared" si="3"/>
        <v>26</v>
      </c>
      <c r="B58" s="129" t="s">
        <v>103</v>
      </c>
      <c r="C58" s="416">
        <v>0</v>
      </c>
      <c r="D58" s="416">
        <v>0</v>
      </c>
      <c r="E58" s="637">
        <v>5254.2999999999993</v>
      </c>
      <c r="F58" s="416">
        <v>0</v>
      </c>
      <c r="G58" s="416">
        <v>0</v>
      </c>
      <c r="H58" s="129"/>
      <c r="I58" s="36"/>
      <c r="J58" s="633"/>
      <c r="K58" s="633"/>
      <c r="L58" s="129"/>
      <c r="M58" s="129"/>
      <c r="N58" s="325"/>
    </row>
    <row r="59" spans="1:15">
      <c r="A59" s="434">
        <f t="shared" si="3"/>
        <v>27</v>
      </c>
      <c r="B59" s="129" t="s">
        <v>95</v>
      </c>
      <c r="C59" s="416">
        <v>0</v>
      </c>
      <c r="D59" s="416">
        <v>0</v>
      </c>
      <c r="E59" s="637">
        <v>5235.33</v>
      </c>
      <c r="F59" s="416">
        <v>0</v>
      </c>
      <c r="G59" s="416">
        <v>0</v>
      </c>
      <c r="H59" s="129"/>
      <c r="I59" s="28"/>
      <c r="J59" s="633"/>
      <c r="K59" s="633"/>
      <c r="L59" s="129"/>
      <c r="M59" s="129"/>
      <c r="N59" s="325"/>
    </row>
    <row r="60" spans="1:15">
      <c r="A60" s="434">
        <f t="shared" si="3"/>
        <v>28</v>
      </c>
      <c r="B60" s="129" t="s">
        <v>92</v>
      </c>
      <c r="C60" s="416">
        <v>0</v>
      </c>
      <c r="D60" s="416">
        <v>0</v>
      </c>
      <c r="E60" s="637">
        <v>5138.6000000000004</v>
      </c>
      <c r="F60" s="416">
        <v>0</v>
      </c>
      <c r="G60" s="416">
        <v>0</v>
      </c>
      <c r="H60" s="129"/>
      <c r="I60" s="633"/>
      <c r="J60" s="633"/>
      <c r="K60" s="633"/>
      <c r="L60" s="129"/>
      <c r="M60" s="129"/>
      <c r="N60" s="325"/>
    </row>
    <row r="61" spans="1:15">
      <c r="A61" s="434">
        <f t="shared" si="3"/>
        <v>29</v>
      </c>
      <c r="B61" s="129" t="s">
        <v>145</v>
      </c>
      <c r="C61" s="416">
        <v>0</v>
      </c>
      <c r="D61" s="416">
        <v>0</v>
      </c>
      <c r="E61" s="637">
        <v>7056.46</v>
      </c>
      <c r="F61" s="416">
        <v>0</v>
      </c>
      <c r="G61" s="416">
        <v>0</v>
      </c>
      <c r="H61" s="129"/>
      <c r="I61" s="633"/>
      <c r="J61" s="633"/>
      <c r="K61" s="633"/>
      <c r="L61" s="129"/>
      <c r="M61" s="129"/>
      <c r="N61" s="325"/>
    </row>
    <row r="62" spans="1:15">
      <c r="A62" s="434">
        <f t="shared" si="3"/>
        <v>30</v>
      </c>
      <c r="B62" s="129" t="s">
        <v>102</v>
      </c>
      <c r="C62" s="416">
        <v>0</v>
      </c>
      <c r="D62" s="416">
        <v>0</v>
      </c>
      <c r="E62" s="637">
        <v>6631.57</v>
      </c>
      <c r="F62" s="416">
        <v>0</v>
      </c>
      <c r="G62" s="416">
        <v>0</v>
      </c>
      <c r="H62" s="129"/>
      <c r="I62" s="633"/>
      <c r="J62" s="633"/>
      <c r="K62" s="633"/>
      <c r="L62" s="129"/>
      <c r="M62" s="129"/>
      <c r="N62" s="325"/>
    </row>
    <row r="63" spans="1:15">
      <c r="A63" s="434">
        <f t="shared" si="3"/>
        <v>31</v>
      </c>
      <c r="B63" s="129" t="s">
        <v>101</v>
      </c>
      <c r="C63" s="416">
        <v>0</v>
      </c>
      <c r="D63" s="416">
        <v>0</v>
      </c>
      <c r="E63" s="637">
        <v>7089.51</v>
      </c>
      <c r="F63" s="416">
        <v>0</v>
      </c>
      <c r="G63" s="416">
        <v>0</v>
      </c>
      <c r="H63" s="129"/>
      <c r="I63" s="633"/>
      <c r="J63" s="633"/>
      <c r="K63" s="633"/>
      <c r="L63" s="129"/>
      <c r="M63" s="129"/>
      <c r="N63" s="325"/>
    </row>
    <row r="64" spans="1:15">
      <c r="A64" s="434">
        <f t="shared" si="3"/>
        <v>32</v>
      </c>
      <c r="B64" s="129" t="s">
        <v>100</v>
      </c>
      <c r="C64" s="416">
        <v>0</v>
      </c>
      <c r="D64" s="416">
        <v>0</v>
      </c>
      <c r="E64" s="637">
        <v>5788.91</v>
      </c>
      <c r="F64" s="416">
        <v>0</v>
      </c>
      <c r="G64" s="416">
        <v>0</v>
      </c>
      <c r="H64" s="129"/>
      <c r="I64" s="633"/>
      <c r="J64" s="633"/>
      <c r="K64" s="633"/>
      <c r="L64" s="129"/>
      <c r="M64" s="129"/>
      <c r="N64" s="325"/>
    </row>
    <row r="65" spans="1:15">
      <c r="A65" s="434">
        <f t="shared" si="3"/>
        <v>33</v>
      </c>
      <c r="B65" s="129" t="s">
        <v>106</v>
      </c>
      <c r="C65" s="416">
        <v>0</v>
      </c>
      <c r="D65" s="416">
        <v>0</v>
      </c>
      <c r="E65" s="637">
        <v>5869.87</v>
      </c>
      <c r="F65" s="416">
        <v>0</v>
      </c>
      <c r="G65" s="416">
        <v>0</v>
      </c>
      <c r="H65" s="129"/>
      <c r="I65" s="633"/>
      <c r="J65" s="633"/>
      <c r="K65" s="633"/>
      <c r="L65" s="129"/>
      <c r="M65" s="129"/>
      <c r="N65" s="325"/>
    </row>
    <row r="66" spans="1:15">
      <c r="A66" s="434">
        <f t="shared" si="3"/>
        <v>34</v>
      </c>
      <c r="B66" s="129" t="s">
        <v>99</v>
      </c>
      <c r="C66" s="416">
        <v>0</v>
      </c>
      <c r="D66" s="416">
        <v>0</v>
      </c>
      <c r="E66" s="637">
        <v>4882.8899999999994</v>
      </c>
      <c r="F66" s="416">
        <v>0</v>
      </c>
      <c r="G66" s="416">
        <v>0</v>
      </c>
      <c r="H66" s="129"/>
      <c r="I66" s="633"/>
      <c r="J66" s="633"/>
      <c r="K66" s="633"/>
      <c r="L66" s="129"/>
      <c r="M66" s="129"/>
      <c r="N66" s="325"/>
    </row>
    <row r="67" spans="1:15">
      <c r="A67" s="434">
        <f t="shared" si="3"/>
        <v>35</v>
      </c>
      <c r="B67" s="129" t="s">
        <v>98</v>
      </c>
      <c r="C67" s="416">
        <v>0</v>
      </c>
      <c r="D67" s="416">
        <v>0</v>
      </c>
      <c r="E67" s="637">
        <v>4548.2699999999995</v>
      </c>
      <c r="F67" s="416">
        <v>0</v>
      </c>
      <c r="G67" s="416">
        <v>0</v>
      </c>
      <c r="H67" s="129"/>
      <c r="I67" s="633"/>
      <c r="J67" s="633"/>
      <c r="K67" s="633"/>
      <c r="L67" s="129"/>
      <c r="M67" s="129"/>
      <c r="N67" s="325"/>
      <c r="O67" s="129"/>
    </row>
    <row r="68" spans="1:15">
      <c r="A68" s="434">
        <f t="shared" si="3"/>
        <v>36</v>
      </c>
      <c r="B68" s="132" t="s">
        <v>21</v>
      </c>
      <c r="C68" s="136">
        <f>SUM(C56:C67)</f>
        <v>0</v>
      </c>
      <c r="D68" s="136">
        <f>SUM(D56:D67)</f>
        <v>0</v>
      </c>
      <c r="E68" s="136">
        <f>SUM(E56:E67)</f>
        <v>71271.470000000016</v>
      </c>
      <c r="F68" s="136">
        <f>SUM(F56:F67)</f>
        <v>0</v>
      </c>
      <c r="G68" s="136">
        <f>SUM(G56:G67)</f>
        <v>0</v>
      </c>
      <c r="H68" s="129"/>
      <c r="I68" s="129"/>
      <c r="J68" s="129"/>
      <c r="K68" s="633"/>
      <c r="L68" s="633"/>
      <c r="M68" s="633"/>
      <c r="N68" s="129"/>
      <c r="O68" s="129"/>
    </row>
    <row r="69" spans="1:15">
      <c r="A69" s="434">
        <f t="shared" si="3"/>
        <v>37</v>
      </c>
      <c r="B69" s="129"/>
      <c r="C69" s="129"/>
      <c r="D69" s="129"/>
      <c r="E69" s="129"/>
      <c r="F69" s="129"/>
      <c r="G69" s="129"/>
      <c r="H69" s="129"/>
      <c r="I69" s="129"/>
      <c r="J69" s="129"/>
      <c r="K69" s="633"/>
      <c r="L69" s="633"/>
      <c r="M69" s="633"/>
      <c r="N69" s="129"/>
      <c r="O69" s="129"/>
    </row>
    <row r="70" spans="1:15">
      <c r="A70" s="434">
        <f t="shared" si="3"/>
        <v>38</v>
      </c>
      <c r="B70" s="28" t="s">
        <v>66</v>
      </c>
      <c r="C70" s="29"/>
      <c r="D70" s="633"/>
      <c r="E70" s="633"/>
      <c r="F70" s="29"/>
      <c r="G70" s="29"/>
      <c r="H70" s="29"/>
      <c r="I70" s="29"/>
      <c r="J70" s="37"/>
      <c r="K70" s="470"/>
      <c r="L70" s="37"/>
      <c r="M70" s="633"/>
      <c r="N70" s="129"/>
      <c r="O70" s="129"/>
    </row>
    <row r="71" spans="1:15" ht="24" customHeight="1">
      <c r="A71" s="434"/>
      <c r="B71" s="28" t="s">
        <v>772</v>
      </c>
      <c r="C71" s="29"/>
      <c r="D71" s="633"/>
      <c r="E71" s="633"/>
      <c r="F71" s="29"/>
      <c r="G71" s="29"/>
      <c r="H71" s="29"/>
      <c r="I71" s="29"/>
      <c r="J71" s="29"/>
      <c r="K71" s="471"/>
      <c r="L71" s="29"/>
      <c r="M71" s="633"/>
      <c r="N71" s="129"/>
      <c r="O71" s="129"/>
    </row>
    <row r="72" spans="1:15" ht="16.5" thickBot="1">
      <c r="A72" s="434"/>
      <c r="B72" s="28"/>
      <c r="C72" s="29"/>
      <c r="D72" s="472"/>
      <c r="E72" s="472"/>
      <c r="F72" s="472"/>
      <c r="G72" s="472"/>
      <c r="H72" s="472"/>
      <c r="I72" s="472"/>
      <c r="J72" s="473" t="s">
        <v>58</v>
      </c>
      <c r="K72" s="471"/>
      <c r="L72" s="29"/>
      <c r="M72" s="633"/>
      <c r="N72" s="135"/>
      <c r="O72" s="135"/>
    </row>
    <row r="73" spans="1:15" ht="15.75">
      <c r="A73" s="434">
        <f>+A70+1</f>
        <v>39</v>
      </c>
      <c r="B73" s="28"/>
      <c r="C73" s="29"/>
      <c r="D73" s="472" t="s">
        <v>534</v>
      </c>
      <c r="E73" s="472"/>
      <c r="F73" s="472"/>
      <c r="G73" s="472"/>
      <c r="H73" s="472"/>
      <c r="I73" s="472"/>
      <c r="J73" s="996">
        <v>2056503</v>
      </c>
      <c r="K73" s="325"/>
      <c r="L73" s="633"/>
      <c r="M73" s="1130"/>
      <c r="N73" s="129"/>
      <c r="O73" s="129"/>
    </row>
    <row r="74" spans="1:15" ht="15.75">
      <c r="A74" s="434"/>
      <c r="B74" s="28"/>
      <c r="C74" s="29"/>
      <c r="D74" s="472"/>
      <c r="E74" s="472"/>
      <c r="F74" s="472"/>
      <c r="G74" s="472"/>
      <c r="H74" s="472"/>
      <c r="I74" s="472"/>
      <c r="J74" s="438"/>
      <c r="K74" s="633"/>
      <c r="L74" s="633"/>
      <c r="M74" s="633"/>
      <c r="N74" s="129"/>
      <c r="O74" s="129"/>
    </row>
    <row r="75" spans="1:15" ht="15.75">
      <c r="A75" s="434">
        <f>+A73+1</f>
        <v>40</v>
      </c>
      <c r="B75" s="28"/>
      <c r="C75" s="29"/>
      <c r="D75" s="472" t="s">
        <v>535</v>
      </c>
      <c r="E75" s="472"/>
      <c r="F75" s="472"/>
      <c r="G75" s="472"/>
      <c r="H75" s="472"/>
      <c r="I75" s="474"/>
      <c r="J75" s="514">
        <v>0</v>
      </c>
      <c r="K75" s="633"/>
      <c r="L75" s="633"/>
      <c r="M75" s="633"/>
      <c r="N75" s="129"/>
      <c r="O75" s="129"/>
    </row>
    <row r="76" spans="1:15" ht="15.75">
      <c r="A76" s="434"/>
      <c r="B76" s="28"/>
      <c r="C76" s="29"/>
      <c r="D76" s="472"/>
      <c r="E76" s="472"/>
      <c r="F76" s="472"/>
      <c r="G76" s="472"/>
      <c r="H76" s="472"/>
      <c r="I76" s="472"/>
      <c r="J76" s="438"/>
      <c r="K76" s="633"/>
      <c r="L76" s="633"/>
      <c r="M76" s="633"/>
    </row>
    <row r="77" spans="1:15" ht="15.75">
      <c r="A77" s="434">
        <f>+A75+1</f>
        <v>41</v>
      </c>
      <c r="B77" s="28"/>
      <c r="C77" s="29"/>
      <c r="D77" s="472" t="s">
        <v>536</v>
      </c>
      <c r="E77" s="475"/>
      <c r="F77" s="472"/>
      <c r="G77" s="472"/>
      <c r="H77" s="472"/>
      <c r="I77" s="472"/>
      <c r="J77" s="514">
        <f>+'Attachment H'!D212</f>
        <v>112863869.38615385</v>
      </c>
      <c r="K77" s="325"/>
      <c r="L77" s="633"/>
      <c r="M77" s="633"/>
    </row>
    <row r="78" spans="1:15" ht="15.75">
      <c r="A78" s="434">
        <f t="shared" si="3"/>
        <v>42</v>
      </c>
      <c r="B78" s="28"/>
      <c r="C78" s="29"/>
      <c r="D78" s="472" t="s">
        <v>976</v>
      </c>
      <c r="E78" s="472"/>
      <c r="F78" s="472"/>
      <c r="G78" s="472"/>
      <c r="H78" s="472"/>
      <c r="I78" s="472"/>
      <c r="J78" s="515">
        <v>0</v>
      </c>
      <c r="K78" s="633"/>
      <c r="L78" s="633"/>
      <c r="M78" s="633"/>
    </row>
    <row r="79" spans="1:15" ht="16.5" thickBot="1">
      <c r="A79" s="434">
        <f t="shared" si="3"/>
        <v>43</v>
      </c>
      <c r="B79" s="28"/>
      <c r="C79" s="29"/>
      <c r="D79" s="472" t="s">
        <v>537</v>
      </c>
      <c r="E79" s="472"/>
      <c r="F79" s="472"/>
      <c r="G79" s="472"/>
      <c r="H79" s="472"/>
      <c r="I79" s="472"/>
      <c r="J79" s="516">
        <v>0</v>
      </c>
      <c r="K79" s="633"/>
      <c r="L79" s="633"/>
      <c r="M79" s="633"/>
    </row>
    <row r="80" spans="1:15" ht="15.75">
      <c r="A80" s="434">
        <f t="shared" si="3"/>
        <v>44</v>
      </c>
      <c r="B80" s="28"/>
      <c r="C80" s="29"/>
      <c r="D80" s="472" t="s">
        <v>538</v>
      </c>
      <c r="E80" s="475" t="s">
        <v>893</v>
      </c>
      <c r="F80" s="475"/>
      <c r="G80" s="475"/>
      <c r="H80" s="476"/>
      <c r="I80" s="475"/>
      <c r="J80" s="438">
        <f>+J77-J78-J79</f>
        <v>112863869.38615385</v>
      </c>
      <c r="K80" s="633"/>
      <c r="L80" s="633"/>
      <c r="M80" s="633"/>
    </row>
    <row r="81" spans="1:13">
      <c r="A81" s="434"/>
      <c r="B81" s="28"/>
      <c r="C81" s="29"/>
      <c r="D81" s="633"/>
      <c r="E81" s="633"/>
      <c r="F81" s="633"/>
      <c r="G81" s="633"/>
      <c r="H81" s="633"/>
      <c r="I81" s="633"/>
      <c r="J81" s="18"/>
      <c r="K81" s="633"/>
      <c r="L81" s="633"/>
      <c r="M81" s="633"/>
    </row>
    <row r="82" spans="1:13">
      <c r="A82" s="434"/>
      <c r="B82" s="28"/>
      <c r="C82" s="29"/>
      <c r="D82" s="633"/>
      <c r="E82" s="633"/>
      <c r="F82" s="29"/>
      <c r="G82" s="29"/>
      <c r="H82" s="29"/>
      <c r="I82" s="29"/>
      <c r="J82" s="29"/>
      <c r="K82" s="471"/>
      <c r="L82" s="29"/>
      <c r="M82" s="633"/>
    </row>
    <row r="83" spans="1:13">
      <c r="A83" s="434"/>
      <c r="B83" s="31"/>
      <c r="C83" s="29"/>
      <c r="D83" s="633"/>
      <c r="E83" s="633"/>
      <c r="F83" s="29"/>
      <c r="G83" s="29"/>
      <c r="H83" s="29"/>
      <c r="I83" s="32" t="s">
        <v>67</v>
      </c>
      <c r="J83" s="29"/>
      <c r="K83" s="29"/>
      <c r="L83" s="29"/>
      <c r="M83" s="633"/>
    </row>
    <row r="84" spans="1:13" ht="13.5" thickBot="1">
      <c r="A84" s="434"/>
      <c r="B84" s="31"/>
      <c r="C84" s="29"/>
      <c r="D84" s="633"/>
      <c r="E84" s="633"/>
      <c r="F84" s="33" t="s">
        <v>58</v>
      </c>
      <c r="G84" s="33" t="s">
        <v>68</v>
      </c>
      <c r="H84" s="29"/>
      <c r="I84" s="254"/>
      <c r="J84" s="29"/>
      <c r="K84" s="33" t="s">
        <v>69</v>
      </c>
      <c r="L84" s="29"/>
      <c r="M84" s="633"/>
    </row>
    <row r="85" spans="1:13">
      <c r="A85" s="434">
        <f>+A80+1</f>
        <v>45</v>
      </c>
      <c r="B85" s="28" t="s">
        <v>358</v>
      </c>
      <c r="C85" s="34" t="s">
        <v>599</v>
      </c>
      <c r="D85" s="633"/>
      <c r="E85" s="633"/>
      <c r="F85" s="257">
        <f>'Attachment H'!D210</f>
        <v>26615384.615384616</v>
      </c>
      <c r="G85" s="522">
        <f>'Attachment H'!E210</f>
        <v>0.4</v>
      </c>
      <c r="H85" s="27"/>
      <c r="I85" s="948">
        <f>IFERROR(J73/'Attachment H'!D210,0)</f>
        <v>7.7267453757225435E-2</v>
      </c>
      <c r="J85" s="27"/>
      <c r="K85" s="27">
        <f>G85*I85</f>
        <v>3.0906981502890174E-2</v>
      </c>
      <c r="L85" s="256" t="s">
        <v>70</v>
      </c>
      <c r="M85" s="633"/>
    </row>
    <row r="86" spans="1:13">
      <c r="A86" s="434">
        <f t="shared" si="3"/>
        <v>46</v>
      </c>
      <c r="B86" s="28" t="s">
        <v>193</v>
      </c>
      <c r="C86" s="36" t="s">
        <v>600</v>
      </c>
      <c r="D86" s="633"/>
      <c r="E86" s="633"/>
      <c r="F86" s="257">
        <f>'Attachment H'!D211</f>
        <v>0</v>
      </c>
      <c r="G86" s="522">
        <f>'Attachment H'!E211</f>
        <v>0</v>
      </c>
      <c r="H86" s="27"/>
      <c r="I86" s="161">
        <v>0</v>
      </c>
      <c r="J86" s="27"/>
      <c r="K86" s="27">
        <f>G86*I86</f>
        <v>0</v>
      </c>
      <c r="L86" s="29"/>
      <c r="M86" s="633"/>
    </row>
    <row r="87" spans="1:13" ht="13.5" thickBot="1">
      <c r="A87" s="434">
        <f t="shared" si="3"/>
        <v>47</v>
      </c>
      <c r="B87" s="28" t="s">
        <v>466</v>
      </c>
      <c r="C87" s="36" t="s">
        <v>601</v>
      </c>
      <c r="D87" s="633"/>
      <c r="E87" s="633"/>
      <c r="F87" s="505">
        <f>'Attachment H'!D212</f>
        <v>112863869.38615385</v>
      </c>
      <c r="G87" s="522">
        <f>'Attachment H'!E212</f>
        <v>0.6</v>
      </c>
      <c r="H87" s="35"/>
      <c r="I87" s="675">
        <f>+'Attachment H'!G212</f>
        <v>0.10299999999999999</v>
      </c>
      <c r="J87" s="36"/>
      <c r="K87" s="47">
        <f>G87*I87</f>
        <v>6.1799999999999994E-2</v>
      </c>
      <c r="L87" s="29"/>
      <c r="M87" s="633"/>
    </row>
    <row r="88" spans="1:13">
      <c r="A88" s="434">
        <f t="shared" si="3"/>
        <v>48</v>
      </c>
      <c r="B88" s="31" t="s">
        <v>346</v>
      </c>
      <c r="C88" s="36" t="s">
        <v>894</v>
      </c>
      <c r="D88" s="633"/>
      <c r="E88" s="633"/>
      <c r="F88" s="257">
        <f>SUM(F85:F87)</f>
        <v>139479254.00153846</v>
      </c>
      <c r="G88" s="27" t="s">
        <v>10</v>
      </c>
      <c r="H88" s="29"/>
      <c r="I88" s="37"/>
      <c r="J88" s="29"/>
      <c r="K88" s="27">
        <f>SUM(K85:K87)</f>
        <v>9.2706981502890168E-2</v>
      </c>
      <c r="L88" s="256" t="s">
        <v>71</v>
      </c>
      <c r="M88" s="633"/>
    </row>
    <row r="89" spans="1:13">
      <c r="A89" s="434"/>
      <c r="B89" s="633"/>
      <c r="C89" s="633"/>
      <c r="D89" s="633"/>
      <c r="E89" s="633"/>
      <c r="F89" s="633"/>
      <c r="G89" s="27"/>
      <c r="H89" s="633"/>
      <c r="I89" s="633"/>
      <c r="J89" s="633"/>
      <c r="K89" s="633"/>
      <c r="L89" s="633"/>
      <c r="M89" s="633"/>
    </row>
    <row r="90" spans="1:13">
      <c r="A90" s="633" t="s">
        <v>598</v>
      </c>
      <c r="B90" s="633"/>
      <c r="C90" s="633"/>
      <c r="D90" s="633"/>
      <c r="E90" s="633"/>
      <c r="F90" s="633"/>
      <c r="G90" s="633"/>
      <c r="H90" s="633"/>
      <c r="I90" s="633"/>
      <c r="J90" s="633"/>
      <c r="K90" s="633"/>
      <c r="L90" s="633"/>
      <c r="M90" s="633"/>
    </row>
    <row r="91" spans="1:13">
      <c r="A91" s="435" t="s">
        <v>75</v>
      </c>
      <c r="B91" s="325" t="s">
        <v>935</v>
      </c>
      <c r="C91" s="325"/>
      <c r="D91" s="325"/>
      <c r="E91" s="325"/>
      <c r="F91" s="325"/>
      <c r="G91" s="325"/>
      <c r="H91" s="325"/>
      <c r="I91" s="325"/>
      <c r="J91" s="325"/>
      <c r="K91" s="325"/>
      <c r="L91" s="325"/>
      <c r="M91" s="325"/>
    </row>
    <row r="92" spans="1:13">
      <c r="A92" s="435" t="s">
        <v>76</v>
      </c>
      <c r="B92" s="325" t="s">
        <v>895</v>
      </c>
      <c r="C92" s="325"/>
      <c r="D92" s="325"/>
      <c r="E92" s="325"/>
      <c r="F92" s="325"/>
      <c r="G92" s="325"/>
      <c r="H92" s="325"/>
      <c r="I92" s="325"/>
      <c r="J92" s="325"/>
      <c r="K92" s="325"/>
      <c r="L92" s="325"/>
      <c r="M92" s="325"/>
    </row>
    <row r="93" spans="1:13">
      <c r="A93" s="435" t="s">
        <v>77</v>
      </c>
      <c r="B93" s="325" t="s">
        <v>896</v>
      </c>
      <c r="C93" s="325"/>
      <c r="D93" s="325"/>
      <c r="E93" s="325"/>
      <c r="F93" s="325"/>
      <c r="G93" s="325"/>
      <c r="H93" s="325"/>
      <c r="I93" s="325"/>
      <c r="J93" s="325"/>
      <c r="K93" s="325"/>
      <c r="L93" s="325"/>
      <c r="M93" s="325"/>
    </row>
    <row r="94" spans="1:13">
      <c r="A94" s="417"/>
    </row>
    <row r="95" spans="1:13">
      <c r="A95" s="417"/>
    </row>
    <row r="98" spans="4:16">
      <c r="D98" s="1128"/>
      <c r="E98" s="1128"/>
      <c r="F98" s="1128"/>
      <c r="G98" s="1128"/>
      <c r="H98" s="1128"/>
      <c r="I98" s="1128"/>
      <c r="J98" s="1128"/>
      <c r="K98" s="1128"/>
      <c r="L98" s="1128"/>
      <c r="M98" s="1128"/>
      <c r="N98" s="1128"/>
      <c r="O98" s="1128"/>
      <c r="P98" s="1128"/>
    </row>
    <row r="100" spans="4:16">
      <c r="E100" s="764"/>
      <c r="F100" s="764"/>
      <c r="G100" s="764"/>
      <c r="H100" s="764"/>
      <c r="I100" s="764"/>
      <c r="J100" s="764"/>
      <c r="K100" s="764"/>
      <c r="L100" s="764"/>
      <c r="M100" s="764"/>
    </row>
  </sheetData>
  <customSheetViews>
    <customSheetView guid="{F04A2B9A-C6FE-4FEB-AD1E-2CF9AC309BE4}" fitToPage="1">
      <selection activeCell="G20" sqref="G20"/>
      <pageMargins left="0.7" right="0.7" top="0.75" bottom="0.75" header="0.3" footer="0.3"/>
      <pageSetup scale="76" orientation="landscape" r:id="rId1"/>
    </customSheetView>
  </customSheetViews>
  <phoneticPr fontId="0" type="noConversion"/>
  <pageMargins left="0.25" right="0.25" top="0.75" bottom="0.75" header="0.3" footer="0.3"/>
  <pageSetup scale="67" fitToHeight="0" orientation="landscape" r:id="rId2"/>
  <rowBreaks count="1" manualBreakCount="1">
    <brk id="45" max="12" man="1"/>
  </rowBreaks>
  <customProperties>
    <customPr name="_pios_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Q68"/>
  <sheetViews>
    <sheetView zoomScaleNormal="100" zoomScaleSheetLayoutView="75" workbookViewId="0">
      <selection activeCell="H15" sqref="H15"/>
    </sheetView>
  </sheetViews>
  <sheetFormatPr defaultColWidth="8.88671875" defaultRowHeight="12.75"/>
  <cols>
    <col min="1" max="1" width="4" style="15" customWidth="1"/>
    <col min="2" max="2" width="17.109375" style="15" customWidth="1"/>
    <col min="3" max="3" width="12.109375" style="15" customWidth="1"/>
    <col min="4" max="11" width="7.88671875" style="15" customWidth="1"/>
    <col min="12" max="12" width="9.44140625" style="15" customWidth="1"/>
    <col min="13" max="13" width="7.88671875" style="15" customWidth="1"/>
    <col min="14" max="14" width="9.5546875" style="15" customWidth="1"/>
    <col min="15" max="15" width="10.44140625" style="15" customWidth="1"/>
    <col min="16" max="16" width="11.88671875" style="15" customWidth="1"/>
    <col min="17" max="17" width="10.6640625" style="15" bestFit="1" customWidth="1"/>
    <col min="18" max="16384" width="8.88671875" style="15"/>
  </cols>
  <sheetData>
    <row r="1" spans="1:17">
      <c r="I1" s="20" t="s">
        <v>285</v>
      </c>
      <c r="Q1" s="364" t="s">
        <v>891</v>
      </c>
    </row>
    <row r="2" spans="1:17">
      <c r="I2" s="362" t="s">
        <v>778</v>
      </c>
    </row>
    <row r="3" spans="1:17">
      <c r="I3" s="294" t="str">
        <f>+'Attachment H'!D5</f>
        <v>Gridliance High Plains LLC</v>
      </c>
    </row>
    <row r="5" spans="1:17" ht="15.75">
      <c r="A5" s="491"/>
      <c r="B5" s="368"/>
      <c r="C5" s="365" t="s">
        <v>773</v>
      </c>
      <c r="D5" s="365"/>
      <c r="E5" s="1418" t="s">
        <v>774</v>
      </c>
      <c r="F5" s="1418"/>
      <c r="G5" s="366"/>
      <c r="H5" s="366"/>
    </row>
    <row r="6" spans="1:17" ht="15">
      <c r="A6" s="491">
        <v>1</v>
      </c>
      <c r="B6" s="366"/>
      <c r="C6" s="367" t="s">
        <v>556</v>
      </c>
      <c r="D6" s="1118">
        <v>2023</v>
      </c>
      <c r="E6" s="1092">
        <v>7.0000000000000001E-3</v>
      </c>
      <c r="F6" s="1116"/>
      <c r="G6" s="1093"/>
      <c r="H6" s="1093"/>
    </row>
    <row r="7" spans="1:17" ht="15">
      <c r="A7" s="491">
        <v>2</v>
      </c>
      <c r="B7" s="366"/>
      <c r="C7" s="367" t="s">
        <v>1137</v>
      </c>
      <c r="D7" s="1118">
        <v>2024</v>
      </c>
      <c r="E7" s="1092">
        <v>7.1000000000000004E-3</v>
      </c>
      <c r="F7" s="1116"/>
      <c r="G7" s="1093"/>
      <c r="H7" s="1093"/>
    </row>
    <row r="8" spans="1:17" ht="15">
      <c r="A8" s="491">
        <v>3</v>
      </c>
      <c r="B8" s="366"/>
      <c r="C8" s="367" t="s">
        <v>554</v>
      </c>
      <c r="D8" s="1118">
        <v>2024</v>
      </c>
      <c r="E8" s="1092">
        <v>7.1000000000000004E-3</v>
      </c>
      <c r="F8" s="1116"/>
      <c r="G8" s="1093"/>
      <c r="H8" s="1093"/>
    </row>
    <row r="9" spans="1:17" ht="15">
      <c r="A9" s="491">
        <v>4</v>
      </c>
      <c r="B9" s="366"/>
      <c r="C9" s="367" t="s">
        <v>555</v>
      </c>
      <c r="D9" s="1118">
        <v>2024</v>
      </c>
      <c r="E9" s="1092">
        <v>7.1000000000000004E-3</v>
      </c>
      <c r="F9" s="1116"/>
      <c r="G9" s="1093"/>
      <c r="H9" s="1093"/>
    </row>
    <row r="10" spans="1:17" ht="15.75" customHeight="1">
      <c r="A10" s="491">
        <v>5</v>
      </c>
      <c r="B10" s="366"/>
      <c r="C10" s="367" t="s">
        <v>556</v>
      </c>
      <c r="D10" s="1118">
        <v>2024</v>
      </c>
      <c r="E10" s="1092">
        <v>7.1000000000000004E-3</v>
      </c>
      <c r="F10" s="1116"/>
      <c r="G10" s="1093"/>
      <c r="H10" s="1093"/>
    </row>
    <row r="11" spans="1:17" ht="15">
      <c r="A11" s="491">
        <v>6</v>
      </c>
      <c r="B11" s="366"/>
      <c r="C11" s="367" t="s">
        <v>1137</v>
      </c>
      <c r="D11" s="1118">
        <v>2025</v>
      </c>
      <c r="E11" s="1092">
        <v>6.7000000000000002E-3</v>
      </c>
      <c r="F11" s="1116"/>
      <c r="G11" s="1093"/>
      <c r="H11" s="1093"/>
    </row>
    <row r="12" spans="1:17" ht="15">
      <c r="A12" s="491">
        <v>7</v>
      </c>
      <c r="B12" s="366"/>
      <c r="C12" s="367" t="s">
        <v>554</v>
      </c>
      <c r="D12" s="1118">
        <v>2025</v>
      </c>
      <c r="E12" s="1092">
        <v>6.3E-3</v>
      </c>
      <c r="F12" s="1116"/>
      <c r="G12" s="1093"/>
      <c r="H12" s="1093"/>
    </row>
    <row r="13" spans="1:17" ht="15">
      <c r="A13" s="491"/>
      <c r="B13" s="366"/>
      <c r="C13" s="366"/>
      <c r="D13" s="517"/>
      <c r="E13" s="1094"/>
      <c r="F13" s="1093"/>
      <c r="G13" s="1093"/>
      <c r="H13" s="1093"/>
    </row>
    <row r="14" spans="1:17" ht="15">
      <c r="A14" s="491"/>
      <c r="B14" s="366"/>
      <c r="C14" s="369"/>
      <c r="D14" s="518"/>
      <c r="E14" s="1095"/>
      <c r="F14" s="1093"/>
      <c r="G14" s="1093"/>
      <c r="H14" s="1093"/>
    </row>
    <row r="15" spans="1:17" ht="15">
      <c r="A15" s="491">
        <v>8</v>
      </c>
      <c r="B15" s="492" t="s">
        <v>414</v>
      </c>
      <c r="C15" s="370"/>
      <c r="D15" s="518"/>
      <c r="E15" s="1093">
        <f>AVERAGE(E6:E12)</f>
        <v>6.9142857142857148E-3</v>
      </c>
      <c r="F15" s="1093"/>
      <c r="G15" s="1093"/>
      <c r="H15" s="1096">
        <f>+E15</f>
        <v>6.9142857142857148E-3</v>
      </c>
    </row>
    <row r="16" spans="1:17" ht="15">
      <c r="A16" s="366"/>
      <c r="B16" s="366"/>
      <c r="C16" s="370"/>
      <c r="D16" s="518"/>
      <c r="E16" s="518"/>
      <c r="F16" s="517"/>
      <c r="G16" s="517"/>
      <c r="H16" s="517"/>
    </row>
    <row r="17" spans="1:17" ht="15">
      <c r="A17" s="366" t="s">
        <v>775</v>
      </c>
      <c r="B17" s="366"/>
      <c r="C17" s="366"/>
      <c r="D17" s="366"/>
      <c r="E17" s="366"/>
      <c r="F17" s="366"/>
      <c r="G17" s="366"/>
      <c r="H17" s="366"/>
    </row>
    <row r="18" spans="1:17" ht="15">
      <c r="A18" s="366" t="s">
        <v>776</v>
      </c>
      <c r="B18" s="366"/>
      <c r="C18" s="366"/>
      <c r="D18" s="366"/>
      <c r="E18" s="366"/>
      <c r="F18" s="366"/>
      <c r="G18" s="366"/>
      <c r="H18" s="366"/>
    </row>
    <row r="19" spans="1:17" ht="15">
      <c r="A19" s="366" t="s">
        <v>777</v>
      </c>
      <c r="B19" s="366"/>
      <c r="C19" s="366"/>
      <c r="D19" s="366"/>
      <c r="E19" s="366"/>
      <c r="F19" s="366"/>
      <c r="G19" s="366"/>
      <c r="H19" s="366"/>
    </row>
    <row r="20" spans="1:17" s="764" customFormat="1" ht="15">
      <c r="A20" s="366"/>
      <c r="B20" s="366"/>
      <c r="C20" s="366"/>
      <c r="D20" s="366"/>
      <c r="E20" s="366"/>
      <c r="F20" s="366"/>
      <c r="G20" s="366"/>
      <c r="H20" s="366"/>
    </row>
    <row r="21" spans="1:17" s="764" customFormat="1" ht="15">
      <c r="A21" s="366"/>
      <c r="B21" s="366"/>
      <c r="C21" s="366"/>
      <c r="D21" s="366"/>
      <c r="E21" s="366"/>
      <c r="F21" s="366"/>
      <c r="G21" s="366"/>
      <c r="H21" s="366"/>
    </row>
    <row r="22" spans="1:17">
      <c r="A22" s="643"/>
      <c r="B22" s="324"/>
      <c r="C22" s="324"/>
      <c r="D22" s="1416"/>
      <c r="E22" s="1416"/>
      <c r="F22" s="330"/>
      <c r="G22" s="330"/>
      <c r="H22" s="769"/>
      <c r="I22" s="330"/>
      <c r="J22" s="330"/>
      <c r="K22" s="330"/>
      <c r="L22" s="330"/>
    </row>
    <row r="23" spans="1:17">
      <c r="A23" s="643">
        <v>9</v>
      </c>
      <c r="B23" s="324" t="s">
        <v>96</v>
      </c>
      <c r="C23" s="324"/>
      <c r="D23" s="1416"/>
      <c r="E23" s="1416"/>
      <c r="F23" s="1416"/>
      <c r="G23" s="1416"/>
      <c r="H23" s="769"/>
      <c r="I23" s="1416"/>
      <c r="J23" s="1416"/>
      <c r="K23" s="1416"/>
      <c r="L23" s="1416"/>
    </row>
    <row r="24" spans="1:17">
      <c r="A24" s="643">
        <v>10</v>
      </c>
      <c r="B24" s="554"/>
      <c r="C24" s="324"/>
      <c r="D24" s="330"/>
      <c r="E24" s="330"/>
      <c r="F24" s="333"/>
      <c r="G24" s="330"/>
      <c r="H24" s="330"/>
      <c r="I24" s="330"/>
      <c r="J24" s="330"/>
      <c r="K24" s="330"/>
      <c r="L24" s="330"/>
    </row>
    <row r="25" spans="1:17">
      <c r="A25" s="489"/>
      <c r="B25" s="557" t="s">
        <v>75</v>
      </c>
      <c r="C25" s="557" t="s">
        <v>76</v>
      </c>
      <c r="D25" s="778" t="s">
        <v>77</v>
      </c>
      <c r="E25" s="779" t="s">
        <v>78</v>
      </c>
      <c r="F25" s="779" t="s">
        <v>79</v>
      </c>
      <c r="G25" s="779" t="s">
        <v>80</v>
      </c>
      <c r="H25" s="779" t="s">
        <v>81</v>
      </c>
      <c r="I25" s="779" t="s">
        <v>83</v>
      </c>
      <c r="J25" s="779" t="s">
        <v>84</v>
      </c>
      <c r="K25" s="779" t="s">
        <v>85</v>
      </c>
      <c r="L25" s="779" t="s">
        <v>162</v>
      </c>
      <c r="M25" s="780" t="s">
        <v>857</v>
      </c>
      <c r="N25" s="780" t="s">
        <v>200</v>
      </c>
      <c r="O25" s="781" t="s">
        <v>784</v>
      </c>
      <c r="P25" s="762" t="s">
        <v>203</v>
      </c>
      <c r="Q25" s="763" t="s">
        <v>204</v>
      </c>
    </row>
    <row r="26" spans="1:17">
      <c r="A26" s="643"/>
      <c r="B26" s="555"/>
      <c r="C26" s="551"/>
      <c r="D26" s="767"/>
      <c r="E26" s="769"/>
      <c r="F26" s="769"/>
      <c r="G26" s="489"/>
      <c r="H26" s="769"/>
      <c r="I26" s="330"/>
      <c r="J26" s="769"/>
      <c r="K26" s="330"/>
      <c r="L26" s="330"/>
      <c r="M26" s="541"/>
      <c r="N26" s="541"/>
      <c r="O26" s="773"/>
      <c r="P26" s="785"/>
      <c r="Q26" s="786"/>
    </row>
    <row r="27" spans="1:17">
      <c r="A27" s="643"/>
      <c r="B27" s="556"/>
      <c r="C27" s="558"/>
      <c r="D27" s="767"/>
      <c r="E27" s="769"/>
      <c r="F27" s="769"/>
      <c r="G27" s="769"/>
      <c r="H27" s="769"/>
      <c r="I27" s="769"/>
      <c r="J27" s="769"/>
      <c r="K27" s="769"/>
      <c r="L27" s="769"/>
      <c r="M27" s="771"/>
      <c r="N27" s="771"/>
      <c r="O27" s="647"/>
      <c r="P27" s="646"/>
      <c r="Q27" s="558"/>
    </row>
    <row r="28" spans="1:17">
      <c r="A28" s="643"/>
      <c r="B28" s="558" t="s">
        <v>642</v>
      </c>
      <c r="C28" s="558"/>
      <c r="D28" s="1415" t="s">
        <v>858</v>
      </c>
      <c r="E28" s="1416"/>
      <c r="F28" s="1416"/>
      <c r="G28" s="1416"/>
      <c r="H28" s="1416"/>
      <c r="I28" s="1416"/>
      <c r="J28" s="1416"/>
      <c r="K28" s="1416"/>
      <c r="L28" s="1416"/>
      <c r="M28" s="1416"/>
      <c r="N28" s="1416"/>
      <c r="O28" s="1417"/>
      <c r="P28" s="646" t="s">
        <v>502</v>
      </c>
      <c r="Q28" s="558" t="s">
        <v>502</v>
      </c>
    </row>
    <row r="29" spans="1:17">
      <c r="A29" s="643"/>
      <c r="B29" s="553" t="s">
        <v>634</v>
      </c>
      <c r="C29" s="553" t="s">
        <v>635</v>
      </c>
      <c r="D29" s="812" t="s">
        <v>105</v>
      </c>
      <c r="E29" s="813" t="s">
        <v>104</v>
      </c>
      <c r="F29" s="814" t="s">
        <v>103</v>
      </c>
      <c r="G29" s="814" t="s">
        <v>95</v>
      </c>
      <c r="H29" s="813" t="s">
        <v>92</v>
      </c>
      <c r="I29" s="813" t="s">
        <v>145</v>
      </c>
      <c r="J29" s="813" t="s">
        <v>102</v>
      </c>
      <c r="K29" s="813" t="s">
        <v>101</v>
      </c>
      <c r="L29" s="813" t="s">
        <v>100</v>
      </c>
      <c r="M29" s="815" t="s">
        <v>106</v>
      </c>
      <c r="N29" s="815" t="s">
        <v>99</v>
      </c>
      <c r="O29" s="801" t="s">
        <v>98</v>
      </c>
      <c r="P29" s="800" t="s">
        <v>859</v>
      </c>
      <c r="Q29" s="553" t="s">
        <v>743</v>
      </c>
    </row>
    <row r="30" spans="1:17">
      <c r="A30" s="643">
        <v>11</v>
      </c>
      <c r="B30" s="556" t="s">
        <v>507</v>
      </c>
      <c r="C30" s="556"/>
      <c r="D30" s="768"/>
      <c r="E30" s="770"/>
      <c r="F30" s="770"/>
      <c r="G30" s="770"/>
      <c r="H30" s="770"/>
      <c r="I30" s="82"/>
      <c r="J30" s="82"/>
      <c r="K30" s="82"/>
      <c r="L30" s="82"/>
      <c r="M30" s="541"/>
      <c r="N30" s="541"/>
      <c r="O30" s="773"/>
      <c r="P30" s="782"/>
      <c r="Q30" s="787"/>
    </row>
    <row r="31" spans="1:17">
      <c r="A31" s="643" t="s">
        <v>854</v>
      </c>
      <c r="B31" s="580"/>
      <c r="C31" s="580"/>
      <c r="D31" s="655"/>
      <c r="E31" s="589"/>
      <c r="F31" s="589"/>
      <c r="G31" s="589"/>
      <c r="H31" s="589"/>
      <c r="I31" s="589"/>
      <c r="J31" s="589"/>
      <c r="K31" s="772"/>
      <c r="L31" s="772"/>
      <c r="M31" s="737"/>
      <c r="N31" s="737"/>
      <c r="O31" s="774"/>
      <c r="P31" s="783">
        <f>+H15</f>
        <v>6.9142857142857148E-3</v>
      </c>
      <c r="Q31" s="816">
        <f>+P31*(D31+E31*0.91667+F31*0.83333+G31*0.75+H31*0.66667+I31*7/12+J31*6/12+K31*5/12+L31*4/12+M31*3/12+N31*2/12+O31*1/12)+P31*1.5*SUM(D31:O31)</f>
        <v>0</v>
      </c>
    </row>
    <row r="32" spans="1:17">
      <c r="A32" s="643" t="s">
        <v>855</v>
      </c>
      <c r="B32" s="580"/>
      <c r="C32" s="580"/>
      <c r="D32" s="655"/>
      <c r="E32" s="589"/>
      <c r="F32" s="589"/>
      <c r="G32" s="589"/>
      <c r="H32" s="589"/>
      <c r="I32" s="589"/>
      <c r="J32" s="589"/>
      <c r="K32" s="772"/>
      <c r="L32" s="772"/>
      <c r="M32" s="737"/>
      <c r="N32" s="737"/>
      <c r="O32" s="774"/>
      <c r="P32" s="783">
        <f>+P31</f>
        <v>6.9142857142857148E-3</v>
      </c>
      <c r="Q32" s="816">
        <f t="shared" ref="Q32:Q49" si="0">+P32*(D32+E32*0.91667+F32*0.83333+G32*0.75+H32*0.66667+I32*7/12+J32*6/12+K32*5/12+L32*4/12+M32*3/12+N32*2/12+O32*1/12)+P32*1.5*SUM(D32:O32)</f>
        <v>0</v>
      </c>
    </row>
    <row r="33" spans="1:17">
      <c r="A33" s="643" t="s">
        <v>856</v>
      </c>
      <c r="B33" s="580"/>
      <c r="C33" s="580"/>
      <c r="D33" s="655"/>
      <c r="E33" s="589"/>
      <c r="F33" s="589"/>
      <c r="G33" s="589"/>
      <c r="H33" s="589"/>
      <c r="I33" s="589"/>
      <c r="J33" s="589"/>
      <c r="K33" s="772"/>
      <c r="L33" s="772"/>
      <c r="M33" s="737"/>
      <c r="N33" s="737"/>
      <c r="O33" s="774"/>
      <c r="P33" s="783">
        <f t="shared" ref="P33:P49" si="1">+P32</f>
        <v>6.9142857142857148E-3</v>
      </c>
      <c r="Q33" s="816">
        <f t="shared" si="0"/>
        <v>0</v>
      </c>
    </row>
    <row r="34" spans="1:17">
      <c r="A34" s="643" t="s">
        <v>501</v>
      </c>
      <c r="B34" s="580"/>
      <c r="C34" s="580"/>
      <c r="D34" s="655"/>
      <c r="E34" s="589"/>
      <c r="F34" s="589"/>
      <c r="G34" s="589"/>
      <c r="H34" s="589"/>
      <c r="I34" s="589"/>
      <c r="J34" s="589"/>
      <c r="K34" s="772"/>
      <c r="L34" s="772"/>
      <c r="M34" s="737"/>
      <c r="N34" s="737"/>
      <c r="O34" s="774"/>
      <c r="P34" s="783">
        <f t="shared" si="1"/>
        <v>6.9142857142857148E-3</v>
      </c>
      <c r="Q34" s="816">
        <f t="shared" si="0"/>
        <v>0</v>
      </c>
    </row>
    <row r="35" spans="1:17">
      <c r="A35" s="643"/>
      <c r="B35" s="580"/>
      <c r="C35" s="580"/>
      <c r="D35" s="655"/>
      <c r="E35" s="589"/>
      <c r="F35" s="589"/>
      <c r="G35" s="589"/>
      <c r="H35" s="589"/>
      <c r="I35" s="589"/>
      <c r="J35" s="589"/>
      <c r="K35" s="772"/>
      <c r="L35" s="772"/>
      <c r="M35" s="737"/>
      <c r="N35" s="737"/>
      <c r="O35" s="774"/>
      <c r="P35" s="783">
        <f t="shared" si="1"/>
        <v>6.9142857142857148E-3</v>
      </c>
      <c r="Q35" s="816">
        <f t="shared" si="0"/>
        <v>0</v>
      </c>
    </row>
    <row r="36" spans="1:17">
      <c r="A36" s="643"/>
      <c r="B36" s="580"/>
      <c r="C36" s="580"/>
      <c r="D36" s="655"/>
      <c r="E36" s="589"/>
      <c r="F36" s="589"/>
      <c r="G36" s="589"/>
      <c r="H36" s="589"/>
      <c r="I36" s="589"/>
      <c r="J36" s="589"/>
      <c r="K36" s="772"/>
      <c r="L36" s="772"/>
      <c r="M36" s="737"/>
      <c r="N36" s="737"/>
      <c r="O36" s="774"/>
      <c r="P36" s="783">
        <f t="shared" si="1"/>
        <v>6.9142857142857148E-3</v>
      </c>
      <c r="Q36" s="816">
        <f t="shared" si="0"/>
        <v>0</v>
      </c>
    </row>
    <row r="37" spans="1:17">
      <c r="A37" s="643"/>
      <c r="B37" s="580"/>
      <c r="C37" s="580"/>
      <c r="D37" s="655"/>
      <c r="E37" s="589"/>
      <c r="F37" s="589"/>
      <c r="G37" s="589"/>
      <c r="H37" s="589"/>
      <c r="I37" s="589"/>
      <c r="J37" s="589"/>
      <c r="K37" s="772"/>
      <c r="L37" s="772"/>
      <c r="M37" s="737"/>
      <c r="N37" s="737"/>
      <c r="O37" s="774"/>
      <c r="P37" s="783">
        <f t="shared" si="1"/>
        <v>6.9142857142857148E-3</v>
      </c>
      <c r="Q37" s="816">
        <f t="shared" si="0"/>
        <v>0</v>
      </c>
    </row>
    <row r="38" spans="1:17">
      <c r="A38" s="643"/>
      <c r="B38" s="580"/>
      <c r="C38" s="580"/>
      <c r="D38" s="655"/>
      <c r="E38" s="589"/>
      <c r="F38" s="589"/>
      <c r="G38" s="589"/>
      <c r="H38" s="589"/>
      <c r="I38" s="589"/>
      <c r="J38" s="589"/>
      <c r="K38" s="772"/>
      <c r="L38" s="772"/>
      <c r="M38" s="737"/>
      <c r="N38" s="737"/>
      <c r="O38" s="774"/>
      <c r="P38" s="783">
        <f t="shared" si="1"/>
        <v>6.9142857142857148E-3</v>
      </c>
      <c r="Q38" s="816">
        <f t="shared" si="0"/>
        <v>0</v>
      </c>
    </row>
    <row r="39" spans="1:17">
      <c r="A39" s="643"/>
      <c r="B39" s="580"/>
      <c r="C39" s="580"/>
      <c r="D39" s="655"/>
      <c r="E39" s="589"/>
      <c r="F39" s="589"/>
      <c r="G39" s="589"/>
      <c r="H39" s="589"/>
      <c r="I39" s="589"/>
      <c r="J39" s="589"/>
      <c r="K39" s="772"/>
      <c r="L39" s="772"/>
      <c r="M39" s="737"/>
      <c r="N39" s="737"/>
      <c r="O39" s="774"/>
      <c r="P39" s="783">
        <f t="shared" si="1"/>
        <v>6.9142857142857148E-3</v>
      </c>
      <c r="Q39" s="816">
        <f t="shared" si="0"/>
        <v>0</v>
      </c>
    </row>
    <row r="40" spans="1:17">
      <c r="A40" s="643"/>
      <c r="B40" s="580"/>
      <c r="C40" s="580"/>
      <c r="D40" s="655"/>
      <c r="E40" s="589"/>
      <c r="F40" s="589"/>
      <c r="G40" s="589"/>
      <c r="H40" s="589"/>
      <c r="I40" s="589"/>
      <c r="J40" s="589"/>
      <c r="K40" s="772"/>
      <c r="L40" s="772"/>
      <c r="M40" s="737"/>
      <c r="N40" s="737"/>
      <c r="O40" s="774"/>
      <c r="P40" s="783">
        <f t="shared" si="1"/>
        <v>6.9142857142857148E-3</v>
      </c>
      <c r="Q40" s="816">
        <f t="shared" si="0"/>
        <v>0</v>
      </c>
    </row>
    <row r="41" spans="1:17">
      <c r="A41" s="643"/>
      <c r="B41" s="580"/>
      <c r="C41" s="580"/>
      <c r="D41" s="655"/>
      <c r="E41" s="589"/>
      <c r="F41" s="589"/>
      <c r="G41" s="589"/>
      <c r="H41" s="589"/>
      <c r="I41" s="589"/>
      <c r="J41" s="589"/>
      <c r="K41" s="772"/>
      <c r="L41" s="772"/>
      <c r="M41" s="737"/>
      <c r="N41" s="737"/>
      <c r="O41" s="774"/>
      <c r="P41" s="783">
        <f t="shared" si="1"/>
        <v>6.9142857142857148E-3</v>
      </c>
      <c r="Q41" s="816">
        <f t="shared" si="0"/>
        <v>0</v>
      </c>
    </row>
    <row r="42" spans="1:17">
      <c r="A42" s="643"/>
      <c r="B42" s="580"/>
      <c r="C42" s="580"/>
      <c r="D42" s="655"/>
      <c r="E42" s="589"/>
      <c r="F42" s="589"/>
      <c r="G42" s="589"/>
      <c r="H42" s="589"/>
      <c r="I42" s="589"/>
      <c r="J42" s="589"/>
      <c r="K42" s="772"/>
      <c r="L42" s="772"/>
      <c r="M42" s="737"/>
      <c r="N42" s="737"/>
      <c r="O42" s="774"/>
      <c r="P42" s="783">
        <f t="shared" si="1"/>
        <v>6.9142857142857148E-3</v>
      </c>
      <c r="Q42" s="816">
        <f t="shared" si="0"/>
        <v>0</v>
      </c>
    </row>
    <row r="43" spans="1:17">
      <c r="A43" s="643"/>
      <c r="B43" s="580"/>
      <c r="C43" s="580"/>
      <c r="D43" s="655"/>
      <c r="E43" s="589"/>
      <c r="F43" s="589"/>
      <c r="G43" s="589"/>
      <c r="H43" s="589"/>
      <c r="I43" s="589"/>
      <c r="J43" s="589"/>
      <c r="K43" s="772"/>
      <c r="L43" s="772"/>
      <c r="M43" s="737"/>
      <c r="N43" s="737"/>
      <c r="O43" s="774"/>
      <c r="P43" s="783">
        <f t="shared" si="1"/>
        <v>6.9142857142857148E-3</v>
      </c>
      <c r="Q43" s="816">
        <f t="shared" si="0"/>
        <v>0</v>
      </c>
    </row>
    <row r="44" spans="1:17">
      <c r="A44" s="643"/>
      <c r="B44" s="580"/>
      <c r="C44" s="580"/>
      <c r="D44" s="655"/>
      <c r="E44" s="589"/>
      <c r="F44" s="589"/>
      <c r="G44" s="589"/>
      <c r="H44" s="589"/>
      <c r="I44" s="589"/>
      <c r="J44" s="589"/>
      <c r="K44" s="772"/>
      <c r="L44" s="772"/>
      <c r="M44" s="737"/>
      <c r="N44" s="737"/>
      <c r="O44" s="774"/>
      <c r="P44" s="783">
        <f t="shared" si="1"/>
        <v>6.9142857142857148E-3</v>
      </c>
      <c r="Q44" s="816">
        <f t="shared" si="0"/>
        <v>0</v>
      </c>
    </row>
    <row r="45" spans="1:17">
      <c r="A45" s="643"/>
      <c r="B45" s="580"/>
      <c r="C45" s="580"/>
      <c r="D45" s="655"/>
      <c r="E45" s="589"/>
      <c r="F45" s="589"/>
      <c r="G45" s="589"/>
      <c r="H45" s="589"/>
      <c r="I45" s="589"/>
      <c r="J45" s="589"/>
      <c r="K45" s="772"/>
      <c r="L45" s="772"/>
      <c r="M45" s="737"/>
      <c r="N45" s="737"/>
      <c r="O45" s="774"/>
      <c r="P45" s="783">
        <f t="shared" si="1"/>
        <v>6.9142857142857148E-3</v>
      </c>
      <c r="Q45" s="816">
        <f t="shared" si="0"/>
        <v>0</v>
      </c>
    </row>
    <row r="46" spans="1:17">
      <c r="A46" s="643"/>
      <c r="B46" s="580"/>
      <c r="C46" s="580"/>
      <c r="D46" s="655"/>
      <c r="E46" s="589"/>
      <c r="F46" s="589"/>
      <c r="G46" s="589"/>
      <c r="H46" s="589"/>
      <c r="I46" s="589"/>
      <c r="J46" s="589"/>
      <c r="K46" s="772"/>
      <c r="L46" s="772"/>
      <c r="M46" s="737"/>
      <c r="N46" s="737"/>
      <c r="O46" s="774"/>
      <c r="P46" s="783">
        <f t="shared" si="1"/>
        <v>6.9142857142857148E-3</v>
      </c>
      <c r="Q46" s="816">
        <f t="shared" si="0"/>
        <v>0</v>
      </c>
    </row>
    <row r="47" spans="1:17">
      <c r="A47" s="643"/>
      <c r="B47" s="580"/>
      <c r="C47" s="580"/>
      <c r="D47" s="655"/>
      <c r="E47" s="589"/>
      <c r="F47" s="589"/>
      <c r="G47" s="589"/>
      <c r="H47" s="589"/>
      <c r="I47" s="589"/>
      <c r="J47" s="589"/>
      <c r="K47" s="772"/>
      <c r="L47" s="772"/>
      <c r="M47" s="737"/>
      <c r="N47" s="737"/>
      <c r="O47" s="774"/>
      <c r="P47" s="783">
        <f t="shared" si="1"/>
        <v>6.9142857142857148E-3</v>
      </c>
      <c r="Q47" s="816">
        <f t="shared" si="0"/>
        <v>0</v>
      </c>
    </row>
    <row r="48" spans="1:17">
      <c r="A48" s="643"/>
      <c r="B48" s="580"/>
      <c r="C48" s="580"/>
      <c r="D48" s="655"/>
      <c r="E48" s="589"/>
      <c r="F48" s="589"/>
      <c r="G48" s="589"/>
      <c r="H48" s="589"/>
      <c r="I48" s="589"/>
      <c r="J48" s="589"/>
      <c r="K48" s="772"/>
      <c r="L48" s="772"/>
      <c r="M48" s="737"/>
      <c r="N48" s="737"/>
      <c r="O48" s="774"/>
      <c r="P48" s="783">
        <f t="shared" si="1"/>
        <v>6.9142857142857148E-3</v>
      </c>
      <c r="Q48" s="816">
        <f t="shared" si="0"/>
        <v>0</v>
      </c>
    </row>
    <row r="49" spans="1:17">
      <c r="A49" s="643"/>
      <c r="B49" s="580"/>
      <c r="C49" s="580"/>
      <c r="D49" s="655"/>
      <c r="E49" s="589"/>
      <c r="F49" s="589"/>
      <c r="G49" s="589"/>
      <c r="H49" s="589"/>
      <c r="I49" s="589"/>
      <c r="J49" s="589"/>
      <c r="K49" s="772"/>
      <c r="L49" s="772"/>
      <c r="M49" s="737"/>
      <c r="N49" s="737"/>
      <c r="O49" s="774"/>
      <c r="P49" s="783">
        <f t="shared" si="1"/>
        <v>6.9142857142857148E-3</v>
      </c>
      <c r="Q49" s="816">
        <f t="shared" si="0"/>
        <v>0</v>
      </c>
    </row>
    <row r="50" spans="1:17">
      <c r="A50" s="643"/>
      <c r="B50" s="559"/>
      <c r="C50" s="559"/>
      <c r="D50" s="659"/>
      <c r="E50" s="775"/>
      <c r="F50" s="334"/>
      <c r="G50" s="775"/>
      <c r="H50" s="335"/>
      <c r="I50" s="334"/>
      <c r="J50" s="334"/>
      <c r="K50" s="334"/>
      <c r="L50" s="334"/>
      <c r="M50" s="776"/>
      <c r="N50" s="776"/>
      <c r="O50" s="777"/>
      <c r="P50" s="784"/>
      <c r="Q50" s="788"/>
    </row>
    <row r="51" spans="1:17">
      <c r="A51" s="643"/>
      <c r="B51" s="324"/>
      <c r="C51" s="324"/>
      <c r="D51" s="770"/>
      <c r="E51" s="770"/>
      <c r="F51" s="770"/>
      <c r="G51" s="770"/>
      <c r="H51" s="770"/>
      <c r="I51" s="770"/>
      <c r="J51" s="770"/>
      <c r="K51" s="770"/>
      <c r="L51" s="770"/>
    </row>
    <row r="52" spans="1:17">
      <c r="A52" s="643"/>
      <c r="B52" s="324" t="s">
        <v>600</v>
      </c>
      <c r="C52" s="324"/>
      <c r="D52" s="661"/>
      <c r="E52" s="661"/>
      <c r="F52" s="661"/>
      <c r="G52" s="661"/>
      <c r="H52" s="661"/>
      <c r="I52" s="661"/>
      <c r="J52" s="661"/>
      <c r="K52" s="661"/>
      <c r="L52" s="661"/>
    </row>
    <row r="53" spans="1:17">
      <c r="A53" s="643"/>
      <c r="B53" s="324" t="s">
        <v>866</v>
      </c>
      <c r="C53" s="324"/>
      <c r="D53" s="661"/>
      <c r="E53" s="661"/>
      <c r="F53" s="661"/>
      <c r="G53" s="661"/>
      <c r="H53" s="134"/>
      <c r="I53" s="134"/>
      <c r="J53" s="134"/>
      <c r="K53" s="134"/>
      <c r="L53" s="661"/>
    </row>
    <row r="54" spans="1:17">
      <c r="A54" s="643"/>
      <c r="B54" s="324" t="s">
        <v>971</v>
      </c>
      <c r="C54" s="324"/>
      <c r="D54" s="661"/>
      <c r="E54" s="661"/>
      <c r="F54" s="661"/>
      <c r="G54" s="661"/>
      <c r="H54" s="134"/>
      <c r="I54" s="134"/>
      <c r="J54" s="134"/>
      <c r="K54" s="134"/>
      <c r="L54" s="661"/>
    </row>
    <row r="55" spans="1:17">
      <c r="B55" s="764" t="s">
        <v>972</v>
      </c>
    </row>
    <row r="68" ht="24" customHeight="1"/>
  </sheetData>
  <customSheetViews>
    <customSheetView guid="{F04A2B9A-C6FE-4FEB-AD1E-2CF9AC309BE4}" scale="60" showPageBreaks="1" view="pageBreakPreview">
      <selection activeCell="G20" sqref="G20"/>
      <pageMargins left="0.7" right="0.7" top="0.75" bottom="0.75" header="0.3" footer="0.3"/>
      <pageSetup scale="79" orientation="landscape" r:id="rId1"/>
    </customSheetView>
  </customSheetViews>
  <mergeCells count="6">
    <mergeCell ref="D28:O28"/>
    <mergeCell ref="E5:F5"/>
    <mergeCell ref="D22:E22"/>
    <mergeCell ref="D23:E23"/>
    <mergeCell ref="F23:G23"/>
    <mergeCell ref="I23:L23"/>
  </mergeCells>
  <phoneticPr fontId="0" type="noConversion"/>
  <pageMargins left="0.25" right="0.25" top="0.75" bottom="0.75" header="0.3" footer="0.3"/>
  <pageSetup scale="72" fitToHeight="0" orientation="landscape"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Q68"/>
  <sheetViews>
    <sheetView zoomScaleNormal="100" zoomScaleSheetLayoutView="75" workbookViewId="0">
      <selection activeCell="F261" sqref="F261"/>
    </sheetView>
  </sheetViews>
  <sheetFormatPr defaultRowHeight="15"/>
  <cols>
    <col min="2" max="2" width="43.88671875" customWidth="1"/>
    <col min="3" max="3" width="15.5546875" customWidth="1"/>
    <col min="4" max="4" width="16.33203125" customWidth="1"/>
    <col min="5" max="6" width="12.109375" customWidth="1"/>
    <col min="7" max="8" width="11.88671875" bestFit="1" customWidth="1"/>
  </cols>
  <sheetData>
    <row r="1" spans="1:9" ht="15.75">
      <c r="A1" s="365"/>
      <c r="C1" s="448" t="s">
        <v>286</v>
      </c>
      <c r="I1" s="826" t="s">
        <v>891</v>
      </c>
    </row>
    <row r="2" spans="1:9">
      <c r="C2" s="447" t="s">
        <v>471</v>
      </c>
    </row>
    <row r="3" spans="1:9" ht="15.75">
      <c r="C3" s="448" t="str">
        <f>+'Attachment H'!D5</f>
        <v>Gridliance High Plains LLC</v>
      </c>
      <c r="G3" s="440"/>
      <c r="H3" s="440"/>
    </row>
    <row r="4" spans="1:9" ht="15.75">
      <c r="C4" s="439"/>
      <c r="G4" s="440"/>
      <c r="H4" s="440"/>
    </row>
    <row r="5" spans="1:9" ht="15.75">
      <c r="A5" s="430"/>
      <c r="B5" s="433" t="s">
        <v>468</v>
      </c>
      <c r="C5" s="432"/>
      <c r="D5" s="431"/>
      <c r="E5" s="431"/>
      <c r="F5" s="431"/>
      <c r="G5" s="441"/>
      <c r="H5" s="441"/>
    </row>
    <row r="6" spans="1:9" s="612" customFormat="1">
      <c r="A6" s="609"/>
      <c r="B6" s="610" t="s">
        <v>292</v>
      </c>
      <c r="C6" s="611"/>
      <c r="D6" s="610" t="s">
        <v>293</v>
      </c>
      <c r="E6" s="610" t="s">
        <v>294</v>
      </c>
      <c r="F6" s="610" t="s">
        <v>295</v>
      </c>
      <c r="G6" s="610" t="s">
        <v>297</v>
      </c>
      <c r="H6" s="610" t="s">
        <v>296</v>
      </c>
      <c r="I6" s="610" t="s">
        <v>298</v>
      </c>
    </row>
    <row r="7" spans="1:9">
      <c r="A7" s="430"/>
      <c r="B7" s="429"/>
      <c r="C7" s="429"/>
      <c r="D7" s="442"/>
      <c r="E7" s="442"/>
      <c r="F7" s="442"/>
      <c r="G7" s="442"/>
      <c r="H7" s="442"/>
    </row>
    <row r="8" spans="1:9">
      <c r="A8" s="613">
        <v>1</v>
      </c>
      <c r="B8" s="541"/>
      <c r="C8" s="614"/>
      <c r="D8" s="615" t="s">
        <v>695</v>
      </c>
      <c r="E8" s="640" t="s">
        <v>865</v>
      </c>
      <c r="F8" s="640" t="s">
        <v>865</v>
      </c>
      <c r="G8" s="640" t="s">
        <v>865</v>
      </c>
      <c r="H8" s="640" t="s">
        <v>865</v>
      </c>
      <c r="I8" s="616" t="s">
        <v>21</v>
      </c>
    </row>
    <row r="9" spans="1:9">
      <c r="A9" s="613">
        <v>2</v>
      </c>
      <c r="B9" s="617" t="s">
        <v>2</v>
      </c>
      <c r="C9" s="617"/>
      <c r="D9" s="54">
        <v>0</v>
      </c>
      <c r="E9" s="54">
        <v>0</v>
      </c>
      <c r="F9" s="54">
        <v>0</v>
      </c>
      <c r="G9" s="54">
        <v>0</v>
      </c>
      <c r="H9" s="54">
        <v>0</v>
      </c>
      <c r="I9" s="27"/>
    </row>
    <row r="10" spans="1:9">
      <c r="A10" s="613">
        <v>3</v>
      </c>
      <c r="B10" s="617" t="s">
        <v>597</v>
      </c>
      <c r="C10" s="617"/>
      <c r="D10" s="54">
        <v>0</v>
      </c>
      <c r="E10" s="54">
        <v>0</v>
      </c>
      <c r="F10" s="54">
        <v>0</v>
      </c>
      <c r="G10" s="54">
        <v>0</v>
      </c>
      <c r="H10" s="54">
        <v>0</v>
      </c>
      <c r="I10" s="27"/>
    </row>
    <row r="11" spans="1:9">
      <c r="A11" s="613">
        <v>4</v>
      </c>
      <c r="B11" s="617" t="s">
        <v>697</v>
      </c>
      <c r="C11" s="617"/>
      <c r="D11" s="54">
        <f>IF(D9=0,0,D9/D10)</f>
        <v>0</v>
      </c>
      <c r="E11" s="54">
        <f t="shared" ref="E11:H11" si="0">IF(E9=0,0,E9/E10)</f>
        <v>0</v>
      </c>
      <c r="F11" s="54">
        <f t="shared" si="0"/>
        <v>0</v>
      </c>
      <c r="G11" s="54">
        <f t="shared" si="0"/>
        <v>0</v>
      </c>
      <c r="H11" s="54">
        <f t="shared" si="0"/>
        <v>0</v>
      </c>
      <c r="I11" s="27"/>
    </row>
    <row r="12" spans="1:9">
      <c r="A12" s="613">
        <v>5</v>
      </c>
      <c r="B12" s="617" t="s">
        <v>693</v>
      </c>
      <c r="C12" s="617"/>
      <c r="D12" s="790">
        <v>0</v>
      </c>
      <c r="E12" s="790">
        <v>0</v>
      </c>
      <c r="F12" s="790">
        <v>0</v>
      </c>
      <c r="G12" s="790">
        <v>0</v>
      </c>
      <c r="H12" s="790">
        <v>0</v>
      </c>
      <c r="I12" s="27"/>
    </row>
    <row r="13" spans="1:9">
      <c r="A13" s="613">
        <v>6</v>
      </c>
      <c r="B13" s="617" t="s">
        <v>696</v>
      </c>
      <c r="C13" s="617"/>
      <c r="D13" s="707">
        <f>D11*D12</f>
        <v>0</v>
      </c>
      <c r="E13" s="707">
        <f>E11*E12</f>
        <v>0</v>
      </c>
      <c r="F13" s="707">
        <f>F11*F12</f>
        <v>0</v>
      </c>
      <c r="G13" s="707">
        <f>G11*G12</f>
        <v>0</v>
      </c>
      <c r="H13" s="707">
        <f>H11*H12</f>
        <v>0</v>
      </c>
      <c r="I13" s="27">
        <f>SUM(D13:H13)</f>
        <v>0</v>
      </c>
    </row>
    <row r="14" spans="1:9">
      <c r="A14" s="613">
        <v>7</v>
      </c>
      <c r="B14" s="617" t="s">
        <v>587</v>
      </c>
      <c r="C14" s="617"/>
      <c r="D14" s="707"/>
      <c r="E14" s="27"/>
      <c r="F14" s="27"/>
      <c r="G14" s="27"/>
      <c r="H14" s="27"/>
      <c r="I14" s="27"/>
    </row>
    <row r="15" spans="1:9">
      <c r="A15" s="541"/>
      <c r="B15" s="541"/>
      <c r="C15" s="15"/>
      <c r="D15" s="15"/>
      <c r="E15" s="15"/>
      <c r="F15" s="15"/>
      <c r="G15" s="15"/>
      <c r="H15" s="15"/>
      <c r="I15" s="15"/>
    </row>
    <row r="16" spans="1:9" ht="25.5">
      <c r="A16" s="305">
        <v>8</v>
      </c>
      <c r="B16" s="618" t="s">
        <v>673</v>
      </c>
      <c r="C16" s="15"/>
      <c r="D16" s="619"/>
      <c r="E16" s="619"/>
      <c r="F16" s="619"/>
      <c r="G16" s="619"/>
      <c r="H16" s="619"/>
      <c r="I16" s="18">
        <f>SUM(D16:H16)</f>
        <v>0</v>
      </c>
    </row>
    <row r="18" spans="1:17">
      <c r="A18" s="467" t="s">
        <v>73</v>
      </c>
      <c r="B18" s="467"/>
      <c r="C18" s="25"/>
      <c r="D18" s="25"/>
      <c r="E18" s="25"/>
      <c r="F18" s="25"/>
      <c r="G18" s="25"/>
      <c r="H18" s="25"/>
      <c r="I18" s="25"/>
      <c r="J18" s="25"/>
      <c r="K18" s="25"/>
      <c r="L18" s="25"/>
      <c r="M18" s="25"/>
      <c r="N18" s="25"/>
      <c r="O18" s="25"/>
      <c r="P18" s="25"/>
      <c r="Q18" s="25"/>
    </row>
    <row r="19" spans="1:17" ht="15.75" thickBot="1">
      <c r="A19" s="468" t="s">
        <v>74</v>
      </c>
      <c r="B19" s="467"/>
      <c r="C19" s="25"/>
      <c r="D19" s="25"/>
      <c r="E19" s="25"/>
      <c r="F19" s="25"/>
      <c r="G19" s="25"/>
      <c r="H19" s="25"/>
      <c r="I19" s="25"/>
      <c r="J19" s="25"/>
      <c r="K19" s="25"/>
      <c r="L19" s="25"/>
      <c r="M19" s="25"/>
      <c r="N19" s="25"/>
      <c r="O19" s="25"/>
      <c r="P19" s="25"/>
      <c r="Q19" s="25"/>
    </row>
    <row r="20" spans="1:17">
      <c r="A20" s="469" t="s">
        <v>75</v>
      </c>
      <c r="B20" s="629" t="s">
        <v>698</v>
      </c>
      <c r="C20" s="628"/>
      <c r="D20" s="628"/>
      <c r="E20" s="628"/>
      <c r="F20" s="628"/>
      <c r="G20" s="628"/>
      <c r="H20" s="628"/>
      <c r="I20" s="628"/>
      <c r="J20" s="628"/>
      <c r="K20" s="628"/>
      <c r="L20" s="628"/>
      <c r="M20" s="628"/>
      <c r="N20" s="628"/>
      <c r="O20" s="628"/>
      <c r="P20" s="628"/>
      <c r="Q20" s="628"/>
    </row>
    <row r="21" spans="1:17">
      <c r="A21" s="622"/>
      <c r="B21" s="623"/>
    </row>
    <row r="68" ht="24" customHeight="1"/>
  </sheetData>
  <phoneticPr fontId="0" type="noConversion"/>
  <pageMargins left="0.25" right="0.25" top="0.75" bottom="0.75" header="0.3" footer="0.3"/>
  <pageSetup scale="79" fitToHeight="0" orientation="landscape"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L181"/>
  <sheetViews>
    <sheetView zoomScaleNormal="100" zoomScaleSheetLayoutView="70" workbookViewId="0">
      <selection activeCell="F261" sqref="F261"/>
    </sheetView>
  </sheetViews>
  <sheetFormatPr defaultColWidth="8.88671875" defaultRowHeight="12.75"/>
  <cols>
    <col min="1" max="1" width="5.44140625" style="607" customWidth="1"/>
    <col min="2" max="2" width="21.44140625" style="323" customWidth="1"/>
    <col min="3" max="3" width="12.109375" style="323" bestFit="1" customWidth="1"/>
    <col min="4" max="4" width="12.109375" style="323" customWidth="1"/>
    <col min="5" max="5" width="11" style="323" customWidth="1"/>
    <col min="6" max="6" width="13.44140625" style="323" customWidth="1"/>
    <col min="7" max="7" width="14.109375" style="323" customWidth="1"/>
    <col min="8" max="8" width="12.33203125" style="323" customWidth="1"/>
    <col min="9" max="9" width="14.109375" style="323" customWidth="1"/>
    <col min="10" max="10" width="24.33203125" style="323" customWidth="1"/>
    <col min="11" max="11" width="7.109375" style="323" customWidth="1"/>
    <col min="12" max="12" width="12.109375" style="323" customWidth="1"/>
    <col min="13" max="13" width="8.109375" style="323" customWidth="1"/>
    <col min="14" max="14" width="7.6640625" style="323" bestFit="1" customWidth="1"/>
    <col min="15" max="15" width="11.6640625" style="323" bestFit="1" customWidth="1"/>
    <col min="16" max="16" width="10.88671875" style="323" bestFit="1" customWidth="1"/>
    <col min="17" max="16384" width="8.88671875" style="323"/>
  </cols>
  <sheetData>
    <row r="1" spans="1:11" s="757" customFormat="1">
      <c r="A1" s="607"/>
      <c r="J1" s="827" t="s">
        <v>891</v>
      </c>
    </row>
    <row r="2" spans="1:11" s="300" customFormat="1" ht="15" customHeight="1">
      <c r="A2" s="1421" t="s">
        <v>489</v>
      </c>
      <c r="B2" s="1421"/>
      <c r="C2" s="1421"/>
      <c r="D2" s="1421"/>
      <c r="E2" s="1421"/>
      <c r="F2" s="1421"/>
      <c r="G2" s="1421"/>
      <c r="H2" s="1421"/>
      <c r="I2" s="1421"/>
      <c r="J2" s="1421"/>
    </row>
    <row r="3" spans="1:11" s="300" customFormat="1">
      <c r="A3" s="1421" t="s">
        <v>494</v>
      </c>
      <c r="B3" s="1421"/>
      <c r="C3" s="1421"/>
      <c r="D3" s="1421"/>
      <c r="E3" s="1421"/>
      <c r="F3" s="1421"/>
      <c r="G3" s="1421"/>
      <c r="H3" s="1421"/>
      <c r="I3" s="1421"/>
      <c r="J3" s="1421"/>
    </row>
    <row r="4" spans="1:11" s="300" customFormat="1" ht="15" customHeight="1">
      <c r="A4" s="1422" t="str">
        <f>+'Attachment H'!D5</f>
        <v>Gridliance High Plains LLC</v>
      </c>
      <c r="B4" s="1422"/>
      <c r="C4" s="1422"/>
      <c r="D4" s="1422"/>
      <c r="E4" s="1422"/>
      <c r="F4" s="1422"/>
      <c r="G4" s="1422"/>
      <c r="H4" s="1422"/>
      <c r="I4" s="1422"/>
      <c r="J4" s="1422"/>
      <c r="K4" s="304"/>
    </row>
    <row r="5" spans="1:11" s="300" customFormat="1">
      <c r="A5" s="581"/>
      <c r="B5" s="304"/>
      <c r="C5" s="304"/>
      <c r="D5" s="304"/>
      <c r="E5" s="304"/>
      <c r="F5" s="338"/>
      <c r="G5" s="304"/>
      <c r="H5" s="304"/>
      <c r="I5" s="304"/>
      <c r="J5" s="304"/>
      <c r="K5" s="304"/>
    </row>
    <row r="6" spans="1:11" s="300" customFormat="1">
      <c r="A6" s="581"/>
      <c r="B6" s="304" t="s">
        <v>650</v>
      </c>
      <c r="C6" s="304"/>
      <c r="D6" s="304"/>
      <c r="E6" s="304"/>
      <c r="F6" s="338"/>
      <c r="G6" s="304"/>
      <c r="H6" s="304"/>
      <c r="I6" s="304"/>
      <c r="J6" s="304"/>
      <c r="K6" s="304"/>
    </row>
    <row r="7" spans="1:11" s="300" customFormat="1">
      <c r="A7" s="581"/>
      <c r="B7" s="304" t="s">
        <v>163</v>
      </c>
      <c r="C7" s="304"/>
      <c r="D7" s="304"/>
      <c r="E7" s="304"/>
      <c r="F7" s="338"/>
      <c r="G7" s="304"/>
      <c r="H7" s="304"/>
      <c r="I7" s="304"/>
      <c r="J7" s="304"/>
      <c r="K7" s="304"/>
    </row>
    <row r="8" spans="1:11" s="300" customFormat="1">
      <c r="A8" s="581"/>
      <c r="B8" s="304" t="s">
        <v>164</v>
      </c>
      <c r="C8" s="304"/>
      <c r="D8" s="304"/>
      <c r="E8" s="304"/>
      <c r="F8" s="338"/>
      <c r="G8" s="304"/>
      <c r="H8" s="304"/>
      <c r="I8" s="304"/>
      <c r="J8" s="304"/>
      <c r="K8" s="304"/>
    </row>
    <row r="9" spans="1:11" s="300" customFormat="1">
      <c r="A9" s="581"/>
      <c r="B9" s="304"/>
      <c r="C9" s="304"/>
      <c r="D9" s="304"/>
      <c r="E9" s="304"/>
      <c r="F9" s="338"/>
      <c r="G9" s="304"/>
      <c r="H9" s="304"/>
      <c r="I9" s="304"/>
      <c r="J9" s="304"/>
      <c r="K9" s="304"/>
    </row>
    <row r="10" spans="1:11" s="300" customFormat="1" ht="13.5" thickBot="1">
      <c r="A10" s="479"/>
      <c r="B10" s="304" t="s">
        <v>839</v>
      </c>
      <c r="C10" s="304"/>
      <c r="D10" s="304"/>
      <c r="E10" s="304"/>
      <c r="F10" s="304"/>
      <c r="G10" s="304"/>
      <c r="H10" s="304"/>
      <c r="I10" s="304"/>
      <c r="J10" s="304"/>
      <c r="K10" s="304"/>
    </row>
    <row r="11" spans="1:11" s="300" customFormat="1">
      <c r="A11" s="479"/>
      <c r="B11" s="339"/>
      <c r="C11" s="307"/>
      <c r="D11" s="307"/>
      <c r="E11" s="307"/>
      <c r="F11" s="319"/>
      <c r="G11" s="304"/>
      <c r="H11" s="304"/>
      <c r="I11" s="304"/>
      <c r="J11" s="304"/>
      <c r="K11" s="304"/>
    </row>
    <row r="12" spans="1:11" s="300" customFormat="1" ht="13.5" thickBot="1">
      <c r="A12" s="479">
        <v>1</v>
      </c>
      <c r="B12" s="311" t="s">
        <v>108</v>
      </c>
      <c r="C12" s="340"/>
      <c r="D12" s="340"/>
      <c r="E12" s="340"/>
      <c r="F12" s="341">
        <v>0</v>
      </c>
      <c r="G12" s="304"/>
      <c r="H12" s="1423"/>
      <c r="I12" s="1423"/>
      <c r="J12" s="304"/>
      <c r="K12" s="304"/>
    </row>
    <row r="13" spans="1:11" s="300" customFormat="1" ht="13.5" thickBot="1">
      <c r="A13" s="479"/>
      <c r="B13" s="755" t="s">
        <v>840</v>
      </c>
      <c r="D13" s="304"/>
      <c r="E13" s="304"/>
      <c r="F13" s="342"/>
      <c r="G13" s="304"/>
      <c r="H13" s="343"/>
      <c r="I13" s="301"/>
      <c r="J13" s="304"/>
      <c r="K13" s="304"/>
    </row>
    <row r="14" spans="1:11" s="300" customFormat="1">
      <c r="A14" s="479">
        <v>2</v>
      </c>
      <c r="B14" s="339" t="s">
        <v>651</v>
      </c>
      <c r="C14" s="307"/>
      <c r="D14" s="307"/>
      <c r="E14" s="307"/>
      <c r="F14" s="302" t="e">
        <f>ROUND(XIRR(J55:J71,B55:B71,0.08),4)</f>
        <v>#NUM!</v>
      </c>
      <c r="G14" s="477"/>
      <c r="H14" s="303"/>
      <c r="I14" s="303"/>
      <c r="J14" s="304"/>
      <c r="K14" s="304"/>
    </row>
    <row r="15" spans="1:11" s="300" customFormat="1">
      <c r="A15" s="479">
        <f>+A14+1</f>
        <v>3</v>
      </c>
      <c r="B15" s="344" t="s">
        <v>652</v>
      </c>
      <c r="C15" s="304"/>
      <c r="D15" s="304"/>
      <c r="E15" s="304"/>
      <c r="F15" s="345"/>
      <c r="G15" s="304"/>
      <c r="H15" s="303"/>
      <c r="I15" s="303"/>
      <c r="J15" s="325"/>
    </row>
    <row r="16" spans="1:11" s="300" customFormat="1">
      <c r="A16" s="479">
        <f t="shared" ref="A16:A78" si="0">+A15+1</f>
        <v>4</v>
      </c>
      <c r="B16" s="344"/>
      <c r="C16" s="304"/>
      <c r="D16" s="304"/>
      <c r="E16" s="304"/>
      <c r="F16" s="346"/>
      <c r="G16" s="304"/>
      <c r="H16" s="303"/>
      <c r="I16" s="303"/>
      <c r="J16" s="325"/>
    </row>
    <row r="17" spans="1:12" s="300" customFormat="1">
      <c r="A17" s="479">
        <f t="shared" si="0"/>
        <v>5</v>
      </c>
      <c r="B17" s="344"/>
      <c r="C17" s="304"/>
      <c r="D17" s="304"/>
      <c r="E17" s="304"/>
      <c r="F17" s="346"/>
      <c r="G17" s="304"/>
      <c r="H17" s="304"/>
      <c r="I17" s="304"/>
      <c r="J17" s="304"/>
      <c r="K17" s="347"/>
    </row>
    <row r="18" spans="1:12" s="300" customFormat="1">
      <c r="A18" s="479">
        <f t="shared" si="0"/>
        <v>6</v>
      </c>
      <c r="B18" s="344" t="s">
        <v>109</v>
      </c>
      <c r="C18" s="305"/>
      <c r="D18" s="304"/>
      <c r="E18" s="304"/>
      <c r="F18" s="346"/>
      <c r="G18" s="304"/>
      <c r="H18" s="304"/>
      <c r="J18" s="350"/>
      <c r="K18" s="304"/>
    </row>
    <row r="19" spans="1:12" s="300" customFormat="1">
      <c r="A19" s="479">
        <f t="shared" si="0"/>
        <v>7</v>
      </c>
      <c r="B19" s="344"/>
      <c r="C19" s="305"/>
      <c r="D19" s="304"/>
      <c r="E19" s="304"/>
      <c r="F19" s="346"/>
      <c r="G19" s="304"/>
      <c r="H19" s="304"/>
      <c r="I19" s="304"/>
      <c r="J19" s="304"/>
      <c r="K19" s="304"/>
    </row>
    <row r="20" spans="1:12" s="300" customFormat="1" ht="19.5" customHeight="1" thickBot="1">
      <c r="A20" s="479">
        <f t="shared" si="0"/>
        <v>8</v>
      </c>
      <c r="B20" s="311"/>
      <c r="C20" s="306"/>
      <c r="D20" s="340"/>
      <c r="E20" s="340"/>
      <c r="F20" s="348"/>
      <c r="G20" s="304"/>
      <c r="H20" s="304"/>
      <c r="I20" s="304"/>
      <c r="J20" s="304"/>
      <c r="K20" s="304"/>
    </row>
    <row r="21" spans="1:12" s="300" customFormat="1">
      <c r="A21" s="479"/>
      <c r="B21" s="337"/>
      <c r="D21" s="304"/>
      <c r="E21" s="304"/>
      <c r="F21" s="349"/>
      <c r="G21" s="304"/>
      <c r="H21" s="304"/>
      <c r="I21" s="304"/>
      <c r="J21" s="304"/>
      <c r="K21" s="304"/>
    </row>
    <row r="22" spans="1:12" s="300" customFormat="1" ht="13.5" thickBot="1">
      <c r="A22" s="479"/>
      <c r="B22" s="304" t="s">
        <v>841</v>
      </c>
      <c r="D22" s="304"/>
      <c r="E22" s="304"/>
      <c r="F22" s="350"/>
      <c r="G22" s="304"/>
      <c r="H22" s="304"/>
      <c r="I22" s="304"/>
      <c r="J22" s="304"/>
      <c r="K22" s="304"/>
    </row>
    <row r="23" spans="1:12" s="300" customFormat="1">
      <c r="A23" s="479">
        <f>+A20+1</f>
        <v>9</v>
      </c>
      <c r="B23" s="351"/>
      <c r="C23" s="307"/>
      <c r="D23" s="307"/>
      <c r="E23" s="307"/>
      <c r="F23" s="352"/>
      <c r="G23" s="755"/>
      <c r="H23" s="755"/>
      <c r="I23" s="755"/>
      <c r="J23" s="755"/>
      <c r="K23" s="304"/>
    </row>
    <row r="24" spans="1:12" s="300" customFormat="1">
      <c r="A24" s="479">
        <f t="shared" si="0"/>
        <v>10</v>
      </c>
      <c r="B24" s="344" t="s">
        <v>539</v>
      </c>
      <c r="C24" s="755"/>
      <c r="D24" s="755"/>
      <c r="E24" s="305" t="s">
        <v>653</v>
      </c>
      <c r="F24" s="582" t="s">
        <v>19</v>
      </c>
      <c r="G24" s="755"/>
      <c r="H24" s="755"/>
      <c r="I24" s="755"/>
      <c r="J24" s="755"/>
      <c r="K24" s="304"/>
    </row>
    <row r="25" spans="1:12" s="300" customFormat="1">
      <c r="A25" s="479">
        <f t="shared" si="0"/>
        <v>11</v>
      </c>
      <c r="B25" s="583" t="s">
        <v>110</v>
      </c>
      <c r="C25" s="584"/>
      <c r="D25" s="584"/>
      <c r="E25" s="585"/>
      <c r="F25" s="586"/>
      <c r="G25" s="1419"/>
      <c r="H25" s="1420"/>
      <c r="I25" s="1420"/>
      <c r="J25" s="478"/>
      <c r="K25" s="304"/>
    </row>
    <row r="26" spans="1:12" s="300" customFormat="1">
      <c r="A26" s="479">
        <f t="shared" si="0"/>
        <v>12</v>
      </c>
      <c r="B26" s="583" t="s">
        <v>137</v>
      </c>
      <c r="C26" s="584"/>
      <c r="D26" s="584"/>
      <c r="E26" s="795"/>
      <c r="F26" s="586"/>
      <c r="G26" s="791"/>
      <c r="H26" s="354"/>
      <c r="I26" s="354"/>
      <c r="J26" s="755"/>
      <c r="K26" s="304"/>
      <c r="L26" s="587"/>
    </row>
    <row r="27" spans="1:12" s="300" customFormat="1">
      <c r="A27" s="479">
        <f t="shared" si="0"/>
        <v>13</v>
      </c>
      <c r="B27" s="583" t="s">
        <v>136</v>
      </c>
      <c r="C27" s="584"/>
      <c r="D27" s="584"/>
      <c r="E27" s="585"/>
      <c r="F27" s="586"/>
      <c r="G27" s="791"/>
      <c r="H27" s="354"/>
      <c r="I27" s="354"/>
      <c r="J27" s="480"/>
      <c r="K27" s="304"/>
    </row>
    <row r="28" spans="1:12" s="300" customFormat="1">
      <c r="A28" s="479">
        <f t="shared" si="0"/>
        <v>14</v>
      </c>
      <c r="B28" s="583" t="s">
        <v>135</v>
      </c>
      <c r="C28" s="584"/>
      <c r="D28" s="584"/>
      <c r="E28" s="588">
        <v>0</v>
      </c>
      <c r="F28" s="792">
        <f>E28</f>
        <v>0</v>
      </c>
      <c r="G28" s="791"/>
      <c r="H28" s="755"/>
      <c r="I28" s="755"/>
      <c r="J28" s="755"/>
      <c r="K28" s="304"/>
    </row>
    <row r="29" spans="1:12" s="300" customFormat="1">
      <c r="A29" s="479">
        <f t="shared" si="0"/>
        <v>15</v>
      </c>
      <c r="B29" s="583" t="s">
        <v>134</v>
      </c>
      <c r="C29" s="588"/>
      <c r="D29" s="584"/>
      <c r="E29" s="589">
        <v>0</v>
      </c>
      <c r="F29" s="792">
        <v>0</v>
      </c>
      <c r="G29" s="791"/>
      <c r="H29" s="754"/>
      <c r="I29" s="354"/>
      <c r="J29" s="755"/>
      <c r="K29" s="304"/>
    </row>
    <row r="30" spans="1:12" s="300" customFormat="1">
      <c r="A30" s="479" t="s">
        <v>643</v>
      </c>
      <c r="B30" s="583"/>
      <c r="C30" s="588"/>
      <c r="D30" s="584"/>
      <c r="E30" s="589">
        <v>0</v>
      </c>
      <c r="F30" s="793">
        <v>0</v>
      </c>
      <c r="G30" s="791"/>
      <c r="H30" s="754"/>
      <c r="I30" s="354"/>
      <c r="J30" s="755"/>
      <c r="K30" s="304"/>
    </row>
    <row r="31" spans="1:12" s="300" customFormat="1" ht="13.5" thickBot="1">
      <c r="A31" s="479">
        <f>+A29+1</f>
        <v>16</v>
      </c>
      <c r="B31" s="353" t="s">
        <v>111</v>
      </c>
      <c r="C31" s="355"/>
      <c r="D31" s="755"/>
      <c r="E31" s="590"/>
      <c r="F31" s="591">
        <f>SUM(F25:F29)</f>
        <v>0</v>
      </c>
      <c r="G31" s="791"/>
      <c r="H31" s="755"/>
      <c r="I31" s="755"/>
      <c r="J31" s="755"/>
      <c r="K31" s="304"/>
    </row>
    <row r="32" spans="1:12" s="300" customFormat="1" ht="14.25" thickTop="1" thickBot="1">
      <c r="A32" s="479"/>
      <c r="B32" s="310"/>
      <c r="C32" s="360"/>
      <c r="D32" s="340"/>
      <c r="E32" s="340"/>
      <c r="F32" s="361"/>
      <c r="G32" s="791"/>
      <c r="H32" s="755"/>
      <c r="I32" s="755"/>
      <c r="J32" s="478"/>
      <c r="K32" s="304"/>
    </row>
    <row r="33" spans="1:11" s="300" customFormat="1">
      <c r="A33" s="479">
        <f>+A31+1</f>
        <v>17</v>
      </c>
      <c r="B33" s="592"/>
      <c r="C33" s="593"/>
      <c r="D33" s="594"/>
      <c r="E33" s="594"/>
      <c r="F33" s="595"/>
      <c r="G33" s="791"/>
      <c r="H33" s="755"/>
      <c r="I33" s="755"/>
      <c r="J33" s="356"/>
      <c r="K33" s="304"/>
    </row>
    <row r="34" spans="1:11" s="300" customFormat="1">
      <c r="A34" s="479">
        <f t="shared" si="0"/>
        <v>18</v>
      </c>
      <c r="B34" s="596" t="s">
        <v>138</v>
      </c>
      <c r="C34" s="588"/>
      <c r="D34" s="584"/>
      <c r="E34" s="794">
        <v>0</v>
      </c>
      <c r="F34" s="792">
        <v>0</v>
      </c>
      <c r="G34" s="791"/>
      <c r="H34" s="755"/>
      <c r="I34" s="755"/>
      <c r="J34" s="356"/>
      <c r="K34" s="304"/>
    </row>
    <row r="35" spans="1:11" s="300" customFormat="1">
      <c r="A35" s="479">
        <f t="shared" si="0"/>
        <v>19</v>
      </c>
      <c r="B35" s="596" t="s">
        <v>139</v>
      </c>
      <c r="C35" s="588"/>
      <c r="D35" s="584"/>
      <c r="E35" s="534">
        <v>0</v>
      </c>
      <c r="F35" s="792">
        <v>0</v>
      </c>
      <c r="G35" s="791"/>
      <c r="H35" s="755"/>
      <c r="I35" s="755"/>
      <c r="J35" s="356"/>
      <c r="K35" s="304"/>
    </row>
    <row r="36" spans="1:11" s="300" customFormat="1">
      <c r="A36" s="479">
        <v>21</v>
      </c>
      <c r="B36" s="596" t="s">
        <v>133</v>
      </c>
      <c r="C36" s="588"/>
      <c r="D36" s="584"/>
      <c r="E36" s="589"/>
      <c r="F36" s="597">
        <f>+E36</f>
        <v>0</v>
      </c>
      <c r="G36" s="791"/>
      <c r="H36" s="755"/>
      <c r="I36" s="755"/>
      <c r="J36" s="356"/>
      <c r="K36" s="304"/>
    </row>
    <row r="37" spans="1:11" s="300" customFormat="1" ht="13.5" thickBot="1">
      <c r="A37" s="479" t="s">
        <v>654</v>
      </c>
      <c r="B37" s="598"/>
      <c r="C37" s="599"/>
      <c r="D37" s="600"/>
      <c r="E37" s="601"/>
      <c r="F37" s="481"/>
      <c r="G37" s="791"/>
      <c r="H37" s="357"/>
      <c r="I37" s="354"/>
      <c r="J37" s="754"/>
      <c r="K37" s="304"/>
    </row>
    <row r="38" spans="1:11" s="300" customFormat="1">
      <c r="A38" s="479"/>
      <c r="B38" s="337"/>
      <c r="C38" s="338"/>
      <c r="D38" s="755"/>
      <c r="E38" s="482"/>
      <c r="F38" s="338"/>
      <c r="G38" s="791"/>
      <c r="H38" s="755"/>
      <c r="I38" s="755"/>
      <c r="J38" s="755"/>
      <c r="K38" s="304"/>
    </row>
    <row r="39" spans="1:11" s="300" customFormat="1" ht="13.5" thickBot="1">
      <c r="A39" s="479"/>
      <c r="B39" s="755" t="s">
        <v>842</v>
      </c>
      <c r="C39" s="338"/>
      <c r="D39" s="755"/>
      <c r="E39" s="755"/>
      <c r="F39" s="755"/>
      <c r="G39" s="755"/>
      <c r="H39" s="755"/>
      <c r="I39" s="755"/>
      <c r="J39" s="755"/>
      <c r="K39" s="304"/>
    </row>
    <row r="40" spans="1:11" s="300" customFormat="1" ht="13.5" thickBot="1">
      <c r="A40" s="479">
        <v>22</v>
      </c>
      <c r="B40" s="308"/>
      <c r="C40" s="309">
        <v>2015</v>
      </c>
      <c r="D40" s="309">
        <f t="shared" ref="D40:I40" si="1">+C40+1</f>
        <v>2016</v>
      </c>
      <c r="E40" s="309">
        <f t="shared" si="1"/>
        <v>2017</v>
      </c>
      <c r="F40" s="309">
        <f t="shared" si="1"/>
        <v>2018</v>
      </c>
      <c r="G40" s="309">
        <f t="shared" si="1"/>
        <v>2019</v>
      </c>
      <c r="H40" s="309">
        <f t="shared" si="1"/>
        <v>2020</v>
      </c>
      <c r="I40" s="309">
        <f t="shared" si="1"/>
        <v>2021</v>
      </c>
      <c r="J40" s="754"/>
    </row>
    <row r="41" spans="1:11" s="300" customFormat="1" ht="13.5" thickBot="1">
      <c r="A41" s="479">
        <f t="shared" si="0"/>
        <v>23</v>
      </c>
      <c r="B41" s="310" t="s">
        <v>540</v>
      </c>
      <c r="C41" s="746"/>
      <c r="D41" s="746"/>
      <c r="E41" s="746"/>
      <c r="F41" s="746"/>
      <c r="G41" s="746"/>
      <c r="H41" s="746"/>
      <c r="I41" s="746"/>
      <c r="J41" s="754"/>
    </row>
    <row r="42" spans="1:11" s="300" customFormat="1" ht="13.5" thickBot="1">
      <c r="A42" s="479">
        <f t="shared" si="0"/>
        <v>24</v>
      </c>
      <c r="B42" s="310" t="s">
        <v>132</v>
      </c>
      <c r="C42" s="746"/>
      <c r="D42" s="746"/>
      <c r="E42" s="746"/>
      <c r="F42" s="746"/>
      <c r="G42" s="746"/>
      <c r="H42" s="746"/>
      <c r="I42" s="746"/>
      <c r="J42" s="754"/>
    </row>
    <row r="43" spans="1:11" s="300" customFormat="1" ht="13.5" thickBot="1">
      <c r="A43" s="479">
        <f t="shared" si="0"/>
        <v>25</v>
      </c>
      <c r="B43" s="311" t="s">
        <v>112</v>
      </c>
      <c r="C43" s="483">
        <f>SUM(C41:C42)</f>
        <v>0</v>
      </c>
      <c r="D43" s="483">
        <f t="shared" ref="D43:I43" si="2">SUM(D41:D42)</f>
        <v>0</v>
      </c>
      <c r="E43" s="483">
        <f t="shared" si="2"/>
        <v>0</v>
      </c>
      <c r="F43" s="483">
        <f t="shared" si="2"/>
        <v>0</v>
      </c>
      <c r="G43" s="483">
        <f t="shared" si="2"/>
        <v>0</v>
      </c>
      <c r="H43" s="483">
        <f t="shared" si="2"/>
        <v>0</v>
      </c>
      <c r="I43" s="483">
        <f t="shared" si="2"/>
        <v>0</v>
      </c>
      <c r="J43" s="754"/>
    </row>
    <row r="44" spans="1:11" s="300" customFormat="1">
      <c r="A44" s="479"/>
      <c r="B44" s="754"/>
      <c r="C44" s="754"/>
      <c r="D44" s="754"/>
      <c r="E44" s="754"/>
      <c r="F44" s="754"/>
      <c r="G44" s="754"/>
      <c r="H44" s="754"/>
      <c r="I44" s="754"/>
      <c r="J44" s="754"/>
    </row>
    <row r="45" spans="1:11" s="300" customFormat="1" ht="13.5" thickBot="1">
      <c r="A45" s="479"/>
      <c r="B45" s="754" t="s">
        <v>843</v>
      </c>
      <c r="C45" s="754"/>
      <c r="D45" s="754"/>
      <c r="E45" s="754"/>
      <c r="F45" s="754"/>
      <c r="G45" s="754"/>
      <c r="H45" s="754"/>
      <c r="I45" s="754"/>
      <c r="J45" s="754"/>
    </row>
    <row r="46" spans="1:11" s="300" customFormat="1">
      <c r="A46" s="479">
        <f>+A43+1</f>
        <v>26</v>
      </c>
      <c r="B46" s="312" t="s">
        <v>94</v>
      </c>
      <c r="C46" s="313" t="s">
        <v>93</v>
      </c>
      <c r="D46" s="313" t="s">
        <v>113</v>
      </c>
      <c r="E46" s="313" t="s">
        <v>114</v>
      </c>
      <c r="F46" s="313" t="s">
        <v>115</v>
      </c>
      <c r="G46" s="313" t="s">
        <v>116</v>
      </c>
      <c r="H46" s="313" t="s">
        <v>117</v>
      </c>
      <c r="I46" s="313" t="s">
        <v>118</v>
      </c>
      <c r="J46" s="314" t="s">
        <v>119</v>
      </c>
    </row>
    <row r="47" spans="1:11" s="300" customFormat="1" ht="51" customHeight="1">
      <c r="A47" s="479">
        <f t="shared" si="0"/>
        <v>27</v>
      </c>
      <c r="B47" s="315" t="s">
        <v>96</v>
      </c>
      <c r="C47" s="305"/>
      <c r="D47" s="316" t="s">
        <v>655</v>
      </c>
      <c r="E47" s="316" t="s">
        <v>120</v>
      </c>
      <c r="F47" s="316" t="s">
        <v>121</v>
      </c>
      <c r="G47" s="316" t="s">
        <v>656</v>
      </c>
      <c r="H47" s="316" t="s">
        <v>122</v>
      </c>
      <c r="I47" s="316" t="s">
        <v>167</v>
      </c>
      <c r="J47" s="317" t="s">
        <v>123</v>
      </c>
    </row>
    <row r="48" spans="1:11" s="300" customFormat="1" ht="27.75" customHeight="1" thickBot="1">
      <c r="A48" s="479">
        <f t="shared" si="0"/>
        <v>28</v>
      </c>
      <c r="B48" s="318"/>
      <c r="C48" s="306"/>
      <c r="D48" s="602" t="s">
        <v>657</v>
      </c>
      <c r="E48" s="602" t="s">
        <v>657</v>
      </c>
      <c r="F48" s="602" t="s">
        <v>658</v>
      </c>
      <c r="G48" s="602" t="s">
        <v>659</v>
      </c>
      <c r="H48" s="602" t="s">
        <v>660</v>
      </c>
      <c r="I48" s="602" t="s">
        <v>661</v>
      </c>
      <c r="J48" s="603" t="s">
        <v>124</v>
      </c>
    </row>
    <row r="49" spans="1:12" s="300" customFormat="1">
      <c r="A49" s="479">
        <f t="shared" si="0"/>
        <v>29</v>
      </c>
      <c r="B49" s="312"/>
      <c r="C49" s="313"/>
      <c r="D49" s="307"/>
      <c r="E49" s="307"/>
      <c r="F49" s="307"/>
      <c r="G49" s="307"/>
      <c r="H49" s="307"/>
      <c r="I49" s="307"/>
      <c r="J49" s="319"/>
    </row>
    <row r="50" spans="1:12" s="300" customFormat="1">
      <c r="A50" s="479">
        <f t="shared" si="0"/>
        <v>30</v>
      </c>
      <c r="B50" s="519"/>
      <c r="C50" s="520"/>
      <c r="D50" s="604"/>
      <c r="E50" s="584"/>
      <c r="F50" s="755"/>
      <c r="G50" s="755"/>
      <c r="H50" s="755"/>
      <c r="I50" s="755"/>
      <c r="J50" s="358"/>
    </row>
    <row r="51" spans="1:12" s="300" customFormat="1">
      <c r="A51" s="479">
        <f t="shared" si="0"/>
        <v>31</v>
      </c>
      <c r="B51" s="519"/>
      <c r="C51" s="521"/>
      <c r="D51" s="604"/>
      <c r="E51" s="588"/>
      <c r="F51" s="355">
        <f>+D51*0.4</f>
        <v>0</v>
      </c>
      <c r="G51" s="484">
        <v>0</v>
      </c>
      <c r="H51" s="359"/>
      <c r="I51" s="355"/>
      <c r="J51" s="358">
        <f>E51-G51-H51-I51</f>
        <v>0</v>
      </c>
    </row>
    <row r="52" spans="1:12" s="300" customFormat="1">
      <c r="A52" s="479">
        <f t="shared" si="0"/>
        <v>32</v>
      </c>
      <c r="B52" s="519"/>
      <c r="C52" s="521"/>
      <c r="D52" s="604"/>
      <c r="E52" s="588"/>
      <c r="F52" s="355">
        <f>SUM($E$51:E52)</f>
        <v>0</v>
      </c>
      <c r="G52" s="355">
        <f>F51*SUMIF($C$40:$I$40,YEAR(B51),$C$43:$I$43)*((B52-B51)/365)</f>
        <v>0</v>
      </c>
      <c r="H52" s="355"/>
      <c r="I52" s="355"/>
      <c r="J52" s="358">
        <f>E52-G52-H52-I52</f>
        <v>0</v>
      </c>
      <c r="L52" s="134"/>
    </row>
    <row r="53" spans="1:12" s="300" customFormat="1">
      <c r="A53" s="479">
        <f t="shared" si="0"/>
        <v>33</v>
      </c>
      <c r="B53" s="519"/>
      <c r="C53" s="521"/>
      <c r="D53" s="604"/>
      <c r="E53" s="588"/>
      <c r="F53" s="355">
        <f>SUM($E$51:E53)</f>
        <v>0</v>
      </c>
      <c r="G53" s="355">
        <f>F52*SUMIF($C$40:$I$40,YEAR(B52),$C$43:$I$43)*((B53-B52)/365)</f>
        <v>0</v>
      </c>
      <c r="H53" s="355"/>
      <c r="I53" s="355"/>
      <c r="J53" s="358">
        <f t="shared" ref="J53:J66" si="3">E53-G53-H53-I53</f>
        <v>0</v>
      </c>
      <c r="K53" s="320"/>
      <c r="L53" s="134"/>
    </row>
    <row r="54" spans="1:12" s="300" customFormat="1">
      <c r="A54" s="479">
        <f t="shared" si="0"/>
        <v>34</v>
      </c>
      <c r="B54" s="519"/>
      <c r="C54" s="521"/>
      <c r="D54" s="604"/>
      <c r="E54" s="588"/>
      <c r="F54" s="355">
        <f>SUM($E$51:E54)</f>
        <v>0</v>
      </c>
      <c r="G54" s="355">
        <f t="shared" ref="G54:G65" si="4">F53*SUMIF($C$40:$I$40,YEAR(B53),$C$43:$I$43)*((B54-B53)/365)</f>
        <v>0</v>
      </c>
      <c r="H54" s="359"/>
      <c r="I54" s="355"/>
      <c r="J54" s="358">
        <f t="shared" si="3"/>
        <v>0</v>
      </c>
      <c r="K54" s="320"/>
      <c r="L54" s="134"/>
    </row>
    <row r="55" spans="1:12" s="300" customFormat="1">
      <c r="A55" s="479">
        <f t="shared" si="0"/>
        <v>35</v>
      </c>
      <c r="B55" s="519"/>
      <c r="C55" s="521"/>
      <c r="D55" s="604"/>
      <c r="E55" s="588"/>
      <c r="F55" s="355">
        <f>SUM($E$51:E55)</f>
        <v>0</v>
      </c>
      <c r="G55" s="355">
        <f t="shared" si="4"/>
        <v>0</v>
      </c>
      <c r="H55" s="355">
        <f>F31/1000</f>
        <v>0</v>
      </c>
      <c r="I55" s="355">
        <f>($F$12/1000-F54)*$E$36/4</f>
        <v>0</v>
      </c>
      <c r="J55" s="358">
        <f t="shared" si="3"/>
        <v>0</v>
      </c>
      <c r="K55" s="320"/>
      <c r="L55" s="134"/>
    </row>
    <row r="56" spans="1:12" s="300" customFormat="1">
      <c r="A56" s="479">
        <f t="shared" si="0"/>
        <v>36</v>
      </c>
      <c r="B56" s="519"/>
      <c r="C56" s="521"/>
      <c r="D56" s="604"/>
      <c r="E56" s="588"/>
      <c r="F56" s="355">
        <f>SUM($E$51:E56)</f>
        <v>0</v>
      </c>
      <c r="G56" s="355">
        <f t="shared" si="4"/>
        <v>0</v>
      </c>
      <c r="H56" s="355"/>
      <c r="I56" s="355">
        <f>($F$12/1000-F55)*$E$36/4+$F$35/1000+$F$34/1000</f>
        <v>0</v>
      </c>
      <c r="J56" s="358">
        <f t="shared" si="3"/>
        <v>0</v>
      </c>
      <c r="K56" s="320"/>
      <c r="L56" s="134"/>
    </row>
    <row r="57" spans="1:12" s="300" customFormat="1">
      <c r="A57" s="479">
        <f t="shared" si="0"/>
        <v>37</v>
      </c>
      <c r="B57" s="519"/>
      <c r="C57" s="521"/>
      <c r="D57" s="604"/>
      <c r="E57" s="588"/>
      <c r="F57" s="355">
        <f>SUM($E$51:E57)</f>
        <v>0</v>
      </c>
      <c r="G57" s="355">
        <f t="shared" si="4"/>
        <v>0</v>
      </c>
      <c r="H57" s="355"/>
      <c r="I57" s="355">
        <f t="shared" ref="I57:I71" si="5">($F$12/1000-F56)*$E$36/4+$F$35/1000+$F$34/1000</f>
        <v>0</v>
      </c>
      <c r="J57" s="358">
        <f t="shared" si="3"/>
        <v>0</v>
      </c>
      <c r="K57" s="320"/>
      <c r="L57" s="134"/>
    </row>
    <row r="58" spans="1:12" s="300" customFormat="1">
      <c r="A58" s="479">
        <f t="shared" si="0"/>
        <v>38</v>
      </c>
      <c r="B58" s="519"/>
      <c r="C58" s="521"/>
      <c r="D58" s="604"/>
      <c r="E58" s="588"/>
      <c r="F58" s="355">
        <f>SUM($E$51:E58)</f>
        <v>0</v>
      </c>
      <c r="G58" s="355">
        <f t="shared" si="4"/>
        <v>0</v>
      </c>
      <c r="H58" s="355"/>
      <c r="I58" s="355">
        <f t="shared" si="5"/>
        <v>0</v>
      </c>
      <c r="J58" s="358">
        <f t="shared" si="3"/>
        <v>0</v>
      </c>
      <c r="K58" s="320"/>
      <c r="L58" s="134"/>
    </row>
    <row r="59" spans="1:12" s="300" customFormat="1">
      <c r="A59" s="479">
        <f t="shared" si="0"/>
        <v>39</v>
      </c>
      <c r="B59" s="519"/>
      <c r="C59" s="521"/>
      <c r="D59" s="604"/>
      <c r="E59" s="588"/>
      <c r="F59" s="355">
        <f>SUM($E$51:E59)</f>
        <v>0</v>
      </c>
      <c r="G59" s="355">
        <f t="shared" si="4"/>
        <v>0</v>
      </c>
      <c r="H59" s="355"/>
      <c r="I59" s="355">
        <f t="shared" si="5"/>
        <v>0</v>
      </c>
      <c r="J59" s="358">
        <f t="shared" si="3"/>
        <v>0</v>
      </c>
      <c r="K59" s="320"/>
      <c r="L59" s="134"/>
    </row>
    <row r="60" spans="1:12" s="300" customFormat="1">
      <c r="A60" s="479">
        <f t="shared" si="0"/>
        <v>40</v>
      </c>
      <c r="B60" s="519"/>
      <c r="C60" s="521"/>
      <c r="D60" s="604"/>
      <c r="E60" s="588"/>
      <c r="F60" s="355">
        <f>SUM($E$51:E60)</f>
        <v>0</v>
      </c>
      <c r="G60" s="355">
        <f t="shared" si="4"/>
        <v>0</v>
      </c>
      <c r="H60" s="355"/>
      <c r="I60" s="355">
        <f t="shared" si="5"/>
        <v>0</v>
      </c>
      <c r="J60" s="358">
        <f t="shared" si="3"/>
        <v>0</v>
      </c>
      <c r="K60" s="320"/>
      <c r="L60" s="134"/>
    </row>
    <row r="61" spans="1:12" s="300" customFormat="1">
      <c r="A61" s="479">
        <f t="shared" si="0"/>
        <v>41</v>
      </c>
      <c r="B61" s="519"/>
      <c r="C61" s="521"/>
      <c r="D61" s="604"/>
      <c r="E61" s="588"/>
      <c r="F61" s="355">
        <f>SUM($E$51:E61)</f>
        <v>0</v>
      </c>
      <c r="G61" s="355">
        <f t="shared" si="4"/>
        <v>0</v>
      </c>
      <c r="H61" s="355"/>
      <c r="I61" s="355">
        <f t="shared" si="5"/>
        <v>0</v>
      </c>
      <c r="J61" s="358">
        <f t="shared" si="3"/>
        <v>0</v>
      </c>
      <c r="K61" s="320"/>
      <c r="L61" s="134"/>
    </row>
    <row r="62" spans="1:12" s="300" customFormat="1">
      <c r="A62" s="479">
        <f t="shared" si="0"/>
        <v>42</v>
      </c>
      <c r="B62" s="519"/>
      <c r="C62" s="521"/>
      <c r="D62" s="604"/>
      <c r="E62" s="588"/>
      <c r="F62" s="355">
        <f>SUM($E$51:E62)</f>
        <v>0</v>
      </c>
      <c r="G62" s="355">
        <f t="shared" si="4"/>
        <v>0</v>
      </c>
      <c r="H62" s="355"/>
      <c r="I62" s="355">
        <f t="shared" si="5"/>
        <v>0</v>
      </c>
      <c r="J62" s="358">
        <f t="shared" si="3"/>
        <v>0</v>
      </c>
      <c r="K62" s="320"/>
      <c r="L62" s="134"/>
    </row>
    <row r="63" spans="1:12" s="300" customFormat="1">
      <c r="A63" s="479">
        <f t="shared" si="0"/>
        <v>43</v>
      </c>
      <c r="B63" s="519"/>
      <c r="C63" s="521"/>
      <c r="D63" s="604"/>
      <c r="E63" s="588"/>
      <c r="F63" s="355">
        <f>SUM($E$51:E63)</f>
        <v>0</v>
      </c>
      <c r="G63" s="355">
        <f t="shared" si="4"/>
        <v>0</v>
      </c>
      <c r="H63" s="355"/>
      <c r="I63" s="355">
        <f t="shared" si="5"/>
        <v>0</v>
      </c>
      <c r="J63" s="358">
        <f t="shared" si="3"/>
        <v>0</v>
      </c>
      <c r="K63" s="320"/>
      <c r="L63" s="134"/>
    </row>
    <row r="64" spans="1:12" s="300" customFormat="1">
      <c r="A64" s="479">
        <f t="shared" si="0"/>
        <v>44</v>
      </c>
      <c r="B64" s="519"/>
      <c r="C64" s="521"/>
      <c r="D64" s="604"/>
      <c r="E64" s="588"/>
      <c r="F64" s="355">
        <f>SUM($E$51:E64)</f>
        <v>0</v>
      </c>
      <c r="G64" s="355">
        <f t="shared" si="4"/>
        <v>0</v>
      </c>
      <c r="H64" s="355"/>
      <c r="I64" s="355">
        <f t="shared" si="5"/>
        <v>0</v>
      </c>
      <c r="J64" s="358">
        <f t="shared" si="3"/>
        <v>0</v>
      </c>
      <c r="K64" s="320"/>
      <c r="L64" s="134"/>
    </row>
    <row r="65" spans="1:12" s="300" customFormat="1">
      <c r="A65" s="479">
        <f t="shared" si="0"/>
        <v>45</v>
      </c>
      <c r="B65" s="519"/>
      <c r="C65" s="521"/>
      <c r="D65" s="604"/>
      <c r="E65" s="588"/>
      <c r="F65" s="355">
        <f>SUM($E$51:E65)</f>
        <v>0</v>
      </c>
      <c r="G65" s="355">
        <f t="shared" si="4"/>
        <v>0</v>
      </c>
      <c r="H65" s="355"/>
      <c r="I65" s="355">
        <f t="shared" si="5"/>
        <v>0</v>
      </c>
      <c r="J65" s="358">
        <f t="shared" si="3"/>
        <v>0</v>
      </c>
      <c r="K65" s="320"/>
      <c r="L65" s="134"/>
    </row>
    <row r="66" spans="1:12" s="300" customFormat="1" ht="24" customHeight="1">
      <c r="A66" s="479">
        <f t="shared" si="0"/>
        <v>46</v>
      </c>
      <c r="B66" s="519"/>
      <c r="C66" s="521"/>
      <c r="D66" s="604"/>
      <c r="E66" s="588"/>
      <c r="F66" s="355">
        <f>SUM($E$51:E66)</f>
        <v>0</v>
      </c>
      <c r="G66" s="355">
        <f>F65*SUMIF($C$40:$I$40,YEAR(B65),$C$43:$I$43)*((B66-B65)/365)</f>
        <v>0</v>
      </c>
      <c r="H66" s="355"/>
      <c r="I66" s="355">
        <f t="shared" si="5"/>
        <v>0</v>
      </c>
      <c r="J66" s="358">
        <f t="shared" si="3"/>
        <v>0</v>
      </c>
      <c r="K66" s="320"/>
      <c r="L66" s="134"/>
    </row>
    <row r="67" spans="1:12" s="300" customFormat="1">
      <c r="A67" s="479">
        <f t="shared" si="0"/>
        <v>47</v>
      </c>
      <c r="B67" s="519"/>
      <c r="C67" s="521"/>
      <c r="D67" s="604"/>
      <c r="E67" s="588"/>
      <c r="F67" s="355">
        <f>SUM($E$51:E67)</f>
        <v>0</v>
      </c>
      <c r="G67" s="355">
        <f>F66*SUMIF($C$40:$I$40,YEAR(B66),$C$43:$I$43)*((B67-B66)/365)</f>
        <v>0</v>
      </c>
      <c r="H67" s="355"/>
      <c r="I67" s="355">
        <f t="shared" si="5"/>
        <v>0</v>
      </c>
      <c r="J67" s="358">
        <f>E67-G67-H67-I67</f>
        <v>0</v>
      </c>
      <c r="K67" s="320"/>
      <c r="L67" s="134"/>
    </row>
    <row r="68" spans="1:12" s="300" customFormat="1">
      <c r="A68" s="479">
        <f t="shared" si="0"/>
        <v>48</v>
      </c>
      <c r="B68" s="519"/>
      <c r="C68" s="521"/>
      <c r="D68" s="604"/>
      <c r="E68" s="588"/>
      <c r="F68" s="355">
        <f>SUM($E$51:E68)</f>
        <v>0</v>
      </c>
      <c r="G68" s="355">
        <f>F67*SUMIF($C$40:$I$40,YEAR(B67),$C$43:$I$43)*((B68-B67)/365)</f>
        <v>0</v>
      </c>
      <c r="H68" s="355"/>
      <c r="I68" s="355">
        <f t="shared" si="5"/>
        <v>0</v>
      </c>
      <c r="J68" s="358">
        <f>E68-G68-H68-I68</f>
        <v>0</v>
      </c>
      <c r="K68" s="320"/>
      <c r="L68" s="134"/>
    </row>
    <row r="69" spans="1:12" s="300" customFormat="1">
      <c r="A69" s="479">
        <f t="shared" si="0"/>
        <v>49</v>
      </c>
      <c r="B69" s="519"/>
      <c r="C69" s="521"/>
      <c r="D69" s="604"/>
      <c r="E69" s="588"/>
      <c r="F69" s="355">
        <f>SUM($E$51:E69)</f>
        <v>0</v>
      </c>
      <c r="G69" s="355">
        <f>F68*SUMIF($C$40:$I$40,YEAR(B68),$C$43:$I$43)*((B69-B68)/365)</f>
        <v>0</v>
      </c>
      <c r="H69" s="355"/>
      <c r="I69" s="355">
        <f t="shared" si="5"/>
        <v>0</v>
      </c>
      <c r="J69" s="358">
        <f>E69-G69-H69-I69</f>
        <v>0</v>
      </c>
      <c r="K69" s="320"/>
      <c r="L69" s="134"/>
    </row>
    <row r="70" spans="1:12" s="300" customFormat="1">
      <c r="A70" s="479">
        <f t="shared" si="0"/>
        <v>50</v>
      </c>
      <c r="B70" s="519"/>
      <c r="C70" s="521"/>
      <c r="D70" s="604"/>
      <c r="E70" s="588"/>
      <c r="F70" s="355">
        <f>SUM($E$51:E70)</f>
        <v>0</v>
      </c>
      <c r="G70" s="355">
        <f>F69*SUMIF($C$40:$I$40,YEAR(B69),$C$43:$I$43)*((B70-B69)/365)</f>
        <v>0</v>
      </c>
      <c r="H70" s="355"/>
      <c r="I70" s="355">
        <f t="shared" si="5"/>
        <v>0</v>
      </c>
      <c r="J70" s="358">
        <f>E70-G70-H70-I70</f>
        <v>0</v>
      </c>
      <c r="K70" s="320"/>
    </row>
    <row r="71" spans="1:12" s="300" customFormat="1">
      <c r="A71" s="479">
        <f t="shared" si="0"/>
        <v>51</v>
      </c>
      <c r="B71" s="519"/>
      <c r="C71" s="521"/>
      <c r="D71" s="604"/>
      <c r="E71" s="588"/>
      <c r="F71" s="355">
        <f>SUM($E$51:E71)</f>
        <v>0</v>
      </c>
      <c r="G71" s="355">
        <f>F70*SUMIF($C$40:$I$40,YEAR(B70),$C$43:$I$43)*((B71-B70)/365)+F71</f>
        <v>0</v>
      </c>
      <c r="H71" s="355"/>
      <c r="I71" s="355">
        <f t="shared" si="5"/>
        <v>0</v>
      </c>
      <c r="J71" s="358">
        <f>E71-G71-H71-I71</f>
        <v>0</v>
      </c>
      <c r="K71" s="320"/>
    </row>
    <row r="72" spans="1:12" s="300" customFormat="1">
      <c r="A72" s="479">
        <f t="shared" si="0"/>
        <v>52</v>
      </c>
      <c r="B72" s="605"/>
      <c r="C72" s="520"/>
      <c r="D72" s="588"/>
      <c r="E72" s="588"/>
      <c r="F72" s="355"/>
      <c r="G72" s="355"/>
      <c r="H72" s="355"/>
      <c r="I72" s="355"/>
      <c r="J72" s="358"/>
      <c r="K72" s="320"/>
    </row>
    <row r="73" spans="1:12" s="300" customFormat="1">
      <c r="A73" s="479">
        <f t="shared" si="0"/>
        <v>53</v>
      </c>
      <c r="B73" s="605"/>
      <c r="C73" s="606"/>
      <c r="D73" s="588"/>
      <c r="E73" s="588"/>
      <c r="F73" s="355"/>
      <c r="G73" s="485"/>
      <c r="H73" s="355"/>
      <c r="I73" s="355"/>
      <c r="J73" s="358"/>
      <c r="K73" s="320"/>
    </row>
    <row r="74" spans="1:12" s="300" customFormat="1">
      <c r="A74" s="479">
        <f t="shared" si="0"/>
        <v>54</v>
      </c>
      <c r="B74" s="605"/>
      <c r="C74" s="520"/>
      <c r="D74" s="588"/>
      <c r="E74" s="588"/>
      <c r="F74" s="355"/>
      <c r="G74" s="486"/>
      <c r="H74" s="355"/>
      <c r="I74" s="355"/>
      <c r="J74" s="358"/>
      <c r="K74" s="320"/>
    </row>
    <row r="75" spans="1:12" s="300" customFormat="1">
      <c r="A75" s="479">
        <f t="shared" si="0"/>
        <v>55</v>
      </c>
      <c r="B75" s="605"/>
      <c r="C75" s="520"/>
      <c r="D75" s="588"/>
      <c r="E75" s="588"/>
      <c r="F75" s="355"/>
      <c r="G75" s="355"/>
      <c r="H75" s="355"/>
      <c r="I75" s="355"/>
      <c r="J75" s="358"/>
      <c r="K75" s="320"/>
    </row>
    <row r="76" spans="1:12" s="300" customFormat="1">
      <c r="A76" s="479">
        <f t="shared" si="0"/>
        <v>56</v>
      </c>
      <c r="B76" s="605"/>
      <c r="C76" s="520"/>
      <c r="D76" s="588"/>
      <c r="E76" s="588"/>
      <c r="F76" s="355"/>
      <c r="G76" s="355"/>
      <c r="H76" s="355"/>
      <c r="I76" s="355"/>
      <c r="J76" s="358"/>
      <c r="K76" s="320"/>
    </row>
    <row r="77" spans="1:12" s="300" customFormat="1">
      <c r="A77" s="479">
        <f t="shared" si="0"/>
        <v>57</v>
      </c>
      <c r="B77" s="605"/>
      <c r="C77" s="520"/>
      <c r="D77" s="588"/>
      <c r="E77" s="588"/>
      <c r="F77" s="355"/>
      <c r="G77" s="355"/>
      <c r="H77" s="355"/>
      <c r="I77" s="355"/>
      <c r="J77" s="358"/>
      <c r="K77" s="320"/>
    </row>
    <row r="78" spans="1:12" s="300" customFormat="1" ht="13.5" thickBot="1">
      <c r="A78" s="479">
        <f t="shared" si="0"/>
        <v>58</v>
      </c>
      <c r="B78" s="321"/>
      <c r="C78" s="306"/>
      <c r="D78" s="360"/>
      <c r="E78" s="360"/>
      <c r="F78" s="360"/>
      <c r="G78" s="360"/>
      <c r="H78" s="360"/>
      <c r="I78" s="360"/>
      <c r="J78" s="361"/>
      <c r="K78" s="320"/>
    </row>
    <row r="79" spans="1:12" s="300" customFormat="1">
      <c r="A79" s="322"/>
      <c r="K79" s="320"/>
    </row>
    <row r="80" spans="1:12" s="300" customFormat="1">
      <c r="A80" s="322" t="s">
        <v>662</v>
      </c>
    </row>
    <row r="81" spans="1:10" s="300" customFormat="1">
      <c r="A81" s="322"/>
      <c r="B81" s="754" t="str">
        <f>"1  The IRR is the input to Debt Cost shown on Attachment H, Page 4, Line "&amp;'Attachment H'!A210&amp;" during the construction period, after obtaining project financing, in accordance with Note Q of Attachment H."</f>
        <v>1  The IRR is the input to Debt Cost shown on Attachment H, Page 4, Line 20 during the construction period, after obtaining project financing, in accordance with Note Q of Attachment H.</v>
      </c>
      <c r="C81" s="754"/>
      <c r="D81" s="754"/>
      <c r="E81" s="754"/>
      <c r="F81" s="754"/>
      <c r="G81" s="754"/>
      <c r="H81" s="754"/>
      <c r="I81" s="754"/>
      <c r="J81" s="754"/>
    </row>
    <row r="82" spans="1:10" s="300" customFormat="1">
      <c r="A82" s="322"/>
      <c r="B82" s="754" t="s">
        <v>779</v>
      </c>
      <c r="C82" s="754"/>
      <c r="D82" s="754"/>
      <c r="E82" s="754"/>
      <c r="F82" s="754"/>
      <c r="G82" s="754"/>
      <c r="H82" s="754"/>
      <c r="I82" s="754"/>
      <c r="J82" s="754"/>
    </row>
    <row r="83" spans="1:10" s="300" customFormat="1">
      <c r="A83" s="322"/>
      <c r="B83" s="754" t="s">
        <v>663</v>
      </c>
      <c r="C83" s="754"/>
      <c r="D83" s="754"/>
      <c r="E83" s="754"/>
      <c r="F83" s="754"/>
      <c r="G83" s="754"/>
      <c r="H83" s="754"/>
      <c r="I83" s="754"/>
      <c r="J83" s="754"/>
    </row>
    <row r="84" spans="1:10" s="300" customFormat="1">
      <c r="A84" s="322"/>
      <c r="B84" s="754" t="s">
        <v>664</v>
      </c>
      <c r="C84" s="754"/>
      <c r="D84" s="754"/>
      <c r="E84" s="754"/>
      <c r="F84" s="754"/>
      <c r="G84" s="754"/>
      <c r="H84" s="754"/>
      <c r="I84" s="754"/>
      <c r="J84" s="754"/>
    </row>
    <row r="85" spans="1:10" s="300" customFormat="1">
      <c r="A85" s="322"/>
      <c r="B85" s="754" t="s">
        <v>833</v>
      </c>
      <c r="C85" s="754"/>
      <c r="D85" s="754"/>
      <c r="E85" s="754"/>
      <c r="F85" s="754"/>
      <c r="G85" s="754"/>
      <c r="H85" s="754"/>
      <c r="I85" s="754"/>
      <c r="J85" s="754"/>
    </row>
    <row r="86" spans="1:10" s="300" customFormat="1">
      <c r="A86" s="322"/>
      <c r="B86" s="754" t="s">
        <v>665</v>
      </c>
      <c r="C86" s="754"/>
      <c r="D86" s="754"/>
      <c r="E86" s="754"/>
      <c r="F86" s="754"/>
      <c r="G86" s="754"/>
      <c r="H86" s="754"/>
      <c r="I86" s="754"/>
      <c r="J86" s="754"/>
    </row>
    <row r="87" spans="1:10" s="300" customFormat="1">
      <c r="A87" s="322"/>
      <c r="B87" s="754" t="s">
        <v>844</v>
      </c>
      <c r="C87" s="754"/>
      <c r="D87" s="754"/>
      <c r="E87" s="754"/>
      <c r="F87" s="754"/>
      <c r="G87" s="754"/>
      <c r="H87" s="754"/>
      <c r="I87" s="754"/>
      <c r="J87" s="754"/>
    </row>
    <row r="88" spans="1:10" s="300" customFormat="1">
      <c r="A88" s="322"/>
      <c r="B88" s="754" t="s">
        <v>666</v>
      </c>
      <c r="C88" s="754"/>
      <c r="D88" s="754"/>
      <c r="E88" s="754"/>
      <c r="F88" s="754"/>
      <c r="G88" s="754"/>
      <c r="H88" s="754"/>
      <c r="I88" s="754"/>
      <c r="J88" s="754"/>
    </row>
    <row r="89" spans="1:10" s="300" customFormat="1">
      <c r="A89" s="322"/>
      <c r="B89" s="754" t="s">
        <v>667</v>
      </c>
      <c r="C89" s="754"/>
      <c r="D89" s="754"/>
      <c r="E89" s="754"/>
      <c r="F89" s="754"/>
      <c r="G89" s="754"/>
      <c r="H89" s="754"/>
      <c r="I89" s="754"/>
      <c r="J89" s="754"/>
    </row>
    <row r="90" spans="1:10" s="300" customFormat="1">
      <c r="A90" s="322"/>
      <c r="B90" s="756" t="s">
        <v>897</v>
      </c>
      <c r="C90" s="754"/>
      <c r="D90" s="754"/>
      <c r="E90" s="754"/>
      <c r="F90" s="754"/>
      <c r="G90" s="754"/>
      <c r="H90" s="754"/>
      <c r="I90" s="754"/>
      <c r="J90" s="754"/>
    </row>
    <row r="91" spans="1:10" s="300" customFormat="1">
      <c r="A91" s="322"/>
      <c r="B91" s="754" t="s">
        <v>668</v>
      </c>
      <c r="C91" s="754"/>
      <c r="D91" s="754"/>
      <c r="E91" s="754"/>
      <c r="F91" s="754"/>
      <c r="G91" s="754"/>
      <c r="H91" s="754"/>
      <c r="I91" s="754"/>
      <c r="J91" s="754"/>
    </row>
    <row r="92" spans="1:10" s="300" customFormat="1">
      <c r="A92" s="322"/>
      <c r="B92" s="754" t="s">
        <v>780</v>
      </c>
      <c r="C92" s="754"/>
      <c r="D92" s="754"/>
      <c r="E92" s="754"/>
      <c r="F92" s="754"/>
      <c r="G92" s="754"/>
      <c r="H92" s="754"/>
      <c r="I92" s="754"/>
      <c r="J92" s="754"/>
    </row>
    <row r="93" spans="1:10" s="300" customFormat="1">
      <c r="A93" s="322"/>
      <c r="B93" s="754" t="s">
        <v>845</v>
      </c>
      <c r="C93" s="754"/>
      <c r="D93" s="754"/>
      <c r="E93" s="758"/>
      <c r="F93" s="754"/>
      <c r="G93" s="758"/>
      <c r="H93" s="758"/>
      <c r="I93" s="754"/>
      <c r="J93" s="758"/>
    </row>
    <row r="94" spans="1:10" s="300" customFormat="1">
      <c r="A94" s="322"/>
      <c r="B94" s="754" t="s">
        <v>834</v>
      </c>
      <c r="C94" s="754"/>
      <c r="D94" s="754"/>
      <c r="E94" s="747"/>
      <c r="F94" s="754"/>
      <c r="G94" s="754"/>
      <c r="H94" s="754"/>
      <c r="I94" s="754"/>
      <c r="J94" s="754"/>
    </row>
    <row r="95" spans="1:10" s="300" customFormat="1">
      <c r="A95" s="322"/>
      <c r="B95" s="754" t="s">
        <v>835</v>
      </c>
      <c r="C95" s="754"/>
      <c r="D95" s="747"/>
      <c r="E95" s="747"/>
      <c r="F95" s="754"/>
      <c r="G95" s="754"/>
      <c r="H95" s="754"/>
      <c r="I95" s="754"/>
      <c r="J95" s="754"/>
    </row>
    <row r="96" spans="1:10" s="300" customFormat="1">
      <c r="A96" s="322"/>
      <c r="B96" s="754" t="s">
        <v>846</v>
      </c>
      <c r="C96" s="754"/>
      <c r="D96" s="747"/>
      <c r="E96" s="747"/>
      <c r="F96" s="754"/>
      <c r="G96" s="754"/>
      <c r="H96" s="754"/>
      <c r="I96" s="754"/>
      <c r="J96" s="754"/>
    </row>
    <row r="97" spans="1:11" s="300" customFormat="1">
      <c r="A97" s="322"/>
      <c r="B97" s="754" t="s">
        <v>781</v>
      </c>
      <c r="C97" s="754"/>
      <c r="D97" s="747"/>
      <c r="E97" s="747"/>
      <c r="F97" s="754"/>
      <c r="G97" s="754"/>
      <c r="H97" s="754"/>
      <c r="I97" s="754"/>
      <c r="J97" s="754"/>
    </row>
    <row r="98" spans="1:11" s="300" customFormat="1">
      <c r="A98" s="322"/>
      <c r="B98" s="754" t="s">
        <v>847</v>
      </c>
      <c r="C98" s="754"/>
      <c r="D98" s="747"/>
      <c r="E98" s="747"/>
      <c r="F98" s="754"/>
      <c r="G98" s="754"/>
      <c r="H98" s="754"/>
      <c r="I98" s="754"/>
      <c r="J98" s="754"/>
    </row>
    <row r="99" spans="1:11" s="300" customFormat="1">
      <c r="A99" s="322"/>
      <c r="B99" s="754" t="s">
        <v>848</v>
      </c>
      <c r="C99" s="754"/>
      <c r="D99" s="747"/>
      <c r="E99" s="747"/>
      <c r="F99" s="754"/>
      <c r="G99" s="754"/>
      <c r="H99" s="754"/>
      <c r="I99" s="754"/>
      <c r="J99" s="754"/>
    </row>
    <row r="100" spans="1:11" s="300" customFormat="1">
      <c r="A100" s="322"/>
      <c r="B100" s="754"/>
      <c r="C100" s="754" t="s">
        <v>837</v>
      </c>
      <c r="D100" s="754"/>
      <c r="E100" s="747"/>
      <c r="F100" s="754"/>
      <c r="G100" s="754"/>
      <c r="H100" s="754"/>
      <c r="I100" s="754"/>
      <c r="J100" s="754"/>
    </row>
    <row r="101" spans="1:11" s="300" customFormat="1">
      <c r="A101" s="322"/>
      <c r="B101" s="761" t="s">
        <v>836</v>
      </c>
      <c r="C101" s="754" t="s">
        <v>838</v>
      </c>
      <c r="D101" s="754"/>
      <c r="E101" s="747"/>
      <c r="F101" s="754"/>
      <c r="G101" s="754"/>
      <c r="H101" s="754"/>
      <c r="I101" s="754"/>
      <c r="J101" s="754"/>
    </row>
    <row r="102" spans="1:11" s="300" customFormat="1">
      <c r="A102" s="322"/>
      <c r="B102" s="754" t="s">
        <v>782</v>
      </c>
      <c r="C102" s="760"/>
      <c r="D102" s="760"/>
      <c r="E102" s="754"/>
      <c r="F102" s="754"/>
      <c r="G102" s="754"/>
      <c r="H102" s="754"/>
      <c r="I102" s="754"/>
      <c r="J102" s="754"/>
    </row>
    <row r="103" spans="1:11" s="300" customFormat="1" ht="12.75" customHeight="1">
      <c r="A103" s="322"/>
      <c r="B103" s="754" t="s">
        <v>669</v>
      </c>
      <c r="C103" s="754"/>
      <c r="D103" s="754"/>
      <c r="E103" s="754"/>
      <c r="F103" s="754"/>
      <c r="G103" s="754"/>
      <c r="H103" s="754"/>
      <c r="I103" s="754"/>
      <c r="J103" s="754"/>
    </row>
    <row r="104" spans="1:11" s="300" customFormat="1" ht="59.45" customHeight="1">
      <c r="A104" s="322"/>
      <c r="B104" s="1397" t="s">
        <v>1071</v>
      </c>
      <c r="C104" s="1397"/>
      <c r="D104" s="1397"/>
      <c r="E104" s="1397"/>
      <c r="F104" s="1397"/>
      <c r="G104" s="1397"/>
      <c r="H104" s="1397"/>
      <c r="I104" s="1397"/>
      <c r="J104" s="1397"/>
      <c r="K104" s="676"/>
    </row>
    <row r="105" spans="1:11" s="300" customFormat="1">
      <c r="A105" s="607"/>
      <c r="B105" s="754"/>
      <c r="C105" s="754"/>
      <c r="D105" s="754"/>
      <c r="E105" s="754"/>
      <c r="F105" s="754"/>
      <c r="G105" s="754"/>
      <c r="H105" s="754"/>
      <c r="I105" s="754"/>
      <c r="J105" s="754"/>
    </row>
    <row r="106" spans="1:11" s="300" customFormat="1">
      <c r="A106" s="607"/>
      <c r="B106" s="754"/>
      <c r="C106" s="754"/>
      <c r="D106" s="754"/>
      <c r="E106" s="754"/>
      <c r="F106" s="754"/>
      <c r="G106" s="754"/>
      <c r="H106" s="754"/>
      <c r="I106" s="754"/>
      <c r="J106" s="754"/>
    </row>
    <row r="107" spans="1:11" s="300" customFormat="1">
      <c r="A107" s="607"/>
      <c r="B107" s="754"/>
      <c r="C107" s="754"/>
      <c r="D107" s="760"/>
      <c r="E107" s="754"/>
      <c r="F107" s="754"/>
      <c r="G107" s="754"/>
      <c r="H107" s="754"/>
      <c r="I107" s="754"/>
      <c r="J107" s="754"/>
    </row>
    <row r="108" spans="1:11" s="300" customFormat="1">
      <c r="A108" s="607"/>
      <c r="B108" s="754"/>
      <c r="C108" s="754"/>
      <c r="D108" s="754"/>
      <c r="E108" s="754"/>
      <c r="F108" s="754"/>
      <c r="G108" s="754"/>
      <c r="H108" s="754"/>
      <c r="I108" s="754"/>
      <c r="J108" s="754"/>
    </row>
    <row r="109" spans="1:11">
      <c r="B109" s="754"/>
      <c r="C109" s="754"/>
      <c r="D109" s="754"/>
      <c r="E109" s="754"/>
      <c r="F109" s="754"/>
      <c r="G109" s="754"/>
      <c r="H109" s="754"/>
      <c r="I109" s="754"/>
      <c r="J109" s="754"/>
    </row>
    <row r="110" spans="1:11">
      <c r="B110" s="754"/>
      <c r="C110" s="754"/>
      <c r="D110" s="754"/>
      <c r="E110" s="754"/>
      <c r="F110" s="754"/>
      <c r="G110" s="754"/>
      <c r="H110" s="754"/>
      <c r="I110" s="754"/>
      <c r="J110" s="754"/>
    </row>
    <row r="111" spans="1:11">
      <c r="B111" s="754"/>
      <c r="C111" s="754"/>
      <c r="D111" s="757"/>
      <c r="E111" s="757"/>
      <c r="F111" s="757"/>
      <c r="G111" s="757"/>
      <c r="H111" s="757"/>
      <c r="I111" s="757"/>
      <c r="J111" s="757"/>
    </row>
    <row r="112" spans="1:11">
      <c r="B112" s="754"/>
      <c r="C112" s="754"/>
      <c r="D112" s="754"/>
      <c r="E112" s="754"/>
      <c r="F112" s="754"/>
      <c r="G112" s="754"/>
      <c r="H112" s="754"/>
      <c r="I112" s="754"/>
      <c r="J112" s="754"/>
    </row>
    <row r="113" spans="2:10">
      <c r="B113" s="754"/>
      <c r="C113" s="754"/>
      <c r="D113" s="754"/>
      <c r="E113" s="754"/>
      <c r="F113" s="754"/>
      <c r="G113" s="754"/>
      <c r="H113" s="754"/>
      <c r="I113" s="754"/>
      <c r="J113" s="754"/>
    </row>
    <row r="114" spans="2:10">
      <c r="B114" s="754"/>
      <c r="C114" s="754"/>
      <c r="D114" s="754"/>
      <c r="E114" s="754"/>
      <c r="F114" s="754"/>
      <c r="G114" s="754"/>
      <c r="H114" s="754"/>
      <c r="I114" s="754"/>
      <c r="J114" s="754"/>
    </row>
    <row r="115" spans="2:10">
      <c r="B115" s="756"/>
      <c r="C115" s="754"/>
      <c r="D115" s="754"/>
      <c r="E115" s="754"/>
      <c r="F115" s="754"/>
      <c r="G115" s="754"/>
      <c r="H115" s="754"/>
      <c r="I115" s="754"/>
      <c r="J115" s="754"/>
    </row>
    <row r="116" spans="2:10">
      <c r="B116" s="754"/>
      <c r="C116" s="757"/>
      <c r="D116" s="754"/>
      <c r="E116" s="758"/>
      <c r="F116" s="754"/>
      <c r="G116" s="758"/>
      <c r="H116" s="758"/>
      <c r="I116" s="754"/>
      <c r="J116" s="758"/>
    </row>
    <row r="117" spans="2:10">
      <c r="B117" s="754"/>
      <c r="C117" s="754"/>
      <c r="D117" s="759"/>
      <c r="E117" s="759"/>
      <c r="F117" s="754"/>
      <c r="G117" s="754"/>
      <c r="H117" s="754"/>
      <c r="I117" s="754"/>
      <c r="J117" s="754"/>
    </row>
    <row r="118" spans="2:10">
      <c r="B118" s="754"/>
      <c r="C118" s="754"/>
      <c r="D118" s="759"/>
      <c r="E118" s="759"/>
      <c r="F118" s="754"/>
      <c r="G118" s="754"/>
      <c r="H118" s="754"/>
      <c r="I118" s="754"/>
      <c r="J118" s="754"/>
    </row>
    <row r="119" spans="2:10">
      <c r="B119" s="754"/>
      <c r="C119" s="754"/>
      <c r="D119" s="759"/>
      <c r="E119" s="759"/>
      <c r="F119" s="754"/>
      <c r="G119" s="754"/>
      <c r="H119" s="754"/>
      <c r="I119" s="754"/>
      <c r="J119" s="754"/>
    </row>
    <row r="120" spans="2:10">
      <c r="B120" s="754"/>
      <c r="C120" s="754"/>
      <c r="D120" s="759"/>
      <c r="E120" s="759"/>
      <c r="F120" s="754"/>
      <c r="G120" s="754"/>
      <c r="H120" s="754"/>
      <c r="I120" s="754"/>
      <c r="J120" s="754"/>
    </row>
    <row r="121" spans="2:10">
      <c r="B121" s="754"/>
      <c r="C121" s="754"/>
      <c r="D121" s="759"/>
      <c r="E121" s="759"/>
      <c r="F121" s="754"/>
      <c r="G121" s="754"/>
      <c r="H121" s="754"/>
      <c r="I121" s="754"/>
      <c r="J121" s="754"/>
    </row>
    <row r="122" spans="2:10">
      <c r="B122" s="754"/>
      <c r="C122" s="754"/>
      <c r="D122" s="759"/>
      <c r="E122" s="759"/>
      <c r="F122" s="754"/>
      <c r="G122" s="754"/>
      <c r="H122" s="754"/>
      <c r="I122" s="754"/>
      <c r="J122" s="754"/>
    </row>
    <row r="123" spans="2:10">
      <c r="B123" s="754"/>
      <c r="C123" s="754"/>
      <c r="D123" s="759"/>
      <c r="E123" s="759"/>
      <c r="F123" s="754"/>
      <c r="G123" s="754"/>
      <c r="H123" s="754"/>
      <c r="I123" s="754"/>
      <c r="J123" s="754"/>
    </row>
    <row r="124" spans="2:10">
      <c r="B124" s="754"/>
      <c r="C124" s="754"/>
      <c r="D124" s="754"/>
      <c r="E124" s="754"/>
      <c r="F124" s="754"/>
      <c r="G124" s="754"/>
      <c r="H124" s="754"/>
      <c r="I124" s="754"/>
      <c r="J124" s="754"/>
    </row>
    <row r="125" spans="2:10">
      <c r="B125" s="761"/>
      <c r="C125" s="754"/>
      <c r="D125" s="754"/>
      <c r="E125" s="754"/>
      <c r="F125" s="754"/>
      <c r="G125" s="754"/>
      <c r="H125" s="754"/>
      <c r="I125" s="754"/>
      <c r="J125" s="754"/>
    </row>
    <row r="126" spans="2:10">
      <c r="B126" s="754"/>
      <c r="C126" s="760"/>
      <c r="D126" s="754"/>
      <c r="E126" s="754"/>
      <c r="F126" s="754"/>
      <c r="G126" s="754"/>
      <c r="H126" s="754"/>
      <c r="I126" s="754"/>
      <c r="J126" s="754"/>
    </row>
    <row r="127" spans="2:10">
      <c r="B127" s="754"/>
      <c r="C127" s="760"/>
      <c r="D127" s="754"/>
      <c r="E127" s="754"/>
      <c r="F127" s="754"/>
      <c r="G127" s="754"/>
      <c r="H127" s="754"/>
      <c r="I127" s="754"/>
      <c r="J127" s="754"/>
    </row>
    <row r="128" spans="2:10">
      <c r="B128" s="754"/>
      <c r="C128" s="754"/>
      <c r="D128" s="754"/>
      <c r="E128" s="754"/>
      <c r="F128" s="754"/>
      <c r="G128" s="754"/>
      <c r="H128" s="754"/>
      <c r="I128" s="754"/>
      <c r="J128" s="754"/>
    </row>
    <row r="129" spans="2:10">
      <c r="B129" s="754"/>
      <c r="C129" s="754"/>
      <c r="D129" s="757"/>
      <c r="E129" s="757"/>
      <c r="F129" s="757"/>
      <c r="G129" s="757"/>
      <c r="H129" s="757"/>
      <c r="I129" s="757"/>
      <c r="J129" s="757"/>
    </row>
    <row r="130" spans="2:10">
      <c r="B130" s="754"/>
      <c r="C130" s="757"/>
      <c r="D130" s="757"/>
      <c r="E130" s="757"/>
      <c r="F130" s="757"/>
      <c r="G130" s="757"/>
      <c r="H130" s="757"/>
      <c r="I130" s="757"/>
      <c r="J130" s="757"/>
    </row>
    <row r="181" spans="2:3">
      <c r="B181" s="300"/>
      <c r="C181" s="300"/>
    </row>
  </sheetData>
  <mergeCells count="6">
    <mergeCell ref="B104:J104"/>
    <mergeCell ref="G25:I25"/>
    <mergeCell ref="A2:J2"/>
    <mergeCell ref="A3:J3"/>
    <mergeCell ref="A4:J4"/>
    <mergeCell ref="H12:I12"/>
  </mergeCells>
  <pageMargins left="0.25" right="0.25" top="0.75" bottom="0.75" header="0.3" footer="0.3"/>
  <pageSetup scale="80" fitToHeight="0" orientation="landscape" r:id="rId1"/>
  <customProperties>
    <customPr name="_pios_id" r:id="rId2"/>
  </customProperties>
  <drawing r:id="rId3"/>
  <legacyDrawing r:id="rId4"/>
  <oleObjects>
    <mc:AlternateContent xmlns:mc="http://schemas.openxmlformats.org/markup-compatibility/2006">
      <mc:Choice Requires="x14">
        <oleObject progId="Equation.3" shapeId="37890" r:id="rId5">
          <objectPr defaultSize="0" autoPict="0" r:id="rId6">
            <anchor moveWithCells="1">
              <from>
                <xdr:col>1</xdr:col>
                <xdr:colOff>828675</xdr:colOff>
                <xdr:row>15</xdr:row>
                <xdr:rowOff>104775</xdr:rowOff>
              </from>
              <to>
                <xdr:col>4</xdr:col>
                <xdr:colOff>85725</xdr:colOff>
                <xdr:row>19</xdr:row>
                <xdr:rowOff>85725</xdr:rowOff>
              </to>
            </anchor>
          </objectPr>
        </oleObject>
      </mc:Choice>
      <mc:Fallback>
        <oleObject progId="Equation.3" shapeId="37890" r:id="rId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84424-6394-4A95-AC8A-E9069C26C1D2}">
  <sheetPr>
    <tabColor rgb="FF92D050"/>
    <pageSetUpPr fitToPage="1"/>
  </sheetPr>
  <dimension ref="A1:R255"/>
  <sheetViews>
    <sheetView zoomScale="75" zoomScaleNormal="75" zoomScaleSheetLayoutView="75" workbookViewId="0">
      <selection activeCell="F261" sqref="F261"/>
    </sheetView>
  </sheetViews>
  <sheetFormatPr defaultColWidth="8.88671875" defaultRowHeight="12.75"/>
  <cols>
    <col min="1" max="1" width="4.5546875" style="1011" bestFit="1" customWidth="1"/>
    <col min="2" max="2" width="21.88671875" style="324" customWidth="1"/>
    <col min="3" max="3" width="2.109375" style="324" customWidth="1"/>
    <col min="4" max="4" width="26.33203125" style="324" customWidth="1"/>
    <col min="5" max="5" width="2.33203125" style="324" customWidth="1"/>
    <col min="6" max="6" width="26.109375" style="324" customWidth="1"/>
    <col min="7" max="7" width="1.88671875" style="324" customWidth="1"/>
    <col min="8" max="8" width="16.33203125" style="324" customWidth="1"/>
    <col min="9" max="9" width="2.109375" style="324" customWidth="1"/>
    <col min="10" max="10" width="15.44140625" style="324" customWidth="1"/>
    <col min="11" max="11" width="2.44140625" style="324" customWidth="1"/>
    <col min="12" max="12" width="15" style="324" customWidth="1"/>
    <col min="13" max="13" width="2.109375" style="324" customWidth="1"/>
    <col min="14" max="14" width="15.88671875" style="324" customWidth="1"/>
    <col min="15" max="15" width="1.44140625" style="324" customWidth="1"/>
    <col min="16" max="16" width="20.33203125" style="324" customWidth="1"/>
    <col min="17" max="18" width="10.88671875" style="324" bestFit="1" customWidth="1"/>
    <col min="19" max="16384" width="8.88671875" style="324"/>
  </cols>
  <sheetData>
    <row r="1" spans="1:16">
      <c r="H1" s="1011" t="s">
        <v>491</v>
      </c>
      <c r="P1" s="324" t="s">
        <v>943</v>
      </c>
    </row>
    <row r="2" spans="1:16">
      <c r="C2" s="1012"/>
      <c r="D2" s="1012"/>
      <c r="E2" s="1012"/>
      <c r="F2" s="1013"/>
      <c r="G2" s="1012"/>
      <c r="H2" s="1014" t="s">
        <v>490</v>
      </c>
      <c r="I2" s="1012"/>
      <c r="J2" s="1012"/>
      <c r="K2" s="1012"/>
      <c r="L2" s="1012"/>
      <c r="M2" s="1012"/>
      <c r="N2" s="1012"/>
    </row>
    <row r="3" spans="1:16">
      <c r="C3" s="1013"/>
      <c r="D3" s="1013"/>
      <c r="E3" s="1013"/>
      <c r="F3" s="1013"/>
      <c r="H3" s="1011" t="str">
        <f>'Attachment H'!D5</f>
        <v>Gridliance High Plains LLC</v>
      </c>
      <c r="I3" s="1013"/>
      <c r="J3" s="1013"/>
      <c r="K3" s="1013"/>
      <c r="L3" s="1013"/>
      <c r="M3" s="1013"/>
      <c r="N3" s="1013"/>
    </row>
    <row r="4" spans="1:16">
      <c r="B4" s="1424"/>
      <c r="C4" s="1424"/>
      <c r="D4" s="1424"/>
      <c r="E4" s="1424"/>
      <c r="F4" s="1424"/>
      <c r="G4" s="1424"/>
      <c r="H4" s="1424"/>
      <c r="I4" s="1424"/>
      <c r="J4" s="1424"/>
      <c r="K4" s="1424"/>
      <c r="L4" s="1424"/>
      <c r="M4" s="1424"/>
      <c r="N4" s="1424"/>
      <c r="O4" s="1012"/>
      <c r="P4" s="1012"/>
    </row>
    <row r="5" spans="1:16">
      <c r="B5" s="1015"/>
      <c r="C5" s="1015"/>
      <c r="D5" s="1015"/>
      <c r="E5" s="1015"/>
      <c r="F5" s="1015"/>
      <c r="G5" s="1015"/>
      <c r="H5" s="1015"/>
      <c r="I5" s="1015"/>
      <c r="J5" s="1015"/>
      <c r="K5" s="1015"/>
      <c r="L5" s="1015"/>
      <c r="M5" s="1015"/>
      <c r="N5" s="1015"/>
      <c r="O5" s="1012"/>
      <c r="P5" s="1012"/>
    </row>
    <row r="6" spans="1:16" ht="14.25" thickBot="1">
      <c r="B6" s="1016"/>
      <c r="C6" s="1015"/>
      <c r="D6" s="1015"/>
      <c r="E6" s="1015"/>
      <c r="F6" s="1015"/>
      <c r="G6" s="1015"/>
      <c r="H6" s="1015"/>
      <c r="I6" s="1015"/>
      <c r="J6" s="1015"/>
      <c r="K6" s="1015"/>
      <c r="L6" s="1015"/>
      <c r="M6" s="1015"/>
      <c r="N6" s="1015"/>
      <c r="O6" s="1012"/>
      <c r="P6" s="1012"/>
    </row>
    <row r="7" spans="1:16">
      <c r="B7" s="1425" t="s">
        <v>153</v>
      </c>
      <c r="C7" s="1426"/>
      <c r="D7" s="1426"/>
      <c r="E7" s="1426"/>
      <c r="F7" s="1426"/>
      <c r="G7" s="1426"/>
      <c r="H7" s="1426"/>
      <c r="I7" s="1426"/>
      <c r="J7" s="1426"/>
      <c r="K7" s="1426"/>
      <c r="L7" s="1426"/>
      <c r="M7" s="1426"/>
      <c r="N7" s="1426"/>
      <c r="O7" s="1426"/>
      <c r="P7" s="1427"/>
    </row>
    <row r="8" spans="1:16">
      <c r="B8" s="577" t="s">
        <v>292</v>
      </c>
      <c r="C8" s="1010"/>
      <c r="D8" s="1010" t="s">
        <v>293</v>
      </c>
      <c r="E8" s="1010"/>
      <c r="F8" s="1010" t="s">
        <v>294</v>
      </c>
      <c r="G8" s="1015"/>
      <c r="H8" s="1015" t="s">
        <v>295</v>
      </c>
      <c r="I8" s="1015"/>
      <c r="J8" s="1015" t="s">
        <v>297</v>
      </c>
      <c r="K8" s="1015"/>
      <c r="L8" s="1015" t="s">
        <v>296</v>
      </c>
      <c r="M8" s="1015"/>
      <c r="N8" s="1015" t="s">
        <v>298</v>
      </c>
      <c r="O8" s="1015"/>
      <c r="P8" s="1017" t="s">
        <v>299</v>
      </c>
    </row>
    <row r="9" spans="1:16" ht="88.5" customHeight="1">
      <c r="B9" s="1018" t="s">
        <v>152</v>
      </c>
      <c r="C9" s="1015"/>
      <c r="D9" s="1019" t="s">
        <v>910</v>
      </c>
      <c r="E9" s="1013"/>
      <c r="F9" s="1019" t="s">
        <v>646</v>
      </c>
      <c r="G9" s="1020"/>
      <c r="H9" s="1019" t="s">
        <v>647</v>
      </c>
      <c r="I9" s="1021"/>
      <c r="J9" s="1019" t="s">
        <v>648</v>
      </c>
      <c r="K9" s="1021"/>
      <c r="L9" s="1019" t="s">
        <v>649</v>
      </c>
      <c r="N9" s="1019" t="s">
        <v>900</v>
      </c>
      <c r="O9" s="1012"/>
      <c r="P9" s="1022" t="s">
        <v>909</v>
      </c>
    </row>
    <row r="10" spans="1:16">
      <c r="A10" s="834">
        <v>1</v>
      </c>
      <c r="B10" s="578"/>
      <c r="C10" s="822"/>
      <c r="D10" s="1023"/>
      <c r="F10" s="1023"/>
      <c r="G10" s="1012"/>
      <c r="H10" s="1024"/>
      <c r="I10" s="1025"/>
      <c r="J10" s="1024"/>
      <c r="K10" s="1012"/>
      <c r="L10" s="1026">
        <f t="shared" ref="L10:L15" si="0">H10-J10</f>
        <v>0</v>
      </c>
      <c r="N10" s="1027"/>
      <c r="O10" s="1012"/>
      <c r="P10" s="624">
        <f>N71</f>
        <v>0</v>
      </c>
    </row>
    <row r="11" spans="1:16">
      <c r="A11" s="819">
        <v>2</v>
      </c>
      <c r="B11" s="579"/>
      <c r="C11" s="1028"/>
      <c r="D11" s="1029"/>
      <c r="E11" s="1012"/>
      <c r="F11" s="1023"/>
      <c r="G11" s="1012"/>
      <c r="H11" s="1024"/>
      <c r="I11" s="1012"/>
      <c r="J11" s="1024"/>
      <c r="K11" s="1012"/>
      <c r="L11" s="1026">
        <f t="shared" si="0"/>
        <v>0</v>
      </c>
      <c r="M11" s="1012"/>
      <c r="N11" s="1027"/>
      <c r="O11" s="1012"/>
      <c r="P11" s="624">
        <f>N120</f>
        <v>0</v>
      </c>
    </row>
    <row r="12" spans="1:16">
      <c r="A12" s="819">
        <v>3</v>
      </c>
      <c r="B12" s="579"/>
      <c r="C12" s="1028"/>
      <c r="D12" s="1029"/>
      <c r="E12" s="1012"/>
      <c r="F12" s="1023"/>
      <c r="G12" s="1012"/>
      <c r="H12" s="1024"/>
      <c r="I12" s="1012"/>
      <c r="J12" s="1024"/>
      <c r="K12" s="1012"/>
      <c r="L12" s="1026">
        <f t="shared" si="0"/>
        <v>0</v>
      </c>
      <c r="M12" s="1012"/>
      <c r="N12" s="1027"/>
      <c r="O12" s="1012"/>
      <c r="P12" s="624">
        <f>N164</f>
        <v>0</v>
      </c>
    </row>
    <row r="13" spans="1:16">
      <c r="A13" s="819">
        <v>4</v>
      </c>
      <c r="B13" s="579"/>
      <c r="C13" s="1028"/>
      <c r="D13" s="1029"/>
      <c r="E13" s="1012"/>
      <c r="F13" s="1023"/>
      <c r="G13" s="1012"/>
      <c r="H13" s="1024"/>
      <c r="I13" s="1012"/>
      <c r="J13" s="1024"/>
      <c r="K13" s="1012"/>
      <c r="L13" s="1026">
        <f t="shared" si="0"/>
        <v>0</v>
      </c>
      <c r="M13" s="1012"/>
      <c r="N13" s="1027"/>
      <c r="O13" s="1012"/>
      <c r="P13" s="624">
        <f>N211</f>
        <v>0</v>
      </c>
    </row>
    <row r="14" spans="1:16">
      <c r="A14" s="819">
        <v>5</v>
      </c>
      <c r="B14" s="579"/>
      <c r="C14" s="1028" t="s">
        <v>170</v>
      </c>
      <c r="D14" s="1029"/>
      <c r="E14" s="1012"/>
      <c r="F14" s="1023"/>
      <c r="G14" s="1012"/>
      <c r="H14" s="1024"/>
      <c r="I14" s="1012"/>
      <c r="J14" s="1024"/>
      <c r="K14" s="1012"/>
      <c r="L14" s="1026">
        <f t="shared" si="0"/>
        <v>0</v>
      </c>
      <c r="M14" s="1012"/>
      <c r="N14" s="1027"/>
      <c r="O14" s="1012"/>
      <c r="P14" s="624">
        <f>N253</f>
        <v>0</v>
      </c>
    </row>
    <row r="15" spans="1:16">
      <c r="A15" s="819">
        <v>6</v>
      </c>
      <c r="B15" s="579"/>
      <c r="C15" s="1028" t="s">
        <v>1127</v>
      </c>
      <c r="D15" s="1030"/>
      <c r="E15" s="1012"/>
      <c r="F15" s="1023"/>
      <c r="G15" s="1012"/>
      <c r="H15" s="1024"/>
      <c r="I15" s="1012"/>
      <c r="J15" s="1024"/>
      <c r="K15" s="1012"/>
      <c r="L15" s="1026">
        <f t="shared" si="0"/>
        <v>0</v>
      </c>
      <c r="M15" s="1012"/>
      <c r="N15" s="1031"/>
      <c r="O15" s="1012"/>
      <c r="P15" s="625"/>
    </row>
    <row r="16" spans="1:16">
      <c r="A16" s="819">
        <v>7</v>
      </c>
      <c r="B16" s="1032"/>
      <c r="C16" s="1012"/>
      <c r="D16" s="1033"/>
      <c r="E16" s="1012"/>
      <c r="F16" s="1034"/>
      <c r="G16" s="1012"/>
      <c r="H16" s="1035"/>
      <c r="I16" s="1012"/>
      <c r="J16" s="1036"/>
      <c r="K16" s="1012"/>
      <c r="L16" s="1026"/>
      <c r="M16" s="1012"/>
      <c r="N16" s="1031"/>
      <c r="O16" s="1012"/>
      <c r="P16" s="626">
        <f>SUM(P10:P15)</f>
        <v>0</v>
      </c>
    </row>
    <row r="17" spans="1:16" ht="13.5">
      <c r="A17" s="819">
        <v>8</v>
      </c>
      <c r="B17" s="1037" t="s">
        <v>288</v>
      </c>
      <c r="C17" s="1012"/>
      <c r="D17" s="1012"/>
      <c r="E17" s="1012"/>
      <c r="F17" s="1012"/>
      <c r="G17" s="1012"/>
      <c r="H17" s="1012"/>
      <c r="I17" s="1012"/>
      <c r="J17" s="1012"/>
      <c r="K17" s="1012"/>
      <c r="L17" s="1012"/>
      <c r="M17" s="1012"/>
      <c r="N17" s="1031"/>
      <c r="O17" s="1012"/>
      <c r="P17" s="1038"/>
    </row>
    <row r="18" spans="1:16" ht="13.5">
      <c r="A18" s="819">
        <v>9</v>
      </c>
      <c r="B18" s="1037" t="s">
        <v>541</v>
      </c>
      <c r="C18" s="1012"/>
      <c r="D18" s="1012"/>
      <c r="E18" s="1012"/>
      <c r="F18" s="1012"/>
      <c r="G18" s="1012"/>
      <c r="H18" s="1012"/>
      <c r="I18" s="1012"/>
      <c r="J18" s="1012"/>
      <c r="K18" s="1012"/>
      <c r="L18" s="1012"/>
      <c r="M18" s="1012"/>
      <c r="N18" s="1012"/>
      <c r="O18" s="1012"/>
      <c r="P18" s="1038"/>
    </row>
    <row r="19" spans="1:16" ht="13.5">
      <c r="A19" s="819">
        <v>10</v>
      </c>
      <c r="B19" s="1037" t="s">
        <v>542</v>
      </c>
      <c r="C19" s="1012"/>
      <c r="D19" s="1012"/>
      <c r="E19" s="1012"/>
      <c r="F19" s="1012"/>
      <c r="G19" s="1012"/>
      <c r="H19" s="1012"/>
      <c r="I19" s="1012"/>
      <c r="J19" s="1012"/>
      <c r="K19" s="1012"/>
      <c r="L19" s="1012"/>
      <c r="M19" s="1012"/>
      <c r="N19" s="1012"/>
      <c r="O19" s="1012"/>
      <c r="P19" s="1038"/>
    </row>
    <row r="20" spans="1:16" ht="13.5">
      <c r="A20" s="819">
        <v>11</v>
      </c>
      <c r="B20" s="487"/>
      <c r="C20" s="1012"/>
      <c r="D20" s="1012"/>
      <c r="E20" s="1012"/>
      <c r="F20" s="1012"/>
      <c r="G20" s="1012"/>
      <c r="H20" s="1012"/>
      <c r="I20" s="1012"/>
      <c r="J20" s="1012"/>
      <c r="K20" s="1012"/>
      <c r="L20" s="1012"/>
      <c r="M20" s="1012"/>
      <c r="N20" s="1012"/>
      <c r="O20" s="1012"/>
      <c r="P20" s="1038"/>
    </row>
    <row r="21" spans="1:16" ht="13.5">
      <c r="A21" s="819">
        <v>12</v>
      </c>
      <c r="B21" s="1037"/>
      <c r="C21" s="1012"/>
      <c r="D21" s="1012"/>
      <c r="E21" s="1012"/>
      <c r="F21" s="1012"/>
      <c r="G21" s="1012"/>
      <c r="H21" s="1012"/>
      <c r="I21" s="1012"/>
      <c r="J21" s="1012"/>
      <c r="K21" s="1012"/>
      <c r="L21" s="1012"/>
      <c r="M21" s="1012"/>
      <c r="N21" s="1012"/>
      <c r="O21" s="1012"/>
      <c r="P21" s="1038"/>
    </row>
    <row r="22" spans="1:16">
      <c r="A22" s="819">
        <v>13</v>
      </c>
      <c r="B22" s="1039"/>
      <c r="C22" s="1040"/>
      <c r="E22" s="1012"/>
      <c r="F22" s="1012"/>
      <c r="G22" s="1012"/>
      <c r="H22" s="1012"/>
      <c r="I22" s="1012"/>
      <c r="J22" s="1012"/>
      <c r="K22" s="1012"/>
      <c r="L22" s="1012"/>
      <c r="M22" s="1012"/>
      <c r="N22" s="1012"/>
      <c r="O22" s="1012"/>
      <c r="P22" s="1038"/>
    </row>
    <row r="23" spans="1:16">
      <c r="A23" s="819">
        <v>14</v>
      </c>
      <c r="B23" s="1041"/>
      <c r="C23" s="1042"/>
      <c r="D23" s="1014"/>
      <c r="E23" s="1014"/>
      <c r="F23" s="1042"/>
      <c r="G23" s="1042"/>
      <c r="H23" s="1014"/>
      <c r="I23" s="1014"/>
      <c r="J23" s="1042"/>
      <c r="K23" s="1042"/>
      <c r="L23" s="1012"/>
      <c r="M23" s="1012"/>
      <c r="N23" s="1012"/>
      <c r="O23" s="1012"/>
      <c r="P23" s="1038"/>
    </row>
    <row r="24" spans="1:16" ht="13.5" thickBot="1">
      <c r="A24" s="819">
        <v>15</v>
      </c>
      <c r="B24" s="1043"/>
      <c r="C24" s="1044"/>
      <c r="D24" s="1045"/>
      <c r="E24" s="1045"/>
      <c r="F24" s="1044"/>
      <c r="G24" s="1044"/>
      <c r="H24" s="1045"/>
      <c r="I24" s="1045"/>
      <c r="J24" s="1044"/>
      <c r="K24" s="1044"/>
      <c r="L24" s="1046"/>
      <c r="M24" s="1046"/>
      <c r="N24" s="1046"/>
      <c r="O24" s="1046"/>
      <c r="P24" s="1047"/>
    </row>
    <row r="25" spans="1:16" ht="35.25" customHeight="1">
      <c r="A25" s="819">
        <v>16</v>
      </c>
      <c r="B25" s="1428" t="s">
        <v>1128</v>
      </c>
      <c r="C25" s="1428"/>
      <c r="D25" s="1428"/>
      <c r="E25" s="1428"/>
      <c r="F25" s="1428"/>
      <c r="G25" s="1428"/>
      <c r="H25" s="1428"/>
      <c r="I25" s="1428"/>
      <c r="J25" s="1428"/>
      <c r="K25" s="1428"/>
      <c r="L25" s="1428"/>
      <c r="M25" s="1428"/>
      <c r="N25" s="1428"/>
      <c r="O25" s="1428"/>
      <c r="P25" s="1428"/>
    </row>
    <row r="26" spans="1:16" ht="53.25" customHeight="1">
      <c r="A26" s="819">
        <v>17</v>
      </c>
      <c r="B26" s="1048" t="s">
        <v>154</v>
      </c>
      <c r="C26" s="1048"/>
      <c r="D26" s="1014"/>
      <c r="E26" s="1014"/>
      <c r="F26" s="1021" t="s">
        <v>898</v>
      </c>
      <c r="G26" s="1042"/>
      <c r="H26" s="1021" t="s">
        <v>140</v>
      </c>
      <c r="I26" s="1021"/>
      <c r="J26" s="1015" t="s">
        <v>141</v>
      </c>
      <c r="K26" s="1015"/>
      <c r="L26" s="1005" t="s">
        <v>1129</v>
      </c>
      <c r="M26" s="1005"/>
      <c r="N26" s="1021" t="s">
        <v>142</v>
      </c>
      <c r="O26" s="1049"/>
      <c r="P26" s="1021" t="s">
        <v>143</v>
      </c>
    </row>
    <row r="27" spans="1:16">
      <c r="A27" s="819">
        <v>18</v>
      </c>
      <c r="B27" s="1048"/>
      <c r="C27" s="1048"/>
      <c r="D27" s="1014"/>
      <c r="E27" s="1014"/>
      <c r="F27" s="1014"/>
      <c r="G27" s="804"/>
      <c r="H27" s="804" t="s">
        <v>901</v>
      </c>
      <c r="I27" s="327"/>
      <c r="J27" s="1042"/>
      <c r="K27" s="1042"/>
      <c r="L27" s="1012"/>
      <c r="M27" s="1012"/>
      <c r="N27" s="1012"/>
      <c r="O27" s="1012"/>
      <c r="P27" s="1012"/>
    </row>
    <row r="28" spans="1:16">
      <c r="A28" s="819">
        <v>19</v>
      </c>
      <c r="B28" s="1048"/>
      <c r="C28" s="1048"/>
      <c r="D28" s="1014"/>
      <c r="E28" s="1014"/>
      <c r="F28" s="1014" t="s">
        <v>949</v>
      </c>
      <c r="G28" s="804"/>
      <c r="H28" s="1014" t="s">
        <v>902</v>
      </c>
      <c r="I28" s="327"/>
      <c r="J28" s="1042"/>
      <c r="K28" s="1042"/>
      <c r="L28" s="1014" t="s">
        <v>904</v>
      </c>
      <c r="M28" s="1012"/>
      <c r="N28" s="1012"/>
      <c r="O28" s="1012"/>
      <c r="P28" s="1012"/>
    </row>
    <row r="29" spans="1:16">
      <c r="A29" s="819">
        <v>20</v>
      </c>
      <c r="B29" s="1050" t="s">
        <v>10</v>
      </c>
      <c r="C29" s="1050"/>
      <c r="D29" s="1014"/>
      <c r="E29" s="1014"/>
      <c r="F29" s="1011" t="s">
        <v>950</v>
      </c>
      <c r="G29" s="1014"/>
      <c r="H29" s="1011" t="s">
        <v>899</v>
      </c>
      <c r="I29" s="1014"/>
      <c r="J29" s="1014" t="s">
        <v>903</v>
      </c>
      <c r="K29" s="1012"/>
      <c r="L29" s="1014" t="s">
        <v>905</v>
      </c>
      <c r="M29" s="1012"/>
      <c r="N29" s="1012"/>
      <c r="O29" s="1012"/>
      <c r="P29" s="1012"/>
    </row>
    <row r="30" spans="1:16">
      <c r="A30" s="819">
        <v>21</v>
      </c>
      <c r="B30" s="1051" t="s">
        <v>543</v>
      </c>
      <c r="C30" s="1052"/>
      <c r="D30" s="1053"/>
      <c r="E30" s="1053"/>
      <c r="F30" s="1053"/>
      <c r="G30" s="1053"/>
      <c r="H30" s="1054"/>
      <c r="I30" s="1054"/>
      <c r="J30" s="1054"/>
      <c r="K30" s="1054"/>
      <c r="L30" s="1055"/>
      <c r="M30" s="1055"/>
      <c r="N30" s="1053"/>
      <c r="O30" s="1053"/>
      <c r="P30" s="1056"/>
    </row>
    <row r="31" spans="1:16">
      <c r="A31" s="819">
        <v>22</v>
      </c>
      <c r="B31" s="1057"/>
      <c r="C31" s="1058"/>
      <c r="D31" s="1014"/>
      <c r="E31" s="1014"/>
      <c r="F31" s="1014"/>
      <c r="G31" s="1014"/>
      <c r="H31" s="1012"/>
      <c r="I31" s="1012"/>
      <c r="J31" s="1012"/>
      <c r="K31" s="1012"/>
      <c r="L31" s="1015" t="s">
        <v>144</v>
      </c>
      <c r="M31" s="1015"/>
      <c r="N31" s="1014"/>
      <c r="O31" s="1014"/>
      <c r="P31" s="1059"/>
    </row>
    <row r="32" spans="1:16">
      <c r="A32" s="819">
        <v>23</v>
      </c>
      <c r="B32" s="1060"/>
      <c r="C32" s="1058"/>
      <c r="D32" s="1014"/>
      <c r="E32" s="1014"/>
      <c r="F32" s="1014"/>
      <c r="G32" s="1014"/>
      <c r="H32" s="1012"/>
      <c r="I32" s="1012"/>
      <c r="J32" s="1012"/>
      <c r="K32" s="1012"/>
      <c r="L32" s="1015"/>
      <c r="M32" s="1015"/>
      <c r="N32" s="1014"/>
      <c r="O32" s="1014"/>
      <c r="P32" s="1059"/>
    </row>
    <row r="33" spans="1:16">
      <c r="A33" s="819">
        <v>24</v>
      </c>
      <c r="B33" s="1061" t="s">
        <v>105</v>
      </c>
      <c r="C33" s="1012"/>
      <c r="D33" s="1012" t="s">
        <v>171</v>
      </c>
      <c r="E33" s="1012"/>
      <c r="F33" s="1062"/>
      <c r="G33" s="328"/>
      <c r="H33" s="1063"/>
      <c r="I33" s="1064"/>
      <c r="J33" s="1065">
        <v>12</v>
      </c>
      <c r="K33" s="1012"/>
      <c r="L33" s="328">
        <f t="shared" ref="L33:L44" si="1">H33*F33*J33*-1</f>
        <v>0</v>
      </c>
      <c r="M33" s="328"/>
      <c r="N33" s="328"/>
      <c r="O33" s="328"/>
      <c r="P33" s="329">
        <f t="shared" ref="P33:P44" si="2">(-L33+F33)*-1</f>
        <v>0</v>
      </c>
    </row>
    <row r="34" spans="1:16">
      <c r="A34" s="819">
        <v>25</v>
      </c>
      <c r="B34" s="1061" t="s">
        <v>104</v>
      </c>
      <c r="C34" s="1012"/>
      <c r="D34" s="1012" t="str">
        <f t="shared" ref="D34:D44" si="3">D33</f>
        <v>Year 2015</v>
      </c>
      <c r="E34" s="1012"/>
      <c r="F34" s="1062"/>
      <c r="G34" s="328"/>
      <c r="H34" s="1063"/>
      <c r="I34" s="1064"/>
      <c r="J34" s="1066">
        <f t="shared" ref="J34:J44" si="4">+J33-1</f>
        <v>11</v>
      </c>
      <c r="L34" s="328">
        <f t="shared" si="1"/>
        <v>0</v>
      </c>
      <c r="M34" s="328"/>
      <c r="N34" s="328"/>
      <c r="O34" s="328"/>
      <c r="P34" s="329">
        <f t="shared" si="2"/>
        <v>0</v>
      </c>
    </row>
    <row r="35" spans="1:16">
      <c r="A35" s="819">
        <v>26</v>
      </c>
      <c r="B35" s="1061" t="s">
        <v>103</v>
      </c>
      <c r="C35" s="1012"/>
      <c r="D35" s="1012" t="str">
        <f t="shared" si="3"/>
        <v>Year 2015</v>
      </c>
      <c r="E35" s="1012"/>
      <c r="F35" s="1062"/>
      <c r="G35" s="328"/>
      <c r="H35" s="1063"/>
      <c r="I35" s="1064"/>
      <c r="J35" s="1066">
        <f t="shared" si="4"/>
        <v>10</v>
      </c>
      <c r="L35" s="328">
        <f t="shared" si="1"/>
        <v>0</v>
      </c>
      <c r="M35" s="328"/>
      <c r="N35" s="328"/>
      <c r="O35" s="328"/>
      <c r="P35" s="329">
        <f t="shared" si="2"/>
        <v>0</v>
      </c>
    </row>
    <row r="36" spans="1:16">
      <c r="A36" s="819">
        <v>27</v>
      </c>
      <c r="B36" s="1061" t="s">
        <v>95</v>
      </c>
      <c r="C36" s="1012"/>
      <c r="D36" s="1012" t="str">
        <f t="shared" si="3"/>
        <v>Year 2015</v>
      </c>
      <c r="E36" s="1012"/>
      <c r="F36" s="1062"/>
      <c r="G36" s="328"/>
      <c r="H36" s="1063"/>
      <c r="I36" s="1064"/>
      <c r="J36" s="1066">
        <f t="shared" si="4"/>
        <v>9</v>
      </c>
      <c r="L36" s="328">
        <f t="shared" si="1"/>
        <v>0</v>
      </c>
      <c r="M36" s="328"/>
      <c r="N36" s="328"/>
      <c r="O36" s="328"/>
      <c r="P36" s="329">
        <f t="shared" si="2"/>
        <v>0</v>
      </c>
    </row>
    <row r="37" spans="1:16">
      <c r="A37" s="819">
        <v>28</v>
      </c>
      <c r="B37" s="1061" t="s">
        <v>92</v>
      </c>
      <c r="C37" s="1012"/>
      <c r="D37" s="1012" t="str">
        <f t="shared" si="3"/>
        <v>Year 2015</v>
      </c>
      <c r="E37" s="1012"/>
      <c r="F37" s="1062"/>
      <c r="G37" s="328"/>
      <c r="H37" s="1063"/>
      <c r="I37" s="1064"/>
      <c r="J37" s="1066">
        <f t="shared" si="4"/>
        <v>8</v>
      </c>
      <c r="L37" s="328">
        <f t="shared" si="1"/>
        <v>0</v>
      </c>
      <c r="M37" s="328"/>
      <c r="N37" s="328"/>
      <c r="O37" s="328"/>
      <c r="P37" s="329">
        <f t="shared" si="2"/>
        <v>0</v>
      </c>
    </row>
    <row r="38" spans="1:16">
      <c r="A38" s="819">
        <v>29</v>
      </c>
      <c r="B38" s="1061" t="s">
        <v>145</v>
      </c>
      <c r="C38" s="1012"/>
      <c r="D38" s="1012" t="str">
        <f t="shared" si="3"/>
        <v>Year 2015</v>
      </c>
      <c r="E38" s="1012"/>
      <c r="F38" s="1062"/>
      <c r="G38" s="328"/>
      <c r="H38" s="1063"/>
      <c r="I38" s="1064"/>
      <c r="J38" s="1066">
        <f t="shared" si="4"/>
        <v>7</v>
      </c>
      <c r="L38" s="328">
        <f t="shared" si="1"/>
        <v>0</v>
      </c>
      <c r="M38" s="328"/>
      <c r="N38" s="328"/>
      <c r="O38" s="328"/>
      <c r="P38" s="329">
        <f t="shared" si="2"/>
        <v>0</v>
      </c>
    </row>
    <row r="39" spans="1:16">
      <c r="A39" s="819">
        <v>30</v>
      </c>
      <c r="B39" s="1061" t="s">
        <v>102</v>
      </c>
      <c r="C39" s="1012"/>
      <c r="D39" s="1012" t="str">
        <f t="shared" si="3"/>
        <v>Year 2015</v>
      </c>
      <c r="E39" s="1012"/>
      <c r="F39" s="1062"/>
      <c r="G39" s="328"/>
      <c r="H39" s="1063"/>
      <c r="I39" s="1064"/>
      <c r="J39" s="1066">
        <f t="shared" si="4"/>
        <v>6</v>
      </c>
      <c r="L39" s="328">
        <f t="shared" si="1"/>
        <v>0</v>
      </c>
      <c r="M39" s="328"/>
      <c r="N39" s="328"/>
      <c r="O39" s="328"/>
      <c r="P39" s="329">
        <f t="shared" si="2"/>
        <v>0</v>
      </c>
    </row>
    <row r="40" spans="1:16">
      <c r="A40" s="819">
        <v>31</v>
      </c>
      <c r="B40" s="1061" t="s">
        <v>101</v>
      </c>
      <c r="C40" s="1012"/>
      <c r="D40" s="1012" t="str">
        <f t="shared" si="3"/>
        <v>Year 2015</v>
      </c>
      <c r="E40" s="1012"/>
      <c r="F40" s="1062"/>
      <c r="G40" s="328"/>
      <c r="H40" s="1063"/>
      <c r="I40" s="1064"/>
      <c r="J40" s="1066">
        <f t="shared" si="4"/>
        <v>5</v>
      </c>
      <c r="L40" s="328">
        <f t="shared" si="1"/>
        <v>0</v>
      </c>
      <c r="M40" s="328"/>
      <c r="N40" s="328"/>
      <c r="O40" s="328"/>
      <c r="P40" s="329">
        <f t="shared" si="2"/>
        <v>0</v>
      </c>
    </row>
    <row r="41" spans="1:16">
      <c r="A41" s="819">
        <v>32</v>
      </c>
      <c r="B41" s="1061" t="s">
        <v>100</v>
      </c>
      <c r="C41" s="1012"/>
      <c r="D41" s="1012" t="str">
        <f t="shared" si="3"/>
        <v>Year 2015</v>
      </c>
      <c r="E41" s="1012"/>
      <c r="F41" s="1062"/>
      <c r="G41" s="328"/>
      <c r="H41" s="1063"/>
      <c r="I41" s="1064"/>
      <c r="J41" s="1066">
        <f t="shared" si="4"/>
        <v>4</v>
      </c>
      <c r="L41" s="328">
        <f t="shared" si="1"/>
        <v>0</v>
      </c>
      <c r="M41" s="328"/>
      <c r="N41" s="328"/>
      <c r="O41" s="328"/>
      <c r="P41" s="329">
        <f t="shared" si="2"/>
        <v>0</v>
      </c>
    </row>
    <row r="42" spans="1:16">
      <c r="A42" s="819">
        <v>33</v>
      </c>
      <c r="B42" s="1061" t="s">
        <v>106</v>
      </c>
      <c r="C42" s="1012"/>
      <c r="D42" s="1012" t="str">
        <f t="shared" si="3"/>
        <v>Year 2015</v>
      </c>
      <c r="E42" s="1012"/>
      <c r="F42" s="1062"/>
      <c r="G42" s="328"/>
      <c r="H42" s="1063"/>
      <c r="I42" s="1064"/>
      <c r="J42" s="1066">
        <f t="shared" si="4"/>
        <v>3</v>
      </c>
      <c r="L42" s="328">
        <f t="shared" si="1"/>
        <v>0</v>
      </c>
      <c r="M42" s="328"/>
      <c r="N42" s="328"/>
      <c r="O42" s="328"/>
      <c r="P42" s="329">
        <f t="shared" si="2"/>
        <v>0</v>
      </c>
    </row>
    <row r="43" spans="1:16">
      <c r="A43" s="819">
        <v>34</v>
      </c>
      <c r="B43" s="1061" t="s">
        <v>99</v>
      </c>
      <c r="C43" s="1012"/>
      <c r="D43" s="1012" t="str">
        <f t="shared" si="3"/>
        <v>Year 2015</v>
      </c>
      <c r="E43" s="1012"/>
      <c r="F43" s="1062"/>
      <c r="G43" s="328"/>
      <c r="H43" s="1063"/>
      <c r="I43" s="1064"/>
      <c r="J43" s="1066">
        <f t="shared" si="4"/>
        <v>2</v>
      </c>
      <c r="L43" s="328">
        <f t="shared" si="1"/>
        <v>0</v>
      </c>
      <c r="M43" s="328"/>
      <c r="N43" s="328"/>
      <c r="O43" s="328"/>
      <c r="P43" s="329">
        <f t="shared" si="2"/>
        <v>0</v>
      </c>
    </row>
    <row r="44" spans="1:16">
      <c r="A44" s="819">
        <v>35</v>
      </c>
      <c r="B44" s="1061" t="s">
        <v>98</v>
      </c>
      <c r="C44" s="1012"/>
      <c r="D44" s="1012" t="str">
        <f t="shared" si="3"/>
        <v>Year 2015</v>
      </c>
      <c r="E44" s="1012"/>
      <c r="F44" s="1062"/>
      <c r="G44" s="328"/>
      <c r="H44" s="1063"/>
      <c r="I44" s="1064"/>
      <c r="J44" s="1066">
        <f t="shared" si="4"/>
        <v>1</v>
      </c>
      <c r="L44" s="331">
        <f t="shared" si="1"/>
        <v>0</v>
      </c>
      <c r="M44" s="328"/>
      <c r="N44" s="328"/>
      <c r="O44" s="328"/>
      <c r="P44" s="329">
        <f t="shared" si="2"/>
        <v>0</v>
      </c>
    </row>
    <row r="45" spans="1:16">
      <c r="A45" s="819">
        <v>36</v>
      </c>
      <c r="B45" s="1061"/>
      <c r="C45" s="1012"/>
      <c r="D45" s="1012"/>
      <c r="E45" s="1012"/>
      <c r="F45" s="328"/>
      <c r="G45" s="328"/>
      <c r="H45" s="1064"/>
      <c r="I45" s="1064"/>
      <c r="L45" s="328">
        <f>SUM(L33:L44)</f>
        <v>0</v>
      </c>
      <c r="M45" s="328"/>
      <c r="N45" s="328"/>
      <c r="O45" s="328"/>
      <c r="P45" s="332">
        <f>SUM(P33:P44)</f>
        <v>0</v>
      </c>
    </row>
    <row r="46" spans="1:16">
      <c r="A46" s="819">
        <v>37</v>
      </c>
      <c r="B46" s="1061"/>
      <c r="C46" s="1012"/>
      <c r="D46" s="1012"/>
      <c r="E46" s="1012"/>
      <c r="F46" s="328"/>
      <c r="G46" s="328"/>
      <c r="H46" s="1064"/>
      <c r="I46" s="1064"/>
      <c r="L46" s="328"/>
      <c r="M46" s="328"/>
      <c r="N46" s="328"/>
      <c r="O46" s="328"/>
      <c r="P46" s="332"/>
    </row>
    <row r="47" spans="1:16">
      <c r="A47" s="819">
        <v>38</v>
      </c>
      <c r="B47" s="1061"/>
      <c r="C47" s="1012"/>
      <c r="D47" s="1012"/>
      <c r="E47" s="1012"/>
      <c r="F47" s="328"/>
      <c r="G47" s="328"/>
      <c r="H47" s="1064"/>
      <c r="I47" s="1064"/>
      <c r="L47" s="128" t="s">
        <v>1130</v>
      </c>
      <c r="M47" s="328"/>
      <c r="N47" s="328"/>
      <c r="O47" s="328"/>
      <c r="P47" s="332"/>
    </row>
    <row r="48" spans="1:16">
      <c r="A48" s="819">
        <v>39</v>
      </c>
      <c r="B48" s="1061"/>
      <c r="C48" s="1012"/>
      <c r="D48" s="1012"/>
      <c r="E48" s="1012"/>
      <c r="F48" s="328"/>
      <c r="G48" s="328"/>
      <c r="H48" s="1064"/>
      <c r="I48" s="1064"/>
      <c r="L48" s="128"/>
      <c r="M48" s="328"/>
      <c r="N48" s="328"/>
      <c r="O48" s="328"/>
      <c r="P48" s="332"/>
    </row>
    <row r="49" spans="1:18">
      <c r="A49" s="819">
        <v>40</v>
      </c>
      <c r="B49" s="1061" t="s">
        <v>146</v>
      </c>
      <c r="C49" s="1012"/>
      <c r="D49" s="1012" t="s">
        <v>169</v>
      </c>
      <c r="E49" s="1012"/>
      <c r="F49" s="328">
        <f>P45</f>
        <v>0</v>
      </c>
      <c r="G49" s="328"/>
      <c r="H49" s="1063"/>
      <c r="I49" s="1064"/>
      <c r="J49" s="1065">
        <v>12</v>
      </c>
      <c r="K49" s="1012"/>
      <c r="L49" s="328">
        <f>+J49*H49*F49</f>
        <v>0</v>
      </c>
      <c r="M49" s="328"/>
      <c r="N49" s="328" t="s">
        <v>10</v>
      </c>
      <c r="O49" s="328"/>
      <c r="P49" s="332">
        <f>+F49+L49</f>
        <v>0</v>
      </c>
    </row>
    <row r="50" spans="1:18">
      <c r="A50" s="819">
        <v>41</v>
      </c>
      <c r="B50" s="1061" t="s">
        <v>146</v>
      </c>
      <c r="C50" s="1012"/>
      <c r="D50" s="1012" t="s">
        <v>168</v>
      </c>
      <c r="E50" s="1012"/>
      <c r="F50" s="1042">
        <f>P49</f>
        <v>0</v>
      </c>
      <c r="G50" s="1042"/>
      <c r="H50" s="1063"/>
      <c r="I50" s="1064"/>
      <c r="J50" s="1065">
        <v>12</v>
      </c>
      <c r="K50" s="1012"/>
      <c r="L50" s="328">
        <f>+J50*H50*F50</f>
        <v>0</v>
      </c>
      <c r="M50" s="328"/>
      <c r="N50" s="328"/>
      <c r="O50" s="328"/>
      <c r="P50" s="332">
        <f>+F50+L50</f>
        <v>0</v>
      </c>
    </row>
    <row r="51" spans="1:18">
      <c r="A51" s="819">
        <v>42</v>
      </c>
      <c r="B51" s="1061" t="s">
        <v>146</v>
      </c>
      <c r="C51" s="1012"/>
      <c r="D51" s="324" t="s">
        <v>172</v>
      </c>
      <c r="E51" s="1012"/>
      <c r="F51" s="1042">
        <f>P50</f>
        <v>0</v>
      </c>
      <c r="G51" s="1042"/>
      <c r="H51" s="1063"/>
      <c r="I51" s="1064"/>
      <c r="J51" s="1065">
        <v>12</v>
      </c>
      <c r="K51" s="1012"/>
      <c r="L51" s="328">
        <f>+J51*H51*F51</f>
        <v>0</v>
      </c>
      <c r="M51" s="328"/>
      <c r="N51" s="328"/>
      <c r="O51" s="328"/>
      <c r="P51" s="332">
        <f>+F51+L51</f>
        <v>0</v>
      </c>
    </row>
    <row r="52" spans="1:18">
      <c r="A52" s="819">
        <v>43</v>
      </c>
      <c r="B52" s="1061" t="s">
        <v>146</v>
      </c>
      <c r="C52" s="1012"/>
      <c r="D52" s="1012" t="s">
        <v>484</v>
      </c>
      <c r="E52" s="1012"/>
      <c r="F52" s="1042">
        <f>P51</f>
        <v>0</v>
      </c>
      <c r="G52" s="1042"/>
      <c r="H52" s="1063"/>
      <c r="I52" s="1064"/>
      <c r="J52" s="1065">
        <v>12</v>
      </c>
      <c r="K52" s="1012"/>
      <c r="L52" s="328">
        <f>+J52*H52*F52</f>
        <v>0</v>
      </c>
      <c r="M52" s="328"/>
      <c r="N52" s="328"/>
      <c r="O52" s="328"/>
      <c r="P52" s="332">
        <f>+F52+L52</f>
        <v>0</v>
      </c>
    </row>
    <row r="53" spans="1:18">
      <c r="A53" s="819">
        <v>44</v>
      </c>
      <c r="B53" s="1061" t="s">
        <v>146</v>
      </c>
      <c r="C53" s="1012"/>
      <c r="D53" s="1012" t="s">
        <v>485</v>
      </c>
      <c r="E53" s="1012"/>
      <c r="F53" s="1042">
        <f>P52</f>
        <v>0</v>
      </c>
      <c r="G53" s="1042"/>
      <c r="H53" s="1063"/>
      <c r="I53" s="1064"/>
      <c r="J53" s="1065">
        <v>12</v>
      </c>
      <c r="K53" s="1012"/>
      <c r="L53" s="328">
        <f>+J53*H53*F53</f>
        <v>0</v>
      </c>
      <c r="M53" s="328"/>
      <c r="N53" s="328"/>
      <c r="O53" s="328"/>
      <c r="P53" s="332">
        <f>+F53+L53</f>
        <v>0</v>
      </c>
    </row>
    <row r="54" spans="1:18">
      <c r="A54" s="819">
        <v>45</v>
      </c>
      <c r="B54" s="1061"/>
      <c r="C54" s="1012"/>
      <c r="D54" s="1012"/>
      <c r="E54" s="1012"/>
      <c r="F54" s="1042"/>
      <c r="G54" s="1042"/>
      <c r="H54" s="1064"/>
      <c r="I54" s="1064"/>
      <c r="J54" s="1012"/>
      <c r="K54" s="1012"/>
      <c r="L54" s="328"/>
      <c r="M54" s="328"/>
      <c r="N54" s="328"/>
      <c r="O54" s="328"/>
      <c r="P54" s="332"/>
    </row>
    <row r="55" spans="1:18">
      <c r="A55" s="819">
        <v>46</v>
      </c>
      <c r="B55" s="1061"/>
      <c r="C55" s="1012"/>
      <c r="D55" s="1012"/>
      <c r="E55" s="1012"/>
      <c r="F55" s="1042"/>
      <c r="G55" s="1042"/>
      <c r="H55" s="1064"/>
      <c r="I55" s="1064"/>
      <c r="J55" s="1012"/>
      <c r="K55" s="1012"/>
      <c r="L55" s="328"/>
      <c r="M55" s="328"/>
      <c r="N55" s="328"/>
      <c r="O55" s="328"/>
      <c r="P55" s="329"/>
    </row>
    <row r="56" spans="1:18">
      <c r="A56" s="819">
        <v>47</v>
      </c>
      <c r="B56" s="1067" t="s">
        <v>147</v>
      </c>
      <c r="C56" s="1068"/>
      <c r="D56" s="1012"/>
      <c r="E56" s="1012"/>
      <c r="F56" s="328"/>
      <c r="G56" s="328"/>
      <c r="H56" s="1064"/>
      <c r="I56" s="1064"/>
      <c r="J56" s="1012"/>
      <c r="K56" s="1012"/>
      <c r="L56" s="128" t="s">
        <v>144</v>
      </c>
      <c r="M56" s="128"/>
      <c r="N56" s="328"/>
      <c r="O56" s="328"/>
      <c r="P56" s="329"/>
    </row>
    <row r="57" spans="1:18">
      <c r="A57" s="819">
        <v>48</v>
      </c>
      <c r="B57" s="1061" t="s">
        <v>105</v>
      </c>
      <c r="C57" s="1012"/>
      <c r="D57" s="1012" t="s">
        <v>486</v>
      </c>
      <c r="E57" s="1012"/>
      <c r="F57" s="1069">
        <f>-P53</f>
        <v>0</v>
      </c>
      <c r="G57" s="1042"/>
      <c r="H57" s="1063"/>
      <c r="I57" s="1064"/>
      <c r="J57" s="1012"/>
      <c r="K57" s="1012"/>
      <c r="L57" s="328">
        <f t="shared" ref="L57:L68" si="5" xml:space="preserve"> -H57*F57</f>
        <v>0</v>
      </c>
      <c r="M57" s="328"/>
      <c r="N57" s="328">
        <f>-PMT(H57,12,P53)</f>
        <v>0</v>
      </c>
      <c r="O57" s="328"/>
      <c r="P57" s="329">
        <f t="shared" ref="P57:P68" si="6">(+F57+F57*H57+N57)*-1</f>
        <v>0</v>
      </c>
      <c r="Q57" s="1042"/>
      <c r="R57" s="1070"/>
    </row>
    <row r="58" spans="1:18">
      <c r="A58" s="819">
        <v>49</v>
      </c>
      <c r="B58" s="1061" t="s">
        <v>104</v>
      </c>
      <c r="C58" s="1012"/>
      <c r="D58" s="1012" t="str">
        <f>+D57</f>
        <v>Year 2021</v>
      </c>
      <c r="E58" s="1012"/>
      <c r="F58" s="1042">
        <f t="shared" ref="F58:F68" si="7">-P57</f>
        <v>0</v>
      </c>
      <c r="G58" s="1042"/>
      <c r="H58" s="1063"/>
      <c r="I58" s="1064"/>
      <c r="J58" s="1012"/>
      <c r="K58" s="1012"/>
      <c r="L58" s="328">
        <f t="shared" si="5"/>
        <v>0</v>
      </c>
      <c r="M58" s="328"/>
      <c r="N58" s="328">
        <f t="shared" ref="N58:N68" si="8">N57</f>
        <v>0</v>
      </c>
      <c r="O58" s="328"/>
      <c r="P58" s="329">
        <f t="shared" si="6"/>
        <v>0</v>
      </c>
      <c r="Q58" s="1042"/>
      <c r="R58" s="1070"/>
    </row>
    <row r="59" spans="1:18">
      <c r="A59" s="819">
        <v>50</v>
      </c>
      <c r="B59" s="1061" t="s">
        <v>103</v>
      </c>
      <c r="C59" s="1012"/>
      <c r="D59" s="1012" t="str">
        <f>+D58</f>
        <v>Year 2021</v>
      </c>
      <c r="E59" s="1012"/>
      <c r="F59" s="1042">
        <f t="shared" si="7"/>
        <v>0</v>
      </c>
      <c r="G59" s="1042"/>
      <c r="H59" s="1063"/>
      <c r="I59" s="1064"/>
      <c r="J59" s="1012"/>
      <c r="K59" s="1012"/>
      <c r="L59" s="328">
        <f t="shared" si="5"/>
        <v>0</v>
      </c>
      <c r="M59" s="328"/>
      <c r="N59" s="328">
        <f t="shared" si="8"/>
        <v>0</v>
      </c>
      <c r="O59" s="328"/>
      <c r="P59" s="329">
        <f t="shared" si="6"/>
        <v>0</v>
      </c>
      <c r="Q59" s="1042"/>
      <c r="R59" s="1070"/>
    </row>
    <row r="60" spans="1:18">
      <c r="A60" s="819">
        <v>51</v>
      </c>
      <c r="B60" s="1061" t="s">
        <v>95</v>
      </c>
      <c r="C60" s="1012"/>
      <c r="D60" s="1012" t="str">
        <f>+D59</f>
        <v>Year 2021</v>
      </c>
      <c r="E60" s="1012"/>
      <c r="F60" s="1042">
        <f t="shared" si="7"/>
        <v>0</v>
      </c>
      <c r="G60" s="1042"/>
      <c r="H60" s="1063"/>
      <c r="I60" s="1064"/>
      <c r="J60" s="1012"/>
      <c r="K60" s="1012"/>
      <c r="L60" s="328">
        <f t="shared" si="5"/>
        <v>0</v>
      </c>
      <c r="M60" s="328"/>
      <c r="N60" s="328">
        <f t="shared" si="8"/>
        <v>0</v>
      </c>
      <c r="O60" s="328"/>
      <c r="P60" s="329">
        <f t="shared" si="6"/>
        <v>0</v>
      </c>
      <c r="Q60" s="1042"/>
      <c r="R60" s="1070"/>
    </row>
    <row r="61" spans="1:18">
      <c r="A61" s="819">
        <v>52</v>
      </c>
      <c r="B61" s="1061" t="s">
        <v>92</v>
      </c>
      <c r="C61" s="1012"/>
      <c r="D61" s="1012" t="str">
        <f>+D60</f>
        <v>Year 2021</v>
      </c>
      <c r="E61" s="1012"/>
      <c r="F61" s="1042">
        <f t="shared" si="7"/>
        <v>0</v>
      </c>
      <c r="G61" s="1042"/>
      <c r="H61" s="1063"/>
      <c r="I61" s="1064"/>
      <c r="J61" s="1012"/>
      <c r="K61" s="1012"/>
      <c r="L61" s="328">
        <f t="shared" si="5"/>
        <v>0</v>
      </c>
      <c r="M61" s="328"/>
      <c r="N61" s="328">
        <f t="shared" si="8"/>
        <v>0</v>
      </c>
      <c r="O61" s="328"/>
      <c r="P61" s="329">
        <f t="shared" si="6"/>
        <v>0</v>
      </c>
      <c r="Q61" s="1042"/>
      <c r="R61" s="1070"/>
    </row>
    <row r="62" spans="1:18">
      <c r="A62" s="819">
        <v>53</v>
      </c>
      <c r="B62" s="1061" t="s">
        <v>145</v>
      </c>
      <c r="C62" s="1012"/>
      <c r="D62" s="1012" t="str">
        <f>D61</f>
        <v>Year 2021</v>
      </c>
      <c r="E62" s="1012"/>
      <c r="F62" s="1042">
        <f t="shared" si="7"/>
        <v>0</v>
      </c>
      <c r="G62" s="1042"/>
      <c r="H62" s="1063"/>
      <c r="I62" s="1064"/>
      <c r="J62" s="1012"/>
      <c r="K62" s="1012"/>
      <c r="L62" s="328">
        <f t="shared" si="5"/>
        <v>0</v>
      </c>
      <c r="M62" s="328"/>
      <c r="N62" s="328">
        <f t="shared" si="8"/>
        <v>0</v>
      </c>
      <c r="O62" s="328"/>
      <c r="P62" s="329">
        <f t="shared" si="6"/>
        <v>0</v>
      </c>
      <c r="Q62" s="1042"/>
      <c r="R62" s="1070"/>
    </row>
    <row r="63" spans="1:18">
      <c r="A63" s="819">
        <v>54</v>
      </c>
      <c r="B63" s="1061" t="s">
        <v>102</v>
      </c>
      <c r="C63" s="1012"/>
      <c r="D63" s="1012" t="str">
        <f t="shared" ref="D63:D68" si="9">+D62</f>
        <v>Year 2021</v>
      </c>
      <c r="E63" s="1012"/>
      <c r="F63" s="1042">
        <f t="shared" si="7"/>
        <v>0</v>
      </c>
      <c r="G63" s="1042"/>
      <c r="H63" s="1063"/>
      <c r="I63" s="1064"/>
      <c r="J63" s="1012"/>
      <c r="K63" s="1012"/>
      <c r="L63" s="328">
        <f t="shared" si="5"/>
        <v>0</v>
      </c>
      <c r="M63" s="328"/>
      <c r="N63" s="328">
        <f t="shared" si="8"/>
        <v>0</v>
      </c>
      <c r="O63" s="328"/>
      <c r="P63" s="329">
        <f t="shared" si="6"/>
        <v>0</v>
      </c>
      <c r="Q63" s="1042"/>
      <c r="R63" s="1070"/>
    </row>
    <row r="64" spans="1:18">
      <c r="A64" s="819">
        <v>55</v>
      </c>
      <c r="B64" s="1061" t="s">
        <v>101</v>
      </c>
      <c r="C64" s="1012"/>
      <c r="D64" s="1012" t="str">
        <f t="shared" si="9"/>
        <v>Year 2021</v>
      </c>
      <c r="E64" s="1012"/>
      <c r="F64" s="1042">
        <f t="shared" si="7"/>
        <v>0</v>
      </c>
      <c r="G64" s="1042"/>
      <c r="H64" s="1063"/>
      <c r="I64" s="1064"/>
      <c r="J64" s="1012"/>
      <c r="K64" s="1012"/>
      <c r="L64" s="328">
        <f t="shared" si="5"/>
        <v>0</v>
      </c>
      <c r="M64" s="328"/>
      <c r="N64" s="328">
        <f t="shared" si="8"/>
        <v>0</v>
      </c>
      <c r="O64" s="328"/>
      <c r="P64" s="329">
        <f t="shared" si="6"/>
        <v>0</v>
      </c>
      <c r="Q64" s="1042"/>
      <c r="R64" s="1070"/>
    </row>
    <row r="65" spans="1:18">
      <c r="A65" s="819">
        <v>56</v>
      </c>
      <c r="B65" s="1061" t="s">
        <v>100</v>
      </c>
      <c r="C65" s="1012"/>
      <c r="D65" s="1012" t="str">
        <f t="shared" si="9"/>
        <v>Year 2021</v>
      </c>
      <c r="E65" s="1012"/>
      <c r="F65" s="1042">
        <f t="shared" si="7"/>
        <v>0</v>
      </c>
      <c r="G65" s="1042"/>
      <c r="H65" s="1063"/>
      <c r="I65" s="1064"/>
      <c r="J65" s="1012"/>
      <c r="K65" s="1012"/>
      <c r="L65" s="328">
        <f t="shared" si="5"/>
        <v>0</v>
      </c>
      <c r="M65" s="328"/>
      <c r="N65" s="328">
        <f t="shared" si="8"/>
        <v>0</v>
      </c>
      <c r="O65" s="328"/>
      <c r="P65" s="329">
        <f t="shared" si="6"/>
        <v>0</v>
      </c>
      <c r="Q65" s="1042"/>
      <c r="R65" s="1070"/>
    </row>
    <row r="66" spans="1:18">
      <c r="A66" s="819">
        <v>57</v>
      </c>
      <c r="B66" s="1061" t="s">
        <v>106</v>
      </c>
      <c r="C66" s="1012"/>
      <c r="D66" s="1012" t="str">
        <f t="shared" si="9"/>
        <v>Year 2021</v>
      </c>
      <c r="E66" s="1012"/>
      <c r="F66" s="1042">
        <f t="shared" si="7"/>
        <v>0</v>
      </c>
      <c r="G66" s="1042"/>
      <c r="H66" s="1063"/>
      <c r="I66" s="1064"/>
      <c r="J66" s="1012"/>
      <c r="K66" s="1012"/>
      <c r="L66" s="328">
        <f t="shared" si="5"/>
        <v>0</v>
      </c>
      <c r="M66" s="328"/>
      <c r="N66" s="328">
        <f t="shared" si="8"/>
        <v>0</v>
      </c>
      <c r="O66" s="328"/>
      <c r="P66" s="329">
        <f t="shared" si="6"/>
        <v>0</v>
      </c>
      <c r="Q66" s="1042"/>
      <c r="R66" s="1070"/>
    </row>
    <row r="67" spans="1:18">
      <c r="A67" s="819">
        <v>58</v>
      </c>
      <c r="B67" s="1061" t="s">
        <v>99</v>
      </c>
      <c r="C67" s="1012"/>
      <c r="D67" s="1012" t="str">
        <f t="shared" si="9"/>
        <v>Year 2021</v>
      </c>
      <c r="E67" s="1012"/>
      <c r="F67" s="1042">
        <f t="shared" si="7"/>
        <v>0</v>
      </c>
      <c r="G67" s="1042"/>
      <c r="H67" s="1063"/>
      <c r="I67" s="1064"/>
      <c r="J67" s="1012"/>
      <c r="K67" s="1012"/>
      <c r="L67" s="328">
        <f t="shared" si="5"/>
        <v>0</v>
      </c>
      <c r="M67" s="328"/>
      <c r="N67" s="328">
        <f t="shared" si="8"/>
        <v>0</v>
      </c>
      <c r="O67" s="328"/>
      <c r="P67" s="329">
        <f t="shared" si="6"/>
        <v>0</v>
      </c>
      <c r="Q67" s="1042"/>
      <c r="R67" s="1070"/>
    </row>
    <row r="68" spans="1:18">
      <c r="A68" s="819">
        <v>59</v>
      </c>
      <c r="B68" s="1061" t="s">
        <v>98</v>
      </c>
      <c r="C68" s="1012"/>
      <c r="D68" s="1012" t="str">
        <f t="shared" si="9"/>
        <v>Year 2021</v>
      </c>
      <c r="E68" s="1012"/>
      <c r="F68" s="1042">
        <f t="shared" si="7"/>
        <v>0</v>
      </c>
      <c r="G68" s="1042"/>
      <c r="H68" s="1063"/>
      <c r="I68" s="1064"/>
      <c r="J68" s="1012"/>
      <c r="K68" s="1012"/>
      <c r="L68" s="331">
        <f t="shared" si="5"/>
        <v>0</v>
      </c>
      <c r="M68" s="328"/>
      <c r="N68" s="328">
        <f t="shared" si="8"/>
        <v>0</v>
      </c>
      <c r="O68" s="328"/>
      <c r="P68" s="329">
        <f t="shared" si="6"/>
        <v>0</v>
      </c>
      <c r="Q68" s="1042"/>
      <c r="R68" s="1070"/>
    </row>
    <row r="69" spans="1:18" ht="24" customHeight="1">
      <c r="A69" s="819">
        <v>60</v>
      </c>
      <c r="B69" s="1061"/>
      <c r="C69" s="1012"/>
      <c r="D69" s="1012"/>
      <c r="E69" s="1012"/>
      <c r="F69" s="1042"/>
      <c r="G69" s="1042"/>
      <c r="H69" s="1064"/>
      <c r="I69" s="1064"/>
      <c r="J69" s="1012"/>
      <c r="K69" s="1012"/>
      <c r="L69" s="328">
        <f>SUM(L57:L68)</f>
        <v>0</v>
      </c>
      <c r="M69" s="328"/>
      <c r="N69" s="328"/>
      <c r="O69" s="328"/>
      <c r="P69" s="329"/>
      <c r="Q69" s="1042"/>
      <c r="R69" s="1070"/>
    </row>
    <row r="70" spans="1:18">
      <c r="A70" s="819">
        <v>61</v>
      </c>
      <c r="B70" s="1071"/>
      <c r="P70" s="1072"/>
    </row>
    <row r="71" spans="1:18">
      <c r="A71" s="819">
        <v>62</v>
      </c>
      <c r="B71" s="1061" t="s">
        <v>174</v>
      </c>
      <c r="C71" s="1012"/>
      <c r="F71" s="324" t="s">
        <v>1131</v>
      </c>
      <c r="N71" s="333">
        <f>SUM(N57:N68)</f>
        <v>0</v>
      </c>
      <c r="P71" s="1072"/>
    </row>
    <row r="72" spans="1:18">
      <c r="A72" s="819">
        <v>63</v>
      </c>
      <c r="B72" s="1061" t="s">
        <v>148</v>
      </c>
      <c r="C72" s="1012"/>
      <c r="F72" s="324" t="s">
        <v>951</v>
      </c>
      <c r="N72" s="333">
        <f>L10</f>
        <v>0</v>
      </c>
      <c r="P72" s="1072"/>
    </row>
    <row r="73" spans="1:18">
      <c r="A73" s="819">
        <v>64</v>
      </c>
      <c r="B73" s="1073" t="s">
        <v>149</v>
      </c>
      <c r="C73" s="1074"/>
      <c r="D73" s="560"/>
      <c r="E73" s="560"/>
      <c r="F73" s="560" t="s">
        <v>953</v>
      </c>
      <c r="G73" s="560"/>
      <c r="H73" s="560"/>
      <c r="I73" s="560"/>
      <c r="J73" s="560"/>
      <c r="K73" s="560"/>
      <c r="L73" s="560"/>
      <c r="M73" s="560"/>
      <c r="N73" s="335">
        <f>(N71+N72)</f>
        <v>0</v>
      </c>
      <c r="O73" s="560"/>
      <c r="P73" s="1075"/>
    </row>
    <row r="74" spans="1:18">
      <c r="A74" s="819">
        <v>65</v>
      </c>
    </row>
    <row r="75" spans="1:18">
      <c r="A75" s="819">
        <v>66</v>
      </c>
      <c r="P75" s="364" t="s">
        <v>944</v>
      </c>
    </row>
    <row r="76" spans="1:18">
      <c r="A76" s="819">
        <v>67</v>
      </c>
      <c r="B76" s="1424" t="s">
        <v>155</v>
      </c>
      <c r="C76" s="1424"/>
      <c r="D76" s="1424"/>
      <c r="E76" s="1424"/>
      <c r="F76" s="1424"/>
      <c r="G76" s="1424"/>
      <c r="H76" s="1424"/>
      <c r="I76" s="1424"/>
      <c r="J76" s="1424"/>
      <c r="K76" s="1424"/>
      <c r="L76" s="1424"/>
      <c r="M76" s="1424"/>
      <c r="N76" s="1424"/>
    </row>
    <row r="77" spans="1:18">
      <c r="A77" s="819">
        <v>68</v>
      </c>
      <c r="B77" s="1399" t="str">
        <f>+H3</f>
        <v>Gridliance High Plains LLC</v>
      </c>
      <c r="C77" s="1399"/>
      <c r="D77" s="1399"/>
      <c r="E77" s="1399"/>
      <c r="F77" s="1399"/>
      <c r="G77" s="1399"/>
      <c r="H77" s="1399"/>
      <c r="I77" s="1399"/>
      <c r="J77" s="1399"/>
      <c r="K77" s="1399"/>
      <c r="L77" s="1399"/>
      <c r="M77" s="1399"/>
      <c r="N77" s="1399"/>
    </row>
    <row r="78" spans="1:18">
      <c r="A78" s="819">
        <v>69</v>
      </c>
      <c r="B78" s="1424"/>
      <c r="C78" s="1424"/>
      <c r="D78" s="1424"/>
      <c r="E78" s="1424"/>
      <c r="F78" s="1424"/>
      <c r="G78" s="1424"/>
      <c r="H78" s="1424"/>
      <c r="I78" s="1424"/>
      <c r="J78" s="1424"/>
      <c r="K78" s="1424"/>
      <c r="L78" s="1424"/>
      <c r="M78" s="1424"/>
      <c r="N78" s="1424"/>
    </row>
    <row r="79" spans="1:18">
      <c r="A79" s="819">
        <v>70</v>
      </c>
      <c r="B79" s="1012"/>
      <c r="C79" s="1012"/>
      <c r="H79" s="1076"/>
      <c r="I79" s="1076"/>
      <c r="N79" s="336"/>
    </row>
    <row r="80" spans="1:18">
      <c r="A80" s="819">
        <v>71</v>
      </c>
      <c r="B80" s="1051" t="s">
        <v>544</v>
      </c>
      <c r="C80" s="1052"/>
      <c r="D80" s="1053"/>
      <c r="E80" s="1053"/>
      <c r="F80" s="1053"/>
      <c r="G80" s="1053"/>
      <c r="H80" s="1054"/>
      <c r="I80" s="1054"/>
      <c r="J80" s="1054"/>
      <c r="K80" s="1054"/>
      <c r="L80" s="1055"/>
      <c r="M80" s="1055"/>
      <c r="N80" s="1053"/>
      <c r="O80" s="1053"/>
      <c r="P80" s="1056"/>
    </row>
    <row r="81" spans="1:16">
      <c r="A81" s="819">
        <v>72</v>
      </c>
      <c r="B81" s="1057"/>
      <c r="C81" s="1058"/>
      <c r="D81" s="1014"/>
      <c r="E81" s="1014"/>
      <c r="F81" s="1014"/>
      <c r="G81" s="1014"/>
      <c r="H81" s="1012"/>
      <c r="I81" s="1012"/>
      <c r="J81" s="1012"/>
      <c r="K81" s="1012"/>
      <c r="L81" s="1015" t="s">
        <v>144</v>
      </c>
      <c r="M81" s="1015"/>
      <c r="N81" s="1014"/>
      <c r="O81" s="1014"/>
      <c r="P81" s="1059"/>
    </row>
    <row r="82" spans="1:16">
      <c r="A82" s="819">
        <v>73</v>
      </c>
      <c r="B82" s="1060"/>
      <c r="C82" s="1058"/>
      <c r="D82" s="1014"/>
      <c r="E82" s="1014"/>
      <c r="F82" s="1014"/>
      <c r="G82" s="1014"/>
      <c r="H82" s="1012"/>
      <c r="I82" s="1012"/>
      <c r="J82" s="1012"/>
      <c r="K82" s="1012"/>
      <c r="L82" s="1015"/>
      <c r="M82" s="1015"/>
      <c r="N82" s="1014"/>
      <c r="O82" s="1014"/>
      <c r="P82" s="1059"/>
    </row>
    <row r="83" spans="1:16">
      <c r="A83" s="819">
        <v>74</v>
      </c>
      <c r="B83" s="1061" t="s">
        <v>105</v>
      </c>
      <c r="C83" s="1012"/>
      <c r="D83" s="1012" t="str">
        <f>+D49</f>
        <v>Year 2016</v>
      </c>
      <c r="E83" s="1012"/>
      <c r="F83" s="1062"/>
      <c r="G83" s="328"/>
      <c r="H83" s="1063"/>
      <c r="I83" s="1064"/>
      <c r="J83" s="1065">
        <v>12</v>
      </c>
      <c r="K83" s="1012"/>
      <c r="L83" s="328">
        <f t="shared" ref="L83:L94" si="10">H83*F83*J83*-1</f>
        <v>0</v>
      </c>
      <c r="M83" s="328"/>
      <c r="N83" s="328"/>
      <c r="O83" s="328"/>
      <c r="P83" s="329">
        <f t="shared" ref="P83:P94" si="11">(-L83+F83)*-1</f>
        <v>0</v>
      </c>
    </row>
    <row r="84" spans="1:16">
      <c r="A84" s="819">
        <v>75</v>
      </c>
      <c r="B84" s="1061" t="s">
        <v>104</v>
      </c>
      <c r="C84" s="1012"/>
      <c r="D84" s="1012" t="str">
        <f t="shared" ref="D84:D94" si="12">D83</f>
        <v>Year 2016</v>
      </c>
      <c r="E84" s="1012"/>
      <c r="F84" s="1062"/>
      <c r="G84" s="328"/>
      <c r="H84" s="1063"/>
      <c r="I84" s="1064"/>
      <c r="J84" s="1066">
        <f t="shared" ref="J84:J94" si="13">+J83-1</f>
        <v>11</v>
      </c>
      <c r="L84" s="328">
        <f t="shared" si="10"/>
        <v>0</v>
      </c>
      <c r="M84" s="328"/>
      <c r="N84" s="328"/>
      <c r="O84" s="328"/>
      <c r="P84" s="329">
        <f t="shared" si="11"/>
        <v>0</v>
      </c>
    </row>
    <row r="85" spans="1:16">
      <c r="A85" s="819">
        <v>76</v>
      </c>
      <c r="B85" s="1061" t="s">
        <v>103</v>
      </c>
      <c r="C85" s="1012"/>
      <c r="D85" s="1012" t="str">
        <f t="shared" si="12"/>
        <v>Year 2016</v>
      </c>
      <c r="E85" s="1012"/>
      <c r="F85" s="1062"/>
      <c r="G85" s="328"/>
      <c r="H85" s="1063"/>
      <c r="I85" s="1064"/>
      <c r="J85" s="1066">
        <f t="shared" si="13"/>
        <v>10</v>
      </c>
      <c r="L85" s="328">
        <f t="shared" si="10"/>
        <v>0</v>
      </c>
      <c r="M85" s="328"/>
      <c r="N85" s="328"/>
      <c r="O85" s="328"/>
      <c r="P85" s="329">
        <f t="shared" si="11"/>
        <v>0</v>
      </c>
    </row>
    <row r="86" spans="1:16">
      <c r="A86" s="819">
        <v>77</v>
      </c>
      <c r="B86" s="1061" t="s">
        <v>95</v>
      </c>
      <c r="C86" s="1012"/>
      <c r="D86" s="1012" t="str">
        <f t="shared" si="12"/>
        <v>Year 2016</v>
      </c>
      <c r="E86" s="1012"/>
      <c r="F86" s="1062"/>
      <c r="G86" s="328"/>
      <c r="H86" s="1063"/>
      <c r="I86" s="1064"/>
      <c r="J86" s="1066">
        <f t="shared" si="13"/>
        <v>9</v>
      </c>
      <c r="L86" s="328">
        <f t="shared" si="10"/>
        <v>0</v>
      </c>
      <c r="M86" s="328"/>
      <c r="N86" s="328"/>
      <c r="O86" s="328"/>
      <c r="P86" s="329">
        <f t="shared" si="11"/>
        <v>0</v>
      </c>
    </row>
    <row r="87" spans="1:16">
      <c r="A87" s="819">
        <v>78</v>
      </c>
      <c r="B87" s="1061" t="s">
        <v>92</v>
      </c>
      <c r="C87" s="1012"/>
      <c r="D87" s="1012" t="str">
        <f t="shared" si="12"/>
        <v>Year 2016</v>
      </c>
      <c r="E87" s="1012"/>
      <c r="F87" s="1062"/>
      <c r="G87" s="328"/>
      <c r="H87" s="1063"/>
      <c r="I87" s="1064"/>
      <c r="J87" s="1066">
        <f t="shared" si="13"/>
        <v>8</v>
      </c>
      <c r="L87" s="328">
        <f t="shared" si="10"/>
        <v>0</v>
      </c>
      <c r="M87" s="328"/>
      <c r="N87" s="328"/>
      <c r="O87" s="328"/>
      <c r="P87" s="329">
        <f t="shared" si="11"/>
        <v>0</v>
      </c>
    </row>
    <row r="88" spans="1:16">
      <c r="A88" s="819">
        <v>79</v>
      </c>
      <c r="B88" s="1061" t="s">
        <v>145</v>
      </c>
      <c r="C88" s="1012"/>
      <c r="D88" s="1012" t="str">
        <f t="shared" si="12"/>
        <v>Year 2016</v>
      </c>
      <c r="E88" s="1012"/>
      <c r="F88" s="1062"/>
      <c r="G88" s="328"/>
      <c r="H88" s="1063"/>
      <c r="I88" s="1064"/>
      <c r="J88" s="1066">
        <f t="shared" si="13"/>
        <v>7</v>
      </c>
      <c r="L88" s="328">
        <f t="shared" si="10"/>
        <v>0</v>
      </c>
      <c r="M88" s="328"/>
      <c r="N88" s="328"/>
      <c r="O88" s="328"/>
      <c r="P88" s="329">
        <f t="shared" si="11"/>
        <v>0</v>
      </c>
    </row>
    <row r="89" spans="1:16">
      <c r="A89" s="819">
        <v>80</v>
      </c>
      <c r="B89" s="1061" t="s">
        <v>102</v>
      </c>
      <c r="C89" s="1012"/>
      <c r="D89" s="1012" t="str">
        <f t="shared" si="12"/>
        <v>Year 2016</v>
      </c>
      <c r="E89" s="1012"/>
      <c r="F89" s="1062"/>
      <c r="G89" s="328"/>
      <c r="H89" s="1063"/>
      <c r="I89" s="1064"/>
      <c r="J89" s="1066">
        <f t="shared" si="13"/>
        <v>6</v>
      </c>
      <c r="L89" s="328">
        <f t="shared" si="10"/>
        <v>0</v>
      </c>
      <c r="M89" s="328"/>
      <c r="N89" s="328"/>
      <c r="O89" s="328"/>
      <c r="P89" s="329">
        <f t="shared" si="11"/>
        <v>0</v>
      </c>
    </row>
    <row r="90" spans="1:16">
      <c r="A90" s="819">
        <v>81</v>
      </c>
      <c r="B90" s="1061" t="s">
        <v>101</v>
      </c>
      <c r="C90" s="1012"/>
      <c r="D90" s="1012" t="str">
        <f t="shared" si="12"/>
        <v>Year 2016</v>
      </c>
      <c r="E90" s="1012"/>
      <c r="F90" s="1062"/>
      <c r="G90" s="328"/>
      <c r="H90" s="1063"/>
      <c r="I90" s="1064"/>
      <c r="J90" s="1066">
        <f t="shared" si="13"/>
        <v>5</v>
      </c>
      <c r="L90" s="328">
        <f t="shared" si="10"/>
        <v>0</v>
      </c>
      <c r="M90" s="328"/>
      <c r="N90" s="328"/>
      <c r="O90" s="328"/>
      <c r="P90" s="329">
        <f t="shared" si="11"/>
        <v>0</v>
      </c>
    </row>
    <row r="91" spans="1:16">
      <c r="A91" s="819">
        <v>82</v>
      </c>
      <c r="B91" s="1061" t="s">
        <v>100</v>
      </c>
      <c r="C91" s="1012"/>
      <c r="D91" s="1012" t="str">
        <f t="shared" si="12"/>
        <v>Year 2016</v>
      </c>
      <c r="E91" s="1012"/>
      <c r="F91" s="1062"/>
      <c r="G91" s="328"/>
      <c r="H91" s="1063"/>
      <c r="I91" s="1064"/>
      <c r="J91" s="1066">
        <f t="shared" si="13"/>
        <v>4</v>
      </c>
      <c r="L91" s="328">
        <f t="shared" si="10"/>
        <v>0</v>
      </c>
      <c r="M91" s="328"/>
      <c r="N91" s="328"/>
      <c r="O91" s="328"/>
      <c r="P91" s="329">
        <f t="shared" si="11"/>
        <v>0</v>
      </c>
    </row>
    <row r="92" spans="1:16">
      <c r="A92" s="819">
        <v>83</v>
      </c>
      <c r="B92" s="1061" t="s">
        <v>106</v>
      </c>
      <c r="C92" s="1012"/>
      <c r="D92" s="1012" t="str">
        <f t="shared" si="12"/>
        <v>Year 2016</v>
      </c>
      <c r="E92" s="1012"/>
      <c r="F92" s="1062"/>
      <c r="G92" s="328"/>
      <c r="H92" s="1063"/>
      <c r="I92" s="1064"/>
      <c r="J92" s="1066">
        <f t="shared" si="13"/>
        <v>3</v>
      </c>
      <c r="L92" s="328">
        <f t="shared" si="10"/>
        <v>0</v>
      </c>
      <c r="M92" s="328"/>
      <c r="N92" s="328"/>
      <c r="O92" s="328"/>
      <c r="P92" s="329">
        <f t="shared" si="11"/>
        <v>0</v>
      </c>
    </row>
    <row r="93" spans="1:16">
      <c r="A93" s="819">
        <v>84</v>
      </c>
      <c r="B93" s="1061" t="s">
        <v>99</v>
      </c>
      <c r="C93" s="1012"/>
      <c r="D93" s="1012" t="str">
        <f t="shared" si="12"/>
        <v>Year 2016</v>
      </c>
      <c r="E93" s="1012"/>
      <c r="F93" s="1062"/>
      <c r="G93" s="328"/>
      <c r="H93" s="1063"/>
      <c r="I93" s="1064"/>
      <c r="J93" s="1066">
        <f t="shared" si="13"/>
        <v>2</v>
      </c>
      <c r="L93" s="328">
        <f t="shared" si="10"/>
        <v>0</v>
      </c>
      <c r="M93" s="328"/>
      <c r="N93" s="328"/>
      <c r="O93" s="328"/>
      <c r="P93" s="329">
        <f t="shared" si="11"/>
        <v>0</v>
      </c>
    </row>
    <row r="94" spans="1:16">
      <c r="A94" s="819">
        <v>85</v>
      </c>
      <c r="B94" s="1061" t="s">
        <v>98</v>
      </c>
      <c r="C94" s="1012"/>
      <c r="D94" s="1012" t="str">
        <f t="shared" si="12"/>
        <v>Year 2016</v>
      </c>
      <c r="E94" s="1012"/>
      <c r="F94" s="1062"/>
      <c r="G94" s="328"/>
      <c r="H94" s="1063"/>
      <c r="I94" s="1064"/>
      <c r="J94" s="1066">
        <f t="shared" si="13"/>
        <v>1</v>
      </c>
      <c r="L94" s="331">
        <f t="shared" si="10"/>
        <v>0</v>
      </c>
      <c r="M94" s="328"/>
      <c r="N94" s="328"/>
      <c r="O94" s="328"/>
      <c r="P94" s="329">
        <f t="shared" si="11"/>
        <v>0</v>
      </c>
    </row>
    <row r="95" spans="1:16">
      <c r="A95" s="819">
        <v>86</v>
      </c>
      <c r="B95" s="1061"/>
      <c r="C95" s="1012"/>
      <c r="D95" s="1012"/>
      <c r="E95" s="1012"/>
      <c r="F95" s="328"/>
      <c r="G95" s="328"/>
      <c r="H95" s="1064"/>
      <c r="I95" s="1064"/>
      <c r="L95" s="328">
        <f>SUM(L83:L94)</f>
        <v>0</v>
      </c>
      <c r="M95" s="328"/>
      <c r="N95" s="328"/>
      <c r="O95" s="328"/>
      <c r="P95" s="332">
        <f>SUM(P83:P94)</f>
        <v>0</v>
      </c>
    </row>
    <row r="96" spans="1:16">
      <c r="A96" s="819">
        <v>87</v>
      </c>
      <c r="B96" s="1061"/>
      <c r="C96" s="1012"/>
      <c r="D96" s="1012"/>
      <c r="E96" s="1012"/>
      <c r="F96" s="328"/>
      <c r="G96" s="328"/>
      <c r="H96" s="1064"/>
      <c r="I96" s="1064"/>
      <c r="L96" s="328"/>
      <c r="M96" s="328"/>
      <c r="N96" s="328"/>
      <c r="O96" s="328"/>
      <c r="P96" s="332"/>
    </row>
    <row r="97" spans="1:16">
      <c r="A97" s="819">
        <v>88</v>
      </c>
      <c r="B97" s="1061"/>
      <c r="C97" s="1012"/>
      <c r="D97" s="1012"/>
      <c r="E97" s="1012"/>
      <c r="F97" s="328"/>
      <c r="G97" s="328"/>
      <c r="H97" s="1064"/>
      <c r="I97" s="1064"/>
      <c r="L97" s="128" t="s">
        <v>1130</v>
      </c>
      <c r="M97" s="328"/>
      <c r="N97" s="328"/>
      <c r="O97" s="328"/>
      <c r="P97" s="332"/>
    </row>
    <row r="98" spans="1:16">
      <c r="A98" s="819">
        <v>89</v>
      </c>
      <c r="B98" s="1061"/>
      <c r="C98" s="1012"/>
      <c r="D98" s="1012"/>
      <c r="E98" s="1012"/>
      <c r="F98" s="328"/>
      <c r="G98" s="328"/>
      <c r="H98" s="1064"/>
      <c r="I98" s="1064"/>
      <c r="L98" s="128"/>
      <c r="M98" s="328"/>
      <c r="N98" s="328"/>
      <c r="O98" s="328"/>
      <c r="P98" s="332"/>
    </row>
    <row r="99" spans="1:16">
      <c r="A99" s="819">
        <v>90</v>
      </c>
      <c r="B99" s="1061" t="s">
        <v>146</v>
      </c>
      <c r="C99" s="1012"/>
      <c r="D99" s="1012" t="str">
        <f>+D50</f>
        <v>Year 2017</v>
      </c>
      <c r="E99" s="1012"/>
      <c r="F99" s="1042">
        <f>P95</f>
        <v>0</v>
      </c>
      <c r="G99" s="1042"/>
      <c r="H99" s="1063"/>
      <c r="I99" s="1064"/>
      <c r="J99" s="1065">
        <v>12</v>
      </c>
      <c r="K99" s="1012"/>
      <c r="L99" s="328">
        <f>+J99*H99*F99</f>
        <v>0</v>
      </c>
      <c r="M99" s="328"/>
      <c r="N99" s="328"/>
      <c r="O99" s="328"/>
      <c r="P99" s="332">
        <f>+F99+L99</f>
        <v>0</v>
      </c>
    </row>
    <row r="100" spans="1:16">
      <c r="A100" s="819">
        <v>91</v>
      </c>
      <c r="B100" s="1061" t="s">
        <v>146</v>
      </c>
      <c r="C100" s="1012"/>
      <c r="D100" s="1012" t="str">
        <f>+D51</f>
        <v>Year 2018</v>
      </c>
      <c r="E100" s="1012"/>
      <c r="F100" s="1042">
        <f>P99</f>
        <v>0</v>
      </c>
      <c r="G100" s="1042"/>
      <c r="H100" s="1063"/>
      <c r="I100" s="1064"/>
      <c r="J100" s="1065">
        <v>12</v>
      </c>
      <c r="K100" s="1012"/>
      <c r="L100" s="328">
        <f>+J100*H100*F100</f>
        <v>0</v>
      </c>
      <c r="M100" s="328"/>
      <c r="N100" s="328"/>
      <c r="O100" s="328"/>
      <c r="P100" s="332">
        <f>+F100+L100</f>
        <v>0</v>
      </c>
    </row>
    <row r="101" spans="1:16">
      <c r="A101" s="819">
        <v>92</v>
      </c>
      <c r="B101" s="1061" t="s">
        <v>146</v>
      </c>
      <c r="C101" s="1012"/>
      <c r="D101" s="1012" t="str">
        <f>+D52</f>
        <v>Year 2019</v>
      </c>
      <c r="E101" s="1012"/>
      <c r="F101" s="1042">
        <f>P100</f>
        <v>0</v>
      </c>
      <c r="G101" s="1042"/>
      <c r="H101" s="1063"/>
      <c r="I101" s="1064"/>
      <c r="J101" s="1065">
        <v>12</v>
      </c>
      <c r="K101" s="1012"/>
      <c r="L101" s="328">
        <f>+J101*H101*F101</f>
        <v>0</v>
      </c>
      <c r="M101" s="328"/>
      <c r="N101" s="328"/>
      <c r="O101" s="328"/>
      <c r="P101" s="332">
        <f>+F101+L101</f>
        <v>0</v>
      </c>
    </row>
    <row r="102" spans="1:16">
      <c r="A102" s="819">
        <v>93</v>
      </c>
      <c r="B102" s="1061" t="s">
        <v>146</v>
      </c>
      <c r="C102" s="1012"/>
      <c r="D102" s="1012" t="str">
        <f>+D53</f>
        <v>Year 2020</v>
      </c>
      <c r="E102" s="1012"/>
      <c r="F102" s="1042">
        <f>P101</f>
        <v>0</v>
      </c>
      <c r="G102" s="1042"/>
      <c r="H102" s="1063"/>
      <c r="I102" s="1064"/>
      <c r="J102" s="1065">
        <v>12</v>
      </c>
      <c r="K102" s="1012"/>
      <c r="L102" s="328">
        <f>+J102*H102*F102</f>
        <v>0</v>
      </c>
      <c r="M102" s="328"/>
      <c r="N102" s="328"/>
      <c r="O102" s="328"/>
      <c r="P102" s="332">
        <f>+F102+L102</f>
        <v>0</v>
      </c>
    </row>
    <row r="103" spans="1:16">
      <c r="A103" s="819">
        <v>94</v>
      </c>
      <c r="B103" s="1061"/>
      <c r="C103" s="1012"/>
      <c r="D103" s="1012"/>
      <c r="E103" s="1012"/>
      <c r="F103" s="1042"/>
      <c r="G103" s="1042"/>
      <c r="H103" s="1064"/>
      <c r="I103" s="1064"/>
      <c r="J103" s="1012"/>
      <c r="K103" s="1012"/>
      <c r="L103" s="328"/>
      <c r="M103" s="328"/>
      <c r="N103" s="328"/>
      <c r="O103" s="328"/>
      <c r="P103" s="332"/>
    </row>
    <row r="104" spans="1:16">
      <c r="A104" s="819">
        <v>95</v>
      </c>
      <c r="B104" s="1061"/>
      <c r="C104" s="1012"/>
      <c r="D104" s="1012"/>
      <c r="E104" s="1012"/>
      <c r="F104" s="1042"/>
      <c r="G104" s="1042"/>
      <c r="H104" s="1064"/>
      <c r="I104" s="1064"/>
      <c r="J104" s="1012"/>
      <c r="K104" s="1012"/>
      <c r="L104" s="328"/>
      <c r="M104" s="328"/>
      <c r="N104" s="328"/>
      <c r="O104" s="328"/>
      <c r="P104" s="329"/>
    </row>
    <row r="105" spans="1:16">
      <c r="A105" s="819">
        <v>96</v>
      </c>
      <c r="B105" s="1067" t="s">
        <v>147</v>
      </c>
      <c r="C105" s="1068"/>
      <c r="D105" s="1012"/>
      <c r="E105" s="1012"/>
      <c r="F105" s="328"/>
      <c r="G105" s="328"/>
      <c r="H105" s="1064"/>
      <c r="I105" s="1064"/>
      <c r="J105" s="1012"/>
      <c r="K105" s="1012"/>
      <c r="L105" s="128" t="s">
        <v>144</v>
      </c>
      <c r="M105" s="128"/>
      <c r="N105" s="328"/>
      <c r="O105" s="328"/>
      <c r="P105" s="329"/>
    </row>
    <row r="106" spans="1:16">
      <c r="A106" s="819">
        <v>97</v>
      </c>
      <c r="B106" s="1061" t="s">
        <v>105</v>
      </c>
      <c r="C106" s="1012"/>
      <c r="D106" s="1012" t="str">
        <f>+D57</f>
        <v>Year 2021</v>
      </c>
      <c r="E106" s="1012"/>
      <c r="F106" s="1069">
        <f>-P102</f>
        <v>0</v>
      </c>
      <c r="G106" s="1042"/>
      <c r="H106" s="1063"/>
      <c r="I106" s="1064"/>
      <c r="J106" s="1012"/>
      <c r="K106" s="1012"/>
      <c r="L106" s="328">
        <f t="shared" ref="L106:L117" si="14" xml:space="preserve"> -H106*F106</f>
        <v>0</v>
      </c>
      <c r="M106" s="328"/>
      <c r="N106" s="328">
        <f>-PMT(H106,12,P102)</f>
        <v>0</v>
      </c>
      <c r="O106" s="328"/>
      <c r="P106" s="329">
        <f t="shared" ref="P106:P117" si="15">(+F106+F106*H106+N106)*-1</f>
        <v>0</v>
      </c>
    </row>
    <row r="107" spans="1:16">
      <c r="A107" s="819">
        <v>98</v>
      </c>
      <c r="B107" s="1061" t="s">
        <v>104</v>
      </c>
      <c r="C107" s="1012"/>
      <c r="D107" s="1012" t="str">
        <f>+D106</f>
        <v>Year 2021</v>
      </c>
      <c r="E107" s="1012"/>
      <c r="F107" s="1042">
        <f t="shared" ref="F107:F117" si="16">-P106</f>
        <v>0</v>
      </c>
      <c r="G107" s="1042"/>
      <c r="H107" s="1063"/>
      <c r="I107" s="1064"/>
      <c r="J107" s="1012"/>
      <c r="K107" s="1012"/>
      <c r="L107" s="328">
        <f t="shared" si="14"/>
        <v>0</v>
      </c>
      <c r="M107" s="328"/>
      <c r="N107" s="328">
        <f t="shared" ref="N107:N117" si="17">N106</f>
        <v>0</v>
      </c>
      <c r="O107" s="328"/>
      <c r="P107" s="329">
        <f t="shared" si="15"/>
        <v>0</v>
      </c>
    </row>
    <row r="108" spans="1:16">
      <c r="A108" s="819">
        <v>99</v>
      </c>
      <c r="B108" s="1061" t="s">
        <v>103</v>
      </c>
      <c r="C108" s="1012"/>
      <c r="D108" s="1012" t="str">
        <f>+D107</f>
        <v>Year 2021</v>
      </c>
      <c r="E108" s="1012"/>
      <c r="F108" s="1042">
        <f t="shared" si="16"/>
        <v>0</v>
      </c>
      <c r="G108" s="1042"/>
      <c r="H108" s="1063"/>
      <c r="I108" s="1064"/>
      <c r="J108" s="1012"/>
      <c r="K108" s="1012"/>
      <c r="L108" s="328">
        <f t="shared" si="14"/>
        <v>0</v>
      </c>
      <c r="M108" s="328"/>
      <c r="N108" s="328">
        <f t="shared" si="17"/>
        <v>0</v>
      </c>
      <c r="O108" s="328"/>
      <c r="P108" s="329">
        <f t="shared" si="15"/>
        <v>0</v>
      </c>
    </row>
    <row r="109" spans="1:16">
      <c r="A109" s="819">
        <v>100</v>
      </c>
      <c r="B109" s="1061" t="s">
        <v>95</v>
      </c>
      <c r="C109" s="1012"/>
      <c r="D109" s="1012" t="str">
        <f>+D108</f>
        <v>Year 2021</v>
      </c>
      <c r="E109" s="1012"/>
      <c r="F109" s="1042">
        <f t="shared" si="16"/>
        <v>0</v>
      </c>
      <c r="G109" s="1042"/>
      <c r="H109" s="1063"/>
      <c r="I109" s="1064"/>
      <c r="J109" s="1012"/>
      <c r="K109" s="1012"/>
      <c r="L109" s="328">
        <f t="shared" si="14"/>
        <v>0</v>
      </c>
      <c r="M109" s="328"/>
      <c r="N109" s="328">
        <f t="shared" si="17"/>
        <v>0</v>
      </c>
      <c r="O109" s="328"/>
      <c r="P109" s="329">
        <f t="shared" si="15"/>
        <v>0</v>
      </c>
    </row>
    <row r="110" spans="1:16">
      <c r="A110" s="819">
        <v>101</v>
      </c>
      <c r="B110" s="1061" t="s">
        <v>92</v>
      </c>
      <c r="C110" s="1012"/>
      <c r="D110" s="1012" t="str">
        <f>+D109</f>
        <v>Year 2021</v>
      </c>
      <c r="E110" s="1012"/>
      <c r="F110" s="1042">
        <f t="shared" si="16"/>
        <v>0</v>
      </c>
      <c r="G110" s="1042"/>
      <c r="H110" s="1063"/>
      <c r="I110" s="1064"/>
      <c r="J110" s="1012"/>
      <c r="K110" s="1012"/>
      <c r="L110" s="328">
        <f t="shared" si="14"/>
        <v>0</v>
      </c>
      <c r="M110" s="328"/>
      <c r="N110" s="328">
        <f t="shared" si="17"/>
        <v>0</v>
      </c>
      <c r="O110" s="328"/>
      <c r="P110" s="329">
        <f t="shared" si="15"/>
        <v>0</v>
      </c>
    </row>
    <row r="111" spans="1:16">
      <c r="A111" s="819">
        <v>102</v>
      </c>
      <c r="B111" s="1061" t="s">
        <v>145</v>
      </c>
      <c r="C111" s="1012"/>
      <c r="D111" s="1012" t="str">
        <f>D110</f>
        <v>Year 2021</v>
      </c>
      <c r="E111" s="1012"/>
      <c r="F111" s="1042">
        <f t="shared" si="16"/>
        <v>0</v>
      </c>
      <c r="G111" s="1042"/>
      <c r="H111" s="1063"/>
      <c r="I111" s="1064"/>
      <c r="J111" s="1012"/>
      <c r="K111" s="1012"/>
      <c r="L111" s="328">
        <f t="shared" si="14"/>
        <v>0</v>
      </c>
      <c r="M111" s="328"/>
      <c r="N111" s="328">
        <f t="shared" si="17"/>
        <v>0</v>
      </c>
      <c r="O111" s="328"/>
      <c r="P111" s="329">
        <f t="shared" si="15"/>
        <v>0</v>
      </c>
    </row>
    <row r="112" spans="1:16">
      <c r="A112" s="819">
        <v>103</v>
      </c>
      <c r="B112" s="1061" t="s">
        <v>102</v>
      </c>
      <c r="C112" s="1012"/>
      <c r="D112" s="1012" t="str">
        <f t="shared" ref="D112:D117" si="18">+D111</f>
        <v>Year 2021</v>
      </c>
      <c r="E112" s="1012"/>
      <c r="F112" s="1042">
        <f t="shared" si="16"/>
        <v>0</v>
      </c>
      <c r="G112" s="1042"/>
      <c r="H112" s="1063"/>
      <c r="I112" s="1064"/>
      <c r="J112" s="1012"/>
      <c r="K112" s="1012"/>
      <c r="L112" s="328">
        <f t="shared" si="14"/>
        <v>0</v>
      </c>
      <c r="M112" s="328"/>
      <c r="N112" s="328">
        <f t="shared" si="17"/>
        <v>0</v>
      </c>
      <c r="O112" s="328"/>
      <c r="P112" s="329">
        <f t="shared" si="15"/>
        <v>0</v>
      </c>
    </row>
    <row r="113" spans="1:16">
      <c r="A113" s="819">
        <v>104</v>
      </c>
      <c r="B113" s="1061" t="s">
        <v>101</v>
      </c>
      <c r="C113" s="1012"/>
      <c r="D113" s="1012" t="str">
        <f t="shared" si="18"/>
        <v>Year 2021</v>
      </c>
      <c r="E113" s="1012"/>
      <c r="F113" s="1042">
        <f t="shared" si="16"/>
        <v>0</v>
      </c>
      <c r="G113" s="1042"/>
      <c r="H113" s="1063"/>
      <c r="I113" s="1064"/>
      <c r="J113" s="1012"/>
      <c r="K113" s="1012"/>
      <c r="L113" s="328">
        <f t="shared" si="14"/>
        <v>0</v>
      </c>
      <c r="M113" s="328"/>
      <c r="N113" s="328">
        <f t="shared" si="17"/>
        <v>0</v>
      </c>
      <c r="O113" s="328"/>
      <c r="P113" s="329">
        <f t="shared" si="15"/>
        <v>0</v>
      </c>
    </row>
    <row r="114" spans="1:16">
      <c r="A114" s="819">
        <v>105</v>
      </c>
      <c r="B114" s="1061" t="s">
        <v>100</v>
      </c>
      <c r="C114" s="1012"/>
      <c r="D114" s="1012" t="str">
        <f t="shared" si="18"/>
        <v>Year 2021</v>
      </c>
      <c r="E114" s="1012"/>
      <c r="F114" s="1042">
        <f t="shared" si="16"/>
        <v>0</v>
      </c>
      <c r="G114" s="1042"/>
      <c r="H114" s="1063"/>
      <c r="I114" s="1064"/>
      <c r="J114" s="1012"/>
      <c r="K114" s="1012"/>
      <c r="L114" s="328">
        <f t="shared" si="14"/>
        <v>0</v>
      </c>
      <c r="M114" s="328"/>
      <c r="N114" s="328">
        <f t="shared" si="17"/>
        <v>0</v>
      </c>
      <c r="O114" s="328"/>
      <c r="P114" s="329">
        <f t="shared" si="15"/>
        <v>0</v>
      </c>
    </row>
    <row r="115" spans="1:16">
      <c r="A115" s="819">
        <v>106</v>
      </c>
      <c r="B115" s="1061" t="s">
        <v>106</v>
      </c>
      <c r="C115" s="1012"/>
      <c r="D115" s="1012" t="str">
        <f t="shared" si="18"/>
        <v>Year 2021</v>
      </c>
      <c r="E115" s="1012"/>
      <c r="F115" s="1042">
        <f t="shared" si="16"/>
        <v>0</v>
      </c>
      <c r="G115" s="1042"/>
      <c r="H115" s="1063"/>
      <c r="I115" s="1064"/>
      <c r="J115" s="1012"/>
      <c r="K115" s="1012"/>
      <c r="L115" s="328">
        <f t="shared" si="14"/>
        <v>0</v>
      </c>
      <c r="M115" s="328"/>
      <c r="N115" s="328">
        <f t="shared" si="17"/>
        <v>0</v>
      </c>
      <c r="O115" s="328"/>
      <c r="P115" s="329">
        <f t="shared" si="15"/>
        <v>0</v>
      </c>
    </row>
    <row r="116" spans="1:16">
      <c r="A116" s="819">
        <v>107</v>
      </c>
      <c r="B116" s="1061" t="s">
        <v>99</v>
      </c>
      <c r="C116" s="1012"/>
      <c r="D116" s="1012" t="str">
        <f t="shared" si="18"/>
        <v>Year 2021</v>
      </c>
      <c r="E116" s="1012"/>
      <c r="F116" s="1042">
        <f t="shared" si="16"/>
        <v>0</v>
      </c>
      <c r="G116" s="1042"/>
      <c r="H116" s="1063"/>
      <c r="I116" s="1064"/>
      <c r="J116" s="1012"/>
      <c r="K116" s="1012"/>
      <c r="L116" s="328">
        <f t="shared" si="14"/>
        <v>0</v>
      </c>
      <c r="M116" s="328"/>
      <c r="N116" s="328">
        <f t="shared" si="17"/>
        <v>0</v>
      </c>
      <c r="O116" s="328"/>
      <c r="P116" s="329">
        <f t="shared" si="15"/>
        <v>0</v>
      </c>
    </row>
    <row r="117" spans="1:16">
      <c r="A117" s="819">
        <v>108</v>
      </c>
      <c r="B117" s="1061" t="s">
        <v>98</v>
      </c>
      <c r="C117" s="1012"/>
      <c r="D117" s="1012" t="str">
        <f t="shared" si="18"/>
        <v>Year 2021</v>
      </c>
      <c r="E117" s="1012"/>
      <c r="F117" s="1042">
        <f t="shared" si="16"/>
        <v>0</v>
      </c>
      <c r="G117" s="1042"/>
      <c r="H117" s="1063"/>
      <c r="I117" s="1064"/>
      <c r="J117" s="1012"/>
      <c r="K117" s="1012"/>
      <c r="L117" s="331">
        <f t="shared" si="14"/>
        <v>0</v>
      </c>
      <c r="M117" s="328"/>
      <c r="N117" s="328">
        <f t="shared" si="17"/>
        <v>0</v>
      </c>
      <c r="O117" s="328"/>
      <c r="P117" s="329">
        <f t="shared" si="15"/>
        <v>0</v>
      </c>
    </row>
    <row r="118" spans="1:16">
      <c r="A118" s="819">
        <v>109</v>
      </c>
      <c r="B118" s="1061"/>
      <c r="C118" s="1012"/>
      <c r="D118" s="1012"/>
      <c r="E118" s="1012"/>
      <c r="F118" s="1042"/>
      <c r="G118" s="1042"/>
      <c r="H118" s="1064"/>
      <c r="I118" s="1064"/>
      <c r="J118" s="1012"/>
      <c r="K118" s="1012"/>
      <c r="L118" s="328">
        <f>SUM(L106:L117)</f>
        <v>0</v>
      </c>
      <c r="M118" s="328"/>
      <c r="N118" s="328"/>
      <c r="O118" s="328"/>
      <c r="P118" s="329"/>
    </row>
    <row r="119" spans="1:16">
      <c r="A119" s="819">
        <v>110</v>
      </c>
      <c r="B119" s="1071"/>
      <c r="P119" s="1072"/>
    </row>
    <row r="120" spans="1:16">
      <c r="A120" s="819">
        <v>111</v>
      </c>
      <c r="B120" s="1061" t="s">
        <v>173</v>
      </c>
      <c r="C120" s="1012"/>
      <c r="F120" s="324" t="s">
        <v>1132</v>
      </c>
      <c r="N120" s="333">
        <f>SUM(N106:N117)</f>
        <v>0</v>
      </c>
      <c r="P120" s="1072"/>
    </row>
    <row r="121" spans="1:16">
      <c r="A121" s="819">
        <v>112</v>
      </c>
      <c r="B121" s="1061" t="s">
        <v>148</v>
      </c>
      <c r="C121" s="1012"/>
      <c r="F121" s="324" t="s">
        <v>952</v>
      </c>
      <c r="N121" s="333">
        <f>L11</f>
        <v>0</v>
      </c>
      <c r="P121" s="1072"/>
    </row>
    <row r="122" spans="1:16">
      <c r="A122" s="819">
        <v>113</v>
      </c>
      <c r="B122" s="1073" t="s">
        <v>149</v>
      </c>
      <c r="C122" s="1074"/>
      <c r="D122" s="560"/>
      <c r="E122" s="560"/>
      <c r="F122" s="560" t="s">
        <v>954</v>
      </c>
      <c r="G122" s="560"/>
      <c r="H122" s="560"/>
      <c r="I122" s="560"/>
      <c r="J122" s="560"/>
      <c r="K122" s="560"/>
      <c r="L122" s="560"/>
      <c r="M122" s="560"/>
      <c r="N122" s="335">
        <f>(N120+N121)</f>
        <v>0</v>
      </c>
      <c r="O122" s="560"/>
      <c r="P122" s="1075"/>
    </row>
    <row r="123" spans="1:16">
      <c r="A123" s="819">
        <v>114</v>
      </c>
    </row>
    <row r="124" spans="1:16">
      <c r="A124" s="819">
        <v>115</v>
      </c>
    </row>
    <row r="125" spans="1:16">
      <c r="A125" s="819">
        <v>116</v>
      </c>
      <c r="B125" s="1051" t="s">
        <v>545</v>
      </c>
      <c r="C125" s="1052"/>
      <c r="D125" s="1053"/>
      <c r="E125" s="1053"/>
      <c r="F125" s="1053"/>
      <c r="G125" s="1053"/>
      <c r="H125" s="1054"/>
      <c r="I125" s="1054"/>
      <c r="J125" s="1054"/>
      <c r="K125" s="1054"/>
      <c r="L125" s="1055"/>
      <c r="M125" s="1055"/>
      <c r="N125" s="1053"/>
      <c r="O125" s="1053"/>
      <c r="P125" s="1056"/>
    </row>
    <row r="126" spans="1:16">
      <c r="A126" s="819">
        <v>117</v>
      </c>
      <c r="B126" s="1057"/>
      <c r="C126" s="1058"/>
      <c r="D126" s="1014"/>
      <c r="E126" s="1014"/>
      <c r="F126" s="1014"/>
      <c r="G126" s="1014"/>
      <c r="H126" s="1012"/>
      <c r="I126" s="1012"/>
      <c r="J126" s="1012"/>
      <c r="K126" s="1012"/>
      <c r="L126" s="1015" t="s">
        <v>144</v>
      </c>
      <c r="M126" s="1015"/>
      <c r="N126" s="1014"/>
      <c r="O126" s="1014"/>
      <c r="P126" s="1059"/>
    </row>
    <row r="127" spans="1:16">
      <c r="A127" s="819">
        <v>118</v>
      </c>
      <c r="B127" s="1060"/>
      <c r="C127" s="1058"/>
      <c r="D127" s="1014"/>
      <c r="E127" s="1014"/>
      <c r="F127" s="1014"/>
      <c r="G127" s="1014"/>
      <c r="H127" s="1012"/>
      <c r="I127" s="1012"/>
      <c r="J127" s="1012"/>
      <c r="K127" s="1012"/>
      <c r="L127" s="1015"/>
      <c r="M127" s="1015"/>
      <c r="N127" s="1014"/>
      <c r="O127" s="1014"/>
      <c r="P127" s="1059"/>
    </row>
    <row r="128" spans="1:16">
      <c r="A128" s="819">
        <v>119</v>
      </c>
      <c r="B128" s="1061" t="s">
        <v>105</v>
      </c>
      <c r="C128" s="1012"/>
      <c r="D128" s="1012" t="str">
        <f>+D99</f>
        <v>Year 2017</v>
      </c>
      <c r="E128" s="1012"/>
      <c r="F128" s="1062"/>
      <c r="G128" s="328"/>
      <c r="H128" s="1063"/>
      <c r="I128" s="1064"/>
      <c r="J128" s="1065">
        <v>12</v>
      </c>
      <c r="K128" s="1012"/>
      <c r="L128" s="328">
        <f t="shared" ref="L128:L139" si="19">H128*F128*J128*-1</f>
        <v>0</v>
      </c>
      <c r="M128" s="328"/>
      <c r="N128" s="328"/>
      <c r="O128" s="328"/>
      <c r="P128" s="329">
        <f t="shared" ref="P128:P139" si="20">(-L128+F128)*-1</f>
        <v>0</v>
      </c>
    </row>
    <row r="129" spans="1:16">
      <c r="A129" s="819">
        <v>120</v>
      </c>
      <c r="B129" s="1061" t="s">
        <v>104</v>
      </c>
      <c r="C129" s="1012"/>
      <c r="D129" s="1012" t="str">
        <f t="shared" ref="D129:D139" si="21">D128</f>
        <v>Year 2017</v>
      </c>
      <c r="E129" s="1012"/>
      <c r="F129" s="1062"/>
      <c r="G129" s="328"/>
      <c r="H129" s="1063"/>
      <c r="I129" s="1064"/>
      <c r="J129" s="1066">
        <f t="shared" ref="J129:J139" si="22">+J128-1</f>
        <v>11</v>
      </c>
      <c r="L129" s="328">
        <f t="shared" si="19"/>
        <v>0</v>
      </c>
      <c r="M129" s="328"/>
      <c r="N129" s="328"/>
      <c r="O129" s="328"/>
      <c r="P129" s="329">
        <f t="shared" si="20"/>
        <v>0</v>
      </c>
    </row>
    <row r="130" spans="1:16">
      <c r="A130" s="819">
        <v>121</v>
      </c>
      <c r="B130" s="1061" t="s">
        <v>103</v>
      </c>
      <c r="C130" s="1012"/>
      <c r="D130" s="1012" t="str">
        <f t="shared" si="21"/>
        <v>Year 2017</v>
      </c>
      <c r="E130" s="1012"/>
      <c r="F130" s="1062"/>
      <c r="G130" s="328"/>
      <c r="H130" s="1063"/>
      <c r="I130" s="1064"/>
      <c r="J130" s="1066">
        <f t="shared" si="22"/>
        <v>10</v>
      </c>
      <c r="L130" s="328">
        <f t="shared" si="19"/>
        <v>0</v>
      </c>
      <c r="M130" s="328"/>
      <c r="N130" s="328"/>
      <c r="O130" s="328"/>
      <c r="P130" s="329">
        <f t="shared" si="20"/>
        <v>0</v>
      </c>
    </row>
    <row r="131" spans="1:16">
      <c r="A131" s="819">
        <v>122</v>
      </c>
      <c r="B131" s="1061" t="s">
        <v>95</v>
      </c>
      <c r="C131" s="1012"/>
      <c r="D131" s="1012" t="str">
        <f t="shared" si="21"/>
        <v>Year 2017</v>
      </c>
      <c r="E131" s="1012"/>
      <c r="F131" s="1062"/>
      <c r="G131" s="328"/>
      <c r="H131" s="1063"/>
      <c r="I131" s="1064"/>
      <c r="J131" s="1066">
        <f t="shared" si="22"/>
        <v>9</v>
      </c>
      <c r="L131" s="328">
        <f t="shared" si="19"/>
        <v>0</v>
      </c>
      <c r="M131" s="328"/>
      <c r="N131" s="328"/>
      <c r="O131" s="328"/>
      <c r="P131" s="329">
        <f t="shared" si="20"/>
        <v>0</v>
      </c>
    </row>
    <row r="132" spans="1:16">
      <c r="A132" s="819">
        <v>123</v>
      </c>
      <c r="B132" s="1061" t="s">
        <v>92</v>
      </c>
      <c r="C132" s="1012"/>
      <c r="D132" s="1012" t="str">
        <f t="shared" si="21"/>
        <v>Year 2017</v>
      </c>
      <c r="E132" s="1012"/>
      <c r="F132" s="1062"/>
      <c r="G132" s="328"/>
      <c r="H132" s="1063"/>
      <c r="I132" s="1064"/>
      <c r="J132" s="1066">
        <f t="shared" si="22"/>
        <v>8</v>
      </c>
      <c r="L132" s="328">
        <f t="shared" si="19"/>
        <v>0</v>
      </c>
      <c r="M132" s="328"/>
      <c r="N132" s="328"/>
      <c r="O132" s="328"/>
      <c r="P132" s="329">
        <f t="shared" si="20"/>
        <v>0</v>
      </c>
    </row>
    <row r="133" spans="1:16">
      <c r="A133" s="819">
        <v>124</v>
      </c>
      <c r="B133" s="1061" t="s">
        <v>145</v>
      </c>
      <c r="C133" s="1012"/>
      <c r="D133" s="1012" t="str">
        <f t="shared" si="21"/>
        <v>Year 2017</v>
      </c>
      <c r="E133" s="1012"/>
      <c r="F133" s="1062"/>
      <c r="G133" s="328"/>
      <c r="H133" s="1063"/>
      <c r="I133" s="1064"/>
      <c r="J133" s="1066">
        <f t="shared" si="22"/>
        <v>7</v>
      </c>
      <c r="L133" s="328">
        <f t="shared" si="19"/>
        <v>0</v>
      </c>
      <c r="M133" s="328"/>
      <c r="N133" s="328"/>
      <c r="O133" s="328"/>
      <c r="P133" s="329">
        <f t="shared" si="20"/>
        <v>0</v>
      </c>
    </row>
    <row r="134" spans="1:16">
      <c r="A134" s="819">
        <v>125</v>
      </c>
      <c r="B134" s="1061" t="s">
        <v>102</v>
      </c>
      <c r="C134" s="1012"/>
      <c r="D134" s="1012" t="str">
        <f t="shared" si="21"/>
        <v>Year 2017</v>
      </c>
      <c r="E134" s="1012"/>
      <c r="F134" s="1062"/>
      <c r="G134" s="328"/>
      <c r="H134" s="1063"/>
      <c r="I134" s="1064"/>
      <c r="J134" s="1066">
        <f t="shared" si="22"/>
        <v>6</v>
      </c>
      <c r="L134" s="328">
        <f t="shared" si="19"/>
        <v>0</v>
      </c>
      <c r="M134" s="328"/>
      <c r="N134" s="328"/>
      <c r="O134" s="328"/>
      <c r="P134" s="329">
        <f t="shared" si="20"/>
        <v>0</v>
      </c>
    </row>
    <row r="135" spans="1:16">
      <c r="A135" s="819">
        <v>126</v>
      </c>
      <c r="B135" s="1061" t="s">
        <v>101</v>
      </c>
      <c r="C135" s="1012"/>
      <c r="D135" s="1012" t="str">
        <f t="shared" si="21"/>
        <v>Year 2017</v>
      </c>
      <c r="E135" s="1012"/>
      <c r="F135" s="1062"/>
      <c r="G135" s="328"/>
      <c r="H135" s="1063"/>
      <c r="I135" s="1064"/>
      <c r="J135" s="1066">
        <f t="shared" si="22"/>
        <v>5</v>
      </c>
      <c r="L135" s="328">
        <f t="shared" si="19"/>
        <v>0</v>
      </c>
      <c r="M135" s="328"/>
      <c r="N135" s="328"/>
      <c r="O135" s="328"/>
      <c r="P135" s="329">
        <f t="shared" si="20"/>
        <v>0</v>
      </c>
    </row>
    <row r="136" spans="1:16">
      <c r="A136" s="819">
        <v>127</v>
      </c>
      <c r="B136" s="1061" t="s">
        <v>100</v>
      </c>
      <c r="C136" s="1012"/>
      <c r="D136" s="1012" t="str">
        <f t="shared" si="21"/>
        <v>Year 2017</v>
      </c>
      <c r="E136" s="1012"/>
      <c r="F136" s="1062"/>
      <c r="G136" s="328"/>
      <c r="H136" s="1063"/>
      <c r="I136" s="1064"/>
      <c r="J136" s="1066">
        <f t="shared" si="22"/>
        <v>4</v>
      </c>
      <c r="L136" s="328">
        <f t="shared" si="19"/>
        <v>0</v>
      </c>
      <c r="M136" s="328"/>
      <c r="N136" s="328"/>
      <c r="O136" s="328"/>
      <c r="P136" s="329">
        <f t="shared" si="20"/>
        <v>0</v>
      </c>
    </row>
    <row r="137" spans="1:16">
      <c r="A137" s="819">
        <v>128</v>
      </c>
      <c r="B137" s="1061" t="s">
        <v>106</v>
      </c>
      <c r="C137" s="1012"/>
      <c r="D137" s="1012" t="str">
        <f t="shared" si="21"/>
        <v>Year 2017</v>
      </c>
      <c r="E137" s="1012"/>
      <c r="F137" s="1062"/>
      <c r="G137" s="328"/>
      <c r="H137" s="1063"/>
      <c r="I137" s="1064"/>
      <c r="J137" s="1066">
        <f t="shared" si="22"/>
        <v>3</v>
      </c>
      <c r="L137" s="328">
        <f t="shared" si="19"/>
        <v>0</v>
      </c>
      <c r="M137" s="328"/>
      <c r="N137" s="328"/>
      <c r="O137" s="328"/>
      <c r="P137" s="329">
        <f t="shared" si="20"/>
        <v>0</v>
      </c>
    </row>
    <row r="138" spans="1:16">
      <c r="A138" s="819">
        <v>129</v>
      </c>
      <c r="B138" s="1061" t="s">
        <v>99</v>
      </c>
      <c r="C138" s="1012"/>
      <c r="D138" s="1012" t="str">
        <f t="shared" si="21"/>
        <v>Year 2017</v>
      </c>
      <c r="E138" s="1012"/>
      <c r="F138" s="1062"/>
      <c r="G138" s="328"/>
      <c r="H138" s="1063"/>
      <c r="I138" s="1064"/>
      <c r="J138" s="1066">
        <f t="shared" si="22"/>
        <v>2</v>
      </c>
      <c r="L138" s="328">
        <f t="shared" si="19"/>
        <v>0</v>
      </c>
      <c r="M138" s="328"/>
      <c r="N138" s="328"/>
      <c r="O138" s="328"/>
      <c r="P138" s="329">
        <f t="shared" si="20"/>
        <v>0</v>
      </c>
    </row>
    <row r="139" spans="1:16">
      <c r="A139" s="819">
        <v>130</v>
      </c>
      <c r="B139" s="1061" t="s">
        <v>98</v>
      </c>
      <c r="C139" s="1012"/>
      <c r="D139" s="1012" t="str">
        <f t="shared" si="21"/>
        <v>Year 2017</v>
      </c>
      <c r="E139" s="1012"/>
      <c r="F139" s="1062"/>
      <c r="G139" s="328"/>
      <c r="H139" s="1063"/>
      <c r="I139" s="1064"/>
      <c r="J139" s="1066">
        <f t="shared" si="22"/>
        <v>1</v>
      </c>
      <c r="L139" s="331">
        <f t="shared" si="19"/>
        <v>0</v>
      </c>
      <c r="M139" s="328"/>
      <c r="N139" s="328"/>
      <c r="O139" s="328"/>
      <c r="P139" s="329">
        <f t="shared" si="20"/>
        <v>0</v>
      </c>
    </row>
    <row r="140" spans="1:16">
      <c r="A140" s="819">
        <v>131</v>
      </c>
      <c r="B140" s="1061"/>
      <c r="C140" s="1012"/>
      <c r="D140" s="1012"/>
      <c r="E140" s="1012"/>
      <c r="F140" s="328"/>
      <c r="G140" s="328"/>
      <c r="H140" s="1064"/>
      <c r="I140" s="1064"/>
      <c r="L140" s="328">
        <f>SUM(L128:L139)</f>
        <v>0</v>
      </c>
      <c r="M140" s="328"/>
      <c r="N140" s="328"/>
      <c r="O140" s="328"/>
      <c r="P140" s="332">
        <f>SUM(P128:P139)</f>
        <v>0</v>
      </c>
    </row>
    <row r="141" spans="1:16">
      <c r="A141" s="819">
        <v>132</v>
      </c>
      <c r="B141" s="1061"/>
      <c r="C141" s="1012"/>
      <c r="D141" s="1012"/>
      <c r="E141" s="1012"/>
      <c r="F141" s="328"/>
      <c r="G141" s="328"/>
      <c r="H141" s="1064"/>
      <c r="I141" s="1064"/>
      <c r="L141" s="328"/>
      <c r="M141" s="328"/>
      <c r="N141" s="328"/>
      <c r="O141" s="328"/>
      <c r="P141" s="332"/>
    </row>
    <row r="142" spans="1:16">
      <c r="A142" s="819">
        <v>133</v>
      </c>
      <c r="B142" s="1061"/>
      <c r="C142" s="1012"/>
      <c r="D142" s="1012"/>
      <c r="E142" s="1012"/>
      <c r="F142" s="328"/>
      <c r="G142" s="328"/>
      <c r="H142" s="1064"/>
      <c r="I142" s="1064"/>
      <c r="L142" s="128" t="s">
        <v>1130</v>
      </c>
      <c r="M142" s="328"/>
      <c r="N142" s="328"/>
      <c r="O142" s="328"/>
      <c r="P142" s="332"/>
    </row>
    <row r="143" spans="1:16">
      <c r="A143" s="819">
        <v>134</v>
      </c>
      <c r="B143" s="1061"/>
      <c r="C143" s="1012"/>
      <c r="D143" s="1012"/>
      <c r="E143" s="1012"/>
      <c r="F143" s="328"/>
      <c r="G143" s="328"/>
      <c r="H143" s="1064"/>
      <c r="I143" s="1064"/>
      <c r="L143" s="128"/>
      <c r="M143" s="328"/>
      <c r="N143" s="328"/>
      <c r="O143" s="328"/>
      <c r="P143" s="332"/>
    </row>
    <row r="144" spans="1:16">
      <c r="A144" s="819">
        <v>135</v>
      </c>
      <c r="B144" s="1061" t="s">
        <v>146</v>
      </c>
      <c r="C144" s="1012"/>
      <c r="D144" s="324" t="str">
        <f>+D100</f>
        <v>Year 2018</v>
      </c>
      <c r="E144" s="1012"/>
      <c r="F144" s="1042">
        <f>P140</f>
        <v>0</v>
      </c>
      <c r="G144" s="1042"/>
      <c r="H144" s="1063"/>
      <c r="I144" s="1064"/>
      <c r="J144" s="1065">
        <v>12</v>
      </c>
      <c r="K144" s="1012"/>
      <c r="L144" s="328">
        <f>+J144*H144*F144</f>
        <v>0</v>
      </c>
      <c r="M144" s="328"/>
      <c r="N144" s="328"/>
      <c r="O144" s="328"/>
      <c r="P144" s="332">
        <f>+F144+L144</f>
        <v>0</v>
      </c>
    </row>
    <row r="145" spans="1:16">
      <c r="A145" s="819">
        <v>136</v>
      </c>
      <c r="B145" s="1061" t="s">
        <v>146</v>
      </c>
      <c r="C145" s="1012"/>
      <c r="D145" s="324" t="str">
        <f>+D101</f>
        <v>Year 2019</v>
      </c>
      <c r="E145" s="1012"/>
      <c r="F145" s="1042">
        <f>P144</f>
        <v>0</v>
      </c>
      <c r="G145" s="1042"/>
      <c r="H145" s="1063"/>
      <c r="I145" s="1064"/>
      <c r="J145" s="1065">
        <v>12</v>
      </c>
      <c r="K145" s="1012"/>
      <c r="L145" s="328">
        <f>+J145*H145*F145</f>
        <v>0</v>
      </c>
      <c r="M145" s="328"/>
      <c r="N145" s="328"/>
      <c r="O145" s="328"/>
      <c r="P145" s="332">
        <f>+F145+L145</f>
        <v>0</v>
      </c>
    </row>
    <row r="146" spans="1:16">
      <c r="A146" s="819">
        <v>137</v>
      </c>
      <c r="B146" s="1061" t="s">
        <v>146</v>
      </c>
      <c r="C146" s="1012"/>
      <c r="D146" s="324" t="str">
        <f>+D102</f>
        <v>Year 2020</v>
      </c>
      <c r="E146" s="1012"/>
      <c r="F146" s="1042">
        <f>P145</f>
        <v>0</v>
      </c>
      <c r="G146" s="1042"/>
      <c r="H146" s="1063"/>
      <c r="I146" s="1064"/>
      <c r="J146" s="1065">
        <v>12</v>
      </c>
      <c r="K146" s="1012"/>
      <c r="L146" s="328">
        <f>+J146*H146*F146</f>
        <v>0</v>
      </c>
      <c r="M146" s="328"/>
      <c r="N146" s="328"/>
      <c r="O146" s="328"/>
      <c r="P146" s="332">
        <f>+F146+L146</f>
        <v>0</v>
      </c>
    </row>
    <row r="147" spans="1:16">
      <c r="A147" s="819">
        <v>138</v>
      </c>
      <c r="B147" s="1061"/>
      <c r="C147" s="1012"/>
      <c r="D147" s="1012"/>
      <c r="E147" s="1012"/>
      <c r="F147" s="1042"/>
      <c r="G147" s="1042"/>
      <c r="H147" s="1064"/>
      <c r="I147" s="1064"/>
      <c r="J147" s="1012"/>
      <c r="K147" s="1012"/>
      <c r="L147" s="328"/>
      <c r="M147" s="328"/>
      <c r="N147" s="328"/>
      <c r="O147" s="328"/>
      <c r="P147" s="332"/>
    </row>
    <row r="148" spans="1:16">
      <c r="A148" s="819">
        <v>139</v>
      </c>
      <c r="B148" s="1061"/>
      <c r="C148" s="1012"/>
      <c r="D148" s="1012"/>
      <c r="E148" s="1012"/>
      <c r="F148" s="1042"/>
      <c r="G148" s="1042"/>
      <c r="H148" s="1064"/>
      <c r="I148" s="1064"/>
      <c r="J148" s="1012"/>
      <c r="K148" s="1012"/>
      <c r="L148" s="328"/>
      <c r="M148" s="328"/>
      <c r="N148" s="328"/>
      <c r="O148" s="328"/>
      <c r="P148" s="329"/>
    </row>
    <row r="149" spans="1:16">
      <c r="A149" s="819">
        <v>140</v>
      </c>
      <c r="B149" s="1067" t="s">
        <v>147</v>
      </c>
      <c r="C149" s="1068"/>
      <c r="D149" s="1012"/>
      <c r="E149" s="1012"/>
      <c r="F149" s="328"/>
      <c r="G149" s="328"/>
      <c r="H149" s="1064"/>
      <c r="I149" s="1064"/>
      <c r="J149" s="1012"/>
      <c r="K149" s="1012"/>
      <c r="L149" s="128" t="s">
        <v>144</v>
      </c>
      <c r="M149" s="128"/>
      <c r="N149" s="328"/>
      <c r="O149" s="328"/>
      <c r="P149" s="329"/>
    </row>
    <row r="150" spans="1:16">
      <c r="A150" s="819">
        <v>141</v>
      </c>
      <c r="B150" s="1061" t="s">
        <v>105</v>
      </c>
      <c r="C150" s="1012"/>
      <c r="D150" s="1012" t="str">
        <f>+D106</f>
        <v>Year 2021</v>
      </c>
      <c r="E150" s="1012"/>
      <c r="F150" s="1069">
        <f>-P146</f>
        <v>0</v>
      </c>
      <c r="G150" s="1042"/>
      <c r="H150" s="1063"/>
      <c r="I150" s="1064"/>
      <c r="J150" s="1012"/>
      <c r="K150" s="1012"/>
      <c r="L150" s="328">
        <f t="shared" ref="L150:L161" si="23" xml:space="preserve"> -H150*F150</f>
        <v>0</v>
      </c>
      <c r="M150" s="328"/>
      <c r="N150" s="328">
        <f>-PMT(H150,12,P146)</f>
        <v>0</v>
      </c>
      <c r="O150" s="328"/>
      <c r="P150" s="329">
        <f t="shared" ref="P150:P161" si="24">(+F150+F150*H150+N150)*-1</f>
        <v>0</v>
      </c>
    </row>
    <row r="151" spans="1:16">
      <c r="A151" s="819">
        <v>142</v>
      </c>
      <c r="B151" s="1061" t="s">
        <v>104</v>
      </c>
      <c r="C151" s="1012"/>
      <c r="D151" s="1012" t="str">
        <f>+D150</f>
        <v>Year 2021</v>
      </c>
      <c r="E151" s="1012"/>
      <c r="F151" s="1042">
        <f t="shared" ref="F151:F161" si="25">-P150</f>
        <v>0</v>
      </c>
      <c r="G151" s="1042"/>
      <c r="H151" s="1063"/>
      <c r="I151" s="1064"/>
      <c r="J151" s="1012"/>
      <c r="K151" s="1012"/>
      <c r="L151" s="328">
        <f t="shared" si="23"/>
        <v>0</v>
      </c>
      <c r="M151" s="328"/>
      <c r="N151" s="328">
        <f t="shared" ref="N151:N161" si="26">N150</f>
        <v>0</v>
      </c>
      <c r="O151" s="328"/>
      <c r="P151" s="329">
        <f t="shared" si="24"/>
        <v>0</v>
      </c>
    </row>
    <row r="152" spans="1:16">
      <c r="A152" s="819">
        <v>143</v>
      </c>
      <c r="B152" s="1061" t="s">
        <v>103</v>
      </c>
      <c r="C152" s="1012"/>
      <c r="D152" s="1012" t="str">
        <f>+D151</f>
        <v>Year 2021</v>
      </c>
      <c r="E152" s="1012"/>
      <c r="F152" s="1042">
        <f t="shared" si="25"/>
        <v>0</v>
      </c>
      <c r="G152" s="1042"/>
      <c r="H152" s="1063"/>
      <c r="I152" s="1064"/>
      <c r="J152" s="1012"/>
      <c r="K152" s="1012"/>
      <c r="L152" s="328">
        <f t="shared" si="23"/>
        <v>0</v>
      </c>
      <c r="M152" s="328"/>
      <c r="N152" s="328">
        <f t="shared" si="26"/>
        <v>0</v>
      </c>
      <c r="O152" s="328"/>
      <c r="P152" s="329">
        <f t="shared" si="24"/>
        <v>0</v>
      </c>
    </row>
    <row r="153" spans="1:16">
      <c r="A153" s="819">
        <v>144</v>
      </c>
      <c r="B153" s="1061" t="s">
        <v>95</v>
      </c>
      <c r="C153" s="1012"/>
      <c r="D153" s="1012" t="str">
        <f>+D152</f>
        <v>Year 2021</v>
      </c>
      <c r="E153" s="1012"/>
      <c r="F153" s="1042">
        <f t="shared" si="25"/>
        <v>0</v>
      </c>
      <c r="G153" s="1042"/>
      <c r="H153" s="1063"/>
      <c r="I153" s="1064"/>
      <c r="J153" s="1012"/>
      <c r="K153" s="1012"/>
      <c r="L153" s="328">
        <f t="shared" si="23"/>
        <v>0</v>
      </c>
      <c r="M153" s="328"/>
      <c r="N153" s="328">
        <f t="shared" si="26"/>
        <v>0</v>
      </c>
      <c r="O153" s="328"/>
      <c r="P153" s="329">
        <f t="shared" si="24"/>
        <v>0</v>
      </c>
    </row>
    <row r="154" spans="1:16">
      <c r="A154" s="819">
        <v>145</v>
      </c>
      <c r="B154" s="1061" t="s">
        <v>92</v>
      </c>
      <c r="C154" s="1012"/>
      <c r="D154" s="1012" t="str">
        <f>+D153</f>
        <v>Year 2021</v>
      </c>
      <c r="E154" s="1012"/>
      <c r="F154" s="1042">
        <f t="shared" si="25"/>
        <v>0</v>
      </c>
      <c r="G154" s="1042"/>
      <c r="H154" s="1063"/>
      <c r="I154" s="1064"/>
      <c r="J154" s="1012"/>
      <c r="K154" s="1012"/>
      <c r="L154" s="328">
        <f t="shared" si="23"/>
        <v>0</v>
      </c>
      <c r="M154" s="328"/>
      <c r="N154" s="328">
        <f t="shared" si="26"/>
        <v>0</v>
      </c>
      <c r="O154" s="328"/>
      <c r="P154" s="329">
        <f t="shared" si="24"/>
        <v>0</v>
      </c>
    </row>
    <row r="155" spans="1:16">
      <c r="A155" s="819">
        <v>146</v>
      </c>
      <c r="B155" s="1061" t="s">
        <v>145</v>
      </c>
      <c r="C155" s="1012"/>
      <c r="D155" s="1012" t="str">
        <f>D154</f>
        <v>Year 2021</v>
      </c>
      <c r="E155" s="1012"/>
      <c r="F155" s="1042">
        <f t="shared" si="25"/>
        <v>0</v>
      </c>
      <c r="G155" s="1042"/>
      <c r="H155" s="1063"/>
      <c r="I155" s="1064"/>
      <c r="J155" s="1012"/>
      <c r="K155" s="1012"/>
      <c r="L155" s="328">
        <f t="shared" si="23"/>
        <v>0</v>
      </c>
      <c r="M155" s="328"/>
      <c r="N155" s="328">
        <f t="shared" si="26"/>
        <v>0</v>
      </c>
      <c r="O155" s="328"/>
      <c r="P155" s="329">
        <f t="shared" si="24"/>
        <v>0</v>
      </c>
    </row>
    <row r="156" spans="1:16">
      <c r="A156" s="819">
        <v>147</v>
      </c>
      <c r="B156" s="1061" t="s">
        <v>102</v>
      </c>
      <c r="C156" s="1012"/>
      <c r="D156" s="1012" t="str">
        <f t="shared" ref="D156:D161" si="27">+D155</f>
        <v>Year 2021</v>
      </c>
      <c r="E156" s="1012"/>
      <c r="F156" s="1042">
        <f t="shared" si="25"/>
        <v>0</v>
      </c>
      <c r="G156" s="1042"/>
      <c r="H156" s="1063"/>
      <c r="I156" s="1064"/>
      <c r="J156" s="1012"/>
      <c r="K156" s="1012"/>
      <c r="L156" s="328">
        <f t="shared" si="23"/>
        <v>0</v>
      </c>
      <c r="M156" s="328"/>
      <c r="N156" s="328">
        <f t="shared" si="26"/>
        <v>0</v>
      </c>
      <c r="O156" s="328"/>
      <c r="P156" s="329">
        <f t="shared" si="24"/>
        <v>0</v>
      </c>
    </row>
    <row r="157" spans="1:16">
      <c r="A157" s="819">
        <v>148</v>
      </c>
      <c r="B157" s="1061" t="s">
        <v>101</v>
      </c>
      <c r="C157" s="1012"/>
      <c r="D157" s="1012" t="str">
        <f t="shared" si="27"/>
        <v>Year 2021</v>
      </c>
      <c r="E157" s="1012"/>
      <c r="F157" s="1042">
        <f t="shared" si="25"/>
        <v>0</v>
      </c>
      <c r="G157" s="1042"/>
      <c r="H157" s="1063"/>
      <c r="I157" s="1064"/>
      <c r="J157" s="1012"/>
      <c r="K157" s="1012"/>
      <c r="L157" s="328">
        <f t="shared" si="23"/>
        <v>0</v>
      </c>
      <c r="M157" s="328"/>
      <c r="N157" s="328">
        <f t="shared" si="26"/>
        <v>0</v>
      </c>
      <c r="O157" s="328"/>
      <c r="P157" s="329">
        <f t="shared" si="24"/>
        <v>0</v>
      </c>
    </row>
    <row r="158" spans="1:16">
      <c r="A158" s="819">
        <v>149</v>
      </c>
      <c r="B158" s="1061" t="s">
        <v>100</v>
      </c>
      <c r="C158" s="1012"/>
      <c r="D158" s="1012" t="str">
        <f t="shared" si="27"/>
        <v>Year 2021</v>
      </c>
      <c r="E158" s="1012"/>
      <c r="F158" s="1042">
        <f t="shared" si="25"/>
        <v>0</v>
      </c>
      <c r="G158" s="1042"/>
      <c r="H158" s="1063"/>
      <c r="I158" s="1064"/>
      <c r="J158" s="1012"/>
      <c r="K158" s="1012"/>
      <c r="L158" s="328">
        <f t="shared" si="23"/>
        <v>0</v>
      </c>
      <c r="M158" s="328"/>
      <c r="N158" s="328">
        <f t="shared" si="26"/>
        <v>0</v>
      </c>
      <c r="O158" s="328"/>
      <c r="P158" s="329">
        <f t="shared" si="24"/>
        <v>0</v>
      </c>
    </row>
    <row r="159" spans="1:16">
      <c r="A159" s="819">
        <v>150</v>
      </c>
      <c r="B159" s="1061" t="s">
        <v>106</v>
      </c>
      <c r="C159" s="1012"/>
      <c r="D159" s="1012" t="str">
        <f t="shared" si="27"/>
        <v>Year 2021</v>
      </c>
      <c r="E159" s="1012"/>
      <c r="F159" s="1042">
        <f t="shared" si="25"/>
        <v>0</v>
      </c>
      <c r="G159" s="1042"/>
      <c r="H159" s="1063"/>
      <c r="I159" s="1064"/>
      <c r="J159" s="1012"/>
      <c r="K159" s="1012"/>
      <c r="L159" s="328">
        <f t="shared" si="23"/>
        <v>0</v>
      </c>
      <c r="M159" s="328"/>
      <c r="N159" s="328">
        <f t="shared" si="26"/>
        <v>0</v>
      </c>
      <c r="O159" s="328"/>
      <c r="P159" s="329">
        <f t="shared" si="24"/>
        <v>0</v>
      </c>
    </row>
    <row r="160" spans="1:16">
      <c r="A160" s="819">
        <v>151</v>
      </c>
      <c r="B160" s="1061" t="s">
        <v>99</v>
      </c>
      <c r="C160" s="1012"/>
      <c r="D160" s="1012" t="str">
        <f t="shared" si="27"/>
        <v>Year 2021</v>
      </c>
      <c r="E160" s="1012"/>
      <c r="F160" s="1042">
        <f t="shared" si="25"/>
        <v>0</v>
      </c>
      <c r="G160" s="1042"/>
      <c r="H160" s="1063"/>
      <c r="I160" s="1064"/>
      <c r="J160" s="1012"/>
      <c r="K160" s="1012"/>
      <c r="L160" s="328">
        <f t="shared" si="23"/>
        <v>0</v>
      </c>
      <c r="M160" s="328"/>
      <c r="N160" s="328">
        <f t="shared" si="26"/>
        <v>0</v>
      </c>
      <c r="O160" s="328"/>
      <c r="P160" s="329">
        <f t="shared" si="24"/>
        <v>0</v>
      </c>
    </row>
    <row r="161" spans="1:16">
      <c r="A161" s="819">
        <v>152</v>
      </c>
      <c r="B161" s="1061" t="s">
        <v>98</v>
      </c>
      <c r="C161" s="1012"/>
      <c r="D161" s="1012" t="str">
        <f t="shared" si="27"/>
        <v>Year 2021</v>
      </c>
      <c r="E161" s="1012"/>
      <c r="F161" s="1042">
        <f t="shared" si="25"/>
        <v>0</v>
      </c>
      <c r="G161" s="1042"/>
      <c r="H161" s="1063"/>
      <c r="I161" s="1064"/>
      <c r="J161" s="1012"/>
      <c r="K161" s="1012"/>
      <c r="L161" s="331">
        <f t="shared" si="23"/>
        <v>0</v>
      </c>
      <c r="M161" s="328"/>
      <c r="N161" s="328">
        <f t="shared" si="26"/>
        <v>0</v>
      </c>
      <c r="O161" s="328"/>
      <c r="P161" s="329">
        <f t="shared" si="24"/>
        <v>0</v>
      </c>
    </row>
    <row r="162" spans="1:16">
      <c r="A162" s="819">
        <v>153</v>
      </c>
      <c r="B162" s="1061"/>
      <c r="C162" s="1012"/>
      <c r="D162" s="1012"/>
      <c r="E162" s="1012"/>
      <c r="F162" s="1042"/>
      <c r="G162" s="1042"/>
      <c r="H162" s="1064"/>
      <c r="I162" s="1064"/>
      <c r="J162" s="1012"/>
      <c r="K162" s="1012"/>
      <c r="L162" s="328">
        <f>SUM(L150:L161)</f>
        <v>0</v>
      </c>
      <c r="M162" s="328"/>
      <c r="N162" s="328"/>
      <c r="O162" s="328"/>
      <c r="P162" s="329"/>
    </row>
    <row r="163" spans="1:16">
      <c r="A163" s="819">
        <v>154</v>
      </c>
      <c r="B163" s="1071"/>
      <c r="P163" s="1072"/>
    </row>
    <row r="164" spans="1:16">
      <c r="A164" s="819">
        <v>155</v>
      </c>
      <c r="B164" s="1061" t="s">
        <v>906</v>
      </c>
      <c r="C164" s="1012"/>
      <c r="F164" s="324" t="s">
        <v>1133</v>
      </c>
      <c r="N164" s="333">
        <f>SUM(N150:N161)</f>
        <v>0</v>
      </c>
      <c r="P164" s="1072"/>
    </row>
    <row r="165" spans="1:16">
      <c r="A165" s="819">
        <v>156</v>
      </c>
      <c r="B165" s="1061" t="s">
        <v>148</v>
      </c>
      <c r="C165" s="1012"/>
      <c r="F165" s="324" t="s">
        <v>955</v>
      </c>
      <c r="N165" s="333">
        <f>L12</f>
        <v>0</v>
      </c>
      <c r="P165" s="1072"/>
    </row>
    <row r="166" spans="1:16">
      <c r="A166" s="819">
        <v>157</v>
      </c>
      <c r="B166" s="1073" t="s">
        <v>149</v>
      </c>
      <c r="C166" s="1074"/>
      <c r="D166" s="560"/>
      <c r="E166" s="560"/>
      <c r="F166" s="560" t="s">
        <v>956</v>
      </c>
      <c r="G166" s="560"/>
      <c r="H166" s="560"/>
      <c r="I166" s="560"/>
      <c r="J166" s="560"/>
      <c r="K166" s="560"/>
      <c r="L166" s="560"/>
      <c r="M166" s="560"/>
      <c r="N166" s="335">
        <f>(N164+N165)</f>
        <v>0</v>
      </c>
      <c r="O166" s="560"/>
      <c r="P166" s="1075"/>
    </row>
    <row r="167" spans="1:16">
      <c r="A167" s="819">
        <v>158</v>
      </c>
    </row>
    <row r="168" spans="1:16">
      <c r="A168" s="819">
        <v>159</v>
      </c>
      <c r="P168" s="364" t="s">
        <v>946</v>
      </c>
    </row>
    <row r="169" spans="1:16">
      <c r="A169" s="819">
        <v>160</v>
      </c>
      <c r="B169" s="1424" t="s">
        <v>155</v>
      </c>
      <c r="C169" s="1424"/>
      <c r="D169" s="1424"/>
      <c r="E169" s="1424"/>
      <c r="F169" s="1424"/>
      <c r="G169" s="1424"/>
      <c r="H169" s="1424"/>
      <c r="I169" s="1424"/>
      <c r="J169" s="1424"/>
      <c r="K169" s="1424"/>
      <c r="L169" s="1424"/>
      <c r="M169" s="1424"/>
      <c r="N169" s="1424"/>
    </row>
    <row r="170" spans="1:16">
      <c r="A170" s="819">
        <v>161</v>
      </c>
      <c r="B170" s="1399" t="str">
        <f>+H3</f>
        <v>Gridliance High Plains LLC</v>
      </c>
      <c r="C170" s="1399"/>
      <c r="D170" s="1399"/>
      <c r="E170" s="1399"/>
      <c r="F170" s="1399"/>
      <c r="G170" s="1399"/>
      <c r="H170" s="1399"/>
      <c r="I170" s="1399"/>
      <c r="J170" s="1399"/>
      <c r="K170" s="1399"/>
      <c r="L170" s="1399"/>
      <c r="M170" s="1399"/>
      <c r="N170" s="1399"/>
    </row>
    <row r="171" spans="1:16">
      <c r="A171" s="819">
        <v>162</v>
      </c>
      <c r="B171" s="1424"/>
      <c r="C171" s="1424"/>
      <c r="D171" s="1424"/>
      <c r="E171" s="1424"/>
      <c r="F171" s="1424"/>
      <c r="G171" s="1424"/>
      <c r="H171" s="1424"/>
      <c r="I171" s="1424"/>
      <c r="J171" s="1424"/>
      <c r="K171" s="1424"/>
      <c r="L171" s="1424"/>
      <c r="M171" s="1424"/>
      <c r="N171" s="1424"/>
    </row>
    <row r="172" spans="1:16">
      <c r="A172" s="819">
        <v>163</v>
      </c>
    </row>
    <row r="173" spans="1:16">
      <c r="A173" s="819">
        <v>164</v>
      </c>
      <c r="B173" s="1051" t="s">
        <v>546</v>
      </c>
      <c r="C173" s="1052"/>
      <c r="D173" s="1053"/>
      <c r="E173" s="1053"/>
      <c r="F173" s="1053"/>
      <c r="G173" s="1053"/>
      <c r="H173" s="1054"/>
      <c r="I173" s="1054"/>
      <c r="J173" s="1054"/>
      <c r="K173" s="1054"/>
      <c r="L173" s="1055"/>
      <c r="M173" s="1055"/>
      <c r="N173" s="1053"/>
      <c r="O173" s="1053"/>
      <c r="P173" s="1056"/>
    </row>
    <row r="174" spans="1:16">
      <c r="A174" s="819">
        <v>165</v>
      </c>
      <c r="B174" s="1057"/>
      <c r="C174" s="1058"/>
      <c r="D174" s="1014"/>
      <c r="E174" s="1014"/>
      <c r="F174" s="1014"/>
      <c r="G174" s="1014"/>
      <c r="H174" s="1012"/>
      <c r="I174" s="1012"/>
      <c r="J174" s="1012"/>
      <c r="K174" s="1012"/>
      <c r="L174" s="1015" t="s">
        <v>144</v>
      </c>
      <c r="M174" s="1015"/>
      <c r="N174" s="1014"/>
      <c r="O174" s="1014"/>
      <c r="P174" s="1059"/>
    </row>
    <row r="175" spans="1:16">
      <c r="A175" s="819">
        <v>166</v>
      </c>
      <c r="B175" s="1060"/>
      <c r="C175" s="1058"/>
      <c r="D175" s="1014"/>
      <c r="E175" s="1014"/>
      <c r="F175" s="1014"/>
      <c r="G175" s="1014"/>
      <c r="H175" s="1012"/>
      <c r="I175" s="1012"/>
      <c r="J175" s="1012"/>
      <c r="K175" s="1012"/>
      <c r="L175" s="1015"/>
      <c r="M175" s="1015"/>
      <c r="N175" s="1014"/>
      <c r="O175" s="1014"/>
      <c r="P175" s="1059"/>
    </row>
    <row r="176" spans="1:16">
      <c r="A176" s="819">
        <v>167</v>
      </c>
      <c r="B176" s="1061" t="s">
        <v>105</v>
      </c>
      <c r="C176" s="1012"/>
      <c r="D176" s="1012" t="str">
        <f>+D144</f>
        <v>Year 2018</v>
      </c>
      <c r="E176" s="1012"/>
      <c r="F176" s="1062"/>
      <c r="G176" s="328"/>
      <c r="H176" s="1063"/>
      <c r="I176" s="1064"/>
      <c r="J176" s="1065">
        <v>12</v>
      </c>
      <c r="K176" s="1012"/>
      <c r="L176" s="328">
        <f t="shared" ref="L176:L187" si="28">H176*F176*J176*-1</f>
        <v>0</v>
      </c>
      <c r="M176" s="328"/>
      <c r="N176" s="328"/>
      <c r="O176" s="328"/>
      <c r="P176" s="329">
        <f t="shared" ref="P176:P187" si="29">(-L176+F176)*-1</f>
        <v>0</v>
      </c>
    </row>
    <row r="177" spans="1:16">
      <c r="A177" s="819">
        <v>168</v>
      </c>
      <c r="B177" s="1061" t="s">
        <v>104</v>
      </c>
      <c r="C177" s="1012"/>
      <c r="D177" s="1012" t="str">
        <f t="shared" ref="D177:D187" si="30">D176</f>
        <v>Year 2018</v>
      </c>
      <c r="E177" s="1012"/>
      <c r="F177" s="1062"/>
      <c r="G177" s="328"/>
      <c r="H177" s="1063"/>
      <c r="I177" s="1064"/>
      <c r="J177" s="1066">
        <f t="shared" ref="J177:J187" si="31">+J176-1</f>
        <v>11</v>
      </c>
      <c r="L177" s="328">
        <f t="shared" si="28"/>
        <v>0</v>
      </c>
      <c r="M177" s="328"/>
      <c r="N177" s="328"/>
      <c r="O177" s="328"/>
      <c r="P177" s="329">
        <f t="shared" si="29"/>
        <v>0</v>
      </c>
    </row>
    <row r="178" spans="1:16">
      <c r="A178" s="819">
        <v>169</v>
      </c>
      <c r="B178" s="1061" t="s">
        <v>103</v>
      </c>
      <c r="C178" s="1012"/>
      <c r="D178" s="1012" t="str">
        <f t="shared" si="30"/>
        <v>Year 2018</v>
      </c>
      <c r="E178" s="1012"/>
      <c r="F178" s="1062"/>
      <c r="G178" s="328"/>
      <c r="H178" s="1063"/>
      <c r="I178" s="1064"/>
      <c r="J178" s="1066">
        <f t="shared" si="31"/>
        <v>10</v>
      </c>
      <c r="L178" s="328">
        <f t="shared" si="28"/>
        <v>0</v>
      </c>
      <c r="M178" s="328"/>
      <c r="N178" s="328"/>
      <c r="O178" s="328"/>
      <c r="P178" s="329">
        <f t="shared" si="29"/>
        <v>0</v>
      </c>
    </row>
    <row r="179" spans="1:16">
      <c r="A179" s="819">
        <v>170</v>
      </c>
      <c r="B179" s="1061" t="s">
        <v>95</v>
      </c>
      <c r="C179" s="1012"/>
      <c r="D179" s="1012" t="str">
        <f t="shared" si="30"/>
        <v>Year 2018</v>
      </c>
      <c r="E179" s="1012"/>
      <c r="F179" s="1062"/>
      <c r="G179" s="328"/>
      <c r="H179" s="1063"/>
      <c r="I179" s="1064"/>
      <c r="J179" s="1066">
        <f t="shared" si="31"/>
        <v>9</v>
      </c>
      <c r="L179" s="328">
        <f t="shared" si="28"/>
        <v>0</v>
      </c>
      <c r="M179" s="328"/>
      <c r="N179" s="328"/>
      <c r="O179" s="328"/>
      <c r="P179" s="329">
        <f t="shared" si="29"/>
        <v>0</v>
      </c>
    </row>
    <row r="180" spans="1:16">
      <c r="A180" s="819">
        <v>171</v>
      </c>
      <c r="B180" s="1061" t="s">
        <v>92</v>
      </c>
      <c r="C180" s="1012"/>
      <c r="D180" s="1012" t="str">
        <f t="shared" si="30"/>
        <v>Year 2018</v>
      </c>
      <c r="E180" s="1012"/>
      <c r="F180" s="1062"/>
      <c r="G180" s="328"/>
      <c r="H180" s="1063"/>
      <c r="I180" s="1064"/>
      <c r="J180" s="1066">
        <f t="shared" si="31"/>
        <v>8</v>
      </c>
      <c r="L180" s="328">
        <f t="shared" si="28"/>
        <v>0</v>
      </c>
      <c r="M180" s="328"/>
      <c r="N180" s="328"/>
      <c r="O180" s="328"/>
      <c r="P180" s="329">
        <f t="shared" si="29"/>
        <v>0</v>
      </c>
    </row>
    <row r="181" spans="1:16">
      <c r="A181" s="819">
        <v>172</v>
      </c>
      <c r="B181" s="1061" t="s">
        <v>145</v>
      </c>
      <c r="C181" s="1012"/>
      <c r="D181" s="1012" t="str">
        <f t="shared" si="30"/>
        <v>Year 2018</v>
      </c>
      <c r="E181" s="1012"/>
      <c r="F181" s="1062"/>
      <c r="G181" s="328"/>
      <c r="H181" s="1063"/>
      <c r="I181" s="1064"/>
      <c r="J181" s="1066">
        <f t="shared" si="31"/>
        <v>7</v>
      </c>
      <c r="L181" s="328">
        <f t="shared" si="28"/>
        <v>0</v>
      </c>
      <c r="M181" s="328"/>
      <c r="N181" s="328"/>
      <c r="O181" s="328"/>
      <c r="P181" s="329">
        <f t="shared" si="29"/>
        <v>0</v>
      </c>
    </row>
    <row r="182" spans="1:16">
      <c r="A182" s="819">
        <v>173</v>
      </c>
      <c r="B182" s="1061" t="s">
        <v>102</v>
      </c>
      <c r="C182" s="1012"/>
      <c r="D182" s="1012" t="str">
        <f t="shared" si="30"/>
        <v>Year 2018</v>
      </c>
      <c r="E182" s="1012"/>
      <c r="F182" s="1062"/>
      <c r="G182" s="328"/>
      <c r="H182" s="1063"/>
      <c r="I182" s="1064"/>
      <c r="J182" s="1066">
        <f t="shared" si="31"/>
        <v>6</v>
      </c>
      <c r="L182" s="328">
        <f t="shared" si="28"/>
        <v>0</v>
      </c>
      <c r="M182" s="328"/>
      <c r="N182" s="328"/>
      <c r="O182" s="328"/>
      <c r="P182" s="329">
        <f t="shared" si="29"/>
        <v>0</v>
      </c>
    </row>
    <row r="183" spans="1:16">
      <c r="A183" s="819">
        <v>174</v>
      </c>
      <c r="B183" s="1061" t="s">
        <v>101</v>
      </c>
      <c r="C183" s="1012"/>
      <c r="D183" s="1012" t="str">
        <f t="shared" si="30"/>
        <v>Year 2018</v>
      </c>
      <c r="E183" s="1012"/>
      <c r="F183" s="1062"/>
      <c r="G183" s="328"/>
      <c r="H183" s="1063"/>
      <c r="I183" s="1064"/>
      <c r="J183" s="1066">
        <f t="shared" si="31"/>
        <v>5</v>
      </c>
      <c r="L183" s="328">
        <f t="shared" si="28"/>
        <v>0</v>
      </c>
      <c r="M183" s="328"/>
      <c r="N183" s="328"/>
      <c r="O183" s="328"/>
      <c r="P183" s="329">
        <f t="shared" si="29"/>
        <v>0</v>
      </c>
    </row>
    <row r="184" spans="1:16">
      <c r="A184" s="819">
        <v>175</v>
      </c>
      <c r="B184" s="1061" t="s">
        <v>100</v>
      </c>
      <c r="C184" s="1012"/>
      <c r="D184" s="1012" t="str">
        <f t="shared" si="30"/>
        <v>Year 2018</v>
      </c>
      <c r="E184" s="1012"/>
      <c r="F184" s="1062"/>
      <c r="G184" s="328"/>
      <c r="H184" s="1063"/>
      <c r="I184" s="1064"/>
      <c r="J184" s="1066">
        <f t="shared" si="31"/>
        <v>4</v>
      </c>
      <c r="L184" s="328">
        <f t="shared" si="28"/>
        <v>0</v>
      </c>
      <c r="M184" s="328"/>
      <c r="N184" s="328"/>
      <c r="O184" s="328"/>
      <c r="P184" s="329">
        <f t="shared" si="29"/>
        <v>0</v>
      </c>
    </row>
    <row r="185" spans="1:16">
      <c r="A185" s="819">
        <v>176</v>
      </c>
      <c r="B185" s="1061" t="s">
        <v>106</v>
      </c>
      <c r="C185" s="1012"/>
      <c r="D185" s="1012" t="str">
        <f t="shared" si="30"/>
        <v>Year 2018</v>
      </c>
      <c r="E185" s="1012"/>
      <c r="F185" s="1062"/>
      <c r="G185" s="328"/>
      <c r="H185" s="1063"/>
      <c r="I185" s="1064"/>
      <c r="J185" s="1066">
        <f t="shared" si="31"/>
        <v>3</v>
      </c>
      <c r="L185" s="328">
        <f t="shared" si="28"/>
        <v>0</v>
      </c>
      <c r="M185" s="328"/>
      <c r="N185" s="328"/>
      <c r="O185" s="328"/>
      <c r="P185" s="329">
        <f t="shared" si="29"/>
        <v>0</v>
      </c>
    </row>
    <row r="186" spans="1:16">
      <c r="A186" s="819">
        <v>177</v>
      </c>
      <c r="B186" s="1061" t="s">
        <v>99</v>
      </c>
      <c r="C186" s="1012"/>
      <c r="D186" s="1012" t="str">
        <f t="shared" si="30"/>
        <v>Year 2018</v>
      </c>
      <c r="E186" s="1012"/>
      <c r="F186" s="1062"/>
      <c r="G186" s="328"/>
      <c r="H186" s="1063"/>
      <c r="I186" s="1064"/>
      <c r="J186" s="1066">
        <f t="shared" si="31"/>
        <v>2</v>
      </c>
      <c r="L186" s="328">
        <f t="shared" si="28"/>
        <v>0</v>
      </c>
      <c r="M186" s="328"/>
      <c r="N186" s="328"/>
      <c r="O186" s="328"/>
      <c r="P186" s="329">
        <f t="shared" si="29"/>
        <v>0</v>
      </c>
    </row>
    <row r="187" spans="1:16">
      <c r="A187" s="819">
        <v>178</v>
      </c>
      <c r="B187" s="1061" t="s">
        <v>98</v>
      </c>
      <c r="C187" s="1012"/>
      <c r="D187" s="1012" t="str">
        <f t="shared" si="30"/>
        <v>Year 2018</v>
      </c>
      <c r="E187" s="1012"/>
      <c r="F187" s="1062"/>
      <c r="G187" s="328"/>
      <c r="H187" s="1063"/>
      <c r="I187" s="1064"/>
      <c r="J187" s="1066">
        <f t="shared" si="31"/>
        <v>1</v>
      </c>
      <c r="L187" s="331">
        <f t="shared" si="28"/>
        <v>0</v>
      </c>
      <c r="M187" s="328"/>
      <c r="N187" s="328"/>
      <c r="O187" s="328"/>
      <c r="P187" s="329">
        <f t="shared" si="29"/>
        <v>0</v>
      </c>
    </row>
    <row r="188" spans="1:16">
      <c r="A188" s="819">
        <v>179</v>
      </c>
      <c r="B188" s="1061"/>
      <c r="C188" s="1012"/>
      <c r="D188" s="1012"/>
      <c r="E188" s="1012"/>
      <c r="F188" s="328"/>
      <c r="G188" s="328"/>
      <c r="H188" s="1064"/>
      <c r="I188" s="1064"/>
      <c r="L188" s="328">
        <f>SUM(L176:L187)</f>
        <v>0</v>
      </c>
      <c r="M188" s="328"/>
      <c r="N188" s="328"/>
      <c r="O188" s="328"/>
      <c r="P188" s="332">
        <f>SUM(P176:P187)</f>
        <v>0</v>
      </c>
    </row>
    <row r="189" spans="1:16">
      <c r="A189" s="819">
        <v>180</v>
      </c>
      <c r="B189" s="1061"/>
      <c r="C189" s="1012"/>
      <c r="D189" s="1012"/>
      <c r="E189" s="1012"/>
      <c r="F189" s="328"/>
      <c r="G189" s="328"/>
      <c r="H189" s="1064"/>
      <c r="I189" s="1064"/>
      <c r="L189" s="328"/>
      <c r="M189" s="328"/>
      <c r="N189" s="328"/>
      <c r="O189" s="328"/>
      <c r="P189" s="332"/>
    </row>
    <row r="190" spans="1:16">
      <c r="A190" s="819">
        <v>181</v>
      </c>
      <c r="B190" s="1061"/>
      <c r="C190" s="1012"/>
      <c r="D190" s="1012"/>
      <c r="E190" s="1012"/>
      <c r="F190" s="328"/>
      <c r="G190" s="328"/>
      <c r="H190" s="1064"/>
      <c r="I190" s="1064"/>
      <c r="L190" s="128" t="s">
        <v>1130</v>
      </c>
      <c r="M190" s="328"/>
      <c r="N190" s="328"/>
      <c r="O190" s="328"/>
      <c r="P190" s="332"/>
    </row>
    <row r="191" spans="1:16">
      <c r="A191" s="819">
        <v>182</v>
      </c>
      <c r="B191" s="1061"/>
      <c r="C191" s="1012"/>
      <c r="D191" s="1012"/>
      <c r="E191" s="1012"/>
      <c r="F191" s="328"/>
      <c r="G191" s="328"/>
      <c r="H191" s="1064"/>
      <c r="I191" s="1064"/>
      <c r="L191" s="128"/>
      <c r="M191" s="328"/>
      <c r="N191" s="328"/>
      <c r="O191" s="328"/>
      <c r="P191" s="332"/>
    </row>
    <row r="192" spans="1:16">
      <c r="A192" s="819">
        <v>183</v>
      </c>
      <c r="B192" s="1061" t="s">
        <v>146</v>
      </c>
      <c r="C192" s="1012"/>
      <c r="D192" s="1012" t="str">
        <f>+D145</f>
        <v>Year 2019</v>
      </c>
      <c r="E192" s="1012"/>
      <c r="F192" s="1042">
        <f>P188</f>
        <v>0</v>
      </c>
      <c r="G192" s="1042"/>
      <c r="H192" s="1063"/>
      <c r="I192" s="1064"/>
      <c r="J192" s="1065">
        <v>12</v>
      </c>
      <c r="K192" s="1012"/>
      <c r="L192" s="328">
        <f>+J192*H192*F192</f>
        <v>0</v>
      </c>
      <c r="M192" s="328"/>
      <c r="N192" s="328"/>
      <c r="O192" s="328"/>
      <c r="P192" s="332">
        <f>+F192+L192</f>
        <v>0</v>
      </c>
    </row>
    <row r="193" spans="1:16">
      <c r="A193" s="819">
        <v>184</v>
      </c>
      <c r="B193" s="1061" t="s">
        <v>146</v>
      </c>
      <c r="C193" s="1012"/>
      <c r="D193" s="1012" t="str">
        <f>+D146</f>
        <v>Year 2020</v>
      </c>
      <c r="E193" s="1012"/>
      <c r="F193" s="1042">
        <f>P192</f>
        <v>0</v>
      </c>
      <c r="G193" s="1042"/>
      <c r="H193" s="1063"/>
      <c r="I193" s="1064"/>
      <c r="J193" s="1065">
        <v>12</v>
      </c>
      <c r="K193" s="1012"/>
      <c r="L193" s="328">
        <f>+J193*H193*F193</f>
        <v>0</v>
      </c>
      <c r="M193" s="328"/>
      <c r="N193" s="328"/>
      <c r="O193" s="328"/>
      <c r="P193" s="332">
        <f>+F193+L193</f>
        <v>0</v>
      </c>
    </row>
    <row r="194" spans="1:16">
      <c r="A194" s="819">
        <v>185</v>
      </c>
      <c r="B194" s="1061"/>
      <c r="C194" s="1012"/>
      <c r="D194" s="1012"/>
      <c r="E194" s="1012"/>
      <c r="F194" s="1042"/>
      <c r="G194" s="1042"/>
      <c r="H194" s="1064"/>
      <c r="I194" s="1064"/>
      <c r="J194" s="1012"/>
      <c r="K194" s="1012"/>
      <c r="L194" s="328"/>
      <c r="M194" s="328"/>
      <c r="N194" s="328"/>
      <c r="O194" s="328"/>
      <c r="P194" s="332"/>
    </row>
    <row r="195" spans="1:16">
      <c r="A195" s="819">
        <v>186</v>
      </c>
      <c r="B195" s="1061"/>
      <c r="C195" s="1012"/>
      <c r="D195" s="1012"/>
      <c r="E195" s="1012"/>
      <c r="F195" s="1042"/>
      <c r="G195" s="1042"/>
      <c r="H195" s="1064"/>
      <c r="I195" s="1064"/>
      <c r="J195" s="1012"/>
      <c r="K195" s="1012"/>
      <c r="L195" s="328"/>
      <c r="M195" s="328"/>
      <c r="N195" s="328"/>
      <c r="O195" s="328"/>
      <c r="P195" s="329"/>
    </row>
    <row r="196" spans="1:16">
      <c r="A196" s="819">
        <v>187</v>
      </c>
      <c r="B196" s="1067" t="s">
        <v>147</v>
      </c>
      <c r="C196" s="1068"/>
      <c r="D196" s="1012"/>
      <c r="E196" s="1012"/>
      <c r="F196" s="328"/>
      <c r="G196" s="328"/>
      <c r="H196" s="1064"/>
      <c r="I196" s="1064"/>
      <c r="J196" s="1012"/>
      <c r="K196" s="1012"/>
      <c r="L196" s="128" t="s">
        <v>144</v>
      </c>
      <c r="M196" s="128"/>
      <c r="N196" s="328"/>
      <c r="O196" s="328"/>
      <c r="P196" s="329"/>
    </row>
    <row r="197" spans="1:16">
      <c r="A197" s="819">
        <v>188</v>
      </c>
      <c r="B197" s="1061" t="s">
        <v>105</v>
      </c>
      <c r="C197" s="1012"/>
      <c r="D197" s="1012" t="str">
        <f>+D150</f>
        <v>Year 2021</v>
      </c>
      <c r="E197" s="1012"/>
      <c r="F197" s="1069">
        <f>-P193</f>
        <v>0</v>
      </c>
      <c r="G197" s="1042"/>
      <c r="H197" s="1063"/>
      <c r="I197" s="1064"/>
      <c r="J197" s="1012"/>
      <c r="K197" s="1012"/>
      <c r="L197" s="328">
        <f t="shared" ref="L197:L208" si="32" xml:space="preserve"> -H197*F197</f>
        <v>0</v>
      </c>
      <c r="M197" s="328"/>
      <c r="N197" s="328">
        <f>-PMT(H197,12,P193)</f>
        <v>0</v>
      </c>
      <c r="O197" s="328"/>
      <c r="P197" s="329">
        <f t="shared" ref="P197:P208" si="33">(+F197+F197*H197+N197)*-1</f>
        <v>0</v>
      </c>
    </row>
    <row r="198" spans="1:16">
      <c r="A198" s="819">
        <v>189</v>
      </c>
      <c r="B198" s="1061" t="s">
        <v>104</v>
      </c>
      <c r="C198" s="1012"/>
      <c r="D198" s="1012" t="str">
        <f>+D197</f>
        <v>Year 2021</v>
      </c>
      <c r="E198" s="1012"/>
      <c r="F198" s="1042">
        <f t="shared" ref="F198:F208" si="34">-P197</f>
        <v>0</v>
      </c>
      <c r="G198" s="1042"/>
      <c r="H198" s="1063"/>
      <c r="I198" s="1064"/>
      <c r="J198" s="1012"/>
      <c r="K198" s="1012"/>
      <c r="L198" s="328">
        <f t="shared" si="32"/>
        <v>0</v>
      </c>
      <c r="M198" s="328"/>
      <c r="N198" s="328">
        <f t="shared" ref="N198:N208" si="35">N197</f>
        <v>0</v>
      </c>
      <c r="O198" s="328"/>
      <c r="P198" s="329">
        <f t="shared" si="33"/>
        <v>0</v>
      </c>
    </row>
    <row r="199" spans="1:16">
      <c r="A199" s="819">
        <v>190</v>
      </c>
      <c r="B199" s="1061" t="s">
        <v>103</v>
      </c>
      <c r="C199" s="1012"/>
      <c r="D199" s="1012" t="str">
        <f>+D198</f>
        <v>Year 2021</v>
      </c>
      <c r="E199" s="1012"/>
      <c r="F199" s="1042">
        <f t="shared" si="34"/>
        <v>0</v>
      </c>
      <c r="G199" s="1042"/>
      <c r="H199" s="1063"/>
      <c r="I199" s="1064"/>
      <c r="J199" s="1012"/>
      <c r="K199" s="1012"/>
      <c r="L199" s="328">
        <f t="shared" si="32"/>
        <v>0</v>
      </c>
      <c r="M199" s="328"/>
      <c r="N199" s="328">
        <f t="shared" si="35"/>
        <v>0</v>
      </c>
      <c r="O199" s="328"/>
      <c r="P199" s="329">
        <f t="shared" si="33"/>
        <v>0</v>
      </c>
    </row>
    <row r="200" spans="1:16">
      <c r="A200" s="819">
        <v>191</v>
      </c>
      <c r="B200" s="1061" t="s">
        <v>95</v>
      </c>
      <c r="C200" s="1012"/>
      <c r="D200" s="1012" t="str">
        <f>+D199</f>
        <v>Year 2021</v>
      </c>
      <c r="E200" s="1012"/>
      <c r="F200" s="1042">
        <f t="shared" si="34"/>
        <v>0</v>
      </c>
      <c r="G200" s="1042"/>
      <c r="H200" s="1063"/>
      <c r="I200" s="1064"/>
      <c r="J200" s="1012"/>
      <c r="K200" s="1012"/>
      <c r="L200" s="328">
        <f t="shared" si="32"/>
        <v>0</v>
      </c>
      <c r="M200" s="328"/>
      <c r="N200" s="328">
        <f t="shared" si="35"/>
        <v>0</v>
      </c>
      <c r="O200" s="328"/>
      <c r="P200" s="329">
        <f t="shared" si="33"/>
        <v>0</v>
      </c>
    </row>
    <row r="201" spans="1:16">
      <c r="A201" s="819">
        <v>192</v>
      </c>
      <c r="B201" s="1061" t="s">
        <v>92</v>
      </c>
      <c r="C201" s="1012"/>
      <c r="D201" s="1012" t="str">
        <f>+D200</f>
        <v>Year 2021</v>
      </c>
      <c r="E201" s="1012"/>
      <c r="F201" s="1042">
        <f t="shared" si="34"/>
        <v>0</v>
      </c>
      <c r="G201" s="1042"/>
      <c r="H201" s="1063"/>
      <c r="I201" s="1064"/>
      <c r="J201" s="1012"/>
      <c r="K201" s="1012"/>
      <c r="L201" s="328">
        <f t="shared" si="32"/>
        <v>0</v>
      </c>
      <c r="M201" s="328"/>
      <c r="N201" s="328">
        <f t="shared" si="35"/>
        <v>0</v>
      </c>
      <c r="O201" s="328"/>
      <c r="P201" s="329">
        <f t="shared" si="33"/>
        <v>0</v>
      </c>
    </row>
    <row r="202" spans="1:16">
      <c r="A202" s="819">
        <v>193</v>
      </c>
      <c r="B202" s="1061" t="s">
        <v>145</v>
      </c>
      <c r="C202" s="1012"/>
      <c r="D202" s="1012" t="str">
        <f>D201</f>
        <v>Year 2021</v>
      </c>
      <c r="E202" s="1012"/>
      <c r="F202" s="1042">
        <f t="shared" si="34"/>
        <v>0</v>
      </c>
      <c r="G202" s="1042"/>
      <c r="H202" s="1063"/>
      <c r="I202" s="1064"/>
      <c r="J202" s="1012"/>
      <c r="K202" s="1012"/>
      <c r="L202" s="328">
        <f t="shared" si="32"/>
        <v>0</v>
      </c>
      <c r="M202" s="328"/>
      <c r="N202" s="328">
        <f t="shared" si="35"/>
        <v>0</v>
      </c>
      <c r="O202" s="328"/>
      <c r="P202" s="329">
        <f t="shared" si="33"/>
        <v>0</v>
      </c>
    </row>
    <row r="203" spans="1:16">
      <c r="A203" s="819">
        <v>194</v>
      </c>
      <c r="B203" s="1061" t="s">
        <v>102</v>
      </c>
      <c r="C203" s="1012"/>
      <c r="D203" s="1012" t="str">
        <f t="shared" ref="D203:D208" si="36">+D202</f>
        <v>Year 2021</v>
      </c>
      <c r="E203" s="1012"/>
      <c r="F203" s="1042">
        <f t="shared" si="34"/>
        <v>0</v>
      </c>
      <c r="G203" s="1042"/>
      <c r="H203" s="1063"/>
      <c r="I203" s="1064"/>
      <c r="J203" s="1012"/>
      <c r="K203" s="1012"/>
      <c r="L203" s="328">
        <f t="shared" si="32"/>
        <v>0</v>
      </c>
      <c r="M203" s="328"/>
      <c r="N203" s="328">
        <f t="shared" si="35"/>
        <v>0</v>
      </c>
      <c r="O203" s="328"/>
      <c r="P203" s="329">
        <f t="shared" si="33"/>
        <v>0</v>
      </c>
    </row>
    <row r="204" spans="1:16">
      <c r="A204" s="819">
        <v>195</v>
      </c>
      <c r="B204" s="1061" t="s">
        <v>101</v>
      </c>
      <c r="C204" s="1012"/>
      <c r="D204" s="1012" t="str">
        <f t="shared" si="36"/>
        <v>Year 2021</v>
      </c>
      <c r="E204" s="1012"/>
      <c r="F204" s="1042">
        <f t="shared" si="34"/>
        <v>0</v>
      </c>
      <c r="G204" s="1042"/>
      <c r="H204" s="1063"/>
      <c r="I204" s="1064"/>
      <c r="J204" s="1012"/>
      <c r="K204" s="1012"/>
      <c r="L204" s="328">
        <f t="shared" si="32"/>
        <v>0</v>
      </c>
      <c r="M204" s="328"/>
      <c r="N204" s="328">
        <f t="shared" si="35"/>
        <v>0</v>
      </c>
      <c r="O204" s="328"/>
      <c r="P204" s="329">
        <f t="shared" si="33"/>
        <v>0</v>
      </c>
    </row>
    <row r="205" spans="1:16">
      <c r="A205" s="819">
        <v>196</v>
      </c>
      <c r="B205" s="1061" t="s">
        <v>100</v>
      </c>
      <c r="C205" s="1012"/>
      <c r="D205" s="1012" t="str">
        <f t="shared" si="36"/>
        <v>Year 2021</v>
      </c>
      <c r="E205" s="1012"/>
      <c r="F205" s="1042">
        <f t="shared" si="34"/>
        <v>0</v>
      </c>
      <c r="G205" s="1042"/>
      <c r="H205" s="1063"/>
      <c r="I205" s="1064"/>
      <c r="J205" s="1012"/>
      <c r="K205" s="1012"/>
      <c r="L205" s="328">
        <f t="shared" si="32"/>
        <v>0</v>
      </c>
      <c r="M205" s="328"/>
      <c r="N205" s="328">
        <f t="shared" si="35"/>
        <v>0</v>
      </c>
      <c r="O205" s="328"/>
      <c r="P205" s="329">
        <f t="shared" si="33"/>
        <v>0</v>
      </c>
    </row>
    <row r="206" spans="1:16">
      <c r="A206" s="819">
        <v>197</v>
      </c>
      <c r="B206" s="1061" t="s">
        <v>106</v>
      </c>
      <c r="C206" s="1012"/>
      <c r="D206" s="1012" t="str">
        <f t="shared" si="36"/>
        <v>Year 2021</v>
      </c>
      <c r="E206" s="1012"/>
      <c r="F206" s="1042">
        <f t="shared" si="34"/>
        <v>0</v>
      </c>
      <c r="G206" s="1042"/>
      <c r="H206" s="1063"/>
      <c r="I206" s="1064"/>
      <c r="J206" s="1012"/>
      <c r="K206" s="1012"/>
      <c r="L206" s="328">
        <f t="shared" si="32"/>
        <v>0</v>
      </c>
      <c r="M206" s="328"/>
      <c r="N206" s="328">
        <f t="shared" si="35"/>
        <v>0</v>
      </c>
      <c r="O206" s="328"/>
      <c r="P206" s="329">
        <f t="shared" si="33"/>
        <v>0</v>
      </c>
    </row>
    <row r="207" spans="1:16">
      <c r="A207" s="819">
        <v>198</v>
      </c>
      <c r="B207" s="1061" t="s">
        <v>99</v>
      </c>
      <c r="C207" s="1012"/>
      <c r="D207" s="1012" t="str">
        <f t="shared" si="36"/>
        <v>Year 2021</v>
      </c>
      <c r="E207" s="1012"/>
      <c r="F207" s="1042">
        <f t="shared" si="34"/>
        <v>0</v>
      </c>
      <c r="G207" s="1042"/>
      <c r="H207" s="1063"/>
      <c r="I207" s="1064"/>
      <c r="J207" s="1012"/>
      <c r="K207" s="1012"/>
      <c r="L207" s="328">
        <f t="shared" si="32"/>
        <v>0</v>
      </c>
      <c r="M207" s="328"/>
      <c r="N207" s="328">
        <f t="shared" si="35"/>
        <v>0</v>
      </c>
      <c r="O207" s="328"/>
      <c r="P207" s="329">
        <f t="shared" si="33"/>
        <v>0</v>
      </c>
    </row>
    <row r="208" spans="1:16">
      <c r="A208" s="819">
        <v>199</v>
      </c>
      <c r="B208" s="1061" t="s">
        <v>98</v>
      </c>
      <c r="C208" s="1012"/>
      <c r="D208" s="1012" t="str">
        <f t="shared" si="36"/>
        <v>Year 2021</v>
      </c>
      <c r="E208" s="1012"/>
      <c r="F208" s="1042">
        <f t="shared" si="34"/>
        <v>0</v>
      </c>
      <c r="G208" s="1042"/>
      <c r="H208" s="1063"/>
      <c r="I208" s="1064"/>
      <c r="J208" s="1012"/>
      <c r="K208" s="1012"/>
      <c r="L208" s="331">
        <f t="shared" si="32"/>
        <v>0</v>
      </c>
      <c r="M208" s="328"/>
      <c r="N208" s="328">
        <f t="shared" si="35"/>
        <v>0</v>
      </c>
      <c r="O208" s="328"/>
      <c r="P208" s="329">
        <f t="shared" si="33"/>
        <v>0</v>
      </c>
    </row>
    <row r="209" spans="1:16">
      <c r="A209" s="819">
        <v>200</v>
      </c>
      <c r="B209" s="1061"/>
      <c r="C209" s="1012"/>
      <c r="D209" s="1012"/>
      <c r="E209" s="1012"/>
      <c r="F209" s="1042"/>
      <c r="G209" s="1042"/>
      <c r="H209" s="1064"/>
      <c r="I209" s="1064"/>
      <c r="J209" s="1012"/>
      <c r="K209" s="1012"/>
      <c r="L209" s="328">
        <f>SUM(L197:L208)</f>
        <v>0</v>
      </c>
      <c r="M209" s="328"/>
      <c r="N209" s="328"/>
      <c r="O209" s="328"/>
      <c r="P209" s="329"/>
    </row>
    <row r="210" spans="1:16">
      <c r="A210" s="819">
        <v>201</v>
      </c>
      <c r="B210" s="1071"/>
      <c r="P210" s="1072"/>
    </row>
    <row r="211" spans="1:16">
      <c r="A211" s="819">
        <v>202</v>
      </c>
      <c r="B211" s="1061" t="s">
        <v>907</v>
      </c>
      <c r="C211" s="1012"/>
      <c r="F211" s="324" t="s">
        <v>1134</v>
      </c>
      <c r="N211" s="333">
        <f>SUM(N197:N208)</f>
        <v>0</v>
      </c>
      <c r="P211" s="1072"/>
    </row>
    <row r="212" spans="1:16">
      <c r="A212" s="819">
        <v>203</v>
      </c>
      <c r="B212" s="1061" t="s">
        <v>148</v>
      </c>
      <c r="C212" s="1012"/>
      <c r="F212" s="324" t="s">
        <v>957</v>
      </c>
      <c r="N212" s="333">
        <f>L13</f>
        <v>0</v>
      </c>
      <c r="P212" s="1072"/>
    </row>
    <row r="213" spans="1:16">
      <c r="A213" s="819">
        <v>204</v>
      </c>
      <c r="B213" s="1073" t="s">
        <v>149</v>
      </c>
      <c r="C213" s="1074"/>
      <c r="D213" s="560"/>
      <c r="E213" s="560"/>
      <c r="F213" s="560" t="s">
        <v>958</v>
      </c>
      <c r="G213" s="560"/>
      <c r="H213" s="560"/>
      <c r="I213" s="560"/>
      <c r="J213" s="560"/>
      <c r="K213" s="560"/>
      <c r="L213" s="560"/>
      <c r="M213" s="560"/>
      <c r="N213" s="335">
        <f>(N211+N212)</f>
        <v>0</v>
      </c>
      <c r="O213" s="560"/>
      <c r="P213" s="1075"/>
    </row>
    <row r="214" spans="1:16">
      <c r="A214" s="819">
        <v>205</v>
      </c>
    </row>
    <row r="215" spans="1:16">
      <c r="A215" s="819">
        <v>206</v>
      </c>
    </row>
    <row r="216" spans="1:16">
      <c r="A216" s="819">
        <v>207</v>
      </c>
      <c r="B216" s="1051" t="s">
        <v>547</v>
      </c>
      <c r="C216" s="1052"/>
      <c r="D216" s="1053"/>
      <c r="E216" s="1053"/>
      <c r="F216" s="1053"/>
      <c r="G216" s="1053"/>
      <c r="H216" s="1054"/>
      <c r="I216" s="1054"/>
      <c r="J216" s="1054"/>
      <c r="K216" s="1054"/>
      <c r="L216" s="1055"/>
      <c r="M216" s="1055"/>
      <c r="N216" s="1053"/>
      <c r="O216" s="1053"/>
      <c r="P216" s="1056"/>
    </row>
    <row r="217" spans="1:16">
      <c r="A217" s="819">
        <v>208</v>
      </c>
      <c r="B217" s="1057"/>
      <c r="C217" s="1058"/>
      <c r="D217" s="1014"/>
      <c r="E217" s="1014"/>
      <c r="F217" s="1014"/>
      <c r="G217" s="1014"/>
      <c r="H217" s="1012"/>
      <c r="I217" s="1012"/>
      <c r="J217" s="1012"/>
      <c r="K217" s="1012"/>
      <c r="L217" s="1015" t="s">
        <v>144</v>
      </c>
      <c r="M217" s="1015"/>
      <c r="N217" s="1014"/>
      <c r="O217" s="1014"/>
      <c r="P217" s="1059"/>
    </row>
    <row r="218" spans="1:16">
      <c r="A218" s="819">
        <v>209</v>
      </c>
      <c r="B218" s="1060"/>
      <c r="C218" s="1058"/>
      <c r="D218" s="1014"/>
      <c r="E218" s="1014"/>
      <c r="F218" s="1014"/>
      <c r="G218" s="1014"/>
      <c r="H218" s="1012"/>
      <c r="I218" s="1012"/>
      <c r="J218" s="1012"/>
      <c r="K218" s="1012"/>
      <c r="L218" s="1015"/>
      <c r="M218" s="1015"/>
      <c r="N218" s="1014"/>
      <c r="O218" s="1014"/>
      <c r="P218" s="1059"/>
    </row>
    <row r="219" spans="1:16">
      <c r="A219" s="819">
        <v>210</v>
      </c>
      <c r="B219" s="1061" t="s">
        <v>105</v>
      </c>
      <c r="C219" s="1012"/>
      <c r="D219" s="1012" t="str">
        <f>+D192</f>
        <v>Year 2019</v>
      </c>
      <c r="E219" s="1012"/>
      <c r="F219" s="1062"/>
      <c r="G219" s="328"/>
      <c r="H219" s="1063"/>
      <c r="I219" s="1064"/>
      <c r="J219" s="1065">
        <v>12</v>
      </c>
      <c r="K219" s="1012"/>
      <c r="L219" s="328">
        <f t="shared" ref="L219:L230" si="37">H219*F219*J219*-1</f>
        <v>0</v>
      </c>
      <c r="M219" s="328"/>
      <c r="N219" s="328"/>
      <c r="O219" s="328"/>
      <c r="P219" s="329">
        <f t="shared" ref="P219:P230" si="38">(-L219+F219)*-1</f>
        <v>0</v>
      </c>
    </row>
    <row r="220" spans="1:16">
      <c r="A220" s="819">
        <v>211</v>
      </c>
      <c r="B220" s="1061" t="s">
        <v>104</v>
      </c>
      <c r="C220" s="1012"/>
      <c r="D220" s="1012" t="str">
        <f t="shared" ref="D220:D230" si="39">D219</f>
        <v>Year 2019</v>
      </c>
      <c r="E220" s="1012"/>
      <c r="F220" s="1062"/>
      <c r="G220" s="328"/>
      <c r="H220" s="1063"/>
      <c r="I220" s="1064"/>
      <c r="J220" s="1066">
        <f t="shared" ref="J220:J230" si="40">+J219-1</f>
        <v>11</v>
      </c>
      <c r="L220" s="328">
        <f t="shared" si="37"/>
        <v>0</v>
      </c>
      <c r="M220" s="328"/>
      <c r="N220" s="328"/>
      <c r="O220" s="328"/>
      <c r="P220" s="329">
        <f t="shared" si="38"/>
        <v>0</v>
      </c>
    </row>
    <row r="221" spans="1:16">
      <c r="A221" s="819">
        <v>212</v>
      </c>
      <c r="B221" s="1061" t="s">
        <v>103</v>
      </c>
      <c r="C221" s="1012"/>
      <c r="D221" s="1012" t="str">
        <f t="shared" si="39"/>
        <v>Year 2019</v>
      </c>
      <c r="E221" s="1012"/>
      <c r="F221" s="1062"/>
      <c r="G221" s="328"/>
      <c r="H221" s="1063"/>
      <c r="I221" s="1064"/>
      <c r="J221" s="1066">
        <f t="shared" si="40"/>
        <v>10</v>
      </c>
      <c r="L221" s="328">
        <f t="shared" si="37"/>
        <v>0</v>
      </c>
      <c r="M221" s="328"/>
      <c r="N221" s="328"/>
      <c r="O221" s="328"/>
      <c r="P221" s="329">
        <f t="shared" si="38"/>
        <v>0</v>
      </c>
    </row>
    <row r="222" spans="1:16">
      <c r="A222" s="819">
        <v>213</v>
      </c>
      <c r="B222" s="1061" t="s">
        <v>95</v>
      </c>
      <c r="C222" s="1012"/>
      <c r="D222" s="1012" t="str">
        <f t="shared" si="39"/>
        <v>Year 2019</v>
      </c>
      <c r="E222" s="1012"/>
      <c r="F222" s="1062"/>
      <c r="G222" s="328"/>
      <c r="H222" s="1063"/>
      <c r="I222" s="1064"/>
      <c r="J222" s="1066">
        <f t="shared" si="40"/>
        <v>9</v>
      </c>
      <c r="L222" s="328">
        <f t="shared" si="37"/>
        <v>0</v>
      </c>
      <c r="M222" s="328"/>
      <c r="N222" s="328"/>
      <c r="O222" s="328"/>
      <c r="P222" s="329">
        <f t="shared" si="38"/>
        <v>0</v>
      </c>
    </row>
    <row r="223" spans="1:16">
      <c r="A223" s="819">
        <v>214</v>
      </c>
      <c r="B223" s="1061" t="s">
        <v>92</v>
      </c>
      <c r="C223" s="1012"/>
      <c r="D223" s="1012" t="str">
        <f t="shared" si="39"/>
        <v>Year 2019</v>
      </c>
      <c r="E223" s="1012"/>
      <c r="F223" s="1062"/>
      <c r="G223" s="328"/>
      <c r="H223" s="1063"/>
      <c r="I223" s="1064"/>
      <c r="J223" s="1066">
        <f t="shared" si="40"/>
        <v>8</v>
      </c>
      <c r="L223" s="328">
        <f t="shared" si="37"/>
        <v>0</v>
      </c>
      <c r="M223" s="328"/>
      <c r="N223" s="328"/>
      <c r="O223" s="328"/>
      <c r="P223" s="329">
        <f t="shared" si="38"/>
        <v>0</v>
      </c>
    </row>
    <row r="224" spans="1:16">
      <c r="A224" s="819">
        <v>215</v>
      </c>
      <c r="B224" s="1061" t="s">
        <v>145</v>
      </c>
      <c r="C224" s="1012"/>
      <c r="D224" s="1012" t="str">
        <f t="shared" si="39"/>
        <v>Year 2019</v>
      </c>
      <c r="E224" s="1012"/>
      <c r="F224" s="1062"/>
      <c r="G224" s="328"/>
      <c r="H224" s="1063"/>
      <c r="I224" s="1064"/>
      <c r="J224" s="1066">
        <f t="shared" si="40"/>
        <v>7</v>
      </c>
      <c r="L224" s="328">
        <f t="shared" si="37"/>
        <v>0</v>
      </c>
      <c r="M224" s="328"/>
      <c r="N224" s="328"/>
      <c r="O224" s="328"/>
      <c r="P224" s="329">
        <f t="shared" si="38"/>
        <v>0</v>
      </c>
    </row>
    <row r="225" spans="1:16">
      <c r="A225" s="819">
        <v>216</v>
      </c>
      <c r="B225" s="1061" t="s">
        <v>102</v>
      </c>
      <c r="C225" s="1012"/>
      <c r="D225" s="1012" t="str">
        <f t="shared" si="39"/>
        <v>Year 2019</v>
      </c>
      <c r="E225" s="1012"/>
      <c r="F225" s="1062"/>
      <c r="G225" s="328"/>
      <c r="H225" s="1063"/>
      <c r="I225" s="1064"/>
      <c r="J225" s="1066">
        <f t="shared" si="40"/>
        <v>6</v>
      </c>
      <c r="L225" s="328">
        <f t="shared" si="37"/>
        <v>0</v>
      </c>
      <c r="M225" s="328"/>
      <c r="N225" s="328"/>
      <c r="O225" s="328"/>
      <c r="P225" s="329">
        <f t="shared" si="38"/>
        <v>0</v>
      </c>
    </row>
    <row r="226" spans="1:16">
      <c r="A226" s="819">
        <v>217</v>
      </c>
      <c r="B226" s="1061" t="s">
        <v>101</v>
      </c>
      <c r="C226" s="1012"/>
      <c r="D226" s="1012" t="str">
        <f t="shared" si="39"/>
        <v>Year 2019</v>
      </c>
      <c r="E226" s="1012"/>
      <c r="F226" s="1062"/>
      <c r="G226" s="328"/>
      <c r="H226" s="1063"/>
      <c r="I226" s="1064"/>
      <c r="J226" s="1066">
        <f t="shared" si="40"/>
        <v>5</v>
      </c>
      <c r="L226" s="328">
        <f t="shared" si="37"/>
        <v>0</v>
      </c>
      <c r="M226" s="328"/>
      <c r="N226" s="328"/>
      <c r="O226" s="328"/>
      <c r="P226" s="329">
        <f t="shared" si="38"/>
        <v>0</v>
      </c>
    </row>
    <row r="227" spans="1:16">
      <c r="A227" s="819">
        <v>218</v>
      </c>
      <c r="B227" s="1061" t="s">
        <v>100</v>
      </c>
      <c r="C227" s="1012"/>
      <c r="D227" s="1012" t="str">
        <f t="shared" si="39"/>
        <v>Year 2019</v>
      </c>
      <c r="E227" s="1012"/>
      <c r="F227" s="1062"/>
      <c r="G227" s="328"/>
      <c r="H227" s="1063"/>
      <c r="I227" s="1064"/>
      <c r="J227" s="1066">
        <f t="shared" si="40"/>
        <v>4</v>
      </c>
      <c r="L227" s="328">
        <f t="shared" si="37"/>
        <v>0</v>
      </c>
      <c r="M227" s="328"/>
      <c r="N227" s="328"/>
      <c r="O227" s="328"/>
      <c r="P227" s="329">
        <f t="shared" si="38"/>
        <v>0</v>
      </c>
    </row>
    <row r="228" spans="1:16">
      <c r="A228" s="819">
        <v>219</v>
      </c>
      <c r="B228" s="1061" t="s">
        <v>106</v>
      </c>
      <c r="C228" s="1012"/>
      <c r="D228" s="1012" t="str">
        <f t="shared" si="39"/>
        <v>Year 2019</v>
      </c>
      <c r="E228" s="1012"/>
      <c r="F228" s="1062"/>
      <c r="G228" s="328"/>
      <c r="H228" s="1063"/>
      <c r="I228" s="1064"/>
      <c r="J228" s="1066">
        <f t="shared" si="40"/>
        <v>3</v>
      </c>
      <c r="L228" s="328">
        <f t="shared" si="37"/>
        <v>0</v>
      </c>
      <c r="M228" s="328"/>
      <c r="N228" s="328"/>
      <c r="O228" s="328"/>
      <c r="P228" s="329">
        <f t="shared" si="38"/>
        <v>0</v>
      </c>
    </row>
    <row r="229" spans="1:16">
      <c r="A229" s="819">
        <v>220</v>
      </c>
      <c r="B229" s="1061" t="s">
        <v>99</v>
      </c>
      <c r="C229" s="1012"/>
      <c r="D229" s="1012" t="str">
        <f t="shared" si="39"/>
        <v>Year 2019</v>
      </c>
      <c r="E229" s="1012"/>
      <c r="F229" s="1062"/>
      <c r="G229" s="328"/>
      <c r="H229" s="1063"/>
      <c r="I229" s="1064"/>
      <c r="J229" s="1066">
        <f t="shared" si="40"/>
        <v>2</v>
      </c>
      <c r="L229" s="328">
        <f t="shared" si="37"/>
        <v>0</v>
      </c>
      <c r="M229" s="328"/>
      <c r="N229" s="328"/>
      <c r="O229" s="328"/>
      <c r="P229" s="329">
        <f t="shared" si="38"/>
        <v>0</v>
      </c>
    </row>
    <row r="230" spans="1:16">
      <c r="A230" s="819">
        <v>221</v>
      </c>
      <c r="B230" s="1061" t="s">
        <v>98</v>
      </c>
      <c r="C230" s="1012"/>
      <c r="D230" s="1012" t="str">
        <f t="shared" si="39"/>
        <v>Year 2019</v>
      </c>
      <c r="E230" s="1012"/>
      <c r="F230" s="1062"/>
      <c r="G230" s="328"/>
      <c r="H230" s="1063"/>
      <c r="I230" s="1064"/>
      <c r="J230" s="1066">
        <f t="shared" si="40"/>
        <v>1</v>
      </c>
      <c r="L230" s="331">
        <f t="shared" si="37"/>
        <v>0</v>
      </c>
      <c r="M230" s="328"/>
      <c r="N230" s="328"/>
      <c r="O230" s="328"/>
      <c r="P230" s="329">
        <f t="shared" si="38"/>
        <v>0</v>
      </c>
    </row>
    <row r="231" spans="1:16">
      <c r="A231" s="819">
        <v>222</v>
      </c>
      <c r="B231" s="1061"/>
      <c r="C231" s="1012"/>
      <c r="D231" s="1012"/>
      <c r="E231" s="1012"/>
      <c r="F231" s="328"/>
      <c r="G231" s="328"/>
      <c r="H231" s="1064"/>
      <c r="I231" s="1064"/>
      <c r="L231" s="328">
        <f>SUM(L219:L230)</f>
        <v>0</v>
      </c>
      <c r="M231" s="328"/>
      <c r="N231" s="328"/>
      <c r="O231" s="328"/>
      <c r="P231" s="332">
        <f>SUM(P219:P230)</f>
        <v>0</v>
      </c>
    </row>
    <row r="232" spans="1:16">
      <c r="A232" s="819">
        <v>223</v>
      </c>
      <c r="B232" s="1061"/>
      <c r="C232" s="1012"/>
      <c r="D232" s="1012"/>
      <c r="E232" s="1012"/>
      <c r="F232" s="328"/>
      <c r="G232" s="328"/>
      <c r="H232" s="1064"/>
      <c r="I232" s="1064"/>
      <c r="L232" s="328"/>
      <c r="M232" s="328"/>
      <c r="N232" s="328"/>
      <c r="O232" s="328"/>
      <c r="P232" s="332"/>
    </row>
    <row r="233" spans="1:16">
      <c r="A233" s="819">
        <v>224</v>
      </c>
      <c r="B233" s="1061"/>
      <c r="C233" s="1012"/>
      <c r="D233" s="1012"/>
      <c r="E233" s="1012"/>
      <c r="F233" s="328"/>
      <c r="G233" s="328"/>
      <c r="H233" s="1064"/>
      <c r="I233" s="1064"/>
      <c r="L233" s="128" t="s">
        <v>1130</v>
      </c>
      <c r="M233" s="328"/>
      <c r="N233" s="328"/>
      <c r="O233" s="328"/>
      <c r="P233" s="332"/>
    </row>
    <row r="234" spans="1:16">
      <c r="A234" s="819">
        <v>225</v>
      </c>
      <c r="B234" s="1061"/>
      <c r="C234" s="1012"/>
      <c r="D234" s="1012"/>
      <c r="E234" s="1012"/>
      <c r="F234" s="328"/>
      <c r="G234" s="328"/>
      <c r="H234" s="1064"/>
      <c r="I234" s="1064"/>
      <c r="L234" s="128"/>
      <c r="M234" s="328"/>
      <c r="N234" s="328"/>
      <c r="O234" s="328"/>
      <c r="P234" s="332"/>
    </row>
    <row r="235" spans="1:16">
      <c r="A235" s="819">
        <v>226</v>
      </c>
      <c r="B235" s="1061" t="s">
        <v>146</v>
      </c>
      <c r="C235" s="1012"/>
      <c r="D235" s="1012" t="str">
        <f>+D193</f>
        <v>Year 2020</v>
      </c>
      <c r="E235" s="1012"/>
      <c r="F235" s="1042">
        <f>P231</f>
        <v>0</v>
      </c>
      <c r="G235" s="1042"/>
      <c r="H235" s="1063"/>
      <c r="I235" s="1064"/>
      <c r="J235" s="1065">
        <v>12</v>
      </c>
      <c r="K235" s="1012"/>
      <c r="L235" s="328">
        <f>+J235*H235*F235</f>
        <v>0</v>
      </c>
      <c r="M235" s="328"/>
      <c r="N235" s="328"/>
      <c r="O235" s="328"/>
      <c r="P235" s="332">
        <f>+F235+L235</f>
        <v>0</v>
      </c>
    </row>
    <row r="236" spans="1:16">
      <c r="A236" s="819">
        <v>227</v>
      </c>
      <c r="B236" s="1061"/>
      <c r="C236" s="1012"/>
      <c r="D236" s="1012"/>
      <c r="E236" s="1012"/>
      <c r="F236" s="1042"/>
      <c r="G236" s="1042"/>
      <c r="H236" s="1064"/>
      <c r="I236" s="1064"/>
      <c r="J236" s="1012"/>
      <c r="K236" s="1012"/>
      <c r="L236" s="328"/>
      <c r="M236" s="328"/>
      <c r="N236" s="328"/>
      <c r="O236" s="328"/>
      <c r="P236" s="332"/>
    </row>
    <row r="237" spans="1:16">
      <c r="A237" s="819">
        <v>228</v>
      </c>
      <c r="B237" s="1061"/>
      <c r="C237" s="1012"/>
      <c r="D237" s="1012"/>
      <c r="E237" s="1012"/>
      <c r="F237" s="1042"/>
      <c r="G237" s="1042"/>
      <c r="H237" s="1064"/>
      <c r="I237" s="1064"/>
      <c r="J237" s="1012"/>
      <c r="K237" s="1012"/>
      <c r="L237" s="328"/>
      <c r="M237" s="328"/>
      <c r="N237" s="328"/>
      <c r="O237" s="328"/>
      <c r="P237" s="329"/>
    </row>
    <row r="238" spans="1:16">
      <c r="A238" s="819">
        <v>229</v>
      </c>
      <c r="B238" s="1067" t="s">
        <v>147</v>
      </c>
      <c r="C238" s="1068"/>
      <c r="D238" s="1012"/>
      <c r="E238" s="1012"/>
      <c r="F238" s="328"/>
      <c r="G238" s="328"/>
      <c r="H238" s="1064"/>
      <c r="I238" s="1064"/>
      <c r="J238" s="1012"/>
      <c r="K238" s="1012"/>
      <c r="L238" s="128" t="s">
        <v>144</v>
      </c>
      <c r="M238" s="128"/>
      <c r="N238" s="328"/>
      <c r="O238" s="328"/>
      <c r="P238" s="329"/>
    </row>
    <row r="239" spans="1:16">
      <c r="A239" s="819">
        <v>230</v>
      </c>
      <c r="B239" s="1061" t="s">
        <v>105</v>
      </c>
      <c r="C239" s="1012"/>
      <c r="D239" s="1012" t="str">
        <f>+D197</f>
        <v>Year 2021</v>
      </c>
      <c r="E239" s="1012"/>
      <c r="F239" s="1069">
        <f>-P235</f>
        <v>0</v>
      </c>
      <c r="G239" s="1042"/>
      <c r="H239" s="1063"/>
      <c r="I239" s="1064"/>
      <c r="J239" s="1012"/>
      <c r="K239" s="1012"/>
      <c r="L239" s="328">
        <f t="shared" ref="L239:L250" si="41" xml:space="preserve"> -H239*F239</f>
        <v>0</v>
      </c>
      <c r="M239" s="328"/>
      <c r="N239" s="328">
        <f>-PMT(H239,12,P235)</f>
        <v>0</v>
      </c>
      <c r="O239" s="328"/>
      <c r="P239" s="329">
        <f t="shared" ref="P239:P250" si="42">(+F239+F239*H239+N239)*-1</f>
        <v>0</v>
      </c>
    </row>
    <row r="240" spans="1:16">
      <c r="A240" s="819">
        <v>231</v>
      </c>
      <c r="B240" s="1061" t="s">
        <v>104</v>
      </c>
      <c r="C240" s="1012"/>
      <c r="D240" s="1012" t="str">
        <f>+D239</f>
        <v>Year 2021</v>
      </c>
      <c r="E240" s="1012"/>
      <c r="F240" s="1042">
        <f t="shared" ref="F240:F250" si="43">-P239</f>
        <v>0</v>
      </c>
      <c r="G240" s="1042"/>
      <c r="H240" s="1063"/>
      <c r="I240" s="1064"/>
      <c r="J240" s="1012"/>
      <c r="K240" s="1012"/>
      <c r="L240" s="328">
        <f t="shared" si="41"/>
        <v>0</v>
      </c>
      <c r="M240" s="328"/>
      <c r="N240" s="328">
        <f t="shared" ref="N240:N250" si="44">N239</f>
        <v>0</v>
      </c>
      <c r="O240" s="328"/>
      <c r="P240" s="329">
        <f t="shared" si="42"/>
        <v>0</v>
      </c>
    </row>
    <row r="241" spans="1:16">
      <c r="A241" s="819">
        <v>232</v>
      </c>
      <c r="B241" s="1061" t="s">
        <v>103</v>
      </c>
      <c r="C241" s="1012"/>
      <c r="D241" s="1012" t="str">
        <f>+D240</f>
        <v>Year 2021</v>
      </c>
      <c r="E241" s="1012"/>
      <c r="F241" s="1042">
        <f t="shared" si="43"/>
        <v>0</v>
      </c>
      <c r="G241" s="1042"/>
      <c r="H241" s="1063"/>
      <c r="I241" s="1064"/>
      <c r="J241" s="1012"/>
      <c r="K241" s="1012"/>
      <c r="L241" s="328">
        <f t="shared" si="41"/>
        <v>0</v>
      </c>
      <c r="M241" s="328"/>
      <c r="N241" s="328">
        <f t="shared" si="44"/>
        <v>0</v>
      </c>
      <c r="O241" s="328"/>
      <c r="P241" s="329">
        <f t="shared" si="42"/>
        <v>0</v>
      </c>
    </row>
    <row r="242" spans="1:16">
      <c r="A242" s="819">
        <v>233</v>
      </c>
      <c r="B242" s="1061" t="s">
        <v>95</v>
      </c>
      <c r="C242" s="1012"/>
      <c r="D242" s="1012" t="str">
        <f>+D241</f>
        <v>Year 2021</v>
      </c>
      <c r="E242" s="1012"/>
      <c r="F242" s="1042">
        <f t="shared" si="43"/>
        <v>0</v>
      </c>
      <c r="G242" s="1042"/>
      <c r="H242" s="1063"/>
      <c r="I242" s="1064"/>
      <c r="J242" s="1012"/>
      <c r="K242" s="1012"/>
      <c r="L242" s="328">
        <f t="shared" si="41"/>
        <v>0</v>
      </c>
      <c r="M242" s="328"/>
      <c r="N242" s="328">
        <f t="shared" si="44"/>
        <v>0</v>
      </c>
      <c r="O242" s="328"/>
      <c r="P242" s="329">
        <f t="shared" si="42"/>
        <v>0</v>
      </c>
    </row>
    <row r="243" spans="1:16">
      <c r="A243" s="819">
        <v>234</v>
      </c>
      <c r="B243" s="1061" t="s">
        <v>92</v>
      </c>
      <c r="C243" s="1012"/>
      <c r="D243" s="1012" t="str">
        <f>+D242</f>
        <v>Year 2021</v>
      </c>
      <c r="E243" s="1012"/>
      <c r="F243" s="1042">
        <f t="shared" si="43"/>
        <v>0</v>
      </c>
      <c r="G243" s="1042"/>
      <c r="H243" s="1063"/>
      <c r="I243" s="1064"/>
      <c r="J243" s="1012"/>
      <c r="K243" s="1012"/>
      <c r="L243" s="328">
        <f t="shared" si="41"/>
        <v>0</v>
      </c>
      <c r="M243" s="328"/>
      <c r="N243" s="328">
        <f t="shared" si="44"/>
        <v>0</v>
      </c>
      <c r="O243" s="328"/>
      <c r="P243" s="329">
        <f t="shared" si="42"/>
        <v>0</v>
      </c>
    </row>
    <row r="244" spans="1:16">
      <c r="A244" s="819">
        <v>235</v>
      </c>
      <c r="B244" s="1061" t="s">
        <v>145</v>
      </c>
      <c r="C244" s="1012"/>
      <c r="D244" s="1012" t="str">
        <f>D243</f>
        <v>Year 2021</v>
      </c>
      <c r="E244" s="1012"/>
      <c r="F244" s="1042">
        <f t="shared" si="43"/>
        <v>0</v>
      </c>
      <c r="G244" s="1042"/>
      <c r="H244" s="1063"/>
      <c r="I244" s="1064"/>
      <c r="J244" s="1012"/>
      <c r="K244" s="1012"/>
      <c r="L244" s="328">
        <f t="shared" si="41"/>
        <v>0</v>
      </c>
      <c r="M244" s="328"/>
      <c r="N244" s="328">
        <f t="shared" si="44"/>
        <v>0</v>
      </c>
      <c r="O244" s="328"/>
      <c r="P244" s="329">
        <f t="shared" si="42"/>
        <v>0</v>
      </c>
    </row>
    <row r="245" spans="1:16">
      <c r="A245" s="819">
        <v>236</v>
      </c>
      <c r="B245" s="1061" t="s">
        <v>102</v>
      </c>
      <c r="C245" s="1012"/>
      <c r="D245" s="1012" t="str">
        <f t="shared" ref="D245:D250" si="45">+D244</f>
        <v>Year 2021</v>
      </c>
      <c r="E245" s="1012"/>
      <c r="F245" s="1042">
        <f t="shared" si="43"/>
        <v>0</v>
      </c>
      <c r="G245" s="1042"/>
      <c r="H245" s="1063"/>
      <c r="I245" s="1064"/>
      <c r="J245" s="1012"/>
      <c r="K245" s="1012"/>
      <c r="L245" s="328">
        <f t="shared" si="41"/>
        <v>0</v>
      </c>
      <c r="M245" s="328"/>
      <c r="N245" s="328">
        <f t="shared" si="44"/>
        <v>0</v>
      </c>
      <c r="O245" s="328"/>
      <c r="P245" s="329">
        <f t="shared" si="42"/>
        <v>0</v>
      </c>
    </row>
    <row r="246" spans="1:16">
      <c r="A246" s="819">
        <v>237</v>
      </c>
      <c r="B246" s="1061" t="s">
        <v>101</v>
      </c>
      <c r="C246" s="1012"/>
      <c r="D246" s="1012" t="str">
        <f t="shared" si="45"/>
        <v>Year 2021</v>
      </c>
      <c r="E246" s="1012"/>
      <c r="F246" s="1042">
        <f t="shared" si="43"/>
        <v>0</v>
      </c>
      <c r="G246" s="1042"/>
      <c r="H246" s="1063"/>
      <c r="I246" s="1064"/>
      <c r="J246" s="1012"/>
      <c r="K246" s="1012"/>
      <c r="L246" s="328">
        <f t="shared" si="41"/>
        <v>0</v>
      </c>
      <c r="M246" s="328"/>
      <c r="N246" s="328">
        <f t="shared" si="44"/>
        <v>0</v>
      </c>
      <c r="O246" s="328"/>
      <c r="P246" s="329">
        <f t="shared" si="42"/>
        <v>0</v>
      </c>
    </row>
    <row r="247" spans="1:16">
      <c r="A247" s="819">
        <v>238</v>
      </c>
      <c r="B247" s="1061" t="s">
        <v>100</v>
      </c>
      <c r="C247" s="1012"/>
      <c r="D247" s="1012" t="str">
        <f t="shared" si="45"/>
        <v>Year 2021</v>
      </c>
      <c r="E247" s="1012"/>
      <c r="F247" s="1042">
        <f t="shared" si="43"/>
        <v>0</v>
      </c>
      <c r="G247" s="1042"/>
      <c r="H247" s="1063"/>
      <c r="I247" s="1064"/>
      <c r="J247" s="1012"/>
      <c r="K247" s="1012"/>
      <c r="L247" s="328">
        <f t="shared" si="41"/>
        <v>0</v>
      </c>
      <c r="M247" s="328"/>
      <c r="N247" s="328">
        <f t="shared" si="44"/>
        <v>0</v>
      </c>
      <c r="O247" s="328"/>
      <c r="P247" s="329">
        <f t="shared" si="42"/>
        <v>0</v>
      </c>
    </row>
    <row r="248" spans="1:16">
      <c r="A248" s="819">
        <v>239</v>
      </c>
      <c r="B248" s="1061" t="s">
        <v>106</v>
      </c>
      <c r="C248" s="1012"/>
      <c r="D248" s="1012" t="str">
        <f t="shared" si="45"/>
        <v>Year 2021</v>
      </c>
      <c r="E248" s="1012"/>
      <c r="F248" s="1042">
        <f t="shared" si="43"/>
        <v>0</v>
      </c>
      <c r="G248" s="1042"/>
      <c r="H248" s="1063"/>
      <c r="I248" s="1064"/>
      <c r="J248" s="1012"/>
      <c r="K248" s="1012"/>
      <c r="L248" s="328">
        <f t="shared" si="41"/>
        <v>0</v>
      </c>
      <c r="M248" s="328"/>
      <c r="N248" s="328">
        <f t="shared" si="44"/>
        <v>0</v>
      </c>
      <c r="O248" s="328"/>
      <c r="P248" s="329">
        <f t="shared" si="42"/>
        <v>0</v>
      </c>
    </row>
    <row r="249" spans="1:16">
      <c r="A249" s="819">
        <v>240</v>
      </c>
      <c r="B249" s="1061" t="s">
        <v>99</v>
      </c>
      <c r="C249" s="1012"/>
      <c r="D249" s="1012" t="str">
        <f t="shared" si="45"/>
        <v>Year 2021</v>
      </c>
      <c r="E249" s="1012"/>
      <c r="F249" s="1042">
        <f t="shared" si="43"/>
        <v>0</v>
      </c>
      <c r="G249" s="1042"/>
      <c r="H249" s="1063"/>
      <c r="I249" s="1064"/>
      <c r="J249" s="1012"/>
      <c r="K249" s="1012"/>
      <c r="L249" s="328">
        <f t="shared" si="41"/>
        <v>0</v>
      </c>
      <c r="M249" s="328"/>
      <c r="N249" s="328">
        <f t="shared" si="44"/>
        <v>0</v>
      </c>
      <c r="O249" s="328"/>
      <c r="P249" s="329">
        <f t="shared" si="42"/>
        <v>0</v>
      </c>
    </row>
    <row r="250" spans="1:16">
      <c r="A250" s="819">
        <v>241</v>
      </c>
      <c r="B250" s="1061" t="s">
        <v>98</v>
      </c>
      <c r="C250" s="1012"/>
      <c r="D250" s="1012" t="str">
        <f t="shared" si="45"/>
        <v>Year 2021</v>
      </c>
      <c r="E250" s="1012"/>
      <c r="F250" s="1042">
        <f t="shared" si="43"/>
        <v>0</v>
      </c>
      <c r="G250" s="1042"/>
      <c r="H250" s="1063"/>
      <c r="I250" s="1064"/>
      <c r="J250" s="1012"/>
      <c r="K250" s="1012"/>
      <c r="L250" s="331">
        <f t="shared" si="41"/>
        <v>0</v>
      </c>
      <c r="M250" s="328"/>
      <c r="N250" s="328">
        <f t="shared" si="44"/>
        <v>0</v>
      </c>
      <c r="O250" s="328"/>
      <c r="P250" s="329">
        <f t="shared" si="42"/>
        <v>0</v>
      </c>
    </row>
    <row r="251" spans="1:16">
      <c r="A251" s="819">
        <v>242</v>
      </c>
      <c r="B251" s="1061"/>
      <c r="C251" s="1012"/>
      <c r="D251" s="1012"/>
      <c r="E251" s="1012"/>
      <c r="F251" s="1042"/>
      <c r="G251" s="1042"/>
      <c r="H251" s="1064"/>
      <c r="I251" s="1064"/>
      <c r="J251" s="1012"/>
      <c r="K251" s="1012"/>
      <c r="L251" s="328">
        <f>SUM(L239:L250)</f>
        <v>0</v>
      </c>
      <c r="M251" s="328"/>
      <c r="N251" s="328"/>
      <c r="O251" s="328"/>
      <c r="P251" s="329"/>
    </row>
    <row r="252" spans="1:16">
      <c r="A252" s="819">
        <v>243</v>
      </c>
      <c r="B252" s="1071"/>
      <c r="P252" s="1072"/>
    </row>
    <row r="253" spans="1:16">
      <c r="A253" s="819">
        <v>244</v>
      </c>
      <c r="B253" s="1061" t="s">
        <v>908</v>
      </c>
      <c r="C253" s="1012"/>
      <c r="F253" s="324" t="s">
        <v>1135</v>
      </c>
      <c r="N253" s="333">
        <f>SUM(N239:N250)</f>
        <v>0</v>
      </c>
      <c r="P253" s="1072"/>
    </row>
    <row r="254" spans="1:16">
      <c r="A254" s="819">
        <v>245</v>
      </c>
      <c r="B254" s="1061" t="s">
        <v>148</v>
      </c>
      <c r="C254" s="1012"/>
      <c r="F254" s="324" t="s">
        <v>959</v>
      </c>
      <c r="N254" s="333">
        <f>L14</f>
        <v>0</v>
      </c>
      <c r="P254" s="1072"/>
    </row>
    <row r="255" spans="1:16">
      <c r="A255" s="819">
        <v>246</v>
      </c>
      <c r="B255" s="1073" t="s">
        <v>149</v>
      </c>
      <c r="C255" s="1074"/>
      <c r="D255" s="560"/>
      <c r="E255" s="560"/>
      <c r="F255" s="560" t="s">
        <v>960</v>
      </c>
      <c r="G255" s="560"/>
      <c r="H255" s="560"/>
      <c r="I255" s="560"/>
      <c r="J255" s="560"/>
      <c r="K255" s="560"/>
      <c r="L255" s="560"/>
      <c r="M255" s="560"/>
      <c r="N255" s="335">
        <f>(N253+N254)</f>
        <v>0</v>
      </c>
      <c r="O255" s="560"/>
      <c r="P255" s="1075"/>
    </row>
  </sheetData>
  <mergeCells count="9">
    <mergeCell ref="B169:N169"/>
    <mergeCell ref="B170:N170"/>
    <mergeCell ref="B171:N171"/>
    <mergeCell ref="B4:N4"/>
    <mergeCell ref="B7:P7"/>
    <mergeCell ref="B25:P25"/>
    <mergeCell ref="B76:N76"/>
    <mergeCell ref="B77:N77"/>
    <mergeCell ref="B78:N78"/>
  </mergeCells>
  <pageMargins left="0.25" right="0.25" top="0.75" bottom="0.75" header="0.3" footer="0.3"/>
  <pageSetup scale="63" fitToHeight="0" orientation="landscape" r:id="rId1"/>
  <rowBreaks count="2" manualBreakCount="2">
    <brk id="74" max="16383" man="1"/>
    <brk id="167" max="16383"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D78"/>
  <sheetViews>
    <sheetView zoomScaleNormal="100" zoomScaleSheetLayoutView="100" workbookViewId="0">
      <selection activeCell="F261" sqref="F261"/>
    </sheetView>
  </sheetViews>
  <sheetFormatPr defaultColWidth="8.88671875" defaultRowHeight="12.75"/>
  <cols>
    <col min="1" max="1" width="15.5546875" style="298" bestFit="1" customWidth="1"/>
    <col min="2" max="2" width="33.88671875" style="15" customWidth="1"/>
    <col min="3" max="3" width="19.88671875" style="295" bestFit="1" customWidth="1"/>
    <col min="4" max="4" width="16.33203125" style="15" customWidth="1"/>
    <col min="5" max="16384" width="8.88671875" style="15"/>
  </cols>
  <sheetData>
    <row r="1" spans="1:4" ht="15" customHeight="1">
      <c r="B1" s="821" t="s">
        <v>409</v>
      </c>
      <c r="C1" s="828" t="s">
        <v>891</v>
      </c>
      <c r="D1" s="19"/>
    </row>
    <row r="2" spans="1:4" ht="15" customHeight="1">
      <c r="B2" s="822" t="s">
        <v>410</v>
      </c>
      <c r="C2" s="298"/>
      <c r="D2" s="298"/>
    </row>
    <row r="3" spans="1:4" ht="15" customHeight="1">
      <c r="B3" s="823" t="str">
        <f>+'Attachment H'!D5</f>
        <v>Gridliance High Plains LLC</v>
      </c>
      <c r="C3" s="675"/>
      <c r="D3" s="675"/>
    </row>
    <row r="5" spans="1:4" ht="15">
      <c r="A5" s="458" t="s">
        <v>510</v>
      </c>
      <c r="B5" s="459" t="s">
        <v>511</v>
      </c>
      <c r="C5" s="459" t="s">
        <v>512</v>
      </c>
      <c r="D5" s="460"/>
    </row>
    <row r="6" spans="1:4" ht="15">
      <c r="A6" s="460"/>
      <c r="B6" s="460"/>
      <c r="C6" s="460"/>
      <c r="D6" s="460"/>
    </row>
    <row r="7" spans="1:4" ht="15">
      <c r="A7" s="458" t="s">
        <v>513</v>
      </c>
      <c r="B7" s="461"/>
      <c r="C7" s="462"/>
      <c r="D7" s="461"/>
    </row>
    <row r="8" spans="1:4" ht="15">
      <c r="A8" s="765">
        <v>350</v>
      </c>
      <c r="B8" s="461" t="s">
        <v>411</v>
      </c>
      <c r="C8" s="463" t="s">
        <v>522</v>
      </c>
      <c r="D8" s="461"/>
    </row>
    <row r="9" spans="1:4" ht="15">
      <c r="A9" s="765">
        <v>352</v>
      </c>
      <c r="B9" s="461" t="s">
        <v>514</v>
      </c>
      <c r="C9" s="463">
        <v>2.18E-2</v>
      </c>
      <c r="D9" s="461"/>
    </row>
    <row r="10" spans="1:4" ht="15">
      <c r="A10" s="765">
        <v>353</v>
      </c>
      <c r="B10" s="461" t="s">
        <v>515</v>
      </c>
      <c r="C10" s="463">
        <v>2.1999999999999999E-2</v>
      </c>
      <c r="D10" s="461"/>
    </row>
    <row r="11" spans="1:4" ht="15">
      <c r="A11" s="765">
        <v>354</v>
      </c>
      <c r="B11" s="461" t="s">
        <v>516</v>
      </c>
      <c r="C11" s="463">
        <v>1.8846999999999999E-2</v>
      </c>
      <c r="D11" s="461"/>
    </row>
    <row r="12" spans="1:4" ht="15">
      <c r="A12" s="765">
        <v>355</v>
      </c>
      <c r="B12" s="461" t="s">
        <v>517</v>
      </c>
      <c r="C12" s="463">
        <v>2.0799999999999999E-2</v>
      </c>
      <c r="D12" s="461"/>
    </row>
    <row r="13" spans="1:4" ht="15">
      <c r="A13" s="765">
        <v>356</v>
      </c>
      <c r="B13" s="461" t="s">
        <v>518</v>
      </c>
      <c r="C13" s="463">
        <v>2.2700000000000001E-2</v>
      </c>
      <c r="D13" s="461"/>
    </row>
    <row r="14" spans="1:4" ht="15">
      <c r="A14" s="765">
        <v>357</v>
      </c>
      <c r="B14" s="461" t="s">
        <v>519</v>
      </c>
      <c r="C14" s="463">
        <v>1.3665E-2</v>
      </c>
      <c r="D14" s="461"/>
    </row>
    <row r="15" spans="1:4" ht="15">
      <c r="A15" s="765">
        <v>358</v>
      </c>
      <c r="B15" s="461" t="s">
        <v>520</v>
      </c>
      <c r="C15" s="463">
        <v>1.8415999999999998E-2</v>
      </c>
      <c r="D15" s="461"/>
    </row>
    <row r="16" spans="1:4" ht="15">
      <c r="A16" s="765">
        <v>359</v>
      </c>
      <c r="B16" s="461" t="s">
        <v>521</v>
      </c>
      <c r="C16" s="463">
        <v>0</v>
      </c>
      <c r="D16" s="461"/>
    </row>
    <row r="17" spans="1:4" ht="15">
      <c r="A17" s="765"/>
      <c r="B17" s="461"/>
      <c r="C17" s="463"/>
      <c r="D17" s="461"/>
    </row>
    <row r="18" spans="1:4" ht="15">
      <c r="A18" s="766" t="s">
        <v>850</v>
      </c>
      <c r="B18" s="461"/>
      <c r="C18" s="464"/>
      <c r="D18" s="461"/>
    </row>
    <row r="19" spans="1:4" ht="15">
      <c r="A19" s="765">
        <v>302</v>
      </c>
      <c r="B19" s="461" t="s">
        <v>699</v>
      </c>
      <c r="C19" s="463" t="s">
        <v>522</v>
      </c>
      <c r="D19" s="461"/>
    </row>
    <row r="20" spans="1:4" ht="15">
      <c r="A20" s="765">
        <v>303</v>
      </c>
      <c r="B20" s="461" t="s">
        <v>523</v>
      </c>
      <c r="C20" s="463">
        <v>0.2</v>
      </c>
      <c r="D20" s="461"/>
    </row>
    <row r="21" spans="1:4" ht="15">
      <c r="A21" s="765">
        <v>390</v>
      </c>
      <c r="B21" s="465" t="s">
        <v>514</v>
      </c>
      <c r="C21" s="463">
        <v>2.1194000000000001E-2</v>
      </c>
      <c r="D21" s="461"/>
    </row>
    <row r="22" spans="1:4" ht="15">
      <c r="A22" s="765">
        <v>391</v>
      </c>
      <c r="B22" s="465" t="s">
        <v>524</v>
      </c>
      <c r="C22" s="463">
        <v>5.0671000000000001E-2</v>
      </c>
      <c r="D22" s="461"/>
    </row>
    <row r="23" spans="1:4" ht="15">
      <c r="A23" s="765">
        <v>391</v>
      </c>
      <c r="B23" s="465" t="s">
        <v>525</v>
      </c>
      <c r="C23" s="463">
        <v>0.25</v>
      </c>
      <c r="D23" s="461"/>
    </row>
    <row r="24" spans="1:4" ht="15">
      <c r="A24" s="765">
        <v>392</v>
      </c>
      <c r="B24" s="465" t="s">
        <v>526</v>
      </c>
      <c r="C24" s="463">
        <v>0.109667</v>
      </c>
      <c r="D24" s="461"/>
    </row>
    <row r="25" spans="1:4" ht="15">
      <c r="A25" s="765">
        <v>392</v>
      </c>
      <c r="B25" s="465" t="s">
        <v>527</v>
      </c>
      <c r="C25" s="463">
        <v>8.4139000000000005E-2</v>
      </c>
      <c r="D25" s="461"/>
    </row>
    <row r="26" spans="1:4" ht="15">
      <c r="A26" s="765">
        <v>392</v>
      </c>
      <c r="B26" s="465" t="s">
        <v>528</v>
      </c>
      <c r="C26" s="463">
        <v>6.9486000000000006E-2</v>
      </c>
      <c r="D26" s="461"/>
    </row>
    <row r="27" spans="1:4" ht="15">
      <c r="A27" s="765">
        <v>392</v>
      </c>
      <c r="B27" s="465" t="s">
        <v>529</v>
      </c>
      <c r="C27" s="463">
        <v>7.2363999999999998E-2</v>
      </c>
      <c r="D27" s="461"/>
    </row>
    <row r="28" spans="1:4" ht="15">
      <c r="A28" s="765">
        <v>393</v>
      </c>
      <c r="B28" s="465" t="s">
        <v>530</v>
      </c>
      <c r="C28" s="463">
        <v>5.1200000000000002E-2</v>
      </c>
      <c r="D28" s="461"/>
    </row>
    <row r="29" spans="1:4" ht="15">
      <c r="A29" s="765">
        <v>394</v>
      </c>
      <c r="B29" s="465" t="s">
        <v>531</v>
      </c>
      <c r="C29" s="463">
        <v>4.82E-2</v>
      </c>
      <c r="D29" s="461"/>
    </row>
    <row r="30" spans="1:4" ht="15">
      <c r="A30" s="765">
        <v>395</v>
      </c>
      <c r="B30" s="465" t="s">
        <v>532</v>
      </c>
      <c r="C30" s="463">
        <v>0.1</v>
      </c>
      <c r="D30" s="461"/>
    </row>
    <row r="31" spans="1:4" ht="15">
      <c r="A31" s="765">
        <v>396</v>
      </c>
      <c r="B31" s="465" t="s">
        <v>412</v>
      </c>
      <c r="C31" s="463">
        <v>8.4139000000000005E-2</v>
      </c>
      <c r="D31" s="461"/>
    </row>
    <row r="32" spans="1:4" ht="15">
      <c r="A32" s="765">
        <v>397</v>
      </c>
      <c r="B32" s="461" t="s">
        <v>413</v>
      </c>
      <c r="C32" s="463">
        <v>0.11111</v>
      </c>
      <c r="D32" s="461"/>
    </row>
    <row r="33" spans="1:4" ht="15">
      <c r="A33" s="765">
        <v>398</v>
      </c>
      <c r="B33" s="465" t="s">
        <v>533</v>
      </c>
      <c r="C33" s="463">
        <v>6.6671999999999995E-2</v>
      </c>
      <c r="D33" s="461"/>
    </row>
    <row r="34" spans="1:4" ht="15">
      <c r="A34" s="461"/>
      <c r="B34" s="461"/>
      <c r="C34" s="461"/>
      <c r="D34" s="461"/>
    </row>
    <row r="35" spans="1:4" ht="15">
      <c r="A35" s="630" t="s">
        <v>700</v>
      </c>
      <c r="B35" s="461"/>
      <c r="C35" s="461"/>
      <c r="D35" s="461"/>
    </row>
    <row r="36" spans="1:4" ht="15">
      <c r="A36" s="461" t="s">
        <v>851</v>
      </c>
      <c r="B36" s="461"/>
      <c r="C36" s="461"/>
      <c r="D36" s="461"/>
    </row>
    <row r="37" spans="1:4" ht="15">
      <c r="A37" s="630" t="s">
        <v>852</v>
      </c>
      <c r="B37" s="461"/>
      <c r="C37" s="465"/>
      <c r="D37" s="465"/>
    </row>
    <row r="38" spans="1:4" ht="15">
      <c r="A38" s="630" t="s">
        <v>947</v>
      </c>
      <c r="B38" s="764"/>
      <c r="C38" s="829"/>
      <c r="D38" s="466"/>
    </row>
    <row r="39" spans="1:4" ht="15.75">
      <c r="A39" s="1429" t="s">
        <v>1136</v>
      </c>
      <c r="B39" s="1430"/>
      <c r="C39" s="1430"/>
    </row>
    <row r="40" spans="1:4" ht="15">
      <c r="A40" s="830" t="s">
        <v>948</v>
      </c>
      <c r="B40" s="288"/>
      <c r="C40" s="823"/>
    </row>
    <row r="41" spans="1:4">
      <c r="A41" s="296"/>
      <c r="B41" s="288"/>
      <c r="C41" s="299"/>
    </row>
    <row r="42" spans="1:4">
      <c r="A42" s="419"/>
      <c r="B42" s="288"/>
      <c r="C42" s="299"/>
    </row>
    <row r="43" spans="1:4">
      <c r="A43" s="296"/>
      <c r="B43" s="288"/>
      <c r="C43" s="299"/>
    </row>
    <row r="44" spans="1:4">
      <c r="A44" s="296"/>
      <c r="B44" s="288"/>
      <c r="C44" s="299"/>
    </row>
    <row r="45" spans="1:4">
      <c r="A45" s="296"/>
      <c r="B45" s="288"/>
      <c r="C45" s="299"/>
    </row>
    <row r="46" spans="1:4">
      <c r="A46" s="296"/>
      <c r="B46" s="288"/>
      <c r="C46" s="299"/>
    </row>
    <row r="47" spans="1:4">
      <c r="A47" s="296"/>
      <c r="B47" s="288"/>
      <c r="C47" s="299"/>
    </row>
    <row r="48" spans="1:4">
      <c r="A48" s="296"/>
      <c r="B48" s="288"/>
      <c r="C48" s="299"/>
    </row>
    <row r="49" spans="1:3">
      <c r="A49" s="296"/>
      <c r="B49" s="288"/>
      <c r="C49" s="299"/>
    </row>
    <row r="50" spans="1:3">
      <c r="A50" s="296"/>
      <c r="B50" s="288"/>
      <c r="C50" s="299"/>
    </row>
    <row r="51" spans="1:3">
      <c r="A51" s="296"/>
      <c r="B51" s="288"/>
      <c r="C51" s="299"/>
    </row>
    <row r="52" spans="1:3">
      <c r="A52" s="296"/>
      <c r="B52" s="288"/>
      <c r="C52" s="299"/>
    </row>
    <row r="53" spans="1:3">
      <c r="A53" s="296"/>
      <c r="B53" s="288"/>
      <c r="C53" s="299"/>
    </row>
    <row r="54" spans="1:3">
      <c r="A54" s="296"/>
      <c r="B54" s="288"/>
      <c r="C54" s="299"/>
    </row>
    <row r="55" spans="1:3">
      <c r="A55" s="296"/>
      <c r="B55" s="288"/>
    </row>
    <row r="56" spans="1:3">
      <c r="A56" s="297"/>
      <c r="B56" s="288"/>
    </row>
    <row r="57" spans="1:3">
      <c r="A57" s="297"/>
      <c r="B57" s="288"/>
    </row>
    <row r="58" spans="1:3">
      <c r="A58" s="297"/>
    </row>
    <row r="59" spans="1:3">
      <c r="A59" s="297"/>
    </row>
    <row r="60" spans="1:3">
      <c r="A60" s="297"/>
    </row>
    <row r="61" spans="1:3">
      <c r="A61" s="297"/>
    </row>
    <row r="62" spans="1:3">
      <c r="A62" s="297"/>
    </row>
    <row r="63" spans="1:3">
      <c r="A63" s="297"/>
    </row>
    <row r="64" spans="1:3">
      <c r="A64" s="297"/>
    </row>
    <row r="65" spans="1:1">
      <c r="A65" s="297"/>
    </row>
    <row r="66" spans="1:1">
      <c r="A66" s="297"/>
    </row>
    <row r="67" spans="1:1">
      <c r="A67" s="297"/>
    </row>
    <row r="68" spans="1:1" ht="24" customHeight="1">
      <c r="A68" s="297"/>
    </row>
    <row r="69" spans="1:1">
      <c r="A69" s="297"/>
    </row>
    <row r="70" spans="1:1">
      <c r="A70" s="297"/>
    </row>
    <row r="71" spans="1:1">
      <c r="A71" s="297"/>
    </row>
    <row r="72" spans="1:1">
      <c r="A72" s="297"/>
    </row>
    <row r="73" spans="1:1">
      <c r="A73" s="297"/>
    </row>
    <row r="74" spans="1:1">
      <c r="A74" s="297"/>
    </row>
    <row r="75" spans="1:1">
      <c r="A75" s="297"/>
    </row>
    <row r="76" spans="1:1">
      <c r="A76" s="297"/>
    </row>
    <row r="77" spans="1:1">
      <c r="A77" s="297"/>
    </row>
    <row r="78" spans="1:1">
      <c r="A78" s="297"/>
    </row>
  </sheetData>
  <mergeCells count="1">
    <mergeCell ref="A39:C39"/>
  </mergeCells>
  <phoneticPr fontId="0" type="noConversion"/>
  <pageMargins left="0.25" right="0.25" top="0.75" bottom="0.75" header="0.3" footer="0.3"/>
  <pageSetup fitToHeight="0" orientation="landscape"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80E3-3CE3-4F88-A69A-6731982D3D5D}">
  <sheetPr>
    <tabColor rgb="FFFFC000"/>
  </sheetPr>
  <dimension ref="A1"/>
  <sheetViews>
    <sheetView workbookViewId="0">
      <selection activeCell="S24" sqref="S24"/>
    </sheetView>
  </sheetViews>
  <sheetFormatPr defaultRowHeight="15"/>
  <cols>
    <col min="1" max="16384" width="8.88671875" style="1133"/>
  </cols>
  <sheetData/>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A73A-B698-4D49-91BD-20117814BFA6}">
  <sheetPr>
    <tabColor rgb="FFFFC000"/>
  </sheetPr>
  <dimension ref="A1:AA52"/>
  <sheetViews>
    <sheetView topLeftCell="G1" workbookViewId="0">
      <selection activeCell="S24" sqref="S24"/>
    </sheetView>
  </sheetViews>
  <sheetFormatPr defaultRowHeight="15"/>
  <cols>
    <col min="1" max="1" width="19.6640625" style="1133" customWidth="1"/>
    <col min="2" max="2" width="30.88671875" style="1133" customWidth="1"/>
    <col min="3" max="3" width="15.6640625" style="1133" customWidth="1"/>
    <col min="4" max="4" width="11" style="1133" customWidth="1"/>
    <col min="5" max="5" width="17.109375" style="1133" customWidth="1"/>
    <col min="6" max="6" width="18.109375" style="1133" customWidth="1"/>
    <col min="7" max="7" width="7.6640625" style="1133" customWidth="1"/>
    <col min="8" max="8" width="13.88671875" style="1133" customWidth="1"/>
    <col min="9" max="9" width="12.88671875" style="1133" customWidth="1"/>
    <col min="10" max="10" width="15.6640625" style="1133" customWidth="1"/>
    <col min="11" max="11" width="16.6640625" style="1133" customWidth="1"/>
    <col min="12" max="12" width="0.6640625" style="1133" customWidth="1"/>
    <col min="13" max="13" width="5.77734375" style="1133" hidden="1" customWidth="1"/>
    <col min="14" max="14" width="8.109375" style="1133" hidden="1" customWidth="1"/>
    <col min="15" max="15" width="17.33203125" style="1133" hidden="1" customWidth="1"/>
    <col min="16" max="16" width="4.88671875" style="1133" hidden="1" customWidth="1"/>
    <col min="17" max="17" width="3.88671875" style="1133" hidden="1" customWidth="1"/>
    <col min="18" max="18" width="6.88671875" style="1133" hidden="1" customWidth="1"/>
    <col min="19" max="19" width="9.88671875" style="1133" hidden="1" customWidth="1"/>
    <col min="20" max="20" width="13.109375" style="1133" customWidth="1"/>
    <col min="21" max="21" width="0.6640625" style="1133" customWidth="1"/>
    <col min="22" max="22" width="12.77734375" style="1133" customWidth="1"/>
    <col min="23" max="23" width="13.6640625" style="1133" bestFit="1" customWidth="1"/>
    <col min="24" max="24" width="1" style="1133" customWidth="1"/>
    <col min="25" max="25" width="10.77734375" style="1133" customWidth="1"/>
    <col min="26" max="16384" width="8.88671875" style="1133"/>
  </cols>
  <sheetData>
    <row r="1" spans="1:26">
      <c r="A1" s="1134" t="s">
        <v>1140</v>
      </c>
    </row>
    <row r="2" spans="1:26" ht="15.75">
      <c r="A2" s="1432" t="s">
        <v>1141</v>
      </c>
      <c r="B2" s="1433"/>
      <c r="C2" s="1433"/>
      <c r="D2" s="1433"/>
      <c r="E2" s="1433"/>
      <c r="F2" s="1133" t="s">
        <v>1142</v>
      </c>
      <c r="G2" s="1133" t="s">
        <v>1142</v>
      </c>
      <c r="H2" s="1133" t="s">
        <v>1142</v>
      </c>
      <c r="I2" s="1133" t="s">
        <v>1142</v>
      </c>
      <c r="J2" s="1133" t="s">
        <v>1142</v>
      </c>
      <c r="K2" s="1133" t="s">
        <v>1142</v>
      </c>
      <c r="L2" s="1133" t="s">
        <v>1142</v>
      </c>
      <c r="M2" s="1133" t="s">
        <v>1142</v>
      </c>
      <c r="N2" s="1133" t="s">
        <v>1142</v>
      </c>
      <c r="O2" s="1133" t="s">
        <v>1142</v>
      </c>
      <c r="P2" s="1133" t="s">
        <v>1142</v>
      </c>
      <c r="Q2" s="1133" t="s">
        <v>1142</v>
      </c>
      <c r="R2" s="1133" t="s">
        <v>1142</v>
      </c>
      <c r="S2" s="1133" t="s">
        <v>1142</v>
      </c>
      <c r="T2" s="1133" t="s">
        <v>1142</v>
      </c>
    </row>
    <row r="3" spans="1:26">
      <c r="A3" s="1434" t="s">
        <v>1143</v>
      </c>
      <c r="B3" s="1433"/>
      <c r="C3" s="1433"/>
      <c r="D3" s="1433"/>
      <c r="E3" s="1433"/>
      <c r="F3" s="1133" t="s">
        <v>1142</v>
      </c>
      <c r="G3" s="1133" t="s">
        <v>1142</v>
      </c>
      <c r="H3" s="1133" t="s">
        <v>1142</v>
      </c>
      <c r="I3" s="1133" t="s">
        <v>1142</v>
      </c>
      <c r="J3" s="1133" t="s">
        <v>1142</v>
      </c>
      <c r="K3" s="1133" t="s">
        <v>1142</v>
      </c>
      <c r="L3" s="1133" t="s">
        <v>1142</v>
      </c>
      <c r="M3" s="1133" t="s">
        <v>1142</v>
      </c>
      <c r="N3" s="1133" t="s">
        <v>1142</v>
      </c>
      <c r="O3" s="1133" t="s">
        <v>1142</v>
      </c>
      <c r="P3" s="1133" t="s">
        <v>1142</v>
      </c>
      <c r="Q3" s="1133" t="s">
        <v>1142</v>
      </c>
      <c r="R3" s="1133" t="s">
        <v>1142</v>
      </c>
      <c r="S3" s="1133" t="s">
        <v>1142</v>
      </c>
      <c r="T3" s="1133" t="s">
        <v>1142</v>
      </c>
    </row>
    <row r="4" spans="1:26">
      <c r="A4" s="1434" t="s">
        <v>1144</v>
      </c>
      <c r="B4" s="1433"/>
      <c r="C4" s="1433"/>
      <c r="D4" s="1433"/>
      <c r="E4" s="1433"/>
      <c r="F4" s="1133" t="s">
        <v>1142</v>
      </c>
      <c r="G4" s="1133" t="s">
        <v>1142</v>
      </c>
      <c r="H4" s="1133" t="s">
        <v>1142</v>
      </c>
      <c r="I4" s="1133" t="s">
        <v>1142</v>
      </c>
      <c r="J4" s="1133" t="s">
        <v>1142</v>
      </c>
      <c r="K4" s="1133" t="s">
        <v>1142</v>
      </c>
      <c r="L4" s="1133" t="s">
        <v>1142</v>
      </c>
      <c r="M4" s="1133" t="s">
        <v>1142</v>
      </c>
      <c r="N4" s="1133" t="s">
        <v>1142</v>
      </c>
      <c r="O4" s="1133" t="s">
        <v>1142</v>
      </c>
      <c r="P4" s="1133" t="s">
        <v>1142</v>
      </c>
      <c r="Q4" s="1133" t="s">
        <v>1142</v>
      </c>
      <c r="R4" s="1133" t="s">
        <v>1142</v>
      </c>
      <c r="S4" s="1133" t="s">
        <v>1142</v>
      </c>
      <c r="T4" s="1133" t="s">
        <v>1142</v>
      </c>
    </row>
    <row r="5" spans="1:26">
      <c r="A5" s="1435" t="s">
        <v>1142</v>
      </c>
      <c r="B5" s="1433"/>
      <c r="C5" s="1433"/>
      <c r="D5" s="1433"/>
      <c r="E5" s="1433"/>
      <c r="F5" s="1133" t="s">
        <v>1142</v>
      </c>
      <c r="G5" s="1133" t="s">
        <v>1142</v>
      </c>
      <c r="H5" s="1133" t="s">
        <v>1142</v>
      </c>
      <c r="I5" s="1133" t="s">
        <v>1142</v>
      </c>
      <c r="J5" s="1133" t="s">
        <v>1142</v>
      </c>
      <c r="K5" s="1133" t="s">
        <v>1142</v>
      </c>
      <c r="L5" s="1133" t="s">
        <v>1142</v>
      </c>
      <c r="M5" s="1133" t="s">
        <v>1142</v>
      </c>
      <c r="N5" s="1133" t="s">
        <v>1142</v>
      </c>
      <c r="O5" s="1133" t="s">
        <v>1142</v>
      </c>
      <c r="P5" s="1133" t="s">
        <v>1142</v>
      </c>
      <c r="Q5" s="1133" t="s">
        <v>1142</v>
      </c>
      <c r="R5" s="1133" t="s">
        <v>1142</v>
      </c>
      <c r="S5" s="1133" t="s">
        <v>1142</v>
      </c>
      <c r="T5" s="1133" t="s">
        <v>1142</v>
      </c>
      <c r="V5" s="1135">
        <v>0.81899999999999995</v>
      </c>
      <c r="W5" s="1135">
        <v>0.18099999999999999</v>
      </c>
      <c r="X5" s="1136"/>
      <c r="Y5" s="1135">
        <v>0.81899999999999995</v>
      </c>
      <c r="Z5" s="1135">
        <v>0.18099999999999999</v>
      </c>
    </row>
    <row r="6" spans="1:26">
      <c r="A6" s="1133" t="s">
        <v>1142</v>
      </c>
      <c r="B6" s="1133" t="s">
        <v>1142</v>
      </c>
      <c r="C6" s="1133" t="s">
        <v>1142</v>
      </c>
      <c r="D6" s="1133" t="s">
        <v>1142</v>
      </c>
      <c r="E6" s="1133" t="s">
        <v>1142</v>
      </c>
      <c r="F6" s="1133" t="s">
        <v>1142</v>
      </c>
      <c r="G6" s="1133" t="s">
        <v>1142</v>
      </c>
      <c r="H6" s="1133" t="s">
        <v>1142</v>
      </c>
      <c r="I6" s="1133" t="s">
        <v>1142</v>
      </c>
      <c r="J6" s="1133" t="s">
        <v>1142</v>
      </c>
      <c r="K6" s="1133" t="s">
        <v>1142</v>
      </c>
      <c r="L6" s="1133" t="s">
        <v>1142</v>
      </c>
      <c r="M6" s="1133" t="s">
        <v>1142</v>
      </c>
      <c r="N6" s="1133" t="s">
        <v>1142</v>
      </c>
      <c r="O6" s="1133" t="s">
        <v>1142</v>
      </c>
      <c r="P6" s="1133" t="s">
        <v>1142</v>
      </c>
      <c r="Q6" s="1133" t="s">
        <v>1142</v>
      </c>
      <c r="R6" s="1133" t="s">
        <v>1142</v>
      </c>
      <c r="S6" s="1133" t="s">
        <v>1142</v>
      </c>
      <c r="T6" s="1133" t="s">
        <v>1142</v>
      </c>
      <c r="V6" s="1137" t="s">
        <v>1145</v>
      </c>
      <c r="W6" s="1137" t="s">
        <v>1146</v>
      </c>
      <c r="X6" s="1136"/>
      <c r="Y6" s="1137" t="s">
        <v>1145</v>
      </c>
      <c r="Z6" s="1137" t="s">
        <v>1146</v>
      </c>
    </row>
    <row r="7" spans="1:26" ht="33.6" customHeight="1">
      <c r="A7" s="1138" t="s">
        <v>1147</v>
      </c>
      <c r="B7" s="1138" t="s">
        <v>1148</v>
      </c>
      <c r="C7" s="1138" t="s">
        <v>1149</v>
      </c>
      <c r="D7" s="1138" t="s">
        <v>1150</v>
      </c>
      <c r="E7" s="1138" t="s">
        <v>1151</v>
      </c>
      <c r="F7" s="1138" t="s">
        <v>1152</v>
      </c>
      <c r="G7" s="1138" t="s">
        <v>1153</v>
      </c>
      <c r="H7" s="1138" t="s">
        <v>1154</v>
      </c>
      <c r="I7" s="1138" t="s">
        <v>1155</v>
      </c>
      <c r="J7" s="1138" t="s">
        <v>1156</v>
      </c>
      <c r="K7" s="1138" t="s">
        <v>1157</v>
      </c>
      <c r="L7" s="1138" t="s">
        <v>1158</v>
      </c>
      <c r="M7" s="1138" t="s">
        <v>1159</v>
      </c>
      <c r="N7" s="1138" t="s">
        <v>1160</v>
      </c>
      <c r="O7" s="1138" t="s">
        <v>1161</v>
      </c>
      <c r="P7" s="1138" t="s">
        <v>1162</v>
      </c>
      <c r="Q7" s="1138" t="s">
        <v>1163</v>
      </c>
      <c r="R7" s="1138" t="s">
        <v>1164</v>
      </c>
      <c r="S7" s="1138" t="s">
        <v>1165</v>
      </c>
      <c r="T7" s="1138" t="s">
        <v>1166</v>
      </c>
      <c r="V7" s="1431" t="s">
        <v>1149</v>
      </c>
      <c r="W7" s="1431"/>
      <c r="X7" s="1136"/>
      <c r="Y7" s="1431" t="s">
        <v>1166</v>
      </c>
      <c r="Z7" s="1431"/>
    </row>
    <row r="8" spans="1:26">
      <c r="A8" s="1139" t="s">
        <v>1167</v>
      </c>
      <c r="B8" s="1139" t="s">
        <v>1168</v>
      </c>
      <c r="C8" s="1133" t="s">
        <v>1142</v>
      </c>
      <c r="D8" s="1133" t="s">
        <v>1142</v>
      </c>
      <c r="E8" s="1133" t="s">
        <v>1142</v>
      </c>
      <c r="F8" s="1133" t="s">
        <v>1142</v>
      </c>
      <c r="G8" s="1133" t="s">
        <v>1142</v>
      </c>
      <c r="H8" s="1133" t="s">
        <v>1142</v>
      </c>
      <c r="I8" s="1133" t="s">
        <v>1142</v>
      </c>
      <c r="J8" s="1133" t="s">
        <v>1142</v>
      </c>
      <c r="K8" s="1133" t="s">
        <v>1142</v>
      </c>
      <c r="L8" s="1133" t="s">
        <v>1142</v>
      </c>
      <c r="M8" s="1133" t="s">
        <v>1142</v>
      </c>
      <c r="N8" s="1133" t="s">
        <v>1142</v>
      </c>
      <c r="O8" s="1133" t="s">
        <v>1142</v>
      </c>
      <c r="P8" s="1133" t="s">
        <v>1142</v>
      </c>
      <c r="Q8" s="1133" t="s">
        <v>1142</v>
      </c>
      <c r="R8" s="1133" t="s">
        <v>1142</v>
      </c>
      <c r="S8" s="1133" t="s">
        <v>1142</v>
      </c>
      <c r="T8" s="1133" t="s">
        <v>1142</v>
      </c>
    </row>
    <row r="9" spans="1:26" s="1143" customFormat="1">
      <c r="A9" s="1140" t="s">
        <v>1169</v>
      </c>
      <c r="B9" s="1141" t="s">
        <v>1170</v>
      </c>
      <c r="C9" s="1142">
        <v>0</v>
      </c>
      <c r="D9" s="1142">
        <v>0</v>
      </c>
      <c r="E9" s="1142">
        <v>0</v>
      </c>
      <c r="F9" s="1142">
        <v>0</v>
      </c>
      <c r="G9" s="1142">
        <v>0</v>
      </c>
      <c r="H9" s="1142">
        <v>0</v>
      </c>
      <c r="I9" s="1142">
        <v>0</v>
      </c>
      <c r="J9" s="1142">
        <v>0</v>
      </c>
      <c r="K9" s="1142">
        <v>0</v>
      </c>
      <c r="L9" s="1142">
        <v>0</v>
      </c>
      <c r="M9" s="1142">
        <v>0</v>
      </c>
      <c r="N9" s="1142">
        <v>0</v>
      </c>
      <c r="O9" s="1142">
        <v>0</v>
      </c>
      <c r="P9" s="1142">
        <v>0</v>
      </c>
      <c r="Q9" s="1142">
        <v>0</v>
      </c>
      <c r="R9" s="1142">
        <v>0</v>
      </c>
      <c r="S9" s="1142">
        <v>0</v>
      </c>
      <c r="T9" s="1142">
        <v>0</v>
      </c>
      <c r="V9" s="1144"/>
      <c r="W9" s="1144"/>
      <c r="X9" s="1144"/>
      <c r="Y9" s="1144"/>
      <c r="Z9" s="1144"/>
    </row>
    <row r="10" spans="1:26" s="1143" customFormat="1">
      <c r="A10" s="1140" t="s">
        <v>1171</v>
      </c>
      <c r="B10" s="1141" t="s">
        <v>1172</v>
      </c>
      <c r="C10" s="1142">
        <v>27983</v>
      </c>
      <c r="D10" s="1142">
        <v>-1375</v>
      </c>
      <c r="E10" s="1142">
        <v>0</v>
      </c>
      <c r="F10" s="1142">
        <v>0</v>
      </c>
      <c r="G10" s="1142">
        <v>5701</v>
      </c>
      <c r="H10" s="1142">
        <v>32309</v>
      </c>
      <c r="I10" s="1142">
        <v>5702</v>
      </c>
      <c r="J10" s="1142">
        <v>0</v>
      </c>
      <c r="K10" s="1142">
        <v>0</v>
      </c>
      <c r="L10" s="1142">
        <v>0</v>
      </c>
      <c r="M10" s="1142">
        <v>0</v>
      </c>
      <c r="N10" s="1142">
        <v>0</v>
      </c>
      <c r="O10" s="1142">
        <v>0</v>
      </c>
      <c r="P10" s="1142">
        <v>0</v>
      </c>
      <c r="Q10" s="1142">
        <v>0</v>
      </c>
      <c r="R10" s="1142">
        <v>0</v>
      </c>
      <c r="S10" s="1142">
        <v>0</v>
      </c>
      <c r="T10" s="1142">
        <v>38011</v>
      </c>
      <c r="V10" s="1144"/>
      <c r="W10" s="1144"/>
      <c r="X10" s="1144"/>
      <c r="Y10" s="1144"/>
      <c r="Z10" s="1144"/>
    </row>
    <row r="11" spans="1:26" s="1143" customFormat="1">
      <c r="A11" s="1140" t="s">
        <v>1173</v>
      </c>
      <c r="B11" s="1141" t="s">
        <v>1174</v>
      </c>
      <c r="C11" s="1142">
        <v>-29708</v>
      </c>
      <c r="D11" s="1142">
        <v>1460</v>
      </c>
      <c r="E11" s="1142">
        <v>2026</v>
      </c>
      <c r="F11" s="1142">
        <v>-2026</v>
      </c>
      <c r="G11" s="1142">
        <v>-17072</v>
      </c>
      <c r="H11" s="1142">
        <v>-45320</v>
      </c>
      <c r="I11" s="1142">
        <v>2225</v>
      </c>
      <c r="J11" s="1142">
        <v>43094</v>
      </c>
      <c r="K11" s="1142">
        <v>0</v>
      </c>
      <c r="L11" s="1142">
        <v>0</v>
      </c>
      <c r="M11" s="1142">
        <v>0</v>
      </c>
      <c r="N11" s="1142">
        <v>0</v>
      </c>
      <c r="O11" s="1142">
        <v>0</v>
      </c>
      <c r="P11" s="1142">
        <v>0</v>
      </c>
      <c r="Q11" s="1142">
        <v>0</v>
      </c>
      <c r="R11" s="1142">
        <v>0</v>
      </c>
      <c r="S11" s="1142">
        <v>0</v>
      </c>
      <c r="T11" s="1142">
        <v>0</v>
      </c>
      <c r="V11" s="1144"/>
      <c r="W11" s="1144"/>
      <c r="X11" s="1144"/>
      <c r="Y11" s="1144">
        <f>T11*$Y$5</f>
        <v>0</v>
      </c>
      <c r="Z11" s="1144">
        <f>T11*$Z$5</f>
        <v>0</v>
      </c>
    </row>
    <row r="12" spans="1:26">
      <c r="A12" s="1145" t="s">
        <v>1175</v>
      </c>
      <c r="B12" s="1139" t="s">
        <v>1176</v>
      </c>
      <c r="C12" s="1146">
        <v>0</v>
      </c>
      <c r="D12" s="1146">
        <v>0</v>
      </c>
      <c r="E12" s="1146">
        <v>74811</v>
      </c>
      <c r="F12" s="1146">
        <v>0</v>
      </c>
      <c r="G12" s="1146">
        <v>-74811</v>
      </c>
      <c r="H12" s="1146">
        <v>0</v>
      </c>
      <c r="I12" s="1146">
        <v>0</v>
      </c>
      <c r="J12" s="1146">
        <v>0</v>
      </c>
      <c r="K12" s="1146">
        <v>0</v>
      </c>
      <c r="L12" s="1146">
        <v>0</v>
      </c>
      <c r="M12" s="1146">
        <v>0</v>
      </c>
      <c r="N12" s="1146">
        <v>0</v>
      </c>
      <c r="O12" s="1146">
        <v>0</v>
      </c>
      <c r="P12" s="1146">
        <v>0</v>
      </c>
      <c r="Q12" s="1146">
        <v>0</v>
      </c>
      <c r="R12" s="1146">
        <v>0</v>
      </c>
      <c r="S12" s="1146">
        <v>0</v>
      </c>
      <c r="T12" s="1146">
        <v>0</v>
      </c>
      <c r="V12" s="1147">
        <f>C12*$V$5</f>
        <v>0</v>
      </c>
      <c r="W12" s="1147">
        <f>C12*$W$5</f>
        <v>0</v>
      </c>
      <c r="X12" s="1147"/>
      <c r="Y12" s="1147">
        <f>T12*$Y$5</f>
        <v>0</v>
      </c>
      <c r="Z12" s="1147">
        <f>T12*$Z$5</f>
        <v>0</v>
      </c>
    </row>
    <row r="13" spans="1:26">
      <c r="A13" s="1145" t="s">
        <v>1177</v>
      </c>
      <c r="B13" s="1139" t="s">
        <v>1178</v>
      </c>
      <c r="C13" s="1146">
        <v>-116614</v>
      </c>
      <c r="D13" s="1146">
        <v>37873</v>
      </c>
      <c r="E13" s="1146">
        <v>158171</v>
      </c>
      <c r="F13" s="1146">
        <v>0</v>
      </c>
      <c r="G13" s="1146">
        <v>-79429</v>
      </c>
      <c r="H13" s="1146">
        <v>1</v>
      </c>
      <c r="I13" s="1146">
        <v>0</v>
      </c>
      <c r="J13" s="1146">
        <v>0</v>
      </c>
      <c r="K13" s="1146">
        <v>0</v>
      </c>
      <c r="L13" s="1146">
        <v>0</v>
      </c>
      <c r="M13" s="1146">
        <v>0</v>
      </c>
      <c r="N13" s="1146">
        <v>0</v>
      </c>
      <c r="O13" s="1146">
        <v>0</v>
      </c>
      <c r="P13" s="1146">
        <v>0</v>
      </c>
      <c r="Q13" s="1146">
        <v>0</v>
      </c>
      <c r="R13" s="1146">
        <v>0</v>
      </c>
      <c r="S13" s="1146">
        <v>0</v>
      </c>
      <c r="T13" s="1146">
        <v>0</v>
      </c>
      <c r="V13" s="1147">
        <f>C13*$V$5</f>
        <v>-95506.865999999995</v>
      </c>
      <c r="W13" s="1147">
        <f>C13*$W$5</f>
        <v>-21107.133999999998</v>
      </c>
      <c r="X13" s="1147"/>
      <c r="Y13" s="1147">
        <f>T13*$Y$5</f>
        <v>0</v>
      </c>
      <c r="Z13" s="1147">
        <f>T13*$Z$5</f>
        <v>0</v>
      </c>
    </row>
    <row r="14" spans="1:26" s="1143" customFormat="1">
      <c r="A14" s="1140" t="s">
        <v>1179</v>
      </c>
      <c r="B14" s="1141" t="s">
        <v>1180</v>
      </c>
      <c r="C14" s="1142">
        <v>24322</v>
      </c>
      <c r="D14" s="1142">
        <v>0</v>
      </c>
      <c r="E14" s="1142">
        <v>0</v>
      </c>
      <c r="F14" s="1142">
        <v>0</v>
      </c>
      <c r="G14" s="1142">
        <v>0</v>
      </c>
      <c r="H14" s="1142">
        <v>24322</v>
      </c>
      <c r="I14" s="1142">
        <v>0</v>
      </c>
      <c r="J14" s="1142">
        <v>0</v>
      </c>
      <c r="K14" s="1142">
        <v>0</v>
      </c>
      <c r="L14" s="1142">
        <v>0</v>
      </c>
      <c r="M14" s="1142">
        <v>0</v>
      </c>
      <c r="N14" s="1142">
        <v>0</v>
      </c>
      <c r="O14" s="1142">
        <v>0</v>
      </c>
      <c r="P14" s="1142">
        <v>0</v>
      </c>
      <c r="Q14" s="1142">
        <v>0</v>
      </c>
      <c r="R14" s="1142">
        <v>0</v>
      </c>
      <c r="S14" s="1142">
        <v>0</v>
      </c>
      <c r="T14" s="1142">
        <v>24322</v>
      </c>
      <c r="V14" s="1144"/>
      <c r="W14" s="1144"/>
      <c r="X14" s="1144"/>
      <c r="Y14" s="1144"/>
      <c r="Z14" s="1144"/>
    </row>
    <row r="15" spans="1:26" s="1143" customFormat="1">
      <c r="A15" s="1140" t="s">
        <v>1181</v>
      </c>
      <c r="B15" s="1141" t="s">
        <v>1182</v>
      </c>
      <c r="C15" s="1148">
        <v>3696</v>
      </c>
      <c r="D15" s="1148">
        <v>0</v>
      </c>
      <c r="E15" s="1148">
        <v>0</v>
      </c>
      <c r="F15" s="1148">
        <v>0</v>
      </c>
      <c r="G15" s="1148">
        <v>0</v>
      </c>
      <c r="H15" s="1148">
        <v>3696</v>
      </c>
      <c r="I15" s="1148">
        <v>0</v>
      </c>
      <c r="J15" s="1148">
        <v>0</v>
      </c>
      <c r="K15" s="1148">
        <v>0</v>
      </c>
      <c r="L15" s="1148">
        <v>0</v>
      </c>
      <c r="M15" s="1148">
        <v>0</v>
      </c>
      <c r="N15" s="1148">
        <v>0</v>
      </c>
      <c r="O15" s="1148">
        <v>0</v>
      </c>
      <c r="P15" s="1148">
        <v>0</v>
      </c>
      <c r="Q15" s="1148">
        <v>0</v>
      </c>
      <c r="R15" s="1148">
        <v>0</v>
      </c>
      <c r="S15" s="1148">
        <v>0</v>
      </c>
      <c r="T15" s="1148">
        <v>3696</v>
      </c>
      <c r="V15" s="1144"/>
      <c r="W15" s="1144"/>
      <c r="X15" s="1144"/>
      <c r="Y15" s="1144"/>
      <c r="Z15" s="1144"/>
    </row>
    <row r="16" spans="1:26">
      <c r="A16" s="1139" t="s">
        <v>1183</v>
      </c>
      <c r="B16" s="1133" t="s">
        <v>1142</v>
      </c>
      <c r="C16" s="1146">
        <v>-90320</v>
      </c>
      <c r="D16" s="1146">
        <v>37957</v>
      </c>
      <c r="E16" s="1146">
        <v>235008</v>
      </c>
      <c r="F16" s="1146">
        <v>-2026</v>
      </c>
      <c r="G16" s="1146">
        <v>-165611</v>
      </c>
      <c r="H16" s="1146">
        <v>15008</v>
      </c>
      <c r="I16" s="1146">
        <v>7927</v>
      </c>
      <c r="J16" s="1146">
        <v>43094</v>
      </c>
      <c r="K16" s="1146">
        <v>0</v>
      </c>
      <c r="L16" s="1146">
        <v>0</v>
      </c>
      <c r="M16" s="1146">
        <v>0</v>
      </c>
      <c r="N16" s="1146">
        <v>0</v>
      </c>
      <c r="O16" s="1146">
        <v>0</v>
      </c>
      <c r="P16" s="1146">
        <v>0</v>
      </c>
      <c r="Q16" s="1146">
        <v>0</v>
      </c>
      <c r="R16" s="1146">
        <v>0</v>
      </c>
      <c r="S16" s="1146">
        <v>0</v>
      </c>
      <c r="T16" s="1146">
        <v>66030</v>
      </c>
      <c r="V16" s="1149">
        <f>SUM(V9:V15)</f>
        <v>-95506.865999999995</v>
      </c>
      <c r="W16" s="1149">
        <f>SUM(W9:W15)</f>
        <v>-21107.133999999998</v>
      </c>
      <c r="X16" s="1147"/>
      <c r="Y16" s="1149">
        <f>SUM(Y9:Y15)</f>
        <v>0</v>
      </c>
      <c r="Z16" s="1149">
        <f>SUM(Z9:Z15)</f>
        <v>0</v>
      </c>
    </row>
    <row r="17" spans="1:26">
      <c r="A17" s="1133" t="s">
        <v>1142</v>
      </c>
      <c r="B17" s="1133" t="s">
        <v>1142</v>
      </c>
      <c r="C17" s="1150">
        <f>C16-C15-C14-C10-C11</f>
        <v>-116613</v>
      </c>
      <c r="D17" s="1133" t="s">
        <v>1142</v>
      </c>
      <c r="E17" s="1133" t="s">
        <v>1142</v>
      </c>
      <c r="F17" s="1133" t="s">
        <v>1142</v>
      </c>
      <c r="G17" s="1133" t="s">
        <v>1142</v>
      </c>
      <c r="H17" s="1133" t="s">
        <v>1142</v>
      </c>
      <c r="I17" s="1133" t="s">
        <v>1142</v>
      </c>
      <c r="J17" s="1133" t="s">
        <v>1142</v>
      </c>
      <c r="K17" s="1133" t="s">
        <v>1142</v>
      </c>
      <c r="L17" s="1133" t="s">
        <v>1142</v>
      </c>
      <c r="M17" s="1133" t="s">
        <v>1142</v>
      </c>
      <c r="N17" s="1133" t="s">
        <v>1142</v>
      </c>
      <c r="O17" s="1133" t="s">
        <v>1142</v>
      </c>
      <c r="P17" s="1133" t="s">
        <v>1142</v>
      </c>
      <c r="Q17" s="1133" t="s">
        <v>1142</v>
      </c>
      <c r="R17" s="1133" t="s">
        <v>1142</v>
      </c>
      <c r="S17" s="1133" t="s">
        <v>1142</v>
      </c>
      <c r="T17" s="1150">
        <f>T16-T15-T14-T10</f>
        <v>1</v>
      </c>
      <c r="V17" s="1147"/>
      <c r="W17" s="1147"/>
      <c r="X17" s="1147"/>
      <c r="Y17" s="1147"/>
      <c r="Z17" s="1147"/>
    </row>
    <row r="18" spans="1:26">
      <c r="A18" s="1139" t="s">
        <v>1184</v>
      </c>
      <c r="B18" s="1139" t="s">
        <v>1185</v>
      </c>
      <c r="C18" s="1133" t="s">
        <v>1142</v>
      </c>
      <c r="D18" s="1133" t="s">
        <v>1142</v>
      </c>
      <c r="E18" s="1133" t="s">
        <v>1142</v>
      </c>
      <c r="F18" s="1133" t="s">
        <v>1142</v>
      </c>
      <c r="G18" s="1133" t="s">
        <v>1142</v>
      </c>
      <c r="H18" s="1133" t="s">
        <v>1142</v>
      </c>
      <c r="I18" s="1133" t="s">
        <v>1142</v>
      </c>
      <c r="J18" s="1133" t="s">
        <v>1142</v>
      </c>
      <c r="K18" s="1133" t="s">
        <v>1142</v>
      </c>
      <c r="L18" s="1133" t="s">
        <v>1142</v>
      </c>
      <c r="M18" s="1133" t="s">
        <v>1142</v>
      </c>
      <c r="N18" s="1133" t="s">
        <v>1142</v>
      </c>
      <c r="O18" s="1133" t="s">
        <v>1142</v>
      </c>
      <c r="P18" s="1133" t="s">
        <v>1142</v>
      </c>
      <c r="Q18" s="1133" t="s">
        <v>1142</v>
      </c>
      <c r="R18" s="1133" t="s">
        <v>1142</v>
      </c>
      <c r="S18" s="1133" t="s">
        <v>1142</v>
      </c>
      <c r="T18" s="1133" t="s">
        <v>1142</v>
      </c>
      <c r="V18" s="1147"/>
      <c r="W18" s="1147"/>
      <c r="X18" s="1147"/>
      <c r="Y18" s="1147"/>
      <c r="Z18" s="1147"/>
    </row>
    <row r="19" spans="1:26">
      <c r="A19" s="1145" t="s">
        <v>1186</v>
      </c>
      <c r="B19" s="1139" t="s">
        <v>1187</v>
      </c>
      <c r="C19" s="1146">
        <v>-23959</v>
      </c>
      <c r="D19" s="1146">
        <v>1177</v>
      </c>
      <c r="E19" s="1146">
        <v>21430</v>
      </c>
      <c r="F19" s="1146">
        <v>0</v>
      </c>
      <c r="G19" s="1146">
        <v>0</v>
      </c>
      <c r="H19" s="1146">
        <v>-1352</v>
      </c>
      <c r="I19" s="1146">
        <v>-63</v>
      </c>
      <c r="J19" s="1146">
        <v>0</v>
      </c>
      <c r="K19" s="1146">
        <v>0</v>
      </c>
      <c r="L19" s="1146">
        <v>0</v>
      </c>
      <c r="M19" s="1146">
        <v>0</v>
      </c>
      <c r="N19" s="1146">
        <v>0</v>
      </c>
      <c r="O19" s="1146">
        <v>0</v>
      </c>
      <c r="P19" s="1146">
        <v>0</v>
      </c>
      <c r="Q19" s="1146">
        <v>0</v>
      </c>
      <c r="R19" s="1146">
        <v>0</v>
      </c>
      <c r="S19" s="1146">
        <v>0</v>
      </c>
      <c r="T19" s="1146">
        <v>-1414</v>
      </c>
      <c r="V19" s="1147">
        <f>C19*$V$5</f>
        <v>-19622.420999999998</v>
      </c>
      <c r="W19" s="1147">
        <f>C19*$W$5</f>
        <v>-4336.5789999999997</v>
      </c>
      <c r="X19" s="1147"/>
      <c r="Y19" s="1147">
        <f>T19*$Y$5</f>
        <v>-1158.066</v>
      </c>
      <c r="Z19" s="1147">
        <f>T19*$Z$5</f>
        <v>-255.934</v>
      </c>
    </row>
    <row r="20" spans="1:26" s="1143" customFormat="1">
      <c r="A20" s="1140" t="s">
        <v>1188</v>
      </c>
      <c r="B20" s="1141" t="s">
        <v>1189</v>
      </c>
      <c r="C20" s="1142">
        <v>-68441</v>
      </c>
      <c r="D20" s="1142">
        <v>0</v>
      </c>
      <c r="E20" s="1142">
        <v>0</v>
      </c>
      <c r="F20" s="1142">
        <v>0</v>
      </c>
      <c r="G20" s="1142">
        <v>0</v>
      </c>
      <c r="H20" s="1142">
        <v>-68441</v>
      </c>
      <c r="I20" s="1142">
        <v>0</v>
      </c>
      <c r="J20" s="1142">
        <v>0</v>
      </c>
      <c r="K20" s="1142">
        <v>2103</v>
      </c>
      <c r="L20" s="1142">
        <v>0</v>
      </c>
      <c r="M20" s="1142">
        <v>0</v>
      </c>
      <c r="N20" s="1142">
        <v>0</v>
      </c>
      <c r="O20" s="1142">
        <v>0</v>
      </c>
      <c r="P20" s="1142">
        <v>0</v>
      </c>
      <c r="Q20" s="1142">
        <v>0</v>
      </c>
      <c r="R20" s="1142">
        <v>0</v>
      </c>
      <c r="S20" s="1142">
        <v>0</v>
      </c>
      <c r="T20" s="1142">
        <v>-66338</v>
      </c>
      <c r="V20" s="1144"/>
      <c r="W20" s="1144"/>
      <c r="X20" s="1144"/>
      <c r="Y20" s="1144"/>
      <c r="Z20" s="1144"/>
    </row>
    <row r="21" spans="1:26" s="1143" customFormat="1">
      <c r="A21" s="1140" t="s">
        <v>1190</v>
      </c>
      <c r="B21" s="1141" t="s">
        <v>1189</v>
      </c>
      <c r="C21" s="1142">
        <v>-10402</v>
      </c>
      <c r="D21" s="1142">
        <v>0</v>
      </c>
      <c r="E21" s="1142">
        <v>0</v>
      </c>
      <c r="F21" s="1142">
        <v>0</v>
      </c>
      <c r="G21" s="1142">
        <v>0</v>
      </c>
      <c r="H21" s="1142">
        <v>-10402</v>
      </c>
      <c r="I21" s="1142">
        <v>0</v>
      </c>
      <c r="J21" s="1142">
        <v>0</v>
      </c>
      <c r="K21" s="1142">
        <v>-75</v>
      </c>
      <c r="L21" s="1142">
        <v>0</v>
      </c>
      <c r="M21" s="1142">
        <v>0</v>
      </c>
      <c r="N21" s="1142">
        <v>0</v>
      </c>
      <c r="O21" s="1142">
        <v>0</v>
      </c>
      <c r="P21" s="1142">
        <v>0</v>
      </c>
      <c r="Q21" s="1142">
        <v>0</v>
      </c>
      <c r="R21" s="1142">
        <v>0</v>
      </c>
      <c r="S21" s="1142">
        <v>0</v>
      </c>
      <c r="T21" s="1142">
        <v>-10477</v>
      </c>
      <c r="V21" s="1144"/>
      <c r="W21" s="1144"/>
      <c r="X21" s="1144"/>
      <c r="Y21" s="1144"/>
      <c r="Z21" s="1144"/>
    </row>
    <row r="22" spans="1:26">
      <c r="A22" s="1145" t="s">
        <v>1191</v>
      </c>
      <c r="B22" s="1139" t="s">
        <v>1192</v>
      </c>
      <c r="C22" s="1146">
        <v>-87798</v>
      </c>
      <c r="D22" s="1146">
        <v>0</v>
      </c>
      <c r="E22" s="1146">
        <v>0</v>
      </c>
      <c r="F22" s="1146">
        <v>0</v>
      </c>
      <c r="G22" s="1146">
        <v>0</v>
      </c>
      <c r="H22" s="1146">
        <v>-87798</v>
      </c>
      <c r="I22" s="1146">
        <v>0</v>
      </c>
      <c r="J22" s="1146">
        <v>0</v>
      </c>
      <c r="K22" s="1146">
        <v>0</v>
      </c>
      <c r="L22" s="1146">
        <v>0</v>
      </c>
      <c r="M22" s="1146">
        <v>0</v>
      </c>
      <c r="N22" s="1146">
        <v>0</v>
      </c>
      <c r="O22" s="1146">
        <v>0</v>
      </c>
      <c r="P22" s="1146">
        <v>0</v>
      </c>
      <c r="Q22" s="1146">
        <v>0</v>
      </c>
      <c r="R22" s="1146">
        <v>0</v>
      </c>
      <c r="S22" s="1146">
        <v>0</v>
      </c>
      <c r="T22" s="1146">
        <v>-87798</v>
      </c>
      <c r="V22" s="1147">
        <f t="shared" ref="V22:V32" si="0">C22*$V$5</f>
        <v>-71906.561999999991</v>
      </c>
      <c r="W22" s="1147">
        <f t="shared" ref="W22:W32" si="1">C22*$W$5</f>
        <v>-15891.438</v>
      </c>
      <c r="X22" s="1147"/>
      <c r="Y22" s="1147">
        <f t="shared" ref="Y22:Y32" si="2">T22*$Y$5</f>
        <v>-71906.561999999991</v>
      </c>
      <c r="Z22" s="1147">
        <f t="shared" ref="Z22:Z32" si="3">T22*$Z$5</f>
        <v>-15891.438</v>
      </c>
    </row>
    <row r="23" spans="1:26">
      <c r="A23" s="1145" t="s">
        <v>1193</v>
      </c>
      <c r="B23" s="1139" t="s">
        <v>1194</v>
      </c>
      <c r="C23" s="1146">
        <v>29285</v>
      </c>
      <c r="D23" s="1146">
        <v>-1439</v>
      </c>
      <c r="E23" s="1146">
        <v>-27846</v>
      </c>
      <c r="F23" s="1146">
        <v>0</v>
      </c>
      <c r="G23" s="1146">
        <v>0</v>
      </c>
      <c r="H23" s="1146">
        <v>0</v>
      </c>
      <c r="I23" s="1146">
        <v>0</v>
      </c>
      <c r="J23" s="1146">
        <v>0</v>
      </c>
      <c r="K23" s="1146">
        <v>0</v>
      </c>
      <c r="L23" s="1146">
        <v>0</v>
      </c>
      <c r="M23" s="1146">
        <v>0</v>
      </c>
      <c r="N23" s="1146">
        <v>0</v>
      </c>
      <c r="O23" s="1146">
        <v>0</v>
      </c>
      <c r="P23" s="1146">
        <v>0</v>
      </c>
      <c r="Q23" s="1146">
        <v>0</v>
      </c>
      <c r="R23" s="1146">
        <v>0</v>
      </c>
      <c r="S23" s="1146">
        <v>0</v>
      </c>
      <c r="T23" s="1146">
        <v>0</v>
      </c>
      <c r="V23" s="1147">
        <f t="shared" si="0"/>
        <v>23984.414999999997</v>
      </c>
      <c r="W23" s="1147">
        <f t="shared" si="1"/>
        <v>5300.585</v>
      </c>
      <c r="X23" s="1147"/>
      <c r="Y23" s="1147">
        <f t="shared" si="2"/>
        <v>0</v>
      </c>
      <c r="Z23" s="1147">
        <f t="shared" si="3"/>
        <v>0</v>
      </c>
    </row>
    <row r="24" spans="1:26">
      <c r="A24" s="1145" t="s">
        <v>1195</v>
      </c>
      <c r="B24" s="1139" t="s">
        <v>1196</v>
      </c>
      <c r="C24" s="1146">
        <v>-1830489</v>
      </c>
      <c r="D24" s="1146">
        <v>89955</v>
      </c>
      <c r="E24" s="1146">
        <v>1730216</v>
      </c>
      <c r="F24" s="1146">
        <v>0</v>
      </c>
      <c r="G24" s="1146">
        <v>10318</v>
      </c>
      <c r="H24" s="1146">
        <v>0</v>
      </c>
      <c r="I24" s="1146">
        <v>-1749632</v>
      </c>
      <c r="J24" s="1146">
        <v>0</v>
      </c>
      <c r="K24" s="1146">
        <v>0</v>
      </c>
      <c r="L24" s="1146">
        <v>0</v>
      </c>
      <c r="M24" s="1146">
        <v>0</v>
      </c>
      <c r="N24" s="1146">
        <v>0</v>
      </c>
      <c r="O24" s="1146">
        <v>0</v>
      </c>
      <c r="P24" s="1146">
        <v>0</v>
      </c>
      <c r="Q24" s="1146">
        <v>0</v>
      </c>
      <c r="R24" s="1146">
        <v>0</v>
      </c>
      <c r="S24" s="1146">
        <v>0</v>
      </c>
      <c r="T24" s="1146">
        <v>-1749632</v>
      </c>
      <c r="V24" s="1147">
        <f t="shared" si="0"/>
        <v>-1499170.4909999999</v>
      </c>
      <c r="W24" s="1147">
        <f t="shared" si="1"/>
        <v>-331318.50899999996</v>
      </c>
      <c r="X24" s="1147"/>
      <c r="Y24" s="1147">
        <f t="shared" si="2"/>
        <v>-1432948.608</v>
      </c>
      <c r="Z24" s="1147">
        <f t="shared" si="3"/>
        <v>-316683.39199999999</v>
      </c>
    </row>
    <row r="25" spans="1:26">
      <c r="A25" s="1145" t="s">
        <v>1197</v>
      </c>
      <c r="B25" s="1139" t="s">
        <v>1198</v>
      </c>
      <c r="C25" s="1146">
        <v>654313</v>
      </c>
      <c r="D25" s="1146">
        <v>-32155</v>
      </c>
      <c r="E25" s="1146">
        <v>-626909</v>
      </c>
      <c r="F25" s="1146">
        <v>0</v>
      </c>
      <c r="G25" s="1146">
        <v>4751</v>
      </c>
      <c r="H25" s="1146">
        <v>0</v>
      </c>
      <c r="I25" s="1146">
        <v>631621</v>
      </c>
      <c r="J25" s="1146">
        <v>0</v>
      </c>
      <c r="K25" s="1146">
        <v>0</v>
      </c>
      <c r="L25" s="1146">
        <v>0</v>
      </c>
      <c r="M25" s="1146">
        <v>0</v>
      </c>
      <c r="N25" s="1146">
        <v>0</v>
      </c>
      <c r="O25" s="1146">
        <v>0</v>
      </c>
      <c r="P25" s="1146">
        <v>0</v>
      </c>
      <c r="Q25" s="1146">
        <v>0</v>
      </c>
      <c r="R25" s="1146">
        <v>0</v>
      </c>
      <c r="S25" s="1146">
        <v>0</v>
      </c>
      <c r="T25" s="1146">
        <v>631621</v>
      </c>
      <c r="V25" s="1147">
        <f t="shared" si="0"/>
        <v>535882.34699999995</v>
      </c>
      <c r="W25" s="1147">
        <f t="shared" si="1"/>
        <v>118430.65299999999</v>
      </c>
      <c r="X25" s="1147"/>
      <c r="Y25" s="1147">
        <f t="shared" si="2"/>
        <v>517297.59899999999</v>
      </c>
      <c r="Z25" s="1147">
        <f t="shared" si="3"/>
        <v>114323.401</v>
      </c>
    </row>
    <row r="26" spans="1:26">
      <c r="A26" s="1145" t="s">
        <v>1199</v>
      </c>
      <c r="B26" s="1139" t="s">
        <v>1200</v>
      </c>
      <c r="C26" s="1146">
        <v>-563</v>
      </c>
      <c r="D26" s="1146">
        <v>28</v>
      </c>
      <c r="E26" s="1146">
        <v>542</v>
      </c>
      <c r="F26" s="1146">
        <v>0</v>
      </c>
      <c r="G26" s="1146">
        <v>-6</v>
      </c>
      <c r="H26" s="1146">
        <v>1</v>
      </c>
      <c r="I26" s="1146">
        <v>-2582</v>
      </c>
      <c r="J26" s="1146">
        <v>0</v>
      </c>
      <c r="K26" s="1146">
        <v>0</v>
      </c>
      <c r="L26" s="1146">
        <v>0</v>
      </c>
      <c r="M26" s="1146">
        <v>0</v>
      </c>
      <c r="N26" s="1146">
        <v>0</v>
      </c>
      <c r="O26" s="1146">
        <v>0</v>
      </c>
      <c r="P26" s="1146">
        <v>0</v>
      </c>
      <c r="Q26" s="1146">
        <v>0</v>
      </c>
      <c r="R26" s="1146">
        <v>0</v>
      </c>
      <c r="S26" s="1146">
        <v>0</v>
      </c>
      <c r="T26" s="1146">
        <v>-2582</v>
      </c>
      <c r="V26" s="1147">
        <f t="shared" si="0"/>
        <v>-461.09699999999998</v>
      </c>
      <c r="W26" s="1147">
        <f t="shared" si="1"/>
        <v>-101.90299999999999</v>
      </c>
      <c r="X26" s="1147"/>
      <c r="Y26" s="1147">
        <f t="shared" si="2"/>
        <v>-2114.6579999999999</v>
      </c>
      <c r="Z26" s="1147">
        <f t="shared" si="3"/>
        <v>-467.34199999999998</v>
      </c>
    </row>
    <row r="27" spans="1:26">
      <c r="A27" s="1145" t="s">
        <v>1201</v>
      </c>
      <c r="B27" s="1139" t="s">
        <v>1202</v>
      </c>
      <c r="C27" s="1146">
        <v>-3413621</v>
      </c>
      <c r="D27" s="1146">
        <v>167754</v>
      </c>
      <c r="E27" s="1146">
        <v>-1048599</v>
      </c>
      <c r="F27" s="1146">
        <v>0</v>
      </c>
      <c r="G27" s="1146">
        <v>0</v>
      </c>
      <c r="H27" s="1146">
        <v>-4294466</v>
      </c>
      <c r="I27" s="1146">
        <v>0</v>
      </c>
      <c r="J27" s="1146">
        <v>0</v>
      </c>
      <c r="K27" s="1146">
        <v>0</v>
      </c>
      <c r="L27" s="1146">
        <v>0</v>
      </c>
      <c r="M27" s="1146">
        <v>0</v>
      </c>
      <c r="N27" s="1146">
        <v>0</v>
      </c>
      <c r="O27" s="1146">
        <v>0</v>
      </c>
      <c r="P27" s="1146">
        <v>0</v>
      </c>
      <c r="Q27" s="1146">
        <v>0</v>
      </c>
      <c r="R27" s="1146">
        <v>0</v>
      </c>
      <c r="S27" s="1146">
        <v>0</v>
      </c>
      <c r="T27" s="1146">
        <v>-4294465</v>
      </c>
      <c r="V27" s="1147">
        <f t="shared" si="0"/>
        <v>-2795755.5989999999</v>
      </c>
      <c r="W27" s="1147">
        <f t="shared" si="1"/>
        <v>-617865.40099999995</v>
      </c>
      <c r="X27" s="1147"/>
      <c r="Y27" s="1147">
        <f t="shared" si="2"/>
        <v>-3517166.835</v>
      </c>
      <c r="Z27" s="1147">
        <f t="shared" si="3"/>
        <v>-777298.16499999992</v>
      </c>
    </row>
    <row r="28" spans="1:26">
      <c r="A28" s="1145" t="s">
        <v>1203</v>
      </c>
      <c r="B28" s="1139" t="s">
        <v>1204</v>
      </c>
      <c r="C28" s="1146">
        <v>2654</v>
      </c>
      <c r="D28" s="1146">
        <v>-130</v>
      </c>
      <c r="E28" s="1146">
        <v>-2242</v>
      </c>
      <c r="F28" s="1146">
        <v>0</v>
      </c>
      <c r="G28" s="1146">
        <v>0</v>
      </c>
      <c r="H28" s="1146">
        <v>282</v>
      </c>
      <c r="I28" s="1146">
        <v>1385</v>
      </c>
      <c r="J28" s="1146">
        <v>0</v>
      </c>
      <c r="K28" s="1146">
        <v>0</v>
      </c>
      <c r="L28" s="1146">
        <v>0</v>
      </c>
      <c r="M28" s="1146">
        <v>0</v>
      </c>
      <c r="N28" s="1146">
        <v>0</v>
      </c>
      <c r="O28" s="1146">
        <v>0</v>
      </c>
      <c r="P28" s="1146">
        <v>0</v>
      </c>
      <c r="Q28" s="1146">
        <v>0</v>
      </c>
      <c r="R28" s="1146">
        <v>0</v>
      </c>
      <c r="S28" s="1146">
        <v>0</v>
      </c>
      <c r="T28" s="1146">
        <v>1666</v>
      </c>
      <c r="V28" s="1147">
        <f t="shared" si="0"/>
        <v>2173.6259999999997</v>
      </c>
      <c r="W28" s="1147">
        <f t="shared" si="1"/>
        <v>480.37399999999997</v>
      </c>
      <c r="X28" s="1147"/>
      <c r="Y28" s="1147">
        <f t="shared" si="2"/>
        <v>1364.454</v>
      </c>
      <c r="Z28" s="1147">
        <f t="shared" si="3"/>
        <v>301.54599999999999</v>
      </c>
    </row>
    <row r="29" spans="1:26">
      <c r="A29" s="1145" t="s">
        <v>1205</v>
      </c>
      <c r="B29" s="1139" t="s">
        <v>1206</v>
      </c>
      <c r="C29" s="1146">
        <v>115649</v>
      </c>
      <c r="D29" s="1146">
        <v>-5683</v>
      </c>
      <c r="E29" s="1146">
        <v>-80279</v>
      </c>
      <c r="F29" s="1146">
        <v>0</v>
      </c>
      <c r="G29" s="1146">
        <v>0</v>
      </c>
      <c r="H29" s="1146">
        <v>29687</v>
      </c>
      <c r="I29" s="1146">
        <v>19217</v>
      </c>
      <c r="J29" s="1146">
        <v>0</v>
      </c>
      <c r="K29" s="1146">
        <v>0</v>
      </c>
      <c r="L29" s="1146">
        <v>0</v>
      </c>
      <c r="M29" s="1146">
        <v>0</v>
      </c>
      <c r="N29" s="1146">
        <v>0</v>
      </c>
      <c r="O29" s="1146">
        <v>0</v>
      </c>
      <c r="P29" s="1146">
        <v>0</v>
      </c>
      <c r="Q29" s="1146">
        <v>0</v>
      </c>
      <c r="R29" s="1146">
        <v>0</v>
      </c>
      <c r="S29" s="1146">
        <v>0</v>
      </c>
      <c r="T29" s="1146">
        <v>48904</v>
      </c>
      <c r="V29" s="1147">
        <f t="shared" si="0"/>
        <v>94716.530999999988</v>
      </c>
      <c r="W29" s="1147">
        <f t="shared" si="1"/>
        <v>20932.469000000001</v>
      </c>
      <c r="X29" s="1147"/>
      <c r="Y29" s="1147">
        <f t="shared" si="2"/>
        <v>40052.375999999997</v>
      </c>
      <c r="Z29" s="1147">
        <f t="shared" si="3"/>
        <v>8851.6239999999998</v>
      </c>
    </row>
    <row r="30" spans="1:26">
      <c r="A30" s="1145" t="s">
        <v>1207</v>
      </c>
      <c r="B30" s="1139" t="s">
        <v>1208</v>
      </c>
      <c r="C30" s="1146">
        <v>-9648</v>
      </c>
      <c r="D30" s="1146">
        <v>474</v>
      </c>
      <c r="E30" s="1146">
        <v>9174</v>
      </c>
      <c r="F30" s="1146">
        <v>0</v>
      </c>
      <c r="G30" s="1146">
        <v>0</v>
      </c>
      <c r="H30" s="1146">
        <v>0</v>
      </c>
      <c r="I30" s="1146">
        <v>-14520</v>
      </c>
      <c r="J30" s="1146">
        <v>0</v>
      </c>
      <c r="K30" s="1146">
        <v>0</v>
      </c>
      <c r="L30" s="1146">
        <v>0</v>
      </c>
      <c r="M30" s="1146">
        <v>0</v>
      </c>
      <c r="N30" s="1146">
        <v>0</v>
      </c>
      <c r="O30" s="1146">
        <v>0</v>
      </c>
      <c r="P30" s="1146">
        <v>0</v>
      </c>
      <c r="Q30" s="1146">
        <v>0</v>
      </c>
      <c r="R30" s="1146">
        <v>0</v>
      </c>
      <c r="S30" s="1146">
        <v>0</v>
      </c>
      <c r="T30" s="1146">
        <v>-14520</v>
      </c>
      <c r="V30" s="1147">
        <f t="shared" si="0"/>
        <v>-7901.7119999999995</v>
      </c>
      <c r="W30" s="1147">
        <f t="shared" si="1"/>
        <v>-1746.288</v>
      </c>
      <c r="X30" s="1147"/>
      <c r="Y30" s="1147">
        <f t="shared" si="2"/>
        <v>-11891.88</v>
      </c>
      <c r="Z30" s="1147">
        <f t="shared" si="3"/>
        <v>-2628.12</v>
      </c>
    </row>
    <row r="31" spans="1:26">
      <c r="A31" s="1145" t="s">
        <v>1209</v>
      </c>
      <c r="B31" s="1139" t="s">
        <v>1210</v>
      </c>
      <c r="C31" s="1146">
        <v>0</v>
      </c>
      <c r="D31" s="1146">
        <v>0</v>
      </c>
      <c r="E31" s="1146">
        <v>0</v>
      </c>
      <c r="F31" s="1146">
        <v>0</v>
      </c>
      <c r="G31" s="1146">
        <v>0</v>
      </c>
      <c r="H31" s="1146">
        <v>0</v>
      </c>
      <c r="I31" s="1146">
        <v>0</v>
      </c>
      <c r="J31" s="1146">
        <v>0</v>
      </c>
      <c r="K31" s="1146">
        <v>0</v>
      </c>
      <c r="L31" s="1146">
        <v>0</v>
      </c>
      <c r="M31" s="1146">
        <v>0</v>
      </c>
      <c r="N31" s="1146">
        <v>0</v>
      </c>
      <c r="O31" s="1146">
        <v>0</v>
      </c>
      <c r="P31" s="1146">
        <v>0</v>
      </c>
      <c r="Q31" s="1146">
        <v>0</v>
      </c>
      <c r="R31" s="1146">
        <v>0</v>
      </c>
      <c r="S31" s="1146">
        <v>0</v>
      </c>
      <c r="T31" s="1146">
        <v>0</v>
      </c>
      <c r="V31" s="1147">
        <f t="shared" si="0"/>
        <v>0</v>
      </c>
      <c r="W31" s="1147">
        <f t="shared" si="1"/>
        <v>0</v>
      </c>
      <c r="X31" s="1147"/>
      <c r="Y31" s="1147">
        <f t="shared" si="2"/>
        <v>0</v>
      </c>
      <c r="Z31" s="1147">
        <f t="shared" si="3"/>
        <v>0</v>
      </c>
    </row>
    <row r="32" spans="1:26">
      <c r="A32" s="1145" t="s">
        <v>1211</v>
      </c>
      <c r="B32" s="1139" t="s">
        <v>1212</v>
      </c>
      <c r="C32" s="1146">
        <v>-25782</v>
      </c>
      <c r="D32" s="1146">
        <v>1267</v>
      </c>
      <c r="E32" s="1146">
        <v>24515</v>
      </c>
      <c r="F32" s="1146">
        <v>0</v>
      </c>
      <c r="G32" s="1146">
        <v>0</v>
      </c>
      <c r="H32" s="1146">
        <v>0</v>
      </c>
      <c r="I32" s="1146">
        <v>-9693</v>
      </c>
      <c r="J32" s="1146">
        <v>0</v>
      </c>
      <c r="K32" s="1146">
        <v>0</v>
      </c>
      <c r="L32" s="1146">
        <v>0</v>
      </c>
      <c r="M32" s="1146">
        <v>0</v>
      </c>
      <c r="N32" s="1146">
        <v>0</v>
      </c>
      <c r="O32" s="1146">
        <v>0</v>
      </c>
      <c r="P32" s="1146">
        <v>0</v>
      </c>
      <c r="Q32" s="1146">
        <v>0</v>
      </c>
      <c r="R32" s="1146">
        <v>0</v>
      </c>
      <c r="S32" s="1146">
        <v>0</v>
      </c>
      <c r="T32" s="1146">
        <v>-9693</v>
      </c>
      <c r="V32" s="1147">
        <f t="shared" si="0"/>
        <v>-21115.457999999999</v>
      </c>
      <c r="W32" s="1147">
        <f t="shared" si="1"/>
        <v>-4666.5419999999995</v>
      </c>
      <c r="X32" s="1147"/>
      <c r="Y32" s="1147">
        <f t="shared" si="2"/>
        <v>-7938.5669999999991</v>
      </c>
      <c r="Z32" s="1147">
        <f t="shared" si="3"/>
        <v>-1754.433</v>
      </c>
    </row>
    <row r="33" spans="1:27" s="1143" customFormat="1">
      <c r="A33" s="1140" t="s">
        <v>1213</v>
      </c>
      <c r="B33" s="1141" t="s">
        <v>1214</v>
      </c>
      <c r="C33" s="1148">
        <v>87798</v>
      </c>
      <c r="D33" s="1148">
        <v>0</v>
      </c>
      <c r="E33" s="1148">
        <v>0</v>
      </c>
      <c r="F33" s="1148">
        <v>0</v>
      </c>
      <c r="G33" s="1148">
        <v>0</v>
      </c>
      <c r="H33" s="1148">
        <v>87798</v>
      </c>
      <c r="I33" s="1148">
        <v>0</v>
      </c>
      <c r="J33" s="1148">
        <v>0</v>
      </c>
      <c r="K33" s="1148">
        <v>0</v>
      </c>
      <c r="L33" s="1148">
        <v>0</v>
      </c>
      <c r="M33" s="1148">
        <v>0</v>
      </c>
      <c r="N33" s="1148">
        <v>0</v>
      </c>
      <c r="O33" s="1148">
        <v>0</v>
      </c>
      <c r="P33" s="1148">
        <v>0</v>
      </c>
      <c r="Q33" s="1148">
        <v>0</v>
      </c>
      <c r="R33" s="1148">
        <v>0</v>
      </c>
      <c r="S33" s="1148">
        <v>0</v>
      </c>
      <c r="T33" s="1148">
        <v>87798</v>
      </c>
      <c r="V33" s="1144"/>
      <c r="W33" s="1144"/>
      <c r="X33" s="1144"/>
      <c r="Y33" s="1144"/>
      <c r="Z33" s="1144"/>
    </row>
    <row r="34" spans="1:27">
      <c r="A34" s="1139" t="s">
        <v>1215</v>
      </c>
      <c r="B34" s="1133" t="s">
        <v>1142</v>
      </c>
      <c r="C34" s="1146">
        <v>-4581003</v>
      </c>
      <c r="D34" s="1146">
        <v>221248</v>
      </c>
      <c r="E34" s="1146">
        <v>0</v>
      </c>
      <c r="F34" s="1146">
        <v>0</v>
      </c>
      <c r="G34" s="1146">
        <v>15064</v>
      </c>
      <c r="H34" s="1146">
        <v>-4344691</v>
      </c>
      <c r="I34" s="1146">
        <v>-1124267</v>
      </c>
      <c r="J34" s="1146">
        <v>0</v>
      </c>
      <c r="K34" s="1146">
        <v>2028</v>
      </c>
      <c r="L34" s="1146">
        <v>0</v>
      </c>
      <c r="M34" s="1146">
        <v>0</v>
      </c>
      <c r="N34" s="1146">
        <v>0</v>
      </c>
      <c r="O34" s="1146">
        <v>0</v>
      </c>
      <c r="P34" s="1146">
        <v>0</v>
      </c>
      <c r="Q34" s="1146">
        <v>0</v>
      </c>
      <c r="R34" s="1146">
        <v>0</v>
      </c>
      <c r="S34" s="1146">
        <v>0</v>
      </c>
      <c r="T34" s="1146">
        <v>-5466930</v>
      </c>
      <c r="V34" s="1149">
        <f>SUM(V19:V33)</f>
        <v>-3759176.4209999996</v>
      </c>
      <c r="W34" s="1149">
        <f>SUM(W19:W33)</f>
        <v>-830782.57899999991</v>
      </c>
      <c r="X34" s="1147"/>
      <c r="Y34" s="1149">
        <f>SUM(Y19:Y33)</f>
        <v>-4486410.7469999995</v>
      </c>
      <c r="Z34" s="1149">
        <f>SUM(Z19:Z33)</f>
        <v>-991502.25299999991</v>
      </c>
      <c r="AA34" s="1147">
        <f>Z34-W34</f>
        <v>-160719.674</v>
      </c>
    </row>
    <row r="35" spans="1:27">
      <c r="A35" s="1133" t="s">
        <v>1142</v>
      </c>
      <c r="B35" s="1133" t="s">
        <v>1142</v>
      </c>
      <c r="C35" s="1150">
        <f>C34-C33-C21-C20</f>
        <v>-4589958</v>
      </c>
      <c r="D35" s="1133" t="s">
        <v>1142</v>
      </c>
      <c r="E35" s="1133" t="s">
        <v>1142</v>
      </c>
      <c r="F35" s="1133" t="s">
        <v>1142</v>
      </c>
      <c r="G35" s="1133" t="s">
        <v>1142</v>
      </c>
      <c r="H35" s="1133" t="s">
        <v>1142</v>
      </c>
      <c r="I35" s="1133" t="s">
        <v>1142</v>
      </c>
      <c r="J35" s="1133" t="s">
        <v>1142</v>
      </c>
      <c r="K35" s="1133" t="s">
        <v>1142</v>
      </c>
      <c r="L35" s="1133" t="s">
        <v>1142</v>
      </c>
      <c r="M35" s="1133" t="s">
        <v>1142</v>
      </c>
      <c r="N35" s="1133" t="s">
        <v>1142</v>
      </c>
      <c r="O35" s="1133" t="s">
        <v>1142</v>
      </c>
      <c r="P35" s="1133" t="s">
        <v>1142</v>
      </c>
      <c r="Q35" s="1133" t="s">
        <v>1142</v>
      </c>
      <c r="R35" s="1133" t="s">
        <v>1142</v>
      </c>
      <c r="S35" s="1133" t="s">
        <v>1142</v>
      </c>
      <c r="T35" s="1150">
        <f>T34-T33-T21-T20</f>
        <v>-5477913</v>
      </c>
      <c r="V35" s="1147"/>
      <c r="W35" s="1147"/>
      <c r="X35" s="1147"/>
      <c r="Y35" s="1147"/>
      <c r="Z35" s="1147"/>
    </row>
    <row r="36" spans="1:27">
      <c r="A36" s="1139" t="s">
        <v>1216</v>
      </c>
      <c r="B36" s="1139" t="s">
        <v>1217</v>
      </c>
      <c r="C36" s="1133" t="s">
        <v>1142</v>
      </c>
      <c r="D36" s="1133" t="s">
        <v>1142</v>
      </c>
      <c r="E36" s="1133" t="s">
        <v>1142</v>
      </c>
      <c r="F36" s="1133" t="s">
        <v>1142</v>
      </c>
      <c r="G36" s="1133" t="s">
        <v>1142</v>
      </c>
      <c r="H36" s="1133" t="s">
        <v>1142</v>
      </c>
      <c r="I36" s="1133" t="s">
        <v>1142</v>
      </c>
      <c r="J36" s="1133" t="s">
        <v>1142</v>
      </c>
      <c r="K36" s="1133" t="s">
        <v>1142</v>
      </c>
      <c r="L36" s="1133" t="s">
        <v>1142</v>
      </c>
      <c r="M36" s="1133" t="s">
        <v>1142</v>
      </c>
      <c r="N36" s="1133" t="s">
        <v>1142</v>
      </c>
      <c r="O36" s="1133" t="s">
        <v>1142</v>
      </c>
      <c r="P36" s="1133" t="s">
        <v>1142</v>
      </c>
      <c r="Q36" s="1133" t="s">
        <v>1142</v>
      </c>
      <c r="R36" s="1133" t="s">
        <v>1142</v>
      </c>
      <c r="S36" s="1133" t="s">
        <v>1142</v>
      </c>
      <c r="T36" s="1133" t="s">
        <v>1142</v>
      </c>
      <c r="V36" s="1147"/>
      <c r="W36" s="1147"/>
      <c r="X36" s="1147"/>
      <c r="Y36" s="1147"/>
      <c r="Z36" s="1147"/>
    </row>
    <row r="37" spans="1:27">
      <c r="A37" s="1139" t="s">
        <v>1218</v>
      </c>
      <c r="B37" s="1133" t="s">
        <v>1142</v>
      </c>
      <c r="C37" s="1146">
        <v>0</v>
      </c>
      <c r="D37" s="1146">
        <v>0</v>
      </c>
      <c r="E37" s="1146">
        <v>0</v>
      </c>
      <c r="F37" s="1146">
        <v>0</v>
      </c>
      <c r="G37" s="1146">
        <v>0</v>
      </c>
      <c r="H37" s="1146">
        <v>0</v>
      </c>
      <c r="I37" s="1146">
        <v>0</v>
      </c>
      <c r="J37" s="1146">
        <v>0</v>
      </c>
      <c r="K37" s="1146">
        <v>0</v>
      </c>
      <c r="L37" s="1146">
        <v>0</v>
      </c>
      <c r="M37" s="1146">
        <v>0</v>
      </c>
      <c r="N37" s="1146">
        <v>0</v>
      </c>
      <c r="O37" s="1146">
        <v>0</v>
      </c>
      <c r="P37" s="1146">
        <v>0</v>
      </c>
      <c r="Q37" s="1146">
        <v>0</v>
      </c>
      <c r="R37" s="1146">
        <v>0</v>
      </c>
      <c r="S37" s="1146">
        <v>0</v>
      </c>
      <c r="T37" s="1146">
        <v>0</v>
      </c>
      <c r="V37" s="1147"/>
      <c r="W37" s="1147"/>
      <c r="X37" s="1147"/>
      <c r="Y37" s="1147"/>
      <c r="Z37" s="1147"/>
    </row>
    <row r="38" spans="1:27">
      <c r="A38" s="1133" t="s">
        <v>1142</v>
      </c>
      <c r="B38" s="1133" t="s">
        <v>1142</v>
      </c>
      <c r="C38" s="1133" t="s">
        <v>1142</v>
      </c>
      <c r="D38" s="1133" t="s">
        <v>1142</v>
      </c>
      <c r="E38" s="1133" t="s">
        <v>1142</v>
      </c>
      <c r="F38" s="1133" t="s">
        <v>1142</v>
      </c>
      <c r="G38" s="1133" t="s">
        <v>1142</v>
      </c>
      <c r="H38" s="1133" t="s">
        <v>1142</v>
      </c>
      <c r="I38" s="1133" t="s">
        <v>1142</v>
      </c>
      <c r="J38" s="1133" t="s">
        <v>1142</v>
      </c>
      <c r="K38" s="1133" t="s">
        <v>1142</v>
      </c>
      <c r="L38" s="1133" t="s">
        <v>1142</v>
      </c>
      <c r="M38" s="1133" t="s">
        <v>1142</v>
      </c>
      <c r="N38" s="1133" t="s">
        <v>1142</v>
      </c>
      <c r="O38" s="1133" t="s">
        <v>1142</v>
      </c>
      <c r="P38" s="1133" t="s">
        <v>1142</v>
      </c>
      <c r="Q38" s="1133" t="s">
        <v>1142</v>
      </c>
      <c r="R38" s="1133" t="s">
        <v>1142</v>
      </c>
      <c r="S38" s="1133" t="s">
        <v>1142</v>
      </c>
      <c r="T38" s="1133" t="s">
        <v>1142</v>
      </c>
      <c r="V38" s="1147"/>
      <c r="W38" s="1147"/>
      <c r="X38" s="1147"/>
      <c r="Y38" s="1147"/>
      <c r="Z38" s="1147"/>
    </row>
    <row r="39" spans="1:27">
      <c r="A39" s="1139" t="s">
        <v>1219</v>
      </c>
      <c r="B39" s="1139" t="s">
        <v>1220</v>
      </c>
      <c r="C39" s="1133" t="s">
        <v>1142</v>
      </c>
      <c r="D39" s="1133" t="s">
        <v>1142</v>
      </c>
      <c r="E39" s="1133" t="s">
        <v>1142</v>
      </c>
      <c r="F39" s="1133" t="s">
        <v>1142</v>
      </c>
      <c r="G39" s="1133" t="s">
        <v>1142</v>
      </c>
      <c r="H39" s="1133" t="s">
        <v>1142</v>
      </c>
      <c r="I39" s="1133" t="s">
        <v>1142</v>
      </c>
      <c r="J39" s="1133" t="s">
        <v>1142</v>
      </c>
      <c r="K39" s="1133" t="s">
        <v>1142</v>
      </c>
      <c r="L39" s="1133" t="s">
        <v>1142</v>
      </c>
      <c r="M39" s="1133" t="s">
        <v>1142</v>
      </c>
      <c r="N39" s="1133" t="s">
        <v>1142</v>
      </c>
      <c r="O39" s="1133" t="s">
        <v>1142</v>
      </c>
      <c r="P39" s="1133" t="s">
        <v>1142</v>
      </c>
      <c r="Q39" s="1133" t="s">
        <v>1142</v>
      </c>
      <c r="R39" s="1133" t="s">
        <v>1142</v>
      </c>
      <c r="S39" s="1133" t="s">
        <v>1142</v>
      </c>
      <c r="T39" s="1133" t="s">
        <v>1142</v>
      </c>
      <c r="V39" s="1147"/>
      <c r="W39" s="1147"/>
      <c r="X39" s="1147"/>
      <c r="Y39" s="1147"/>
      <c r="Z39" s="1147"/>
    </row>
    <row r="40" spans="1:27" s="1143" customFormat="1">
      <c r="A40" s="1140" t="s">
        <v>1221</v>
      </c>
      <c r="B40" s="1141" t="s">
        <v>1222</v>
      </c>
      <c r="C40" s="1142">
        <v>-732637</v>
      </c>
      <c r="D40" s="1142">
        <v>36004</v>
      </c>
      <c r="E40" s="1142">
        <v>0</v>
      </c>
      <c r="F40" s="1142">
        <v>0</v>
      </c>
      <c r="G40" s="1142">
        <v>0</v>
      </c>
      <c r="H40" s="1142">
        <v>-696633</v>
      </c>
      <c r="I40" s="1142">
        <v>0</v>
      </c>
      <c r="J40" s="1142">
        <v>0</v>
      </c>
      <c r="K40" s="1142">
        <v>0</v>
      </c>
      <c r="L40" s="1142">
        <v>0</v>
      </c>
      <c r="M40" s="1142">
        <v>0</v>
      </c>
      <c r="N40" s="1142">
        <v>0</v>
      </c>
      <c r="O40" s="1142">
        <v>0</v>
      </c>
      <c r="P40" s="1142">
        <v>0</v>
      </c>
      <c r="Q40" s="1142">
        <v>0</v>
      </c>
      <c r="R40" s="1142">
        <v>0</v>
      </c>
      <c r="S40" s="1142">
        <v>0</v>
      </c>
      <c r="T40" s="1142">
        <v>-696633</v>
      </c>
      <c r="V40" s="1144"/>
      <c r="W40" s="1144"/>
      <c r="X40" s="1144"/>
      <c r="Y40" s="1144"/>
      <c r="Z40" s="1144"/>
    </row>
    <row r="41" spans="1:27" s="1143" customFormat="1">
      <c r="A41" s="1140" t="s">
        <v>1223</v>
      </c>
      <c r="B41" s="1141" t="s">
        <v>1224</v>
      </c>
      <c r="C41" s="1142">
        <v>-21840</v>
      </c>
      <c r="D41" s="1142">
        <v>0</v>
      </c>
      <c r="E41" s="1142">
        <v>0</v>
      </c>
      <c r="F41" s="1142">
        <v>0</v>
      </c>
      <c r="G41" s="1142">
        <v>0</v>
      </c>
      <c r="H41" s="1142">
        <v>-21840</v>
      </c>
      <c r="I41" s="1142">
        <v>0</v>
      </c>
      <c r="J41" s="1142">
        <v>0</v>
      </c>
      <c r="K41" s="1142">
        <v>527</v>
      </c>
      <c r="L41" s="1142">
        <v>0</v>
      </c>
      <c r="M41" s="1142">
        <v>0</v>
      </c>
      <c r="N41" s="1142">
        <v>0</v>
      </c>
      <c r="O41" s="1142">
        <v>0</v>
      </c>
      <c r="P41" s="1142">
        <v>0</v>
      </c>
      <c r="Q41" s="1142">
        <v>0</v>
      </c>
      <c r="R41" s="1142">
        <v>0</v>
      </c>
      <c r="S41" s="1142">
        <v>0</v>
      </c>
      <c r="T41" s="1142">
        <v>-21313</v>
      </c>
      <c r="V41" s="1144"/>
      <c r="W41" s="1144"/>
      <c r="X41" s="1144"/>
      <c r="Y41" s="1144"/>
      <c r="Z41" s="1144"/>
    </row>
    <row r="42" spans="1:27" s="1143" customFormat="1">
      <c r="A42" s="1140" t="s">
        <v>1225</v>
      </c>
      <c r="B42" s="1141" t="s">
        <v>1224</v>
      </c>
      <c r="C42" s="1142">
        <v>-3320</v>
      </c>
      <c r="D42" s="1142">
        <v>0</v>
      </c>
      <c r="E42" s="1142">
        <v>0</v>
      </c>
      <c r="F42" s="1142">
        <v>0</v>
      </c>
      <c r="G42" s="1142">
        <v>0</v>
      </c>
      <c r="H42" s="1142">
        <v>-3320</v>
      </c>
      <c r="I42" s="1142">
        <v>0</v>
      </c>
      <c r="J42" s="1142">
        <v>0</v>
      </c>
      <c r="K42" s="1142">
        <v>-47</v>
      </c>
      <c r="L42" s="1142">
        <v>0</v>
      </c>
      <c r="M42" s="1142">
        <v>0</v>
      </c>
      <c r="N42" s="1142">
        <v>0</v>
      </c>
      <c r="O42" s="1142">
        <v>0</v>
      </c>
      <c r="P42" s="1142">
        <v>0</v>
      </c>
      <c r="Q42" s="1142">
        <v>0</v>
      </c>
      <c r="R42" s="1142">
        <v>0</v>
      </c>
      <c r="S42" s="1142">
        <v>0</v>
      </c>
      <c r="T42" s="1142">
        <v>-3366</v>
      </c>
      <c r="V42" s="1144"/>
      <c r="W42" s="1144"/>
      <c r="X42" s="1144"/>
      <c r="Y42" s="1144"/>
      <c r="Z42" s="1144"/>
    </row>
    <row r="43" spans="1:27" s="1143" customFormat="1">
      <c r="A43" s="1140" t="s">
        <v>1226</v>
      </c>
      <c r="B43" s="1141" t="s">
        <v>1227</v>
      </c>
      <c r="C43" s="1142">
        <v>0</v>
      </c>
      <c r="D43" s="1142">
        <v>0</v>
      </c>
      <c r="E43" s="1142">
        <v>0</v>
      </c>
      <c r="F43" s="1142">
        <v>0</v>
      </c>
      <c r="G43" s="1142">
        <v>0</v>
      </c>
      <c r="H43" s="1142">
        <v>0</v>
      </c>
      <c r="I43" s="1142">
        <v>-149681</v>
      </c>
      <c r="J43" s="1142">
        <v>0</v>
      </c>
      <c r="K43" s="1142">
        <v>0</v>
      </c>
      <c r="L43" s="1142">
        <v>0</v>
      </c>
      <c r="M43" s="1142">
        <v>0</v>
      </c>
      <c r="N43" s="1142">
        <v>0</v>
      </c>
      <c r="O43" s="1142">
        <v>0</v>
      </c>
      <c r="P43" s="1142">
        <v>0</v>
      </c>
      <c r="Q43" s="1142">
        <v>0</v>
      </c>
      <c r="R43" s="1142">
        <v>0</v>
      </c>
      <c r="S43" s="1142">
        <v>0</v>
      </c>
      <c r="T43" s="1142">
        <v>-149681</v>
      </c>
      <c r="V43" s="1144"/>
      <c r="W43" s="1144"/>
      <c r="X43" s="1144"/>
      <c r="Y43" s="1144"/>
      <c r="Z43" s="1144"/>
    </row>
    <row r="44" spans="1:27" s="1143" customFormat="1">
      <c r="A44" s="1140" t="s">
        <v>1228</v>
      </c>
      <c r="B44" s="1141" t="s">
        <v>1229</v>
      </c>
      <c r="C44" s="1148">
        <v>0</v>
      </c>
      <c r="D44" s="1148">
        <v>0</v>
      </c>
      <c r="E44" s="1148">
        <v>0</v>
      </c>
      <c r="F44" s="1148">
        <v>0</v>
      </c>
      <c r="G44" s="1148">
        <v>0</v>
      </c>
      <c r="H44" s="1148">
        <v>0</v>
      </c>
      <c r="I44" s="1148">
        <v>0</v>
      </c>
      <c r="J44" s="1148">
        <v>-43094</v>
      </c>
      <c r="K44" s="1148">
        <v>0</v>
      </c>
      <c r="L44" s="1148">
        <v>0</v>
      </c>
      <c r="M44" s="1148">
        <v>0</v>
      </c>
      <c r="N44" s="1148">
        <v>0</v>
      </c>
      <c r="O44" s="1148">
        <v>0</v>
      </c>
      <c r="P44" s="1148">
        <v>0</v>
      </c>
      <c r="Q44" s="1148">
        <v>0</v>
      </c>
      <c r="R44" s="1148">
        <v>0</v>
      </c>
      <c r="S44" s="1148">
        <v>0</v>
      </c>
      <c r="T44" s="1148">
        <v>-43094</v>
      </c>
      <c r="V44" s="1144"/>
      <c r="W44" s="1144"/>
      <c r="X44" s="1144"/>
      <c r="Y44" s="1144"/>
      <c r="Z44" s="1144"/>
    </row>
    <row r="45" spans="1:27">
      <c r="A45" s="1139" t="s">
        <v>1230</v>
      </c>
      <c r="B45" s="1133" t="s">
        <v>1142</v>
      </c>
      <c r="C45" s="1146">
        <v>-757796</v>
      </c>
      <c r="D45" s="1146">
        <v>36004</v>
      </c>
      <c r="E45" s="1146">
        <v>0</v>
      </c>
      <c r="F45" s="1146">
        <v>0</v>
      </c>
      <c r="G45" s="1146">
        <v>0</v>
      </c>
      <c r="H45" s="1146">
        <v>-721792</v>
      </c>
      <c r="I45" s="1146">
        <v>-149681</v>
      </c>
      <c r="J45" s="1146">
        <v>-43094</v>
      </c>
      <c r="K45" s="1146">
        <v>480</v>
      </c>
      <c r="L45" s="1146">
        <v>0</v>
      </c>
      <c r="M45" s="1146">
        <v>0</v>
      </c>
      <c r="N45" s="1146">
        <v>0</v>
      </c>
      <c r="O45" s="1146">
        <v>0</v>
      </c>
      <c r="P45" s="1146">
        <v>0</v>
      </c>
      <c r="Q45" s="1146">
        <v>0</v>
      </c>
      <c r="R45" s="1146">
        <v>0</v>
      </c>
      <c r="S45" s="1146">
        <v>0</v>
      </c>
      <c r="T45" s="1146">
        <v>-914087</v>
      </c>
      <c r="V45" s="1149">
        <f>SUM(V40:V44)</f>
        <v>0</v>
      </c>
      <c r="W45" s="1149">
        <f>SUM(W40:W44)</f>
        <v>0</v>
      </c>
      <c r="X45" s="1147"/>
      <c r="Y45" s="1149">
        <f t="shared" ref="Y45:Z45" si="4">SUM(Y40:Y44)</f>
        <v>0</v>
      </c>
      <c r="Z45" s="1149">
        <f t="shared" si="4"/>
        <v>0</v>
      </c>
    </row>
    <row r="46" spans="1:27">
      <c r="A46" s="1133" t="s">
        <v>1142</v>
      </c>
      <c r="B46" s="1133" t="s">
        <v>1142</v>
      </c>
      <c r="C46" s="1150">
        <f>C45-SUM(C40:C44)</f>
        <v>1</v>
      </c>
      <c r="D46" s="1133" t="s">
        <v>1142</v>
      </c>
      <c r="E46" s="1133" t="s">
        <v>1142</v>
      </c>
      <c r="F46" s="1133" t="s">
        <v>1142</v>
      </c>
      <c r="G46" s="1133" t="s">
        <v>1142</v>
      </c>
      <c r="H46" s="1133" t="s">
        <v>1142</v>
      </c>
      <c r="I46" s="1133" t="s">
        <v>1142</v>
      </c>
      <c r="J46" s="1133" t="s">
        <v>1142</v>
      </c>
      <c r="K46" s="1133" t="s">
        <v>1142</v>
      </c>
      <c r="L46" s="1133" t="s">
        <v>1142</v>
      </c>
      <c r="M46" s="1133" t="s">
        <v>1142</v>
      </c>
      <c r="N46" s="1133" t="s">
        <v>1142</v>
      </c>
      <c r="O46" s="1133" t="s">
        <v>1142</v>
      </c>
      <c r="P46" s="1133" t="s">
        <v>1142</v>
      </c>
      <c r="Q46" s="1133" t="s">
        <v>1142</v>
      </c>
      <c r="R46" s="1133" t="s">
        <v>1142</v>
      </c>
      <c r="S46" s="1133" t="s">
        <v>1142</v>
      </c>
      <c r="T46" s="1150">
        <f>T45-SUM(T40:T44)</f>
        <v>0</v>
      </c>
      <c r="V46" s="1147"/>
      <c r="W46" s="1147"/>
      <c r="X46" s="1147"/>
      <c r="Y46" s="1147"/>
      <c r="Z46" s="1147"/>
    </row>
    <row r="47" spans="1:27">
      <c r="A47" s="1139" t="s">
        <v>1165</v>
      </c>
      <c r="B47" s="1139" t="s">
        <v>1165</v>
      </c>
      <c r="C47" s="1133" t="s">
        <v>1142</v>
      </c>
      <c r="D47" s="1133" t="s">
        <v>1142</v>
      </c>
      <c r="E47" s="1133" t="s">
        <v>1142</v>
      </c>
      <c r="F47" s="1133" t="s">
        <v>1142</v>
      </c>
      <c r="G47" s="1133" t="s">
        <v>1142</v>
      </c>
      <c r="H47" s="1133" t="s">
        <v>1142</v>
      </c>
      <c r="I47" s="1133" t="s">
        <v>1142</v>
      </c>
      <c r="J47" s="1133" t="s">
        <v>1142</v>
      </c>
      <c r="K47" s="1133" t="s">
        <v>1142</v>
      </c>
      <c r="L47" s="1133" t="s">
        <v>1142</v>
      </c>
      <c r="M47" s="1133" t="s">
        <v>1142</v>
      </c>
      <c r="N47" s="1133" t="s">
        <v>1142</v>
      </c>
      <c r="O47" s="1133" t="s">
        <v>1142</v>
      </c>
      <c r="P47" s="1133" t="s">
        <v>1142</v>
      </c>
      <c r="Q47" s="1133" t="s">
        <v>1142</v>
      </c>
      <c r="R47" s="1133" t="s">
        <v>1142</v>
      </c>
      <c r="S47" s="1133" t="s">
        <v>1142</v>
      </c>
      <c r="T47" s="1133" t="s">
        <v>1142</v>
      </c>
      <c r="V47" s="1147"/>
      <c r="W47" s="1147"/>
      <c r="X47" s="1147"/>
      <c r="Y47" s="1147"/>
      <c r="Z47" s="1147"/>
    </row>
    <row r="48" spans="1:27">
      <c r="A48" s="1139" t="s">
        <v>1231</v>
      </c>
      <c r="B48" s="1133" t="s">
        <v>1142</v>
      </c>
      <c r="C48" s="1146">
        <v>0</v>
      </c>
      <c r="D48" s="1146">
        <v>0</v>
      </c>
      <c r="E48" s="1146">
        <v>0</v>
      </c>
      <c r="F48" s="1146">
        <v>0</v>
      </c>
      <c r="G48" s="1146">
        <v>0</v>
      </c>
      <c r="H48" s="1146">
        <v>0</v>
      </c>
      <c r="I48" s="1146">
        <v>0</v>
      </c>
      <c r="J48" s="1146">
        <v>0</v>
      </c>
      <c r="K48" s="1146">
        <v>0</v>
      </c>
      <c r="L48" s="1146">
        <v>0</v>
      </c>
      <c r="M48" s="1146">
        <v>0</v>
      </c>
      <c r="N48" s="1146">
        <v>0</v>
      </c>
      <c r="O48" s="1146">
        <v>0</v>
      </c>
      <c r="P48" s="1146">
        <v>0</v>
      </c>
      <c r="Q48" s="1146">
        <v>0</v>
      </c>
      <c r="R48" s="1146">
        <v>0</v>
      </c>
      <c r="S48" s="1146">
        <v>0</v>
      </c>
      <c r="T48" s="1146">
        <v>0</v>
      </c>
      <c r="V48" s="1147"/>
      <c r="W48" s="1147"/>
      <c r="X48" s="1147"/>
      <c r="Y48" s="1147"/>
      <c r="Z48" s="1147"/>
    </row>
    <row r="49" spans="1:26">
      <c r="A49" s="1133" t="s">
        <v>1142</v>
      </c>
      <c r="B49" s="1133" t="s">
        <v>1142</v>
      </c>
      <c r="C49" s="1133" t="s">
        <v>1142</v>
      </c>
      <c r="D49" s="1133" t="s">
        <v>1142</v>
      </c>
      <c r="E49" s="1133" t="s">
        <v>1142</v>
      </c>
      <c r="F49" s="1133" t="s">
        <v>1142</v>
      </c>
      <c r="G49" s="1133" t="s">
        <v>1142</v>
      </c>
      <c r="H49" s="1133" t="s">
        <v>1142</v>
      </c>
      <c r="I49" s="1133" t="s">
        <v>1142</v>
      </c>
      <c r="J49" s="1133" t="s">
        <v>1142</v>
      </c>
      <c r="K49" s="1133" t="s">
        <v>1142</v>
      </c>
      <c r="L49" s="1133" t="s">
        <v>1142</v>
      </c>
      <c r="M49" s="1133" t="s">
        <v>1142</v>
      </c>
      <c r="N49" s="1133" t="s">
        <v>1142</v>
      </c>
      <c r="O49" s="1133" t="s">
        <v>1142</v>
      </c>
      <c r="P49" s="1133" t="s">
        <v>1142</v>
      </c>
      <c r="Q49" s="1133" t="s">
        <v>1142</v>
      </c>
      <c r="R49" s="1133" t="s">
        <v>1142</v>
      </c>
      <c r="S49" s="1133" t="s">
        <v>1142</v>
      </c>
      <c r="T49" s="1133" t="s">
        <v>1142</v>
      </c>
      <c r="V49" s="1147"/>
      <c r="W49" s="1147"/>
      <c r="X49" s="1147"/>
      <c r="Y49" s="1147"/>
      <c r="Z49" s="1147"/>
    </row>
    <row r="50" spans="1:26" ht="15.75" thickBot="1">
      <c r="A50" s="1151" t="s">
        <v>21</v>
      </c>
      <c r="B50" s="1152" t="s">
        <v>1142</v>
      </c>
      <c r="C50" s="1153">
        <v>-5429119</v>
      </c>
      <c r="D50" s="1153">
        <v>295209</v>
      </c>
      <c r="E50" s="1153">
        <v>235008</v>
      </c>
      <c r="F50" s="1153">
        <v>-2026</v>
      </c>
      <c r="G50" s="1153">
        <v>-150547</v>
      </c>
      <c r="H50" s="1153">
        <v>-5051475</v>
      </c>
      <c r="I50" s="1153">
        <v>-1266021</v>
      </c>
      <c r="J50" s="1153">
        <v>0</v>
      </c>
      <c r="K50" s="1153">
        <v>2508</v>
      </c>
      <c r="L50" s="1153">
        <v>0</v>
      </c>
      <c r="M50" s="1153">
        <v>0</v>
      </c>
      <c r="N50" s="1153">
        <v>0</v>
      </c>
      <c r="O50" s="1153">
        <v>0</v>
      </c>
      <c r="P50" s="1153">
        <v>0</v>
      </c>
      <c r="Q50" s="1153">
        <v>0</v>
      </c>
      <c r="R50" s="1153">
        <v>0</v>
      </c>
      <c r="S50" s="1153">
        <v>0</v>
      </c>
      <c r="T50" s="1153">
        <v>-6314987</v>
      </c>
      <c r="V50" s="1149">
        <f>V16+V34+V45</f>
        <v>-3854683.2869999995</v>
      </c>
      <c r="W50" s="1149">
        <f>W16+W34+W45</f>
        <v>-851889.71299999987</v>
      </c>
      <c r="X50" s="1147"/>
      <c r="Y50" s="1149">
        <f>Y16+Y34+Y45</f>
        <v>-4486410.7469999995</v>
      </c>
      <c r="Z50" s="1149">
        <f>Z16+Z34+Z45</f>
        <v>-991502.25299999991</v>
      </c>
    </row>
    <row r="51" spans="1:26" ht="15.75" thickTop="1">
      <c r="V51" s="1147"/>
      <c r="W51" s="1147"/>
      <c r="X51" s="1147"/>
      <c r="Y51" s="1147"/>
      <c r="Z51" s="1147"/>
    </row>
    <row r="52" spans="1:26">
      <c r="V52" s="1147"/>
      <c r="W52" s="1147"/>
      <c r="X52" s="1147"/>
      <c r="Y52" s="1147"/>
      <c r="Z52" s="1147"/>
    </row>
  </sheetData>
  <mergeCells count="6">
    <mergeCell ref="Y7:Z7"/>
    <mergeCell ref="A2:E2"/>
    <mergeCell ref="A3:E3"/>
    <mergeCell ref="A4:E4"/>
    <mergeCell ref="A5:E5"/>
    <mergeCell ref="V7:W7"/>
  </mergeCells>
  <pageMargins left="0.7" right="0.7" top="0.75" bottom="0.75" header="0.3" footer="0.3"/>
  <customProperties>
    <customPr name="_pios_id" r:id="rId1"/>
  </customPropertie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Y109"/>
  <sheetViews>
    <sheetView topLeftCell="A49" zoomScale="85" zoomScaleNormal="85" zoomScaleSheetLayoutView="70" workbookViewId="0">
      <selection activeCell="K78" sqref="K78"/>
    </sheetView>
  </sheetViews>
  <sheetFormatPr defaultColWidth="8.88671875" defaultRowHeight="12.75"/>
  <cols>
    <col min="1" max="1" width="6" style="25" customWidth="1"/>
    <col min="2" max="2" width="1.44140625" style="25" customWidth="1"/>
    <col min="3" max="3" width="36" style="25" customWidth="1"/>
    <col min="4" max="4" width="13.88671875" style="25" customWidth="1"/>
    <col min="5" max="5" width="17.5546875" style="25" customWidth="1"/>
    <col min="6" max="6" width="13.109375" style="25" customWidth="1"/>
    <col min="7" max="7" width="14.44140625" style="25" customWidth="1"/>
    <col min="8" max="8" width="16.33203125" style="25" customWidth="1"/>
    <col min="9" max="9" width="13.88671875" style="25" customWidth="1"/>
    <col min="10" max="10" width="14.44140625" style="25" customWidth="1"/>
    <col min="11" max="11" width="13.5546875" style="25" customWidth="1"/>
    <col min="12" max="13" width="15.88671875" style="25" customWidth="1"/>
    <col min="14" max="15" width="14.44140625" style="25" customWidth="1"/>
    <col min="16" max="16" width="12.88671875" style="25" customWidth="1"/>
    <col min="17" max="17" width="13.88671875" style="25" customWidth="1"/>
    <col min="18" max="18" width="9.33203125" style="25" customWidth="1"/>
    <col min="19" max="19" width="13" style="25" customWidth="1"/>
    <col min="20" max="20" width="11.33203125" style="53" bestFit="1" customWidth="1"/>
    <col min="21" max="21" width="10.109375" style="25" bestFit="1" customWidth="1"/>
    <col min="22" max="16384" width="8.88671875" style="25"/>
  </cols>
  <sheetData>
    <row r="1" spans="1:21">
      <c r="Q1" s="57"/>
    </row>
    <row r="2" spans="1:21">
      <c r="Q2" s="57"/>
    </row>
    <row r="4" spans="1:21">
      <c r="Q4" s="57"/>
    </row>
    <row r="5" spans="1:21">
      <c r="D5" s="19"/>
      <c r="E5" s="19"/>
      <c r="F5" s="19"/>
      <c r="G5" s="20" t="s">
        <v>281</v>
      </c>
      <c r="H5" s="19"/>
      <c r="I5" s="19"/>
      <c r="J5" s="19"/>
      <c r="K5" s="24"/>
      <c r="L5" s="58"/>
      <c r="M5" s="59"/>
      <c r="N5" s="59"/>
      <c r="O5" s="59"/>
      <c r="P5" s="59"/>
      <c r="Q5" s="59"/>
      <c r="R5" s="26"/>
      <c r="S5" s="26" t="s">
        <v>945</v>
      </c>
      <c r="T5" s="742"/>
      <c r="U5" s="26"/>
    </row>
    <row r="6" spans="1:21">
      <c r="D6" s="19"/>
      <c r="E6" s="22" t="s">
        <v>10</v>
      </c>
      <c r="F6" s="22"/>
      <c r="G6" s="20" t="s">
        <v>280</v>
      </c>
      <c r="H6" s="22"/>
      <c r="I6" s="22"/>
      <c r="J6" s="22"/>
      <c r="K6" s="24"/>
      <c r="P6" s="26"/>
      <c r="Q6" s="24"/>
      <c r="R6" s="26"/>
      <c r="S6" s="61"/>
      <c r="T6" s="742"/>
      <c r="U6" s="26"/>
    </row>
    <row r="7" spans="1:21">
      <c r="C7" s="26"/>
      <c r="D7" s="26"/>
      <c r="E7" s="26"/>
      <c r="F7" s="26"/>
      <c r="G7" s="294" t="str">
        <f>+'Attachment H'!D5</f>
        <v>Gridliance High Plains LLC</v>
      </c>
      <c r="H7" s="26"/>
      <c r="I7" s="26"/>
      <c r="J7" s="26"/>
      <c r="K7" s="26"/>
      <c r="P7" s="26"/>
      <c r="Q7" s="26"/>
      <c r="R7" s="26"/>
      <c r="S7" s="60"/>
      <c r="T7" s="742"/>
      <c r="U7" s="26"/>
    </row>
    <row r="8" spans="1:21">
      <c r="A8" s="20"/>
      <c r="C8" s="26"/>
      <c r="D8" s="26"/>
      <c r="E8" s="26"/>
      <c r="F8" s="26"/>
      <c r="H8" s="26"/>
      <c r="I8" s="26"/>
      <c r="J8" s="26"/>
      <c r="K8" s="26"/>
      <c r="L8" s="26"/>
      <c r="M8" s="26"/>
      <c r="N8" s="26"/>
      <c r="O8" s="26"/>
      <c r="P8" s="26"/>
      <c r="Q8" s="26"/>
      <c r="R8" s="26"/>
      <c r="S8" s="60"/>
      <c r="T8" s="742"/>
      <c r="U8" s="26"/>
    </row>
    <row r="9" spans="1:21">
      <c r="A9" s="20"/>
      <c r="C9" s="26"/>
      <c r="D9" s="26"/>
      <c r="E9" s="26"/>
      <c r="F9" s="26"/>
      <c r="G9" s="62"/>
      <c r="H9" s="26"/>
      <c r="I9" s="26"/>
      <c r="J9" s="26"/>
      <c r="K9" s="26"/>
      <c r="L9" s="26"/>
      <c r="M9" s="26"/>
      <c r="N9" s="26"/>
      <c r="O9" s="26"/>
      <c r="P9" s="26"/>
      <c r="Q9" s="26"/>
      <c r="R9" s="26"/>
      <c r="S9" s="60"/>
      <c r="T9" s="742"/>
      <c r="U9" s="26"/>
    </row>
    <row r="10" spans="1:21">
      <c r="A10" s="20"/>
      <c r="C10" s="26" t="s">
        <v>509</v>
      </c>
      <c r="D10" s="26"/>
      <c r="E10" s="26"/>
      <c r="F10" s="26"/>
      <c r="G10" s="62"/>
      <c r="H10" s="26"/>
      <c r="I10" s="26"/>
      <c r="J10" s="26"/>
      <c r="K10" s="26"/>
      <c r="L10" s="26"/>
      <c r="M10" s="26"/>
      <c r="N10" s="26"/>
      <c r="O10" s="26"/>
      <c r="P10" s="26"/>
      <c r="Q10" s="26"/>
      <c r="R10" s="26"/>
      <c r="S10" s="60"/>
      <c r="T10" s="742"/>
      <c r="U10" s="26"/>
    </row>
    <row r="11" spans="1:21">
      <c r="A11" s="20"/>
      <c r="C11" s="26"/>
      <c r="D11" s="26"/>
      <c r="E11" s="26"/>
      <c r="F11" s="26"/>
      <c r="G11" s="62"/>
      <c r="L11" s="26"/>
      <c r="M11" s="26"/>
      <c r="N11" s="26"/>
      <c r="O11" s="26"/>
      <c r="P11" s="26"/>
      <c r="Q11" s="26"/>
      <c r="R11" s="26"/>
      <c r="S11" s="26"/>
      <c r="T11" s="540"/>
      <c r="U11" s="26"/>
    </row>
    <row r="12" spans="1:21">
      <c r="A12" s="20"/>
      <c r="C12" s="26"/>
      <c r="D12" s="26"/>
      <c r="E12" s="26"/>
      <c r="F12" s="26"/>
      <c r="G12" s="26"/>
      <c r="L12" s="63"/>
      <c r="M12" s="63"/>
      <c r="N12" s="63"/>
      <c r="O12" s="63"/>
      <c r="P12" s="26"/>
      <c r="Q12" s="26"/>
      <c r="R12" s="26"/>
      <c r="S12" s="26"/>
      <c r="T12" s="540"/>
      <c r="U12" s="26"/>
    </row>
    <row r="13" spans="1:21">
      <c r="C13" s="64" t="s">
        <v>11</v>
      </c>
      <c r="D13" s="64"/>
      <c r="E13" s="64" t="s">
        <v>12</v>
      </c>
      <c r="F13" s="64"/>
      <c r="I13" s="64" t="s">
        <v>13</v>
      </c>
      <c r="L13" s="65" t="s">
        <v>14</v>
      </c>
      <c r="M13" s="65"/>
      <c r="N13" s="65"/>
      <c r="O13" s="65"/>
      <c r="P13" s="22"/>
      <c r="Q13" s="65"/>
      <c r="R13" s="22"/>
      <c r="S13" s="65"/>
      <c r="U13" s="66"/>
    </row>
    <row r="14" spans="1:21">
      <c r="C14" s="66"/>
      <c r="D14" s="66"/>
      <c r="E14" s="67" t="s">
        <v>507</v>
      </c>
      <c r="F14" s="67"/>
      <c r="I14" s="22"/>
      <c r="P14" s="22"/>
      <c r="R14" s="22"/>
      <c r="S14" s="64"/>
      <c r="T14" s="121"/>
      <c r="U14" s="66"/>
    </row>
    <row r="15" spans="1:21">
      <c r="A15" s="20" t="s">
        <v>16</v>
      </c>
      <c r="C15" s="66"/>
      <c r="D15" s="66"/>
      <c r="E15" s="68" t="s">
        <v>26</v>
      </c>
      <c r="F15" s="68"/>
      <c r="I15" s="69" t="s">
        <v>25</v>
      </c>
      <c r="L15" s="69" t="s">
        <v>22</v>
      </c>
      <c r="M15" s="69"/>
      <c r="N15" s="69"/>
      <c r="O15" s="69"/>
      <c r="P15" s="22"/>
      <c r="R15" s="26"/>
      <c r="S15" s="70"/>
      <c r="T15" s="121"/>
      <c r="U15" s="66"/>
    </row>
    <row r="16" spans="1:21">
      <c r="A16" s="20" t="s">
        <v>18</v>
      </c>
      <c r="C16" s="71"/>
      <c r="D16" s="71"/>
      <c r="E16" s="22"/>
      <c r="F16" s="22"/>
      <c r="I16" s="22"/>
      <c r="L16" s="22"/>
      <c r="M16" s="22"/>
      <c r="N16" s="22"/>
      <c r="O16" s="22"/>
      <c r="P16" s="22"/>
      <c r="Q16" s="22"/>
      <c r="R16" s="26"/>
      <c r="S16" s="22"/>
      <c r="U16" s="66"/>
    </row>
    <row r="17" spans="1:21">
      <c r="A17" s="72"/>
      <c r="C17" s="66"/>
      <c r="D17" s="66"/>
      <c r="E17" s="22"/>
      <c r="F17" s="22"/>
      <c r="I17" s="22"/>
      <c r="L17" s="22"/>
      <c r="M17" s="22"/>
      <c r="N17" s="22"/>
      <c r="O17" s="22"/>
      <c r="P17" s="22"/>
      <c r="Q17" s="22"/>
      <c r="R17" s="26"/>
      <c r="S17" s="22"/>
      <c r="U17" s="66"/>
    </row>
    <row r="18" spans="1:21">
      <c r="A18" s="23">
        <v>1</v>
      </c>
      <c r="C18" s="66" t="s">
        <v>210</v>
      </c>
      <c r="D18" s="66"/>
      <c r="E18" s="73" t="s">
        <v>3</v>
      </c>
      <c r="F18" s="23"/>
      <c r="I18" s="53">
        <f>+'Attachment H'!I64+'Attachment H'!I93</f>
        <v>18112268.377692308</v>
      </c>
      <c r="P18" s="22"/>
      <c r="Q18" s="22"/>
      <c r="R18" s="26"/>
      <c r="S18" s="22"/>
      <c r="U18" s="66"/>
    </row>
    <row r="19" spans="1:21">
      <c r="A19" s="23">
        <v>2</v>
      </c>
      <c r="C19" s="66" t="s">
        <v>211</v>
      </c>
      <c r="D19" s="66"/>
      <c r="E19" s="73" t="s">
        <v>718</v>
      </c>
      <c r="F19" s="23"/>
      <c r="I19" s="53">
        <f>+'Attachment H'!I80+'Attachment H'!I93+'Attachment H'!I95</f>
        <v>16622174.842307724</v>
      </c>
      <c r="P19" s="22"/>
      <c r="Q19" s="22"/>
      <c r="R19" s="26"/>
      <c r="S19" s="22"/>
      <c r="U19" s="66"/>
    </row>
    <row r="20" spans="1:21">
      <c r="A20" s="23"/>
      <c r="E20" s="73"/>
      <c r="F20" s="23"/>
      <c r="P20" s="22"/>
      <c r="Q20" s="22"/>
      <c r="R20" s="26"/>
      <c r="S20" s="22"/>
      <c r="U20" s="66"/>
    </row>
    <row r="21" spans="1:21">
      <c r="A21" s="23"/>
      <c r="C21" s="66" t="s">
        <v>212</v>
      </c>
      <c r="D21" s="66"/>
      <c r="E21" s="73"/>
      <c r="F21" s="23"/>
      <c r="I21" s="22"/>
      <c r="L21" s="22"/>
      <c r="M21" s="22"/>
      <c r="N21" s="22"/>
      <c r="O21" s="22"/>
      <c r="P21" s="22"/>
      <c r="Q21" s="22"/>
      <c r="R21" s="22"/>
      <c r="S21" s="22"/>
      <c r="U21" s="66"/>
    </row>
    <row r="22" spans="1:21">
      <c r="A22" s="23">
        <v>3</v>
      </c>
      <c r="C22" s="66" t="s">
        <v>213</v>
      </c>
      <c r="D22" s="66"/>
      <c r="E22" s="73" t="s">
        <v>4</v>
      </c>
      <c r="F22" s="23"/>
      <c r="I22" s="74">
        <f>+'Attachment H'!I134</f>
        <v>673397.18912031688</v>
      </c>
      <c r="P22" s="22"/>
      <c r="Q22" s="22"/>
      <c r="R22" s="22"/>
      <c r="S22" s="22"/>
      <c r="U22" s="66"/>
    </row>
    <row r="23" spans="1:21">
      <c r="A23" s="23">
        <v>4</v>
      </c>
      <c r="C23" s="66" t="s">
        <v>214</v>
      </c>
      <c r="D23" s="66"/>
      <c r="E23" s="73" t="s">
        <v>215</v>
      </c>
      <c r="F23" s="23"/>
      <c r="I23" s="743">
        <f>IF(I18=0,0,I22/I18)</f>
        <v>3.717906421647859E-2</v>
      </c>
      <c r="L23" s="744">
        <f>I23</f>
        <v>3.717906421647859E-2</v>
      </c>
      <c r="M23" s="76"/>
      <c r="N23" s="76"/>
      <c r="O23" s="76"/>
      <c r="P23" s="22"/>
      <c r="Q23" s="77"/>
      <c r="R23" s="78"/>
      <c r="S23" s="79"/>
      <c r="U23" s="66"/>
    </row>
    <row r="24" spans="1:21">
      <c r="A24" s="23"/>
      <c r="C24" s="66"/>
      <c r="D24" s="66"/>
      <c r="E24" s="73"/>
      <c r="F24" s="23"/>
      <c r="I24" s="80"/>
      <c r="L24" s="76"/>
      <c r="M24" s="76"/>
      <c r="N24" s="76"/>
      <c r="O24" s="76"/>
      <c r="P24" s="22"/>
      <c r="Q24" s="77"/>
      <c r="R24" s="78"/>
      <c r="S24" s="79"/>
      <c r="U24" s="66"/>
    </row>
    <row r="25" spans="1:21">
      <c r="A25" s="65"/>
      <c r="C25" s="66" t="s">
        <v>714</v>
      </c>
      <c r="D25" s="66"/>
      <c r="E25" s="293"/>
      <c r="F25" s="56"/>
      <c r="I25" s="22"/>
      <c r="L25" s="22"/>
      <c r="M25" s="22"/>
      <c r="N25" s="22"/>
      <c r="O25" s="22"/>
      <c r="P25" s="22"/>
      <c r="Q25" s="77"/>
      <c r="R25" s="78"/>
      <c r="S25" s="79"/>
      <c r="U25" s="66"/>
    </row>
    <row r="26" spans="1:21">
      <c r="A26" s="65" t="s">
        <v>216</v>
      </c>
      <c r="C26" s="66" t="s">
        <v>716</v>
      </c>
      <c r="D26" s="66"/>
      <c r="E26" s="73" t="s">
        <v>5</v>
      </c>
      <c r="F26" s="23"/>
      <c r="I26" s="74">
        <f>+'Attachment H'!I138+'Attachment H'!I139</f>
        <v>14386.771081336952</v>
      </c>
      <c r="P26" s="22"/>
      <c r="Q26" s="77"/>
      <c r="R26" s="78"/>
      <c r="S26" s="79"/>
      <c r="U26" s="66"/>
    </row>
    <row r="27" spans="1:21">
      <c r="A27" s="65" t="s">
        <v>217</v>
      </c>
      <c r="C27" s="66" t="s">
        <v>715</v>
      </c>
      <c r="D27" s="66"/>
      <c r="E27" s="73" t="s">
        <v>218</v>
      </c>
      <c r="F27" s="23"/>
      <c r="I27" s="54">
        <f>IF(I26=0,0,I26/I18)</f>
        <v>7.9431083845114586E-4</v>
      </c>
      <c r="J27" s="54"/>
      <c r="K27" s="54"/>
      <c r="L27" s="81">
        <f>I27</f>
        <v>7.9431083845114586E-4</v>
      </c>
      <c r="M27" s="76"/>
      <c r="N27" s="76"/>
      <c r="O27" s="76"/>
      <c r="P27" s="22"/>
      <c r="Q27" s="77"/>
      <c r="R27" s="78"/>
      <c r="S27" s="79"/>
      <c r="U27" s="66"/>
    </row>
    <row r="28" spans="1:21">
      <c r="A28" s="23"/>
      <c r="C28" s="66"/>
      <c r="D28" s="66"/>
      <c r="E28" s="73"/>
      <c r="F28" s="23"/>
      <c r="I28" s="54"/>
      <c r="J28" s="54"/>
      <c r="K28" s="54"/>
      <c r="L28" s="81"/>
      <c r="M28" s="76"/>
      <c r="N28" s="76"/>
      <c r="O28" s="76"/>
      <c r="P28" s="22"/>
      <c r="Q28" s="77"/>
      <c r="R28" s="78"/>
      <c r="S28" s="79"/>
      <c r="U28" s="66"/>
    </row>
    <row r="29" spans="1:21">
      <c r="A29" s="65"/>
      <c r="C29" s="66" t="s">
        <v>219</v>
      </c>
      <c r="D29" s="66"/>
      <c r="E29" s="293"/>
      <c r="F29" s="56"/>
      <c r="I29" s="54"/>
      <c r="J29" s="54"/>
      <c r="K29" s="54"/>
      <c r="L29" s="54"/>
      <c r="M29" s="22"/>
      <c r="N29" s="22"/>
      <c r="O29" s="22"/>
      <c r="P29" s="22"/>
      <c r="Q29" s="22"/>
      <c r="R29" s="22"/>
      <c r="S29" s="22"/>
      <c r="U29" s="66"/>
    </row>
    <row r="30" spans="1:21">
      <c r="A30" s="65" t="s">
        <v>220</v>
      </c>
      <c r="C30" s="66" t="s">
        <v>221</v>
      </c>
      <c r="D30" s="66"/>
      <c r="E30" s="73" t="s">
        <v>681</v>
      </c>
      <c r="F30" s="23"/>
      <c r="I30" s="751">
        <f>+'Attachment H'!I152</f>
        <v>295185.35208134621</v>
      </c>
      <c r="J30" s="54"/>
      <c r="K30" s="54"/>
      <c r="L30" s="54"/>
      <c r="P30" s="22"/>
      <c r="Q30" s="70"/>
      <c r="R30" s="22"/>
      <c r="S30" s="23"/>
      <c r="T30" s="121"/>
      <c r="U30" s="66"/>
    </row>
    <row r="31" spans="1:21">
      <c r="A31" s="65" t="s">
        <v>222</v>
      </c>
      <c r="C31" s="66" t="s">
        <v>223</v>
      </c>
      <c r="D31" s="66"/>
      <c r="E31" s="73" t="s">
        <v>224</v>
      </c>
      <c r="F31" s="23"/>
      <c r="I31" s="54">
        <f>IF(I30=0,0,I30/I18)</f>
        <v>1.6297536339783186E-2</v>
      </c>
      <c r="J31" s="54"/>
      <c r="K31" s="54"/>
      <c r="L31" s="81">
        <f>I31</f>
        <v>1.6297536339783186E-2</v>
      </c>
      <c r="M31" s="76"/>
      <c r="N31" s="76"/>
      <c r="O31" s="76"/>
      <c r="P31" s="22"/>
      <c r="Q31" s="77"/>
      <c r="R31" s="22"/>
      <c r="S31" s="79"/>
      <c r="T31" s="121"/>
      <c r="U31" s="66"/>
    </row>
    <row r="32" spans="1:21">
      <c r="A32" s="65"/>
      <c r="C32" s="66"/>
      <c r="D32" s="66"/>
      <c r="E32" s="73"/>
      <c r="F32" s="23"/>
      <c r="I32" s="22"/>
      <c r="L32" s="22"/>
      <c r="M32" s="22"/>
      <c r="N32" s="22"/>
      <c r="O32" s="22"/>
      <c r="P32" s="22"/>
      <c r="U32" s="66"/>
    </row>
    <row r="33" spans="1:21">
      <c r="A33" s="65" t="s">
        <v>225</v>
      </c>
      <c r="C33" s="66" t="s">
        <v>272</v>
      </c>
      <c r="D33" s="66"/>
      <c r="E33" s="73" t="s">
        <v>6</v>
      </c>
      <c r="F33" s="23"/>
      <c r="I33" s="751">
        <f>-'Attachment H'!I19</f>
        <v>-71271.470000000016</v>
      </c>
      <c r="L33" s="22"/>
      <c r="M33" s="22"/>
      <c r="N33" s="22"/>
      <c r="O33" s="22"/>
      <c r="P33" s="22"/>
      <c r="U33" s="66"/>
    </row>
    <row r="34" spans="1:21">
      <c r="A34" s="65" t="s">
        <v>228</v>
      </c>
      <c r="C34" s="66" t="s">
        <v>671</v>
      </c>
      <c r="D34" s="66"/>
      <c r="E34" s="73" t="s">
        <v>266</v>
      </c>
      <c r="F34" s="23"/>
      <c r="I34" s="82">
        <f>IF(I33=0,0,I33/I18)</f>
        <v>-3.9349831017179721E-3</v>
      </c>
      <c r="L34" s="54">
        <f>+I34</f>
        <v>-3.9349831017179721E-3</v>
      </c>
      <c r="M34" s="22"/>
      <c r="N34" s="22"/>
      <c r="O34" s="22"/>
      <c r="P34" s="22"/>
      <c r="U34" s="66"/>
    </row>
    <row r="35" spans="1:21">
      <c r="A35" s="65"/>
      <c r="C35" s="66"/>
      <c r="D35" s="66"/>
      <c r="E35" s="73"/>
      <c r="F35" s="23"/>
      <c r="I35" s="22"/>
      <c r="L35" s="22"/>
      <c r="M35" s="22"/>
      <c r="N35" s="22"/>
      <c r="O35" s="22"/>
      <c r="P35" s="22"/>
      <c r="U35" s="66"/>
    </row>
    <row r="36" spans="1:21">
      <c r="A36" s="83" t="s">
        <v>229</v>
      </c>
      <c r="B36" s="84"/>
      <c r="C36" s="71" t="s">
        <v>226</v>
      </c>
      <c r="D36" s="71"/>
      <c r="E36" s="85" t="s">
        <v>267</v>
      </c>
      <c r="F36" s="67"/>
      <c r="I36" s="78"/>
      <c r="L36" s="745">
        <f>L23+L27+L31+L34</f>
        <v>5.033592829299495E-2</v>
      </c>
      <c r="M36" s="87"/>
      <c r="N36" s="87"/>
      <c r="O36" s="87"/>
      <c r="P36" s="22"/>
      <c r="U36" s="66"/>
    </row>
    <row r="37" spans="1:21">
      <c r="A37" s="65"/>
      <c r="C37" s="66"/>
      <c r="D37" s="66"/>
      <c r="E37" s="73"/>
      <c r="F37" s="23"/>
      <c r="I37" s="22"/>
      <c r="L37" s="22"/>
      <c r="M37" s="22"/>
      <c r="N37" s="22"/>
      <c r="O37" s="22"/>
      <c r="P37" s="22"/>
      <c r="Q37" s="22"/>
      <c r="R37" s="22"/>
      <c r="S37" s="88"/>
      <c r="U37" s="66"/>
    </row>
    <row r="38" spans="1:21">
      <c r="A38" s="65"/>
      <c r="B38" s="89"/>
      <c r="C38" s="22" t="s">
        <v>227</v>
      </c>
      <c r="D38" s="22"/>
      <c r="E38" s="73"/>
      <c r="F38" s="23"/>
      <c r="I38" s="22"/>
      <c r="L38" s="22"/>
      <c r="M38" s="22"/>
      <c r="N38" s="22"/>
      <c r="O38" s="22"/>
      <c r="P38" s="90"/>
      <c r="Q38" s="89"/>
      <c r="T38" s="121"/>
      <c r="U38" s="22" t="s">
        <v>10</v>
      </c>
    </row>
    <row r="39" spans="1:21">
      <c r="A39" s="65" t="s">
        <v>231</v>
      </c>
      <c r="B39" s="89"/>
      <c r="C39" s="22" t="s">
        <v>52</v>
      </c>
      <c r="D39" s="22"/>
      <c r="E39" s="73" t="s">
        <v>682</v>
      </c>
      <c r="F39" s="23"/>
      <c r="I39" s="53">
        <f>+'Attachment H'!I167</f>
        <v>264514.52689004136</v>
      </c>
      <c r="L39" s="22"/>
      <c r="M39" s="22"/>
      <c r="N39" s="22"/>
      <c r="O39" s="22"/>
      <c r="P39" s="90"/>
      <c r="Q39" s="89"/>
      <c r="T39" s="121"/>
      <c r="U39" s="22"/>
    </row>
    <row r="40" spans="1:21">
      <c r="A40" s="65" t="s">
        <v>233</v>
      </c>
      <c r="B40" s="89"/>
      <c r="C40" s="22" t="s">
        <v>230</v>
      </c>
      <c r="D40" s="22"/>
      <c r="E40" s="73" t="s">
        <v>235</v>
      </c>
      <c r="F40" s="23"/>
      <c r="I40" s="54">
        <f>IF(I39=0,0,I39/I19)</f>
        <v>1.5913352458354825E-2</v>
      </c>
      <c r="L40" s="81">
        <f>I40</f>
        <v>1.5913352458354825E-2</v>
      </c>
      <c r="M40" s="76"/>
      <c r="N40" s="76"/>
      <c r="O40" s="76"/>
      <c r="P40" s="90"/>
      <c r="Q40" s="89"/>
      <c r="R40" s="22"/>
      <c r="S40" s="22"/>
      <c r="T40" s="121"/>
      <c r="U40" s="22"/>
    </row>
    <row r="41" spans="1:21">
      <c r="A41" s="65"/>
      <c r="C41" s="22"/>
      <c r="D41" s="22"/>
      <c r="E41" s="73"/>
      <c r="F41" s="23"/>
      <c r="I41" s="22"/>
      <c r="L41" s="22"/>
      <c r="M41" s="22"/>
      <c r="N41" s="22"/>
      <c r="O41" s="22"/>
      <c r="P41" s="22"/>
      <c r="R41" s="26"/>
      <c r="S41" s="22"/>
      <c r="T41" s="540"/>
      <c r="U41" s="66"/>
    </row>
    <row r="42" spans="1:21">
      <c r="A42" s="65"/>
      <c r="C42" s="66" t="s">
        <v>53</v>
      </c>
      <c r="D42" s="66"/>
      <c r="E42" s="91"/>
      <c r="F42" s="92"/>
      <c r="P42" s="22"/>
      <c r="R42" s="22"/>
      <c r="S42" s="22"/>
      <c r="U42" s="66"/>
    </row>
    <row r="43" spans="1:21">
      <c r="A43" s="65" t="s">
        <v>236</v>
      </c>
      <c r="C43" s="66" t="s">
        <v>232</v>
      </c>
      <c r="D43" s="66"/>
      <c r="E43" s="73" t="s">
        <v>683</v>
      </c>
      <c r="F43" s="23"/>
      <c r="I43" s="53">
        <f>+'Attachment H'!I170</f>
        <v>1482974.4706605682</v>
      </c>
      <c r="L43" s="22"/>
      <c r="M43" s="22"/>
      <c r="N43" s="22"/>
      <c r="O43" s="22"/>
      <c r="P43" s="22"/>
      <c r="R43" s="22"/>
      <c r="S43" s="22"/>
      <c r="U43" s="66"/>
    </row>
    <row r="44" spans="1:21">
      <c r="A44" s="65" t="s">
        <v>264</v>
      </c>
      <c r="B44" s="89"/>
      <c r="C44" s="22" t="s">
        <v>234</v>
      </c>
      <c r="D44" s="22"/>
      <c r="E44" s="73" t="s">
        <v>717</v>
      </c>
      <c r="F44" s="23"/>
      <c r="I44" s="54">
        <f>IF(I43=0,0,I43/I19)</f>
        <v>8.9216632885247699E-2</v>
      </c>
      <c r="L44" s="81">
        <f>I44</f>
        <v>8.9216632885247699E-2</v>
      </c>
      <c r="M44" s="76"/>
      <c r="N44" s="76"/>
      <c r="O44" s="76"/>
      <c r="P44" s="22"/>
      <c r="S44" s="93"/>
      <c r="T44" s="121"/>
      <c r="U44" s="22"/>
    </row>
    <row r="45" spans="1:21">
      <c r="A45" s="65"/>
      <c r="C45" s="66"/>
      <c r="D45" s="66"/>
      <c r="E45" s="73"/>
      <c r="F45" s="23"/>
      <c r="I45" s="22"/>
      <c r="L45" s="22"/>
      <c r="M45" s="22"/>
      <c r="N45" s="22"/>
      <c r="O45" s="22"/>
      <c r="P45" s="22"/>
      <c r="Q45" s="92"/>
      <c r="R45" s="22"/>
      <c r="S45" s="22"/>
      <c r="U45" s="66"/>
    </row>
    <row r="46" spans="1:21">
      <c r="A46" s="83" t="s">
        <v>265</v>
      </c>
      <c r="B46" s="84"/>
      <c r="C46" s="71" t="s">
        <v>237</v>
      </c>
      <c r="D46" s="71"/>
      <c r="E46" s="85" t="s">
        <v>268</v>
      </c>
      <c r="F46" s="67"/>
      <c r="I46" s="53">
        <f>+I44+I40</f>
        <v>0.10512998534360252</v>
      </c>
      <c r="L46" s="86">
        <f>L40+L44</f>
        <v>0.10512998534360252</v>
      </c>
      <c r="M46" s="87"/>
      <c r="N46" s="87"/>
      <c r="O46" s="87"/>
      <c r="P46" s="22"/>
      <c r="Q46" s="92"/>
      <c r="R46" s="22"/>
      <c r="S46" s="22"/>
      <c r="U46" s="66"/>
    </row>
    <row r="47" spans="1:21">
      <c r="P47" s="94"/>
      <c r="Q47" s="94"/>
      <c r="R47" s="22"/>
      <c r="S47" s="22"/>
      <c r="U47" s="66"/>
    </row>
    <row r="48" spans="1:21">
      <c r="P48" s="94"/>
      <c r="Q48" s="94"/>
      <c r="R48" s="22"/>
      <c r="S48" s="22"/>
      <c r="U48" s="66"/>
    </row>
    <row r="49" spans="1:21">
      <c r="A49" s="95"/>
      <c r="C49" s="65"/>
      <c r="D49" s="65"/>
      <c r="E49" s="56"/>
      <c r="F49" s="56"/>
      <c r="G49" s="22"/>
      <c r="J49" s="80"/>
      <c r="P49" s="22"/>
      <c r="Q49" s="77"/>
      <c r="R49" s="96"/>
      <c r="S49" s="22"/>
      <c r="T49" s="121"/>
      <c r="U49" s="22"/>
    </row>
    <row r="50" spans="1:21">
      <c r="A50" s="20"/>
      <c r="G50" s="22"/>
      <c r="P50" s="22"/>
      <c r="Q50" s="22"/>
      <c r="R50" s="22"/>
      <c r="S50" s="22"/>
      <c r="T50" s="121"/>
      <c r="U50" s="22" t="s">
        <v>10</v>
      </c>
    </row>
    <row r="51" spans="1:21">
      <c r="Q51" s="57"/>
    </row>
    <row r="52" spans="1:21">
      <c r="Q52" s="57"/>
    </row>
    <row r="54" spans="1:21">
      <c r="A54" s="20"/>
      <c r="G54" s="22"/>
      <c r="P54" s="22"/>
      <c r="Q54" s="57"/>
      <c r="R54" s="22"/>
      <c r="S54" s="26"/>
      <c r="U54" s="66"/>
    </row>
    <row r="55" spans="1:21">
      <c r="A55" s="20"/>
      <c r="C55" s="66"/>
      <c r="D55" s="66"/>
      <c r="G55" s="56" t="str">
        <f>+G5</f>
        <v>Attachment 1</v>
      </c>
      <c r="H55" s="56"/>
      <c r="P55" s="22"/>
      <c r="Q55" s="57"/>
      <c r="R55" s="22"/>
      <c r="S55" s="25" t="s">
        <v>238</v>
      </c>
      <c r="U55" s="66"/>
    </row>
    <row r="56" spans="1:21">
      <c r="A56" s="20"/>
      <c r="C56" s="66"/>
      <c r="D56" s="66"/>
      <c r="G56" s="56" t="str">
        <f>+G6</f>
        <v>Project Revenue Requirement Worksheet</v>
      </c>
      <c r="H56" s="56"/>
      <c r="L56" s="22"/>
      <c r="M56" s="22"/>
      <c r="N56" s="22"/>
      <c r="O56" s="22"/>
      <c r="P56" s="22"/>
      <c r="R56" s="22"/>
      <c r="S56" s="26"/>
      <c r="U56" s="66"/>
    </row>
    <row r="57" spans="1:21" ht="14.25" customHeight="1">
      <c r="A57" s="20"/>
      <c r="G57" s="56" t="str">
        <f>+G7</f>
        <v>Gridliance High Plains LLC</v>
      </c>
      <c r="P57" s="22"/>
      <c r="R57" s="22"/>
      <c r="S57" s="26"/>
      <c r="U57" s="66"/>
    </row>
    <row r="58" spans="1:21">
      <c r="A58" s="20"/>
      <c r="H58" s="56"/>
      <c r="P58" s="22"/>
      <c r="Q58" s="22"/>
      <c r="R58" s="22"/>
      <c r="S58" s="26"/>
      <c r="U58" s="66"/>
    </row>
    <row r="59" spans="1:21">
      <c r="A59" s="20"/>
      <c r="C59" s="1097"/>
      <c r="E59" s="66"/>
      <c r="F59" s="66"/>
      <c r="G59" s="66"/>
      <c r="H59" s="66"/>
      <c r="I59" s="66"/>
      <c r="J59" s="66"/>
      <c r="K59" s="66"/>
      <c r="L59" s="66"/>
      <c r="M59" s="66"/>
      <c r="N59" s="66"/>
      <c r="O59" s="66"/>
      <c r="P59" s="66"/>
      <c r="Q59" s="66"/>
      <c r="R59" s="22"/>
      <c r="S59" s="26"/>
      <c r="U59" s="66"/>
    </row>
    <row r="60" spans="1:21">
      <c r="A60" s="20"/>
      <c r="E60" s="71"/>
      <c r="F60" s="71"/>
      <c r="H60" s="26"/>
      <c r="I60" s="26"/>
      <c r="J60" s="26"/>
      <c r="K60" s="26"/>
      <c r="L60" s="26"/>
      <c r="M60" s="26"/>
      <c r="N60" s="26"/>
      <c r="O60" s="26"/>
      <c r="P60" s="22"/>
      <c r="Q60" s="22"/>
      <c r="R60" s="22"/>
      <c r="S60" s="26"/>
      <c r="U60" s="66"/>
    </row>
    <row r="61" spans="1:21">
      <c r="A61" s="20"/>
      <c r="E61" s="71"/>
      <c r="F61" s="71"/>
      <c r="H61" s="26"/>
      <c r="I61" s="26"/>
      <c r="J61" s="26"/>
      <c r="K61" s="26"/>
      <c r="L61" s="26"/>
      <c r="M61" s="26"/>
      <c r="N61" s="26"/>
      <c r="O61" s="26"/>
      <c r="P61" s="22"/>
      <c r="Q61" s="22"/>
      <c r="R61" s="22"/>
      <c r="S61" s="26"/>
      <c r="U61" s="66"/>
    </row>
    <row r="62" spans="1:21">
      <c r="A62" s="20"/>
      <c r="C62" s="97">
        <v>-1</v>
      </c>
      <c r="D62" s="97">
        <v>-2</v>
      </c>
      <c r="E62" s="97">
        <v>-3</v>
      </c>
      <c r="F62" s="97">
        <v>-4</v>
      </c>
      <c r="G62" s="97">
        <v>-5</v>
      </c>
      <c r="H62" s="97">
        <v>-6</v>
      </c>
      <c r="I62" s="97">
        <v>-7</v>
      </c>
      <c r="J62" s="97">
        <v>-8</v>
      </c>
      <c r="K62" s="97">
        <v>-9</v>
      </c>
      <c r="L62" s="97">
        <v>-10</v>
      </c>
      <c r="M62" s="97">
        <v>-11</v>
      </c>
      <c r="N62" s="97">
        <v>-12</v>
      </c>
      <c r="O62" s="97" t="s">
        <v>580</v>
      </c>
      <c r="P62" s="97">
        <v>-13</v>
      </c>
      <c r="Q62" s="291" t="s">
        <v>456</v>
      </c>
      <c r="R62" s="291" t="s">
        <v>457</v>
      </c>
      <c r="S62" s="291" t="s">
        <v>496</v>
      </c>
      <c r="U62" s="66"/>
    </row>
    <row r="63" spans="1:21" ht="53.25" customHeight="1">
      <c r="A63" s="98" t="s">
        <v>239</v>
      </c>
      <c r="B63" s="99"/>
      <c r="C63" s="99" t="s">
        <v>783</v>
      </c>
      <c r="D63" s="100" t="s">
        <v>8</v>
      </c>
      <c r="E63" s="101" t="s">
        <v>240</v>
      </c>
      <c r="F63" s="101" t="s">
        <v>226</v>
      </c>
      <c r="G63" s="102" t="s">
        <v>241</v>
      </c>
      <c r="H63" s="101" t="s">
        <v>242</v>
      </c>
      <c r="I63" s="101" t="s">
        <v>237</v>
      </c>
      <c r="J63" s="102" t="s">
        <v>243</v>
      </c>
      <c r="K63" s="101" t="s">
        <v>269</v>
      </c>
      <c r="L63" s="103" t="s">
        <v>244</v>
      </c>
      <c r="M63" s="103" t="s">
        <v>271</v>
      </c>
      <c r="N63" s="103" t="s">
        <v>270</v>
      </c>
      <c r="O63" s="103" t="s">
        <v>578</v>
      </c>
      <c r="P63" s="103" t="s">
        <v>497</v>
      </c>
      <c r="Q63" s="103" t="s">
        <v>279</v>
      </c>
      <c r="R63" s="103" t="s">
        <v>245</v>
      </c>
      <c r="S63" s="103" t="s">
        <v>724</v>
      </c>
      <c r="U63" s="66"/>
    </row>
    <row r="64" spans="1:21" ht="46.5" customHeight="1">
      <c r="A64" s="104"/>
      <c r="B64" s="105"/>
      <c r="C64" s="105"/>
      <c r="D64" s="105"/>
      <c r="E64" s="106" t="s">
        <v>179</v>
      </c>
      <c r="F64" s="106" t="s">
        <v>472</v>
      </c>
      <c r="G64" s="107" t="s">
        <v>246</v>
      </c>
      <c r="H64" s="106" t="s">
        <v>576</v>
      </c>
      <c r="I64" s="106" t="s">
        <v>473</v>
      </c>
      <c r="J64" s="107" t="s">
        <v>247</v>
      </c>
      <c r="K64" s="106" t="s">
        <v>577</v>
      </c>
      <c r="L64" s="107" t="s">
        <v>248</v>
      </c>
      <c r="M64" s="106" t="s">
        <v>564</v>
      </c>
      <c r="N64" s="510" t="s">
        <v>723</v>
      </c>
      <c r="O64" s="108" t="s">
        <v>579</v>
      </c>
      <c r="P64" s="378" t="s">
        <v>500</v>
      </c>
      <c r="Q64" s="108" t="s">
        <v>498</v>
      </c>
      <c r="R64" s="109" t="s">
        <v>249</v>
      </c>
      <c r="S64" s="108" t="s">
        <v>499</v>
      </c>
      <c r="U64" s="66"/>
    </row>
    <row r="65" spans="1:25">
      <c r="A65" s="110"/>
      <c r="B65" s="26"/>
      <c r="C65" s="1085" t="s">
        <v>1111</v>
      </c>
      <c r="D65" s="26"/>
      <c r="E65" s="26"/>
      <c r="F65" s="26"/>
      <c r="G65" s="111"/>
      <c r="H65" s="26"/>
      <c r="I65" s="26"/>
      <c r="J65" s="111"/>
      <c r="K65" s="26"/>
      <c r="L65" s="111"/>
      <c r="M65" s="507"/>
      <c r="N65" s="111"/>
      <c r="O65" s="111"/>
      <c r="P65" s="26"/>
      <c r="Q65" s="377"/>
      <c r="R65" s="22"/>
      <c r="S65" s="112"/>
      <c r="U65" s="66"/>
    </row>
    <row r="66" spans="1:25">
      <c r="A66" s="986" t="s">
        <v>643</v>
      </c>
      <c r="B66" s="113"/>
      <c r="C66" s="977" t="s">
        <v>1099</v>
      </c>
      <c r="D66" s="115"/>
      <c r="E66" s="978">
        <v>0</v>
      </c>
      <c r="F66" s="743">
        <f t="shared" ref="F66:F84" si="0">$L$36</f>
        <v>5.033592829299495E-2</v>
      </c>
      <c r="G66" s="117">
        <f t="shared" ref="G66:G84" si="1">E66*F66</f>
        <v>0</v>
      </c>
      <c r="H66" s="978">
        <v>0</v>
      </c>
      <c r="I66" s="743">
        <f>$L$46</f>
        <v>0.10512998534360252</v>
      </c>
      <c r="J66" s="117">
        <f>H66*I66</f>
        <v>0</v>
      </c>
      <c r="K66" s="985">
        <v>0</v>
      </c>
      <c r="L66" s="117">
        <f>G66+J66+K66</f>
        <v>0</v>
      </c>
      <c r="M66" s="985">
        <v>0</v>
      </c>
      <c r="N66" s="511">
        <f>+'2-Incentive ROE'!K$40*'1-Project Rev Req'!M66/100</f>
        <v>0</v>
      </c>
      <c r="O66" s="511">
        <f>+L66+N66</f>
        <v>0</v>
      </c>
      <c r="P66" s="985">
        <v>0</v>
      </c>
      <c r="Q66" s="451">
        <f t="shared" ref="Q66:Q84" si="2">+L66+N66-P66</f>
        <v>0</v>
      </c>
      <c r="R66" s="983">
        <f>'3-Project True-up'!$K$20</f>
        <v>0</v>
      </c>
      <c r="S66" s="451">
        <f>+Q66+R66</f>
        <v>0</v>
      </c>
      <c r="V66" s="1089"/>
    </row>
    <row r="67" spans="1:25">
      <c r="A67" s="986"/>
      <c r="B67" s="113"/>
      <c r="C67" s="977"/>
      <c r="D67" s="115"/>
      <c r="E67" s="116"/>
      <c r="F67" s="54">
        <f t="shared" si="0"/>
        <v>5.033592829299495E-2</v>
      </c>
      <c r="G67" s="117">
        <f t="shared" si="1"/>
        <v>0</v>
      </c>
      <c r="H67" s="116"/>
      <c r="I67" s="54">
        <f t="shared" ref="I67:I84" si="3">$L$46</f>
        <v>0.10512998534360252</v>
      </c>
      <c r="J67" s="117">
        <f t="shared" ref="J67:J84" si="4">H67*I67</f>
        <v>0</v>
      </c>
      <c r="K67" s="983"/>
      <c r="L67" s="117">
        <f t="shared" ref="L67:L84" si="5">G67+J67+K67</f>
        <v>0</v>
      </c>
      <c r="M67" s="983"/>
      <c r="N67" s="511">
        <f>+'2-Incentive ROE'!K$40*'1-Project Rev Req'!M67/100</f>
        <v>0</v>
      </c>
      <c r="O67" s="511">
        <f t="shared" ref="O67:O84" si="6">+L67+N67</f>
        <v>0</v>
      </c>
      <c r="P67" s="983"/>
      <c r="Q67" s="451">
        <f t="shared" si="2"/>
        <v>0</v>
      </c>
      <c r="R67" s="983"/>
      <c r="S67" s="451">
        <f>+Q67+R67</f>
        <v>0</v>
      </c>
    </row>
    <row r="68" spans="1:25">
      <c r="A68" s="986"/>
      <c r="B68" s="113"/>
      <c r="C68" s="979" t="s">
        <v>1100</v>
      </c>
      <c r="D68" s="115"/>
      <c r="E68" s="116"/>
      <c r="F68" s="54">
        <f t="shared" si="0"/>
        <v>5.033592829299495E-2</v>
      </c>
      <c r="G68" s="117">
        <f t="shared" si="1"/>
        <v>0</v>
      </c>
      <c r="H68" s="116"/>
      <c r="I68" s="54">
        <f t="shared" si="3"/>
        <v>0.10512998534360252</v>
      </c>
      <c r="J68" s="117">
        <f>H68*I68</f>
        <v>0</v>
      </c>
      <c r="K68" s="983"/>
      <c r="L68" s="117">
        <f>G68+J68+K68</f>
        <v>0</v>
      </c>
      <c r="M68" s="983"/>
      <c r="N68" s="511">
        <f>+'2-Incentive ROE'!K$40*'1-Project Rev Req'!M68/100</f>
        <v>0</v>
      </c>
      <c r="O68" s="511">
        <f t="shared" si="6"/>
        <v>0</v>
      </c>
      <c r="P68" s="983"/>
      <c r="Q68" s="451">
        <f t="shared" si="2"/>
        <v>0</v>
      </c>
      <c r="R68" s="983"/>
      <c r="S68" s="451">
        <f>+Q68+R68</f>
        <v>0</v>
      </c>
    </row>
    <row r="69" spans="1:25">
      <c r="A69" s="986" t="s">
        <v>644</v>
      </c>
      <c r="B69" s="113"/>
      <c r="C69" s="977" t="s">
        <v>1101</v>
      </c>
      <c r="D69" s="115"/>
      <c r="E69" s="116">
        <v>0</v>
      </c>
      <c r="F69" s="54">
        <f t="shared" si="0"/>
        <v>5.033592829299495E-2</v>
      </c>
      <c r="G69" s="117">
        <f t="shared" si="1"/>
        <v>0</v>
      </c>
      <c r="H69" s="116">
        <v>0</v>
      </c>
      <c r="I69" s="54">
        <f t="shared" si="3"/>
        <v>0.10512998534360252</v>
      </c>
      <c r="J69" s="117">
        <f t="shared" si="4"/>
        <v>0</v>
      </c>
      <c r="K69" s="985"/>
      <c r="L69" s="117">
        <f t="shared" si="5"/>
        <v>0</v>
      </c>
      <c r="M69" s="985">
        <v>0</v>
      </c>
      <c r="N69" s="511">
        <f>+'2-Incentive ROE'!K$40*'1-Project Rev Req'!M69/100</f>
        <v>0</v>
      </c>
      <c r="O69" s="511">
        <f t="shared" si="6"/>
        <v>0</v>
      </c>
      <c r="P69" s="985">
        <v>0</v>
      </c>
      <c r="Q69" s="451">
        <f t="shared" si="2"/>
        <v>0</v>
      </c>
      <c r="R69" s="985">
        <f>'3-Project True-up'!$K$22</f>
        <v>0</v>
      </c>
      <c r="S69" s="451">
        <f>+Q69+R69</f>
        <v>0</v>
      </c>
    </row>
    <row r="70" spans="1:25">
      <c r="A70" s="986"/>
      <c r="B70" s="113"/>
      <c r="C70" s="977"/>
      <c r="D70" s="115"/>
      <c r="E70" s="116"/>
      <c r="F70" s="54">
        <f t="shared" si="0"/>
        <v>5.033592829299495E-2</v>
      </c>
      <c r="G70" s="117">
        <f t="shared" si="1"/>
        <v>0</v>
      </c>
      <c r="H70" s="116"/>
      <c r="I70" s="54">
        <f t="shared" si="3"/>
        <v>0.10512998534360252</v>
      </c>
      <c r="J70" s="117">
        <f t="shared" si="4"/>
        <v>0</v>
      </c>
      <c r="K70" s="985"/>
      <c r="L70" s="117">
        <f t="shared" si="5"/>
        <v>0</v>
      </c>
      <c r="M70" s="985"/>
      <c r="N70" s="511">
        <f>+'2-Incentive ROE'!K$40*'1-Project Rev Req'!M70/100</f>
        <v>0</v>
      </c>
      <c r="O70" s="511">
        <f t="shared" si="6"/>
        <v>0</v>
      </c>
      <c r="P70" s="985"/>
      <c r="Q70" s="451">
        <f t="shared" si="2"/>
        <v>0</v>
      </c>
      <c r="R70" s="985"/>
      <c r="S70" s="451">
        <f>+Q70+R70</f>
        <v>0</v>
      </c>
    </row>
    <row r="71" spans="1:25">
      <c r="A71" s="986"/>
      <c r="B71" s="113"/>
      <c r="C71" s="980" t="s">
        <v>1102</v>
      </c>
      <c r="D71" s="115"/>
      <c r="E71" s="116"/>
      <c r="F71" s="54">
        <f t="shared" si="0"/>
        <v>5.033592829299495E-2</v>
      </c>
      <c r="G71" s="117">
        <f t="shared" si="1"/>
        <v>0</v>
      </c>
      <c r="H71" s="116"/>
      <c r="I71" s="54">
        <f t="shared" si="3"/>
        <v>0.10512998534360252</v>
      </c>
      <c r="J71" s="117">
        <f t="shared" si="4"/>
        <v>0</v>
      </c>
      <c r="K71" s="983"/>
      <c r="L71" s="117">
        <f t="shared" si="5"/>
        <v>0</v>
      </c>
      <c r="M71" s="983"/>
      <c r="N71" s="511">
        <f>+'2-Incentive ROE'!K$40*'1-Project Rev Req'!M71/100</f>
        <v>0</v>
      </c>
      <c r="O71" s="511">
        <f t="shared" si="6"/>
        <v>0</v>
      </c>
      <c r="P71" s="983"/>
      <c r="Q71" s="451">
        <f t="shared" si="2"/>
        <v>0</v>
      </c>
      <c r="R71" s="983"/>
      <c r="S71" s="451">
        <f t="shared" ref="S71:S85" si="7">L71+R71</f>
        <v>0</v>
      </c>
    </row>
    <row r="72" spans="1:25">
      <c r="A72" s="986" t="s">
        <v>645</v>
      </c>
      <c r="B72" s="113"/>
      <c r="C72" s="977" t="s">
        <v>1103</v>
      </c>
      <c r="D72" s="115"/>
      <c r="E72" s="116">
        <v>0</v>
      </c>
      <c r="F72" s="54">
        <f t="shared" si="0"/>
        <v>5.033592829299495E-2</v>
      </c>
      <c r="G72" s="117">
        <f t="shared" si="1"/>
        <v>0</v>
      </c>
      <c r="H72" s="116">
        <v>0</v>
      </c>
      <c r="I72" s="54">
        <f t="shared" si="3"/>
        <v>0.10512998534360252</v>
      </c>
      <c r="J72" s="117">
        <f t="shared" si="4"/>
        <v>0</v>
      </c>
      <c r="K72" s="985">
        <v>0</v>
      </c>
      <c r="L72" s="117">
        <f t="shared" si="5"/>
        <v>0</v>
      </c>
      <c r="M72" s="985">
        <v>0</v>
      </c>
      <c r="N72" s="511">
        <f>+'2-Incentive ROE'!K$40*'1-Project Rev Req'!M72/100</f>
        <v>0</v>
      </c>
      <c r="O72" s="511">
        <f t="shared" si="6"/>
        <v>0</v>
      </c>
      <c r="P72" s="985">
        <v>0</v>
      </c>
      <c r="Q72" s="451">
        <f t="shared" si="2"/>
        <v>0</v>
      </c>
      <c r="R72" s="983">
        <f>'3-Project True-up'!$K$24</f>
        <v>0</v>
      </c>
      <c r="S72" s="451">
        <f t="shared" si="7"/>
        <v>0</v>
      </c>
    </row>
    <row r="73" spans="1:25">
      <c r="A73" s="986"/>
      <c r="B73" s="113"/>
      <c r="C73" s="977"/>
      <c r="D73" s="118"/>
      <c r="E73" s="116"/>
      <c r="F73" s="54">
        <f t="shared" si="0"/>
        <v>5.033592829299495E-2</v>
      </c>
      <c r="G73" s="117">
        <f t="shared" si="1"/>
        <v>0</v>
      </c>
      <c r="H73" s="116"/>
      <c r="I73" s="54">
        <f t="shared" si="3"/>
        <v>0.10512998534360252</v>
      </c>
      <c r="J73" s="117">
        <f t="shared" si="4"/>
        <v>0</v>
      </c>
      <c r="K73" s="983"/>
      <c r="L73" s="117">
        <f t="shared" si="5"/>
        <v>0</v>
      </c>
      <c r="M73" s="983"/>
      <c r="N73" s="511">
        <f>+'2-Incentive ROE'!K$40*'1-Project Rev Req'!M73/100</f>
        <v>0</v>
      </c>
      <c r="O73" s="511">
        <f t="shared" si="6"/>
        <v>0</v>
      </c>
      <c r="P73" s="983"/>
      <c r="Q73" s="451">
        <f t="shared" si="2"/>
        <v>0</v>
      </c>
      <c r="R73" s="983"/>
      <c r="S73" s="451">
        <f t="shared" si="7"/>
        <v>0</v>
      </c>
    </row>
    <row r="74" spans="1:25">
      <c r="A74" s="986"/>
      <c r="B74" s="113"/>
      <c r="C74" s="979" t="s">
        <v>1104</v>
      </c>
      <c r="D74" s="115"/>
      <c r="E74" s="116"/>
      <c r="F74" s="54">
        <f t="shared" si="0"/>
        <v>5.033592829299495E-2</v>
      </c>
      <c r="G74" s="117">
        <f t="shared" si="1"/>
        <v>0</v>
      </c>
      <c r="H74" s="116"/>
      <c r="I74" s="54">
        <f t="shared" si="3"/>
        <v>0.10512998534360252</v>
      </c>
      <c r="J74" s="117">
        <f t="shared" si="4"/>
        <v>0</v>
      </c>
      <c r="K74" s="983"/>
      <c r="L74" s="117">
        <f t="shared" si="5"/>
        <v>0</v>
      </c>
      <c r="M74" s="983"/>
      <c r="N74" s="511">
        <f>+'2-Incentive ROE'!K$40*'1-Project Rev Req'!M74/100</f>
        <v>0</v>
      </c>
      <c r="O74" s="511">
        <f t="shared" si="6"/>
        <v>0</v>
      </c>
      <c r="P74" s="983"/>
      <c r="Q74" s="451">
        <f t="shared" si="2"/>
        <v>0</v>
      </c>
      <c r="R74" s="983"/>
      <c r="S74" s="451">
        <f t="shared" si="7"/>
        <v>0</v>
      </c>
    </row>
    <row r="75" spans="1:25">
      <c r="A75" s="986" t="s">
        <v>1108</v>
      </c>
      <c r="B75" s="113"/>
      <c r="C75" s="977" t="s">
        <v>1105</v>
      </c>
      <c r="D75" s="115"/>
      <c r="E75" s="116">
        <v>15044606.367692305</v>
      </c>
      <c r="F75" s="54">
        <f t="shared" si="0"/>
        <v>5.033592829299495E-2</v>
      </c>
      <c r="G75" s="451">
        <f t="shared" si="1"/>
        <v>757284.22732049506</v>
      </c>
      <c r="H75" s="116">
        <v>13760486.895384643</v>
      </c>
      <c r="I75" s="54">
        <f t="shared" si="3"/>
        <v>0.10512998534360252</v>
      </c>
      <c r="J75" s="451">
        <f t="shared" si="4"/>
        <v>1446639.785632622</v>
      </c>
      <c r="K75" s="983">
        <f>(E75/$E$86)*'5-P3 Support'!$M$24</f>
        <v>131949.84165999093</v>
      </c>
      <c r="L75" s="451">
        <f t="shared" si="5"/>
        <v>2335873.8546131081</v>
      </c>
      <c r="M75" s="983"/>
      <c r="N75" s="511">
        <f>+'2-Incentive ROE'!K$40*'1-Project Rev Req'!M75/100</f>
        <v>0</v>
      </c>
      <c r="O75" s="451">
        <f t="shared" si="6"/>
        <v>2335873.8546131081</v>
      </c>
      <c r="P75" s="983"/>
      <c r="Q75" s="451">
        <f t="shared" si="2"/>
        <v>2335873.8546131081</v>
      </c>
      <c r="R75" s="1101">
        <f>'3-Project True-up'!$K$26</f>
        <v>-344848.66010569822</v>
      </c>
      <c r="S75" s="451">
        <f t="shared" si="7"/>
        <v>1991025.1945074098</v>
      </c>
      <c r="V75" s="1089"/>
      <c r="X75" s="750"/>
      <c r="Y75" s="750"/>
    </row>
    <row r="76" spans="1:25">
      <c r="A76" s="986"/>
      <c r="B76" s="113"/>
      <c r="C76" s="977"/>
      <c r="D76" s="115"/>
      <c r="E76" s="116"/>
      <c r="F76" s="54">
        <f t="shared" si="0"/>
        <v>5.033592829299495E-2</v>
      </c>
      <c r="G76" s="117">
        <f t="shared" si="1"/>
        <v>0</v>
      </c>
      <c r="H76" s="116"/>
      <c r="I76" s="54">
        <f t="shared" si="3"/>
        <v>0.10512998534360252</v>
      </c>
      <c r="J76" s="117">
        <f t="shared" si="4"/>
        <v>0</v>
      </c>
      <c r="K76" s="985"/>
      <c r="L76" s="117">
        <f t="shared" si="5"/>
        <v>0</v>
      </c>
      <c r="M76" s="985"/>
      <c r="N76" s="511">
        <f>+'2-Incentive ROE'!K$40*'1-Project Rev Req'!M76/100</f>
        <v>0</v>
      </c>
      <c r="O76" s="511">
        <f t="shared" si="6"/>
        <v>0</v>
      </c>
      <c r="P76" s="985"/>
      <c r="Q76" s="451">
        <f t="shared" si="2"/>
        <v>0</v>
      </c>
      <c r="R76" s="983"/>
      <c r="S76" s="451">
        <f t="shared" si="7"/>
        <v>0</v>
      </c>
    </row>
    <row r="77" spans="1:25">
      <c r="A77" s="986"/>
      <c r="B77" s="113"/>
      <c r="C77" s="980" t="s">
        <v>1106</v>
      </c>
      <c r="D77" s="115"/>
      <c r="E77" s="978"/>
      <c r="F77" s="54">
        <f t="shared" si="0"/>
        <v>5.033592829299495E-2</v>
      </c>
      <c r="G77" s="117">
        <f t="shared" si="1"/>
        <v>0</v>
      </c>
      <c r="H77" s="116"/>
      <c r="I77" s="54">
        <f t="shared" si="3"/>
        <v>0.10512998534360252</v>
      </c>
      <c r="J77" s="117">
        <f t="shared" si="4"/>
        <v>0</v>
      </c>
      <c r="K77" s="983"/>
      <c r="L77" s="117">
        <f t="shared" si="5"/>
        <v>0</v>
      </c>
      <c r="M77" s="983"/>
      <c r="N77" s="511">
        <f>+'2-Incentive ROE'!K$40*'1-Project Rev Req'!M77/100</f>
        <v>0</v>
      </c>
      <c r="O77" s="511">
        <f t="shared" si="6"/>
        <v>0</v>
      </c>
      <c r="P77" s="983"/>
      <c r="Q77" s="451">
        <f t="shared" si="2"/>
        <v>0</v>
      </c>
      <c r="R77" s="983"/>
      <c r="S77" s="451">
        <f t="shared" si="7"/>
        <v>0</v>
      </c>
    </row>
    <row r="78" spans="1:25">
      <c r="A78" s="986" t="s">
        <v>1109</v>
      </c>
      <c r="B78" s="113"/>
      <c r="C78" s="977" t="s">
        <v>1107</v>
      </c>
      <c r="D78" s="982"/>
      <c r="E78" s="983">
        <v>3067662.0099999988</v>
      </c>
      <c r="F78" s="54">
        <f t="shared" si="0"/>
        <v>5.033592829299495E-2</v>
      </c>
      <c r="G78" s="451">
        <f t="shared" si="1"/>
        <v>154413.61496250471</v>
      </c>
      <c r="H78" s="978">
        <v>2861687.9469230766</v>
      </c>
      <c r="I78" s="54">
        <f t="shared" si="3"/>
        <v>0.10512998534360252</v>
      </c>
      <c r="J78" s="451">
        <f t="shared" si="4"/>
        <v>300849.21191798704</v>
      </c>
      <c r="K78" s="985">
        <f>(E78/$E$86)*'5-P3 Support'!$M$24</f>
        <v>26905.158340009017</v>
      </c>
      <c r="L78" s="451">
        <f t="shared" si="5"/>
        <v>482167.98522050073</v>
      </c>
      <c r="M78" s="985">
        <v>0</v>
      </c>
      <c r="N78" s="511">
        <f>+'2-Incentive ROE'!K$40*'1-Project Rev Req'!M78/100</f>
        <v>0</v>
      </c>
      <c r="O78" s="451">
        <f t="shared" si="6"/>
        <v>482167.98522050073</v>
      </c>
      <c r="P78" s="985">
        <v>0</v>
      </c>
      <c r="Q78" s="451">
        <f t="shared" si="2"/>
        <v>482167.98522050073</v>
      </c>
      <c r="R78" s="983">
        <f>'3-Project True-up'!K28</f>
        <v>-69448.269011968121</v>
      </c>
      <c r="S78" s="451">
        <f t="shared" si="7"/>
        <v>412719.71620853263</v>
      </c>
    </row>
    <row r="79" spans="1:25">
      <c r="A79" s="986"/>
      <c r="B79" s="113"/>
      <c r="C79" s="977"/>
      <c r="D79" s="982"/>
      <c r="E79" s="983"/>
      <c r="F79" s="54">
        <f t="shared" si="0"/>
        <v>5.033592829299495E-2</v>
      </c>
      <c r="G79" s="117">
        <f t="shared" si="1"/>
        <v>0</v>
      </c>
      <c r="H79" s="983"/>
      <c r="I79" s="54">
        <f t="shared" si="3"/>
        <v>0.10512998534360252</v>
      </c>
      <c r="J79" s="117">
        <f t="shared" si="4"/>
        <v>0</v>
      </c>
      <c r="K79" s="985"/>
      <c r="L79" s="117">
        <f t="shared" si="5"/>
        <v>0</v>
      </c>
      <c r="M79" s="985"/>
      <c r="N79" s="511">
        <f>+'2-Incentive ROE'!K$40*'1-Project Rev Req'!M79/100</f>
        <v>0</v>
      </c>
      <c r="O79" s="511">
        <f t="shared" si="6"/>
        <v>0</v>
      </c>
      <c r="P79" s="985"/>
      <c r="Q79" s="451">
        <f t="shared" si="2"/>
        <v>0</v>
      </c>
      <c r="R79" s="983"/>
      <c r="S79" s="451">
        <f t="shared" si="7"/>
        <v>0</v>
      </c>
    </row>
    <row r="80" spans="1:25">
      <c r="A80" s="986"/>
      <c r="B80" s="113"/>
      <c r="C80" s="977"/>
      <c r="D80" s="982"/>
      <c r="E80" s="983"/>
      <c r="F80" s="54">
        <f t="shared" si="0"/>
        <v>5.033592829299495E-2</v>
      </c>
      <c r="G80" s="117">
        <f t="shared" si="1"/>
        <v>0</v>
      </c>
      <c r="H80" s="983"/>
      <c r="I80" s="54">
        <f t="shared" si="3"/>
        <v>0.10512998534360252</v>
      </c>
      <c r="J80" s="117">
        <f t="shared" si="4"/>
        <v>0</v>
      </c>
      <c r="K80" s="983"/>
      <c r="L80" s="117">
        <f t="shared" si="5"/>
        <v>0</v>
      </c>
      <c r="M80" s="983"/>
      <c r="N80" s="511">
        <f>+'2-Incentive ROE'!K$40*'1-Project Rev Req'!M80/100</f>
        <v>0</v>
      </c>
      <c r="O80" s="511">
        <f t="shared" si="6"/>
        <v>0</v>
      </c>
      <c r="P80" s="983"/>
      <c r="Q80" s="451">
        <f t="shared" si="2"/>
        <v>0</v>
      </c>
      <c r="R80" s="983"/>
      <c r="S80" s="451">
        <f t="shared" si="7"/>
        <v>0</v>
      </c>
    </row>
    <row r="81" spans="1:20">
      <c r="A81" s="986"/>
      <c r="C81" s="980"/>
      <c r="D81" s="984"/>
      <c r="E81" s="983"/>
      <c r="F81" s="54">
        <f t="shared" si="0"/>
        <v>5.033592829299495E-2</v>
      </c>
      <c r="G81" s="117">
        <f t="shared" si="1"/>
        <v>0</v>
      </c>
      <c r="H81" s="983"/>
      <c r="I81" s="54">
        <f t="shared" si="3"/>
        <v>0.10512998534360252</v>
      </c>
      <c r="J81" s="117">
        <f t="shared" si="4"/>
        <v>0</v>
      </c>
      <c r="K81" s="983"/>
      <c r="L81" s="117">
        <f t="shared" si="5"/>
        <v>0</v>
      </c>
      <c r="M81" s="983"/>
      <c r="N81" s="511">
        <f>+'2-Incentive ROE'!K$40*'1-Project Rev Req'!M81/100</f>
        <v>0</v>
      </c>
      <c r="O81" s="511">
        <f t="shared" si="6"/>
        <v>0</v>
      </c>
      <c r="P81" s="983"/>
      <c r="Q81" s="451">
        <f t="shared" si="2"/>
        <v>0</v>
      </c>
      <c r="R81" s="983"/>
      <c r="S81" s="451">
        <f t="shared" si="7"/>
        <v>0</v>
      </c>
    </row>
    <row r="82" spans="1:20">
      <c r="A82" s="986" t="s">
        <v>1110</v>
      </c>
      <c r="C82" s="981"/>
      <c r="D82" s="984"/>
      <c r="E82" s="985"/>
      <c r="F82" s="54">
        <f t="shared" si="0"/>
        <v>5.033592829299495E-2</v>
      </c>
      <c r="G82" s="117">
        <f t="shared" si="1"/>
        <v>0</v>
      </c>
      <c r="H82" s="985"/>
      <c r="I82" s="54">
        <f t="shared" si="3"/>
        <v>0.10512998534360252</v>
      </c>
      <c r="J82" s="117">
        <f t="shared" si="4"/>
        <v>0</v>
      </c>
      <c r="K82" s="985"/>
      <c r="L82" s="117">
        <f t="shared" si="5"/>
        <v>0</v>
      </c>
      <c r="M82" s="985">
        <v>0</v>
      </c>
      <c r="N82" s="511">
        <f>+'2-Incentive ROE'!K$40*'1-Project Rev Req'!M82/100</f>
        <v>0</v>
      </c>
      <c r="O82" s="511">
        <f t="shared" si="6"/>
        <v>0</v>
      </c>
      <c r="P82" s="985">
        <v>0</v>
      </c>
      <c r="Q82" s="451">
        <f t="shared" si="2"/>
        <v>0</v>
      </c>
      <c r="R82" s="983">
        <v>0</v>
      </c>
      <c r="S82" s="451">
        <f t="shared" si="7"/>
        <v>0</v>
      </c>
    </row>
    <row r="83" spans="1:20">
      <c r="A83" s="119"/>
      <c r="C83" s="984"/>
      <c r="D83" s="984"/>
      <c r="E83" s="983"/>
      <c r="F83" s="54">
        <f t="shared" si="0"/>
        <v>5.033592829299495E-2</v>
      </c>
      <c r="G83" s="117">
        <f t="shared" si="1"/>
        <v>0</v>
      </c>
      <c r="H83" s="116"/>
      <c r="I83" s="54">
        <f t="shared" si="3"/>
        <v>0.10512998534360252</v>
      </c>
      <c r="J83" s="117">
        <f t="shared" si="4"/>
        <v>0</v>
      </c>
      <c r="K83" s="116"/>
      <c r="L83" s="117">
        <f t="shared" si="5"/>
        <v>0</v>
      </c>
      <c r="M83" s="116"/>
      <c r="N83" s="511">
        <f>+'2-Incentive ROE'!K$40*'1-Project Rev Req'!M83/100</f>
        <v>0</v>
      </c>
      <c r="O83" s="511">
        <f t="shared" si="6"/>
        <v>0</v>
      </c>
      <c r="P83" s="116"/>
      <c r="Q83" s="451">
        <f t="shared" si="2"/>
        <v>0</v>
      </c>
      <c r="R83" s="983"/>
      <c r="S83" s="451">
        <f t="shared" si="7"/>
        <v>0</v>
      </c>
    </row>
    <row r="84" spans="1:20">
      <c r="A84" s="119"/>
      <c r="C84" s="984"/>
      <c r="D84" s="984"/>
      <c r="E84" s="983"/>
      <c r="F84" s="54">
        <f t="shared" si="0"/>
        <v>5.033592829299495E-2</v>
      </c>
      <c r="G84" s="117">
        <f t="shared" si="1"/>
        <v>0</v>
      </c>
      <c r="H84" s="116"/>
      <c r="I84" s="54">
        <f t="shared" si="3"/>
        <v>0.10512998534360252</v>
      </c>
      <c r="J84" s="117">
        <f t="shared" si="4"/>
        <v>0</v>
      </c>
      <c r="K84" s="116"/>
      <c r="L84" s="117">
        <f t="shared" si="5"/>
        <v>0</v>
      </c>
      <c r="M84" s="508"/>
      <c r="N84" s="511">
        <f>+'2-Incentive ROE'!K$40*'1-Project Rev Req'!M84/100</f>
        <v>0</v>
      </c>
      <c r="O84" s="511">
        <f t="shared" si="6"/>
        <v>0</v>
      </c>
      <c r="P84" s="508"/>
      <c r="Q84" s="451">
        <f t="shared" si="2"/>
        <v>0</v>
      </c>
      <c r="R84" s="983"/>
      <c r="S84" s="451">
        <f t="shared" si="7"/>
        <v>0</v>
      </c>
    </row>
    <row r="85" spans="1:20">
      <c r="A85" s="120"/>
      <c r="B85" s="50"/>
      <c r="C85" s="50"/>
      <c r="D85" s="50"/>
      <c r="E85" s="50"/>
      <c r="F85" s="50"/>
      <c r="G85" s="51"/>
      <c r="H85" s="50"/>
      <c r="I85" s="50"/>
      <c r="J85" s="51"/>
      <c r="K85" s="50"/>
      <c r="L85" s="52"/>
      <c r="M85" s="509"/>
      <c r="N85" s="289"/>
      <c r="O85" s="289"/>
      <c r="P85" s="290"/>
      <c r="Q85" s="289"/>
      <c r="R85" s="50"/>
      <c r="S85" s="452">
        <f t="shared" si="7"/>
        <v>0</v>
      </c>
    </row>
    <row r="86" spans="1:20">
      <c r="A86" s="65" t="s">
        <v>265</v>
      </c>
      <c r="B86" s="89"/>
      <c r="C86" s="66" t="s">
        <v>251</v>
      </c>
      <c r="D86" s="66"/>
      <c r="E86" s="121">
        <f>SUM(E66:E84)</f>
        <v>18112268.377692305</v>
      </c>
      <c r="F86" s="56"/>
      <c r="G86" s="22"/>
      <c r="H86" s="121">
        <f>SUM(H66:H84)</f>
        <v>16622174.84230772</v>
      </c>
      <c r="I86" s="22"/>
      <c r="J86" s="22"/>
      <c r="K86" s="121">
        <f>SUM(K66:K84)</f>
        <v>158854.99999999994</v>
      </c>
      <c r="L86" s="54"/>
      <c r="M86" s="121">
        <f>SUM(M66:M84)</f>
        <v>0</v>
      </c>
      <c r="N86" s="53"/>
      <c r="O86" s="53"/>
      <c r="P86" s="121">
        <f>SUM(P66:P84)</f>
        <v>0</v>
      </c>
      <c r="Q86" s="53"/>
      <c r="R86" s="121">
        <f>SUM(R66:R84)</f>
        <v>-414296.92911766632</v>
      </c>
      <c r="S86" s="53">
        <f t="shared" ref="S86" si="8">SUM(S66:S85)</f>
        <v>2403744.9107159423</v>
      </c>
    </row>
    <row r="87" spans="1:20">
      <c r="E87" s="1117"/>
      <c r="F87" s="53"/>
      <c r="G87" s="53"/>
      <c r="H87" s="53"/>
      <c r="I87" s="53"/>
      <c r="J87" s="53"/>
      <c r="K87" s="53"/>
      <c r="L87" s="54"/>
    </row>
    <row r="88" spans="1:20">
      <c r="A88" s="122"/>
      <c r="E88" s="751"/>
      <c r="F88" s="53"/>
      <c r="G88" s="53"/>
      <c r="H88" s="1090"/>
      <c r="I88" s="53"/>
      <c r="J88" s="53"/>
      <c r="K88" s="53"/>
      <c r="L88" s="54"/>
      <c r="M88" s="93"/>
      <c r="N88" s="93"/>
      <c r="O88" s="93"/>
      <c r="T88" s="751"/>
    </row>
    <row r="89" spans="1:20">
      <c r="E89" s="750"/>
      <c r="K89" s="55"/>
      <c r="L89" s="55"/>
      <c r="M89" s="55"/>
      <c r="N89" s="55"/>
      <c r="O89" s="55"/>
      <c r="T89" s="751"/>
    </row>
    <row r="90" spans="1:20">
      <c r="E90" s="750"/>
      <c r="K90" s="55"/>
      <c r="L90" s="55"/>
      <c r="M90" s="55"/>
      <c r="N90" s="55"/>
      <c r="O90" s="55"/>
      <c r="T90" s="751"/>
    </row>
    <row r="91" spans="1:20">
      <c r="A91" s="25" t="s">
        <v>73</v>
      </c>
      <c r="T91" s="751"/>
    </row>
    <row r="92" spans="1:20" ht="13.5" thickBot="1">
      <c r="A92" s="123" t="s">
        <v>74</v>
      </c>
      <c r="T92" s="751"/>
    </row>
    <row r="93" spans="1:20">
      <c r="A93" s="124" t="s">
        <v>75</v>
      </c>
      <c r="C93" s="1390" t="s">
        <v>719</v>
      </c>
      <c r="D93" s="1390"/>
      <c r="E93" s="1390"/>
      <c r="F93" s="1390"/>
      <c r="G93" s="1390"/>
      <c r="H93" s="1390"/>
      <c r="I93" s="1390"/>
      <c r="J93" s="1390"/>
      <c r="K93" s="1390"/>
      <c r="L93" s="1390"/>
      <c r="M93" s="1390"/>
      <c r="N93" s="1390"/>
      <c r="O93" s="1390"/>
      <c r="P93" s="1390"/>
      <c r="Q93" s="1390"/>
      <c r="T93" s="751"/>
    </row>
    <row r="94" spans="1:20">
      <c r="A94" s="124" t="s">
        <v>76</v>
      </c>
      <c r="C94" s="1390" t="s">
        <v>672</v>
      </c>
      <c r="D94" s="1390"/>
      <c r="E94" s="1390"/>
      <c r="F94" s="1390"/>
      <c r="G94" s="1390"/>
      <c r="H94" s="1390"/>
      <c r="I94" s="1390"/>
      <c r="J94" s="1390"/>
      <c r="K94" s="1390"/>
      <c r="L94" s="1390"/>
      <c r="M94" s="1390"/>
      <c r="N94" s="1390"/>
      <c r="O94" s="1390"/>
      <c r="P94" s="1390"/>
      <c r="Q94" s="1390"/>
    </row>
    <row r="95" spans="1:20">
      <c r="A95" s="124" t="s">
        <v>77</v>
      </c>
      <c r="C95" s="1391" t="s">
        <v>692</v>
      </c>
      <c r="D95" s="1391"/>
      <c r="E95" s="1391"/>
      <c r="F95" s="1391"/>
      <c r="G95" s="1391"/>
      <c r="H95" s="1391"/>
      <c r="I95" s="1391"/>
      <c r="J95" s="1391"/>
      <c r="K95" s="1391"/>
      <c r="L95" s="1391"/>
      <c r="M95" s="1391"/>
      <c r="N95" s="1391"/>
      <c r="O95" s="1391"/>
      <c r="P95" s="1391"/>
      <c r="Q95" s="1391"/>
    </row>
    <row r="96" spans="1:20">
      <c r="C96" s="25" t="s">
        <v>675</v>
      </c>
    </row>
    <row r="97" spans="1:17">
      <c r="A97" s="124" t="s">
        <v>78</v>
      </c>
      <c r="C97" s="1391" t="s">
        <v>864</v>
      </c>
      <c r="D97" s="1391"/>
      <c r="E97" s="1391"/>
      <c r="F97" s="1391"/>
      <c r="G97" s="1391"/>
      <c r="H97" s="1391"/>
      <c r="I97" s="1391"/>
      <c r="J97" s="1391"/>
      <c r="K97" s="1391"/>
      <c r="L97" s="1391"/>
      <c r="M97" s="1391"/>
      <c r="N97" s="1391"/>
      <c r="O97" s="1391"/>
      <c r="P97" s="1391"/>
      <c r="Q97" s="1391"/>
    </row>
    <row r="98" spans="1:17">
      <c r="A98" s="56" t="s">
        <v>79</v>
      </c>
      <c r="C98" s="1389" t="s">
        <v>674</v>
      </c>
      <c r="D98" s="1389"/>
      <c r="E98" s="1389"/>
      <c r="F98" s="1389"/>
      <c r="G98" s="1389"/>
      <c r="H98" s="1389"/>
      <c r="I98" s="1389"/>
      <c r="J98" s="1389"/>
      <c r="K98" s="1389"/>
      <c r="L98" s="1389"/>
      <c r="M98" s="1389"/>
      <c r="N98" s="1389"/>
      <c r="O98" s="1389"/>
      <c r="P98" s="1389"/>
      <c r="Q98" s="1389"/>
    </row>
    <row r="99" spans="1:17">
      <c r="A99" s="56" t="s">
        <v>80</v>
      </c>
      <c r="C99" s="1389" t="s">
        <v>889</v>
      </c>
      <c r="D99" s="1389"/>
      <c r="E99" s="1389"/>
      <c r="F99" s="1389"/>
      <c r="G99" s="1389"/>
      <c r="H99" s="1389"/>
      <c r="I99" s="1389"/>
      <c r="J99" s="1389"/>
      <c r="K99" s="1389"/>
      <c r="L99" s="1389"/>
      <c r="M99" s="1389"/>
      <c r="N99" s="1389"/>
      <c r="O99" s="1389"/>
      <c r="P99" s="1389"/>
      <c r="Q99" s="1389"/>
    </row>
    <row r="100" spans="1:17">
      <c r="A100" s="56" t="s">
        <v>81</v>
      </c>
      <c r="C100" s="1389" t="s">
        <v>720</v>
      </c>
      <c r="D100" s="1389"/>
      <c r="E100" s="1389"/>
      <c r="F100" s="1389"/>
      <c r="G100" s="1389"/>
      <c r="H100" s="1389"/>
      <c r="I100" s="1389"/>
      <c r="J100" s="1389"/>
      <c r="K100" s="1389"/>
      <c r="L100" s="1389"/>
      <c r="M100" s="1389"/>
      <c r="N100" s="1389"/>
      <c r="O100" s="1389"/>
      <c r="P100" s="1389"/>
      <c r="Q100" s="1389"/>
    </row>
    <row r="101" spans="1:17">
      <c r="A101" s="56" t="s">
        <v>83</v>
      </c>
      <c r="C101" s="1389" t="s">
        <v>721</v>
      </c>
      <c r="D101" s="1389"/>
      <c r="E101" s="1389"/>
      <c r="F101" s="1389"/>
      <c r="G101" s="1389"/>
      <c r="H101" s="1389"/>
      <c r="I101" s="1389"/>
      <c r="J101" s="1389"/>
      <c r="K101" s="1389"/>
      <c r="L101" s="1389"/>
      <c r="M101" s="1389"/>
      <c r="N101" s="1389"/>
      <c r="O101" s="1389"/>
      <c r="P101" s="1389"/>
      <c r="Q101" s="1389"/>
    </row>
    <row r="102" spans="1:17">
      <c r="A102" s="56" t="s">
        <v>84</v>
      </c>
      <c r="C102" s="25" t="s">
        <v>571</v>
      </c>
    </row>
    <row r="103" spans="1:17">
      <c r="A103" s="65" t="s">
        <v>85</v>
      </c>
      <c r="C103" s="95" t="s">
        <v>722</v>
      </c>
      <c r="D103" s="65"/>
      <c r="E103" s="56"/>
      <c r="F103" s="56"/>
      <c r="G103" s="22"/>
      <c r="J103" s="80"/>
      <c r="P103" s="22"/>
      <c r="Q103" s="96"/>
    </row>
    <row r="104" spans="1:17">
      <c r="A104" s="65" t="s">
        <v>162</v>
      </c>
      <c r="C104" s="25" t="s">
        <v>563</v>
      </c>
      <c r="D104" s="65"/>
      <c r="E104" s="56"/>
      <c r="F104" s="56"/>
      <c r="G104" s="22"/>
      <c r="J104" s="80"/>
      <c r="P104" s="22"/>
      <c r="Q104" s="77"/>
    </row>
    <row r="105" spans="1:17">
      <c r="A105" s="56" t="s">
        <v>200</v>
      </c>
      <c r="C105" s="15" t="s">
        <v>581</v>
      </c>
    </row>
    <row r="106" spans="1:17">
      <c r="A106" s="56" t="s">
        <v>784</v>
      </c>
      <c r="C106" s="25" t="s">
        <v>785</v>
      </c>
    </row>
    <row r="107" spans="1:17">
      <c r="A107" s="752" t="s">
        <v>203</v>
      </c>
      <c r="C107" s="25" t="s">
        <v>867</v>
      </c>
    </row>
    <row r="108" spans="1:17">
      <c r="C108" s="25" t="s">
        <v>849</v>
      </c>
    </row>
    <row r="109" spans="1:17" ht="15.75">
      <c r="C109" s="1388"/>
      <c r="D109" s="1388"/>
      <c r="E109" s="1388"/>
      <c r="F109" s="1388"/>
      <c r="G109" s="1388"/>
    </row>
  </sheetData>
  <customSheetViews>
    <customSheetView guid="{F04A2B9A-C6FE-4FEB-AD1E-2CF9AC309BE4}" scale="50" showPageBreaks="1" printArea="1" view="pageBreakPreview">
      <selection activeCell="G20" sqref="G20"/>
      <rowBreaks count="1" manualBreakCount="1">
        <brk id="50" max="13" man="1"/>
      </rowBreaks>
      <pageMargins left="0.56999999999999995" right="0.3" top="0.77" bottom="0.75" header="0.5" footer="0.5"/>
      <printOptions horizontalCentered="1"/>
      <pageSetup scale="43" fitToHeight="0" orientation="landscape" verticalDpi="300" r:id="rId1"/>
      <headerFooter alignWithMargins="0"/>
    </customSheetView>
  </customSheetViews>
  <mergeCells count="9">
    <mergeCell ref="C109:G109"/>
    <mergeCell ref="C100:Q100"/>
    <mergeCell ref="C101:Q101"/>
    <mergeCell ref="C93:Q93"/>
    <mergeCell ref="C94:Q94"/>
    <mergeCell ref="C95:Q95"/>
    <mergeCell ref="C97:Q97"/>
    <mergeCell ref="C98:Q98"/>
    <mergeCell ref="C99:Q99"/>
  </mergeCells>
  <phoneticPr fontId="0" type="noConversion"/>
  <pageMargins left="0.25" right="0.25" top="0.75" bottom="0.75" header="0.3" footer="0.3"/>
  <pageSetup scale="41" fitToHeight="0" orientation="landscape" r:id="rId2"/>
  <rowBreaks count="1" manualBreakCount="1">
    <brk id="50" max="18" man="1"/>
  </rowBreaks>
  <customProperties>
    <customPr name="_pios_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3FCFC-0C78-45A7-AEA4-1EF3AE5C4267}">
  <sheetPr>
    <tabColor rgb="FFFFC000"/>
  </sheetPr>
  <dimension ref="A1:I87"/>
  <sheetViews>
    <sheetView topLeftCell="A6" workbookViewId="0">
      <selection activeCell="S24" sqref="S24"/>
    </sheetView>
  </sheetViews>
  <sheetFormatPr defaultRowHeight="15"/>
  <cols>
    <col min="1" max="1" width="33.44140625" style="1133" customWidth="1"/>
    <col min="2" max="2" width="8.88671875" style="1133" customWidth="1"/>
    <col min="3" max="4" width="25" style="1133" customWidth="1"/>
    <col min="5" max="5" width="0.5546875" style="1133" customWidth="1"/>
    <col min="6" max="16384" width="8.88671875" style="1133"/>
  </cols>
  <sheetData>
    <row r="1" spans="1:5">
      <c r="A1" s="1134" t="s">
        <v>1232</v>
      </c>
    </row>
    <row r="2" spans="1:5" ht="15.75">
      <c r="A2" s="1432" t="s">
        <v>1141</v>
      </c>
      <c r="B2" s="1433"/>
      <c r="C2" s="1433"/>
      <c r="D2" s="1433"/>
      <c r="E2" s="1433"/>
    </row>
    <row r="3" spans="1:5">
      <c r="A3" s="1434" t="s">
        <v>1233</v>
      </c>
      <c r="B3" s="1433"/>
      <c r="C3" s="1433"/>
      <c r="D3" s="1433"/>
      <c r="E3" s="1433"/>
    </row>
    <row r="4" spans="1:5">
      <c r="A4" s="1434" t="s">
        <v>1144</v>
      </c>
      <c r="B4" s="1433"/>
      <c r="C4" s="1433"/>
      <c r="D4" s="1433"/>
      <c r="E4" s="1433"/>
    </row>
    <row r="6" spans="1:5">
      <c r="A6" s="1133" t="s">
        <v>1142</v>
      </c>
      <c r="B6" s="1133" t="s">
        <v>1142</v>
      </c>
      <c r="C6" s="1133" t="s">
        <v>1142</v>
      </c>
      <c r="D6" s="1133" t="s">
        <v>1142</v>
      </c>
    </row>
    <row r="7" spans="1:5">
      <c r="A7" s="1133" t="s">
        <v>1142</v>
      </c>
      <c r="B7" s="1154" t="s">
        <v>1142</v>
      </c>
      <c r="C7" s="1155" t="s">
        <v>1234</v>
      </c>
      <c r="D7" s="1155" t="s">
        <v>1235</v>
      </c>
    </row>
    <row r="8" spans="1:5">
      <c r="A8" s="1133" t="s">
        <v>1142</v>
      </c>
      <c r="B8" s="1155" t="s">
        <v>1236</v>
      </c>
      <c r="C8" s="1155" t="s">
        <v>1237</v>
      </c>
      <c r="D8" s="1155" t="s">
        <v>1238</v>
      </c>
    </row>
    <row r="9" spans="1:5">
      <c r="A9" s="1139" t="s">
        <v>1239</v>
      </c>
      <c r="B9" s="1133" t="s">
        <v>1142</v>
      </c>
      <c r="C9" s="1133" t="s">
        <v>1142</v>
      </c>
      <c r="D9" s="1133" t="s">
        <v>1142</v>
      </c>
    </row>
    <row r="10" spans="1:5">
      <c r="A10" s="1145" t="s">
        <v>1240</v>
      </c>
      <c r="B10" s="1156">
        <v>5422641</v>
      </c>
      <c r="C10" s="1156">
        <v>5473709</v>
      </c>
      <c r="D10" s="1156">
        <v>-51068</v>
      </c>
    </row>
    <row r="11" spans="1:5">
      <c r="A11" s="1139" t="s">
        <v>1241</v>
      </c>
      <c r="B11" s="1146">
        <v>5422641</v>
      </c>
      <c r="C11" s="1146">
        <v>5473709</v>
      </c>
      <c r="D11" s="1146">
        <v>-51068</v>
      </c>
    </row>
    <row r="12" spans="1:5">
      <c r="A12" s="1133" t="s">
        <v>1142</v>
      </c>
      <c r="B12" s="1133" t="s">
        <v>1142</v>
      </c>
      <c r="C12" s="1133" t="s">
        <v>1142</v>
      </c>
      <c r="D12" s="1133" t="s">
        <v>1142</v>
      </c>
    </row>
    <row r="13" spans="1:5">
      <c r="A13" s="1139" t="s">
        <v>1242</v>
      </c>
      <c r="B13" s="1133" t="s">
        <v>1142</v>
      </c>
      <c r="C13" s="1133" t="s">
        <v>1142</v>
      </c>
      <c r="D13" s="1133" t="s">
        <v>1142</v>
      </c>
    </row>
    <row r="14" spans="1:5">
      <c r="A14" s="1145" t="s">
        <v>1243</v>
      </c>
      <c r="B14" s="1146">
        <v>16628</v>
      </c>
      <c r="C14" s="1146">
        <v>16282</v>
      </c>
      <c r="D14" s="1146">
        <v>346</v>
      </c>
    </row>
    <row r="15" spans="1:5">
      <c r="A15" s="1145" t="s">
        <v>1244</v>
      </c>
      <c r="B15" s="1146">
        <v>9909</v>
      </c>
      <c r="C15" s="1146">
        <v>9235</v>
      </c>
      <c r="D15" s="1146">
        <v>674</v>
      </c>
    </row>
    <row r="16" spans="1:5">
      <c r="A16" s="1145" t="s">
        <v>1245</v>
      </c>
      <c r="B16" s="1156">
        <v>-28188</v>
      </c>
      <c r="C16" s="1156">
        <v>-885979</v>
      </c>
      <c r="D16" s="1156">
        <v>857791</v>
      </c>
    </row>
    <row r="17" spans="1:9">
      <c r="A17" s="1139" t="s">
        <v>1246</v>
      </c>
      <c r="B17" s="1146">
        <v>1651</v>
      </c>
      <c r="C17" s="1146">
        <v>860462</v>
      </c>
      <c r="D17" s="1146">
        <v>-858811</v>
      </c>
    </row>
    <row r="18" spans="1:9">
      <c r="A18" s="1133" t="s">
        <v>1142</v>
      </c>
      <c r="B18" s="1133" t="s">
        <v>1142</v>
      </c>
      <c r="C18" s="1133" t="s">
        <v>1142</v>
      </c>
      <c r="D18" s="1133" t="s">
        <v>1142</v>
      </c>
    </row>
    <row r="19" spans="1:9">
      <c r="A19" s="1139" t="s">
        <v>1247</v>
      </c>
      <c r="B19" s="1133" t="s">
        <v>1142</v>
      </c>
      <c r="C19" s="1133" t="s">
        <v>1142</v>
      </c>
      <c r="D19" s="1133" t="s">
        <v>1142</v>
      </c>
      <c r="F19" s="1157" t="s">
        <v>1248</v>
      </c>
      <c r="G19" s="1157"/>
      <c r="H19" s="1157" t="s">
        <v>1249</v>
      </c>
      <c r="I19" s="1158" t="s">
        <v>1250</v>
      </c>
    </row>
    <row r="20" spans="1:9">
      <c r="A20" s="1145" t="s">
        <v>1251</v>
      </c>
      <c r="B20" s="1146">
        <v>10576</v>
      </c>
      <c r="C20" s="1146">
        <v>10576</v>
      </c>
      <c r="D20" s="1146">
        <v>0</v>
      </c>
      <c r="F20" s="1159">
        <f>C20</f>
        <v>10576</v>
      </c>
      <c r="G20" s="1160">
        <f>0.21+(0.043265*0.79)</f>
        <v>0.24417934999999999</v>
      </c>
      <c r="H20" s="1161">
        <f>F20*G20</f>
        <v>2582.4408055999997</v>
      </c>
      <c r="I20" s="1161">
        <f>H20/12</f>
        <v>215.20340046666664</v>
      </c>
    </row>
    <row r="21" spans="1:9">
      <c r="A21" s="1145" t="s">
        <v>1252</v>
      </c>
      <c r="B21" s="1146">
        <v>-556</v>
      </c>
      <c r="C21" s="1146">
        <v>0</v>
      </c>
      <c r="D21" s="1146">
        <v>-556</v>
      </c>
      <c r="F21" s="1159">
        <f>C21</f>
        <v>0</v>
      </c>
      <c r="G21" s="1160">
        <f>0.21+(0.043265*0.79)</f>
        <v>0.24417934999999999</v>
      </c>
      <c r="H21" s="1161">
        <f t="shared" ref="H21:H22" si="0">F21*G21</f>
        <v>0</v>
      </c>
      <c r="I21" s="1161">
        <f t="shared" ref="I21:I23" si="1">H21/12</f>
        <v>0</v>
      </c>
    </row>
    <row r="22" spans="1:9">
      <c r="A22" s="1145" t="s">
        <v>1253</v>
      </c>
      <c r="B22" s="1156">
        <v>9907</v>
      </c>
      <c r="C22" s="1156">
        <v>9907</v>
      </c>
      <c r="D22" s="1156">
        <v>0</v>
      </c>
      <c r="F22" s="1159">
        <f>C22</f>
        <v>9907</v>
      </c>
      <c r="G22" s="1160">
        <f t="shared" ref="G22" si="2">0.21+(0.043265*0.79)</f>
        <v>0.24417934999999999</v>
      </c>
      <c r="H22" s="1161">
        <f t="shared" si="0"/>
        <v>2419.0848204499998</v>
      </c>
      <c r="I22" s="1161">
        <f t="shared" si="1"/>
        <v>201.59040170416665</v>
      </c>
    </row>
    <row r="23" spans="1:9">
      <c r="A23" s="1139" t="s">
        <v>1254</v>
      </c>
      <c r="B23" s="1146">
        <v>19927</v>
      </c>
      <c r="C23" s="1146">
        <v>20483</v>
      </c>
      <c r="D23" s="1146">
        <v>-556</v>
      </c>
      <c r="F23" s="1162">
        <f>SUM(F20:F22)</f>
        <v>20483</v>
      </c>
      <c r="G23" s="1163"/>
      <c r="H23" s="1164">
        <f>SUM(H20:H22)</f>
        <v>5001.5256260499991</v>
      </c>
      <c r="I23" s="1164">
        <f t="shared" si="1"/>
        <v>416.79380217083326</v>
      </c>
    </row>
    <row r="24" spans="1:9">
      <c r="A24" s="1133" t="s">
        <v>1142</v>
      </c>
      <c r="B24" s="1133" t="s">
        <v>1142</v>
      </c>
      <c r="C24" s="1133" t="s">
        <v>1142</v>
      </c>
      <c r="D24" s="1133" t="s">
        <v>1142</v>
      </c>
    </row>
    <row r="25" spans="1:9">
      <c r="A25" s="1139" t="s">
        <v>1255</v>
      </c>
      <c r="B25" s="1165">
        <v>5444219</v>
      </c>
      <c r="C25" s="1165">
        <v>6354654</v>
      </c>
      <c r="D25" s="1165">
        <v>-910435</v>
      </c>
    </row>
    <row r="26" spans="1:9">
      <c r="A26" s="1133" t="s">
        <v>1142</v>
      </c>
      <c r="B26" s="1133" t="s">
        <v>1142</v>
      </c>
      <c r="C26" s="1133" t="s">
        <v>1142</v>
      </c>
      <c r="D26" s="1133" t="s">
        <v>1142</v>
      </c>
    </row>
    <row r="27" spans="1:9">
      <c r="A27" s="1139" t="s">
        <v>1256</v>
      </c>
      <c r="B27" s="1133" t="s">
        <v>1142</v>
      </c>
      <c r="C27" s="1133" t="s">
        <v>1142</v>
      </c>
      <c r="D27" s="1133" t="s">
        <v>1142</v>
      </c>
    </row>
    <row r="28" spans="1:9">
      <c r="A28" s="1145" t="s">
        <v>1257</v>
      </c>
      <c r="B28" s="1146">
        <v>-258</v>
      </c>
      <c r="C28" s="1146">
        <v>-258</v>
      </c>
      <c r="D28" s="1146">
        <v>0</v>
      </c>
    </row>
    <row r="29" spans="1:9">
      <c r="A29" s="1145" t="s">
        <v>1258</v>
      </c>
      <c r="B29" s="1146">
        <v>-612995</v>
      </c>
      <c r="C29" s="1146">
        <v>-612995</v>
      </c>
      <c r="D29" s="1146">
        <v>0</v>
      </c>
    </row>
    <row r="30" spans="1:9">
      <c r="A30" s="1145" t="s">
        <v>1259</v>
      </c>
      <c r="B30" s="1146">
        <v>-7165366</v>
      </c>
      <c r="C30" s="1146">
        <v>-7165366</v>
      </c>
      <c r="D30" s="1146">
        <v>0</v>
      </c>
    </row>
    <row r="31" spans="1:9">
      <c r="A31" s="1145" t="s">
        <v>1260</v>
      </c>
      <c r="B31" s="1146">
        <v>2586713</v>
      </c>
      <c r="C31" s="1146">
        <v>2586713</v>
      </c>
      <c r="D31" s="1146">
        <v>0</v>
      </c>
    </row>
    <row r="32" spans="1:9">
      <c r="A32" s="1145" t="s">
        <v>1261</v>
      </c>
      <c r="B32" s="1146">
        <v>-10576</v>
      </c>
      <c r="C32" s="1146">
        <v>-10576</v>
      </c>
      <c r="D32" s="1146">
        <v>0</v>
      </c>
    </row>
    <row r="33" spans="1:4">
      <c r="A33" s="1145" t="s">
        <v>1262</v>
      </c>
      <c r="B33" s="1146">
        <v>23351</v>
      </c>
      <c r="C33" s="1146">
        <v>0</v>
      </c>
      <c r="D33" s="1146">
        <v>23351</v>
      </c>
    </row>
    <row r="34" spans="1:4">
      <c r="A34" s="1145" t="s">
        <v>1263</v>
      </c>
      <c r="B34" s="1146">
        <v>5673</v>
      </c>
      <c r="C34" s="1146">
        <v>5673</v>
      </c>
      <c r="D34" s="1146">
        <v>0</v>
      </c>
    </row>
    <row r="35" spans="1:4">
      <c r="A35" s="1145" t="s">
        <v>1264</v>
      </c>
      <c r="B35" s="1146">
        <v>78699</v>
      </c>
      <c r="C35" s="1146">
        <v>78699</v>
      </c>
      <c r="D35" s="1146">
        <v>0</v>
      </c>
    </row>
    <row r="36" spans="1:4">
      <c r="A36" s="1145" t="s">
        <v>1265</v>
      </c>
      <c r="B36" s="1146">
        <v>-59465</v>
      </c>
      <c r="C36" s="1146">
        <v>-59465</v>
      </c>
      <c r="D36" s="1146">
        <v>0</v>
      </c>
    </row>
    <row r="37" spans="1:4">
      <c r="A37" s="1145" t="s">
        <v>1266</v>
      </c>
      <c r="B37" s="1146">
        <v>9114</v>
      </c>
      <c r="C37" s="1146">
        <v>9114</v>
      </c>
      <c r="D37" s="1146">
        <v>0</v>
      </c>
    </row>
    <row r="38" spans="1:4">
      <c r="A38" s="1145" t="s">
        <v>1267</v>
      </c>
      <c r="B38" s="1156">
        <v>-39696</v>
      </c>
      <c r="C38" s="1156">
        <v>-39696</v>
      </c>
      <c r="D38" s="1156">
        <v>0</v>
      </c>
    </row>
    <row r="39" spans="1:4">
      <c r="A39" s="1139" t="s">
        <v>1268</v>
      </c>
      <c r="B39" s="1146">
        <v>-5184806</v>
      </c>
      <c r="C39" s="1146">
        <v>-5208157</v>
      </c>
      <c r="D39" s="1146">
        <v>23351</v>
      </c>
    </row>
    <row r="40" spans="1:4">
      <c r="A40" s="1133" t="s">
        <v>1142</v>
      </c>
      <c r="B40" s="1133" t="s">
        <v>1142</v>
      </c>
      <c r="C40" s="1133" t="s">
        <v>1142</v>
      </c>
      <c r="D40" s="1133" t="s">
        <v>1142</v>
      </c>
    </row>
    <row r="41" spans="1:4">
      <c r="A41" s="1139" t="s">
        <v>1269</v>
      </c>
      <c r="B41" s="1165">
        <v>259413</v>
      </c>
      <c r="C41" s="1165">
        <v>1146497</v>
      </c>
      <c r="D41" s="1165">
        <v>-887084</v>
      </c>
    </row>
    <row r="42" spans="1:4">
      <c r="A42" s="1133" t="s">
        <v>1142</v>
      </c>
      <c r="B42" s="1133" t="s">
        <v>1142</v>
      </c>
      <c r="C42" s="1133" t="s">
        <v>1142</v>
      </c>
      <c r="D42" s="1133" t="s">
        <v>1142</v>
      </c>
    </row>
    <row r="43" spans="1:4">
      <c r="A43" s="1139" t="s">
        <v>1270</v>
      </c>
      <c r="B43" s="1146">
        <v>0</v>
      </c>
      <c r="C43" s="1146">
        <v>0</v>
      </c>
      <c r="D43" s="1146">
        <v>0</v>
      </c>
    </row>
    <row r="44" spans="1:4">
      <c r="A44" s="1133" t="s">
        <v>1142</v>
      </c>
      <c r="B44" s="1133" t="s">
        <v>1142</v>
      </c>
      <c r="C44" s="1133" t="s">
        <v>1142</v>
      </c>
      <c r="D44" s="1133" t="s">
        <v>1142</v>
      </c>
    </row>
    <row r="45" spans="1:4" ht="15.75" thickBot="1">
      <c r="A45" s="1139" t="s">
        <v>1271</v>
      </c>
      <c r="B45" s="1153">
        <v>259413</v>
      </c>
      <c r="C45" s="1153">
        <v>1146497</v>
      </c>
      <c r="D45" s="1153">
        <v>-887084</v>
      </c>
    </row>
    <row r="46" spans="1:4" ht="15.75" thickTop="1">
      <c r="A46" s="1133" t="s">
        <v>1142</v>
      </c>
      <c r="B46" s="1133" t="s">
        <v>1142</v>
      </c>
      <c r="C46" s="1133" t="s">
        <v>1142</v>
      </c>
      <c r="D46" s="1133" t="s">
        <v>1142</v>
      </c>
    </row>
    <row r="47" spans="1:4">
      <c r="A47" s="1151" t="s">
        <v>1272</v>
      </c>
      <c r="B47" s="1166" t="s">
        <v>1273</v>
      </c>
      <c r="C47" s="1167">
        <v>0.21</v>
      </c>
      <c r="D47" s="1167">
        <v>0.21</v>
      </c>
    </row>
    <row r="48" spans="1:4">
      <c r="A48" s="1133" t="s">
        <v>1142</v>
      </c>
      <c r="B48" s="1133" t="s">
        <v>1142</v>
      </c>
      <c r="C48" s="1133" t="s">
        <v>1142</v>
      </c>
      <c r="D48" s="1133" t="s">
        <v>1142</v>
      </c>
    </row>
    <row r="49" spans="1:4">
      <c r="A49" s="1139" t="s">
        <v>1274</v>
      </c>
      <c r="B49" s="1146">
        <v>54476</v>
      </c>
      <c r="C49" s="1146">
        <v>240764</v>
      </c>
      <c r="D49" s="1146">
        <v>-186288</v>
      </c>
    </row>
    <row r="50" spans="1:4">
      <c r="A50" s="1133" t="s">
        <v>1142</v>
      </c>
      <c r="B50" s="1133" t="s">
        <v>1142</v>
      </c>
      <c r="C50" s="1133" t="s">
        <v>1142</v>
      </c>
      <c r="D50" s="1133" t="s">
        <v>1142</v>
      </c>
    </row>
    <row r="51" spans="1:4">
      <c r="A51" s="1139" t="s">
        <v>1275</v>
      </c>
      <c r="B51" s="1133" t="s">
        <v>1142</v>
      </c>
      <c r="C51" s="1133" t="s">
        <v>1142</v>
      </c>
      <c r="D51" s="1133" t="s">
        <v>1142</v>
      </c>
    </row>
    <row r="52" spans="1:4">
      <c r="A52" s="1139" t="s">
        <v>1276</v>
      </c>
      <c r="B52" s="1146">
        <v>0</v>
      </c>
      <c r="C52" s="1146">
        <v>0</v>
      </c>
      <c r="D52" s="1146">
        <v>0</v>
      </c>
    </row>
    <row r="53" spans="1:4">
      <c r="A53" s="1133" t="s">
        <v>1142</v>
      </c>
      <c r="B53" s="1133" t="s">
        <v>1142</v>
      </c>
      <c r="C53" s="1133" t="s">
        <v>1142</v>
      </c>
      <c r="D53" s="1133" t="s">
        <v>1142</v>
      </c>
    </row>
    <row r="54" spans="1:4">
      <c r="A54" s="1139" t="s">
        <v>1277</v>
      </c>
      <c r="B54" s="1146">
        <v>0</v>
      </c>
      <c r="C54" s="1146">
        <v>0</v>
      </c>
      <c r="D54" s="1146">
        <v>0</v>
      </c>
    </row>
    <row r="55" spans="1:4">
      <c r="A55" s="1133" t="s">
        <v>1142</v>
      </c>
      <c r="B55" s="1133" t="s">
        <v>1142</v>
      </c>
      <c r="C55" s="1133" t="s">
        <v>1142</v>
      </c>
      <c r="D55" s="1133" t="s">
        <v>1142</v>
      </c>
    </row>
    <row r="56" spans="1:4">
      <c r="A56" s="1139" t="s">
        <v>1278</v>
      </c>
      <c r="B56" s="1165">
        <v>54476</v>
      </c>
      <c r="C56" s="1165">
        <v>240764</v>
      </c>
      <c r="D56" s="1165">
        <v>-186288</v>
      </c>
    </row>
    <row r="57" spans="1:4">
      <c r="A57" s="1133" t="s">
        <v>1142</v>
      </c>
      <c r="B57" s="1133" t="s">
        <v>1142</v>
      </c>
      <c r="C57" s="1133" t="s">
        <v>1142</v>
      </c>
      <c r="D57" s="1133" t="s">
        <v>1142</v>
      </c>
    </row>
    <row r="58" spans="1:4">
      <c r="A58" s="1139" t="s">
        <v>1279</v>
      </c>
      <c r="B58" s="1133" t="s">
        <v>1142</v>
      </c>
      <c r="C58" s="1133" t="s">
        <v>1142</v>
      </c>
      <c r="D58" s="1133" t="s">
        <v>1142</v>
      </c>
    </row>
    <row r="59" spans="1:4">
      <c r="A59" s="1145" t="s">
        <v>1280</v>
      </c>
      <c r="B59" s="1156">
        <v>0</v>
      </c>
      <c r="C59" s="1156">
        <v>0</v>
      </c>
      <c r="D59" s="1156">
        <v>0</v>
      </c>
    </row>
    <row r="60" spans="1:4">
      <c r="A60" s="1139" t="s">
        <v>1281</v>
      </c>
      <c r="B60" s="1146">
        <v>0</v>
      </c>
      <c r="C60" s="1146">
        <v>0</v>
      </c>
      <c r="D60" s="1146">
        <v>0</v>
      </c>
    </row>
    <row r="61" spans="1:4">
      <c r="A61" s="1133" t="s">
        <v>1142</v>
      </c>
      <c r="B61" s="1133" t="s">
        <v>1142</v>
      </c>
      <c r="C61" s="1133" t="s">
        <v>1142</v>
      </c>
      <c r="D61" s="1133" t="s">
        <v>1142</v>
      </c>
    </row>
    <row r="62" spans="1:4">
      <c r="A62" s="1139" t="s">
        <v>1282</v>
      </c>
      <c r="B62" s="1133" t="s">
        <v>1142</v>
      </c>
      <c r="C62" s="1133" t="s">
        <v>1142</v>
      </c>
      <c r="D62" s="1133" t="s">
        <v>1142</v>
      </c>
    </row>
    <row r="63" spans="1:4">
      <c r="A63" s="1145" t="s">
        <v>1283</v>
      </c>
      <c r="B63" s="1146">
        <v>6</v>
      </c>
      <c r="C63" s="1146">
        <v>6</v>
      </c>
      <c r="D63" s="1146">
        <v>0</v>
      </c>
    </row>
    <row r="64" spans="1:4">
      <c r="A64" s="1145" t="s">
        <v>1284</v>
      </c>
      <c r="B64" s="1156">
        <v>3176</v>
      </c>
      <c r="C64" s="1156">
        <v>-1727</v>
      </c>
      <c r="D64" s="1156">
        <v>4903</v>
      </c>
    </row>
    <row r="65" spans="1:4">
      <c r="A65" s="1139" t="s">
        <v>1285</v>
      </c>
      <c r="B65" s="1146">
        <v>3182</v>
      </c>
      <c r="C65" s="1146">
        <v>-1721</v>
      </c>
      <c r="D65" s="1146">
        <v>4903</v>
      </c>
    </row>
    <row r="66" spans="1:4">
      <c r="A66" s="1133" t="s">
        <v>1142</v>
      </c>
      <c r="B66" s="1133" t="s">
        <v>1142</v>
      </c>
      <c r="C66" s="1133" t="s">
        <v>1142</v>
      </c>
      <c r="D66" s="1133" t="s">
        <v>1142</v>
      </c>
    </row>
    <row r="67" spans="1:4" ht="15.75" thickBot="1">
      <c r="A67" s="1139" t="s">
        <v>1286</v>
      </c>
      <c r="B67" s="1168">
        <v>57659</v>
      </c>
      <c r="C67" s="1168">
        <v>239043</v>
      </c>
      <c r="D67" s="1168">
        <v>-181384</v>
      </c>
    </row>
    <row r="68" spans="1:4">
      <c r="A68" s="1133" t="s">
        <v>1142</v>
      </c>
      <c r="B68" s="1133" t="s">
        <v>1142</v>
      </c>
      <c r="C68" s="1133" t="s">
        <v>1142</v>
      </c>
      <c r="D68" s="1133" t="s">
        <v>1142</v>
      </c>
    </row>
    <row r="69" spans="1:4">
      <c r="A69" s="1139" t="s">
        <v>1287</v>
      </c>
      <c r="B69" s="1133" t="s">
        <v>1142</v>
      </c>
      <c r="C69" s="1133" t="s">
        <v>1142</v>
      </c>
      <c r="D69" s="1133" t="s">
        <v>1142</v>
      </c>
    </row>
    <row r="70" spans="1:4">
      <c r="A70" s="1145" t="s">
        <v>1288</v>
      </c>
      <c r="B70" s="1146">
        <v>-4060842</v>
      </c>
      <c r="C70" s="1146">
        <v>-4082370</v>
      </c>
      <c r="D70" s="1146">
        <v>21528</v>
      </c>
    </row>
    <row r="71" spans="1:4">
      <c r="A71" s="1145" t="s">
        <v>1289</v>
      </c>
      <c r="B71" s="1146">
        <v>3201</v>
      </c>
      <c r="C71" s="1146">
        <v>3201</v>
      </c>
      <c r="D71" s="1146">
        <v>0</v>
      </c>
    </row>
    <row r="72" spans="1:4">
      <c r="A72" s="1145" t="s">
        <v>1290</v>
      </c>
      <c r="B72" s="1156">
        <v>5196248</v>
      </c>
      <c r="C72" s="1156">
        <v>5227524</v>
      </c>
      <c r="D72" s="1156">
        <v>-31276</v>
      </c>
    </row>
    <row r="73" spans="1:4" ht="15.75" thickBot="1">
      <c r="A73" s="1139" t="s">
        <v>1291</v>
      </c>
      <c r="B73" s="1169">
        <v>1138607</v>
      </c>
      <c r="C73" s="1169">
        <v>1148355</v>
      </c>
      <c r="D73" s="1169">
        <v>-9748</v>
      </c>
    </row>
    <row r="74" spans="1:4">
      <c r="A74" s="1133" t="s">
        <v>1142</v>
      </c>
      <c r="B74" s="1133" t="s">
        <v>1142</v>
      </c>
      <c r="C74" s="1133" t="s">
        <v>1142</v>
      </c>
      <c r="D74" s="1133" t="s">
        <v>1142</v>
      </c>
    </row>
    <row r="75" spans="1:4">
      <c r="A75" s="1139" t="s">
        <v>1292</v>
      </c>
      <c r="B75" s="1146">
        <v>0</v>
      </c>
      <c r="C75" s="1146">
        <v>0</v>
      </c>
      <c r="D75" s="1146">
        <v>0</v>
      </c>
    </row>
    <row r="76" spans="1:4">
      <c r="A76" s="1133" t="s">
        <v>1142</v>
      </c>
      <c r="B76" s="1133" t="s">
        <v>1142</v>
      </c>
      <c r="C76" s="1133" t="s">
        <v>1142</v>
      </c>
      <c r="D76" s="1133" t="s">
        <v>1142</v>
      </c>
    </row>
    <row r="77" spans="1:4" ht="15.75" thickBot="1">
      <c r="A77" s="1139" t="s">
        <v>1293</v>
      </c>
      <c r="B77" s="1168">
        <v>1196265</v>
      </c>
      <c r="C77" s="1168">
        <v>1387398</v>
      </c>
      <c r="D77" s="1168">
        <v>-191133</v>
      </c>
    </row>
    <row r="78" spans="1:4">
      <c r="A78" s="1133" t="s">
        <v>1142</v>
      </c>
      <c r="B78" s="1133" t="s">
        <v>1142</v>
      </c>
      <c r="C78" s="1133" t="s">
        <v>1142</v>
      </c>
      <c r="D78" s="1133" t="s">
        <v>1142</v>
      </c>
    </row>
    <row r="79" spans="1:4">
      <c r="A79" s="1139" t="s">
        <v>1294</v>
      </c>
      <c r="B79" s="1133" t="s">
        <v>1142</v>
      </c>
      <c r="C79" s="1133" t="s">
        <v>1142</v>
      </c>
      <c r="D79" s="1133" t="s">
        <v>1142</v>
      </c>
    </row>
    <row r="80" spans="1:4">
      <c r="A80" s="1145" t="s">
        <v>1295</v>
      </c>
      <c r="B80" s="1146">
        <v>-1652</v>
      </c>
      <c r="C80" s="1146">
        <v>-860462</v>
      </c>
      <c r="D80" s="1146">
        <v>858810</v>
      </c>
    </row>
    <row r="81" spans="1:4">
      <c r="A81" s="1145" t="s">
        <v>1296</v>
      </c>
      <c r="B81" s="1156">
        <v>-252257</v>
      </c>
      <c r="C81" s="1156">
        <v>-251977</v>
      </c>
      <c r="D81" s="1156">
        <v>-280</v>
      </c>
    </row>
    <row r="82" spans="1:4">
      <c r="A82" s="1139" t="s">
        <v>1297</v>
      </c>
      <c r="B82" s="1146">
        <v>-253909</v>
      </c>
      <c r="C82" s="1146">
        <v>-1112439</v>
      </c>
      <c r="D82" s="1146">
        <v>858530</v>
      </c>
    </row>
    <row r="83" spans="1:4">
      <c r="A83" s="1133" t="s">
        <v>1142</v>
      </c>
      <c r="B83" s="1133" t="s">
        <v>1142</v>
      </c>
      <c r="C83" s="1133" t="s">
        <v>1142</v>
      </c>
      <c r="D83" s="1133" t="s">
        <v>1142</v>
      </c>
    </row>
    <row r="84" spans="1:4" ht="15.75" thickBot="1">
      <c r="A84" s="1151" t="s">
        <v>1298</v>
      </c>
      <c r="B84" s="1153">
        <v>942358</v>
      </c>
      <c r="C84" s="1153">
        <v>274960</v>
      </c>
      <c r="D84" s="1153">
        <v>667398</v>
      </c>
    </row>
    <row r="85" spans="1:4" ht="15.75" thickTop="1">
      <c r="A85" s="1133" t="s">
        <v>1142</v>
      </c>
      <c r="B85" s="1133" t="s">
        <v>1142</v>
      </c>
      <c r="C85" s="1133" t="s">
        <v>1142</v>
      </c>
      <c r="D85" s="1133" t="s">
        <v>1142</v>
      </c>
    </row>
    <row r="86" spans="1:4">
      <c r="A86" s="1151" t="s">
        <v>1299</v>
      </c>
      <c r="B86" s="1167">
        <v>0.17378199999999999</v>
      </c>
      <c r="C86" s="1167">
        <v>5.0233E-2</v>
      </c>
      <c r="D86" s="1167">
        <v>-13.068809999999999</v>
      </c>
    </row>
    <row r="87" spans="1:4">
      <c r="A87" s="1133" t="s">
        <v>1142</v>
      </c>
      <c r="B87" s="1133" t="s">
        <v>1142</v>
      </c>
      <c r="C87" s="1133" t="s">
        <v>1142</v>
      </c>
      <c r="D87" s="1133" t="s">
        <v>1142</v>
      </c>
    </row>
  </sheetData>
  <mergeCells count="3">
    <mergeCell ref="A2:E2"/>
    <mergeCell ref="A3:E3"/>
    <mergeCell ref="A4:E4"/>
  </mergeCells>
  <pageMargins left="0.7" right="0.7" top="0.75" bottom="0.75" header="0.3" footer="0.3"/>
  <customProperties>
    <customPr name="_pios_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67475-4E61-466C-9497-917FAE1C2A89}">
  <sheetPr>
    <tabColor rgb="FFFFC000"/>
    <pageSetUpPr fitToPage="1"/>
  </sheetPr>
  <dimension ref="A1:U74"/>
  <sheetViews>
    <sheetView showGridLines="0" zoomScale="70" zoomScaleNormal="70" workbookViewId="0">
      <pane xSplit="4" ySplit="9" topLeftCell="E48" activePane="bottomRight" state="frozen"/>
      <selection activeCell="S24" sqref="S24"/>
      <selection pane="topRight" activeCell="S24" sqref="S24"/>
      <selection pane="bottomLeft" activeCell="S24" sqref="S24"/>
      <selection pane="bottomRight" activeCell="S24" sqref="S24"/>
    </sheetView>
  </sheetViews>
  <sheetFormatPr defaultColWidth="8.88671875" defaultRowHeight="16.5"/>
  <cols>
    <col min="1" max="1" width="6.88671875" style="1170" customWidth="1"/>
    <col min="2" max="2" width="53.109375" style="1170" customWidth="1"/>
    <col min="3" max="3" width="54.6640625" style="1170" customWidth="1"/>
    <col min="4" max="4" width="2.109375" style="1170" customWidth="1"/>
    <col min="5" max="5" width="17" style="1170" customWidth="1"/>
    <col min="6" max="6" width="2.109375" style="1170" customWidth="1"/>
    <col min="7" max="8" width="17" style="1170" customWidth="1"/>
    <col min="9" max="9" width="2.109375" style="1170" customWidth="1"/>
    <col min="10" max="11" width="17" style="1170" customWidth="1"/>
    <col min="12" max="12" width="12.88671875" style="1170" customWidth="1"/>
    <col min="13" max="13" width="12.109375" style="1170" bestFit="1" customWidth="1"/>
    <col min="14" max="27" width="10.44140625" style="1170" customWidth="1"/>
    <col min="28" max="16384" width="8.88671875" style="1170"/>
  </cols>
  <sheetData>
    <row r="1" spans="1:21" ht="16.350000000000001" customHeight="1">
      <c r="A1" s="1437" t="s">
        <v>1300</v>
      </c>
      <c r="B1" s="1437"/>
      <c r="C1" s="1437"/>
      <c r="D1" s="1437"/>
      <c r="E1" s="1437"/>
      <c r="F1" s="1437"/>
      <c r="G1" s="1437"/>
      <c r="H1" s="1437"/>
      <c r="I1" s="1437"/>
      <c r="J1" s="1437"/>
      <c r="K1" s="1437"/>
    </row>
    <row r="2" spans="1:21" ht="16.350000000000001" customHeight="1">
      <c r="A2" s="1438" t="s">
        <v>1301</v>
      </c>
      <c r="B2" s="1438"/>
      <c r="C2" s="1438"/>
      <c r="D2" s="1438"/>
      <c r="E2" s="1438"/>
      <c r="F2" s="1438"/>
      <c r="G2" s="1438"/>
      <c r="H2" s="1438"/>
      <c r="I2" s="1438"/>
      <c r="J2" s="1438"/>
      <c r="K2" s="1438"/>
    </row>
    <row r="3" spans="1:21" ht="16.350000000000001" customHeight="1">
      <c r="K3" s="1171" t="s">
        <v>1302</v>
      </c>
    </row>
    <row r="4" spans="1:21" ht="16.350000000000001" customHeight="1">
      <c r="K4" s="1171" t="s">
        <v>1303</v>
      </c>
    </row>
    <row r="5" spans="1:21" ht="16.350000000000001" customHeight="1">
      <c r="A5" s="1172"/>
    </row>
    <row r="6" spans="1:21" ht="16.350000000000001" customHeight="1">
      <c r="J6" s="1173"/>
      <c r="K6" s="1174"/>
      <c r="L6" s="1174"/>
      <c r="M6" s="1174"/>
      <c r="N6" s="1174"/>
      <c r="O6" s="1174"/>
      <c r="P6" s="1174"/>
      <c r="Q6" s="1174"/>
      <c r="R6" s="1174"/>
      <c r="S6" s="1174"/>
      <c r="T6" s="1174"/>
      <c r="U6" s="1174"/>
    </row>
    <row r="7" spans="1:21" ht="16.350000000000001" customHeight="1" thickBot="1">
      <c r="B7" s="1175" t="s">
        <v>11</v>
      </c>
      <c r="C7" s="1176" t="s">
        <v>12</v>
      </c>
      <c r="D7" s="1174"/>
      <c r="E7" s="1176" t="s">
        <v>13</v>
      </c>
      <c r="F7" s="1174"/>
      <c r="G7" s="1176" t="s">
        <v>14</v>
      </c>
      <c r="H7" s="1176" t="s">
        <v>15</v>
      </c>
      <c r="I7" s="1174"/>
      <c r="J7" s="1176" t="s">
        <v>1304</v>
      </c>
      <c r="K7" s="1176" t="s">
        <v>1305</v>
      </c>
    </row>
    <row r="8" spans="1:21" ht="27.6" customHeight="1">
      <c r="B8" s="1174"/>
      <c r="C8" s="1174"/>
      <c r="D8" s="1174"/>
      <c r="E8" s="1439" t="s">
        <v>1306</v>
      </c>
      <c r="F8" s="1177"/>
      <c r="G8" s="1441" t="s">
        <v>1307</v>
      </c>
      <c r="H8" s="1442"/>
      <c r="I8" s="1178"/>
      <c r="J8" s="1441" t="s">
        <v>1308</v>
      </c>
      <c r="K8" s="1442"/>
    </row>
    <row r="9" spans="1:21" ht="53.25" customHeight="1">
      <c r="B9" s="1179"/>
      <c r="C9" s="1178" t="s">
        <v>301</v>
      </c>
      <c r="D9" s="1180"/>
      <c r="E9" s="1440"/>
      <c r="F9" s="1177"/>
      <c r="G9" s="1181"/>
      <c r="H9" s="1182" t="s">
        <v>1309</v>
      </c>
      <c r="I9" s="1177"/>
      <c r="J9" s="1181"/>
      <c r="K9" s="1182" t="s">
        <v>1310</v>
      </c>
      <c r="L9" s="1183"/>
      <c r="M9" s="1184"/>
    </row>
    <row r="10" spans="1:21">
      <c r="E10" s="1185"/>
      <c r="G10" s="1186"/>
      <c r="H10" s="1187"/>
      <c r="J10" s="1186"/>
      <c r="K10" s="1187"/>
    </row>
    <row r="11" spans="1:21">
      <c r="A11" s="1188">
        <v>1</v>
      </c>
      <c r="B11" s="1189" t="s">
        <v>1311</v>
      </c>
      <c r="C11" s="1174"/>
      <c r="E11" s="1185"/>
      <c r="G11" s="1186"/>
      <c r="H11" s="1187"/>
      <c r="J11" s="1186"/>
      <c r="K11" s="1187"/>
    </row>
    <row r="12" spans="1:21">
      <c r="A12" s="1188">
        <f>A11+1</f>
        <v>2</v>
      </c>
      <c r="B12" s="1190" t="s">
        <v>1312</v>
      </c>
      <c r="C12" s="1174" t="s">
        <v>1313</v>
      </c>
      <c r="E12" s="1191">
        <f>'[64]Attachment H'!I210</f>
        <v>3.6819549132947979E-2</v>
      </c>
      <c r="G12" s="1192">
        <f>'[64]Attachment H'!I210</f>
        <v>3.6819549132947979E-2</v>
      </c>
      <c r="H12" s="1193">
        <f t="shared" ref="H12:H14" si="0">G12-E12</f>
        <v>0</v>
      </c>
      <c r="J12" s="1194">
        <f>'[64]Attachment H'!I210</f>
        <v>3.6819549132947979E-2</v>
      </c>
      <c r="K12" s="1195">
        <f>J12-G12</f>
        <v>0</v>
      </c>
    </row>
    <row r="13" spans="1:21">
      <c r="A13" s="1188">
        <f t="shared" ref="A13:A15" si="1">A12+1</f>
        <v>3</v>
      </c>
      <c r="B13" s="1190" t="s">
        <v>1314</v>
      </c>
      <c r="C13" s="1174" t="s">
        <v>1315</v>
      </c>
      <c r="E13" s="1191">
        <f>'[64]Attachment H'!I211</f>
        <v>0</v>
      </c>
      <c r="G13" s="1192">
        <f>'[64]Attachment H'!I211</f>
        <v>0</v>
      </c>
      <c r="H13" s="1193">
        <f t="shared" si="0"/>
        <v>0</v>
      </c>
      <c r="J13" s="1194">
        <f>'[64]Attachment H'!I211</f>
        <v>0</v>
      </c>
      <c r="K13" s="1195">
        <f t="shared" ref="K13:K14" si="2">J13-G13</f>
        <v>0</v>
      </c>
    </row>
    <row r="14" spans="1:21">
      <c r="A14" s="1188">
        <f t="shared" si="1"/>
        <v>4</v>
      </c>
      <c r="B14" s="1190" t="s">
        <v>1316</v>
      </c>
      <c r="C14" s="1174" t="s">
        <v>1317</v>
      </c>
      <c r="E14" s="1196">
        <f>'[64]Attachment H'!I212</f>
        <v>6.1799999999999994E-2</v>
      </c>
      <c r="G14" s="1197">
        <f>'[64]Attachment H'!I212</f>
        <v>6.1799999999999994E-2</v>
      </c>
      <c r="H14" s="1198">
        <f t="shared" si="0"/>
        <v>0</v>
      </c>
      <c r="J14" s="1199">
        <f>'[64]Attachment H'!I212</f>
        <v>6.1799999999999994E-2</v>
      </c>
      <c r="K14" s="1200">
        <f t="shared" si="2"/>
        <v>0</v>
      </c>
    </row>
    <row r="15" spans="1:21" s="1202" customFormat="1">
      <c r="A15" s="1201">
        <f t="shared" si="1"/>
        <v>5</v>
      </c>
      <c r="B15" s="1179" t="s">
        <v>1318</v>
      </c>
      <c r="C15" s="1179" t="s">
        <v>1319</v>
      </c>
      <c r="E15" s="1203">
        <f>SUM(E12:E14)</f>
        <v>9.8619549132947973E-2</v>
      </c>
      <c r="G15" s="1204">
        <f>SUM(G12:G14)</f>
        <v>9.8619549132947973E-2</v>
      </c>
      <c r="H15" s="1205">
        <f>SUM(H12:H14)</f>
        <v>0</v>
      </c>
      <c r="J15" s="1204">
        <f>SUM(J12:J14)</f>
        <v>9.8619549132947973E-2</v>
      </c>
      <c r="K15" s="1205">
        <f>SUM(K12:K14)</f>
        <v>0</v>
      </c>
      <c r="M15" s="1170"/>
      <c r="N15" s="1170"/>
      <c r="O15" s="1170"/>
      <c r="P15" s="1170"/>
      <c r="Q15" s="1170"/>
      <c r="R15" s="1170"/>
    </row>
    <row r="16" spans="1:21">
      <c r="B16" s="1174"/>
      <c r="C16" s="1174"/>
      <c r="E16" s="1185"/>
      <c r="G16" s="1186"/>
      <c r="H16" s="1187"/>
      <c r="J16" s="1186"/>
      <c r="K16" s="1187"/>
    </row>
    <row r="17" spans="1:18">
      <c r="B17" s="1189" t="s">
        <v>1320</v>
      </c>
      <c r="C17" s="1174"/>
      <c r="E17" s="1185"/>
      <c r="G17" s="1186"/>
      <c r="H17" s="1187"/>
      <c r="J17" s="1186"/>
      <c r="K17" s="1187"/>
    </row>
    <row r="18" spans="1:18">
      <c r="A18" s="1188">
        <f>A15+1</f>
        <v>6</v>
      </c>
      <c r="B18" s="1174" t="s">
        <v>338</v>
      </c>
      <c r="C18" s="1174" t="s">
        <v>1321</v>
      </c>
      <c r="E18" s="1206">
        <f>'[64]Attachment H'!D84</f>
        <v>9579105.9850080665</v>
      </c>
      <c r="G18" s="1207">
        <f>'[64]Attachment H'!D84</f>
        <v>9579105.9850080665</v>
      </c>
      <c r="H18" s="1208">
        <f>G18-E18</f>
        <v>0</v>
      </c>
      <c r="J18" s="1207">
        <v>9579105.9850080665</v>
      </c>
      <c r="K18" s="1208">
        <f>J18-G18</f>
        <v>0</v>
      </c>
    </row>
    <row r="19" spans="1:18">
      <c r="B19" s="1174"/>
      <c r="C19" s="1174"/>
      <c r="E19" s="1185"/>
      <c r="G19" s="1186"/>
      <c r="H19" s="1187"/>
      <c r="J19" s="1186"/>
      <c r="K19" s="1187"/>
    </row>
    <row r="20" spans="1:18">
      <c r="A20" s="1188">
        <f>A18+1</f>
        <v>7</v>
      </c>
      <c r="B20" s="1174" t="s">
        <v>1322</v>
      </c>
      <c r="C20" s="1174"/>
      <c r="E20" s="1185"/>
      <c r="G20" s="1186"/>
      <c r="H20" s="1187"/>
      <c r="J20" s="1186"/>
      <c r="K20" s="1187"/>
    </row>
    <row r="21" spans="1:18" s="1202" customFormat="1">
      <c r="A21" s="1201">
        <f>A20+1</f>
        <v>8</v>
      </c>
      <c r="B21" s="1179" t="s">
        <v>1323</v>
      </c>
      <c r="C21" s="1179" t="s">
        <v>1324</v>
      </c>
      <c r="E21" s="1209">
        <f>'ADIT Rate Mitigation Support'!H17</f>
        <v>-875940.94805053249</v>
      </c>
      <c r="G21" s="1210">
        <f>SUM('[64]4- Rate Base'!F44:H44)</f>
        <v>-830782.57899999991</v>
      </c>
      <c r="H21" s="1211">
        <f>G21-E21</f>
        <v>45158.369050532579</v>
      </c>
      <c r="J21" s="1210">
        <f>SUM('[64]4- Rate Base'!F44:H44)</f>
        <v>-830782.57899999991</v>
      </c>
      <c r="K21" s="1212">
        <f t="shared" ref="K21:K29" si="3">J21-G21</f>
        <v>0</v>
      </c>
      <c r="M21" s="1170"/>
      <c r="N21" s="1170"/>
      <c r="O21" s="1170"/>
      <c r="P21" s="1170"/>
      <c r="Q21" s="1170"/>
      <c r="R21" s="1170"/>
    </row>
    <row r="22" spans="1:18">
      <c r="A22" s="1188">
        <f t="shared" ref="A22:A27" si="4">A21+1</f>
        <v>9</v>
      </c>
      <c r="B22" s="1174" t="s">
        <v>1325</v>
      </c>
      <c r="C22" s="1174" t="s">
        <v>1326</v>
      </c>
      <c r="E22" s="1206">
        <v>0</v>
      </c>
      <c r="G22" s="1207">
        <v>0</v>
      </c>
      <c r="H22" s="1208">
        <f t="shared" ref="H22:H29" si="5">G22-E22</f>
        <v>0</v>
      </c>
      <c r="J22" s="1207">
        <v>0</v>
      </c>
      <c r="K22" s="1208">
        <f t="shared" si="3"/>
        <v>0</v>
      </c>
    </row>
    <row r="23" spans="1:18">
      <c r="A23" s="1188">
        <f t="shared" si="4"/>
        <v>10</v>
      </c>
      <c r="B23" s="1174" t="s">
        <v>107</v>
      </c>
      <c r="C23" s="1174" t="s">
        <v>1327</v>
      </c>
      <c r="E23" s="1206">
        <v>0</v>
      </c>
      <c r="G23" s="1207">
        <v>0</v>
      </c>
      <c r="H23" s="1208">
        <f t="shared" si="5"/>
        <v>0</v>
      </c>
      <c r="J23" s="1207">
        <v>0</v>
      </c>
      <c r="K23" s="1208">
        <f t="shared" si="3"/>
        <v>0</v>
      </c>
    </row>
    <row r="24" spans="1:18">
      <c r="A24" s="1188">
        <f t="shared" si="4"/>
        <v>11</v>
      </c>
      <c r="B24" s="1174" t="s">
        <v>1328</v>
      </c>
      <c r="C24" s="1174" t="s">
        <v>1329</v>
      </c>
      <c r="E24" s="1206">
        <v>0</v>
      </c>
      <c r="G24" s="1207">
        <v>0</v>
      </c>
      <c r="H24" s="1208">
        <f t="shared" si="5"/>
        <v>0</v>
      </c>
      <c r="J24" s="1207">
        <v>0</v>
      </c>
      <c r="K24" s="1208">
        <f t="shared" si="3"/>
        <v>0</v>
      </c>
    </row>
    <row r="25" spans="1:18">
      <c r="A25" s="1188">
        <f t="shared" si="4"/>
        <v>12</v>
      </c>
      <c r="B25" s="1174" t="s">
        <v>1330</v>
      </c>
      <c r="C25" s="1174" t="s">
        <v>1331</v>
      </c>
      <c r="E25" s="1206">
        <v>0</v>
      </c>
      <c r="G25" s="1207">
        <v>0</v>
      </c>
      <c r="H25" s="1208">
        <f t="shared" si="5"/>
        <v>0</v>
      </c>
      <c r="J25" s="1207">
        <v>0</v>
      </c>
      <c r="K25" s="1208">
        <f t="shared" si="3"/>
        <v>0</v>
      </c>
    </row>
    <row r="26" spans="1:18" ht="18.75">
      <c r="A26" s="1188">
        <f t="shared" si="4"/>
        <v>13</v>
      </c>
      <c r="B26" s="1174" t="s">
        <v>1332</v>
      </c>
      <c r="C26" s="1174" t="s">
        <v>1333</v>
      </c>
      <c r="E26" s="1213">
        <v>0</v>
      </c>
      <c r="G26" s="1214">
        <v>0</v>
      </c>
      <c r="H26" s="1215">
        <f t="shared" si="5"/>
        <v>0</v>
      </c>
      <c r="J26" s="1214">
        <v>0</v>
      </c>
      <c r="K26" s="1215">
        <f t="shared" si="3"/>
        <v>0</v>
      </c>
    </row>
    <row r="27" spans="1:18">
      <c r="A27" s="1188">
        <f t="shared" si="4"/>
        <v>14</v>
      </c>
      <c r="B27" s="1174" t="s">
        <v>1334</v>
      </c>
      <c r="C27" s="1174" t="s">
        <v>1335</v>
      </c>
      <c r="E27" s="1216">
        <f>SUM(E21:E26)</f>
        <v>-875940.94805053249</v>
      </c>
      <c r="G27" s="1217">
        <f>SUM(G21:G26)</f>
        <v>-830782.57899999991</v>
      </c>
      <c r="H27" s="1208">
        <f t="shared" si="5"/>
        <v>45158.369050532579</v>
      </c>
      <c r="J27" s="1217">
        <f>SUM(J21:J26)</f>
        <v>-830782.57899999991</v>
      </c>
      <c r="K27" s="1208">
        <f t="shared" si="3"/>
        <v>0</v>
      </c>
    </row>
    <row r="28" spans="1:18">
      <c r="B28" s="1174"/>
      <c r="C28" s="1174"/>
      <c r="E28" s="1185"/>
      <c r="G28" s="1186"/>
      <c r="H28" s="1187"/>
      <c r="J28" s="1186"/>
      <c r="K28" s="1187"/>
    </row>
    <row r="29" spans="1:18" ht="18.75">
      <c r="A29" s="1188">
        <f>A27+1</f>
        <v>15</v>
      </c>
      <c r="B29" s="1174" t="s">
        <v>1336</v>
      </c>
      <c r="C29" s="1174" t="s">
        <v>1337</v>
      </c>
      <c r="E29" s="1213">
        <f>'[64]Attachment H'!D104</f>
        <v>136934.47021054768</v>
      </c>
      <c r="G29" s="1214">
        <f>'[64]Attachment H'!D104</f>
        <v>136934.47021054768</v>
      </c>
      <c r="H29" s="1215">
        <f t="shared" si="5"/>
        <v>0</v>
      </c>
      <c r="J29" s="1214">
        <f>'[64]Attachment H'!D104</f>
        <v>136934.47021054768</v>
      </c>
      <c r="K29" s="1215">
        <f t="shared" si="3"/>
        <v>0</v>
      </c>
    </row>
    <row r="30" spans="1:18">
      <c r="B30" s="1174"/>
      <c r="C30" s="1174"/>
      <c r="E30" s="1216"/>
      <c r="G30" s="1217"/>
      <c r="H30" s="1187"/>
      <c r="J30" s="1217"/>
      <c r="K30" s="1187"/>
    </row>
    <row r="31" spans="1:18" s="1202" customFormat="1">
      <c r="A31" s="1201">
        <f>A29+1</f>
        <v>16</v>
      </c>
      <c r="B31" s="1179" t="s">
        <v>1320</v>
      </c>
      <c r="C31" s="1179" t="s">
        <v>1338</v>
      </c>
      <c r="E31" s="1218">
        <f>E18+E27+E29</f>
        <v>8840099.5071680825</v>
      </c>
      <c r="G31" s="1219">
        <f>G18+G27+G29</f>
        <v>8885257.8762186151</v>
      </c>
      <c r="H31" s="1211">
        <f>G31-E31</f>
        <v>45158.369050532579</v>
      </c>
      <c r="J31" s="1219">
        <f>J18+J27+J29</f>
        <v>8885257.8762186151</v>
      </c>
      <c r="K31" s="1220">
        <f>J31-G31</f>
        <v>0</v>
      </c>
      <c r="M31" s="1170"/>
      <c r="N31" s="1170"/>
      <c r="O31" s="1170"/>
      <c r="P31" s="1170"/>
      <c r="Q31" s="1170"/>
      <c r="R31" s="1170"/>
    </row>
    <row r="32" spans="1:18">
      <c r="B32" s="1174"/>
      <c r="C32" s="1174"/>
      <c r="E32" s="1221"/>
      <c r="G32" s="1186"/>
      <c r="H32" s="1187"/>
      <c r="J32" s="1186"/>
      <c r="K32" s="1187"/>
    </row>
    <row r="33" spans="1:18">
      <c r="B33" s="1189" t="s">
        <v>1339</v>
      </c>
      <c r="C33" s="1174"/>
      <c r="E33" s="1221"/>
      <c r="G33" s="1186"/>
      <c r="H33" s="1187"/>
      <c r="J33" s="1186"/>
      <c r="K33" s="1187"/>
    </row>
    <row r="34" spans="1:18">
      <c r="A34" s="1188">
        <f>A31+1</f>
        <v>17</v>
      </c>
      <c r="B34" s="1174" t="s">
        <v>1340</v>
      </c>
      <c r="C34" s="1174" t="s">
        <v>1341</v>
      </c>
      <c r="E34" s="1216">
        <f>E31*E15</f>
        <v>871806.62768731185</v>
      </c>
      <c r="G34" s="1217">
        <f>G31*G15</f>
        <v>876260.12568265467</v>
      </c>
      <c r="H34" s="1208">
        <f t="shared" ref="H34:H38" si="6">G34-E34</f>
        <v>4453.4979953428265</v>
      </c>
      <c r="J34" s="1217">
        <f>J31*J15</f>
        <v>876260.12568265467</v>
      </c>
      <c r="K34" s="1208">
        <f t="shared" ref="K34:K38" si="7">J34-G34</f>
        <v>0</v>
      </c>
    </row>
    <row r="35" spans="1:18">
      <c r="A35" s="1188">
        <f>A34+1</f>
        <v>18</v>
      </c>
      <c r="B35" s="1174" t="s">
        <v>1342</v>
      </c>
      <c r="C35" s="1174" t="s">
        <v>1343</v>
      </c>
      <c r="E35" s="1206">
        <f>'[64]Attachment H'!D134</f>
        <v>608614.6933405468</v>
      </c>
      <c r="G35" s="1207">
        <f>'[64]Attachment H'!D134</f>
        <v>608614.6933405468</v>
      </c>
      <c r="H35" s="1208">
        <f t="shared" si="6"/>
        <v>0</v>
      </c>
      <c r="J35" s="1207">
        <f>'[64]Attachment H'!D134</f>
        <v>608614.6933405468</v>
      </c>
      <c r="K35" s="1208">
        <f t="shared" si="7"/>
        <v>0</v>
      </c>
    </row>
    <row r="36" spans="1:18">
      <c r="A36" s="1188">
        <f t="shared" ref="A36:A38" si="8">A35+1</f>
        <v>19</v>
      </c>
      <c r="B36" s="1174" t="s">
        <v>1344</v>
      </c>
      <c r="C36" s="1174" t="s">
        <v>1345</v>
      </c>
      <c r="E36" s="1206">
        <f>'[64]Attachment H'!D141</f>
        <v>136239.50467542824</v>
      </c>
      <c r="G36" s="1207">
        <f>'[64]Attachment H'!D141</f>
        <v>136239.50467542824</v>
      </c>
      <c r="H36" s="1208">
        <f t="shared" si="6"/>
        <v>0</v>
      </c>
      <c r="J36" s="1207">
        <f>'[64]Attachment H'!D141</f>
        <v>136239.50467542824</v>
      </c>
      <c r="K36" s="1208">
        <f t="shared" si="7"/>
        <v>0</v>
      </c>
    </row>
    <row r="37" spans="1:18">
      <c r="A37" s="1188">
        <f t="shared" si="8"/>
        <v>20</v>
      </c>
      <c r="B37" s="1174" t="s">
        <v>328</v>
      </c>
      <c r="C37" s="1174" t="s">
        <v>1346</v>
      </c>
      <c r="E37" s="1206">
        <f>'[64]Attachment H'!D152</f>
        <v>176176.45794406001</v>
      </c>
      <c r="G37" s="1207">
        <f>'[64]Attachment H'!D152</f>
        <v>176176.45794406001</v>
      </c>
      <c r="H37" s="1208">
        <f t="shared" si="6"/>
        <v>0</v>
      </c>
      <c r="J37" s="1207">
        <f>'[64]Attachment H'!D152</f>
        <v>176176.45794406001</v>
      </c>
      <c r="K37" s="1208">
        <f t="shared" si="7"/>
        <v>0</v>
      </c>
    </row>
    <row r="38" spans="1:18" ht="18.75">
      <c r="A38" s="1188">
        <f t="shared" si="8"/>
        <v>21</v>
      </c>
      <c r="B38" s="1174" t="s">
        <v>1347</v>
      </c>
      <c r="C38" s="1174" t="s">
        <v>1348</v>
      </c>
      <c r="E38" s="1222">
        <f>E56</f>
        <v>120374.42555372314</v>
      </c>
      <c r="F38" s="1174"/>
      <c r="G38" s="1223">
        <f>G56</f>
        <v>177397.98886797007</v>
      </c>
      <c r="H38" s="1224">
        <f t="shared" si="6"/>
        <v>57023.563314246931</v>
      </c>
      <c r="I38" s="1174"/>
      <c r="J38" s="1225">
        <f>G38-H40</f>
        <v>115920.92755838053</v>
      </c>
      <c r="K38" s="1224">
        <f t="shared" si="7"/>
        <v>-61477.061309589539</v>
      </c>
    </row>
    <row r="39" spans="1:18">
      <c r="B39" s="1174"/>
      <c r="C39" s="1174"/>
      <c r="E39" s="1185"/>
      <c r="G39" s="1186"/>
      <c r="H39" s="1187"/>
      <c r="J39" s="1186"/>
      <c r="K39" s="1187"/>
    </row>
    <row r="40" spans="1:18" s="1202" customFormat="1" ht="17.25" thickBot="1">
      <c r="A40" s="1201">
        <f>A38+1</f>
        <v>22</v>
      </c>
      <c r="B40" s="1179" t="s">
        <v>1349</v>
      </c>
      <c r="C40" s="1179" t="s">
        <v>1350</v>
      </c>
      <c r="E40" s="1226">
        <f>SUM(E34:E38)</f>
        <v>1913211.70920107</v>
      </c>
      <c r="G40" s="1227">
        <f>SUM(G34:G38)</f>
        <v>1974688.7705106596</v>
      </c>
      <c r="H40" s="1228">
        <f>G40-E40</f>
        <v>61477.061309589539</v>
      </c>
      <c r="J40" s="1227">
        <f>SUM(J34:J38)</f>
        <v>1913211.70920107</v>
      </c>
      <c r="K40" s="1228">
        <f>J40-G40</f>
        <v>-61477.061309589539</v>
      </c>
      <c r="M40" s="1170"/>
      <c r="N40" s="1170"/>
      <c r="O40" s="1170"/>
      <c r="P40" s="1170"/>
      <c r="Q40" s="1170"/>
      <c r="R40" s="1170"/>
    </row>
    <row r="41" spans="1:18" ht="17.25" thickTop="1">
      <c r="B41" s="1174"/>
      <c r="C41" s="1174"/>
      <c r="E41" s="1185"/>
      <c r="G41" s="1186"/>
      <c r="H41" s="1187"/>
      <c r="J41" s="1186"/>
      <c r="K41" s="1187"/>
    </row>
    <row r="42" spans="1:18">
      <c r="B42" s="1174"/>
      <c r="C42" s="1174"/>
      <c r="E42" s="1185"/>
      <c r="G42" s="1186"/>
      <c r="H42" s="1187"/>
      <c r="J42" s="1186"/>
      <c r="K42" s="1187"/>
    </row>
    <row r="43" spans="1:18">
      <c r="A43" s="1188">
        <f>A40+1</f>
        <v>23</v>
      </c>
      <c r="B43" s="1189" t="s">
        <v>227</v>
      </c>
      <c r="C43" s="1174"/>
      <c r="E43" s="1185"/>
      <c r="G43" s="1186"/>
      <c r="H43" s="1187"/>
      <c r="J43" s="1186"/>
      <c r="K43" s="1187"/>
    </row>
    <row r="44" spans="1:18">
      <c r="A44" s="1188">
        <f>A43+1</f>
        <v>24</v>
      </c>
      <c r="B44" s="1174" t="s">
        <v>1351</v>
      </c>
      <c r="C44" s="1174" t="s">
        <v>1352</v>
      </c>
      <c r="E44" s="1229">
        <v>0.18055462150041435</v>
      </c>
      <c r="G44" s="1230">
        <f>'[64]Attachment H'!D155</f>
        <v>0.24417935000000002</v>
      </c>
      <c r="H44" s="1231">
        <f t="shared" ref="H44:H45" si="9">G44-E44</f>
        <v>6.362472849958567E-2</v>
      </c>
      <c r="J44" s="1230">
        <f>'[64]Attachment H'!D155</f>
        <v>0.24417935000000002</v>
      </c>
      <c r="K44" s="1232">
        <f>J44-G44</f>
        <v>0</v>
      </c>
    </row>
    <row r="45" spans="1:18">
      <c r="A45" s="1188">
        <f t="shared" ref="A45:A56" si="10">A44+1</f>
        <v>25</v>
      </c>
      <c r="B45" s="1174" t="s">
        <v>51</v>
      </c>
      <c r="C45" s="1174" t="s">
        <v>1353</v>
      </c>
      <c r="E45" s="1229">
        <f>IF(E15&gt;0,(E44/(1-E44))*(1-E12/E15),0)</f>
        <v>0.13807468506295578</v>
      </c>
      <c r="G45" s="1230">
        <f>IF(G15&gt;0,(G44/(1-G44))*(1-G12/G15),0)</f>
        <v>0.20244900306260918</v>
      </c>
      <c r="H45" s="1231">
        <f t="shared" si="9"/>
        <v>6.4374317999653402E-2</v>
      </c>
      <c r="J45" s="1230">
        <f>IF(J15&gt;0,(J44/(1-J44))*(1-J12/J15),0)</f>
        <v>0.20244900306260918</v>
      </c>
      <c r="K45" s="1232">
        <f>J45-G45</f>
        <v>0</v>
      </c>
    </row>
    <row r="46" spans="1:18">
      <c r="A46" s="1188">
        <f t="shared" si="10"/>
        <v>26</v>
      </c>
      <c r="B46" s="1174" t="s">
        <v>1354</v>
      </c>
      <c r="C46" s="1174"/>
      <c r="E46" s="1185"/>
      <c r="G46" s="1186"/>
      <c r="H46" s="1187"/>
      <c r="J46" s="1186"/>
      <c r="K46" s="1187"/>
    </row>
    <row r="47" spans="1:18">
      <c r="A47" s="1188">
        <f t="shared" si="10"/>
        <v>27</v>
      </c>
      <c r="B47" s="1174" t="s">
        <v>1355</v>
      </c>
      <c r="C47" s="1174"/>
      <c r="E47" s="1185"/>
      <c r="G47" s="1186"/>
      <c r="H47" s="1187"/>
      <c r="J47" s="1186"/>
      <c r="K47" s="1187"/>
    </row>
    <row r="48" spans="1:18">
      <c r="A48" s="1188">
        <f t="shared" si="10"/>
        <v>28</v>
      </c>
      <c r="B48" s="1174" t="s">
        <v>1356</v>
      </c>
      <c r="C48" s="1174"/>
      <c r="E48" s="1233">
        <f>IF(E44&gt;0,1/(1-E44),0)</f>
        <v>1.2203375920320791</v>
      </c>
      <c r="G48" s="1234">
        <f>IF(G44&gt;0,1/(1-G44),0)</f>
        <v>1.3230652007192447</v>
      </c>
      <c r="H48" s="1208">
        <f t="shared" ref="H48:H56" si="11">G48-E48</f>
        <v>0.10272760868716557</v>
      </c>
      <c r="J48" s="1234">
        <f>IF(J44&gt;0,1/(1-J44),0)</f>
        <v>1.3230652007192447</v>
      </c>
      <c r="K48" s="1208">
        <f t="shared" ref="K48:K56" si="12">J48-G48</f>
        <v>0</v>
      </c>
    </row>
    <row r="49" spans="1:18">
      <c r="A49" s="1188">
        <f t="shared" si="10"/>
        <v>29</v>
      </c>
      <c r="B49" s="1174" t="s">
        <v>1357</v>
      </c>
      <c r="C49" s="1174" t="s">
        <v>1358</v>
      </c>
      <c r="E49" s="1235">
        <v>0</v>
      </c>
      <c r="F49" s="1174"/>
      <c r="G49" s="1236">
        <v>0</v>
      </c>
      <c r="H49" s="1208">
        <f t="shared" si="11"/>
        <v>0</v>
      </c>
      <c r="I49" s="1174"/>
      <c r="J49" s="1236">
        <v>0</v>
      </c>
      <c r="K49" s="1208">
        <f t="shared" si="12"/>
        <v>0</v>
      </c>
    </row>
    <row r="50" spans="1:18">
      <c r="A50" s="1188">
        <f t="shared" si="10"/>
        <v>30</v>
      </c>
      <c r="B50" s="1174" t="s">
        <v>988</v>
      </c>
      <c r="C50" s="1174" t="s">
        <v>1359</v>
      </c>
      <c r="E50" s="1216">
        <f>SUM(E64:E65)</f>
        <v>0</v>
      </c>
      <c r="G50" s="1217">
        <f>SUM(G64:G65)</f>
        <v>0</v>
      </c>
      <c r="H50" s="1208">
        <f t="shared" si="11"/>
        <v>0</v>
      </c>
      <c r="J50" s="1217">
        <f>SUM(J64:J65)</f>
        <v>0</v>
      </c>
      <c r="K50" s="1208">
        <f t="shared" si="12"/>
        <v>0</v>
      </c>
    </row>
    <row r="51" spans="1:18">
      <c r="A51" s="1188">
        <f t="shared" si="10"/>
        <v>31</v>
      </c>
      <c r="B51" s="1174" t="s">
        <v>1360</v>
      </c>
      <c r="C51" s="1174" t="s">
        <v>1361</v>
      </c>
      <c r="E51" s="1216">
        <f>E60</f>
        <v>0</v>
      </c>
      <c r="G51" s="1217">
        <f>G60</f>
        <v>0</v>
      </c>
      <c r="H51" s="1208">
        <f t="shared" si="11"/>
        <v>0</v>
      </c>
      <c r="J51" s="1217">
        <f>J55/J48</f>
        <v>-46465.632439103814</v>
      </c>
      <c r="K51" s="1208">
        <f t="shared" si="12"/>
        <v>-46465.632439103814</v>
      </c>
    </row>
    <row r="52" spans="1:18">
      <c r="A52" s="1188">
        <f t="shared" si="10"/>
        <v>32</v>
      </c>
      <c r="B52" s="1174" t="s">
        <v>1125</v>
      </c>
      <c r="C52" s="1174" t="s">
        <v>1362</v>
      </c>
      <c r="E52" s="1216">
        <f>+E34*E45</f>
        <v>120374.42555372314</v>
      </c>
      <c r="G52" s="1217">
        <f>+G34*G45</f>
        <v>177397.98886797007</v>
      </c>
      <c r="H52" s="1208">
        <f t="shared" si="11"/>
        <v>57023.563314246931</v>
      </c>
      <c r="J52" s="1217">
        <f>+J34*J45</f>
        <v>177397.98886797007</v>
      </c>
      <c r="K52" s="1208">
        <f t="shared" si="12"/>
        <v>0</v>
      </c>
    </row>
    <row r="53" spans="1:18">
      <c r="A53" s="1188">
        <f t="shared" si="10"/>
        <v>33</v>
      </c>
      <c r="B53" s="1174" t="s">
        <v>1363</v>
      </c>
      <c r="C53" s="1174" t="s">
        <v>1364</v>
      </c>
      <c r="E53" s="1237">
        <f>+E48*E49</f>
        <v>0</v>
      </c>
      <c r="G53" s="1238">
        <f>+G48*G49</f>
        <v>0</v>
      </c>
      <c r="H53" s="1208">
        <f t="shared" si="11"/>
        <v>0</v>
      </c>
      <c r="J53" s="1238">
        <f>+J48*J49</f>
        <v>0</v>
      </c>
      <c r="K53" s="1208">
        <f t="shared" si="12"/>
        <v>0</v>
      </c>
    </row>
    <row r="54" spans="1:18">
      <c r="A54" s="1188">
        <f t="shared" si="10"/>
        <v>34</v>
      </c>
      <c r="B54" s="1174" t="s">
        <v>1365</v>
      </c>
      <c r="C54" s="1174" t="s">
        <v>1366</v>
      </c>
      <c r="E54" s="1216">
        <f>E48*E50</f>
        <v>0</v>
      </c>
      <c r="G54" s="1217">
        <f>G48*G50</f>
        <v>0</v>
      </c>
      <c r="H54" s="1208">
        <f t="shared" si="11"/>
        <v>0</v>
      </c>
      <c r="J54" s="1217">
        <f>J48*J50</f>
        <v>0</v>
      </c>
      <c r="K54" s="1208">
        <f t="shared" si="12"/>
        <v>0</v>
      </c>
    </row>
    <row r="55" spans="1:18" ht="18.75">
      <c r="A55" s="1188">
        <f t="shared" si="10"/>
        <v>35</v>
      </c>
      <c r="B55" s="1174" t="s">
        <v>188</v>
      </c>
      <c r="C55" s="1174" t="s">
        <v>1367</v>
      </c>
      <c r="E55" s="1239">
        <f>+E44/(1-E44)*E51</f>
        <v>0</v>
      </c>
      <c r="G55" s="1240">
        <f>+G44/(1-G44)*G51</f>
        <v>0</v>
      </c>
      <c r="H55" s="1215">
        <f t="shared" si="11"/>
        <v>0</v>
      </c>
      <c r="J55" s="1240">
        <f>J56-SUM(J52:J54)</f>
        <v>-61477.061309589539</v>
      </c>
      <c r="K55" s="1215">
        <f t="shared" si="12"/>
        <v>-61477.061309589539</v>
      </c>
      <c r="L55" s="1241"/>
    </row>
    <row r="56" spans="1:18" s="1202" customFormat="1">
      <c r="A56" s="1201">
        <f t="shared" si="10"/>
        <v>36</v>
      </c>
      <c r="B56" s="1179" t="s">
        <v>52</v>
      </c>
      <c r="C56" s="1179" t="s">
        <v>1368</v>
      </c>
      <c r="E56" s="1242">
        <f>SUM(E52:E55)</f>
        <v>120374.42555372314</v>
      </c>
      <c r="G56" s="1243">
        <f>SUM(G52:G55)</f>
        <v>177397.98886797007</v>
      </c>
      <c r="H56" s="1212">
        <f t="shared" si="11"/>
        <v>57023.563314246931</v>
      </c>
      <c r="J56" s="1243">
        <f>J38</f>
        <v>115920.92755838053</v>
      </c>
      <c r="K56" s="1212">
        <f t="shared" si="12"/>
        <v>-61477.061309589539</v>
      </c>
      <c r="M56" s="1170"/>
      <c r="N56" s="1170"/>
      <c r="O56" s="1170"/>
      <c r="P56" s="1170"/>
      <c r="Q56" s="1170"/>
      <c r="R56" s="1170"/>
    </row>
    <row r="57" spans="1:18">
      <c r="B57" s="1174"/>
      <c r="C57" s="1174"/>
      <c r="E57" s="1185"/>
      <c r="G57" s="1186"/>
      <c r="H57" s="1187"/>
      <c r="J57" s="1186"/>
      <c r="K57" s="1187"/>
    </row>
    <row r="58" spans="1:18">
      <c r="B58" s="1174"/>
      <c r="C58" s="1174"/>
      <c r="E58" s="1185"/>
      <c r="G58" s="1186"/>
      <c r="H58" s="1187"/>
      <c r="J58" s="1186"/>
      <c r="K58" s="1187"/>
      <c r="N58" s="1241"/>
    </row>
    <row r="59" spans="1:18">
      <c r="A59" s="1188">
        <f>A56+1</f>
        <v>37</v>
      </c>
      <c r="B59" s="1189" t="s">
        <v>1369</v>
      </c>
      <c r="C59" s="1174"/>
      <c r="E59" s="1185"/>
      <c r="G59" s="1186"/>
      <c r="H59" s="1187"/>
      <c r="J59" s="1186"/>
      <c r="K59" s="1187"/>
    </row>
    <row r="60" spans="1:18" ht="18.75">
      <c r="A60" s="1188">
        <f>A59+1</f>
        <v>38</v>
      </c>
      <c r="B60" s="1244" t="s">
        <v>1370</v>
      </c>
      <c r="C60" s="1190" t="s">
        <v>1371</v>
      </c>
      <c r="D60" s="1245"/>
      <c r="E60" s="1246">
        <f>SUM(E61:E63)</f>
        <v>0</v>
      </c>
      <c r="F60" s="1244"/>
      <c r="G60" s="1247">
        <f>SUM(G61:G63)</f>
        <v>0</v>
      </c>
      <c r="H60" s="1215">
        <f t="shared" ref="H60:H65" si="13">G60-E60</f>
        <v>0</v>
      </c>
      <c r="J60" s="1247">
        <f>J51</f>
        <v>-46465.632439103814</v>
      </c>
      <c r="K60" s="1215">
        <f t="shared" ref="K60:K65" si="14">J60-G60</f>
        <v>-46465.632439103814</v>
      </c>
    </row>
    <row r="61" spans="1:18">
      <c r="A61" s="1188">
        <f t="shared" ref="A61:A63" si="15">A60+1</f>
        <v>39</v>
      </c>
      <c r="B61" s="1244" t="s">
        <v>1372</v>
      </c>
      <c r="C61" s="1248" t="s">
        <v>1373</v>
      </c>
      <c r="D61" s="1245"/>
      <c r="E61" s="1249">
        <v>0</v>
      </c>
      <c r="F61" s="1244"/>
      <c r="G61" s="1250">
        <v>0</v>
      </c>
      <c r="H61" s="1208">
        <f t="shared" si="13"/>
        <v>0</v>
      </c>
      <c r="J61" s="1250">
        <f>Provision!I18</f>
        <v>0</v>
      </c>
      <c r="K61" s="1208">
        <f t="shared" si="14"/>
        <v>0</v>
      </c>
    </row>
    <row r="62" spans="1:18">
      <c r="A62" s="1188">
        <f t="shared" si="15"/>
        <v>40</v>
      </c>
      <c r="B62" s="1244" t="s">
        <v>1374</v>
      </c>
      <c r="C62" s="1248" t="s">
        <v>1373</v>
      </c>
      <c r="D62" s="1245"/>
      <c r="E62" s="1249">
        <v>0</v>
      </c>
      <c r="F62" s="1244"/>
      <c r="G62" s="1250">
        <v>0</v>
      </c>
      <c r="H62" s="1208">
        <f t="shared" si="13"/>
        <v>0</v>
      </c>
      <c r="J62" s="1250">
        <f>Provision!I20</f>
        <v>215.20340046666664</v>
      </c>
      <c r="K62" s="1208">
        <f t="shared" si="14"/>
        <v>215.20340046666664</v>
      </c>
    </row>
    <row r="63" spans="1:18" s="1202" customFormat="1">
      <c r="A63" s="1201">
        <f t="shared" si="15"/>
        <v>41</v>
      </c>
      <c r="B63" s="1251" t="s">
        <v>1375</v>
      </c>
      <c r="C63" s="1179" t="s">
        <v>1376</v>
      </c>
      <c r="D63" s="1252"/>
      <c r="E63" s="1253">
        <v>0</v>
      </c>
      <c r="F63" s="1251"/>
      <c r="G63" s="1254">
        <v>0</v>
      </c>
      <c r="H63" s="1212">
        <f t="shared" si="13"/>
        <v>0</v>
      </c>
      <c r="J63" s="1255">
        <f>J60-SUM(J61:J62)</f>
        <v>-46680.835839570478</v>
      </c>
      <c r="K63" s="1212">
        <f t="shared" si="14"/>
        <v>-46680.835839570478</v>
      </c>
      <c r="M63" s="1241">
        <v>-103688.90457341011</v>
      </c>
      <c r="N63" s="1170" t="s">
        <v>1377</v>
      </c>
      <c r="O63" s="1170"/>
      <c r="P63" s="1170"/>
      <c r="Q63" s="1170"/>
      <c r="R63" s="1170"/>
    </row>
    <row r="64" spans="1:18">
      <c r="A64" s="1188">
        <f>A63+1</f>
        <v>42</v>
      </c>
      <c r="B64" s="1244" t="s">
        <v>1378</v>
      </c>
      <c r="C64" s="1248" t="s">
        <v>1373</v>
      </c>
      <c r="D64" s="1245"/>
      <c r="E64" s="1249">
        <v>0</v>
      </c>
      <c r="F64" s="1244"/>
      <c r="G64" s="1250">
        <v>0</v>
      </c>
      <c r="H64" s="1208">
        <f t="shared" si="13"/>
        <v>0</v>
      </c>
      <c r="J64" s="1250">
        <v>0</v>
      </c>
      <c r="K64" s="1208">
        <f t="shared" si="14"/>
        <v>0</v>
      </c>
    </row>
    <row r="65" spans="1:13">
      <c r="A65" s="1188">
        <f>A64+1</f>
        <v>43</v>
      </c>
      <c r="B65" s="1244" t="s">
        <v>1379</v>
      </c>
      <c r="C65" s="1248" t="s">
        <v>1373</v>
      </c>
      <c r="D65" s="1245"/>
      <c r="E65" s="1249">
        <v>0</v>
      </c>
      <c r="F65" s="1244"/>
      <c r="G65" s="1250">
        <v>0</v>
      </c>
      <c r="H65" s="1208">
        <f t="shared" si="13"/>
        <v>0</v>
      </c>
      <c r="J65" s="1250">
        <v>0</v>
      </c>
      <c r="K65" s="1208">
        <f t="shared" si="14"/>
        <v>0</v>
      </c>
    </row>
    <row r="66" spans="1:13" ht="17.25" thickBot="1">
      <c r="B66" s="1174"/>
      <c r="C66" s="1174"/>
      <c r="E66" s="1256"/>
      <c r="G66" s="1257"/>
      <c r="H66" s="1258"/>
      <c r="J66" s="1257"/>
      <c r="K66" s="1258"/>
      <c r="M66" s="1241"/>
    </row>
    <row r="67" spans="1:13">
      <c r="B67" s="1174"/>
      <c r="C67" s="1174"/>
    </row>
    <row r="68" spans="1:13">
      <c r="B68" s="1174"/>
      <c r="C68" s="1174"/>
    </row>
    <row r="69" spans="1:13">
      <c r="B69" s="1174"/>
      <c r="C69" s="1174"/>
    </row>
    <row r="70" spans="1:13" ht="94.35" customHeight="1">
      <c r="A70" s="1259" t="s">
        <v>599</v>
      </c>
      <c r="B70" s="1436" t="s">
        <v>1380</v>
      </c>
      <c r="C70" s="1436"/>
      <c r="D70" s="1260"/>
      <c r="E70" s="1260"/>
      <c r="F70" s="1260"/>
      <c r="G70" s="1260"/>
      <c r="H70" s="1260"/>
      <c r="I70" s="1260"/>
      <c r="J70" s="1260"/>
      <c r="K70" s="1260"/>
    </row>
    <row r="71" spans="1:13" ht="55.35" customHeight="1">
      <c r="A71" s="1259" t="s">
        <v>600</v>
      </c>
      <c r="B71" s="1436" t="s">
        <v>1381</v>
      </c>
      <c r="C71" s="1436"/>
    </row>
    <row r="72" spans="1:13" ht="55.7" customHeight="1">
      <c r="A72" s="1259" t="s">
        <v>1382</v>
      </c>
      <c r="B72" s="1436" t="s">
        <v>1383</v>
      </c>
      <c r="C72" s="1436"/>
    </row>
    <row r="73" spans="1:13" ht="41.45" customHeight="1">
      <c r="A73" s="1259" t="s">
        <v>1384</v>
      </c>
      <c r="B73" s="1436" t="s">
        <v>1385</v>
      </c>
      <c r="C73" s="1436"/>
    </row>
    <row r="74" spans="1:13">
      <c r="B74" s="1174"/>
      <c r="C74" s="1174"/>
    </row>
  </sheetData>
  <mergeCells count="9">
    <mergeCell ref="B71:C71"/>
    <mergeCell ref="B72:C72"/>
    <mergeCell ref="B73:C73"/>
    <mergeCell ref="A1:K1"/>
    <mergeCell ref="A2:K2"/>
    <mergeCell ref="E8:E9"/>
    <mergeCell ref="G8:H8"/>
    <mergeCell ref="J8:K8"/>
    <mergeCell ref="B70:C70"/>
  </mergeCells>
  <pageMargins left="0.5" right="0.5" top="0.5" bottom="0.5" header="0.25" footer="0.25"/>
  <pageSetup scale="42" orientation="landscape" horizontalDpi="1200" verticalDpi="1200"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B8824-CB6B-4752-A201-5CD8CFED5EDF}">
  <sheetPr>
    <tabColor rgb="FFFFC000"/>
  </sheetPr>
  <dimension ref="A1:AA159"/>
  <sheetViews>
    <sheetView showGridLines="0" view="pageBreakPreview" zoomScale="80" zoomScaleNormal="80" zoomScaleSheetLayoutView="80" workbookViewId="0">
      <selection activeCell="S24" sqref="S24"/>
    </sheetView>
  </sheetViews>
  <sheetFormatPr defaultColWidth="8.88671875" defaultRowHeight="15.75"/>
  <cols>
    <col min="1" max="1" width="5.5546875" style="1263" customWidth="1"/>
    <col min="2" max="2" width="40.109375" style="1279" customWidth="1"/>
    <col min="3" max="13" width="10.44140625" style="1263" customWidth="1"/>
    <col min="14" max="14" width="10.44140625" style="1263" hidden="1" customWidth="1"/>
    <col min="15" max="15" width="0" style="1263" hidden="1" customWidth="1"/>
    <col min="16" max="16" width="26.44140625" style="1263" hidden="1" customWidth="1"/>
    <col min="17" max="26" width="10.44140625" style="1263" hidden="1" customWidth="1"/>
    <col min="27" max="27" width="0" style="1263" hidden="1" customWidth="1"/>
    <col min="28" max="16384" width="8.88671875" style="1263"/>
  </cols>
  <sheetData>
    <row r="1" spans="1:27" ht="18" customHeight="1">
      <c r="A1" s="1443" t="s">
        <v>1386</v>
      </c>
      <c r="B1" s="1443"/>
      <c r="C1" s="1443"/>
      <c r="D1" s="1443"/>
      <c r="E1" s="1443"/>
      <c r="F1" s="1443"/>
      <c r="G1" s="1443"/>
      <c r="H1" s="1443"/>
      <c r="I1" s="1443"/>
      <c r="J1" s="1443"/>
      <c r="K1" s="1443"/>
      <c r="L1" s="1443"/>
      <c r="M1" s="1261" t="s">
        <v>1387</v>
      </c>
      <c r="N1" s="1262"/>
      <c r="O1" s="1443" t="s">
        <v>1388</v>
      </c>
      <c r="P1" s="1443"/>
      <c r="Q1" s="1443"/>
      <c r="R1" s="1443"/>
      <c r="S1" s="1443"/>
      <c r="T1" s="1443"/>
      <c r="U1" s="1443"/>
      <c r="V1" s="1443"/>
      <c r="W1" s="1443"/>
      <c r="X1" s="1443"/>
      <c r="Y1" s="1443"/>
      <c r="Z1" s="1443"/>
      <c r="AA1" s="1261" t="s">
        <v>1389</v>
      </c>
    </row>
    <row r="2" spans="1:27" ht="18" customHeight="1">
      <c r="A2" s="1444" t="s">
        <v>1300</v>
      </c>
      <c r="B2" s="1444"/>
      <c r="C2" s="1444"/>
      <c r="D2" s="1444"/>
      <c r="E2" s="1444"/>
      <c r="F2" s="1444"/>
      <c r="G2" s="1444"/>
      <c r="H2" s="1444"/>
      <c r="I2" s="1444"/>
      <c r="J2" s="1444"/>
      <c r="K2" s="1444"/>
      <c r="L2" s="1444"/>
      <c r="M2" s="1261"/>
      <c r="N2" s="1264"/>
      <c r="O2" s="1444" t="str">
        <f>A2</f>
        <v>GridLiance High Plains LLC</v>
      </c>
      <c r="P2" s="1444"/>
      <c r="Q2" s="1444"/>
      <c r="R2" s="1444"/>
      <c r="S2" s="1444"/>
      <c r="T2" s="1444"/>
      <c r="U2" s="1444"/>
      <c r="V2" s="1444"/>
      <c r="W2" s="1444"/>
      <c r="X2" s="1444"/>
      <c r="Y2" s="1444"/>
      <c r="Z2" s="1444"/>
    </row>
    <row r="3" spans="1:27" ht="18" customHeight="1">
      <c r="A3" s="1445" t="s">
        <v>1390</v>
      </c>
      <c r="B3" s="1445"/>
      <c r="C3" s="1445"/>
      <c r="D3" s="1445"/>
      <c r="E3" s="1445"/>
      <c r="F3" s="1445"/>
      <c r="G3" s="1445"/>
      <c r="H3" s="1445"/>
      <c r="I3" s="1445"/>
      <c r="J3" s="1445"/>
      <c r="K3" s="1445"/>
      <c r="L3" s="1445"/>
      <c r="N3" s="1262"/>
      <c r="O3" s="1445" t="s">
        <v>1391</v>
      </c>
      <c r="P3" s="1445"/>
      <c r="Q3" s="1445"/>
      <c r="R3" s="1445"/>
      <c r="S3" s="1445"/>
      <c r="T3" s="1445"/>
      <c r="U3" s="1445"/>
      <c r="V3" s="1445"/>
      <c r="W3" s="1445"/>
      <c r="X3" s="1445"/>
      <c r="Y3" s="1445"/>
      <c r="Z3" s="1445"/>
    </row>
    <row r="4" spans="1:27" ht="18" customHeight="1">
      <c r="A4" s="1443" t="s">
        <v>1392</v>
      </c>
      <c r="B4" s="1443"/>
      <c r="C4" s="1443"/>
      <c r="D4" s="1443"/>
      <c r="E4" s="1443"/>
      <c r="F4" s="1443"/>
      <c r="G4" s="1443"/>
      <c r="H4" s="1443"/>
      <c r="I4" s="1443"/>
      <c r="J4" s="1443"/>
      <c r="K4" s="1443"/>
      <c r="L4" s="1443"/>
      <c r="N4" s="1262"/>
      <c r="O4" s="1443" t="str">
        <f>A4</f>
        <v>For the 12 Months Ended 12/31/2022</v>
      </c>
      <c r="P4" s="1443"/>
      <c r="Q4" s="1443"/>
      <c r="R4" s="1443"/>
      <c r="S4" s="1443"/>
      <c r="T4" s="1443"/>
      <c r="U4" s="1443"/>
      <c r="V4" s="1443"/>
      <c r="W4" s="1443"/>
      <c r="X4" s="1443"/>
      <c r="Y4" s="1443"/>
      <c r="Z4" s="1443"/>
    </row>
    <row r="5" spans="1:27" ht="18" customHeight="1">
      <c r="A5" s="1265"/>
      <c r="B5" s="1265"/>
      <c r="C5" s="1265"/>
      <c r="D5" s="1265"/>
      <c r="E5" s="1265"/>
      <c r="F5" s="1265"/>
      <c r="G5" s="1265"/>
      <c r="H5" s="1265"/>
      <c r="I5" s="1265"/>
      <c r="N5" s="1262"/>
      <c r="O5" s="1265"/>
      <c r="P5" s="1265"/>
      <c r="Q5" s="1265"/>
      <c r="R5" s="1265"/>
      <c r="S5" s="1265"/>
      <c r="T5" s="1265"/>
      <c r="U5" s="1265"/>
      <c r="V5" s="1265"/>
      <c r="W5" s="1265"/>
    </row>
    <row r="6" spans="1:27">
      <c r="B6" s="1265" t="s">
        <v>75</v>
      </c>
      <c r="C6" s="1265"/>
      <c r="D6" s="1265"/>
      <c r="E6" s="1265" t="s">
        <v>76</v>
      </c>
      <c r="F6" s="1265" t="s">
        <v>77</v>
      </c>
      <c r="G6" s="1265" t="s">
        <v>78</v>
      </c>
      <c r="H6" s="1265" t="s">
        <v>79</v>
      </c>
      <c r="N6" s="1262"/>
      <c r="P6" s="1265" t="s">
        <v>75</v>
      </c>
      <c r="Q6" s="1265"/>
      <c r="R6" s="1265"/>
      <c r="S6" s="1265" t="s">
        <v>76</v>
      </c>
      <c r="T6" s="1265" t="s">
        <v>77</v>
      </c>
      <c r="U6" s="1265" t="s">
        <v>78</v>
      </c>
      <c r="V6" s="1265" t="s">
        <v>79</v>
      </c>
    </row>
    <row r="7" spans="1:27">
      <c r="B7" s="1263"/>
      <c r="H7" s="1265" t="s">
        <v>1393</v>
      </c>
      <c r="N7" s="1262"/>
      <c r="V7" s="1265" t="s">
        <v>1393</v>
      </c>
    </row>
    <row r="8" spans="1:27" ht="31.5">
      <c r="A8" s="1266" t="s">
        <v>990</v>
      </c>
      <c r="B8" s="1266" t="s">
        <v>1033</v>
      </c>
      <c r="C8" s="1267"/>
      <c r="D8" s="1267"/>
      <c r="E8" s="1268" t="s">
        <v>993</v>
      </c>
      <c r="F8" s="1268" t="s">
        <v>994</v>
      </c>
      <c r="G8" s="1268" t="s">
        <v>995</v>
      </c>
      <c r="H8" s="1268" t="s">
        <v>21</v>
      </c>
      <c r="I8" s="1267"/>
      <c r="N8" s="1262"/>
      <c r="O8" s="1266" t="s">
        <v>990</v>
      </c>
      <c r="P8" s="1266" t="s">
        <v>1033</v>
      </c>
      <c r="Q8" s="1267"/>
      <c r="R8" s="1267"/>
      <c r="S8" s="1268" t="s">
        <v>993</v>
      </c>
      <c r="T8" s="1268" t="s">
        <v>994</v>
      </c>
      <c r="U8" s="1268" t="s">
        <v>995</v>
      </c>
      <c r="V8" s="1268" t="s">
        <v>21</v>
      </c>
      <c r="W8" s="1267"/>
    </row>
    <row r="9" spans="1:27">
      <c r="B9" s="1269"/>
      <c r="L9" s="1270"/>
      <c r="M9" s="1270"/>
      <c r="N9" s="1271"/>
      <c r="P9" s="1269"/>
    </row>
    <row r="10" spans="1:27" ht="20.25" customHeight="1">
      <c r="A10" s="1263">
        <v>1</v>
      </c>
      <c r="B10" s="1263" t="s">
        <v>1394</v>
      </c>
      <c r="E10" s="1272">
        <f>F26</f>
        <v>-875940.94805053249</v>
      </c>
      <c r="F10" s="1272">
        <f t="shared" ref="F10:G10" si="0">G26</f>
        <v>0</v>
      </c>
      <c r="G10" s="1272">
        <f t="shared" si="0"/>
        <v>0</v>
      </c>
      <c r="H10" s="1272"/>
      <c r="I10" s="1263" t="s">
        <v>1395</v>
      </c>
      <c r="N10" s="1262"/>
      <c r="O10" s="1263">
        <v>1</v>
      </c>
      <c r="P10" s="1263" t="s">
        <v>1394</v>
      </c>
      <c r="S10" s="1272">
        <f>T26</f>
        <v>-2024300.1464593792</v>
      </c>
      <c r="T10" s="1272">
        <f t="shared" ref="T10:U10" si="1">U26</f>
        <v>0</v>
      </c>
      <c r="U10" s="1272">
        <f t="shared" si="1"/>
        <v>0</v>
      </c>
      <c r="V10" s="1272"/>
      <c r="W10" s="1263" t="s">
        <v>1395</v>
      </c>
    </row>
    <row r="11" spans="1:27" ht="20.25" customHeight="1">
      <c r="A11" s="1263">
        <f t="shared" ref="A11:A17" si="2">+A10+1</f>
        <v>2</v>
      </c>
      <c r="B11" s="1263" t="s">
        <v>1396</v>
      </c>
      <c r="E11" s="1272">
        <f>F32</f>
        <v>0</v>
      </c>
      <c r="F11" s="1272">
        <f>G32</f>
        <v>0</v>
      </c>
      <c r="G11" s="1272">
        <f>H32</f>
        <v>0</v>
      </c>
      <c r="H11" s="1272"/>
      <c r="I11" s="1263" t="s">
        <v>1397</v>
      </c>
      <c r="N11" s="1262"/>
      <c r="O11" s="1263">
        <f t="shared" ref="O11:O17" si="3">+O10+1</f>
        <v>2</v>
      </c>
      <c r="P11" s="1263" t="s">
        <v>1396</v>
      </c>
      <c r="S11" s="1272">
        <f>T32</f>
        <v>-384784.32961967972</v>
      </c>
      <c r="T11" s="1272">
        <f>U32</f>
        <v>0</v>
      </c>
      <c r="U11" s="1272">
        <f>V32</f>
        <v>0</v>
      </c>
      <c r="V11" s="1272"/>
      <c r="W11" s="1263" t="s">
        <v>1397</v>
      </c>
    </row>
    <row r="12" spans="1:27" ht="20.25" customHeight="1">
      <c r="A12" s="1263">
        <f t="shared" si="2"/>
        <v>3</v>
      </c>
      <c r="B12" s="1263" t="s">
        <v>1007</v>
      </c>
      <c r="E12" s="1272">
        <f>F38</f>
        <v>0</v>
      </c>
      <c r="F12" s="1272">
        <f t="shared" ref="F12:G12" si="4">G38</f>
        <v>0</v>
      </c>
      <c r="G12" s="1272">
        <f t="shared" si="4"/>
        <v>0</v>
      </c>
      <c r="H12" s="1272"/>
      <c r="I12" s="1263" t="s">
        <v>1398</v>
      </c>
      <c r="N12" s="1262"/>
      <c r="O12" s="1263">
        <f t="shared" si="3"/>
        <v>3</v>
      </c>
      <c r="P12" s="1263" t="s">
        <v>1007</v>
      </c>
      <c r="S12" s="1272">
        <f>T38</f>
        <v>37268.759603108039</v>
      </c>
      <c r="T12" s="1272">
        <f t="shared" ref="T12:U12" si="5">U38</f>
        <v>0</v>
      </c>
      <c r="U12" s="1272">
        <f t="shared" si="5"/>
        <v>0</v>
      </c>
      <c r="V12" s="1272"/>
      <c r="W12" s="1263" t="s">
        <v>1398</v>
      </c>
    </row>
    <row r="13" spans="1:27" ht="20.25" customHeight="1">
      <c r="A13" s="1263">
        <f t="shared" si="2"/>
        <v>4</v>
      </c>
      <c r="B13" s="1263" t="s">
        <v>1037</v>
      </c>
      <c r="E13" s="1272">
        <f>SUM(E10:E12)</f>
        <v>-875940.94805053249</v>
      </c>
      <c r="F13" s="1272">
        <f>SUM(F10:F12)</f>
        <v>0</v>
      </c>
      <c r="G13" s="1272">
        <f>SUM(G10:G12)</f>
        <v>0</v>
      </c>
      <c r="H13" s="1272"/>
      <c r="I13" s="1273" t="s">
        <v>1399</v>
      </c>
      <c r="N13" s="1262"/>
      <c r="O13" s="1263">
        <f t="shared" si="3"/>
        <v>4</v>
      </c>
      <c r="P13" s="1263" t="s">
        <v>1037</v>
      </c>
      <c r="S13" s="1272">
        <f>SUM(S10:S12)</f>
        <v>-2371815.716475951</v>
      </c>
      <c r="T13" s="1272">
        <f>SUM(T10:T12)</f>
        <v>0</v>
      </c>
      <c r="U13" s="1272">
        <f>SUM(U10:U12)</f>
        <v>0</v>
      </c>
      <c r="V13" s="1272"/>
      <c r="W13" s="1273" t="s">
        <v>1399</v>
      </c>
    </row>
    <row r="14" spans="1:27" ht="20.25" customHeight="1">
      <c r="A14" s="1263">
        <f t="shared" si="2"/>
        <v>5</v>
      </c>
      <c r="B14" s="1263" t="s">
        <v>1400</v>
      </c>
      <c r="G14" s="1270">
        <v>1</v>
      </c>
      <c r="I14" s="1263" t="s">
        <v>1401</v>
      </c>
      <c r="N14" s="1262"/>
      <c r="O14" s="1263">
        <f t="shared" si="3"/>
        <v>5</v>
      </c>
      <c r="P14" s="1263" t="s">
        <v>1400</v>
      </c>
      <c r="U14" s="1270">
        <v>1</v>
      </c>
      <c r="W14" s="1263" t="s">
        <v>1401</v>
      </c>
    </row>
    <row r="15" spans="1:27" ht="20.25" customHeight="1">
      <c r="A15" s="1263">
        <f t="shared" si="2"/>
        <v>6</v>
      </c>
      <c r="B15" s="1263" t="s">
        <v>1000</v>
      </c>
      <c r="F15" s="1274">
        <v>1</v>
      </c>
      <c r="I15" s="1263" t="s">
        <v>1402</v>
      </c>
      <c r="N15" s="1262"/>
      <c r="O15" s="1263">
        <f t="shared" si="3"/>
        <v>6</v>
      </c>
      <c r="P15" s="1263" t="s">
        <v>1000</v>
      </c>
      <c r="T15" s="1274">
        <v>1</v>
      </c>
      <c r="W15" s="1263" t="s">
        <v>1402</v>
      </c>
    </row>
    <row r="16" spans="1:27" ht="20.25" customHeight="1">
      <c r="A16" s="1263">
        <f t="shared" si="2"/>
        <v>7</v>
      </c>
      <c r="B16" s="1263" t="s">
        <v>999</v>
      </c>
      <c r="E16" s="1274">
        <v>1</v>
      </c>
      <c r="F16" s="1274"/>
      <c r="I16" s="1275">
        <v>1</v>
      </c>
      <c r="N16" s="1262"/>
      <c r="O16" s="1263">
        <f t="shared" si="3"/>
        <v>7</v>
      </c>
      <c r="P16" s="1263" t="s">
        <v>999</v>
      </c>
      <c r="S16" s="1274">
        <v>1</v>
      </c>
      <c r="T16" s="1274"/>
      <c r="W16" s="1275">
        <v>1</v>
      </c>
    </row>
    <row r="17" spans="1:23" ht="20.25" customHeight="1">
      <c r="A17" s="1263">
        <f t="shared" si="2"/>
        <v>8</v>
      </c>
      <c r="B17" s="1263" t="s">
        <v>1004</v>
      </c>
      <c r="E17" s="1272">
        <f>+E16*E13</f>
        <v>-875940.94805053249</v>
      </c>
      <c r="F17" s="1272">
        <f>+F15*F13</f>
        <v>0</v>
      </c>
      <c r="G17" s="1272">
        <f>+G14*G13</f>
        <v>0</v>
      </c>
      <c r="H17" s="1272">
        <f>+E17+F17+G17</f>
        <v>-875940.94805053249</v>
      </c>
      <c r="I17" s="1276" t="s">
        <v>1403</v>
      </c>
      <c r="N17" s="1262"/>
      <c r="O17" s="1263">
        <f t="shared" si="3"/>
        <v>8</v>
      </c>
      <c r="P17" s="1263" t="s">
        <v>1004</v>
      </c>
      <c r="S17" s="1272">
        <f>+S16*S13</f>
        <v>-2371815.716475951</v>
      </c>
      <c r="T17" s="1272">
        <f>+T15*T13</f>
        <v>0</v>
      </c>
      <c r="U17" s="1272">
        <f>+U14*U13</f>
        <v>0</v>
      </c>
      <c r="V17" s="1272">
        <f>+S17+T17+U17</f>
        <v>-2371815.716475951</v>
      </c>
      <c r="W17" s="1276" t="s">
        <v>1403</v>
      </c>
    </row>
    <row r="18" spans="1:23">
      <c r="B18" s="1263"/>
      <c r="E18" s="1272"/>
      <c r="F18" s="1272"/>
      <c r="G18" s="1272"/>
      <c r="H18" s="1272"/>
      <c r="I18" s="1276"/>
      <c r="N18" s="1262"/>
      <c r="S18" s="1272"/>
      <c r="T18" s="1272"/>
      <c r="U18" s="1272"/>
      <c r="V18" s="1272"/>
      <c r="W18" s="1276"/>
    </row>
    <row r="19" spans="1:23">
      <c r="B19" s="1263"/>
      <c r="D19" s="1273"/>
      <c r="G19" s="1272"/>
      <c r="I19" s="1265"/>
      <c r="N19" s="1262"/>
      <c r="R19" s="1273"/>
      <c r="U19" s="1272"/>
      <c r="W19" s="1265"/>
    </row>
    <row r="20" spans="1:23">
      <c r="B20" s="1265" t="s">
        <v>292</v>
      </c>
      <c r="C20" s="1265" t="s">
        <v>293</v>
      </c>
      <c r="D20" s="1265" t="s">
        <v>294</v>
      </c>
      <c r="E20" s="1265" t="s">
        <v>295</v>
      </c>
      <c r="F20" s="1265" t="s">
        <v>297</v>
      </c>
      <c r="G20" s="1265" t="s">
        <v>296</v>
      </c>
      <c r="H20" s="1265" t="s">
        <v>298</v>
      </c>
      <c r="I20" s="1265"/>
      <c r="N20" s="1262"/>
      <c r="P20" s="1265" t="s">
        <v>292</v>
      </c>
      <c r="Q20" s="1265" t="s">
        <v>293</v>
      </c>
      <c r="R20" s="1265" t="s">
        <v>294</v>
      </c>
      <c r="S20" s="1265" t="s">
        <v>295</v>
      </c>
      <c r="T20" s="1265" t="s">
        <v>297</v>
      </c>
      <c r="U20" s="1265" t="s">
        <v>296</v>
      </c>
      <c r="V20" s="1265" t="s">
        <v>298</v>
      </c>
      <c r="W20" s="1265"/>
    </row>
    <row r="21" spans="1:23" ht="31.5">
      <c r="A21" s="1277"/>
      <c r="B21" s="1278" t="s">
        <v>991</v>
      </c>
      <c r="C21" s="1278" t="s">
        <v>252</v>
      </c>
      <c r="D21" s="1278" t="s">
        <v>96</v>
      </c>
      <c r="E21" s="1278" t="s">
        <v>992</v>
      </c>
      <c r="F21" s="1278" t="s">
        <v>993</v>
      </c>
      <c r="G21" s="1278" t="s">
        <v>994</v>
      </c>
      <c r="H21" s="1278" t="s">
        <v>995</v>
      </c>
      <c r="I21" s="1278"/>
      <c r="N21" s="1262"/>
      <c r="O21" s="1277"/>
      <c r="P21" s="1278" t="s">
        <v>991</v>
      </c>
      <c r="Q21" s="1278" t="s">
        <v>252</v>
      </c>
      <c r="R21" s="1278" t="s">
        <v>96</v>
      </c>
      <c r="S21" s="1278" t="s">
        <v>992</v>
      </c>
      <c r="T21" s="1278" t="s">
        <v>993</v>
      </c>
      <c r="U21" s="1278" t="s">
        <v>994</v>
      </c>
      <c r="V21" s="1278" t="s">
        <v>995</v>
      </c>
      <c r="W21" s="1278"/>
    </row>
    <row r="22" spans="1:23">
      <c r="A22" s="1263" t="s">
        <v>997</v>
      </c>
      <c r="D22" s="1265"/>
      <c r="E22" s="1265"/>
      <c r="F22" s="1265"/>
      <c r="N22" s="1262"/>
      <c r="O22" s="1263" t="s">
        <v>997</v>
      </c>
      <c r="P22" s="1279"/>
      <c r="R22" s="1265"/>
      <c r="S22" s="1265"/>
      <c r="T22" s="1265"/>
    </row>
    <row r="23" spans="1:23" ht="20.25" customHeight="1">
      <c r="A23" s="1269">
        <f>A17+1</f>
        <v>9</v>
      </c>
      <c r="B23" s="1279" t="s">
        <v>1404</v>
      </c>
      <c r="C23" s="1263" t="s">
        <v>98</v>
      </c>
      <c r="D23" s="1280">
        <v>2023</v>
      </c>
      <c r="E23" s="1272">
        <f>SUM(F23:H23)</f>
        <v>-697180.83182476554</v>
      </c>
      <c r="F23" s="1272">
        <f>G55</f>
        <v>-697180.83182476554</v>
      </c>
      <c r="G23" s="1272">
        <v>0</v>
      </c>
      <c r="H23" s="1272">
        <v>0</v>
      </c>
      <c r="I23" s="1274"/>
      <c r="N23" s="1262"/>
      <c r="O23" s="1269">
        <f>O17+1</f>
        <v>9</v>
      </c>
      <c r="P23" s="1279" t="s">
        <v>1404</v>
      </c>
      <c r="Q23" s="1263" t="s">
        <v>98</v>
      </c>
      <c r="R23" s="1280">
        <v>2021</v>
      </c>
      <c r="S23" s="1272">
        <f>SUM(T23:V23)</f>
        <v>-1218497.218499942</v>
      </c>
      <c r="T23" s="1272">
        <f>U55</f>
        <v>-1218497.218499942</v>
      </c>
      <c r="U23" s="1272">
        <v>0</v>
      </c>
      <c r="V23" s="1272">
        <v>0</v>
      </c>
      <c r="W23" s="1274"/>
    </row>
    <row r="24" spans="1:23" ht="20.25" customHeight="1">
      <c r="A24" s="1269">
        <f>A23+1</f>
        <v>10</v>
      </c>
      <c r="B24" s="1279" t="s">
        <v>1405</v>
      </c>
      <c r="C24" s="1263" t="s">
        <v>98</v>
      </c>
      <c r="D24" s="1280">
        <v>2024</v>
      </c>
      <c r="E24" s="1272">
        <f t="shared" ref="E24:E25" si="6">SUM(F24:H24)</f>
        <v>0</v>
      </c>
      <c r="F24" s="1272">
        <v>0</v>
      </c>
      <c r="G24" s="1272">
        <v>0</v>
      </c>
      <c r="H24" s="1272">
        <v>0</v>
      </c>
      <c r="I24" s="1274"/>
      <c r="N24" s="1262"/>
      <c r="O24" s="1269">
        <f>O23+1</f>
        <v>10</v>
      </c>
      <c r="P24" s="1279" t="s">
        <v>1405</v>
      </c>
      <c r="Q24" s="1263" t="s">
        <v>98</v>
      </c>
      <c r="R24" s="1280">
        <v>2022</v>
      </c>
      <c r="S24" s="1272">
        <f t="shared" ref="S24:S25" si="7">SUM(T24:V24)</f>
        <v>0</v>
      </c>
      <c r="T24" s="1272">
        <v>0</v>
      </c>
      <c r="U24" s="1272">
        <v>0</v>
      </c>
      <c r="V24" s="1272">
        <v>0</v>
      </c>
      <c r="W24" s="1274"/>
    </row>
    <row r="25" spans="1:23" ht="20.25" customHeight="1">
      <c r="A25" s="1269">
        <f t="shared" ref="A25:A26" si="8">A24+1</f>
        <v>11</v>
      </c>
      <c r="B25" s="1279" t="s">
        <v>1406</v>
      </c>
      <c r="C25" s="1263" t="s">
        <v>98</v>
      </c>
      <c r="D25" s="1280">
        <f>D24</f>
        <v>2024</v>
      </c>
      <c r="E25" s="1272">
        <f t="shared" si="6"/>
        <v>-875940.94805053249</v>
      </c>
      <c r="F25" s="1272">
        <f>H68</f>
        <v>-875940.94805053249</v>
      </c>
      <c r="G25" s="1272">
        <v>0</v>
      </c>
      <c r="H25" s="1272">
        <v>0</v>
      </c>
      <c r="I25" s="1274"/>
      <c r="N25" s="1262"/>
      <c r="O25" s="1269">
        <f t="shared" ref="O25:O26" si="9">O24+1</f>
        <v>11</v>
      </c>
      <c r="P25" s="1279" t="s">
        <v>1406</v>
      </c>
      <c r="Q25" s="1263" t="s">
        <v>98</v>
      </c>
      <c r="R25" s="1280">
        <f>R24</f>
        <v>2022</v>
      </c>
      <c r="S25" s="1272">
        <f t="shared" si="7"/>
        <v>-2024300.1464593792</v>
      </c>
      <c r="T25" s="1272">
        <f>V68</f>
        <v>-2024300.1464593792</v>
      </c>
      <c r="U25" s="1272">
        <v>0</v>
      </c>
      <c r="V25" s="1272">
        <v>0</v>
      </c>
      <c r="W25" s="1274"/>
    </row>
    <row r="26" spans="1:23">
      <c r="A26" s="1269">
        <f t="shared" si="8"/>
        <v>12</v>
      </c>
      <c r="B26" s="1279" t="s">
        <v>1407</v>
      </c>
      <c r="E26" s="1281">
        <f>E24+E25</f>
        <v>-875940.94805053249</v>
      </c>
      <c r="F26" s="1281">
        <f t="shared" ref="F26:H26" si="10">F24+F25</f>
        <v>-875940.94805053249</v>
      </c>
      <c r="G26" s="1281">
        <f t="shared" si="10"/>
        <v>0</v>
      </c>
      <c r="H26" s="1281">
        <f t="shared" si="10"/>
        <v>0</v>
      </c>
      <c r="I26" s="1274"/>
      <c r="N26" s="1262"/>
      <c r="O26" s="1269">
        <f t="shared" si="9"/>
        <v>12</v>
      </c>
      <c r="P26" s="1279" t="s">
        <v>1407</v>
      </c>
      <c r="S26" s="1281">
        <f>S24+S25</f>
        <v>-2024300.1464593792</v>
      </c>
      <c r="T26" s="1281">
        <f t="shared" ref="T26:V26" si="11">T24+T25</f>
        <v>-2024300.1464593792</v>
      </c>
      <c r="U26" s="1281">
        <f t="shared" si="11"/>
        <v>0</v>
      </c>
      <c r="V26" s="1281">
        <f t="shared" si="11"/>
        <v>0</v>
      </c>
      <c r="W26" s="1274"/>
    </row>
    <row r="27" spans="1:23">
      <c r="A27" s="1269"/>
      <c r="N27" s="1262"/>
      <c r="O27" s="1269"/>
      <c r="P27" s="1279"/>
    </row>
    <row r="28" spans="1:23" ht="20.25" customHeight="1">
      <c r="A28" s="1263" t="s">
        <v>1005</v>
      </c>
      <c r="N28" s="1262"/>
      <c r="O28" s="1263" t="s">
        <v>1005</v>
      </c>
      <c r="P28" s="1279"/>
    </row>
    <row r="29" spans="1:23" ht="20.25" customHeight="1">
      <c r="A29" s="1269">
        <f>A26+1</f>
        <v>13</v>
      </c>
      <c r="B29" s="1279" t="s">
        <v>1408</v>
      </c>
      <c r="C29" s="1263" t="s">
        <v>98</v>
      </c>
      <c r="D29" s="1280">
        <f>D23</f>
        <v>2023</v>
      </c>
      <c r="E29" s="1272">
        <f t="shared" ref="E29:E31" si="12">SUM(F29:H29)</f>
        <v>0</v>
      </c>
      <c r="F29" s="1272">
        <f>G71</f>
        <v>0</v>
      </c>
      <c r="G29" s="1272">
        <v>0</v>
      </c>
      <c r="H29" s="1272">
        <v>0</v>
      </c>
      <c r="I29" s="1274"/>
      <c r="N29" s="1262"/>
      <c r="O29" s="1269">
        <f>O26+1</f>
        <v>13</v>
      </c>
      <c r="P29" s="1279" t="s">
        <v>1408</v>
      </c>
      <c r="Q29" s="1263" t="s">
        <v>98</v>
      </c>
      <c r="R29" s="1280">
        <f>R23</f>
        <v>2021</v>
      </c>
      <c r="S29" s="1272">
        <f t="shared" ref="S29:S31" si="13">SUM(T29:V29)</f>
        <v>-167538.87832434895</v>
      </c>
      <c r="T29" s="1272">
        <f>U71</f>
        <v>-167538.87832434895</v>
      </c>
      <c r="U29" s="1272">
        <v>0</v>
      </c>
      <c r="V29" s="1272">
        <v>0</v>
      </c>
      <c r="W29" s="1274"/>
    </row>
    <row r="30" spans="1:23" ht="20.25" customHeight="1">
      <c r="A30" s="1269">
        <f>A29+1</f>
        <v>14</v>
      </c>
      <c r="B30" s="1279" t="s">
        <v>1409</v>
      </c>
      <c r="C30" s="1263" t="s">
        <v>98</v>
      </c>
      <c r="D30" s="1280">
        <f t="shared" ref="D30:D31" si="14">D24</f>
        <v>2024</v>
      </c>
      <c r="E30" s="1272">
        <f t="shared" si="12"/>
        <v>0</v>
      </c>
      <c r="F30" s="1272">
        <v>0</v>
      </c>
      <c r="G30" s="1272">
        <v>0</v>
      </c>
      <c r="H30" s="1272">
        <v>0</v>
      </c>
      <c r="I30" s="1274"/>
      <c r="N30" s="1262"/>
      <c r="O30" s="1269">
        <f>O29+1</f>
        <v>14</v>
      </c>
      <c r="P30" s="1279" t="s">
        <v>1409</v>
      </c>
      <c r="Q30" s="1263" t="s">
        <v>98</v>
      </c>
      <c r="R30" s="1280">
        <f t="shared" ref="R30:R31" si="15">R24</f>
        <v>2022</v>
      </c>
      <c r="S30" s="1272">
        <f t="shared" si="13"/>
        <v>0</v>
      </c>
      <c r="T30" s="1272">
        <v>0</v>
      </c>
      <c r="U30" s="1272">
        <v>0</v>
      </c>
      <c r="V30" s="1272">
        <v>0</v>
      </c>
      <c r="W30" s="1274"/>
    </row>
    <row r="31" spans="1:23" ht="20.25" customHeight="1">
      <c r="A31" s="1269">
        <f>A30+1</f>
        <v>15</v>
      </c>
      <c r="B31" s="1279" t="s">
        <v>1410</v>
      </c>
      <c r="C31" s="1263" t="s">
        <v>98</v>
      </c>
      <c r="D31" s="1280">
        <f t="shared" si="14"/>
        <v>2024</v>
      </c>
      <c r="E31" s="1272">
        <f t="shared" si="12"/>
        <v>0</v>
      </c>
      <c r="F31" s="1272">
        <f>H84</f>
        <v>0</v>
      </c>
      <c r="G31" s="1272">
        <v>0</v>
      </c>
      <c r="H31" s="1272">
        <v>0</v>
      </c>
      <c r="I31" s="1274"/>
      <c r="N31" s="1262"/>
      <c r="O31" s="1269">
        <f>O30+1</f>
        <v>15</v>
      </c>
      <c r="P31" s="1279" t="s">
        <v>1410</v>
      </c>
      <c r="Q31" s="1263" t="s">
        <v>98</v>
      </c>
      <c r="R31" s="1280">
        <f t="shared" si="15"/>
        <v>2022</v>
      </c>
      <c r="S31" s="1272">
        <f t="shared" si="13"/>
        <v>-384784.32961967972</v>
      </c>
      <c r="T31" s="1272">
        <f>V84</f>
        <v>-384784.32961967972</v>
      </c>
      <c r="U31" s="1272">
        <v>0</v>
      </c>
      <c r="V31" s="1272">
        <v>0</v>
      </c>
      <c r="W31" s="1274"/>
    </row>
    <row r="32" spans="1:23" ht="20.25" customHeight="1">
      <c r="A32" s="1269">
        <f>A31+1</f>
        <v>16</v>
      </c>
      <c r="B32" s="1279" t="s">
        <v>1411</v>
      </c>
      <c r="E32" s="1281">
        <f>E30+E31</f>
        <v>0</v>
      </c>
      <c r="F32" s="1281">
        <f t="shared" ref="F32:H32" si="16">F30+F31</f>
        <v>0</v>
      </c>
      <c r="G32" s="1281">
        <f t="shared" si="16"/>
        <v>0</v>
      </c>
      <c r="H32" s="1281">
        <f t="shared" si="16"/>
        <v>0</v>
      </c>
      <c r="I32" s="1281"/>
      <c r="N32" s="1262"/>
      <c r="O32" s="1269">
        <f>O31+1</f>
        <v>16</v>
      </c>
      <c r="P32" s="1279" t="s">
        <v>1411</v>
      </c>
      <c r="S32" s="1281">
        <f>S30+S31</f>
        <v>-384784.32961967972</v>
      </c>
      <c r="T32" s="1281">
        <f t="shared" ref="T32:V32" si="17">T30+T31</f>
        <v>-384784.32961967972</v>
      </c>
      <c r="U32" s="1281">
        <f t="shared" si="17"/>
        <v>0</v>
      </c>
      <c r="V32" s="1281">
        <f t="shared" si="17"/>
        <v>0</v>
      </c>
      <c r="W32" s="1281"/>
    </row>
    <row r="33" spans="1:27">
      <c r="A33" s="1269"/>
      <c r="N33" s="1262"/>
      <c r="O33" s="1269"/>
      <c r="P33" s="1279"/>
    </row>
    <row r="34" spans="1:27">
      <c r="A34" s="1263" t="s">
        <v>1007</v>
      </c>
      <c r="N34" s="1262"/>
      <c r="O34" s="1263" t="s">
        <v>1007</v>
      </c>
      <c r="P34" s="1279"/>
    </row>
    <row r="35" spans="1:27" ht="20.25" customHeight="1">
      <c r="A35" s="1269">
        <f>A32+1</f>
        <v>17</v>
      </c>
      <c r="B35" s="1279" t="s">
        <v>1412</v>
      </c>
      <c r="C35" s="1263" t="s">
        <v>98</v>
      </c>
      <c r="D35" s="1280">
        <f>D29</f>
        <v>2023</v>
      </c>
      <c r="E35" s="1272">
        <f t="shared" ref="E35:E37" si="18">SUM(F35:H35)</f>
        <v>0</v>
      </c>
      <c r="F35" s="1272">
        <f>G87</f>
        <v>0</v>
      </c>
      <c r="G35" s="1272">
        <v>0</v>
      </c>
      <c r="H35" s="1272">
        <v>0</v>
      </c>
      <c r="I35" s="1274"/>
      <c r="N35" s="1262"/>
      <c r="O35" s="1269">
        <f>O32+1</f>
        <v>17</v>
      </c>
      <c r="P35" s="1279" t="s">
        <v>1412</v>
      </c>
      <c r="Q35" s="1263" t="s">
        <v>98</v>
      </c>
      <c r="R35" s="1280">
        <f>R29</f>
        <v>2021</v>
      </c>
      <c r="S35" s="1272">
        <f t="shared" ref="S35:S37" si="19">SUM(T35:V35)</f>
        <v>35573.986809151414</v>
      </c>
      <c r="T35" s="1272">
        <f>U87</f>
        <v>35573.986809151414</v>
      </c>
      <c r="U35" s="1272">
        <v>0</v>
      </c>
      <c r="V35" s="1272">
        <v>0</v>
      </c>
      <c r="W35" s="1274"/>
    </row>
    <row r="36" spans="1:27" ht="20.25" customHeight="1">
      <c r="A36" s="1269">
        <f>A35+1</f>
        <v>18</v>
      </c>
      <c r="B36" s="1279" t="s">
        <v>1413</v>
      </c>
      <c r="C36" s="1263" t="s">
        <v>98</v>
      </c>
      <c r="D36" s="1280">
        <f t="shared" ref="D36:D37" si="20">D30</f>
        <v>2024</v>
      </c>
      <c r="E36" s="1272">
        <f t="shared" si="18"/>
        <v>0</v>
      </c>
      <c r="F36" s="1272">
        <v>0</v>
      </c>
      <c r="G36" s="1272">
        <v>0</v>
      </c>
      <c r="H36" s="1272">
        <v>0</v>
      </c>
      <c r="I36" s="1274"/>
      <c r="N36" s="1262"/>
      <c r="O36" s="1269">
        <f>O35+1</f>
        <v>18</v>
      </c>
      <c r="P36" s="1279" t="s">
        <v>1413</v>
      </c>
      <c r="Q36" s="1263" t="s">
        <v>98</v>
      </c>
      <c r="R36" s="1280">
        <f t="shared" ref="R36:R37" si="21">R30</f>
        <v>2022</v>
      </c>
      <c r="S36" s="1272">
        <f t="shared" si="19"/>
        <v>0</v>
      </c>
      <c r="T36" s="1272">
        <v>0</v>
      </c>
      <c r="U36" s="1272">
        <v>0</v>
      </c>
      <c r="V36" s="1272">
        <v>0</v>
      </c>
      <c r="W36" s="1274"/>
    </row>
    <row r="37" spans="1:27" ht="20.25" customHeight="1">
      <c r="A37" s="1269">
        <f>A36+1</f>
        <v>19</v>
      </c>
      <c r="B37" s="1279" t="s">
        <v>1414</v>
      </c>
      <c r="C37" s="1263" t="s">
        <v>98</v>
      </c>
      <c r="D37" s="1280">
        <f t="shared" si="20"/>
        <v>2024</v>
      </c>
      <c r="E37" s="1272">
        <f t="shared" si="18"/>
        <v>0</v>
      </c>
      <c r="F37" s="1272">
        <f>H100</f>
        <v>0</v>
      </c>
      <c r="G37" s="1272">
        <v>0</v>
      </c>
      <c r="H37" s="1272">
        <v>0</v>
      </c>
      <c r="I37" s="1274"/>
      <c r="N37" s="1262"/>
      <c r="O37" s="1269">
        <f>O36+1</f>
        <v>19</v>
      </c>
      <c r="P37" s="1279" t="s">
        <v>1414</v>
      </c>
      <c r="Q37" s="1263" t="s">
        <v>98</v>
      </c>
      <c r="R37" s="1280">
        <f t="shared" si="21"/>
        <v>2022</v>
      </c>
      <c r="S37" s="1272">
        <f t="shared" si="19"/>
        <v>37268.759603108039</v>
      </c>
      <c r="T37" s="1272">
        <f>V100</f>
        <v>37268.759603108039</v>
      </c>
      <c r="U37" s="1272">
        <v>0</v>
      </c>
      <c r="V37" s="1272">
        <v>0</v>
      </c>
      <c r="W37" s="1274"/>
    </row>
    <row r="38" spans="1:27" ht="20.25" customHeight="1">
      <c r="A38" s="1269">
        <f>A37+1</f>
        <v>20</v>
      </c>
      <c r="B38" s="1279" t="s">
        <v>1415</v>
      </c>
      <c r="E38" s="1281">
        <f>E36+E37</f>
        <v>0</v>
      </c>
      <c r="F38" s="1272">
        <f t="shared" ref="F38:H38" si="22">F36+F37</f>
        <v>0</v>
      </c>
      <c r="G38" s="1272">
        <f t="shared" si="22"/>
        <v>0</v>
      </c>
      <c r="H38" s="1272">
        <f t="shared" si="22"/>
        <v>0</v>
      </c>
      <c r="I38" s="1281"/>
      <c r="N38" s="1262"/>
      <c r="O38" s="1269">
        <f>O37+1</f>
        <v>20</v>
      </c>
      <c r="P38" s="1279" t="s">
        <v>1415</v>
      </c>
      <c r="S38" s="1281">
        <f>S36+S37</f>
        <v>37268.759603108039</v>
      </c>
      <c r="T38" s="1272">
        <f t="shared" ref="T38:V38" si="23">T36+T37</f>
        <v>37268.759603108039</v>
      </c>
      <c r="U38" s="1272">
        <f t="shared" si="23"/>
        <v>0</v>
      </c>
      <c r="V38" s="1272">
        <f t="shared" si="23"/>
        <v>0</v>
      </c>
      <c r="W38" s="1281"/>
    </row>
    <row r="39" spans="1:27">
      <c r="B39" s="1263"/>
      <c r="N39" s="1262"/>
    </row>
    <row r="40" spans="1:27">
      <c r="B40" s="1263"/>
      <c r="N40" s="1262"/>
    </row>
    <row r="41" spans="1:27">
      <c r="D41" s="1282"/>
      <c r="N41" s="1262"/>
    </row>
    <row r="42" spans="1:27">
      <c r="D42" s="1282"/>
      <c r="M42" s="1261" t="s">
        <v>1416</v>
      </c>
      <c r="N42" s="1262"/>
      <c r="AA42" s="1261" t="s">
        <v>1417</v>
      </c>
    </row>
    <row r="43" spans="1:27">
      <c r="D43" s="1282"/>
      <c r="N43" s="1262"/>
    </row>
    <row r="44" spans="1:27">
      <c r="D44" s="1282"/>
      <c r="N44" s="1262"/>
    </row>
    <row r="45" spans="1:27">
      <c r="A45" s="1443" t="s">
        <v>1418</v>
      </c>
      <c r="B45" s="1443"/>
      <c r="C45" s="1443"/>
      <c r="D45" s="1443"/>
      <c r="E45" s="1443"/>
      <c r="F45" s="1443"/>
      <c r="G45" s="1443"/>
      <c r="H45" s="1443"/>
      <c r="I45" s="1443"/>
      <c r="J45" s="1443"/>
      <c r="K45" s="1443"/>
      <c r="L45" s="1443"/>
      <c r="M45" s="1265"/>
      <c r="N45" s="1283"/>
      <c r="O45" s="1443" t="s">
        <v>1419</v>
      </c>
      <c r="P45" s="1443"/>
      <c r="Q45" s="1443"/>
      <c r="R45" s="1443"/>
      <c r="S45" s="1443"/>
      <c r="T45" s="1443"/>
      <c r="U45" s="1443"/>
      <c r="V45" s="1443"/>
      <c r="W45" s="1443"/>
      <c r="X45" s="1443"/>
      <c r="Y45" s="1443"/>
      <c r="Z45" s="1443"/>
    </row>
    <row r="46" spans="1:27">
      <c r="A46" s="1444" t="str">
        <f>A2</f>
        <v>GridLiance High Plains LLC</v>
      </c>
      <c r="B46" s="1444"/>
      <c r="C46" s="1444"/>
      <c r="D46" s="1444"/>
      <c r="E46" s="1444"/>
      <c r="F46" s="1444"/>
      <c r="G46" s="1444"/>
      <c r="H46" s="1444"/>
      <c r="I46" s="1444"/>
      <c r="J46" s="1444"/>
      <c r="K46" s="1444"/>
      <c r="L46" s="1444"/>
      <c r="M46" s="1265"/>
      <c r="N46" s="1283"/>
      <c r="O46" s="1444" t="str">
        <f>A2</f>
        <v>GridLiance High Plains LLC</v>
      </c>
      <c r="P46" s="1444"/>
      <c r="Q46" s="1444"/>
      <c r="R46" s="1444"/>
      <c r="S46" s="1444"/>
      <c r="T46" s="1444"/>
      <c r="U46" s="1444"/>
      <c r="V46" s="1444"/>
      <c r="W46" s="1444"/>
      <c r="X46" s="1444"/>
      <c r="Y46" s="1444"/>
      <c r="Z46" s="1444"/>
    </row>
    <row r="47" spans="1:27">
      <c r="A47" s="1445" t="s">
        <v>1420</v>
      </c>
      <c r="B47" s="1445"/>
      <c r="C47" s="1445"/>
      <c r="D47" s="1445"/>
      <c r="E47" s="1445"/>
      <c r="F47" s="1445"/>
      <c r="G47" s="1445"/>
      <c r="H47" s="1445"/>
      <c r="I47" s="1445"/>
      <c r="J47" s="1445"/>
      <c r="K47" s="1445"/>
      <c r="L47" s="1445"/>
      <c r="M47" s="1265"/>
      <c r="N47" s="1283"/>
      <c r="O47" s="1445" t="s">
        <v>1391</v>
      </c>
      <c r="P47" s="1445"/>
      <c r="Q47" s="1445"/>
      <c r="R47" s="1445"/>
      <c r="S47" s="1445"/>
      <c r="T47" s="1445"/>
      <c r="U47" s="1445"/>
      <c r="V47" s="1445"/>
      <c r="W47" s="1445"/>
      <c r="X47" s="1445"/>
      <c r="Y47" s="1445"/>
      <c r="Z47" s="1445"/>
    </row>
    <row r="48" spans="1:27">
      <c r="A48" s="1443" t="str">
        <f>A4</f>
        <v>For the 12 Months Ended 12/31/2022</v>
      </c>
      <c r="B48" s="1443"/>
      <c r="C48" s="1443"/>
      <c r="D48" s="1443"/>
      <c r="E48" s="1443"/>
      <c r="F48" s="1443"/>
      <c r="G48" s="1443"/>
      <c r="H48" s="1443"/>
      <c r="I48" s="1443"/>
      <c r="J48" s="1443"/>
      <c r="K48" s="1443"/>
      <c r="L48" s="1443"/>
      <c r="M48" s="1265"/>
      <c r="N48" s="1283"/>
      <c r="O48" s="1443" t="str">
        <f>A4</f>
        <v>For the 12 Months Ended 12/31/2022</v>
      </c>
      <c r="P48" s="1443"/>
      <c r="Q48" s="1443"/>
      <c r="R48" s="1443"/>
      <c r="S48" s="1443"/>
      <c r="T48" s="1443"/>
      <c r="U48" s="1443"/>
      <c r="V48" s="1443"/>
      <c r="W48" s="1443"/>
      <c r="X48" s="1443"/>
      <c r="Y48" s="1443"/>
      <c r="Z48" s="1443"/>
    </row>
    <row r="49" spans="1:26">
      <c r="A49" s="1443"/>
      <c r="B49" s="1443"/>
      <c r="C49" s="1443"/>
      <c r="D49" s="1443"/>
      <c r="E49" s="1443"/>
      <c r="F49" s="1443"/>
      <c r="G49" s="1443"/>
      <c r="H49" s="1443"/>
      <c r="I49" s="1443"/>
      <c r="J49" s="1443"/>
      <c r="K49" s="1443"/>
      <c r="L49" s="1443"/>
      <c r="M49" s="1265"/>
      <c r="N49" s="1283"/>
      <c r="O49" s="1443"/>
      <c r="P49" s="1443"/>
      <c r="Q49" s="1443"/>
      <c r="R49" s="1443"/>
      <c r="S49" s="1443"/>
      <c r="T49" s="1443"/>
      <c r="U49" s="1443"/>
      <c r="V49" s="1443"/>
      <c r="W49" s="1443"/>
      <c r="X49" s="1443"/>
      <c r="Y49" s="1443"/>
      <c r="Z49" s="1443"/>
    </row>
    <row r="50" spans="1:26">
      <c r="N50" s="1262"/>
      <c r="P50" s="1279"/>
    </row>
    <row r="51" spans="1:26">
      <c r="N51" s="1262"/>
      <c r="P51" s="1279"/>
    </row>
    <row r="52" spans="1:26">
      <c r="B52" s="1265" t="s">
        <v>292</v>
      </c>
      <c r="C52" s="1265" t="s">
        <v>293</v>
      </c>
      <c r="D52" s="1265" t="s">
        <v>294</v>
      </c>
      <c r="E52" s="1265" t="s">
        <v>295</v>
      </c>
      <c r="F52" s="1265" t="s">
        <v>297</v>
      </c>
      <c r="G52" s="1265" t="s">
        <v>296</v>
      </c>
      <c r="H52" s="1265" t="s">
        <v>298</v>
      </c>
      <c r="I52" s="1265" t="s">
        <v>299</v>
      </c>
      <c r="J52" s="1265" t="s">
        <v>300</v>
      </c>
      <c r="K52" s="1265" t="s">
        <v>393</v>
      </c>
      <c r="L52" s="1265" t="s">
        <v>397</v>
      </c>
      <c r="M52" s="1265"/>
      <c r="N52" s="1283"/>
      <c r="P52" s="1265" t="s">
        <v>292</v>
      </c>
      <c r="Q52" s="1265" t="s">
        <v>293</v>
      </c>
      <c r="R52" s="1265" t="s">
        <v>294</v>
      </c>
      <c r="S52" s="1265" t="s">
        <v>295</v>
      </c>
      <c r="T52" s="1265" t="s">
        <v>297</v>
      </c>
      <c r="U52" s="1265" t="s">
        <v>296</v>
      </c>
      <c r="V52" s="1265" t="s">
        <v>298</v>
      </c>
      <c r="W52" s="1265" t="s">
        <v>299</v>
      </c>
      <c r="X52" s="1265" t="s">
        <v>300</v>
      </c>
      <c r="Y52" s="1265" t="s">
        <v>393</v>
      </c>
      <c r="Z52" s="1265" t="s">
        <v>397</v>
      </c>
    </row>
    <row r="53" spans="1:26" ht="63">
      <c r="A53" s="1277"/>
      <c r="B53" s="1278" t="s">
        <v>991</v>
      </c>
      <c r="C53" s="1278" t="s">
        <v>252</v>
      </c>
      <c r="D53" s="1278" t="s">
        <v>96</v>
      </c>
      <c r="E53" s="1278" t="s">
        <v>1010</v>
      </c>
      <c r="F53" s="1278" t="s">
        <v>1011</v>
      </c>
      <c r="G53" s="1278" t="s">
        <v>25</v>
      </c>
      <c r="H53" s="1278" t="s">
        <v>1012</v>
      </c>
      <c r="I53" s="1278" t="s">
        <v>994</v>
      </c>
      <c r="J53" s="1278" t="s">
        <v>1013</v>
      </c>
      <c r="K53" s="1278" t="s">
        <v>995</v>
      </c>
      <c r="L53" s="1278" t="s">
        <v>1014</v>
      </c>
      <c r="M53" s="1284"/>
      <c r="N53" s="1285"/>
      <c r="O53" s="1277"/>
      <c r="P53" s="1278" t="s">
        <v>991</v>
      </c>
      <c r="Q53" s="1278" t="s">
        <v>252</v>
      </c>
      <c r="R53" s="1278" t="s">
        <v>96</v>
      </c>
      <c r="S53" s="1278" t="s">
        <v>1010</v>
      </c>
      <c r="T53" s="1278" t="s">
        <v>1011</v>
      </c>
      <c r="U53" s="1278" t="s">
        <v>25</v>
      </c>
      <c r="V53" s="1278" t="s">
        <v>1012</v>
      </c>
      <c r="W53" s="1278" t="s">
        <v>994</v>
      </c>
      <c r="X53" s="1278" t="s">
        <v>1013</v>
      </c>
      <c r="Y53" s="1278" t="s">
        <v>995</v>
      </c>
      <c r="Z53" s="1278" t="s">
        <v>1014</v>
      </c>
    </row>
    <row r="54" spans="1:26">
      <c r="A54" s="1263" t="s">
        <v>1421</v>
      </c>
      <c r="D54" s="1265"/>
      <c r="E54" s="1265"/>
      <c r="F54" s="1286"/>
      <c r="G54" s="1287"/>
      <c r="L54" s="1288"/>
      <c r="M54" s="1288"/>
      <c r="N54" s="1289"/>
      <c r="O54" s="1263" t="s">
        <v>1421</v>
      </c>
      <c r="P54" s="1279"/>
      <c r="R54" s="1265"/>
      <c r="S54" s="1265"/>
      <c r="T54" s="1286"/>
      <c r="U54" s="1287"/>
      <c r="Z54" s="1288"/>
    </row>
    <row r="55" spans="1:26">
      <c r="A55" s="1269">
        <v>1</v>
      </c>
      <c r="B55" s="1279" t="s">
        <v>1422</v>
      </c>
      <c r="C55" s="1263" t="s">
        <v>98</v>
      </c>
      <c r="D55" s="1280">
        <v>2023</v>
      </c>
      <c r="E55" s="1290">
        <f>365/365</f>
        <v>1</v>
      </c>
      <c r="F55" s="1272">
        <f>'Tax_Fcst ADIT'!AK31*Deferreds!W5</f>
        <v>-697180.83182476554</v>
      </c>
      <c r="G55" s="1272">
        <f>F55</f>
        <v>-697180.83182476554</v>
      </c>
      <c r="H55" s="1281">
        <f t="shared" ref="H55:H67" si="24">E55*G55</f>
        <v>-697180.83182476554</v>
      </c>
      <c r="I55" s="1272">
        <v>0</v>
      </c>
      <c r="J55" s="1281">
        <f t="shared" ref="J55:J67" si="25">I55*E55</f>
        <v>0</v>
      </c>
      <c r="K55" s="1272">
        <v>0</v>
      </c>
      <c r="L55" s="1281">
        <f t="shared" ref="L55:L67" si="26">E55*K55</f>
        <v>0</v>
      </c>
      <c r="M55" s="1281"/>
      <c r="N55" s="1291"/>
      <c r="O55" s="1269">
        <v>1</v>
      </c>
      <c r="P55" s="1279" t="s">
        <v>1422</v>
      </c>
      <c r="Q55" s="1263" t="s">
        <v>98</v>
      </c>
      <c r="R55" s="1280">
        <v>2021</v>
      </c>
      <c r="S55" s="1290">
        <f>365/365</f>
        <v>1</v>
      </c>
      <c r="T55" s="1272">
        <v>-1218497.218499942</v>
      </c>
      <c r="U55" s="1272">
        <f>T55</f>
        <v>-1218497.218499942</v>
      </c>
      <c r="V55" s="1281">
        <f t="shared" ref="V55:V67" si="27">S55*U55</f>
        <v>-1218497.218499942</v>
      </c>
      <c r="W55" s="1272">
        <v>0</v>
      </c>
      <c r="X55" s="1281">
        <f t="shared" ref="X55:X67" si="28">W55*S55</f>
        <v>0</v>
      </c>
      <c r="Y55" s="1272">
        <v>0</v>
      </c>
      <c r="Z55" s="1281">
        <f t="shared" ref="Z55:Z67" si="29">S55*Y55</f>
        <v>0</v>
      </c>
    </row>
    <row r="56" spans="1:26">
      <c r="A56" s="1269">
        <f t="shared" ref="A56:A68" si="30">+A55+1</f>
        <v>2</v>
      </c>
      <c r="B56" s="1279" t="s">
        <v>1017</v>
      </c>
      <c r="C56" s="1263" t="s">
        <v>105</v>
      </c>
      <c r="D56" s="1280">
        <v>2024</v>
      </c>
      <c r="E56" s="1290">
        <f>335/365</f>
        <v>0.9178082191780822</v>
      </c>
      <c r="F56" s="1292">
        <f>('Tax_Fcst ADIT'!AY31-'Tax_Fcst ADIT'!AK31)/12</f>
        <v>-32157.438355054164</v>
      </c>
      <c r="G56" s="1292">
        <f>F56</f>
        <v>-32157.438355054164</v>
      </c>
      <c r="H56" s="1281">
        <f t="shared" si="24"/>
        <v>-29514.361229981219</v>
      </c>
      <c r="I56" s="1292">
        <v>0</v>
      </c>
      <c r="J56" s="1281">
        <f t="shared" si="25"/>
        <v>0</v>
      </c>
      <c r="K56" s="1292">
        <v>0</v>
      </c>
      <c r="L56" s="1281">
        <f t="shared" si="26"/>
        <v>0</v>
      </c>
      <c r="M56" s="1281"/>
      <c r="N56" s="1291"/>
      <c r="O56" s="1269">
        <f t="shared" ref="O56:O68" si="31">+O55+1</f>
        <v>2</v>
      </c>
      <c r="P56" s="1279" t="s">
        <v>1017</v>
      </c>
      <c r="Q56" s="1263" t="s">
        <v>105</v>
      </c>
      <c r="R56" s="1280">
        <v>2022</v>
      </c>
      <c r="S56" s="1290">
        <f>335/365</f>
        <v>0.9178082191780822</v>
      </c>
      <c r="T56" s="1292">
        <v>-144957.15559644878</v>
      </c>
      <c r="U56" s="1292">
        <f>T56</f>
        <v>-144957.15559644878</v>
      </c>
      <c r="V56" s="1281">
        <f t="shared" si="27"/>
        <v>-133042.86883509683</v>
      </c>
      <c r="W56" s="1292">
        <v>0</v>
      </c>
      <c r="X56" s="1281">
        <f t="shared" si="28"/>
        <v>0</v>
      </c>
      <c r="Y56" s="1292">
        <v>0</v>
      </c>
      <c r="Z56" s="1281">
        <f t="shared" si="29"/>
        <v>0</v>
      </c>
    </row>
    <row r="57" spans="1:26">
      <c r="A57" s="1269">
        <f t="shared" si="30"/>
        <v>3</v>
      </c>
      <c r="B57" s="1279" t="s">
        <v>1017</v>
      </c>
      <c r="C57" s="1263" t="s">
        <v>104</v>
      </c>
      <c r="D57" s="1280">
        <f>D56</f>
        <v>2024</v>
      </c>
      <c r="E57" s="1290">
        <f>307/365</f>
        <v>0.84109589041095889</v>
      </c>
      <c r="F57" s="1292">
        <f>F56</f>
        <v>-32157.438355054164</v>
      </c>
      <c r="G57" s="1292">
        <f t="shared" ref="G57:G67" si="32">F57</f>
        <v>-32157.438355054164</v>
      </c>
      <c r="H57" s="1281">
        <f t="shared" si="24"/>
        <v>-27047.489246579804</v>
      </c>
      <c r="I57" s="1292">
        <v>0</v>
      </c>
      <c r="J57" s="1281">
        <f t="shared" si="25"/>
        <v>0</v>
      </c>
      <c r="K57" s="1292">
        <v>0</v>
      </c>
      <c r="L57" s="1281">
        <f t="shared" si="26"/>
        <v>0</v>
      </c>
      <c r="M57" s="1281"/>
      <c r="N57" s="1291"/>
      <c r="O57" s="1269">
        <f t="shared" si="31"/>
        <v>3</v>
      </c>
      <c r="P57" s="1279" t="s">
        <v>1017</v>
      </c>
      <c r="Q57" s="1263" t="s">
        <v>104</v>
      </c>
      <c r="R57" s="1280">
        <f>R56</f>
        <v>2022</v>
      </c>
      <c r="S57" s="1290">
        <f>307/365</f>
        <v>0.84109589041095889</v>
      </c>
      <c r="T57" s="1292">
        <f>+T56</f>
        <v>-144957.15559644878</v>
      </c>
      <c r="U57" s="1292">
        <f t="shared" ref="U57:U67" si="33">T57</f>
        <v>-144957.15559644878</v>
      </c>
      <c r="V57" s="1281">
        <f t="shared" si="27"/>
        <v>-121922.86785783499</v>
      </c>
      <c r="W57" s="1292">
        <v>0</v>
      </c>
      <c r="X57" s="1281">
        <f t="shared" si="28"/>
        <v>0</v>
      </c>
      <c r="Y57" s="1292">
        <v>0</v>
      </c>
      <c r="Z57" s="1281">
        <f t="shared" si="29"/>
        <v>0</v>
      </c>
    </row>
    <row r="58" spans="1:26">
      <c r="A58" s="1269">
        <f t="shared" si="30"/>
        <v>4</v>
      </c>
      <c r="B58" s="1279" t="s">
        <v>1017</v>
      </c>
      <c r="C58" s="1263" t="s">
        <v>103</v>
      </c>
      <c r="D58" s="1280">
        <f t="shared" ref="D58:D67" si="34">D57</f>
        <v>2024</v>
      </c>
      <c r="E58" s="1290">
        <f>276/365</f>
        <v>0.75616438356164384</v>
      </c>
      <c r="F58" s="1292">
        <f t="shared" ref="F58:F67" si="35">F57</f>
        <v>-32157.438355054164</v>
      </c>
      <c r="G58" s="1292">
        <f t="shared" si="32"/>
        <v>-32157.438355054164</v>
      </c>
      <c r="H58" s="1281">
        <f t="shared" si="24"/>
        <v>-24316.309550671092</v>
      </c>
      <c r="I58" s="1292">
        <v>0</v>
      </c>
      <c r="J58" s="1281">
        <f t="shared" si="25"/>
        <v>0</v>
      </c>
      <c r="K58" s="1292">
        <v>0</v>
      </c>
      <c r="L58" s="1281">
        <f t="shared" si="26"/>
        <v>0</v>
      </c>
      <c r="M58" s="1281"/>
      <c r="N58" s="1291"/>
      <c r="O58" s="1269">
        <f t="shared" si="31"/>
        <v>4</v>
      </c>
      <c r="P58" s="1279" t="s">
        <v>1017</v>
      </c>
      <c r="Q58" s="1263" t="s">
        <v>103</v>
      </c>
      <c r="R58" s="1280">
        <f t="shared" ref="R58:R67" si="36">R57</f>
        <v>2022</v>
      </c>
      <c r="S58" s="1290">
        <f>276/365</f>
        <v>0.75616438356164384</v>
      </c>
      <c r="T58" s="1292">
        <f t="shared" ref="T58:T67" si="37">+T57</f>
        <v>-144957.15559644878</v>
      </c>
      <c r="U58" s="1292">
        <f t="shared" si="33"/>
        <v>-144957.15559644878</v>
      </c>
      <c r="V58" s="1281">
        <f t="shared" si="27"/>
        <v>-109611.43820443797</v>
      </c>
      <c r="W58" s="1292">
        <v>0</v>
      </c>
      <c r="X58" s="1281">
        <f t="shared" si="28"/>
        <v>0</v>
      </c>
      <c r="Y58" s="1292">
        <v>0</v>
      </c>
      <c r="Z58" s="1281">
        <f t="shared" si="29"/>
        <v>0</v>
      </c>
    </row>
    <row r="59" spans="1:26">
      <c r="A59" s="1269">
        <f t="shared" si="30"/>
        <v>5</v>
      </c>
      <c r="B59" s="1279" t="s">
        <v>1017</v>
      </c>
      <c r="C59" s="1263" t="s">
        <v>95</v>
      </c>
      <c r="D59" s="1280">
        <f t="shared" si="34"/>
        <v>2024</v>
      </c>
      <c r="E59" s="1290">
        <f>246/365</f>
        <v>0.67397260273972603</v>
      </c>
      <c r="F59" s="1292">
        <f t="shared" si="35"/>
        <v>-32157.438355054164</v>
      </c>
      <c r="G59" s="1292">
        <f t="shared" si="32"/>
        <v>-32157.438355054164</v>
      </c>
      <c r="H59" s="1281">
        <f t="shared" si="24"/>
        <v>-21673.232425598148</v>
      </c>
      <c r="I59" s="1292">
        <v>0</v>
      </c>
      <c r="J59" s="1281">
        <f t="shared" si="25"/>
        <v>0</v>
      </c>
      <c r="K59" s="1292">
        <v>0</v>
      </c>
      <c r="L59" s="1281">
        <f t="shared" si="26"/>
        <v>0</v>
      </c>
      <c r="M59" s="1281"/>
      <c r="N59" s="1291"/>
      <c r="O59" s="1269">
        <f t="shared" si="31"/>
        <v>5</v>
      </c>
      <c r="P59" s="1279" t="s">
        <v>1017</v>
      </c>
      <c r="Q59" s="1263" t="s">
        <v>95</v>
      </c>
      <c r="R59" s="1280">
        <f t="shared" si="36"/>
        <v>2022</v>
      </c>
      <c r="S59" s="1290">
        <f>246/365</f>
        <v>0.67397260273972603</v>
      </c>
      <c r="T59" s="1292">
        <f t="shared" si="37"/>
        <v>-144957.15559644878</v>
      </c>
      <c r="U59" s="1292">
        <f t="shared" si="33"/>
        <v>-144957.15559644878</v>
      </c>
      <c r="V59" s="1281">
        <f t="shared" si="27"/>
        <v>-97697.151443086026</v>
      </c>
      <c r="W59" s="1292">
        <v>0</v>
      </c>
      <c r="X59" s="1281">
        <f t="shared" si="28"/>
        <v>0</v>
      </c>
      <c r="Y59" s="1292">
        <v>0</v>
      </c>
      <c r="Z59" s="1281">
        <f t="shared" si="29"/>
        <v>0</v>
      </c>
    </row>
    <row r="60" spans="1:26">
      <c r="A60" s="1269">
        <f t="shared" si="30"/>
        <v>6</v>
      </c>
      <c r="B60" s="1279" t="s">
        <v>1017</v>
      </c>
      <c r="C60" s="1263" t="s">
        <v>92</v>
      </c>
      <c r="D60" s="1280">
        <f t="shared" si="34"/>
        <v>2024</v>
      </c>
      <c r="E60" s="1290">
        <f>215/365</f>
        <v>0.58904109589041098</v>
      </c>
      <c r="F60" s="1292">
        <f t="shared" si="35"/>
        <v>-32157.438355054164</v>
      </c>
      <c r="G60" s="1292">
        <f t="shared" si="32"/>
        <v>-32157.438355054164</v>
      </c>
      <c r="H60" s="1281">
        <f t="shared" si="24"/>
        <v>-18942.05272968944</v>
      </c>
      <c r="I60" s="1292">
        <v>0</v>
      </c>
      <c r="J60" s="1281">
        <f t="shared" si="25"/>
        <v>0</v>
      </c>
      <c r="K60" s="1292">
        <v>0</v>
      </c>
      <c r="L60" s="1281">
        <f t="shared" si="26"/>
        <v>0</v>
      </c>
      <c r="M60" s="1281"/>
      <c r="N60" s="1291"/>
      <c r="O60" s="1269">
        <f t="shared" si="31"/>
        <v>6</v>
      </c>
      <c r="P60" s="1279" t="s">
        <v>1017</v>
      </c>
      <c r="Q60" s="1263" t="s">
        <v>92</v>
      </c>
      <c r="R60" s="1280">
        <f t="shared" si="36"/>
        <v>2022</v>
      </c>
      <c r="S60" s="1290">
        <f>215/365</f>
        <v>0.58904109589041098</v>
      </c>
      <c r="T60" s="1292">
        <f t="shared" si="37"/>
        <v>-144957.15559644878</v>
      </c>
      <c r="U60" s="1292">
        <f t="shared" si="33"/>
        <v>-144957.15559644878</v>
      </c>
      <c r="V60" s="1281">
        <f t="shared" si="27"/>
        <v>-85385.721789689007</v>
      </c>
      <c r="W60" s="1292">
        <v>0</v>
      </c>
      <c r="X60" s="1281">
        <f t="shared" si="28"/>
        <v>0</v>
      </c>
      <c r="Y60" s="1292">
        <v>0</v>
      </c>
      <c r="Z60" s="1281">
        <f t="shared" si="29"/>
        <v>0</v>
      </c>
    </row>
    <row r="61" spans="1:26">
      <c r="A61" s="1269">
        <f t="shared" si="30"/>
        <v>7</v>
      </c>
      <c r="B61" s="1279" t="s">
        <v>1017</v>
      </c>
      <c r="C61" s="1263" t="s">
        <v>145</v>
      </c>
      <c r="D61" s="1280">
        <f t="shared" si="34"/>
        <v>2024</v>
      </c>
      <c r="E61" s="1290">
        <f>185/365</f>
        <v>0.50684931506849318</v>
      </c>
      <c r="F61" s="1292">
        <f t="shared" si="35"/>
        <v>-32157.438355054164</v>
      </c>
      <c r="G61" s="1292">
        <f t="shared" si="32"/>
        <v>-32157.438355054164</v>
      </c>
      <c r="H61" s="1281">
        <f t="shared" si="24"/>
        <v>-16298.975604616495</v>
      </c>
      <c r="I61" s="1292">
        <v>0</v>
      </c>
      <c r="J61" s="1281">
        <f t="shared" si="25"/>
        <v>0</v>
      </c>
      <c r="K61" s="1292">
        <v>0</v>
      </c>
      <c r="L61" s="1281">
        <f t="shared" si="26"/>
        <v>0</v>
      </c>
      <c r="M61" s="1281"/>
      <c r="N61" s="1291"/>
      <c r="O61" s="1269">
        <f t="shared" si="31"/>
        <v>7</v>
      </c>
      <c r="P61" s="1279" t="s">
        <v>1017</v>
      </c>
      <c r="Q61" s="1263" t="s">
        <v>145</v>
      </c>
      <c r="R61" s="1280">
        <f t="shared" si="36"/>
        <v>2022</v>
      </c>
      <c r="S61" s="1290">
        <f>185/365</f>
        <v>0.50684931506849318</v>
      </c>
      <c r="T61" s="1292">
        <f t="shared" si="37"/>
        <v>-144957.15559644878</v>
      </c>
      <c r="U61" s="1292">
        <f t="shared" si="33"/>
        <v>-144957.15559644878</v>
      </c>
      <c r="V61" s="1281">
        <f t="shared" si="27"/>
        <v>-73471.435028337059</v>
      </c>
      <c r="W61" s="1292">
        <v>0</v>
      </c>
      <c r="X61" s="1281">
        <f t="shared" si="28"/>
        <v>0</v>
      </c>
      <c r="Y61" s="1292">
        <v>0</v>
      </c>
      <c r="Z61" s="1281">
        <f t="shared" si="29"/>
        <v>0</v>
      </c>
    </row>
    <row r="62" spans="1:26">
      <c r="A62" s="1269">
        <f t="shared" si="30"/>
        <v>8</v>
      </c>
      <c r="B62" s="1279" t="s">
        <v>1017</v>
      </c>
      <c r="C62" s="1263" t="s">
        <v>102</v>
      </c>
      <c r="D62" s="1280">
        <f t="shared" si="34"/>
        <v>2024</v>
      </c>
      <c r="E62" s="1290">
        <f>154/365</f>
        <v>0.42191780821917807</v>
      </c>
      <c r="F62" s="1292">
        <f t="shared" si="35"/>
        <v>-32157.438355054164</v>
      </c>
      <c r="G62" s="1292">
        <f t="shared" si="32"/>
        <v>-32157.438355054164</v>
      </c>
      <c r="H62" s="1281">
        <f t="shared" si="24"/>
        <v>-13567.795908707783</v>
      </c>
      <c r="I62" s="1292">
        <v>0</v>
      </c>
      <c r="J62" s="1281">
        <f t="shared" si="25"/>
        <v>0</v>
      </c>
      <c r="K62" s="1292">
        <v>0</v>
      </c>
      <c r="L62" s="1281">
        <f t="shared" si="26"/>
        <v>0</v>
      </c>
      <c r="M62" s="1281"/>
      <c r="N62" s="1291"/>
      <c r="O62" s="1269">
        <f t="shared" si="31"/>
        <v>8</v>
      </c>
      <c r="P62" s="1279" t="s">
        <v>1017</v>
      </c>
      <c r="Q62" s="1263" t="s">
        <v>102</v>
      </c>
      <c r="R62" s="1280">
        <f t="shared" si="36"/>
        <v>2022</v>
      </c>
      <c r="S62" s="1290">
        <f>154/365</f>
        <v>0.42191780821917807</v>
      </c>
      <c r="T62" s="1292">
        <f t="shared" si="37"/>
        <v>-144957.15559644878</v>
      </c>
      <c r="U62" s="1292">
        <f t="shared" si="33"/>
        <v>-144957.15559644878</v>
      </c>
      <c r="V62" s="1281">
        <f t="shared" si="27"/>
        <v>-61160.005374940032</v>
      </c>
      <c r="W62" s="1292">
        <v>0</v>
      </c>
      <c r="X62" s="1281">
        <f t="shared" si="28"/>
        <v>0</v>
      </c>
      <c r="Y62" s="1292">
        <v>0</v>
      </c>
      <c r="Z62" s="1281">
        <f t="shared" si="29"/>
        <v>0</v>
      </c>
    </row>
    <row r="63" spans="1:26">
      <c r="A63" s="1269">
        <f t="shared" si="30"/>
        <v>9</v>
      </c>
      <c r="B63" s="1279" t="s">
        <v>1017</v>
      </c>
      <c r="C63" s="1263" t="s">
        <v>101</v>
      </c>
      <c r="D63" s="1280">
        <f t="shared" si="34"/>
        <v>2024</v>
      </c>
      <c r="E63" s="1290">
        <f>123/365</f>
        <v>0.33698630136986302</v>
      </c>
      <c r="F63" s="1292">
        <f t="shared" si="35"/>
        <v>-32157.438355054164</v>
      </c>
      <c r="G63" s="1292">
        <f t="shared" si="32"/>
        <v>-32157.438355054164</v>
      </c>
      <c r="H63" s="1281">
        <f t="shared" si="24"/>
        <v>-10836.616212799074</v>
      </c>
      <c r="I63" s="1292">
        <v>0</v>
      </c>
      <c r="J63" s="1281">
        <f t="shared" si="25"/>
        <v>0</v>
      </c>
      <c r="K63" s="1292">
        <v>0</v>
      </c>
      <c r="L63" s="1281">
        <f t="shared" si="26"/>
        <v>0</v>
      </c>
      <c r="M63" s="1281"/>
      <c r="N63" s="1291"/>
      <c r="O63" s="1269">
        <f t="shared" si="31"/>
        <v>9</v>
      </c>
      <c r="P63" s="1279" t="s">
        <v>1017</v>
      </c>
      <c r="Q63" s="1263" t="s">
        <v>101</v>
      </c>
      <c r="R63" s="1280">
        <f t="shared" si="36"/>
        <v>2022</v>
      </c>
      <c r="S63" s="1290">
        <f>123/365</f>
        <v>0.33698630136986302</v>
      </c>
      <c r="T63" s="1292">
        <f t="shared" si="37"/>
        <v>-144957.15559644878</v>
      </c>
      <c r="U63" s="1292">
        <f t="shared" si="33"/>
        <v>-144957.15559644878</v>
      </c>
      <c r="V63" s="1281">
        <f t="shared" si="27"/>
        <v>-48848.575721543013</v>
      </c>
      <c r="W63" s="1292">
        <v>0</v>
      </c>
      <c r="X63" s="1281">
        <f t="shared" si="28"/>
        <v>0</v>
      </c>
      <c r="Y63" s="1292">
        <v>0</v>
      </c>
      <c r="Z63" s="1281">
        <f t="shared" si="29"/>
        <v>0</v>
      </c>
    </row>
    <row r="64" spans="1:26">
      <c r="A64" s="1269">
        <f t="shared" si="30"/>
        <v>10</v>
      </c>
      <c r="B64" s="1279" t="s">
        <v>1017</v>
      </c>
      <c r="C64" s="1263" t="s">
        <v>100</v>
      </c>
      <c r="D64" s="1280">
        <f t="shared" si="34"/>
        <v>2024</v>
      </c>
      <c r="E64" s="1290">
        <f>93/365</f>
        <v>0.25479452054794521</v>
      </c>
      <c r="F64" s="1292">
        <f t="shared" si="35"/>
        <v>-32157.438355054164</v>
      </c>
      <c r="G64" s="1292">
        <f t="shared" si="32"/>
        <v>-32157.438355054164</v>
      </c>
      <c r="H64" s="1281">
        <f t="shared" si="24"/>
        <v>-8193.5390877261307</v>
      </c>
      <c r="I64" s="1292">
        <v>0</v>
      </c>
      <c r="J64" s="1281">
        <f t="shared" si="25"/>
        <v>0</v>
      </c>
      <c r="K64" s="1292">
        <v>0</v>
      </c>
      <c r="L64" s="1281">
        <f t="shared" si="26"/>
        <v>0</v>
      </c>
      <c r="M64" s="1281"/>
      <c r="N64" s="1291"/>
      <c r="O64" s="1269">
        <f t="shared" si="31"/>
        <v>10</v>
      </c>
      <c r="P64" s="1279" t="s">
        <v>1017</v>
      </c>
      <c r="Q64" s="1263" t="s">
        <v>100</v>
      </c>
      <c r="R64" s="1280">
        <f t="shared" si="36"/>
        <v>2022</v>
      </c>
      <c r="S64" s="1290">
        <f>93/365</f>
        <v>0.25479452054794521</v>
      </c>
      <c r="T64" s="1292">
        <f t="shared" si="37"/>
        <v>-144957.15559644878</v>
      </c>
      <c r="U64" s="1292">
        <f t="shared" si="33"/>
        <v>-144957.15559644878</v>
      </c>
      <c r="V64" s="1281">
        <f t="shared" si="27"/>
        <v>-36934.288960191057</v>
      </c>
      <c r="W64" s="1292">
        <v>0</v>
      </c>
      <c r="X64" s="1281">
        <f t="shared" si="28"/>
        <v>0</v>
      </c>
      <c r="Y64" s="1292">
        <v>0</v>
      </c>
      <c r="Z64" s="1281">
        <f t="shared" si="29"/>
        <v>0</v>
      </c>
    </row>
    <row r="65" spans="1:26">
      <c r="A65" s="1269">
        <f t="shared" si="30"/>
        <v>11</v>
      </c>
      <c r="B65" s="1279" t="s">
        <v>1017</v>
      </c>
      <c r="C65" s="1263" t="s">
        <v>106</v>
      </c>
      <c r="D65" s="1280">
        <f t="shared" si="34"/>
        <v>2024</v>
      </c>
      <c r="E65" s="1290">
        <f>62/365</f>
        <v>0.16986301369863013</v>
      </c>
      <c r="F65" s="1292">
        <f t="shared" si="35"/>
        <v>-32157.438355054164</v>
      </c>
      <c r="G65" s="1292">
        <f t="shared" si="32"/>
        <v>-32157.438355054164</v>
      </c>
      <c r="H65" s="1281">
        <f t="shared" si="24"/>
        <v>-5462.3593918174192</v>
      </c>
      <c r="I65" s="1292">
        <v>0</v>
      </c>
      <c r="J65" s="1281">
        <f t="shared" si="25"/>
        <v>0</v>
      </c>
      <c r="K65" s="1292">
        <v>0</v>
      </c>
      <c r="L65" s="1281">
        <f t="shared" si="26"/>
        <v>0</v>
      </c>
      <c r="M65" s="1281"/>
      <c r="N65" s="1291"/>
      <c r="O65" s="1269">
        <f t="shared" si="31"/>
        <v>11</v>
      </c>
      <c r="P65" s="1279" t="s">
        <v>1017</v>
      </c>
      <c r="Q65" s="1263" t="s">
        <v>106</v>
      </c>
      <c r="R65" s="1280">
        <f t="shared" si="36"/>
        <v>2022</v>
      </c>
      <c r="S65" s="1290">
        <f>62/365</f>
        <v>0.16986301369863013</v>
      </c>
      <c r="T65" s="1292">
        <f t="shared" si="37"/>
        <v>-144957.15559644878</v>
      </c>
      <c r="U65" s="1292">
        <f t="shared" si="33"/>
        <v>-144957.15559644878</v>
      </c>
      <c r="V65" s="1281">
        <f t="shared" si="27"/>
        <v>-24622.859306794038</v>
      </c>
      <c r="W65" s="1292">
        <v>0</v>
      </c>
      <c r="X65" s="1281">
        <f t="shared" si="28"/>
        <v>0</v>
      </c>
      <c r="Y65" s="1292">
        <v>0</v>
      </c>
      <c r="Z65" s="1281">
        <f t="shared" si="29"/>
        <v>0</v>
      </c>
    </row>
    <row r="66" spans="1:26">
      <c r="A66" s="1269">
        <f t="shared" si="30"/>
        <v>12</v>
      </c>
      <c r="B66" s="1279" t="s">
        <v>1017</v>
      </c>
      <c r="C66" s="1263" t="s">
        <v>99</v>
      </c>
      <c r="D66" s="1280">
        <f t="shared" si="34"/>
        <v>2024</v>
      </c>
      <c r="E66" s="1290">
        <f>32/365</f>
        <v>8.7671232876712329E-2</v>
      </c>
      <c r="F66" s="1292">
        <f t="shared" si="35"/>
        <v>-32157.438355054164</v>
      </c>
      <c r="G66" s="1292">
        <f t="shared" si="32"/>
        <v>-32157.438355054164</v>
      </c>
      <c r="H66" s="1281">
        <f t="shared" si="24"/>
        <v>-2819.2822667444748</v>
      </c>
      <c r="I66" s="1292">
        <v>0</v>
      </c>
      <c r="J66" s="1281">
        <f t="shared" si="25"/>
        <v>0</v>
      </c>
      <c r="K66" s="1292">
        <v>0</v>
      </c>
      <c r="L66" s="1281">
        <f t="shared" si="26"/>
        <v>0</v>
      </c>
      <c r="M66" s="1281"/>
      <c r="N66" s="1291"/>
      <c r="O66" s="1269">
        <f t="shared" si="31"/>
        <v>12</v>
      </c>
      <c r="P66" s="1279" t="s">
        <v>1017</v>
      </c>
      <c r="Q66" s="1263" t="s">
        <v>99</v>
      </c>
      <c r="R66" s="1280">
        <f t="shared" si="36"/>
        <v>2022</v>
      </c>
      <c r="S66" s="1290">
        <f>32/365</f>
        <v>8.7671232876712329E-2</v>
      </c>
      <c r="T66" s="1292">
        <f t="shared" si="37"/>
        <v>-144957.15559644878</v>
      </c>
      <c r="U66" s="1292">
        <f t="shared" si="33"/>
        <v>-144957.15559644878</v>
      </c>
      <c r="V66" s="1281">
        <f t="shared" si="27"/>
        <v>-12708.572545442084</v>
      </c>
      <c r="W66" s="1292">
        <v>0</v>
      </c>
      <c r="X66" s="1281">
        <f t="shared" si="28"/>
        <v>0</v>
      </c>
      <c r="Y66" s="1292">
        <v>0</v>
      </c>
      <c r="Z66" s="1281">
        <f t="shared" si="29"/>
        <v>0</v>
      </c>
    </row>
    <row r="67" spans="1:26">
      <c r="A67" s="1269">
        <f t="shared" si="30"/>
        <v>13</v>
      </c>
      <c r="B67" s="1279" t="s">
        <v>1017</v>
      </c>
      <c r="C67" s="1263" t="s">
        <v>98</v>
      </c>
      <c r="D67" s="1280">
        <f t="shared" si="34"/>
        <v>2024</v>
      </c>
      <c r="E67" s="1290">
        <f>1/365</f>
        <v>2.7397260273972603E-3</v>
      </c>
      <c r="F67" s="1292">
        <f t="shared" si="35"/>
        <v>-32157.438355054164</v>
      </c>
      <c r="G67" s="1292">
        <f t="shared" si="32"/>
        <v>-32157.438355054164</v>
      </c>
      <c r="H67" s="1281">
        <f t="shared" si="24"/>
        <v>-88.102570835764837</v>
      </c>
      <c r="I67" s="1292">
        <v>0</v>
      </c>
      <c r="J67" s="1281">
        <f t="shared" si="25"/>
        <v>0</v>
      </c>
      <c r="K67" s="1292">
        <v>0</v>
      </c>
      <c r="L67" s="1281">
        <f t="shared" si="26"/>
        <v>0</v>
      </c>
      <c r="M67" s="1281"/>
      <c r="N67" s="1291"/>
      <c r="O67" s="1269">
        <f t="shared" si="31"/>
        <v>13</v>
      </c>
      <c r="P67" s="1279" t="s">
        <v>1017</v>
      </c>
      <c r="Q67" s="1263" t="s">
        <v>98</v>
      </c>
      <c r="R67" s="1280">
        <f t="shared" si="36"/>
        <v>2022</v>
      </c>
      <c r="S67" s="1290">
        <f>1/365</f>
        <v>2.7397260273972603E-3</v>
      </c>
      <c r="T67" s="1292">
        <f t="shared" si="37"/>
        <v>-144957.15559644878</v>
      </c>
      <c r="U67" s="1292">
        <f t="shared" si="33"/>
        <v>-144957.15559644878</v>
      </c>
      <c r="V67" s="1281">
        <f t="shared" si="27"/>
        <v>-397.14289204506514</v>
      </c>
      <c r="W67" s="1292">
        <v>0</v>
      </c>
      <c r="X67" s="1281">
        <f t="shared" si="28"/>
        <v>0</v>
      </c>
      <c r="Y67" s="1292">
        <v>0</v>
      </c>
      <c r="Z67" s="1281">
        <f t="shared" si="29"/>
        <v>0</v>
      </c>
    </row>
    <row r="68" spans="1:26">
      <c r="A68" s="1269">
        <f t="shared" si="30"/>
        <v>14</v>
      </c>
      <c r="B68" s="1279" t="s">
        <v>1018</v>
      </c>
      <c r="F68" s="1281">
        <f>SUM(F55:F67)</f>
        <v>-1083070.0920854153</v>
      </c>
      <c r="G68" s="1281">
        <f>SUM(G55:G67)</f>
        <v>-1083070.0920854153</v>
      </c>
      <c r="H68" s="1281">
        <f>SUM(H55:H67)</f>
        <v>-875940.94805053249</v>
      </c>
      <c r="I68" s="1281">
        <f t="shared" ref="I68:L68" si="38">SUM(I55:I67)</f>
        <v>0</v>
      </c>
      <c r="J68" s="1281">
        <f t="shared" si="38"/>
        <v>0</v>
      </c>
      <c r="K68" s="1281">
        <f t="shared" si="38"/>
        <v>0</v>
      </c>
      <c r="L68" s="1281">
        <f t="shared" si="38"/>
        <v>0</v>
      </c>
      <c r="M68" s="1281"/>
      <c r="N68" s="1291"/>
      <c r="O68" s="1269">
        <f t="shared" si="31"/>
        <v>14</v>
      </c>
      <c r="P68" s="1279" t="s">
        <v>1018</v>
      </c>
      <c r="T68" s="1281">
        <f t="shared" ref="T68:Z68" si="39">SUM(T55:T67)</f>
        <v>-2957983.0856573265</v>
      </c>
      <c r="U68" s="1281">
        <f t="shared" si="39"/>
        <v>-2957983.0856573265</v>
      </c>
      <c r="V68" s="1281">
        <f t="shared" si="39"/>
        <v>-2024300.1464593792</v>
      </c>
      <c r="W68" s="1281">
        <f t="shared" si="39"/>
        <v>0</v>
      </c>
      <c r="X68" s="1281">
        <f t="shared" si="39"/>
        <v>0</v>
      </c>
      <c r="Y68" s="1281">
        <f t="shared" si="39"/>
        <v>0</v>
      </c>
      <c r="Z68" s="1281">
        <f t="shared" si="39"/>
        <v>0</v>
      </c>
    </row>
    <row r="69" spans="1:26">
      <c r="A69" s="1269"/>
      <c r="F69" s="1286"/>
      <c r="G69" s="1287"/>
      <c r="N69" s="1262"/>
      <c r="O69" s="1269"/>
      <c r="P69" s="1279"/>
      <c r="T69" s="1286"/>
      <c r="U69" s="1287"/>
    </row>
    <row r="70" spans="1:26">
      <c r="A70" s="1263" t="s">
        <v>1423</v>
      </c>
      <c r="D70" s="1265"/>
      <c r="E70" s="1265"/>
      <c r="F70" s="1286"/>
      <c r="G70" s="1287"/>
      <c r="N70" s="1262"/>
      <c r="O70" s="1263" t="s">
        <v>1423</v>
      </c>
      <c r="P70" s="1279"/>
      <c r="R70" s="1265"/>
      <c r="S70" s="1265"/>
      <c r="T70" s="1286"/>
      <c r="U70" s="1287"/>
    </row>
    <row r="71" spans="1:26">
      <c r="A71" s="1269">
        <f>A68+1</f>
        <v>15</v>
      </c>
      <c r="B71" s="1279" t="s">
        <v>1424</v>
      </c>
      <c r="C71" s="1263" t="s">
        <v>98</v>
      </c>
      <c r="D71" s="1280">
        <f>D55</f>
        <v>2023</v>
      </c>
      <c r="E71" s="1290">
        <f>365/365</f>
        <v>1</v>
      </c>
      <c r="F71" s="1272">
        <v>0</v>
      </c>
      <c r="G71" s="1272">
        <v>0</v>
      </c>
      <c r="H71" s="1281">
        <f t="shared" ref="H71:H83" si="40">E71*G71</f>
        <v>0</v>
      </c>
      <c r="I71" s="1272">
        <v>0</v>
      </c>
      <c r="J71" s="1281">
        <f t="shared" ref="J71:J83" si="41">I71*E71</f>
        <v>0</v>
      </c>
      <c r="K71" s="1272">
        <v>0</v>
      </c>
      <c r="L71" s="1281">
        <f t="shared" ref="L71:L83" si="42">E71*K71</f>
        <v>0</v>
      </c>
      <c r="M71" s="1281"/>
      <c r="N71" s="1291"/>
      <c r="O71" s="1269">
        <f>O68+1</f>
        <v>15</v>
      </c>
      <c r="P71" s="1279" t="s">
        <v>1424</v>
      </c>
      <c r="Q71" s="1263" t="s">
        <v>98</v>
      </c>
      <c r="R71" s="1280">
        <f>R55</f>
        <v>2021</v>
      </c>
      <c r="S71" s="1290">
        <f>365/365</f>
        <v>1</v>
      </c>
      <c r="T71" s="1272">
        <v>-167538.87832434895</v>
      </c>
      <c r="U71" s="1272">
        <f>T71</f>
        <v>-167538.87832434895</v>
      </c>
      <c r="V71" s="1281">
        <f t="shared" ref="V71:V83" si="43">S71*U71</f>
        <v>-167538.87832434895</v>
      </c>
      <c r="W71" s="1272">
        <v>0</v>
      </c>
      <c r="X71" s="1281">
        <f t="shared" ref="X71:X83" si="44">W71*S71</f>
        <v>0</v>
      </c>
      <c r="Y71" s="1272">
        <v>0</v>
      </c>
      <c r="Z71" s="1281">
        <f t="shared" ref="Z71:Z83" si="45">S71*Y71</f>
        <v>0</v>
      </c>
    </row>
    <row r="72" spans="1:26">
      <c r="A72" s="1269">
        <f t="shared" ref="A72:A84" si="46">+A71+1</f>
        <v>16</v>
      </c>
      <c r="B72" s="1279" t="s">
        <v>1017</v>
      </c>
      <c r="C72" s="1263" t="s">
        <v>105</v>
      </c>
      <c r="D72" s="1280">
        <f t="shared" ref="D72:D83" si="47">D56</f>
        <v>2024</v>
      </c>
      <c r="E72" s="1290">
        <f>335/365</f>
        <v>0.9178082191780822</v>
      </c>
      <c r="F72" s="1292">
        <v>0</v>
      </c>
      <c r="G72" s="1292">
        <v>0</v>
      </c>
      <c r="H72" s="1281">
        <f t="shared" si="40"/>
        <v>0</v>
      </c>
      <c r="I72" s="1292">
        <v>0</v>
      </c>
      <c r="J72" s="1281">
        <f t="shared" si="41"/>
        <v>0</v>
      </c>
      <c r="K72" s="1292">
        <v>0</v>
      </c>
      <c r="L72" s="1281">
        <f t="shared" si="42"/>
        <v>0</v>
      </c>
      <c r="M72" s="1281"/>
      <c r="N72" s="1291"/>
      <c r="O72" s="1269">
        <f t="shared" ref="O72:O84" si="48">+O71+1</f>
        <v>16</v>
      </c>
      <c r="P72" s="1279" t="s">
        <v>1017</v>
      </c>
      <c r="Q72" s="1263" t="s">
        <v>105</v>
      </c>
      <c r="R72" s="1280">
        <f t="shared" ref="R72:R83" si="49">R56</f>
        <v>2022</v>
      </c>
      <c r="S72" s="1290">
        <f>335/365</f>
        <v>0.9178082191780822</v>
      </c>
      <c r="T72" s="1292">
        <v>-39080.625787479417</v>
      </c>
      <c r="U72" s="1292">
        <f>+T72</f>
        <v>-39080.625787479417</v>
      </c>
      <c r="V72" s="1281">
        <f t="shared" si="43"/>
        <v>-35868.519558371518</v>
      </c>
      <c r="W72" s="1292">
        <v>0</v>
      </c>
      <c r="X72" s="1281">
        <f t="shared" si="44"/>
        <v>0</v>
      </c>
      <c r="Y72" s="1292">
        <v>0</v>
      </c>
      <c r="Z72" s="1281">
        <f t="shared" si="45"/>
        <v>0</v>
      </c>
    </row>
    <row r="73" spans="1:26">
      <c r="A73" s="1269">
        <f t="shared" si="46"/>
        <v>17</v>
      </c>
      <c r="B73" s="1279" t="s">
        <v>1017</v>
      </c>
      <c r="C73" s="1263" t="s">
        <v>104</v>
      </c>
      <c r="D73" s="1280">
        <f t="shared" si="47"/>
        <v>2024</v>
      </c>
      <c r="E73" s="1290">
        <f>307/365</f>
        <v>0.84109589041095889</v>
      </c>
      <c r="F73" s="1292">
        <v>0</v>
      </c>
      <c r="G73" s="1292">
        <v>0</v>
      </c>
      <c r="H73" s="1281">
        <f t="shared" si="40"/>
        <v>0</v>
      </c>
      <c r="I73" s="1292">
        <v>0</v>
      </c>
      <c r="J73" s="1281">
        <f t="shared" si="41"/>
        <v>0</v>
      </c>
      <c r="K73" s="1292">
        <v>0</v>
      </c>
      <c r="L73" s="1281">
        <f t="shared" si="42"/>
        <v>0</v>
      </c>
      <c r="M73" s="1281"/>
      <c r="N73" s="1291"/>
      <c r="O73" s="1269">
        <f t="shared" si="48"/>
        <v>17</v>
      </c>
      <c r="P73" s="1279" t="s">
        <v>1017</v>
      </c>
      <c r="Q73" s="1263" t="s">
        <v>104</v>
      </c>
      <c r="R73" s="1280">
        <f t="shared" si="49"/>
        <v>2022</v>
      </c>
      <c r="S73" s="1290">
        <f>307/365</f>
        <v>0.84109589041095889</v>
      </c>
      <c r="T73" s="1292">
        <f>+T72</f>
        <v>-39080.625787479417</v>
      </c>
      <c r="U73" s="1292">
        <f t="shared" ref="U73:U83" si="50">+T73</f>
        <v>-39080.625787479417</v>
      </c>
      <c r="V73" s="1281">
        <f t="shared" si="43"/>
        <v>-32870.553744537479</v>
      </c>
      <c r="W73" s="1292">
        <v>0</v>
      </c>
      <c r="X73" s="1281">
        <f t="shared" si="44"/>
        <v>0</v>
      </c>
      <c r="Y73" s="1292">
        <v>0</v>
      </c>
      <c r="Z73" s="1281">
        <f t="shared" si="45"/>
        <v>0</v>
      </c>
    </row>
    <row r="74" spans="1:26">
      <c r="A74" s="1269">
        <f t="shared" si="46"/>
        <v>18</v>
      </c>
      <c r="B74" s="1279" t="s">
        <v>1017</v>
      </c>
      <c r="C74" s="1263" t="s">
        <v>103</v>
      </c>
      <c r="D74" s="1280">
        <f t="shared" si="47"/>
        <v>2024</v>
      </c>
      <c r="E74" s="1290">
        <f>276/365</f>
        <v>0.75616438356164384</v>
      </c>
      <c r="F74" s="1292">
        <v>0</v>
      </c>
      <c r="G74" s="1292">
        <v>0</v>
      </c>
      <c r="H74" s="1281">
        <f t="shared" si="40"/>
        <v>0</v>
      </c>
      <c r="I74" s="1292">
        <v>0</v>
      </c>
      <c r="J74" s="1281">
        <f t="shared" si="41"/>
        <v>0</v>
      </c>
      <c r="K74" s="1292">
        <v>0</v>
      </c>
      <c r="L74" s="1281">
        <f t="shared" si="42"/>
        <v>0</v>
      </c>
      <c r="M74" s="1281"/>
      <c r="N74" s="1291"/>
      <c r="O74" s="1269">
        <f t="shared" si="48"/>
        <v>18</v>
      </c>
      <c r="P74" s="1279" t="s">
        <v>1017</v>
      </c>
      <c r="Q74" s="1263" t="s">
        <v>103</v>
      </c>
      <c r="R74" s="1280">
        <f t="shared" si="49"/>
        <v>2022</v>
      </c>
      <c r="S74" s="1290">
        <f>276/365</f>
        <v>0.75616438356164384</v>
      </c>
      <c r="T74" s="1292">
        <f t="shared" ref="T74:T83" si="51">+T73</f>
        <v>-39080.625787479417</v>
      </c>
      <c r="U74" s="1292">
        <f t="shared" si="50"/>
        <v>-39080.625787479417</v>
      </c>
      <c r="V74" s="1281">
        <f t="shared" si="43"/>
        <v>-29551.377307792656</v>
      </c>
      <c r="W74" s="1292">
        <v>0</v>
      </c>
      <c r="X74" s="1281">
        <f t="shared" si="44"/>
        <v>0</v>
      </c>
      <c r="Y74" s="1292">
        <v>0</v>
      </c>
      <c r="Z74" s="1281">
        <f t="shared" si="45"/>
        <v>0</v>
      </c>
    </row>
    <row r="75" spans="1:26">
      <c r="A75" s="1269">
        <f t="shared" si="46"/>
        <v>19</v>
      </c>
      <c r="B75" s="1279" t="s">
        <v>1017</v>
      </c>
      <c r="C75" s="1263" t="s">
        <v>95</v>
      </c>
      <c r="D75" s="1280">
        <f t="shared" si="47"/>
        <v>2024</v>
      </c>
      <c r="E75" s="1290">
        <f>246/365</f>
        <v>0.67397260273972603</v>
      </c>
      <c r="F75" s="1292">
        <v>0</v>
      </c>
      <c r="G75" s="1292">
        <v>0</v>
      </c>
      <c r="H75" s="1281">
        <f t="shared" si="40"/>
        <v>0</v>
      </c>
      <c r="I75" s="1292">
        <v>0</v>
      </c>
      <c r="J75" s="1281">
        <f t="shared" si="41"/>
        <v>0</v>
      </c>
      <c r="K75" s="1292">
        <v>0</v>
      </c>
      <c r="L75" s="1281">
        <f t="shared" si="42"/>
        <v>0</v>
      </c>
      <c r="M75" s="1281"/>
      <c r="N75" s="1291"/>
      <c r="O75" s="1269">
        <f t="shared" si="48"/>
        <v>19</v>
      </c>
      <c r="P75" s="1279" t="s">
        <v>1017</v>
      </c>
      <c r="Q75" s="1263" t="s">
        <v>95</v>
      </c>
      <c r="R75" s="1280">
        <f t="shared" si="49"/>
        <v>2022</v>
      </c>
      <c r="S75" s="1290">
        <f>246/365</f>
        <v>0.67397260273972603</v>
      </c>
      <c r="T75" s="1292">
        <f t="shared" si="51"/>
        <v>-39080.625787479417</v>
      </c>
      <c r="U75" s="1292">
        <f t="shared" si="50"/>
        <v>-39080.625787479417</v>
      </c>
      <c r="V75" s="1281">
        <f t="shared" si="43"/>
        <v>-26339.271078684757</v>
      </c>
      <c r="W75" s="1292">
        <v>0</v>
      </c>
      <c r="X75" s="1281">
        <f t="shared" si="44"/>
        <v>0</v>
      </c>
      <c r="Y75" s="1292">
        <v>0</v>
      </c>
      <c r="Z75" s="1281">
        <f t="shared" si="45"/>
        <v>0</v>
      </c>
    </row>
    <row r="76" spans="1:26">
      <c r="A76" s="1269">
        <f t="shared" si="46"/>
        <v>20</v>
      </c>
      <c r="B76" s="1279" t="s">
        <v>1017</v>
      </c>
      <c r="C76" s="1263" t="s">
        <v>92</v>
      </c>
      <c r="D76" s="1280">
        <f t="shared" si="47"/>
        <v>2024</v>
      </c>
      <c r="E76" s="1290">
        <f>215/365</f>
        <v>0.58904109589041098</v>
      </c>
      <c r="F76" s="1292">
        <v>0</v>
      </c>
      <c r="G76" s="1292">
        <v>0</v>
      </c>
      <c r="H76" s="1281">
        <f t="shared" si="40"/>
        <v>0</v>
      </c>
      <c r="I76" s="1292">
        <v>0</v>
      </c>
      <c r="J76" s="1281">
        <f t="shared" si="41"/>
        <v>0</v>
      </c>
      <c r="K76" s="1292">
        <v>0</v>
      </c>
      <c r="L76" s="1281">
        <f t="shared" si="42"/>
        <v>0</v>
      </c>
      <c r="M76" s="1281"/>
      <c r="N76" s="1291"/>
      <c r="O76" s="1269">
        <f t="shared" si="48"/>
        <v>20</v>
      </c>
      <c r="P76" s="1279" t="s">
        <v>1017</v>
      </c>
      <c r="Q76" s="1263" t="s">
        <v>92</v>
      </c>
      <c r="R76" s="1280">
        <f t="shared" si="49"/>
        <v>2022</v>
      </c>
      <c r="S76" s="1290">
        <f>215/365</f>
        <v>0.58904109589041098</v>
      </c>
      <c r="T76" s="1292">
        <f t="shared" si="51"/>
        <v>-39080.625787479417</v>
      </c>
      <c r="U76" s="1292">
        <f t="shared" si="50"/>
        <v>-39080.625787479417</v>
      </c>
      <c r="V76" s="1281">
        <f t="shared" si="43"/>
        <v>-23020.094641939933</v>
      </c>
      <c r="W76" s="1292">
        <v>0</v>
      </c>
      <c r="X76" s="1281">
        <f t="shared" si="44"/>
        <v>0</v>
      </c>
      <c r="Y76" s="1292">
        <v>0</v>
      </c>
      <c r="Z76" s="1281">
        <f t="shared" si="45"/>
        <v>0</v>
      </c>
    </row>
    <row r="77" spans="1:26">
      <c r="A77" s="1269">
        <f t="shared" si="46"/>
        <v>21</v>
      </c>
      <c r="B77" s="1279" t="s">
        <v>1017</v>
      </c>
      <c r="C77" s="1263" t="s">
        <v>145</v>
      </c>
      <c r="D77" s="1280">
        <f t="shared" si="47"/>
        <v>2024</v>
      </c>
      <c r="E77" s="1290">
        <f>185/365</f>
        <v>0.50684931506849318</v>
      </c>
      <c r="F77" s="1292">
        <v>0</v>
      </c>
      <c r="G77" s="1292">
        <v>0</v>
      </c>
      <c r="H77" s="1281">
        <f t="shared" si="40"/>
        <v>0</v>
      </c>
      <c r="I77" s="1292">
        <v>0</v>
      </c>
      <c r="J77" s="1281">
        <f t="shared" si="41"/>
        <v>0</v>
      </c>
      <c r="K77" s="1292">
        <v>0</v>
      </c>
      <c r="L77" s="1281">
        <f t="shared" si="42"/>
        <v>0</v>
      </c>
      <c r="M77" s="1281"/>
      <c r="N77" s="1291"/>
      <c r="O77" s="1269">
        <f t="shared" si="48"/>
        <v>21</v>
      </c>
      <c r="P77" s="1279" t="s">
        <v>1017</v>
      </c>
      <c r="Q77" s="1263" t="s">
        <v>145</v>
      </c>
      <c r="R77" s="1280">
        <f t="shared" si="49"/>
        <v>2022</v>
      </c>
      <c r="S77" s="1290">
        <f>185/365</f>
        <v>0.50684931506849318</v>
      </c>
      <c r="T77" s="1292">
        <f t="shared" si="51"/>
        <v>-39080.625787479417</v>
      </c>
      <c r="U77" s="1292">
        <f t="shared" si="50"/>
        <v>-39080.625787479417</v>
      </c>
      <c r="V77" s="1281">
        <f t="shared" si="43"/>
        <v>-19807.988412832034</v>
      </c>
      <c r="W77" s="1292">
        <v>0</v>
      </c>
      <c r="X77" s="1281">
        <f t="shared" si="44"/>
        <v>0</v>
      </c>
      <c r="Y77" s="1292">
        <v>0</v>
      </c>
      <c r="Z77" s="1281">
        <f t="shared" si="45"/>
        <v>0</v>
      </c>
    </row>
    <row r="78" spans="1:26">
      <c r="A78" s="1269">
        <f t="shared" si="46"/>
        <v>22</v>
      </c>
      <c r="B78" s="1279" t="s">
        <v>1017</v>
      </c>
      <c r="C78" s="1263" t="s">
        <v>102</v>
      </c>
      <c r="D78" s="1280">
        <f t="shared" si="47"/>
        <v>2024</v>
      </c>
      <c r="E78" s="1290">
        <f>154/365</f>
        <v>0.42191780821917807</v>
      </c>
      <c r="F78" s="1292">
        <v>0</v>
      </c>
      <c r="G78" s="1292">
        <v>0</v>
      </c>
      <c r="H78" s="1281">
        <f t="shared" si="40"/>
        <v>0</v>
      </c>
      <c r="I78" s="1292">
        <v>0</v>
      </c>
      <c r="J78" s="1281">
        <f t="shared" si="41"/>
        <v>0</v>
      </c>
      <c r="K78" s="1292">
        <v>0</v>
      </c>
      <c r="L78" s="1281">
        <f t="shared" si="42"/>
        <v>0</v>
      </c>
      <c r="M78" s="1281"/>
      <c r="N78" s="1291"/>
      <c r="O78" s="1269">
        <f t="shared" si="48"/>
        <v>22</v>
      </c>
      <c r="P78" s="1279" t="s">
        <v>1017</v>
      </c>
      <c r="Q78" s="1263" t="s">
        <v>102</v>
      </c>
      <c r="R78" s="1280">
        <f t="shared" si="49"/>
        <v>2022</v>
      </c>
      <c r="S78" s="1290">
        <f>154/365</f>
        <v>0.42191780821917807</v>
      </c>
      <c r="T78" s="1292">
        <f t="shared" si="51"/>
        <v>-39080.625787479417</v>
      </c>
      <c r="U78" s="1292">
        <f t="shared" si="50"/>
        <v>-39080.625787479417</v>
      </c>
      <c r="V78" s="1281">
        <f t="shared" si="43"/>
        <v>-16488.811976087207</v>
      </c>
      <c r="W78" s="1292">
        <v>0</v>
      </c>
      <c r="X78" s="1281">
        <f t="shared" si="44"/>
        <v>0</v>
      </c>
      <c r="Y78" s="1292">
        <v>0</v>
      </c>
      <c r="Z78" s="1281">
        <f t="shared" si="45"/>
        <v>0</v>
      </c>
    </row>
    <row r="79" spans="1:26">
      <c r="A79" s="1269">
        <f t="shared" si="46"/>
        <v>23</v>
      </c>
      <c r="B79" s="1279" t="s">
        <v>1017</v>
      </c>
      <c r="C79" s="1263" t="s">
        <v>101</v>
      </c>
      <c r="D79" s="1280">
        <f t="shared" si="47"/>
        <v>2024</v>
      </c>
      <c r="E79" s="1290">
        <f>123/365</f>
        <v>0.33698630136986302</v>
      </c>
      <c r="F79" s="1292">
        <v>0</v>
      </c>
      <c r="G79" s="1292">
        <v>0</v>
      </c>
      <c r="H79" s="1281">
        <f t="shared" si="40"/>
        <v>0</v>
      </c>
      <c r="I79" s="1292">
        <v>0</v>
      </c>
      <c r="J79" s="1281">
        <f t="shared" si="41"/>
        <v>0</v>
      </c>
      <c r="K79" s="1292">
        <v>0</v>
      </c>
      <c r="L79" s="1281">
        <f t="shared" si="42"/>
        <v>0</v>
      </c>
      <c r="M79" s="1281"/>
      <c r="N79" s="1291"/>
      <c r="O79" s="1269">
        <f t="shared" si="48"/>
        <v>23</v>
      </c>
      <c r="P79" s="1279" t="s">
        <v>1017</v>
      </c>
      <c r="Q79" s="1263" t="s">
        <v>101</v>
      </c>
      <c r="R79" s="1280">
        <f t="shared" si="49"/>
        <v>2022</v>
      </c>
      <c r="S79" s="1290">
        <f>123/365</f>
        <v>0.33698630136986302</v>
      </c>
      <c r="T79" s="1292">
        <f t="shared" si="51"/>
        <v>-39080.625787479417</v>
      </c>
      <c r="U79" s="1292">
        <f t="shared" si="50"/>
        <v>-39080.625787479417</v>
      </c>
      <c r="V79" s="1281">
        <f t="shared" si="43"/>
        <v>-13169.635539342378</v>
      </c>
      <c r="W79" s="1292">
        <v>0</v>
      </c>
      <c r="X79" s="1281">
        <f t="shared" si="44"/>
        <v>0</v>
      </c>
      <c r="Y79" s="1292">
        <v>0</v>
      </c>
      <c r="Z79" s="1281">
        <f t="shared" si="45"/>
        <v>0</v>
      </c>
    </row>
    <row r="80" spans="1:26">
      <c r="A80" s="1269">
        <f t="shared" si="46"/>
        <v>24</v>
      </c>
      <c r="B80" s="1279" t="s">
        <v>1017</v>
      </c>
      <c r="C80" s="1263" t="s">
        <v>100</v>
      </c>
      <c r="D80" s="1280">
        <f t="shared" si="47"/>
        <v>2024</v>
      </c>
      <c r="E80" s="1290">
        <f>93/365</f>
        <v>0.25479452054794521</v>
      </c>
      <c r="F80" s="1292">
        <v>0</v>
      </c>
      <c r="G80" s="1292">
        <v>0</v>
      </c>
      <c r="H80" s="1281">
        <f t="shared" si="40"/>
        <v>0</v>
      </c>
      <c r="I80" s="1292">
        <v>0</v>
      </c>
      <c r="J80" s="1281">
        <f t="shared" si="41"/>
        <v>0</v>
      </c>
      <c r="K80" s="1292">
        <v>0</v>
      </c>
      <c r="L80" s="1281">
        <f t="shared" si="42"/>
        <v>0</v>
      </c>
      <c r="M80" s="1281"/>
      <c r="N80" s="1291"/>
      <c r="O80" s="1269">
        <f t="shared" si="48"/>
        <v>24</v>
      </c>
      <c r="P80" s="1279" t="s">
        <v>1017</v>
      </c>
      <c r="Q80" s="1263" t="s">
        <v>100</v>
      </c>
      <c r="R80" s="1280">
        <f t="shared" si="49"/>
        <v>2022</v>
      </c>
      <c r="S80" s="1290">
        <f>93/365</f>
        <v>0.25479452054794521</v>
      </c>
      <c r="T80" s="1292">
        <f t="shared" si="51"/>
        <v>-39080.625787479417</v>
      </c>
      <c r="U80" s="1292">
        <f t="shared" si="50"/>
        <v>-39080.625787479417</v>
      </c>
      <c r="V80" s="1281">
        <f t="shared" si="43"/>
        <v>-9957.5293102344822</v>
      </c>
      <c r="W80" s="1292">
        <v>0</v>
      </c>
      <c r="X80" s="1281">
        <f t="shared" si="44"/>
        <v>0</v>
      </c>
      <c r="Y80" s="1292">
        <v>0</v>
      </c>
      <c r="Z80" s="1281">
        <f t="shared" si="45"/>
        <v>0</v>
      </c>
    </row>
    <row r="81" spans="1:26">
      <c r="A81" s="1269">
        <f t="shared" si="46"/>
        <v>25</v>
      </c>
      <c r="B81" s="1279" t="s">
        <v>1017</v>
      </c>
      <c r="C81" s="1263" t="s">
        <v>106</v>
      </c>
      <c r="D81" s="1280">
        <f t="shared" si="47"/>
        <v>2024</v>
      </c>
      <c r="E81" s="1290">
        <f>62/365</f>
        <v>0.16986301369863013</v>
      </c>
      <c r="F81" s="1292">
        <v>0</v>
      </c>
      <c r="G81" s="1292">
        <v>0</v>
      </c>
      <c r="H81" s="1281">
        <f t="shared" si="40"/>
        <v>0</v>
      </c>
      <c r="I81" s="1292">
        <v>0</v>
      </c>
      <c r="J81" s="1281">
        <f t="shared" si="41"/>
        <v>0</v>
      </c>
      <c r="K81" s="1292">
        <v>0</v>
      </c>
      <c r="L81" s="1281">
        <f t="shared" si="42"/>
        <v>0</v>
      </c>
      <c r="M81" s="1281"/>
      <c r="N81" s="1291"/>
      <c r="O81" s="1269">
        <f t="shared" si="48"/>
        <v>25</v>
      </c>
      <c r="P81" s="1279" t="s">
        <v>1017</v>
      </c>
      <c r="Q81" s="1263" t="s">
        <v>106</v>
      </c>
      <c r="R81" s="1280">
        <f t="shared" si="49"/>
        <v>2022</v>
      </c>
      <c r="S81" s="1290">
        <f>62/365</f>
        <v>0.16986301369863013</v>
      </c>
      <c r="T81" s="1292">
        <f t="shared" si="51"/>
        <v>-39080.625787479417</v>
      </c>
      <c r="U81" s="1292">
        <f t="shared" si="50"/>
        <v>-39080.625787479417</v>
      </c>
      <c r="V81" s="1281">
        <f t="shared" si="43"/>
        <v>-6638.3528734896545</v>
      </c>
      <c r="W81" s="1292">
        <v>0</v>
      </c>
      <c r="X81" s="1281">
        <f t="shared" si="44"/>
        <v>0</v>
      </c>
      <c r="Y81" s="1292">
        <v>0</v>
      </c>
      <c r="Z81" s="1281">
        <f t="shared" si="45"/>
        <v>0</v>
      </c>
    </row>
    <row r="82" spans="1:26">
      <c r="A82" s="1269">
        <f t="shared" si="46"/>
        <v>26</v>
      </c>
      <c r="B82" s="1279" t="s">
        <v>1017</v>
      </c>
      <c r="C82" s="1263" t="s">
        <v>99</v>
      </c>
      <c r="D82" s="1280">
        <f t="shared" si="47"/>
        <v>2024</v>
      </c>
      <c r="E82" s="1290">
        <f>32/365</f>
        <v>8.7671232876712329E-2</v>
      </c>
      <c r="F82" s="1292">
        <v>0</v>
      </c>
      <c r="G82" s="1292">
        <v>0</v>
      </c>
      <c r="H82" s="1281">
        <f t="shared" si="40"/>
        <v>0</v>
      </c>
      <c r="I82" s="1292">
        <v>0</v>
      </c>
      <c r="J82" s="1281">
        <f t="shared" si="41"/>
        <v>0</v>
      </c>
      <c r="K82" s="1292">
        <v>0</v>
      </c>
      <c r="L82" s="1281">
        <f t="shared" si="42"/>
        <v>0</v>
      </c>
      <c r="M82" s="1281"/>
      <c r="N82" s="1291"/>
      <c r="O82" s="1269">
        <f t="shared" si="48"/>
        <v>26</v>
      </c>
      <c r="P82" s="1279" t="s">
        <v>1017</v>
      </c>
      <c r="Q82" s="1263" t="s">
        <v>99</v>
      </c>
      <c r="R82" s="1280">
        <f t="shared" si="49"/>
        <v>2022</v>
      </c>
      <c r="S82" s="1290">
        <f>32/365</f>
        <v>8.7671232876712329E-2</v>
      </c>
      <c r="T82" s="1292">
        <f t="shared" si="51"/>
        <v>-39080.625787479417</v>
      </c>
      <c r="U82" s="1292">
        <f t="shared" si="50"/>
        <v>-39080.625787479417</v>
      </c>
      <c r="V82" s="1281">
        <f t="shared" si="43"/>
        <v>-3426.2466443817571</v>
      </c>
      <c r="W82" s="1292">
        <v>0</v>
      </c>
      <c r="X82" s="1281">
        <f t="shared" si="44"/>
        <v>0</v>
      </c>
      <c r="Y82" s="1292">
        <v>0</v>
      </c>
      <c r="Z82" s="1281">
        <f t="shared" si="45"/>
        <v>0</v>
      </c>
    </row>
    <row r="83" spans="1:26">
      <c r="A83" s="1269">
        <f t="shared" si="46"/>
        <v>27</v>
      </c>
      <c r="B83" s="1279" t="s">
        <v>1017</v>
      </c>
      <c r="C83" s="1263" t="s">
        <v>98</v>
      </c>
      <c r="D83" s="1280">
        <f t="shared" si="47"/>
        <v>2024</v>
      </c>
      <c r="E83" s="1290">
        <f>1/365</f>
        <v>2.7397260273972603E-3</v>
      </c>
      <c r="F83" s="1292">
        <v>0</v>
      </c>
      <c r="G83" s="1292">
        <v>0</v>
      </c>
      <c r="H83" s="1281">
        <f t="shared" si="40"/>
        <v>0</v>
      </c>
      <c r="I83" s="1292">
        <v>0</v>
      </c>
      <c r="J83" s="1281">
        <f t="shared" si="41"/>
        <v>0</v>
      </c>
      <c r="K83" s="1292">
        <v>0</v>
      </c>
      <c r="L83" s="1281">
        <f t="shared" si="42"/>
        <v>0</v>
      </c>
      <c r="M83" s="1281"/>
      <c r="N83" s="1291"/>
      <c r="O83" s="1269">
        <f t="shared" si="48"/>
        <v>27</v>
      </c>
      <c r="P83" s="1279" t="s">
        <v>1017</v>
      </c>
      <c r="Q83" s="1263" t="s">
        <v>98</v>
      </c>
      <c r="R83" s="1280">
        <f t="shared" si="49"/>
        <v>2022</v>
      </c>
      <c r="S83" s="1290">
        <f>1/365</f>
        <v>2.7397260273972603E-3</v>
      </c>
      <c r="T83" s="1292">
        <f t="shared" si="51"/>
        <v>-39080.625787479417</v>
      </c>
      <c r="U83" s="1292">
        <f t="shared" si="50"/>
        <v>-39080.625787479417</v>
      </c>
      <c r="V83" s="1281">
        <f t="shared" si="43"/>
        <v>-107.07020763692991</v>
      </c>
      <c r="W83" s="1292">
        <v>0</v>
      </c>
      <c r="X83" s="1281">
        <f t="shared" si="44"/>
        <v>0</v>
      </c>
      <c r="Y83" s="1292">
        <v>0</v>
      </c>
      <c r="Z83" s="1281">
        <f t="shared" si="45"/>
        <v>0</v>
      </c>
    </row>
    <row r="84" spans="1:26">
      <c r="A84" s="1269">
        <f t="shared" si="46"/>
        <v>28</v>
      </c>
      <c r="B84" s="1279" t="s">
        <v>1021</v>
      </c>
      <c r="F84" s="1281">
        <f t="shared" ref="F84:L84" si="52">SUM(F71:F83)</f>
        <v>0</v>
      </c>
      <c r="G84" s="1281">
        <f t="shared" si="52"/>
        <v>0</v>
      </c>
      <c r="H84" s="1281">
        <f t="shared" si="52"/>
        <v>0</v>
      </c>
      <c r="I84" s="1281">
        <f t="shared" si="52"/>
        <v>0</v>
      </c>
      <c r="J84" s="1281">
        <f t="shared" si="52"/>
        <v>0</v>
      </c>
      <c r="K84" s="1281">
        <f t="shared" si="52"/>
        <v>0</v>
      </c>
      <c r="L84" s="1281">
        <f t="shared" si="52"/>
        <v>0</v>
      </c>
      <c r="M84" s="1281"/>
      <c r="N84" s="1291"/>
      <c r="O84" s="1269">
        <f t="shared" si="48"/>
        <v>28</v>
      </c>
      <c r="P84" s="1279" t="s">
        <v>1021</v>
      </c>
      <c r="T84" s="1281">
        <f t="shared" ref="T84:Z84" si="53">SUM(T71:T83)</f>
        <v>-636506.38777410192</v>
      </c>
      <c r="U84" s="1281">
        <f t="shared" si="53"/>
        <v>-636506.38777410192</v>
      </c>
      <c r="V84" s="1281">
        <f t="shared" si="53"/>
        <v>-384784.32961967972</v>
      </c>
      <c r="W84" s="1281">
        <f t="shared" si="53"/>
        <v>0</v>
      </c>
      <c r="X84" s="1281">
        <f t="shared" si="53"/>
        <v>0</v>
      </c>
      <c r="Y84" s="1281">
        <f t="shared" si="53"/>
        <v>0</v>
      </c>
      <c r="Z84" s="1281">
        <f t="shared" si="53"/>
        <v>0</v>
      </c>
    </row>
    <row r="85" spans="1:26">
      <c r="A85" s="1269"/>
      <c r="F85" s="1286"/>
      <c r="G85" s="1287"/>
      <c r="I85" s="1281"/>
      <c r="J85" s="1281"/>
      <c r="K85" s="1281"/>
      <c r="L85" s="1281"/>
      <c r="M85" s="1281"/>
      <c r="N85" s="1291"/>
      <c r="O85" s="1269"/>
      <c r="P85" s="1279"/>
      <c r="T85" s="1286"/>
      <c r="U85" s="1287"/>
      <c r="W85" s="1281"/>
      <c r="X85" s="1281"/>
      <c r="Y85" s="1281"/>
      <c r="Z85" s="1281"/>
    </row>
    <row r="86" spans="1:26">
      <c r="A86" s="1263" t="s">
        <v>1425</v>
      </c>
      <c r="D86" s="1265"/>
      <c r="E86" s="1265"/>
      <c r="F86" s="1286"/>
      <c r="G86" s="1287"/>
      <c r="N86" s="1262"/>
      <c r="O86" s="1263" t="s">
        <v>1425</v>
      </c>
      <c r="P86" s="1279"/>
      <c r="R86" s="1265"/>
      <c r="S86" s="1265"/>
      <c r="T86" s="1286"/>
      <c r="U86" s="1287"/>
    </row>
    <row r="87" spans="1:26">
      <c r="A87" s="1269">
        <f>A84+1</f>
        <v>29</v>
      </c>
      <c r="B87" s="1279" t="s">
        <v>1426</v>
      </c>
      <c r="C87" s="1263" t="s">
        <v>98</v>
      </c>
      <c r="D87" s="1280">
        <f>D71</f>
        <v>2023</v>
      </c>
      <c r="E87" s="1290">
        <f>365/365</f>
        <v>1</v>
      </c>
      <c r="F87" s="1272">
        <v>0</v>
      </c>
      <c r="G87" s="1272">
        <v>0</v>
      </c>
      <c r="H87" s="1281">
        <f t="shared" ref="H87:H99" si="54">E87*G87</f>
        <v>0</v>
      </c>
      <c r="I87" s="1272">
        <v>0</v>
      </c>
      <c r="J87" s="1281">
        <f t="shared" ref="J87:J99" si="55">I87*E87</f>
        <v>0</v>
      </c>
      <c r="K87" s="1272">
        <v>0</v>
      </c>
      <c r="L87" s="1281">
        <f t="shared" ref="L87:L99" si="56">E87*K87</f>
        <v>0</v>
      </c>
      <c r="M87" s="1281"/>
      <c r="N87" s="1291"/>
      <c r="O87" s="1269">
        <f>O84+1</f>
        <v>29</v>
      </c>
      <c r="P87" s="1279" t="s">
        <v>1426</v>
      </c>
      <c r="Q87" s="1263" t="s">
        <v>98</v>
      </c>
      <c r="R87" s="1280">
        <f>R71</f>
        <v>2021</v>
      </c>
      <c r="S87" s="1290">
        <f>365/365</f>
        <v>1</v>
      </c>
      <c r="T87" s="1272">
        <v>35573.986809151414</v>
      </c>
      <c r="U87" s="1272">
        <f>T87</f>
        <v>35573.986809151414</v>
      </c>
      <c r="V87" s="1281">
        <f t="shared" ref="V87:V99" si="57">S87*U87</f>
        <v>35573.986809151414</v>
      </c>
      <c r="W87" s="1272">
        <v>0</v>
      </c>
      <c r="X87" s="1281">
        <f t="shared" ref="X87:X99" si="58">W87*S87</f>
        <v>0</v>
      </c>
      <c r="Y87" s="1272">
        <v>0</v>
      </c>
      <c r="Z87" s="1281">
        <f t="shared" ref="Z87:Z99" si="59">S87*Y87</f>
        <v>0</v>
      </c>
    </row>
    <row r="88" spans="1:26">
      <c r="A88" s="1269">
        <f t="shared" ref="A88:A100" si="60">+A87+1</f>
        <v>30</v>
      </c>
      <c r="B88" s="1279" t="s">
        <v>1017</v>
      </c>
      <c r="C88" s="1263" t="s">
        <v>105</v>
      </c>
      <c r="D88" s="1280">
        <f t="shared" ref="D88:D99" si="61">D72</f>
        <v>2024</v>
      </c>
      <c r="E88" s="1290">
        <f>335/365</f>
        <v>0.9178082191780822</v>
      </c>
      <c r="F88" s="1292">
        <v>0</v>
      </c>
      <c r="G88" s="1292">
        <v>0</v>
      </c>
      <c r="H88" s="1281">
        <f t="shared" si="54"/>
        <v>0</v>
      </c>
      <c r="I88" s="1292">
        <v>0</v>
      </c>
      <c r="J88" s="1281">
        <f t="shared" si="55"/>
        <v>0</v>
      </c>
      <c r="K88" s="1292">
        <v>0</v>
      </c>
      <c r="L88" s="1281">
        <f t="shared" si="56"/>
        <v>0</v>
      </c>
      <c r="M88" s="1281"/>
      <c r="N88" s="1291"/>
      <c r="O88" s="1269">
        <f t="shared" ref="O88:O100" si="62">+O87+1</f>
        <v>30</v>
      </c>
      <c r="P88" s="1279" t="s">
        <v>1017</v>
      </c>
      <c r="Q88" s="1263" t="s">
        <v>105</v>
      </c>
      <c r="R88" s="1280">
        <f t="shared" ref="R88:R99" si="63">R72</f>
        <v>2022</v>
      </c>
      <c r="S88" s="1290">
        <f>335/365</f>
        <v>0.9178082191780822</v>
      </c>
      <c r="T88" s="1292">
        <v>304.87534243182262</v>
      </c>
      <c r="U88" s="1292">
        <f>T88</f>
        <v>304.87534243182262</v>
      </c>
      <c r="V88" s="1281">
        <f t="shared" si="57"/>
        <v>279.81709510865909</v>
      </c>
      <c r="W88" s="1292">
        <v>0</v>
      </c>
      <c r="X88" s="1281">
        <f t="shared" si="58"/>
        <v>0</v>
      </c>
      <c r="Y88" s="1292">
        <v>0</v>
      </c>
      <c r="Z88" s="1281">
        <f t="shared" si="59"/>
        <v>0</v>
      </c>
    </row>
    <row r="89" spans="1:26">
      <c r="A89" s="1269">
        <f t="shared" si="60"/>
        <v>31</v>
      </c>
      <c r="B89" s="1279" t="s">
        <v>1017</v>
      </c>
      <c r="C89" s="1263" t="s">
        <v>104</v>
      </c>
      <c r="D89" s="1280">
        <f t="shared" si="61"/>
        <v>2024</v>
      </c>
      <c r="E89" s="1290">
        <f>307/365</f>
        <v>0.84109589041095889</v>
      </c>
      <c r="F89" s="1292">
        <v>0</v>
      </c>
      <c r="G89" s="1292">
        <v>0</v>
      </c>
      <c r="H89" s="1281">
        <f t="shared" si="54"/>
        <v>0</v>
      </c>
      <c r="I89" s="1292">
        <v>0</v>
      </c>
      <c r="J89" s="1281">
        <f t="shared" si="55"/>
        <v>0</v>
      </c>
      <c r="K89" s="1292">
        <v>0</v>
      </c>
      <c r="L89" s="1281">
        <f t="shared" si="56"/>
        <v>0</v>
      </c>
      <c r="M89" s="1281"/>
      <c r="N89" s="1291"/>
      <c r="O89" s="1269">
        <f t="shared" si="62"/>
        <v>31</v>
      </c>
      <c r="P89" s="1279" t="s">
        <v>1017</v>
      </c>
      <c r="Q89" s="1263" t="s">
        <v>104</v>
      </c>
      <c r="R89" s="1280">
        <f t="shared" si="63"/>
        <v>2022</v>
      </c>
      <c r="S89" s="1290">
        <f>307/365</f>
        <v>0.84109589041095889</v>
      </c>
      <c r="T89" s="1292">
        <f>T88</f>
        <v>304.87534243182262</v>
      </c>
      <c r="U89" s="1292">
        <f>T89</f>
        <v>304.87534243182262</v>
      </c>
      <c r="V89" s="1281">
        <f t="shared" si="57"/>
        <v>256.42939760703985</v>
      </c>
      <c r="W89" s="1292">
        <v>0</v>
      </c>
      <c r="X89" s="1281">
        <f t="shared" si="58"/>
        <v>0</v>
      </c>
      <c r="Y89" s="1292">
        <v>0</v>
      </c>
      <c r="Z89" s="1281">
        <f t="shared" si="59"/>
        <v>0</v>
      </c>
    </row>
    <row r="90" spans="1:26">
      <c r="A90" s="1269">
        <f t="shared" si="60"/>
        <v>32</v>
      </c>
      <c r="B90" s="1279" t="s">
        <v>1017</v>
      </c>
      <c r="C90" s="1263" t="s">
        <v>103</v>
      </c>
      <c r="D90" s="1280">
        <f t="shared" si="61"/>
        <v>2024</v>
      </c>
      <c r="E90" s="1290">
        <f>276/365</f>
        <v>0.75616438356164384</v>
      </c>
      <c r="F90" s="1292">
        <v>0</v>
      </c>
      <c r="G90" s="1292">
        <v>0</v>
      </c>
      <c r="H90" s="1281">
        <f t="shared" si="54"/>
        <v>0</v>
      </c>
      <c r="I90" s="1292">
        <v>0</v>
      </c>
      <c r="J90" s="1281">
        <f t="shared" si="55"/>
        <v>0</v>
      </c>
      <c r="K90" s="1292">
        <v>0</v>
      </c>
      <c r="L90" s="1281">
        <f t="shared" si="56"/>
        <v>0</v>
      </c>
      <c r="M90" s="1281"/>
      <c r="N90" s="1291"/>
      <c r="O90" s="1269">
        <f t="shared" si="62"/>
        <v>32</v>
      </c>
      <c r="P90" s="1279" t="s">
        <v>1017</v>
      </c>
      <c r="Q90" s="1263" t="s">
        <v>103</v>
      </c>
      <c r="R90" s="1280">
        <f t="shared" si="63"/>
        <v>2022</v>
      </c>
      <c r="S90" s="1290">
        <f>276/365</f>
        <v>0.75616438356164384</v>
      </c>
      <c r="T90" s="1292">
        <f t="shared" ref="T90:T99" si="64">T89</f>
        <v>304.87534243182262</v>
      </c>
      <c r="U90" s="1292">
        <f t="shared" ref="U90:U99" si="65">T90</f>
        <v>304.87534243182262</v>
      </c>
      <c r="V90" s="1281">
        <f t="shared" si="57"/>
        <v>230.53587537310423</v>
      </c>
      <c r="W90" s="1292">
        <v>0</v>
      </c>
      <c r="X90" s="1281">
        <f t="shared" si="58"/>
        <v>0</v>
      </c>
      <c r="Y90" s="1292">
        <v>0</v>
      </c>
      <c r="Z90" s="1281">
        <f t="shared" si="59"/>
        <v>0</v>
      </c>
    </row>
    <row r="91" spans="1:26">
      <c r="A91" s="1269">
        <f t="shared" si="60"/>
        <v>33</v>
      </c>
      <c r="B91" s="1279" t="s">
        <v>1017</v>
      </c>
      <c r="C91" s="1263" t="s">
        <v>95</v>
      </c>
      <c r="D91" s="1280">
        <f t="shared" si="61"/>
        <v>2024</v>
      </c>
      <c r="E91" s="1290">
        <f>246/365</f>
        <v>0.67397260273972603</v>
      </c>
      <c r="F91" s="1292">
        <v>0</v>
      </c>
      <c r="G91" s="1292">
        <v>0</v>
      </c>
      <c r="H91" s="1281">
        <f t="shared" si="54"/>
        <v>0</v>
      </c>
      <c r="I91" s="1292">
        <v>0</v>
      </c>
      <c r="J91" s="1281">
        <f t="shared" si="55"/>
        <v>0</v>
      </c>
      <c r="K91" s="1292">
        <v>0</v>
      </c>
      <c r="L91" s="1281">
        <f t="shared" si="56"/>
        <v>0</v>
      </c>
      <c r="M91" s="1281"/>
      <c r="N91" s="1291"/>
      <c r="O91" s="1269">
        <f t="shared" si="62"/>
        <v>33</v>
      </c>
      <c r="P91" s="1279" t="s">
        <v>1017</v>
      </c>
      <c r="Q91" s="1263" t="s">
        <v>95</v>
      </c>
      <c r="R91" s="1280">
        <f t="shared" si="63"/>
        <v>2022</v>
      </c>
      <c r="S91" s="1290">
        <f>246/365</f>
        <v>0.67397260273972603</v>
      </c>
      <c r="T91" s="1292">
        <f t="shared" si="64"/>
        <v>304.87534243182262</v>
      </c>
      <c r="U91" s="1292">
        <f t="shared" si="65"/>
        <v>304.87534243182262</v>
      </c>
      <c r="V91" s="1281">
        <f t="shared" si="57"/>
        <v>205.47762804994073</v>
      </c>
      <c r="W91" s="1292">
        <v>0</v>
      </c>
      <c r="X91" s="1281">
        <f t="shared" si="58"/>
        <v>0</v>
      </c>
      <c r="Y91" s="1292">
        <v>0</v>
      </c>
      <c r="Z91" s="1281">
        <f t="shared" si="59"/>
        <v>0</v>
      </c>
    </row>
    <row r="92" spans="1:26">
      <c r="A92" s="1269">
        <f t="shared" si="60"/>
        <v>34</v>
      </c>
      <c r="B92" s="1279" t="s">
        <v>1017</v>
      </c>
      <c r="C92" s="1263" t="s">
        <v>92</v>
      </c>
      <c r="D92" s="1280">
        <f t="shared" si="61"/>
        <v>2024</v>
      </c>
      <c r="E92" s="1290">
        <f>215/365</f>
        <v>0.58904109589041098</v>
      </c>
      <c r="F92" s="1292">
        <v>0</v>
      </c>
      <c r="G92" s="1292">
        <v>0</v>
      </c>
      <c r="H92" s="1281">
        <f t="shared" si="54"/>
        <v>0</v>
      </c>
      <c r="I92" s="1292">
        <v>0</v>
      </c>
      <c r="J92" s="1281">
        <f t="shared" si="55"/>
        <v>0</v>
      </c>
      <c r="K92" s="1292">
        <v>0</v>
      </c>
      <c r="L92" s="1281">
        <f t="shared" si="56"/>
        <v>0</v>
      </c>
      <c r="M92" s="1281"/>
      <c r="N92" s="1291"/>
      <c r="O92" s="1269">
        <f t="shared" si="62"/>
        <v>34</v>
      </c>
      <c r="P92" s="1279" t="s">
        <v>1017</v>
      </c>
      <c r="Q92" s="1263" t="s">
        <v>92</v>
      </c>
      <c r="R92" s="1280">
        <f t="shared" si="63"/>
        <v>2022</v>
      </c>
      <c r="S92" s="1290">
        <f>215/365</f>
        <v>0.58904109589041098</v>
      </c>
      <c r="T92" s="1292">
        <f t="shared" si="64"/>
        <v>304.87534243182262</v>
      </c>
      <c r="U92" s="1292">
        <f t="shared" si="65"/>
        <v>304.87534243182262</v>
      </c>
      <c r="V92" s="1281">
        <f t="shared" si="57"/>
        <v>179.58410581600512</v>
      </c>
      <c r="W92" s="1292">
        <v>0</v>
      </c>
      <c r="X92" s="1281">
        <f t="shared" si="58"/>
        <v>0</v>
      </c>
      <c r="Y92" s="1292">
        <v>0</v>
      </c>
      <c r="Z92" s="1281">
        <f t="shared" si="59"/>
        <v>0</v>
      </c>
    </row>
    <row r="93" spans="1:26">
      <c r="A93" s="1269">
        <f t="shared" si="60"/>
        <v>35</v>
      </c>
      <c r="B93" s="1279" t="s">
        <v>1017</v>
      </c>
      <c r="C93" s="1263" t="s">
        <v>145</v>
      </c>
      <c r="D93" s="1280">
        <f t="shared" si="61"/>
        <v>2024</v>
      </c>
      <c r="E93" s="1290">
        <f>185/365</f>
        <v>0.50684931506849318</v>
      </c>
      <c r="F93" s="1292">
        <v>0</v>
      </c>
      <c r="G93" s="1292">
        <v>0</v>
      </c>
      <c r="H93" s="1281">
        <f t="shared" si="54"/>
        <v>0</v>
      </c>
      <c r="I93" s="1292">
        <v>0</v>
      </c>
      <c r="J93" s="1281">
        <f t="shared" si="55"/>
        <v>0</v>
      </c>
      <c r="K93" s="1292">
        <v>0</v>
      </c>
      <c r="L93" s="1281">
        <f t="shared" si="56"/>
        <v>0</v>
      </c>
      <c r="M93" s="1281"/>
      <c r="N93" s="1291"/>
      <c r="O93" s="1269">
        <f t="shared" si="62"/>
        <v>35</v>
      </c>
      <c r="P93" s="1279" t="s">
        <v>1017</v>
      </c>
      <c r="Q93" s="1263" t="s">
        <v>145</v>
      </c>
      <c r="R93" s="1280">
        <f t="shared" si="63"/>
        <v>2022</v>
      </c>
      <c r="S93" s="1290">
        <f>185/365</f>
        <v>0.50684931506849318</v>
      </c>
      <c r="T93" s="1292">
        <f t="shared" si="64"/>
        <v>304.87534243182262</v>
      </c>
      <c r="U93" s="1292">
        <f t="shared" si="65"/>
        <v>304.87534243182262</v>
      </c>
      <c r="V93" s="1281">
        <f t="shared" si="57"/>
        <v>154.52585849284162</v>
      </c>
      <c r="W93" s="1292">
        <v>0</v>
      </c>
      <c r="X93" s="1281">
        <f t="shared" si="58"/>
        <v>0</v>
      </c>
      <c r="Y93" s="1292">
        <v>0</v>
      </c>
      <c r="Z93" s="1281">
        <f t="shared" si="59"/>
        <v>0</v>
      </c>
    </row>
    <row r="94" spans="1:26">
      <c r="A94" s="1269">
        <f t="shared" si="60"/>
        <v>36</v>
      </c>
      <c r="B94" s="1279" t="s">
        <v>1017</v>
      </c>
      <c r="C94" s="1263" t="s">
        <v>102</v>
      </c>
      <c r="D94" s="1280">
        <f t="shared" si="61"/>
        <v>2024</v>
      </c>
      <c r="E94" s="1290">
        <f>154/365</f>
        <v>0.42191780821917807</v>
      </c>
      <c r="F94" s="1292">
        <v>0</v>
      </c>
      <c r="G94" s="1292">
        <v>0</v>
      </c>
      <c r="H94" s="1281">
        <f t="shared" si="54"/>
        <v>0</v>
      </c>
      <c r="I94" s="1292">
        <v>0</v>
      </c>
      <c r="J94" s="1281">
        <f t="shared" si="55"/>
        <v>0</v>
      </c>
      <c r="K94" s="1292">
        <v>0</v>
      </c>
      <c r="L94" s="1281">
        <f t="shared" si="56"/>
        <v>0</v>
      </c>
      <c r="M94" s="1281"/>
      <c r="N94" s="1291"/>
      <c r="O94" s="1269">
        <f t="shared" si="62"/>
        <v>36</v>
      </c>
      <c r="P94" s="1279" t="s">
        <v>1017</v>
      </c>
      <c r="Q94" s="1263" t="s">
        <v>102</v>
      </c>
      <c r="R94" s="1280">
        <f t="shared" si="63"/>
        <v>2022</v>
      </c>
      <c r="S94" s="1290">
        <f>154/365</f>
        <v>0.42191780821917807</v>
      </c>
      <c r="T94" s="1292">
        <f t="shared" si="64"/>
        <v>304.87534243182262</v>
      </c>
      <c r="U94" s="1292">
        <f t="shared" si="65"/>
        <v>304.87534243182262</v>
      </c>
      <c r="V94" s="1281">
        <f t="shared" si="57"/>
        <v>128.63233625890598</v>
      </c>
      <c r="W94" s="1292">
        <v>0</v>
      </c>
      <c r="X94" s="1281">
        <f t="shared" si="58"/>
        <v>0</v>
      </c>
      <c r="Y94" s="1292">
        <v>0</v>
      </c>
      <c r="Z94" s="1281">
        <f t="shared" si="59"/>
        <v>0</v>
      </c>
    </row>
    <row r="95" spans="1:26">
      <c r="A95" s="1269">
        <f t="shared" si="60"/>
        <v>37</v>
      </c>
      <c r="B95" s="1279" t="s">
        <v>1017</v>
      </c>
      <c r="C95" s="1263" t="s">
        <v>101</v>
      </c>
      <c r="D95" s="1280">
        <f t="shared" si="61"/>
        <v>2024</v>
      </c>
      <c r="E95" s="1290">
        <f>123/365</f>
        <v>0.33698630136986302</v>
      </c>
      <c r="F95" s="1292">
        <v>0</v>
      </c>
      <c r="G95" s="1292">
        <v>0</v>
      </c>
      <c r="H95" s="1281">
        <f t="shared" si="54"/>
        <v>0</v>
      </c>
      <c r="I95" s="1292">
        <v>0</v>
      </c>
      <c r="J95" s="1281">
        <f t="shared" si="55"/>
        <v>0</v>
      </c>
      <c r="K95" s="1292">
        <v>0</v>
      </c>
      <c r="L95" s="1281">
        <f t="shared" si="56"/>
        <v>0</v>
      </c>
      <c r="M95" s="1281"/>
      <c r="N95" s="1291"/>
      <c r="O95" s="1269">
        <f t="shared" si="62"/>
        <v>37</v>
      </c>
      <c r="P95" s="1279" t="s">
        <v>1017</v>
      </c>
      <c r="Q95" s="1263" t="s">
        <v>101</v>
      </c>
      <c r="R95" s="1280">
        <f t="shared" si="63"/>
        <v>2022</v>
      </c>
      <c r="S95" s="1290">
        <f>123/365</f>
        <v>0.33698630136986302</v>
      </c>
      <c r="T95" s="1292">
        <f t="shared" si="64"/>
        <v>304.87534243182262</v>
      </c>
      <c r="U95" s="1292">
        <f t="shared" si="65"/>
        <v>304.87534243182262</v>
      </c>
      <c r="V95" s="1281">
        <f t="shared" si="57"/>
        <v>102.73881402497037</v>
      </c>
      <c r="W95" s="1292">
        <v>0</v>
      </c>
      <c r="X95" s="1281">
        <f t="shared" si="58"/>
        <v>0</v>
      </c>
      <c r="Y95" s="1292">
        <v>0</v>
      </c>
      <c r="Z95" s="1281">
        <f t="shared" si="59"/>
        <v>0</v>
      </c>
    </row>
    <row r="96" spans="1:26">
      <c r="A96" s="1269">
        <f t="shared" si="60"/>
        <v>38</v>
      </c>
      <c r="B96" s="1279" t="s">
        <v>1017</v>
      </c>
      <c r="C96" s="1263" t="s">
        <v>100</v>
      </c>
      <c r="D96" s="1280">
        <f t="shared" si="61"/>
        <v>2024</v>
      </c>
      <c r="E96" s="1290">
        <f>93/365</f>
        <v>0.25479452054794521</v>
      </c>
      <c r="F96" s="1292">
        <v>0</v>
      </c>
      <c r="G96" s="1292">
        <v>0</v>
      </c>
      <c r="H96" s="1281">
        <f t="shared" si="54"/>
        <v>0</v>
      </c>
      <c r="I96" s="1292">
        <v>0</v>
      </c>
      <c r="J96" s="1281">
        <f t="shared" si="55"/>
        <v>0</v>
      </c>
      <c r="K96" s="1292">
        <v>0</v>
      </c>
      <c r="L96" s="1281">
        <f t="shared" si="56"/>
        <v>0</v>
      </c>
      <c r="M96" s="1281"/>
      <c r="N96" s="1291"/>
      <c r="O96" s="1269">
        <f t="shared" si="62"/>
        <v>38</v>
      </c>
      <c r="P96" s="1279" t="s">
        <v>1017</v>
      </c>
      <c r="Q96" s="1263" t="s">
        <v>100</v>
      </c>
      <c r="R96" s="1280">
        <f t="shared" si="63"/>
        <v>2022</v>
      </c>
      <c r="S96" s="1290">
        <f>93/365</f>
        <v>0.25479452054794521</v>
      </c>
      <c r="T96" s="1292">
        <f t="shared" si="64"/>
        <v>304.87534243182262</v>
      </c>
      <c r="U96" s="1292">
        <f t="shared" si="65"/>
        <v>304.87534243182262</v>
      </c>
      <c r="V96" s="1281">
        <f t="shared" si="57"/>
        <v>77.680566701806868</v>
      </c>
      <c r="W96" s="1292">
        <v>0</v>
      </c>
      <c r="X96" s="1281">
        <f t="shared" si="58"/>
        <v>0</v>
      </c>
      <c r="Y96" s="1292">
        <v>0</v>
      </c>
      <c r="Z96" s="1281">
        <f t="shared" si="59"/>
        <v>0</v>
      </c>
    </row>
    <row r="97" spans="1:26">
      <c r="A97" s="1269">
        <f t="shared" si="60"/>
        <v>39</v>
      </c>
      <c r="B97" s="1279" t="s">
        <v>1017</v>
      </c>
      <c r="C97" s="1263" t="s">
        <v>106</v>
      </c>
      <c r="D97" s="1280">
        <f t="shared" si="61"/>
        <v>2024</v>
      </c>
      <c r="E97" s="1290">
        <f>62/365</f>
        <v>0.16986301369863013</v>
      </c>
      <c r="F97" s="1292">
        <v>0</v>
      </c>
      <c r="G97" s="1292">
        <v>0</v>
      </c>
      <c r="H97" s="1281">
        <f t="shared" si="54"/>
        <v>0</v>
      </c>
      <c r="I97" s="1292">
        <v>0</v>
      </c>
      <c r="J97" s="1281">
        <f t="shared" si="55"/>
        <v>0</v>
      </c>
      <c r="K97" s="1292">
        <v>0</v>
      </c>
      <c r="L97" s="1281">
        <f t="shared" si="56"/>
        <v>0</v>
      </c>
      <c r="M97" s="1281"/>
      <c r="N97" s="1291"/>
      <c r="O97" s="1269">
        <f t="shared" si="62"/>
        <v>39</v>
      </c>
      <c r="P97" s="1279" t="s">
        <v>1017</v>
      </c>
      <c r="Q97" s="1263" t="s">
        <v>106</v>
      </c>
      <c r="R97" s="1280">
        <f t="shared" si="63"/>
        <v>2022</v>
      </c>
      <c r="S97" s="1290">
        <f>62/365</f>
        <v>0.16986301369863013</v>
      </c>
      <c r="T97" s="1292">
        <f t="shared" si="64"/>
        <v>304.87534243182262</v>
      </c>
      <c r="U97" s="1292">
        <f t="shared" si="65"/>
        <v>304.87534243182262</v>
      </c>
      <c r="V97" s="1281">
        <f t="shared" si="57"/>
        <v>51.78704446787124</v>
      </c>
      <c r="W97" s="1292">
        <v>0</v>
      </c>
      <c r="X97" s="1281">
        <f t="shared" si="58"/>
        <v>0</v>
      </c>
      <c r="Y97" s="1292">
        <v>0</v>
      </c>
      <c r="Z97" s="1281">
        <f t="shared" si="59"/>
        <v>0</v>
      </c>
    </row>
    <row r="98" spans="1:26">
      <c r="A98" s="1269">
        <f t="shared" si="60"/>
        <v>40</v>
      </c>
      <c r="B98" s="1279" t="s">
        <v>1017</v>
      </c>
      <c r="C98" s="1263" t="s">
        <v>99</v>
      </c>
      <c r="D98" s="1280">
        <f t="shared" si="61"/>
        <v>2024</v>
      </c>
      <c r="E98" s="1290">
        <f>32/365</f>
        <v>8.7671232876712329E-2</v>
      </c>
      <c r="F98" s="1292">
        <v>0</v>
      </c>
      <c r="G98" s="1292">
        <v>0</v>
      </c>
      <c r="H98" s="1281">
        <f t="shared" si="54"/>
        <v>0</v>
      </c>
      <c r="I98" s="1292">
        <v>0</v>
      </c>
      <c r="J98" s="1281">
        <f t="shared" si="55"/>
        <v>0</v>
      </c>
      <c r="K98" s="1292">
        <v>0</v>
      </c>
      <c r="L98" s="1281">
        <f t="shared" si="56"/>
        <v>0</v>
      </c>
      <c r="M98" s="1281"/>
      <c r="N98" s="1291"/>
      <c r="O98" s="1269">
        <f t="shared" si="62"/>
        <v>40</v>
      </c>
      <c r="P98" s="1279" t="s">
        <v>1017</v>
      </c>
      <c r="Q98" s="1263" t="s">
        <v>99</v>
      </c>
      <c r="R98" s="1280">
        <f t="shared" si="63"/>
        <v>2022</v>
      </c>
      <c r="S98" s="1290">
        <f>32/365</f>
        <v>8.7671232876712329E-2</v>
      </c>
      <c r="T98" s="1292">
        <f t="shared" si="64"/>
        <v>304.87534243182262</v>
      </c>
      <c r="U98" s="1292">
        <f t="shared" si="65"/>
        <v>304.87534243182262</v>
      </c>
      <c r="V98" s="1281">
        <f t="shared" si="57"/>
        <v>26.728797144707737</v>
      </c>
      <c r="W98" s="1292">
        <v>0</v>
      </c>
      <c r="X98" s="1281">
        <f t="shared" si="58"/>
        <v>0</v>
      </c>
      <c r="Y98" s="1292">
        <v>0</v>
      </c>
      <c r="Z98" s="1281">
        <f t="shared" si="59"/>
        <v>0</v>
      </c>
    </row>
    <row r="99" spans="1:26">
      <c r="A99" s="1269">
        <f t="shared" si="60"/>
        <v>41</v>
      </c>
      <c r="B99" s="1279" t="s">
        <v>1017</v>
      </c>
      <c r="C99" s="1263" t="s">
        <v>98</v>
      </c>
      <c r="D99" s="1280">
        <f t="shared" si="61"/>
        <v>2024</v>
      </c>
      <c r="E99" s="1290">
        <f>1/365</f>
        <v>2.7397260273972603E-3</v>
      </c>
      <c r="F99" s="1292">
        <v>0</v>
      </c>
      <c r="G99" s="1292">
        <v>0</v>
      </c>
      <c r="H99" s="1281">
        <f t="shared" si="54"/>
        <v>0</v>
      </c>
      <c r="I99" s="1292">
        <v>0</v>
      </c>
      <c r="J99" s="1281">
        <f t="shared" si="55"/>
        <v>0</v>
      </c>
      <c r="K99" s="1292">
        <v>0</v>
      </c>
      <c r="L99" s="1281">
        <f t="shared" si="56"/>
        <v>0</v>
      </c>
      <c r="M99" s="1281"/>
      <c r="N99" s="1291"/>
      <c r="O99" s="1269">
        <f t="shared" si="62"/>
        <v>41</v>
      </c>
      <c r="P99" s="1279" t="s">
        <v>1017</v>
      </c>
      <c r="Q99" s="1263" t="s">
        <v>98</v>
      </c>
      <c r="R99" s="1280">
        <f t="shared" si="63"/>
        <v>2022</v>
      </c>
      <c r="S99" s="1290">
        <f>1/365</f>
        <v>2.7397260273972603E-3</v>
      </c>
      <c r="T99" s="1292">
        <f t="shared" si="64"/>
        <v>304.87534243182262</v>
      </c>
      <c r="U99" s="1292">
        <f t="shared" si="65"/>
        <v>304.87534243182262</v>
      </c>
      <c r="V99" s="1281">
        <f t="shared" si="57"/>
        <v>0.8352749107721168</v>
      </c>
      <c r="W99" s="1292">
        <v>0</v>
      </c>
      <c r="X99" s="1281">
        <f t="shared" si="58"/>
        <v>0</v>
      </c>
      <c r="Y99" s="1292">
        <v>0</v>
      </c>
      <c r="Z99" s="1281">
        <f t="shared" si="59"/>
        <v>0</v>
      </c>
    </row>
    <row r="100" spans="1:26">
      <c r="A100" s="1269">
        <f t="shared" si="60"/>
        <v>42</v>
      </c>
      <c r="B100" s="1279" t="s">
        <v>1024</v>
      </c>
      <c r="F100" s="1281">
        <f t="shared" ref="F100:L100" si="66">SUM(F87:F99)</f>
        <v>0</v>
      </c>
      <c r="G100" s="1281">
        <f t="shared" si="66"/>
        <v>0</v>
      </c>
      <c r="H100" s="1281">
        <f t="shared" si="66"/>
        <v>0</v>
      </c>
      <c r="I100" s="1281">
        <f t="shared" si="66"/>
        <v>0</v>
      </c>
      <c r="J100" s="1281">
        <f t="shared" si="66"/>
        <v>0</v>
      </c>
      <c r="K100" s="1281">
        <f t="shared" si="66"/>
        <v>0</v>
      </c>
      <c r="L100" s="1281">
        <f t="shared" si="66"/>
        <v>0</v>
      </c>
      <c r="M100" s="1281"/>
      <c r="N100" s="1291"/>
      <c r="O100" s="1269">
        <f t="shared" si="62"/>
        <v>42</v>
      </c>
      <c r="P100" s="1279" t="s">
        <v>1024</v>
      </c>
      <c r="T100" s="1281">
        <f t="shared" ref="T100:Z100" si="67">SUM(T87:T99)</f>
        <v>39232.490918333257</v>
      </c>
      <c r="U100" s="1281">
        <f t="shared" si="67"/>
        <v>39232.490918333257</v>
      </c>
      <c r="V100" s="1281">
        <f t="shared" si="67"/>
        <v>37268.759603108039</v>
      </c>
      <c r="W100" s="1281">
        <f t="shared" si="67"/>
        <v>0</v>
      </c>
      <c r="X100" s="1281">
        <f t="shared" si="67"/>
        <v>0</v>
      </c>
      <c r="Y100" s="1281">
        <f t="shared" si="67"/>
        <v>0</v>
      </c>
      <c r="Z100" s="1281">
        <f t="shared" si="67"/>
        <v>0</v>
      </c>
    </row>
    <row r="101" spans="1:26">
      <c r="B101" s="1263"/>
      <c r="F101" s="1286"/>
      <c r="G101" s="1287"/>
      <c r="N101" s="1262"/>
      <c r="T101" s="1286"/>
      <c r="U101" s="1287"/>
    </row>
    <row r="102" spans="1:26">
      <c r="B102" s="1263"/>
      <c r="F102" s="1286"/>
      <c r="G102" s="1287"/>
      <c r="H102" s="1286"/>
      <c r="I102" s="1287"/>
      <c r="N102" s="1262"/>
      <c r="T102" s="1286"/>
      <c r="U102" s="1287"/>
      <c r="V102" s="1286"/>
      <c r="W102" s="1287"/>
    </row>
    <row r="103" spans="1:26">
      <c r="A103" s="1293" t="s">
        <v>1025</v>
      </c>
      <c r="B103" s="1263" t="s">
        <v>1026</v>
      </c>
      <c r="F103" s="1286"/>
      <c r="G103" s="1287"/>
      <c r="H103" s="1286"/>
      <c r="I103" s="1287"/>
      <c r="N103" s="1262"/>
      <c r="O103" s="1293" t="s">
        <v>1025</v>
      </c>
      <c r="P103" s="1263" t="s">
        <v>1026</v>
      </c>
      <c r="T103" s="1286"/>
      <c r="U103" s="1287"/>
      <c r="V103" s="1286"/>
      <c r="W103" s="1287"/>
    </row>
    <row r="104" spans="1:26">
      <c r="A104" s="1293" t="s">
        <v>1027</v>
      </c>
      <c r="B104" s="1263" t="s">
        <v>1028</v>
      </c>
      <c r="D104" s="1294"/>
      <c r="E104" s="1294"/>
      <c r="F104" s="1294"/>
      <c r="G104" s="1294"/>
      <c r="H104" s="1286"/>
      <c r="I104" s="1287"/>
      <c r="N104" s="1262"/>
      <c r="O104" s="1293" t="s">
        <v>1027</v>
      </c>
      <c r="P104" s="1263" t="s">
        <v>1028</v>
      </c>
      <c r="R104" s="1294"/>
      <c r="S104" s="1294"/>
      <c r="T104" s="1294"/>
      <c r="U104" s="1294"/>
      <c r="V104" s="1286"/>
      <c r="W104" s="1287"/>
    </row>
    <row r="105" spans="1:26">
      <c r="A105" s="1295" t="s">
        <v>75</v>
      </c>
      <c r="B105" s="1263" t="s">
        <v>1029</v>
      </c>
      <c r="D105" s="1294"/>
      <c r="E105" s="1294"/>
      <c r="F105" s="1294"/>
      <c r="G105" s="1294"/>
      <c r="H105" s="1294"/>
      <c r="I105" s="1296"/>
      <c r="N105" s="1262"/>
      <c r="O105" s="1295" t="s">
        <v>75</v>
      </c>
      <c r="P105" s="1263" t="s">
        <v>1029</v>
      </c>
      <c r="R105" s="1294"/>
      <c r="S105" s="1294"/>
      <c r="T105" s="1294"/>
      <c r="U105" s="1294"/>
      <c r="V105" s="1294"/>
      <c r="W105" s="1296"/>
    </row>
    <row r="106" spans="1:26">
      <c r="A106" s="1295" t="s">
        <v>76</v>
      </c>
      <c r="B106" s="1263" t="s">
        <v>1427</v>
      </c>
      <c r="D106" s="1294"/>
      <c r="E106" s="1294"/>
      <c r="F106" s="1294"/>
      <c r="G106" s="1294"/>
      <c r="H106" s="1294"/>
      <c r="I106" s="1296"/>
      <c r="N106" s="1262"/>
      <c r="O106" s="1295" t="s">
        <v>76</v>
      </c>
      <c r="P106" s="1263" t="s">
        <v>1427</v>
      </c>
      <c r="R106" s="1294"/>
      <c r="S106" s="1294"/>
      <c r="T106" s="1294"/>
      <c r="U106" s="1294"/>
      <c r="V106" s="1294"/>
      <c r="W106" s="1296"/>
    </row>
    <row r="107" spans="1:26">
      <c r="A107" s="1295" t="s">
        <v>77</v>
      </c>
      <c r="B107" s="1279" t="s">
        <v>1428</v>
      </c>
      <c r="D107" s="1265"/>
      <c r="E107" s="1265"/>
      <c r="N107" s="1262"/>
      <c r="O107" s="1295" t="s">
        <v>77</v>
      </c>
      <c r="P107" s="1279" t="s">
        <v>1428</v>
      </c>
      <c r="R107" s="1265"/>
      <c r="S107" s="1265"/>
    </row>
    <row r="108" spans="1:26">
      <c r="N108" s="1262"/>
    </row>
    <row r="159" spans="8:8">
      <c r="H159" s="1297"/>
    </row>
  </sheetData>
  <mergeCells count="18">
    <mergeCell ref="A47:L47"/>
    <mergeCell ref="O47:Z47"/>
    <mergeCell ref="A48:L48"/>
    <mergeCell ref="O48:Z48"/>
    <mergeCell ref="A49:L49"/>
    <mergeCell ref="O49:Z49"/>
    <mergeCell ref="A4:L4"/>
    <mergeCell ref="O4:Z4"/>
    <mergeCell ref="A45:L45"/>
    <mergeCell ref="O45:Z45"/>
    <mergeCell ref="A46:L46"/>
    <mergeCell ref="O46:Z46"/>
    <mergeCell ref="A1:L1"/>
    <mergeCell ref="O1:Z1"/>
    <mergeCell ref="A2:L2"/>
    <mergeCell ref="O2:Z2"/>
    <mergeCell ref="A3:L3"/>
    <mergeCell ref="O3:Z3"/>
  </mergeCells>
  <printOptions horizontalCentered="1"/>
  <pageMargins left="0.5" right="0.5" top="0.5" bottom="0.5" header="0.25" footer="0.25"/>
  <pageSetup scale="44" fitToWidth="2" fitToHeight="2" orientation="portrait" r:id="rId1"/>
  <headerFooter alignWithMargins="0"/>
  <rowBreaks count="1" manualBreakCount="1">
    <brk id="41" max="26" man="1"/>
  </rowBreaks>
  <colBreaks count="1" manualBreakCount="1">
    <brk id="13" max="104" man="1"/>
  </colBreaks>
  <customProperties>
    <customPr name="_pios_id" r:id="rId2"/>
  </customProperties>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4535F-B96D-45F9-A893-3771D2CD7C09}">
  <sheetPr>
    <tabColor rgb="FFFFC000"/>
  </sheetPr>
  <dimension ref="A1:BD117"/>
  <sheetViews>
    <sheetView zoomScale="89" zoomScaleNormal="89" workbookViewId="0">
      <pane xSplit="1" ySplit="11" topLeftCell="AE21" activePane="bottomRight" state="frozen"/>
      <selection activeCell="S24" sqref="S24"/>
      <selection pane="topRight" activeCell="S24" sqref="S24"/>
      <selection pane="bottomLeft" activeCell="S24" sqref="S24"/>
      <selection pane="bottomRight" activeCell="S24" sqref="S24"/>
    </sheetView>
  </sheetViews>
  <sheetFormatPr defaultColWidth="9.109375" defaultRowHeight="14.1" customHeight="1"/>
  <cols>
    <col min="1" max="1" width="38.33203125" style="1299" bestFit="1" customWidth="1"/>
    <col min="2" max="11" width="10.6640625" style="1299" customWidth="1"/>
    <col min="12" max="12" width="11.109375" style="1299" customWidth="1"/>
    <col min="13" max="23" width="10.6640625" style="1299" bestFit="1" customWidth="1"/>
    <col min="24" max="24" width="11.109375" style="1299" bestFit="1" customWidth="1"/>
    <col min="25" max="37" width="11.109375" style="1299" customWidth="1"/>
    <col min="38" max="38" width="10.88671875" style="1299" bestFit="1" customWidth="1"/>
    <col min="39" max="51" width="10.88671875" style="1299" customWidth="1"/>
    <col min="52" max="52" width="10.88671875" style="1299" bestFit="1" customWidth="1"/>
    <col min="53" max="53" width="12.33203125" style="1299" customWidth="1"/>
    <col min="54" max="16384" width="9.109375" style="1299"/>
  </cols>
  <sheetData>
    <row r="1" spans="1:56" ht="14.1" customHeight="1">
      <c r="A1" s="1298" t="s">
        <v>1300</v>
      </c>
      <c r="B1" s="1298"/>
      <c r="C1" s="1298"/>
      <c r="D1" s="1298"/>
      <c r="E1" s="1298"/>
      <c r="F1" s="1298"/>
      <c r="G1" s="1298"/>
      <c r="H1" s="1298"/>
      <c r="I1" s="1298"/>
      <c r="J1" s="1298"/>
      <c r="K1" s="1298"/>
    </row>
    <row r="2" spans="1:56" ht="14.1" customHeight="1">
      <c r="A2" s="1298" t="s">
        <v>1429</v>
      </c>
      <c r="B2" s="1298"/>
      <c r="C2" s="1298"/>
      <c r="D2" s="1298"/>
      <c r="E2" s="1298"/>
      <c r="F2" s="1298"/>
      <c r="G2" s="1298"/>
      <c r="H2" s="1298"/>
      <c r="I2" s="1298"/>
      <c r="J2" s="1298"/>
      <c r="K2" s="1298"/>
    </row>
    <row r="3" spans="1:56" ht="14.1" customHeight="1">
      <c r="A3" s="1298" t="s">
        <v>1430</v>
      </c>
      <c r="B3" s="1298"/>
      <c r="C3" s="1298"/>
      <c r="D3" s="1298"/>
      <c r="E3" s="1298"/>
      <c r="F3" s="1298"/>
      <c r="G3" s="1298"/>
      <c r="H3" s="1298"/>
      <c r="I3" s="1298"/>
      <c r="J3" s="1298"/>
      <c r="K3" s="1298"/>
      <c r="T3" s="1300" t="s">
        <v>1248</v>
      </c>
      <c r="U3" s="1300" t="s">
        <v>1248</v>
      </c>
    </row>
    <row r="4" spans="1:56" ht="14.1" customHeight="1" thickBot="1">
      <c r="A4" s="1298"/>
      <c r="B4" s="1298"/>
      <c r="C4" s="1298"/>
      <c r="D4" s="1298"/>
      <c r="E4" s="1298"/>
      <c r="F4" s="1298"/>
      <c r="G4" s="1298"/>
      <c r="H4" s="1298"/>
      <c r="I4" s="1298"/>
      <c r="J4" s="1298"/>
      <c r="K4" s="1298"/>
      <c r="T4" s="1300" t="s">
        <v>1431</v>
      </c>
      <c r="U4" s="1300" t="s">
        <v>1431</v>
      </c>
    </row>
    <row r="5" spans="1:56" ht="14.1" customHeight="1">
      <c r="A5" s="1301" t="s">
        <v>1432</v>
      </c>
      <c r="B5" s="1302"/>
      <c r="C5" s="1302"/>
      <c r="D5" s="1302"/>
      <c r="E5" s="1302"/>
      <c r="F5" s="1302"/>
      <c r="G5" s="1302"/>
      <c r="H5" s="1302"/>
      <c r="I5" s="1302"/>
      <c r="J5" s="1302"/>
      <c r="K5" s="1302"/>
      <c r="L5" s="1303">
        <v>2021</v>
      </c>
      <c r="M5" s="1303">
        <v>2022</v>
      </c>
      <c r="N5" s="1303">
        <v>2023</v>
      </c>
      <c r="O5" s="1303">
        <v>2024</v>
      </c>
      <c r="P5" s="1304"/>
      <c r="Q5" s="1303">
        <v>2020</v>
      </c>
      <c r="R5" s="1303">
        <v>2021</v>
      </c>
      <c r="S5" s="1303">
        <v>2022</v>
      </c>
      <c r="T5" s="1303">
        <v>2023</v>
      </c>
      <c r="U5" s="1303">
        <v>2024</v>
      </c>
      <c r="V5" s="1304"/>
      <c r="W5" s="1304"/>
      <c r="X5" s="1304"/>
      <c r="Y5" s="1304"/>
      <c r="Z5" s="1304"/>
      <c r="AA5" s="1304"/>
      <c r="AB5" s="1304"/>
      <c r="AC5" s="1304"/>
      <c r="AD5" s="1304"/>
      <c r="AE5" s="1304"/>
      <c r="AF5" s="1304"/>
      <c r="AG5" s="1304"/>
      <c r="AH5" s="1304"/>
      <c r="AI5" s="1304"/>
      <c r="AJ5" s="1304"/>
      <c r="AK5" s="1304"/>
      <c r="AL5" s="1304"/>
      <c r="AM5" s="1304"/>
      <c r="AN5" s="1304"/>
      <c r="AO5" s="1304"/>
      <c r="AP5" s="1304"/>
      <c r="AQ5" s="1304"/>
      <c r="AR5" s="1304"/>
      <c r="AS5" s="1304"/>
      <c r="AT5" s="1304"/>
      <c r="AU5" s="1304"/>
      <c r="AV5" s="1304"/>
      <c r="AW5" s="1304"/>
      <c r="AX5" s="1304"/>
      <c r="AY5" s="1304"/>
      <c r="AZ5" s="1304"/>
      <c r="BA5" s="1304"/>
      <c r="BB5" s="1304"/>
      <c r="BC5" s="1304"/>
      <c r="BD5" s="1305"/>
    </row>
    <row r="6" spans="1:56" ht="14.1" customHeight="1">
      <c r="A6" s="1306" t="s">
        <v>1433</v>
      </c>
      <c r="B6" s="1307"/>
      <c r="C6" s="1307"/>
      <c r="D6" s="1307"/>
      <c r="E6" s="1307"/>
      <c r="F6" s="1307"/>
      <c r="G6" s="1307"/>
      <c r="H6" s="1307"/>
      <c r="I6" s="1307"/>
      <c r="J6" s="1307"/>
      <c r="K6" s="1307"/>
      <c r="L6" s="1308">
        <v>0.10609197175203677</v>
      </c>
      <c r="M6" s="1308">
        <v>0.21</v>
      </c>
      <c r="N6" s="1308">
        <v>0.21</v>
      </c>
      <c r="O6" s="1308">
        <v>0.21</v>
      </c>
      <c r="P6" s="1307" t="s">
        <v>1434</v>
      </c>
      <c r="Q6" s="1309">
        <v>0.86309999999999998</v>
      </c>
      <c r="R6" s="1309">
        <v>0.8910698550630175</v>
      </c>
      <c r="S6" s="1309">
        <v>0.86309999999999998</v>
      </c>
      <c r="T6" s="1310">
        <v>8.4099999999999994E-2</v>
      </c>
      <c r="U6" s="1311">
        <v>0.18099999999999999</v>
      </c>
      <c r="Y6" s="1133"/>
      <c r="BD6" s="1312"/>
    </row>
    <row r="7" spans="1:56" ht="14.1" customHeight="1">
      <c r="A7" s="1306" t="s">
        <v>1435</v>
      </c>
      <c r="B7" s="1307"/>
      <c r="C7" s="1307"/>
      <c r="D7" s="1307"/>
      <c r="E7" s="1307"/>
      <c r="F7" s="1307"/>
      <c r="G7" s="1307"/>
      <c r="H7" s="1307"/>
      <c r="I7" s="1307"/>
      <c r="J7" s="1307"/>
      <c r="K7" s="1307"/>
      <c r="L7" s="1308">
        <v>3.0830903024856474E-2</v>
      </c>
      <c r="M7" s="1308">
        <v>4.0399999999999998E-2</v>
      </c>
      <c r="N7" s="1308">
        <v>5.7000000000000002E-2</v>
      </c>
      <c r="O7" s="1308">
        <v>4.3264999999999998E-2</v>
      </c>
      <c r="P7" s="1307" t="s">
        <v>1436</v>
      </c>
      <c r="Q7" s="1309">
        <v>0.13689999999999999</v>
      </c>
      <c r="R7" s="1309">
        <v>0.1089301449369825</v>
      </c>
      <c r="S7" s="1309">
        <v>0.13689999999999999</v>
      </c>
      <c r="T7" s="1310">
        <v>0.91590000000000005</v>
      </c>
      <c r="U7" s="1311">
        <v>0.81899999999999995</v>
      </c>
      <c r="BD7" s="1312"/>
    </row>
    <row r="8" spans="1:56" ht="14.1" customHeight="1">
      <c r="A8" s="1306"/>
      <c r="B8" s="1307"/>
      <c r="C8" s="1307"/>
      <c r="D8" s="1307"/>
      <c r="E8" s="1307"/>
      <c r="F8" s="1307"/>
      <c r="G8" s="1307"/>
      <c r="H8" s="1307"/>
      <c r="I8" s="1307"/>
      <c r="J8" s="1307"/>
      <c r="K8" s="1307"/>
      <c r="L8" s="1308"/>
      <c r="BD8" s="1312"/>
    </row>
    <row r="9" spans="1:56" ht="14.1" customHeight="1">
      <c r="A9" s="1313"/>
      <c r="B9" s="1298"/>
      <c r="C9" s="1298"/>
      <c r="D9" s="1298"/>
      <c r="E9" s="1298"/>
      <c r="F9" s="1298"/>
      <c r="G9" s="1298"/>
      <c r="H9" s="1298"/>
      <c r="I9" s="1298"/>
      <c r="J9" s="1298"/>
      <c r="K9" s="1298"/>
      <c r="BD9" s="1312"/>
    </row>
    <row r="10" spans="1:56" ht="14.1" customHeight="1">
      <c r="A10" s="1314"/>
      <c r="L10" s="1299">
        <v>13</v>
      </c>
      <c r="M10" s="1315">
        <v>15</v>
      </c>
      <c r="N10" s="1315">
        <f t="shared" ref="N10:X10" si="0">M10+1</f>
        <v>16</v>
      </c>
      <c r="O10" s="1315">
        <f t="shared" si="0"/>
        <v>17</v>
      </c>
      <c r="P10" s="1315">
        <f t="shared" si="0"/>
        <v>18</v>
      </c>
      <c r="Q10" s="1315">
        <f t="shared" si="0"/>
        <v>19</v>
      </c>
      <c r="R10" s="1315">
        <f t="shared" si="0"/>
        <v>20</v>
      </c>
      <c r="S10" s="1315">
        <f t="shared" si="0"/>
        <v>21</v>
      </c>
      <c r="T10" s="1315">
        <f t="shared" si="0"/>
        <v>22</v>
      </c>
      <c r="U10" s="1315">
        <f t="shared" si="0"/>
        <v>23</v>
      </c>
      <c r="V10" s="1315">
        <f t="shared" si="0"/>
        <v>24</v>
      </c>
      <c r="W10" s="1315">
        <f t="shared" si="0"/>
        <v>25</v>
      </c>
      <c r="X10" s="1315">
        <f t="shared" si="0"/>
        <v>26</v>
      </c>
      <c r="Y10" s="1315"/>
      <c r="Z10" s="1315"/>
      <c r="AA10" s="1315"/>
      <c r="AB10" s="1315"/>
      <c r="AC10" s="1315"/>
      <c r="AD10" s="1315"/>
      <c r="AE10" s="1315"/>
      <c r="AF10" s="1315"/>
      <c r="AG10" s="1315"/>
      <c r="AH10" s="1315"/>
      <c r="AI10" s="1315"/>
      <c r="AJ10" s="1315"/>
      <c r="AK10" s="1315"/>
      <c r="BD10" s="1312"/>
    </row>
    <row r="11" spans="1:56" ht="14.1" customHeight="1">
      <c r="A11" s="1316" t="s">
        <v>1437</v>
      </c>
      <c r="B11" s="1317">
        <v>44286</v>
      </c>
      <c r="C11" s="1317">
        <f>B11+30</f>
        <v>44316</v>
      </c>
      <c r="D11" s="1317">
        <f>C11+30</f>
        <v>44346</v>
      </c>
      <c r="E11" s="1317">
        <f t="shared" ref="E11:K11" si="1">D11+30</f>
        <v>44376</v>
      </c>
      <c r="F11" s="1317">
        <f t="shared" si="1"/>
        <v>44406</v>
      </c>
      <c r="G11" s="1317">
        <f t="shared" si="1"/>
        <v>44436</v>
      </c>
      <c r="H11" s="1317">
        <f t="shared" si="1"/>
        <v>44466</v>
      </c>
      <c r="I11" s="1317">
        <f t="shared" si="1"/>
        <v>44496</v>
      </c>
      <c r="J11" s="1317">
        <f t="shared" si="1"/>
        <v>44526</v>
      </c>
      <c r="K11" s="1317">
        <f t="shared" si="1"/>
        <v>44556</v>
      </c>
      <c r="L11" s="1317" t="s">
        <v>1438</v>
      </c>
      <c r="M11" s="1317">
        <f>K11+30</f>
        <v>44586</v>
      </c>
      <c r="N11" s="1317">
        <f t="shared" ref="N11:X11" si="2">M11+30</f>
        <v>44616</v>
      </c>
      <c r="O11" s="1317">
        <f t="shared" si="2"/>
        <v>44646</v>
      </c>
      <c r="P11" s="1317">
        <f t="shared" si="2"/>
        <v>44676</v>
      </c>
      <c r="Q11" s="1317">
        <f t="shared" si="2"/>
        <v>44706</v>
      </c>
      <c r="R11" s="1317">
        <f t="shared" si="2"/>
        <v>44736</v>
      </c>
      <c r="S11" s="1317">
        <f t="shared" si="2"/>
        <v>44766</v>
      </c>
      <c r="T11" s="1317">
        <f t="shared" si="2"/>
        <v>44796</v>
      </c>
      <c r="U11" s="1317">
        <f t="shared" si="2"/>
        <v>44826</v>
      </c>
      <c r="V11" s="1317">
        <f t="shared" si="2"/>
        <v>44856</v>
      </c>
      <c r="W11" s="1317">
        <f t="shared" si="2"/>
        <v>44886</v>
      </c>
      <c r="X11" s="1317">
        <f t="shared" si="2"/>
        <v>44916</v>
      </c>
      <c r="Y11" s="1317" t="s">
        <v>1439</v>
      </c>
      <c r="Z11" s="1317">
        <f>X11+30</f>
        <v>44946</v>
      </c>
      <c r="AA11" s="1317">
        <f>Z11+30</f>
        <v>44976</v>
      </c>
      <c r="AB11" s="1317">
        <f t="shared" ref="AB11:AK11" si="3">AA11+30</f>
        <v>45006</v>
      </c>
      <c r="AC11" s="1317">
        <f t="shared" si="3"/>
        <v>45036</v>
      </c>
      <c r="AD11" s="1317">
        <f t="shared" si="3"/>
        <v>45066</v>
      </c>
      <c r="AE11" s="1317">
        <f t="shared" si="3"/>
        <v>45096</v>
      </c>
      <c r="AF11" s="1317">
        <f t="shared" si="3"/>
        <v>45126</v>
      </c>
      <c r="AG11" s="1317">
        <f t="shared" si="3"/>
        <v>45156</v>
      </c>
      <c r="AH11" s="1317">
        <f t="shared" si="3"/>
        <v>45186</v>
      </c>
      <c r="AI11" s="1317">
        <f t="shared" si="3"/>
        <v>45216</v>
      </c>
      <c r="AJ11" s="1317">
        <f t="shared" si="3"/>
        <v>45246</v>
      </c>
      <c r="AK11" s="1317">
        <f t="shared" si="3"/>
        <v>45276</v>
      </c>
      <c r="AL11" s="1317" t="s">
        <v>1440</v>
      </c>
      <c r="AM11" s="1318">
        <f>AK11+30</f>
        <v>45306</v>
      </c>
      <c r="AN11" s="1318">
        <f>AM11+30</f>
        <v>45336</v>
      </c>
      <c r="AO11" s="1318">
        <f t="shared" ref="AO11:AX11" si="4">AN11+30</f>
        <v>45366</v>
      </c>
      <c r="AP11" s="1318">
        <f t="shared" si="4"/>
        <v>45396</v>
      </c>
      <c r="AQ11" s="1318">
        <f t="shared" si="4"/>
        <v>45426</v>
      </c>
      <c r="AR11" s="1318">
        <f t="shared" si="4"/>
        <v>45456</v>
      </c>
      <c r="AS11" s="1318">
        <f t="shared" si="4"/>
        <v>45486</v>
      </c>
      <c r="AT11" s="1318">
        <f t="shared" si="4"/>
        <v>45516</v>
      </c>
      <c r="AU11" s="1318">
        <f t="shared" si="4"/>
        <v>45546</v>
      </c>
      <c r="AV11" s="1318">
        <f t="shared" si="4"/>
        <v>45576</v>
      </c>
      <c r="AW11" s="1318">
        <f t="shared" si="4"/>
        <v>45606</v>
      </c>
      <c r="AX11" s="1318">
        <f t="shared" si="4"/>
        <v>45636</v>
      </c>
      <c r="AY11" s="1318" t="s">
        <v>1441</v>
      </c>
      <c r="AZ11" s="1317" t="s">
        <v>1442</v>
      </c>
      <c r="BD11" s="1312"/>
    </row>
    <row r="12" spans="1:56" ht="14.1" customHeight="1">
      <c r="A12" s="1319" t="s">
        <v>1443</v>
      </c>
      <c r="B12" s="1320"/>
      <c r="C12" s="1320"/>
      <c r="D12" s="1320"/>
      <c r="E12" s="1320"/>
      <c r="F12" s="1320"/>
      <c r="G12" s="1320"/>
      <c r="H12" s="1320"/>
      <c r="I12" s="1320"/>
      <c r="J12" s="1320"/>
      <c r="K12" s="1320"/>
      <c r="L12" s="1321"/>
      <c r="M12" s="1321"/>
      <c r="BD12" s="1312"/>
    </row>
    <row r="13" spans="1:56" ht="14.1" customHeight="1">
      <c r="A13" s="1322" t="s">
        <v>1444</v>
      </c>
      <c r="B13" s="1323">
        <v>6765815.368835995</v>
      </c>
      <c r="C13" s="1323">
        <v>178763.03173333334</v>
      </c>
      <c r="D13" s="1323">
        <f>$C13</f>
        <v>178763.03173333334</v>
      </c>
      <c r="E13" s="1323">
        <f t="shared" ref="E13:M14" si="5">$C13</f>
        <v>178763.03173333334</v>
      </c>
      <c r="F13" s="1323">
        <f t="shared" si="5"/>
        <v>178763.03173333334</v>
      </c>
      <c r="G13" s="1323">
        <f t="shared" si="5"/>
        <v>178763.03173333334</v>
      </c>
      <c r="H13" s="1323">
        <f t="shared" si="5"/>
        <v>178763.03173333334</v>
      </c>
      <c r="I13" s="1323">
        <f t="shared" si="5"/>
        <v>178763.03173333334</v>
      </c>
      <c r="J13" s="1323">
        <f t="shared" si="5"/>
        <v>178763.03173333334</v>
      </c>
      <c r="K13" s="1323">
        <f t="shared" si="5"/>
        <v>178763.03173333334</v>
      </c>
      <c r="L13" s="1323">
        <f>SUM(B13:K13)</f>
        <v>8374682.6544359932</v>
      </c>
      <c r="M13" s="1323">
        <f t="shared" si="5"/>
        <v>178763.03173333334</v>
      </c>
      <c r="N13" s="1323">
        <f>M13</f>
        <v>178763.03173333334</v>
      </c>
      <c r="O13" s="1323">
        <f>N13</f>
        <v>178763.03173333334</v>
      </c>
      <c r="P13" s="1323">
        <f t="shared" ref="P13:X14" si="6">O13</f>
        <v>178763.03173333334</v>
      </c>
      <c r="Q13" s="1323">
        <f t="shared" si="6"/>
        <v>178763.03173333334</v>
      </c>
      <c r="R13" s="1323">
        <f t="shared" si="6"/>
        <v>178763.03173333334</v>
      </c>
      <c r="S13" s="1323">
        <f t="shared" si="6"/>
        <v>178763.03173333334</v>
      </c>
      <c r="T13" s="1323">
        <f t="shared" si="6"/>
        <v>178763.03173333334</v>
      </c>
      <c r="U13" s="1323">
        <f t="shared" si="6"/>
        <v>178763.03173333334</v>
      </c>
      <c r="V13" s="1323">
        <f t="shared" si="6"/>
        <v>178763.03173333334</v>
      </c>
      <c r="W13" s="1323">
        <f t="shared" si="6"/>
        <v>178763.03173333334</v>
      </c>
      <c r="X13" s="1323">
        <f t="shared" si="6"/>
        <v>178763.03173333334</v>
      </c>
      <c r="Y13" s="1323">
        <f>SUM(L13:X13)</f>
        <v>10519839.035236001</v>
      </c>
      <c r="Z13" s="1323">
        <f>X13</f>
        <v>178763.03173333334</v>
      </c>
      <c r="AA13" s="1323">
        <f>Z13</f>
        <v>178763.03173333334</v>
      </c>
      <c r="AB13" s="1323">
        <f t="shared" ref="AB13:AK13" si="7">AA13</f>
        <v>178763.03173333334</v>
      </c>
      <c r="AC13" s="1323">
        <f t="shared" si="7"/>
        <v>178763.03173333334</v>
      </c>
      <c r="AD13" s="1323">
        <f t="shared" si="7"/>
        <v>178763.03173333334</v>
      </c>
      <c r="AE13" s="1323">
        <f t="shared" si="7"/>
        <v>178763.03173333334</v>
      </c>
      <c r="AF13" s="1323">
        <f t="shared" si="7"/>
        <v>178763.03173333334</v>
      </c>
      <c r="AG13" s="1323">
        <f t="shared" si="7"/>
        <v>178763.03173333334</v>
      </c>
      <c r="AH13" s="1323">
        <f t="shared" si="7"/>
        <v>178763.03173333334</v>
      </c>
      <c r="AI13" s="1323">
        <f t="shared" si="7"/>
        <v>178763.03173333334</v>
      </c>
      <c r="AJ13" s="1323">
        <f t="shared" si="7"/>
        <v>178763.03173333334</v>
      </c>
      <c r="AK13" s="1323">
        <f t="shared" si="7"/>
        <v>178763.03173333334</v>
      </c>
      <c r="AL13" s="1323">
        <f>SUM(Y13:AK13)</f>
        <v>12664995.41603601</v>
      </c>
      <c r="AM13" s="1323">
        <f>AK13</f>
        <v>178763.03173333334</v>
      </c>
      <c r="AN13" s="1323">
        <f>AM13</f>
        <v>178763.03173333334</v>
      </c>
      <c r="AO13" s="1323">
        <f t="shared" ref="AO13:AX13" si="8">AN13</f>
        <v>178763.03173333334</v>
      </c>
      <c r="AP13" s="1323">
        <f t="shared" si="8"/>
        <v>178763.03173333334</v>
      </c>
      <c r="AQ13" s="1323">
        <f t="shared" si="8"/>
        <v>178763.03173333334</v>
      </c>
      <c r="AR13" s="1323">
        <f t="shared" si="8"/>
        <v>178763.03173333334</v>
      </c>
      <c r="AS13" s="1323">
        <f t="shared" si="8"/>
        <v>178763.03173333334</v>
      </c>
      <c r="AT13" s="1323">
        <f t="shared" si="8"/>
        <v>178763.03173333334</v>
      </c>
      <c r="AU13" s="1323">
        <f t="shared" si="8"/>
        <v>178763.03173333334</v>
      </c>
      <c r="AV13" s="1323">
        <f t="shared" si="8"/>
        <v>178763.03173333334</v>
      </c>
      <c r="AW13" s="1323">
        <f t="shared" si="8"/>
        <v>178763.03173333334</v>
      </c>
      <c r="AX13" s="1323">
        <f t="shared" si="8"/>
        <v>178763.03173333334</v>
      </c>
      <c r="AY13" s="1323">
        <f>SUM(AL13:AX13)</f>
        <v>14810151.796836019</v>
      </c>
      <c r="AZ13" s="1323">
        <f>AY13</f>
        <v>14810151.796836019</v>
      </c>
      <c r="BA13" s="1324"/>
      <c r="BB13" s="1325"/>
      <c r="BD13" s="1312"/>
    </row>
    <row r="14" spans="1:56" ht="14.1" customHeight="1">
      <c r="A14" s="1322" t="s">
        <v>1445</v>
      </c>
      <c r="B14" s="1323">
        <v>-25870501.817570575</v>
      </c>
      <c r="C14" s="1323">
        <v>-535587.77621503407</v>
      </c>
      <c r="D14" s="1323">
        <f t="shared" ref="D14" si="9">$C14</f>
        <v>-535587.77621503407</v>
      </c>
      <c r="E14" s="1323">
        <f t="shared" si="5"/>
        <v>-535587.77621503407</v>
      </c>
      <c r="F14" s="1323">
        <f t="shared" si="5"/>
        <v>-535587.77621503407</v>
      </c>
      <c r="G14" s="1323">
        <f t="shared" si="5"/>
        <v>-535587.77621503407</v>
      </c>
      <c r="H14" s="1323">
        <f t="shared" si="5"/>
        <v>-535587.77621503407</v>
      </c>
      <c r="I14" s="1323">
        <f t="shared" si="5"/>
        <v>-535587.77621503407</v>
      </c>
      <c r="J14" s="1323">
        <f t="shared" si="5"/>
        <v>-535587.77621503407</v>
      </c>
      <c r="K14" s="1323">
        <f t="shared" si="5"/>
        <v>-535587.77621503407</v>
      </c>
      <c r="L14" s="1323">
        <f>SUM(B14:K14)</f>
        <v>-30690791.803505894</v>
      </c>
      <c r="M14" s="1323">
        <v>-501474.31534761796</v>
      </c>
      <c r="N14" s="1323">
        <f>M14</f>
        <v>-501474.31534761796</v>
      </c>
      <c r="O14" s="1323">
        <f>N14</f>
        <v>-501474.31534761796</v>
      </c>
      <c r="P14" s="1323">
        <f t="shared" si="6"/>
        <v>-501474.31534761796</v>
      </c>
      <c r="Q14" s="1323">
        <f t="shared" si="6"/>
        <v>-501474.31534761796</v>
      </c>
      <c r="R14" s="1323">
        <f t="shared" si="6"/>
        <v>-501474.31534761796</v>
      </c>
      <c r="S14" s="1323">
        <f t="shared" si="6"/>
        <v>-501474.31534761796</v>
      </c>
      <c r="T14" s="1323">
        <f t="shared" si="6"/>
        <v>-501474.31534761796</v>
      </c>
      <c r="U14" s="1323">
        <f t="shared" si="6"/>
        <v>-501474.31534761796</v>
      </c>
      <c r="V14" s="1323">
        <f t="shared" si="6"/>
        <v>-501474.31534761796</v>
      </c>
      <c r="W14" s="1323">
        <f t="shared" si="6"/>
        <v>-501474.31534761796</v>
      </c>
      <c r="X14" s="1323">
        <f t="shared" si="6"/>
        <v>-501474.31534761796</v>
      </c>
      <c r="Y14" s="1323">
        <f>SUM(L14:X14)</f>
        <v>-36708483.587677322</v>
      </c>
      <c r="Z14" s="1323">
        <v>-457009.35929329233</v>
      </c>
      <c r="AA14" s="1323">
        <f>$Z$14</f>
        <v>-457009.35929329233</v>
      </c>
      <c r="AB14" s="1323">
        <f t="shared" ref="AB14:AK14" si="10">$Z$14</f>
        <v>-457009.35929329233</v>
      </c>
      <c r="AC14" s="1323">
        <f t="shared" si="10"/>
        <v>-457009.35929329233</v>
      </c>
      <c r="AD14" s="1323">
        <f t="shared" si="10"/>
        <v>-457009.35929329233</v>
      </c>
      <c r="AE14" s="1323">
        <f t="shared" si="10"/>
        <v>-457009.35929329233</v>
      </c>
      <c r="AF14" s="1323">
        <f t="shared" si="10"/>
        <v>-457009.35929329233</v>
      </c>
      <c r="AG14" s="1323">
        <f t="shared" si="10"/>
        <v>-457009.35929329233</v>
      </c>
      <c r="AH14" s="1323">
        <f t="shared" si="10"/>
        <v>-457009.35929329233</v>
      </c>
      <c r="AI14" s="1323">
        <f t="shared" si="10"/>
        <v>-457009.35929329233</v>
      </c>
      <c r="AJ14" s="1323">
        <f t="shared" si="10"/>
        <v>-457009.35929329233</v>
      </c>
      <c r="AK14" s="1323">
        <f t="shared" si="10"/>
        <v>-457009.35929329233</v>
      </c>
      <c r="AL14" s="1323">
        <f>SUM(Y14:AK14)</f>
        <v>-42192595.899196796</v>
      </c>
      <c r="AM14" s="1323">
        <v>-425277.68440710352</v>
      </c>
      <c r="AN14" s="1323">
        <v>-425277.68440710352</v>
      </c>
      <c r="AO14" s="1323">
        <v>-425277.68440710352</v>
      </c>
      <c r="AP14" s="1323">
        <v>-425277.68440710352</v>
      </c>
      <c r="AQ14" s="1323">
        <v>-425277.68440710352</v>
      </c>
      <c r="AR14" s="1323">
        <v>-425277.68440710352</v>
      </c>
      <c r="AS14" s="1323">
        <v>-425277.68440710352</v>
      </c>
      <c r="AT14" s="1323">
        <v>-425277.68440710352</v>
      </c>
      <c r="AU14" s="1323">
        <v>-425277.68440710352</v>
      </c>
      <c r="AV14" s="1323">
        <v>-425277.68440710352</v>
      </c>
      <c r="AW14" s="1323">
        <v>-425277.68440710352</v>
      </c>
      <c r="AX14" s="1323">
        <v>-425277.68440710352</v>
      </c>
      <c r="AY14" s="1323">
        <f>SUM(AL14:AX14)</f>
        <v>-47295928.112081997</v>
      </c>
      <c r="AZ14" s="1323">
        <f>AY14</f>
        <v>-47295928.112081997</v>
      </c>
      <c r="BA14" s="1326"/>
      <c r="BB14" s="1325" t="s">
        <v>1446</v>
      </c>
      <c r="BD14" s="1312"/>
    </row>
    <row r="15" spans="1:56" ht="14.1" customHeight="1" thickBot="1">
      <c r="A15" s="1327" t="s">
        <v>1447</v>
      </c>
      <c r="B15" s="1328">
        <f>SUM(B13:B14)</f>
        <v>-19104686.448734581</v>
      </c>
      <c r="C15" s="1328">
        <f t="shared" ref="C15:AL15" si="11">SUM(C13:C14)</f>
        <v>-356824.74448170071</v>
      </c>
      <c r="D15" s="1328">
        <f t="shared" si="11"/>
        <v>-356824.74448170071</v>
      </c>
      <c r="E15" s="1328">
        <f t="shared" si="11"/>
        <v>-356824.74448170071</v>
      </c>
      <c r="F15" s="1328">
        <f t="shared" si="11"/>
        <v>-356824.74448170071</v>
      </c>
      <c r="G15" s="1328">
        <f t="shared" si="11"/>
        <v>-356824.74448170071</v>
      </c>
      <c r="H15" s="1328">
        <f t="shared" si="11"/>
        <v>-356824.74448170071</v>
      </c>
      <c r="I15" s="1328">
        <f t="shared" si="11"/>
        <v>-356824.74448170071</v>
      </c>
      <c r="J15" s="1328">
        <f t="shared" si="11"/>
        <v>-356824.74448170071</v>
      </c>
      <c r="K15" s="1328">
        <f t="shared" si="11"/>
        <v>-356824.74448170071</v>
      </c>
      <c r="L15" s="1328">
        <f t="shared" si="11"/>
        <v>-22316109.149069902</v>
      </c>
      <c r="M15" s="1328">
        <f t="shared" si="11"/>
        <v>-322711.28361428459</v>
      </c>
      <c r="N15" s="1328">
        <f t="shared" si="11"/>
        <v>-322711.28361428459</v>
      </c>
      <c r="O15" s="1328">
        <f t="shared" si="11"/>
        <v>-322711.28361428459</v>
      </c>
      <c r="P15" s="1328">
        <f t="shared" si="11"/>
        <v>-322711.28361428459</v>
      </c>
      <c r="Q15" s="1328">
        <f t="shared" si="11"/>
        <v>-322711.28361428459</v>
      </c>
      <c r="R15" s="1328">
        <f t="shared" si="11"/>
        <v>-322711.28361428459</v>
      </c>
      <c r="S15" s="1328">
        <f t="shared" si="11"/>
        <v>-322711.28361428459</v>
      </c>
      <c r="T15" s="1328">
        <f t="shared" si="11"/>
        <v>-322711.28361428459</v>
      </c>
      <c r="U15" s="1328">
        <f t="shared" si="11"/>
        <v>-322711.28361428459</v>
      </c>
      <c r="V15" s="1328">
        <f t="shared" si="11"/>
        <v>-322711.28361428459</v>
      </c>
      <c r="W15" s="1328">
        <f t="shared" si="11"/>
        <v>-322711.28361428459</v>
      </c>
      <c r="X15" s="1328">
        <f t="shared" si="11"/>
        <v>-322711.28361428459</v>
      </c>
      <c r="Y15" s="1328">
        <f t="shared" si="11"/>
        <v>-26188644.552441321</v>
      </c>
      <c r="Z15" s="1328">
        <f t="shared" si="11"/>
        <v>-278246.32755995903</v>
      </c>
      <c r="AA15" s="1328">
        <f t="shared" si="11"/>
        <v>-278246.32755995903</v>
      </c>
      <c r="AB15" s="1328">
        <f t="shared" si="11"/>
        <v>-278246.32755995903</v>
      </c>
      <c r="AC15" s="1328">
        <f t="shared" si="11"/>
        <v>-278246.32755995903</v>
      </c>
      <c r="AD15" s="1328">
        <f t="shared" si="11"/>
        <v>-278246.32755995903</v>
      </c>
      <c r="AE15" s="1328">
        <f t="shared" si="11"/>
        <v>-278246.32755995903</v>
      </c>
      <c r="AF15" s="1328">
        <f t="shared" si="11"/>
        <v>-278246.32755995903</v>
      </c>
      <c r="AG15" s="1328">
        <f t="shared" si="11"/>
        <v>-278246.32755995903</v>
      </c>
      <c r="AH15" s="1328">
        <f t="shared" si="11"/>
        <v>-278246.32755995903</v>
      </c>
      <c r="AI15" s="1328">
        <f t="shared" si="11"/>
        <v>-278246.32755995903</v>
      </c>
      <c r="AJ15" s="1328">
        <f t="shared" si="11"/>
        <v>-278246.32755995903</v>
      </c>
      <c r="AK15" s="1328">
        <f t="shared" si="11"/>
        <v>-278246.32755995903</v>
      </c>
      <c r="AL15" s="1328">
        <f t="shared" si="11"/>
        <v>-29527600.483160786</v>
      </c>
      <c r="AM15" s="1328">
        <f>SUM(AM13:AM14)</f>
        <v>-246514.65267377018</v>
      </c>
      <c r="AN15" s="1328">
        <f>SUM(AN13:AN14)</f>
        <v>-246514.65267377018</v>
      </c>
      <c r="AO15" s="1328">
        <f t="shared" ref="AO15:AX15" si="12">SUM(AO13:AO14)</f>
        <v>-246514.65267377018</v>
      </c>
      <c r="AP15" s="1328">
        <f t="shared" si="12"/>
        <v>-246514.65267377018</v>
      </c>
      <c r="AQ15" s="1328">
        <f t="shared" si="12"/>
        <v>-246514.65267377018</v>
      </c>
      <c r="AR15" s="1328">
        <f t="shared" si="12"/>
        <v>-246514.65267377018</v>
      </c>
      <c r="AS15" s="1328">
        <f t="shared" si="12"/>
        <v>-246514.65267377018</v>
      </c>
      <c r="AT15" s="1328">
        <f t="shared" si="12"/>
        <v>-246514.65267377018</v>
      </c>
      <c r="AU15" s="1328">
        <f t="shared" si="12"/>
        <v>-246514.65267377018</v>
      </c>
      <c r="AV15" s="1328">
        <f t="shared" si="12"/>
        <v>-246514.65267377018</v>
      </c>
      <c r="AW15" s="1328">
        <f t="shared" si="12"/>
        <v>-246514.65267377018</v>
      </c>
      <c r="AX15" s="1328">
        <f t="shared" si="12"/>
        <v>-246514.65267377018</v>
      </c>
      <c r="AY15" s="1328">
        <f>SUM(AY13:AY14)</f>
        <v>-32485776.315245979</v>
      </c>
      <c r="AZ15" s="1328">
        <f>SUM(AZ13:AZ14)</f>
        <v>-32485776.315245979</v>
      </c>
      <c r="BD15" s="1312"/>
    </row>
    <row r="16" spans="1:56" ht="14.1" customHeight="1" thickTop="1">
      <c r="A16" s="1314"/>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D16" s="1312"/>
    </row>
    <row r="17" spans="1:56" ht="14.1" customHeight="1">
      <c r="A17" s="1314" t="s">
        <v>1444</v>
      </c>
      <c r="L17" s="1329">
        <f>L13</f>
        <v>8374682.6544359932</v>
      </c>
      <c r="M17" s="1329">
        <f t="shared" ref="M17:X18" si="13">M13</f>
        <v>178763.03173333334</v>
      </c>
      <c r="N17" s="1329">
        <f t="shared" si="13"/>
        <v>178763.03173333334</v>
      </c>
      <c r="O17" s="1329">
        <f t="shared" si="13"/>
        <v>178763.03173333334</v>
      </c>
      <c r="P17" s="1329">
        <f t="shared" si="13"/>
        <v>178763.03173333334</v>
      </c>
      <c r="Q17" s="1329">
        <f t="shared" si="13"/>
        <v>178763.03173333334</v>
      </c>
      <c r="R17" s="1329">
        <f t="shared" si="13"/>
        <v>178763.03173333334</v>
      </c>
      <c r="S17" s="1329">
        <f t="shared" si="13"/>
        <v>178763.03173333334</v>
      </c>
      <c r="T17" s="1329">
        <f t="shared" si="13"/>
        <v>178763.03173333334</v>
      </c>
      <c r="U17" s="1329">
        <f t="shared" si="13"/>
        <v>178763.03173333334</v>
      </c>
      <c r="V17" s="1329">
        <f t="shared" si="13"/>
        <v>178763.03173333334</v>
      </c>
      <c r="W17" s="1329">
        <f t="shared" si="13"/>
        <v>178763.03173333334</v>
      </c>
      <c r="X17" s="1329">
        <f t="shared" si="13"/>
        <v>178763.03173333334</v>
      </c>
      <c r="Y17" s="1323">
        <f t="shared" ref="Y17:Y18" si="14">SUM(L17:X17)</f>
        <v>10519839.035236001</v>
      </c>
      <c r="Z17" s="1329">
        <f t="shared" ref="Z17:AK18" si="15">Z13</f>
        <v>178763.03173333334</v>
      </c>
      <c r="AA17" s="1329">
        <f t="shared" si="15"/>
        <v>178763.03173333334</v>
      </c>
      <c r="AB17" s="1329">
        <f t="shared" si="15"/>
        <v>178763.03173333334</v>
      </c>
      <c r="AC17" s="1329">
        <f t="shared" si="15"/>
        <v>178763.03173333334</v>
      </c>
      <c r="AD17" s="1329">
        <f t="shared" si="15"/>
        <v>178763.03173333334</v>
      </c>
      <c r="AE17" s="1329">
        <f t="shared" si="15"/>
        <v>178763.03173333334</v>
      </c>
      <c r="AF17" s="1329">
        <f t="shared" si="15"/>
        <v>178763.03173333334</v>
      </c>
      <c r="AG17" s="1329">
        <f t="shared" si="15"/>
        <v>178763.03173333334</v>
      </c>
      <c r="AH17" s="1329">
        <f t="shared" si="15"/>
        <v>178763.03173333334</v>
      </c>
      <c r="AI17" s="1329">
        <f t="shared" si="15"/>
        <v>178763.03173333334</v>
      </c>
      <c r="AJ17" s="1329">
        <f t="shared" si="15"/>
        <v>178763.03173333334</v>
      </c>
      <c r="AK17" s="1329">
        <f t="shared" si="15"/>
        <v>178763.03173333334</v>
      </c>
      <c r="AL17" s="1329">
        <f t="shared" ref="AL17:AL18" si="16">SUM(Y17:AK17)</f>
        <v>12664995.41603601</v>
      </c>
      <c r="AM17" s="1329">
        <f t="shared" ref="AM17:AX18" si="17">AM13</f>
        <v>178763.03173333334</v>
      </c>
      <c r="AN17" s="1329">
        <f t="shared" si="17"/>
        <v>178763.03173333334</v>
      </c>
      <c r="AO17" s="1329">
        <f t="shared" si="17"/>
        <v>178763.03173333334</v>
      </c>
      <c r="AP17" s="1329">
        <f t="shared" si="17"/>
        <v>178763.03173333334</v>
      </c>
      <c r="AQ17" s="1329">
        <f t="shared" si="17"/>
        <v>178763.03173333334</v>
      </c>
      <c r="AR17" s="1329">
        <f t="shared" si="17"/>
        <v>178763.03173333334</v>
      </c>
      <c r="AS17" s="1329">
        <f t="shared" si="17"/>
        <v>178763.03173333334</v>
      </c>
      <c r="AT17" s="1329">
        <f t="shared" si="17"/>
        <v>178763.03173333334</v>
      </c>
      <c r="AU17" s="1329">
        <f t="shared" si="17"/>
        <v>178763.03173333334</v>
      </c>
      <c r="AV17" s="1329">
        <f t="shared" si="17"/>
        <v>178763.03173333334</v>
      </c>
      <c r="AW17" s="1329">
        <f t="shared" si="17"/>
        <v>178763.03173333334</v>
      </c>
      <c r="AX17" s="1329">
        <f t="shared" si="17"/>
        <v>178763.03173333334</v>
      </c>
      <c r="AY17" s="1329">
        <f>SUM(AL17:AX17)</f>
        <v>14810151.796836019</v>
      </c>
      <c r="AZ17" s="1329">
        <f>AY17</f>
        <v>14810151.796836019</v>
      </c>
      <c r="BD17" s="1312"/>
    </row>
    <row r="18" spans="1:56" ht="14.1" customHeight="1">
      <c r="A18" s="1314" t="s">
        <v>1448</v>
      </c>
      <c r="L18" s="1329">
        <f>L14</f>
        <v>-30690791.803505894</v>
      </c>
      <c r="M18" s="1329">
        <f>M14</f>
        <v>-501474.31534761796</v>
      </c>
      <c r="N18" s="1329">
        <f t="shared" si="13"/>
        <v>-501474.31534761796</v>
      </c>
      <c r="O18" s="1329">
        <f t="shared" si="13"/>
        <v>-501474.31534761796</v>
      </c>
      <c r="P18" s="1329">
        <f t="shared" si="13"/>
        <v>-501474.31534761796</v>
      </c>
      <c r="Q18" s="1329">
        <f t="shared" si="13"/>
        <v>-501474.31534761796</v>
      </c>
      <c r="R18" s="1329">
        <f t="shared" si="13"/>
        <v>-501474.31534761796</v>
      </c>
      <c r="S18" s="1329">
        <f t="shared" si="13"/>
        <v>-501474.31534761796</v>
      </c>
      <c r="T18" s="1329">
        <f t="shared" si="13"/>
        <v>-501474.31534761796</v>
      </c>
      <c r="U18" s="1329">
        <f t="shared" si="13"/>
        <v>-501474.31534761796</v>
      </c>
      <c r="V18" s="1329">
        <f t="shared" si="13"/>
        <v>-501474.31534761796</v>
      </c>
      <c r="W18" s="1329">
        <f t="shared" si="13"/>
        <v>-501474.31534761796</v>
      </c>
      <c r="X18" s="1329">
        <f t="shared" si="13"/>
        <v>-501474.31534761796</v>
      </c>
      <c r="Y18" s="1323">
        <f t="shared" si="14"/>
        <v>-36708483.587677322</v>
      </c>
      <c r="Z18" s="1329">
        <f t="shared" si="15"/>
        <v>-457009.35929329233</v>
      </c>
      <c r="AA18" s="1329">
        <f t="shared" si="15"/>
        <v>-457009.35929329233</v>
      </c>
      <c r="AB18" s="1329">
        <f t="shared" si="15"/>
        <v>-457009.35929329233</v>
      </c>
      <c r="AC18" s="1329">
        <f t="shared" si="15"/>
        <v>-457009.35929329233</v>
      </c>
      <c r="AD18" s="1329">
        <f t="shared" si="15"/>
        <v>-457009.35929329233</v>
      </c>
      <c r="AE18" s="1329">
        <f t="shared" si="15"/>
        <v>-457009.35929329233</v>
      </c>
      <c r="AF18" s="1329">
        <f t="shared" si="15"/>
        <v>-457009.35929329233</v>
      </c>
      <c r="AG18" s="1329">
        <f t="shared" si="15"/>
        <v>-457009.35929329233</v>
      </c>
      <c r="AH18" s="1329">
        <f t="shared" si="15"/>
        <v>-457009.35929329233</v>
      </c>
      <c r="AI18" s="1329">
        <f t="shared" si="15"/>
        <v>-457009.35929329233</v>
      </c>
      <c r="AJ18" s="1329">
        <f t="shared" si="15"/>
        <v>-457009.35929329233</v>
      </c>
      <c r="AK18" s="1329">
        <f t="shared" si="15"/>
        <v>-457009.35929329233</v>
      </c>
      <c r="AL18" s="1329">
        <f t="shared" si="16"/>
        <v>-42192595.899196796</v>
      </c>
      <c r="AM18" s="1329">
        <f>AM14</f>
        <v>-425277.68440710352</v>
      </c>
      <c r="AN18" s="1329">
        <f t="shared" si="17"/>
        <v>-425277.68440710352</v>
      </c>
      <c r="AO18" s="1329">
        <f t="shared" si="17"/>
        <v>-425277.68440710352</v>
      </c>
      <c r="AP18" s="1329">
        <f t="shared" si="17"/>
        <v>-425277.68440710352</v>
      </c>
      <c r="AQ18" s="1329">
        <f t="shared" si="17"/>
        <v>-425277.68440710352</v>
      </c>
      <c r="AR18" s="1329">
        <f t="shared" si="17"/>
        <v>-425277.68440710352</v>
      </c>
      <c r="AS18" s="1329">
        <f t="shared" si="17"/>
        <v>-425277.68440710352</v>
      </c>
      <c r="AT18" s="1329">
        <f t="shared" si="17"/>
        <v>-425277.68440710352</v>
      </c>
      <c r="AU18" s="1329">
        <f t="shared" si="17"/>
        <v>-425277.68440710352</v>
      </c>
      <c r="AV18" s="1329">
        <f t="shared" si="17"/>
        <v>-425277.68440710352</v>
      </c>
      <c r="AW18" s="1329">
        <f t="shared" si="17"/>
        <v>-425277.68440710352</v>
      </c>
      <c r="AX18" s="1329">
        <f t="shared" si="17"/>
        <v>-425277.68440710352</v>
      </c>
      <c r="AY18" s="1329">
        <f>SUM(AL18:AX18)</f>
        <v>-47295928.112081997</v>
      </c>
      <c r="AZ18" s="1329">
        <f>AY18</f>
        <v>-47295928.112081997</v>
      </c>
      <c r="BA18" s="1326"/>
      <c r="BB18" s="1325"/>
      <c r="BD18" s="1312"/>
    </row>
    <row r="19" spans="1:56" ht="14.1" customHeight="1">
      <c r="A19" s="1314" t="s">
        <v>1449</v>
      </c>
      <c r="L19" s="1323"/>
      <c r="M19" s="1323"/>
      <c r="N19" s="1323"/>
      <c r="O19" s="1323"/>
      <c r="P19" s="1323"/>
      <c r="Q19" s="1323"/>
      <c r="R19" s="1323"/>
      <c r="S19" s="1323"/>
      <c r="T19" s="1323"/>
      <c r="U19" s="1323"/>
      <c r="V19" s="1323"/>
      <c r="W19" s="1323"/>
      <c r="X19" s="1323"/>
      <c r="Y19" s="1323"/>
      <c r="Z19" s="1323"/>
      <c r="AA19" s="1323"/>
      <c r="AB19" s="1323"/>
      <c r="AC19" s="1323"/>
      <c r="AD19" s="1323"/>
      <c r="AE19" s="1323"/>
      <c r="AF19" s="1323"/>
      <c r="AG19" s="1323"/>
      <c r="AH19" s="1323"/>
      <c r="AI19" s="1323"/>
      <c r="AJ19" s="1323"/>
      <c r="AK19" s="1323"/>
      <c r="AL19" s="1323"/>
      <c r="AM19" s="1323"/>
      <c r="AN19" s="1323"/>
      <c r="AO19" s="1323"/>
      <c r="AP19" s="1323"/>
      <c r="AQ19" s="1323"/>
      <c r="AR19" s="1323"/>
      <c r="AS19" s="1323"/>
      <c r="AT19" s="1323"/>
      <c r="AU19" s="1323"/>
      <c r="AV19" s="1323"/>
      <c r="AW19" s="1323"/>
      <c r="AX19" s="1323"/>
      <c r="AY19" s="1323"/>
      <c r="AZ19" s="1323"/>
      <c r="BB19" s="1325"/>
      <c r="BD19" s="1312"/>
    </row>
    <row r="20" spans="1:56" ht="14.1" customHeight="1" thickBot="1">
      <c r="A20" s="1327" t="s">
        <v>1450</v>
      </c>
      <c r="B20" s="1330"/>
      <c r="C20" s="1330"/>
      <c r="D20" s="1330"/>
      <c r="E20" s="1330"/>
      <c r="F20" s="1330"/>
      <c r="G20" s="1330"/>
      <c r="H20" s="1330"/>
      <c r="I20" s="1330"/>
      <c r="J20" s="1330"/>
      <c r="K20" s="1330"/>
      <c r="L20" s="1328">
        <f t="shared" ref="L20:AK20" si="18">SUM(L17:L19)</f>
        <v>-22316109.149069902</v>
      </c>
      <c r="M20" s="1328">
        <f t="shared" si="18"/>
        <v>-322711.28361428459</v>
      </c>
      <c r="N20" s="1328">
        <f t="shared" si="18"/>
        <v>-322711.28361428459</v>
      </c>
      <c r="O20" s="1328">
        <f t="shared" si="18"/>
        <v>-322711.28361428459</v>
      </c>
      <c r="P20" s="1328">
        <f t="shared" si="18"/>
        <v>-322711.28361428459</v>
      </c>
      <c r="Q20" s="1328">
        <f t="shared" si="18"/>
        <v>-322711.28361428459</v>
      </c>
      <c r="R20" s="1328">
        <f t="shared" si="18"/>
        <v>-322711.28361428459</v>
      </c>
      <c r="S20" s="1328">
        <f t="shared" si="18"/>
        <v>-322711.28361428459</v>
      </c>
      <c r="T20" s="1328">
        <f t="shared" si="18"/>
        <v>-322711.28361428459</v>
      </c>
      <c r="U20" s="1328">
        <f t="shared" si="18"/>
        <v>-322711.28361428459</v>
      </c>
      <c r="V20" s="1328">
        <f t="shared" si="18"/>
        <v>-322711.28361428459</v>
      </c>
      <c r="W20" s="1328">
        <f t="shared" si="18"/>
        <v>-322711.28361428459</v>
      </c>
      <c r="X20" s="1328">
        <f t="shared" si="18"/>
        <v>-322711.28361428459</v>
      </c>
      <c r="Y20" s="1328">
        <f t="shared" si="18"/>
        <v>-26188644.552441321</v>
      </c>
      <c r="Z20" s="1328">
        <f t="shared" si="18"/>
        <v>-278246.32755995903</v>
      </c>
      <c r="AA20" s="1328">
        <f t="shared" si="18"/>
        <v>-278246.32755995903</v>
      </c>
      <c r="AB20" s="1328">
        <f t="shared" si="18"/>
        <v>-278246.32755995903</v>
      </c>
      <c r="AC20" s="1328">
        <f t="shared" si="18"/>
        <v>-278246.32755995903</v>
      </c>
      <c r="AD20" s="1328">
        <f t="shared" si="18"/>
        <v>-278246.32755995903</v>
      </c>
      <c r="AE20" s="1328">
        <f t="shared" si="18"/>
        <v>-278246.32755995903</v>
      </c>
      <c r="AF20" s="1328">
        <f t="shared" si="18"/>
        <v>-278246.32755995903</v>
      </c>
      <c r="AG20" s="1328">
        <f t="shared" si="18"/>
        <v>-278246.32755995903</v>
      </c>
      <c r="AH20" s="1328">
        <f t="shared" si="18"/>
        <v>-278246.32755995903</v>
      </c>
      <c r="AI20" s="1328">
        <f t="shared" si="18"/>
        <v>-278246.32755995903</v>
      </c>
      <c r="AJ20" s="1328">
        <f t="shared" si="18"/>
        <v>-278246.32755995903</v>
      </c>
      <c r="AK20" s="1328">
        <f t="shared" si="18"/>
        <v>-278246.32755995903</v>
      </c>
      <c r="AL20" s="1328">
        <f>+AL18+AL17</f>
        <v>-29527600.483160786</v>
      </c>
      <c r="AM20" s="1328">
        <f t="shared" ref="AM20:AX20" si="19">SUM(AM17:AM19)</f>
        <v>-246514.65267377018</v>
      </c>
      <c r="AN20" s="1328">
        <f t="shared" si="19"/>
        <v>-246514.65267377018</v>
      </c>
      <c r="AO20" s="1328">
        <f t="shared" si="19"/>
        <v>-246514.65267377018</v>
      </c>
      <c r="AP20" s="1328">
        <f t="shared" si="19"/>
        <v>-246514.65267377018</v>
      </c>
      <c r="AQ20" s="1328">
        <f t="shared" si="19"/>
        <v>-246514.65267377018</v>
      </c>
      <c r="AR20" s="1328">
        <f t="shared" si="19"/>
        <v>-246514.65267377018</v>
      </c>
      <c r="AS20" s="1328">
        <f t="shared" si="19"/>
        <v>-246514.65267377018</v>
      </c>
      <c r="AT20" s="1328">
        <f t="shared" si="19"/>
        <v>-246514.65267377018</v>
      </c>
      <c r="AU20" s="1328">
        <f t="shared" si="19"/>
        <v>-246514.65267377018</v>
      </c>
      <c r="AV20" s="1328">
        <f t="shared" si="19"/>
        <v>-246514.65267377018</v>
      </c>
      <c r="AW20" s="1328">
        <f t="shared" si="19"/>
        <v>-246514.65267377018</v>
      </c>
      <c r="AX20" s="1328">
        <f t="shared" si="19"/>
        <v>-246514.65267377018</v>
      </c>
      <c r="AY20" s="1328">
        <f>+AY18+AY17</f>
        <v>-32485776.315245979</v>
      </c>
      <c r="AZ20" s="1328">
        <f>+AZ18+AZ17</f>
        <v>-32485776.315245979</v>
      </c>
      <c r="BD20" s="1312"/>
    </row>
    <row r="21" spans="1:56" ht="14.1" customHeight="1" thickTop="1">
      <c r="A21" s="1314"/>
      <c r="BD21" s="1312"/>
    </row>
    <row r="22" spans="1:56" ht="14.1" customHeight="1">
      <c r="A22" s="1319" t="s">
        <v>1451</v>
      </c>
      <c r="B22" s="1320"/>
      <c r="C22" s="1320"/>
      <c r="D22" s="1320"/>
      <c r="E22" s="1320"/>
      <c r="F22" s="1320"/>
      <c r="G22" s="1320"/>
      <c r="H22" s="1320"/>
      <c r="I22" s="1320"/>
      <c r="J22" s="1320"/>
      <c r="K22" s="1320"/>
      <c r="BD22" s="1312"/>
    </row>
    <row r="23" spans="1:56" ht="14.1" customHeight="1">
      <c r="A23" s="1322" t="s">
        <v>1452</v>
      </c>
      <c r="B23" s="1331"/>
      <c r="C23" s="1331"/>
      <c r="D23" s="1331"/>
      <c r="E23" s="1331"/>
      <c r="F23" s="1331"/>
      <c r="G23" s="1331"/>
      <c r="H23" s="1331"/>
      <c r="I23" s="1331"/>
      <c r="J23" s="1331"/>
      <c r="K23" s="1331"/>
      <c r="L23" s="1329">
        <f>L20*$L$7</f>
        <v>-688025.79706708645</v>
      </c>
      <c r="M23" s="1329">
        <f t="shared" ref="M23:X23" si="20">M20*$L$7</f>
        <v>-9949.480290138963</v>
      </c>
      <c r="N23" s="1329">
        <f t="shared" si="20"/>
        <v>-9949.480290138963</v>
      </c>
      <c r="O23" s="1329">
        <f t="shared" si="20"/>
        <v>-9949.480290138963</v>
      </c>
      <c r="P23" s="1329">
        <f t="shared" si="20"/>
        <v>-9949.480290138963</v>
      </c>
      <c r="Q23" s="1329">
        <f t="shared" si="20"/>
        <v>-9949.480290138963</v>
      </c>
      <c r="R23" s="1329">
        <f t="shared" si="20"/>
        <v>-9949.480290138963</v>
      </c>
      <c r="S23" s="1329">
        <f t="shared" si="20"/>
        <v>-9949.480290138963</v>
      </c>
      <c r="T23" s="1329">
        <f t="shared" si="20"/>
        <v>-9949.480290138963</v>
      </c>
      <c r="U23" s="1329">
        <f t="shared" si="20"/>
        <v>-9949.480290138963</v>
      </c>
      <c r="V23" s="1329">
        <f t="shared" si="20"/>
        <v>-9949.480290138963</v>
      </c>
      <c r="W23" s="1329">
        <f t="shared" si="20"/>
        <v>-9949.480290138963</v>
      </c>
      <c r="X23" s="1329">
        <f t="shared" si="20"/>
        <v>-9949.480290138963</v>
      </c>
      <c r="Y23" s="1323">
        <f t="shared" ref="Y23:Y25" si="21">SUM(L23:X23)</f>
        <v>-807419.56054875418</v>
      </c>
      <c r="Z23" s="1329">
        <f t="shared" ref="Z23:AK23" si="22">Z20*$L$7</f>
        <v>-8578.5855420235457</v>
      </c>
      <c r="AA23" s="1329">
        <f t="shared" si="22"/>
        <v>-8578.5855420235457</v>
      </c>
      <c r="AB23" s="1329">
        <f t="shared" si="22"/>
        <v>-8578.5855420235457</v>
      </c>
      <c r="AC23" s="1329">
        <f t="shared" si="22"/>
        <v>-8578.5855420235457</v>
      </c>
      <c r="AD23" s="1329">
        <f t="shared" si="22"/>
        <v>-8578.5855420235457</v>
      </c>
      <c r="AE23" s="1329">
        <f t="shared" si="22"/>
        <v>-8578.5855420235457</v>
      </c>
      <c r="AF23" s="1329">
        <f t="shared" si="22"/>
        <v>-8578.5855420235457</v>
      </c>
      <c r="AG23" s="1329">
        <f t="shared" si="22"/>
        <v>-8578.5855420235457</v>
      </c>
      <c r="AH23" s="1329">
        <f t="shared" si="22"/>
        <v>-8578.5855420235457</v>
      </c>
      <c r="AI23" s="1329">
        <f t="shared" si="22"/>
        <v>-8578.5855420235457</v>
      </c>
      <c r="AJ23" s="1329">
        <f t="shared" si="22"/>
        <v>-8578.5855420235457</v>
      </c>
      <c r="AK23" s="1329">
        <f t="shared" si="22"/>
        <v>-8578.5855420235457</v>
      </c>
      <c r="AL23" s="1329">
        <f t="shared" ref="AL23:AL25" si="23">SUM(Y23:AK23)</f>
        <v>-910362.58705303655</v>
      </c>
      <c r="AM23" s="1329">
        <f>AM20*$L$7</f>
        <v>-7600.2693507911845</v>
      </c>
      <c r="AN23" s="1329">
        <f t="shared" ref="AN23:AX23" si="24">AN20*$L$7</f>
        <v>-7600.2693507911845</v>
      </c>
      <c r="AO23" s="1329">
        <f t="shared" si="24"/>
        <v>-7600.2693507911845</v>
      </c>
      <c r="AP23" s="1329">
        <f t="shared" si="24"/>
        <v>-7600.2693507911845</v>
      </c>
      <c r="AQ23" s="1329">
        <f t="shared" si="24"/>
        <v>-7600.2693507911845</v>
      </c>
      <c r="AR23" s="1329">
        <f t="shared" si="24"/>
        <v>-7600.2693507911845</v>
      </c>
      <c r="AS23" s="1329">
        <f t="shared" si="24"/>
        <v>-7600.2693507911845</v>
      </c>
      <c r="AT23" s="1329">
        <f t="shared" si="24"/>
        <v>-7600.2693507911845</v>
      </c>
      <c r="AU23" s="1329">
        <f t="shared" si="24"/>
        <v>-7600.2693507911845</v>
      </c>
      <c r="AV23" s="1329">
        <f t="shared" si="24"/>
        <v>-7600.2693507911845</v>
      </c>
      <c r="AW23" s="1329">
        <f t="shared" si="24"/>
        <v>-7600.2693507911845</v>
      </c>
      <c r="AX23" s="1329">
        <f t="shared" si="24"/>
        <v>-7600.2693507911845</v>
      </c>
      <c r="AY23" s="1329">
        <f>SUM(AL23:AX23)</f>
        <v>-1001565.8192625314</v>
      </c>
      <c r="AZ23" s="1329">
        <f>AY23</f>
        <v>-1001565.8192625314</v>
      </c>
      <c r="BD23" s="1312"/>
    </row>
    <row r="24" spans="1:56" ht="14.1" customHeight="1">
      <c r="A24" s="1322" t="s">
        <v>1453</v>
      </c>
      <c r="B24" s="1331"/>
      <c r="C24" s="1331"/>
      <c r="D24" s="1331"/>
      <c r="E24" s="1331"/>
      <c r="F24" s="1331"/>
      <c r="G24" s="1331"/>
      <c r="H24" s="1331"/>
      <c r="I24" s="1331"/>
      <c r="J24" s="1331"/>
      <c r="K24" s="1331"/>
      <c r="L24" s="1329">
        <f>-L23*0.21</f>
        <v>144485.41738408816</v>
      </c>
      <c r="M24" s="1329">
        <f>-M23*0.21</f>
        <v>2089.3908609291821</v>
      </c>
      <c r="N24" s="1329">
        <f t="shared" ref="N24:X24" si="25">-N23*0.21</f>
        <v>2089.3908609291821</v>
      </c>
      <c r="O24" s="1329">
        <f t="shared" si="25"/>
        <v>2089.3908609291821</v>
      </c>
      <c r="P24" s="1329">
        <f t="shared" si="25"/>
        <v>2089.3908609291821</v>
      </c>
      <c r="Q24" s="1329">
        <f t="shared" si="25"/>
        <v>2089.3908609291821</v>
      </c>
      <c r="R24" s="1329">
        <f t="shared" si="25"/>
        <v>2089.3908609291821</v>
      </c>
      <c r="S24" s="1329">
        <f t="shared" si="25"/>
        <v>2089.3908609291821</v>
      </c>
      <c r="T24" s="1329">
        <f t="shared" si="25"/>
        <v>2089.3908609291821</v>
      </c>
      <c r="U24" s="1329">
        <f t="shared" si="25"/>
        <v>2089.3908609291821</v>
      </c>
      <c r="V24" s="1329">
        <f t="shared" si="25"/>
        <v>2089.3908609291821</v>
      </c>
      <c r="W24" s="1329">
        <f t="shared" si="25"/>
        <v>2089.3908609291821</v>
      </c>
      <c r="X24" s="1329">
        <f t="shared" si="25"/>
        <v>2089.3908609291821</v>
      </c>
      <c r="Y24" s="1323">
        <f t="shared" si="21"/>
        <v>169558.10771523835</v>
      </c>
      <c r="Z24" s="1329">
        <f t="shared" ref="Z24:AK24" si="26">-Z23*0.21</f>
        <v>1801.5029638249446</v>
      </c>
      <c r="AA24" s="1329">
        <f t="shared" si="26"/>
        <v>1801.5029638249446</v>
      </c>
      <c r="AB24" s="1329">
        <f t="shared" si="26"/>
        <v>1801.5029638249446</v>
      </c>
      <c r="AC24" s="1329">
        <f t="shared" si="26"/>
        <v>1801.5029638249446</v>
      </c>
      <c r="AD24" s="1329">
        <f t="shared" si="26"/>
        <v>1801.5029638249446</v>
      </c>
      <c r="AE24" s="1329">
        <f t="shared" si="26"/>
        <v>1801.5029638249446</v>
      </c>
      <c r="AF24" s="1329">
        <f t="shared" si="26"/>
        <v>1801.5029638249446</v>
      </c>
      <c r="AG24" s="1329">
        <f t="shared" si="26"/>
        <v>1801.5029638249446</v>
      </c>
      <c r="AH24" s="1329">
        <f t="shared" si="26"/>
        <v>1801.5029638249446</v>
      </c>
      <c r="AI24" s="1329">
        <f t="shared" si="26"/>
        <v>1801.5029638249446</v>
      </c>
      <c r="AJ24" s="1329">
        <f t="shared" si="26"/>
        <v>1801.5029638249446</v>
      </c>
      <c r="AK24" s="1329">
        <f t="shared" si="26"/>
        <v>1801.5029638249446</v>
      </c>
      <c r="AL24" s="1329">
        <f t="shared" si="23"/>
        <v>191176.1432811378</v>
      </c>
      <c r="AM24" s="1329">
        <f t="shared" ref="AM24:AX24" si="27">-AM23*0.21</f>
        <v>1596.0565636661486</v>
      </c>
      <c r="AN24" s="1329">
        <f t="shared" si="27"/>
        <v>1596.0565636661486</v>
      </c>
      <c r="AO24" s="1329">
        <f t="shared" si="27"/>
        <v>1596.0565636661486</v>
      </c>
      <c r="AP24" s="1329">
        <f t="shared" si="27"/>
        <v>1596.0565636661486</v>
      </c>
      <c r="AQ24" s="1329">
        <f t="shared" si="27"/>
        <v>1596.0565636661486</v>
      </c>
      <c r="AR24" s="1329">
        <f t="shared" si="27"/>
        <v>1596.0565636661486</v>
      </c>
      <c r="AS24" s="1329">
        <f t="shared" si="27"/>
        <v>1596.0565636661486</v>
      </c>
      <c r="AT24" s="1329">
        <f t="shared" si="27"/>
        <v>1596.0565636661486</v>
      </c>
      <c r="AU24" s="1329">
        <f t="shared" si="27"/>
        <v>1596.0565636661486</v>
      </c>
      <c r="AV24" s="1329">
        <f t="shared" si="27"/>
        <v>1596.0565636661486</v>
      </c>
      <c r="AW24" s="1329">
        <f t="shared" si="27"/>
        <v>1596.0565636661486</v>
      </c>
      <c r="AX24" s="1329">
        <f t="shared" si="27"/>
        <v>1596.0565636661486</v>
      </c>
      <c r="AY24" s="1329">
        <f t="shared" ref="AY24:AY25" si="28">SUM(AL24:AX24)</f>
        <v>210328.82204513159</v>
      </c>
      <c r="AZ24" s="1329">
        <f>AY24</f>
        <v>210328.82204513159</v>
      </c>
      <c r="BD24" s="1312"/>
    </row>
    <row r="25" spans="1:56" ht="14.1" customHeight="1">
      <c r="A25" s="1322" t="s">
        <v>1454</v>
      </c>
      <c r="B25" s="1331"/>
      <c r="C25" s="1331"/>
      <c r="D25" s="1331"/>
      <c r="E25" s="1331"/>
      <c r="F25" s="1331"/>
      <c r="G25" s="1331"/>
      <c r="H25" s="1331"/>
      <c r="I25" s="1331"/>
      <c r="J25" s="1331"/>
      <c r="K25" s="1331"/>
      <c r="L25" s="1329">
        <f>L15*$L$6</f>
        <v>-2367560.0214584935</v>
      </c>
      <c r="M25" s="1329">
        <f t="shared" ref="M25:X25" si="29">M15*$L$6</f>
        <v>-34237.076385270208</v>
      </c>
      <c r="N25" s="1329">
        <f t="shared" si="29"/>
        <v>-34237.076385270208</v>
      </c>
      <c r="O25" s="1329">
        <f t="shared" si="29"/>
        <v>-34237.076385270208</v>
      </c>
      <c r="P25" s="1329">
        <f t="shared" si="29"/>
        <v>-34237.076385270208</v>
      </c>
      <c r="Q25" s="1329">
        <f t="shared" si="29"/>
        <v>-34237.076385270208</v>
      </c>
      <c r="R25" s="1329">
        <f t="shared" si="29"/>
        <v>-34237.076385270208</v>
      </c>
      <c r="S25" s="1329">
        <f t="shared" si="29"/>
        <v>-34237.076385270208</v>
      </c>
      <c r="T25" s="1329">
        <f t="shared" si="29"/>
        <v>-34237.076385270208</v>
      </c>
      <c r="U25" s="1329">
        <f t="shared" si="29"/>
        <v>-34237.076385270208</v>
      </c>
      <c r="V25" s="1329">
        <f t="shared" si="29"/>
        <v>-34237.076385270208</v>
      </c>
      <c r="W25" s="1329">
        <f t="shared" si="29"/>
        <v>-34237.076385270208</v>
      </c>
      <c r="X25" s="1329">
        <f t="shared" si="29"/>
        <v>-34237.076385270208</v>
      </c>
      <c r="Y25" s="1323">
        <f t="shared" si="21"/>
        <v>-2778404.9380817376</v>
      </c>
      <c r="Z25" s="1329">
        <f t="shared" ref="Z25:AK25" si="30">Z15*$L$6</f>
        <v>-29519.701523599146</v>
      </c>
      <c r="AA25" s="1329">
        <f t="shared" si="30"/>
        <v>-29519.701523599146</v>
      </c>
      <c r="AB25" s="1329">
        <f t="shared" si="30"/>
        <v>-29519.701523599146</v>
      </c>
      <c r="AC25" s="1329">
        <f t="shared" si="30"/>
        <v>-29519.701523599146</v>
      </c>
      <c r="AD25" s="1329">
        <f t="shared" si="30"/>
        <v>-29519.701523599146</v>
      </c>
      <c r="AE25" s="1329">
        <f t="shared" si="30"/>
        <v>-29519.701523599146</v>
      </c>
      <c r="AF25" s="1329">
        <f t="shared" si="30"/>
        <v>-29519.701523599146</v>
      </c>
      <c r="AG25" s="1329">
        <f t="shared" si="30"/>
        <v>-29519.701523599146</v>
      </c>
      <c r="AH25" s="1329">
        <f t="shared" si="30"/>
        <v>-29519.701523599146</v>
      </c>
      <c r="AI25" s="1329">
        <f t="shared" si="30"/>
        <v>-29519.701523599146</v>
      </c>
      <c r="AJ25" s="1329">
        <f t="shared" si="30"/>
        <v>-29519.701523599146</v>
      </c>
      <c r="AK25" s="1329">
        <f t="shared" si="30"/>
        <v>-29519.701523599146</v>
      </c>
      <c r="AL25" s="1329">
        <f t="shared" si="23"/>
        <v>-3132641.3563649282</v>
      </c>
      <c r="AM25" s="1329">
        <f t="shared" ref="AM25:AX25" si="31">AM15*$L$6</f>
        <v>-26153.225567928781</v>
      </c>
      <c r="AN25" s="1329">
        <f t="shared" si="31"/>
        <v>-26153.225567928781</v>
      </c>
      <c r="AO25" s="1329">
        <f t="shared" si="31"/>
        <v>-26153.225567928781</v>
      </c>
      <c r="AP25" s="1329">
        <f t="shared" si="31"/>
        <v>-26153.225567928781</v>
      </c>
      <c r="AQ25" s="1329">
        <f t="shared" si="31"/>
        <v>-26153.225567928781</v>
      </c>
      <c r="AR25" s="1329">
        <f t="shared" si="31"/>
        <v>-26153.225567928781</v>
      </c>
      <c r="AS25" s="1329">
        <f t="shared" si="31"/>
        <v>-26153.225567928781</v>
      </c>
      <c r="AT25" s="1329">
        <f t="shared" si="31"/>
        <v>-26153.225567928781</v>
      </c>
      <c r="AU25" s="1329">
        <f t="shared" si="31"/>
        <v>-26153.225567928781</v>
      </c>
      <c r="AV25" s="1329">
        <f t="shared" si="31"/>
        <v>-26153.225567928781</v>
      </c>
      <c r="AW25" s="1329">
        <f t="shared" si="31"/>
        <v>-26153.225567928781</v>
      </c>
      <c r="AX25" s="1329">
        <f t="shared" si="31"/>
        <v>-26153.225567928781</v>
      </c>
      <c r="AY25" s="1329">
        <f t="shared" si="28"/>
        <v>-3446480.063180076</v>
      </c>
      <c r="AZ25" s="1329">
        <f>AY25</f>
        <v>-3446480.063180076</v>
      </c>
      <c r="BD25" s="1312"/>
    </row>
    <row r="26" spans="1:56" ht="14.1" customHeight="1" thickBot="1">
      <c r="A26" s="1332" t="s">
        <v>1455</v>
      </c>
      <c r="B26" s="1333"/>
      <c r="C26" s="1333"/>
      <c r="D26" s="1333"/>
      <c r="E26" s="1333"/>
      <c r="F26" s="1333"/>
      <c r="G26" s="1333"/>
      <c r="H26" s="1333"/>
      <c r="I26" s="1333"/>
      <c r="J26" s="1333"/>
      <c r="K26" s="1333"/>
      <c r="L26" s="1334">
        <f>SUM(L23:L25)</f>
        <v>-2911100.4011414917</v>
      </c>
      <c r="M26" s="1334">
        <f>SUM(M23:M25)</f>
        <v>-42097.165814479988</v>
      </c>
      <c r="N26" s="1334">
        <f t="shared" ref="N26:AX26" si="32">SUM(N23:N25)</f>
        <v>-42097.165814479988</v>
      </c>
      <c r="O26" s="1334">
        <f t="shared" si="32"/>
        <v>-42097.165814479988</v>
      </c>
      <c r="P26" s="1334">
        <f t="shared" si="32"/>
        <v>-42097.165814479988</v>
      </c>
      <c r="Q26" s="1334">
        <f t="shared" si="32"/>
        <v>-42097.165814479988</v>
      </c>
      <c r="R26" s="1334">
        <f t="shared" si="32"/>
        <v>-42097.165814479988</v>
      </c>
      <c r="S26" s="1334">
        <f t="shared" si="32"/>
        <v>-42097.165814479988</v>
      </c>
      <c r="T26" s="1334">
        <f t="shared" si="32"/>
        <v>-42097.165814479988</v>
      </c>
      <c r="U26" s="1334">
        <f t="shared" si="32"/>
        <v>-42097.165814479988</v>
      </c>
      <c r="V26" s="1334">
        <f t="shared" si="32"/>
        <v>-42097.165814479988</v>
      </c>
      <c r="W26" s="1334">
        <f t="shared" si="32"/>
        <v>-42097.165814479988</v>
      </c>
      <c r="X26" s="1334">
        <f t="shared" si="32"/>
        <v>-42097.165814479988</v>
      </c>
      <c r="Y26" s="1334">
        <f t="shared" si="32"/>
        <v>-3416266.3909152532</v>
      </c>
      <c r="Z26" s="1334">
        <f t="shared" si="32"/>
        <v>-36296.784101797748</v>
      </c>
      <c r="AA26" s="1334">
        <f t="shared" si="32"/>
        <v>-36296.784101797748</v>
      </c>
      <c r="AB26" s="1334">
        <f t="shared" si="32"/>
        <v>-36296.784101797748</v>
      </c>
      <c r="AC26" s="1334">
        <f t="shared" si="32"/>
        <v>-36296.784101797748</v>
      </c>
      <c r="AD26" s="1334">
        <f t="shared" si="32"/>
        <v>-36296.784101797748</v>
      </c>
      <c r="AE26" s="1334">
        <f t="shared" si="32"/>
        <v>-36296.784101797748</v>
      </c>
      <c r="AF26" s="1334">
        <f t="shared" si="32"/>
        <v>-36296.784101797748</v>
      </c>
      <c r="AG26" s="1334">
        <f t="shared" si="32"/>
        <v>-36296.784101797748</v>
      </c>
      <c r="AH26" s="1334">
        <f t="shared" si="32"/>
        <v>-36296.784101797748</v>
      </c>
      <c r="AI26" s="1334">
        <f t="shared" si="32"/>
        <v>-36296.784101797748</v>
      </c>
      <c r="AJ26" s="1334">
        <f t="shared" si="32"/>
        <v>-36296.784101797748</v>
      </c>
      <c r="AK26" s="1334">
        <f t="shared" si="32"/>
        <v>-36296.784101797748</v>
      </c>
      <c r="AL26" s="1334">
        <f t="shared" si="32"/>
        <v>-3851827.8001368269</v>
      </c>
      <c r="AM26" s="1334">
        <f t="shared" si="32"/>
        <v>-32157.438355053819</v>
      </c>
      <c r="AN26" s="1334">
        <f t="shared" si="32"/>
        <v>-32157.438355053819</v>
      </c>
      <c r="AO26" s="1334">
        <f t="shared" si="32"/>
        <v>-32157.438355053819</v>
      </c>
      <c r="AP26" s="1334">
        <f t="shared" si="32"/>
        <v>-32157.438355053819</v>
      </c>
      <c r="AQ26" s="1334">
        <f t="shared" si="32"/>
        <v>-32157.438355053819</v>
      </c>
      <c r="AR26" s="1334">
        <f t="shared" si="32"/>
        <v>-32157.438355053819</v>
      </c>
      <c r="AS26" s="1334">
        <f t="shared" si="32"/>
        <v>-32157.438355053819</v>
      </c>
      <c r="AT26" s="1334">
        <f t="shared" si="32"/>
        <v>-32157.438355053819</v>
      </c>
      <c r="AU26" s="1334">
        <f t="shared" si="32"/>
        <v>-32157.438355053819</v>
      </c>
      <c r="AV26" s="1334">
        <f t="shared" si="32"/>
        <v>-32157.438355053819</v>
      </c>
      <c r="AW26" s="1334">
        <f t="shared" si="32"/>
        <v>-32157.438355053819</v>
      </c>
      <c r="AX26" s="1334">
        <f t="shared" si="32"/>
        <v>-32157.438355053819</v>
      </c>
      <c r="AY26" s="1334">
        <f>SUM(AY23:AY25)</f>
        <v>-4237717.060397476</v>
      </c>
      <c r="AZ26" s="1334">
        <f>SUM(AZ23:AZ25)</f>
        <v>-4237717.060397476</v>
      </c>
      <c r="BD26" s="1312"/>
    </row>
    <row r="27" spans="1:56" ht="14.1" customHeight="1" thickTop="1">
      <c r="A27" s="1314"/>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c r="AK27" s="1335"/>
      <c r="AL27" s="1335"/>
      <c r="AM27" s="1335"/>
      <c r="AN27" s="1335"/>
      <c r="AO27" s="1335"/>
      <c r="AP27" s="1335"/>
      <c r="AQ27" s="1335"/>
      <c r="AR27" s="1335"/>
      <c r="AS27" s="1335"/>
      <c r="AT27" s="1335"/>
      <c r="AU27" s="1335"/>
      <c r="AV27" s="1335"/>
      <c r="AW27" s="1335"/>
      <c r="AX27" s="1335"/>
      <c r="AY27" s="1335"/>
      <c r="AZ27" s="1335"/>
      <c r="BD27" s="1312"/>
    </row>
    <row r="28" spans="1:56" ht="14.1" customHeight="1">
      <c r="A28" s="1336" t="s">
        <v>1456</v>
      </c>
      <c r="B28" s="1337"/>
      <c r="C28" s="1337"/>
      <c r="D28" s="1337"/>
      <c r="E28" s="1337"/>
      <c r="F28" s="1337"/>
      <c r="G28" s="1337"/>
      <c r="H28" s="1337"/>
      <c r="I28" s="1337"/>
      <c r="J28" s="1337"/>
      <c r="K28" s="1337"/>
      <c r="L28" s="1338">
        <f>L26</f>
        <v>-2911100.4011414917</v>
      </c>
      <c r="M28" s="1339">
        <f>M26+L26</f>
        <v>-2953197.5669559715</v>
      </c>
      <c r="N28" s="1339">
        <f t="shared" ref="N28:W28" si="33">M28+N26</f>
        <v>-2995294.7327704513</v>
      </c>
      <c r="O28" s="1339">
        <f t="shared" si="33"/>
        <v>-3037391.8985849312</v>
      </c>
      <c r="P28" s="1339">
        <f t="shared" si="33"/>
        <v>-3079489.064399411</v>
      </c>
      <c r="Q28" s="1339">
        <f t="shared" si="33"/>
        <v>-3121586.2302138908</v>
      </c>
      <c r="R28" s="1339">
        <f t="shared" si="33"/>
        <v>-3163683.3960283706</v>
      </c>
      <c r="S28" s="1339">
        <f t="shared" si="33"/>
        <v>-3205780.5618428504</v>
      </c>
      <c r="T28" s="1339">
        <f t="shared" si="33"/>
        <v>-3247877.7276573302</v>
      </c>
      <c r="U28" s="1339">
        <f t="shared" si="33"/>
        <v>-3289974.89347181</v>
      </c>
      <c r="V28" s="1339">
        <f t="shared" si="33"/>
        <v>-3332072.0592862898</v>
      </c>
      <c r="W28" s="1339">
        <f t="shared" si="33"/>
        <v>-3374169.2251007697</v>
      </c>
      <c r="X28" s="1339">
        <f>W28+X26</f>
        <v>-3416266.3909152495</v>
      </c>
      <c r="Y28" s="1339">
        <f>Y26</f>
        <v>-3416266.3909152532</v>
      </c>
      <c r="Z28" s="1339">
        <f t="shared" ref="Z28:AK28" si="34">Y28+Z26</f>
        <v>-3452563.1750170509</v>
      </c>
      <c r="AA28" s="1339">
        <f t="shared" si="34"/>
        <v>-3488859.9591188487</v>
      </c>
      <c r="AB28" s="1339">
        <f t="shared" si="34"/>
        <v>-3525156.7432206464</v>
      </c>
      <c r="AC28" s="1339">
        <f t="shared" si="34"/>
        <v>-3561453.5273224441</v>
      </c>
      <c r="AD28" s="1339">
        <f t="shared" si="34"/>
        <v>-3597750.3114242419</v>
      </c>
      <c r="AE28" s="1339">
        <f t="shared" si="34"/>
        <v>-3634047.0955260396</v>
      </c>
      <c r="AF28" s="1339">
        <f t="shared" si="34"/>
        <v>-3670343.8796278373</v>
      </c>
      <c r="AG28" s="1339">
        <f t="shared" si="34"/>
        <v>-3706640.6637296351</v>
      </c>
      <c r="AH28" s="1339">
        <f t="shared" si="34"/>
        <v>-3742937.4478314328</v>
      </c>
      <c r="AI28" s="1339">
        <f t="shared" si="34"/>
        <v>-3779234.2319332305</v>
      </c>
      <c r="AJ28" s="1339">
        <f t="shared" si="34"/>
        <v>-3815531.0160350283</v>
      </c>
      <c r="AK28" s="1339">
        <f t="shared" si="34"/>
        <v>-3851827.800136826</v>
      </c>
      <c r="AL28" s="1339">
        <f>AL26</f>
        <v>-3851827.8001368269</v>
      </c>
      <c r="AM28" s="1339">
        <f>AL28+AM26</f>
        <v>-3883985.2384918807</v>
      </c>
      <c r="AN28" s="1339">
        <f t="shared" ref="AN28:AW28" si="35">AM28+AN26</f>
        <v>-3916142.6768469345</v>
      </c>
      <c r="AO28" s="1339">
        <f t="shared" si="35"/>
        <v>-3948300.1152019883</v>
      </c>
      <c r="AP28" s="1339">
        <f t="shared" si="35"/>
        <v>-3980457.553557042</v>
      </c>
      <c r="AQ28" s="1339">
        <f t="shared" si="35"/>
        <v>-4012614.9919120958</v>
      </c>
      <c r="AR28" s="1339">
        <f t="shared" si="35"/>
        <v>-4044772.4302671496</v>
      </c>
      <c r="AS28" s="1339">
        <f t="shared" si="35"/>
        <v>-4076929.8686222034</v>
      </c>
      <c r="AT28" s="1339">
        <f t="shared" si="35"/>
        <v>-4109087.3069772571</v>
      </c>
      <c r="AU28" s="1339">
        <f t="shared" si="35"/>
        <v>-4141244.7453323109</v>
      </c>
      <c r="AV28" s="1339">
        <f t="shared" si="35"/>
        <v>-4173402.1836873647</v>
      </c>
      <c r="AW28" s="1339">
        <f t="shared" si="35"/>
        <v>-4205559.6220424185</v>
      </c>
      <c r="AX28" s="1339">
        <f>AW28+AX26</f>
        <v>-4237717.0603974722</v>
      </c>
      <c r="AY28" s="1339">
        <f>AY26</f>
        <v>-4237717.060397476</v>
      </c>
      <c r="AZ28" s="1339">
        <f>SUM(AZ23:AZ25)</f>
        <v>-4237717.060397476</v>
      </c>
      <c r="BA28" s="1329">
        <f>AX28</f>
        <v>-4237717.0603974722</v>
      </c>
      <c r="BD28" s="1312"/>
    </row>
    <row r="29" spans="1:56" ht="14.1" customHeight="1">
      <c r="A29" s="1340"/>
      <c r="B29" s="1341"/>
      <c r="C29" s="1341"/>
      <c r="D29" s="1341"/>
      <c r="E29" s="1341"/>
      <c r="F29" s="1341"/>
      <c r="G29" s="1341"/>
      <c r="H29" s="1341"/>
      <c r="I29" s="1341"/>
      <c r="J29" s="1341"/>
      <c r="K29" s="1341"/>
      <c r="L29" s="1342"/>
      <c r="M29" s="1343"/>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3"/>
      <c r="AL29" s="1343"/>
      <c r="AM29" s="1343"/>
      <c r="AN29" s="1343"/>
      <c r="AO29" s="1343"/>
      <c r="AP29" s="1343"/>
      <c r="AQ29" s="1343"/>
      <c r="AR29" s="1343"/>
      <c r="AS29" s="1343"/>
      <c r="AT29" s="1343"/>
      <c r="AU29" s="1343"/>
      <c r="AV29" s="1343"/>
      <c r="AW29" s="1343"/>
      <c r="AX29" s="1343"/>
      <c r="AY29" s="1343"/>
      <c r="AZ29" s="1343"/>
      <c r="BA29" s="1329">
        <f>X38*2</f>
        <v>0</v>
      </c>
      <c r="BD29" s="1312"/>
    </row>
    <row r="30" spans="1:56" ht="14.1" customHeight="1">
      <c r="A30" s="1314"/>
      <c r="X30" s="1344"/>
      <c r="Y30" s="1344"/>
      <c r="Z30" s="1344"/>
      <c r="AA30" s="1344"/>
      <c r="AB30" s="1344"/>
      <c r="AC30" s="1344"/>
      <c r="AD30" s="1344"/>
      <c r="AE30" s="1344"/>
      <c r="AF30" s="1344"/>
      <c r="AG30" s="1344"/>
      <c r="AH30" s="1344"/>
      <c r="AI30" s="1344"/>
      <c r="AJ30" s="1344"/>
      <c r="AK30" s="1344"/>
      <c r="AL30" s="1344"/>
      <c r="AM30" s="1344"/>
      <c r="AN30" s="1344"/>
      <c r="AO30" s="1344"/>
      <c r="AP30" s="1344"/>
      <c r="AQ30" s="1344"/>
      <c r="AR30" s="1344"/>
      <c r="AS30" s="1344"/>
      <c r="AT30" s="1344"/>
      <c r="AU30" s="1344"/>
      <c r="AV30" s="1344"/>
      <c r="AW30" s="1344"/>
      <c r="AX30" s="1344"/>
      <c r="AY30" s="1344"/>
      <c r="AZ30" s="1344"/>
      <c r="BD30" s="1312"/>
    </row>
    <row r="31" spans="1:56" ht="14.1" customHeight="1">
      <c r="A31" s="1336" t="s">
        <v>1457</v>
      </c>
      <c r="B31" s="1337"/>
      <c r="C31" s="1337"/>
      <c r="D31" s="1337"/>
      <c r="E31" s="1337"/>
      <c r="F31" s="1337"/>
      <c r="G31" s="1337"/>
      <c r="H31" s="1337"/>
      <c r="I31" s="1337"/>
      <c r="J31" s="1337"/>
      <c r="K31" s="1337"/>
      <c r="L31" s="1345">
        <f>L28</f>
        <v>-2911100.4011414917</v>
      </c>
      <c r="M31" s="1345">
        <f t="shared" ref="M31:AZ31" si="36">M28</f>
        <v>-2953197.5669559715</v>
      </c>
      <c r="N31" s="1345">
        <f t="shared" si="36"/>
        <v>-2995294.7327704513</v>
      </c>
      <c r="O31" s="1345">
        <f t="shared" si="36"/>
        <v>-3037391.8985849312</v>
      </c>
      <c r="P31" s="1345">
        <f t="shared" si="36"/>
        <v>-3079489.064399411</v>
      </c>
      <c r="Q31" s="1345">
        <f t="shared" si="36"/>
        <v>-3121586.2302138908</v>
      </c>
      <c r="R31" s="1345">
        <f t="shared" si="36"/>
        <v>-3163683.3960283706</v>
      </c>
      <c r="S31" s="1345">
        <f t="shared" si="36"/>
        <v>-3205780.5618428504</v>
      </c>
      <c r="T31" s="1345">
        <f t="shared" si="36"/>
        <v>-3247877.7276573302</v>
      </c>
      <c r="U31" s="1345">
        <f t="shared" si="36"/>
        <v>-3289974.89347181</v>
      </c>
      <c r="V31" s="1345">
        <f t="shared" si="36"/>
        <v>-3332072.0592862898</v>
      </c>
      <c r="W31" s="1345">
        <f t="shared" si="36"/>
        <v>-3374169.2251007697</v>
      </c>
      <c r="X31" s="1345">
        <f t="shared" si="36"/>
        <v>-3416266.3909152495</v>
      </c>
      <c r="Y31" s="1345">
        <f t="shared" si="36"/>
        <v>-3416266.3909152532</v>
      </c>
      <c r="Z31" s="1345">
        <f t="shared" si="36"/>
        <v>-3452563.1750170509</v>
      </c>
      <c r="AA31" s="1345">
        <f t="shared" si="36"/>
        <v>-3488859.9591188487</v>
      </c>
      <c r="AB31" s="1345">
        <f t="shared" si="36"/>
        <v>-3525156.7432206464</v>
      </c>
      <c r="AC31" s="1345">
        <f t="shared" si="36"/>
        <v>-3561453.5273224441</v>
      </c>
      <c r="AD31" s="1345">
        <f t="shared" si="36"/>
        <v>-3597750.3114242419</v>
      </c>
      <c r="AE31" s="1345">
        <f t="shared" si="36"/>
        <v>-3634047.0955260396</v>
      </c>
      <c r="AF31" s="1345">
        <f t="shared" si="36"/>
        <v>-3670343.8796278373</v>
      </c>
      <c r="AG31" s="1345">
        <f t="shared" si="36"/>
        <v>-3706640.6637296351</v>
      </c>
      <c r="AH31" s="1345">
        <f t="shared" si="36"/>
        <v>-3742937.4478314328</v>
      </c>
      <c r="AI31" s="1345">
        <f t="shared" si="36"/>
        <v>-3779234.2319332305</v>
      </c>
      <c r="AJ31" s="1345">
        <f t="shared" si="36"/>
        <v>-3815531.0160350283</v>
      </c>
      <c r="AK31" s="1345">
        <f t="shared" si="36"/>
        <v>-3851827.800136826</v>
      </c>
      <c r="AL31" s="1345">
        <f t="shared" si="36"/>
        <v>-3851827.8001368269</v>
      </c>
      <c r="AM31" s="1345">
        <f t="shared" si="36"/>
        <v>-3883985.2384918807</v>
      </c>
      <c r="AN31" s="1345">
        <f t="shared" si="36"/>
        <v>-3916142.6768469345</v>
      </c>
      <c r="AO31" s="1345">
        <f t="shared" si="36"/>
        <v>-3948300.1152019883</v>
      </c>
      <c r="AP31" s="1345">
        <f t="shared" si="36"/>
        <v>-3980457.553557042</v>
      </c>
      <c r="AQ31" s="1345">
        <f t="shared" si="36"/>
        <v>-4012614.9919120958</v>
      </c>
      <c r="AR31" s="1345">
        <f t="shared" si="36"/>
        <v>-4044772.4302671496</v>
      </c>
      <c r="AS31" s="1345">
        <f t="shared" si="36"/>
        <v>-4076929.8686222034</v>
      </c>
      <c r="AT31" s="1345">
        <f t="shared" si="36"/>
        <v>-4109087.3069772571</v>
      </c>
      <c r="AU31" s="1345">
        <f t="shared" si="36"/>
        <v>-4141244.7453323109</v>
      </c>
      <c r="AV31" s="1345">
        <f t="shared" si="36"/>
        <v>-4173402.1836873647</v>
      </c>
      <c r="AW31" s="1345">
        <f t="shared" si="36"/>
        <v>-4205559.6220424185</v>
      </c>
      <c r="AX31" s="1345">
        <f t="shared" si="36"/>
        <v>-4237717.0603974722</v>
      </c>
      <c r="AY31" s="1345">
        <f t="shared" si="36"/>
        <v>-4237717.060397476</v>
      </c>
      <c r="AZ31" s="1345">
        <f t="shared" si="36"/>
        <v>-4237717.060397476</v>
      </c>
      <c r="BD31" s="1312"/>
    </row>
    <row r="32" spans="1:56" ht="14.1" customHeight="1">
      <c r="A32" s="1314"/>
      <c r="L32" s="1329"/>
      <c r="M32" s="1323"/>
      <c r="N32" s="1323"/>
      <c r="O32" s="1323"/>
      <c r="P32" s="1323"/>
      <c r="Q32" s="1323"/>
      <c r="R32" s="1323"/>
      <c r="S32" s="1323"/>
      <c r="T32" s="1323"/>
      <c r="U32" s="1323"/>
      <c r="V32" s="1323"/>
      <c r="W32" s="1323"/>
      <c r="X32" s="1346"/>
      <c r="Y32" s="1346"/>
      <c r="Z32" s="1346"/>
      <c r="AA32" s="1346"/>
      <c r="AB32" s="1346"/>
      <c r="AC32" s="1346"/>
      <c r="AD32" s="1346"/>
      <c r="AE32" s="1346"/>
      <c r="AF32" s="1346"/>
      <c r="AG32" s="1346"/>
      <c r="AH32" s="1346"/>
      <c r="AI32" s="1346"/>
      <c r="AJ32" s="1346"/>
      <c r="AK32" s="1346"/>
      <c r="AM32" s="1346"/>
      <c r="AN32" s="1346"/>
      <c r="AO32" s="1346"/>
      <c r="AP32" s="1346"/>
      <c r="AQ32" s="1346"/>
      <c r="AR32" s="1346"/>
      <c r="AS32" s="1346"/>
      <c r="AT32" s="1346"/>
      <c r="AU32" s="1346"/>
      <c r="AV32" s="1346"/>
      <c r="AW32" s="1346"/>
      <c r="AX32" s="1346"/>
      <c r="BD32" s="1312"/>
    </row>
    <row r="33" spans="1:56" ht="14.1" customHeight="1">
      <c r="A33" s="1306" t="s">
        <v>1434</v>
      </c>
      <c r="B33" s="1307"/>
      <c r="C33" s="1307"/>
      <c r="D33" s="1307"/>
      <c r="E33" s="1307"/>
      <c r="F33" s="1307"/>
      <c r="G33" s="1307"/>
      <c r="H33" s="1307"/>
      <c r="I33" s="1307"/>
      <c r="J33" s="1307"/>
      <c r="K33" s="1307"/>
      <c r="L33" s="1329">
        <f t="shared" ref="L33:Y33" si="37">L31*$T$6</f>
        <v>-244823.54373599944</v>
      </c>
      <c r="M33" s="1329">
        <f t="shared" si="37"/>
        <v>-248363.91538099718</v>
      </c>
      <c r="N33" s="1329">
        <f t="shared" si="37"/>
        <v>-251904.28702599494</v>
      </c>
      <c r="O33" s="1329">
        <f t="shared" si="37"/>
        <v>-255444.65867099271</v>
      </c>
      <c r="P33" s="1329">
        <f t="shared" si="37"/>
        <v>-258985.03031599044</v>
      </c>
      <c r="Q33" s="1329">
        <f t="shared" si="37"/>
        <v>-262525.40196098818</v>
      </c>
      <c r="R33" s="1329">
        <f t="shared" si="37"/>
        <v>-266065.77360598597</v>
      </c>
      <c r="S33" s="1329">
        <f t="shared" si="37"/>
        <v>-269606.14525098371</v>
      </c>
      <c r="T33" s="1329">
        <f t="shared" si="37"/>
        <v>-273146.51689598145</v>
      </c>
      <c r="U33" s="1329">
        <f t="shared" si="37"/>
        <v>-276686.88854097918</v>
      </c>
      <c r="V33" s="1329">
        <f t="shared" si="37"/>
        <v>-280227.26018597698</v>
      </c>
      <c r="W33" s="1329">
        <f t="shared" si="37"/>
        <v>-283767.63183097471</v>
      </c>
      <c r="X33" s="1329">
        <f t="shared" si="37"/>
        <v>-287308.00347597245</v>
      </c>
      <c r="Y33" s="1329">
        <f t="shared" si="37"/>
        <v>-287308.0034759728</v>
      </c>
      <c r="Z33" s="1329">
        <f>Z31*$T$6</f>
        <v>-290360.56301893399</v>
      </c>
      <c r="AA33" s="1329">
        <f t="shared" ref="AA33:AL33" si="38">AA31*$T$6</f>
        <v>-293413.12256189517</v>
      </c>
      <c r="AB33" s="1329">
        <f t="shared" si="38"/>
        <v>-296465.68210485636</v>
      </c>
      <c r="AC33" s="1329">
        <f t="shared" si="38"/>
        <v>-299518.24164781754</v>
      </c>
      <c r="AD33" s="1329">
        <f t="shared" si="38"/>
        <v>-302570.80119077873</v>
      </c>
      <c r="AE33" s="1329">
        <f t="shared" si="38"/>
        <v>-305623.36073373992</v>
      </c>
      <c r="AF33" s="1329">
        <f t="shared" si="38"/>
        <v>-308675.9202767011</v>
      </c>
      <c r="AG33" s="1329">
        <f t="shared" si="38"/>
        <v>-311728.47981966229</v>
      </c>
      <c r="AH33" s="1329">
        <f t="shared" si="38"/>
        <v>-314781.03936262347</v>
      </c>
      <c r="AI33" s="1329">
        <f t="shared" si="38"/>
        <v>-317833.59890558466</v>
      </c>
      <c r="AJ33" s="1329">
        <f t="shared" si="38"/>
        <v>-320886.15844854584</v>
      </c>
      <c r="AK33" s="1329">
        <f>AK31*$T$6</f>
        <v>-323938.71799150703</v>
      </c>
      <c r="AL33" s="1329">
        <f t="shared" si="38"/>
        <v>-323938.71799150715</v>
      </c>
      <c r="AM33" s="1347">
        <f t="shared" ref="AM33:AZ33" si="39">AM31*$U$6</f>
        <v>-703001.32816703035</v>
      </c>
      <c r="AN33" s="1347">
        <f t="shared" si="39"/>
        <v>-708821.82450929517</v>
      </c>
      <c r="AO33" s="1347">
        <f t="shared" si="39"/>
        <v>-714642.32085155987</v>
      </c>
      <c r="AP33" s="1347">
        <f t="shared" si="39"/>
        <v>-720462.81719382457</v>
      </c>
      <c r="AQ33" s="1347">
        <f t="shared" si="39"/>
        <v>-726283.31353608926</v>
      </c>
      <c r="AR33" s="1347">
        <f t="shared" si="39"/>
        <v>-732103.80987835408</v>
      </c>
      <c r="AS33" s="1347">
        <f t="shared" si="39"/>
        <v>-737924.30622061878</v>
      </c>
      <c r="AT33" s="1347">
        <f t="shared" si="39"/>
        <v>-743744.80256288347</v>
      </c>
      <c r="AU33" s="1347">
        <f t="shared" si="39"/>
        <v>-749565.29890514829</v>
      </c>
      <c r="AV33" s="1347">
        <f t="shared" si="39"/>
        <v>-755385.79524741299</v>
      </c>
      <c r="AW33" s="1347">
        <f t="shared" si="39"/>
        <v>-761206.29158967768</v>
      </c>
      <c r="AX33" s="1347">
        <f t="shared" si="39"/>
        <v>-767026.7879319425</v>
      </c>
      <c r="AY33" s="1347">
        <f t="shared" si="39"/>
        <v>-767026.78793194308</v>
      </c>
      <c r="AZ33" s="1347">
        <f t="shared" si="39"/>
        <v>-767026.78793194308</v>
      </c>
      <c r="BD33" s="1312"/>
    </row>
    <row r="34" spans="1:56" ht="14.1" customHeight="1">
      <c r="A34" s="1306" t="s">
        <v>1436</v>
      </c>
      <c r="B34" s="1307"/>
      <c r="C34" s="1307"/>
      <c r="D34" s="1307"/>
      <c r="E34" s="1307"/>
      <c r="F34" s="1307"/>
      <c r="G34" s="1307"/>
      <c r="H34" s="1307"/>
      <c r="I34" s="1307"/>
      <c r="J34" s="1307"/>
      <c r="K34" s="1307"/>
      <c r="L34" s="1329">
        <f t="shared" ref="L34:Y34" si="40">L31*$T$7</f>
        <v>-2666276.8574054926</v>
      </c>
      <c r="M34" s="1329">
        <f t="shared" si="40"/>
        <v>-2704833.6515749744</v>
      </c>
      <c r="N34" s="1329">
        <f t="shared" si="40"/>
        <v>-2743390.4457444567</v>
      </c>
      <c r="O34" s="1329">
        <f t="shared" si="40"/>
        <v>-2781947.2399139386</v>
      </c>
      <c r="P34" s="1329">
        <f t="shared" si="40"/>
        <v>-2820504.0340834209</v>
      </c>
      <c r="Q34" s="1329">
        <f t="shared" si="40"/>
        <v>-2859060.8282529027</v>
      </c>
      <c r="R34" s="1329">
        <f t="shared" si="40"/>
        <v>-2897617.6224223846</v>
      </c>
      <c r="S34" s="1329">
        <f t="shared" si="40"/>
        <v>-2936174.4165918669</v>
      </c>
      <c r="T34" s="1329">
        <f t="shared" si="40"/>
        <v>-2974731.2107613487</v>
      </c>
      <c r="U34" s="1329">
        <f t="shared" si="40"/>
        <v>-3013288.004930831</v>
      </c>
      <c r="V34" s="1329">
        <f t="shared" si="40"/>
        <v>-3051844.7991003129</v>
      </c>
      <c r="W34" s="1329">
        <f t="shared" si="40"/>
        <v>-3090401.5932697952</v>
      </c>
      <c r="X34" s="1329">
        <f t="shared" si="40"/>
        <v>-3128958.387439277</v>
      </c>
      <c r="Y34" s="1329">
        <f t="shared" si="40"/>
        <v>-3128958.3874392807</v>
      </c>
      <c r="Z34" s="1329">
        <f>Z31*$T$7</f>
        <v>-3162202.6119981171</v>
      </c>
      <c r="AA34" s="1329">
        <f t="shared" ref="AA34:AL34" si="41">AA31*$T$7</f>
        <v>-3195446.8365569538</v>
      </c>
      <c r="AB34" s="1329">
        <f t="shared" si="41"/>
        <v>-3228691.0611157902</v>
      </c>
      <c r="AC34" s="1329">
        <f t="shared" si="41"/>
        <v>-3261935.2856746269</v>
      </c>
      <c r="AD34" s="1329">
        <f t="shared" si="41"/>
        <v>-3295179.5102334633</v>
      </c>
      <c r="AE34" s="1329">
        <f t="shared" si="41"/>
        <v>-3328423.7347923</v>
      </c>
      <c r="AF34" s="1329">
        <f t="shared" si="41"/>
        <v>-3361667.9593511363</v>
      </c>
      <c r="AG34" s="1329">
        <f t="shared" si="41"/>
        <v>-3394912.1839099731</v>
      </c>
      <c r="AH34" s="1329">
        <f t="shared" si="41"/>
        <v>-3428156.4084688094</v>
      </c>
      <c r="AI34" s="1329">
        <f t="shared" si="41"/>
        <v>-3461400.6330276462</v>
      </c>
      <c r="AJ34" s="1329">
        <f t="shared" si="41"/>
        <v>-3494644.8575864825</v>
      </c>
      <c r="AK34" s="1329">
        <f t="shared" si="41"/>
        <v>-3527889.0821453193</v>
      </c>
      <c r="AL34" s="1329">
        <f t="shared" si="41"/>
        <v>-3527889.0821453198</v>
      </c>
      <c r="AM34" s="1347">
        <f t="shared" ref="AM34:AZ34" si="42">AM31*$U$7</f>
        <v>-3180983.9103248501</v>
      </c>
      <c r="AN34" s="1347">
        <f t="shared" si="42"/>
        <v>-3207320.8523376393</v>
      </c>
      <c r="AO34" s="1347">
        <f t="shared" si="42"/>
        <v>-3233657.794350428</v>
      </c>
      <c r="AP34" s="1347">
        <f t="shared" si="42"/>
        <v>-3259994.7363632172</v>
      </c>
      <c r="AQ34" s="1347">
        <f t="shared" si="42"/>
        <v>-3286331.6783760064</v>
      </c>
      <c r="AR34" s="1347">
        <f t="shared" si="42"/>
        <v>-3312668.6203887952</v>
      </c>
      <c r="AS34" s="1347">
        <f t="shared" si="42"/>
        <v>-3339005.5624015843</v>
      </c>
      <c r="AT34" s="1347">
        <f t="shared" si="42"/>
        <v>-3365342.5044143735</v>
      </c>
      <c r="AU34" s="1347">
        <f t="shared" si="42"/>
        <v>-3391679.4464271623</v>
      </c>
      <c r="AV34" s="1347">
        <f t="shared" si="42"/>
        <v>-3418016.3884399515</v>
      </c>
      <c r="AW34" s="1347">
        <f t="shared" si="42"/>
        <v>-3444353.3304527407</v>
      </c>
      <c r="AX34" s="1347">
        <f t="shared" si="42"/>
        <v>-3470690.2724655294</v>
      </c>
      <c r="AY34" s="1347">
        <f t="shared" si="42"/>
        <v>-3470690.2724655326</v>
      </c>
      <c r="AZ34" s="1347">
        <f t="shared" si="42"/>
        <v>-3470690.2724655326</v>
      </c>
      <c r="BD34" s="1312"/>
    </row>
    <row r="35" spans="1:56" ht="14.1" customHeight="1">
      <c r="A35" s="1314"/>
      <c r="L35" s="1329"/>
      <c r="M35" s="1323"/>
      <c r="N35" s="1323"/>
      <c r="O35" s="1323"/>
      <c r="P35" s="1323"/>
      <c r="Q35" s="1323"/>
      <c r="R35" s="1323"/>
      <c r="S35" s="1323"/>
      <c r="T35" s="1323"/>
      <c r="U35" s="1323"/>
      <c r="V35" s="1323"/>
      <c r="W35" s="1323"/>
      <c r="X35" s="1346"/>
      <c r="Y35" s="1346"/>
      <c r="Z35" s="1346"/>
      <c r="AA35" s="1346"/>
      <c r="AB35" s="1346"/>
      <c r="AC35" s="1346"/>
      <c r="AD35" s="1346"/>
      <c r="AE35" s="1346"/>
      <c r="AF35" s="1346"/>
      <c r="AG35" s="1346"/>
      <c r="AH35" s="1346"/>
      <c r="AI35" s="1346"/>
      <c r="AJ35" s="1346"/>
      <c r="AK35" s="1346"/>
      <c r="AM35" s="1346"/>
      <c r="AN35" s="1346"/>
      <c r="AO35" s="1346"/>
      <c r="AP35" s="1346"/>
      <c r="AQ35" s="1346"/>
      <c r="AR35" s="1346"/>
      <c r="AS35" s="1346"/>
      <c r="AT35" s="1346"/>
      <c r="AU35" s="1346"/>
      <c r="AV35" s="1346"/>
      <c r="AW35" s="1346"/>
      <c r="AX35" s="1346"/>
      <c r="BD35" s="1312"/>
    </row>
    <row r="36" spans="1:56" ht="14.1" customHeight="1">
      <c r="A36" s="1348" t="s">
        <v>1458</v>
      </c>
      <c r="B36" s="1349"/>
      <c r="C36" s="1349"/>
      <c r="D36" s="1349"/>
      <c r="E36" s="1349"/>
      <c r="F36" s="1349"/>
      <c r="G36" s="1349"/>
      <c r="H36" s="1349"/>
      <c r="I36" s="1349"/>
      <c r="J36" s="1349"/>
      <c r="K36" s="1349"/>
      <c r="L36" s="1329"/>
      <c r="M36" s="1323"/>
      <c r="N36" s="1323"/>
      <c r="O36" s="1323"/>
      <c r="P36" s="1323"/>
      <c r="Q36" s="1323"/>
      <c r="R36" s="1323"/>
      <c r="S36" s="1323"/>
      <c r="T36" s="1323"/>
      <c r="U36" s="1323"/>
      <c r="V36" s="1323"/>
      <c r="W36" s="1323"/>
      <c r="X36" s="1350">
        <f>SUM(L31:X31)/13</f>
        <v>-3163683.3960283706</v>
      </c>
      <c r="Y36" s="1350"/>
      <c r="Z36" s="1350"/>
      <c r="AA36" s="1350"/>
      <c r="AB36" s="1350"/>
      <c r="AC36" s="1350"/>
      <c r="AD36" s="1350"/>
      <c r="AE36" s="1350"/>
      <c r="AF36" s="1350"/>
      <c r="AG36" s="1350"/>
      <c r="AH36" s="1350"/>
      <c r="AI36" s="1350"/>
      <c r="AJ36" s="1350"/>
      <c r="AK36" s="1350">
        <f>SUM(Y31:AK31)/13</f>
        <v>-3634047.0955260391</v>
      </c>
      <c r="AM36" s="1350"/>
      <c r="AN36" s="1350"/>
      <c r="AO36" s="1350"/>
      <c r="AP36" s="1350"/>
      <c r="AQ36" s="1350"/>
      <c r="AR36" s="1350"/>
      <c r="AS36" s="1350"/>
      <c r="AT36" s="1350"/>
      <c r="AU36" s="1350"/>
      <c r="AV36" s="1350"/>
      <c r="AW36" s="1350"/>
      <c r="AX36" s="1350">
        <f>SUM(AL31:AX31)/13</f>
        <v>-4044772.4302671496</v>
      </c>
      <c r="BD36" s="1312"/>
    </row>
    <row r="37" spans="1:56" ht="14.1" customHeight="1">
      <c r="A37" s="1314" t="s">
        <v>1459</v>
      </c>
      <c r="L37" s="1329"/>
      <c r="M37" s="1323"/>
      <c r="N37" s="1323"/>
      <c r="O37" s="1323"/>
      <c r="P37" s="1323"/>
      <c r="Q37" s="1323"/>
      <c r="R37" s="1323"/>
      <c r="S37" s="1323"/>
      <c r="T37" s="1323"/>
      <c r="U37" s="1323"/>
      <c r="V37" s="1323"/>
      <c r="W37" s="1323"/>
      <c r="X37" s="1350">
        <f>SUM(L28:X28)/13</f>
        <v>-3163683.3960283706</v>
      </c>
      <c r="Y37" s="1350"/>
      <c r="Z37" s="1350"/>
      <c r="AA37" s="1350"/>
      <c r="AB37" s="1350"/>
      <c r="AC37" s="1350"/>
      <c r="AD37" s="1350"/>
      <c r="AE37" s="1350"/>
      <c r="AF37" s="1350"/>
      <c r="AG37" s="1350"/>
      <c r="AH37" s="1350"/>
      <c r="AI37" s="1350"/>
      <c r="AJ37" s="1350"/>
      <c r="AK37" s="1350">
        <f>SUM(Y28:AK28)/13</f>
        <v>-3634047.0955260391</v>
      </c>
      <c r="AM37" s="1350"/>
      <c r="AN37" s="1350"/>
      <c r="AO37" s="1350"/>
      <c r="AP37" s="1350"/>
      <c r="AQ37" s="1350"/>
      <c r="AR37" s="1350"/>
      <c r="AS37" s="1350"/>
      <c r="AT37" s="1350"/>
      <c r="AU37" s="1350"/>
      <c r="AV37" s="1350"/>
      <c r="AW37" s="1350"/>
      <c r="AX37" s="1350">
        <f>SUM(AL28:AX28)/13</f>
        <v>-4044772.4302671496</v>
      </c>
      <c r="BD37" s="1312"/>
    </row>
    <row r="38" spans="1:56" ht="14.1" customHeight="1">
      <c r="A38" s="1314" t="s">
        <v>1460</v>
      </c>
      <c r="X38" s="1351"/>
      <c r="Y38" s="1329"/>
      <c r="Z38" s="1329"/>
      <c r="AA38" s="1329"/>
      <c r="AB38" s="1329"/>
      <c r="AC38" s="1329"/>
      <c r="AD38" s="1329"/>
      <c r="AE38" s="1329"/>
      <c r="AF38" s="1329"/>
      <c r="AG38" s="1329"/>
      <c r="AH38" s="1329"/>
      <c r="AI38" s="1329"/>
      <c r="AJ38" s="1329"/>
      <c r="AK38" s="1351"/>
      <c r="AM38" s="1329"/>
      <c r="AN38" s="1329"/>
      <c r="AO38" s="1329"/>
      <c r="AP38" s="1329"/>
      <c r="AQ38" s="1329"/>
      <c r="AR38" s="1329"/>
      <c r="AS38" s="1329"/>
      <c r="AT38" s="1329"/>
      <c r="AU38" s="1329"/>
      <c r="AV38" s="1329"/>
      <c r="AW38" s="1329"/>
      <c r="AX38" s="1351"/>
      <c r="BD38" s="1312"/>
    </row>
    <row r="39" spans="1:56" ht="14.1" customHeight="1">
      <c r="A39" s="1352" t="s">
        <v>1461</v>
      </c>
      <c r="B39" s="1353"/>
      <c r="C39" s="1353"/>
      <c r="D39" s="1353"/>
      <c r="E39" s="1353"/>
      <c r="F39" s="1353"/>
      <c r="G39" s="1353"/>
      <c r="H39" s="1353"/>
      <c r="I39" s="1353"/>
      <c r="J39" s="1353"/>
      <c r="K39" s="1353"/>
      <c r="X39" s="1350">
        <f>X38+X37</f>
        <v>-3163683.3960283706</v>
      </c>
      <c r="Y39" s="1350"/>
      <c r="Z39" s="1350"/>
      <c r="AA39" s="1350"/>
      <c r="AB39" s="1350"/>
      <c r="AC39" s="1350"/>
      <c r="AD39" s="1350"/>
      <c r="AE39" s="1350"/>
      <c r="AF39" s="1350"/>
      <c r="AG39" s="1350"/>
      <c r="AH39" s="1350"/>
      <c r="AI39" s="1350"/>
      <c r="AJ39" s="1350"/>
      <c r="AK39" s="1350">
        <f>AK38+AK37</f>
        <v>-3634047.0955260391</v>
      </c>
      <c r="AM39" s="1350"/>
      <c r="AN39" s="1350"/>
      <c r="AO39" s="1350"/>
      <c r="AP39" s="1350"/>
      <c r="AQ39" s="1350"/>
      <c r="AR39" s="1350"/>
      <c r="AS39" s="1350"/>
      <c r="AT39" s="1350"/>
      <c r="AU39" s="1350"/>
      <c r="AV39" s="1350"/>
      <c r="AW39" s="1350"/>
      <c r="AX39" s="1350">
        <f>AX38+AX37</f>
        <v>-4044772.4302671496</v>
      </c>
      <c r="BD39" s="1312"/>
    </row>
    <row r="40" spans="1:56" ht="14.1" customHeight="1">
      <c r="A40" s="1352" t="s">
        <v>1462</v>
      </c>
      <c r="B40" s="1353"/>
      <c r="C40" s="1353"/>
      <c r="D40" s="1353"/>
      <c r="E40" s="1353"/>
      <c r="F40" s="1353"/>
      <c r="G40" s="1353"/>
      <c r="H40" s="1353"/>
      <c r="I40" s="1353"/>
      <c r="J40" s="1353"/>
      <c r="K40" s="1353"/>
      <c r="X40" s="1354">
        <v>0</v>
      </c>
      <c r="Y40" s="1350"/>
      <c r="Z40" s="1350"/>
      <c r="AA40" s="1350"/>
      <c r="AB40" s="1350"/>
      <c r="AC40" s="1350"/>
      <c r="AD40" s="1350"/>
      <c r="AE40" s="1350"/>
      <c r="AF40" s="1350"/>
      <c r="AG40" s="1350"/>
      <c r="AH40" s="1350"/>
      <c r="AI40" s="1350"/>
      <c r="AJ40" s="1350"/>
      <c r="AK40" s="1354">
        <v>0</v>
      </c>
      <c r="AM40" s="1350"/>
      <c r="AN40" s="1350"/>
      <c r="AO40" s="1350"/>
      <c r="AP40" s="1350"/>
      <c r="AQ40" s="1350"/>
      <c r="AR40" s="1350"/>
      <c r="AS40" s="1350"/>
      <c r="AT40" s="1350"/>
      <c r="AU40" s="1350"/>
      <c r="AV40" s="1350"/>
      <c r="AW40" s="1350"/>
      <c r="AX40" s="1354">
        <v>0</v>
      </c>
      <c r="AZ40" s="1329"/>
      <c r="BD40" s="1312"/>
    </row>
    <row r="41" spans="1:56" ht="14.1" customHeight="1">
      <c r="A41" s="1314" t="s">
        <v>1463</v>
      </c>
      <c r="L41" s="1329"/>
      <c r="M41" s="1323"/>
      <c r="N41" s="1323"/>
      <c r="O41" s="1323"/>
      <c r="P41" s="1323"/>
      <c r="Q41" s="1323"/>
      <c r="R41" s="1323"/>
      <c r="S41" s="1323"/>
      <c r="T41" s="1323"/>
      <c r="U41" s="1323"/>
      <c r="V41" s="1323"/>
      <c r="W41" s="1323"/>
      <c r="X41" s="1342">
        <f>+X40+X39</f>
        <v>-3163683.3960283706</v>
      </c>
      <c r="Y41" s="1342"/>
      <c r="Z41" s="1342"/>
      <c r="AA41" s="1342"/>
      <c r="AB41" s="1342"/>
      <c r="AC41" s="1342"/>
      <c r="AD41" s="1342"/>
      <c r="AE41" s="1342"/>
      <c r="AF41" s="1342"/>
      <c r="AG41" s="1342"/>
      <c r="AH41" s="1342"/>
      <c r="AI41" s="1342"/>
      <c r="AJ41" s="1342"/>
      <c r="AK41" s="1342">
        <f>+AK40+AK39</f>
        <v>-3634047.0955260391</v>
      </c>
      <c r="AM41" s="1342"/>
      <c r="AN41" s="1342"/>
      <c r="AO41" s="1342"/>
      <c r="AP41" s="1342"/>
      <c r="AQ41" s="1342"/>
      <c r="AR41" s="1342"/>
      <c r="AS41" s="1342"/>
      <c r="AT41" s="1342"/>
      <c r="AU41" s="1342"/>
      <c r="AV41" s="1342"/>
      <c r="AW41" s="1342"/>
      <c r="AX41" s="1342">
        <f>+AX40+AX39</f>
        <v>-4044772.4302671496</v>
      </c>
      <c r="BD41" s="1312"/>
    </row>
    <row r="42" spans="1:56" ht="14.1" customHeight="1" thickBot="1">
      <c r="A42" s="1355"/>
      <c r="B42" s="1356"/>
      <c r="C42" s="1356"/>
      <c r="D42" s="1356"/>
      <c r="E42" s="1356"/>
      <c r="F42" s="1356"/>
      <c r="G42" s="1356"/>
      <c r="H42" s="1356"/>
      <c r="I42" s="1356"/>
      <c r="J42" s="1356"/>
      <c r="K42" s="1356"/>
      <c r="L42" s="1357"/>
      <c r="M42" s="1358"/>
      <c r="N42" s="1358"/>
      <c r="O42" s="1358"/>
      <c r="P42" s="1358"/>
      <c r="Q42" s="1358"/>
      <c r="R42" s="1358"/>
      <c r="S42" s="1358"/>
      <c r="T42" s="1358"/>
      <c r="U42" s="1358"/>
      <c r="V42" s="1358"/>
      <c r="W42" s="1358"/>
      <c r="X42" s="1358"/>
      <c r="Y42" s="1358"/>
      <c r="Z42" s="1358"/>
      <c r="AA42" s="1358"/>
      <c r="AB42" s="1358"/>
      <c r="AC42" s="1358"/>
      <c r="AD42" s="1358"/>
      <c r="AE42" s="1358"/>
      <c r="AF42" s="1358"/>
      <c r="AG42" s="1358"/>
      <c r="AH42" s="1358"/>
      <c r="AI42" s="1358"/>
      <c r="AJ42" s="1358"/>
      <c r="AK42" s="1358"/>
      <c r="AL42" s="1356"/>
      <c r="AM42" s="1358"/>
      <c r="AN42" s="1358"/>
      <c r="AO42" s="1358"/>
      <c r="AP42" s="1358"/>
      <c r="AQ42" s="1358"/>
      <c r="AR42" s="1358"/>
      <c r="AS42" s="1358"/>
      <c r="AT42" s="1358"/>
      <c r="AU42" s="1358"/>
      <c r="AV42" s="1358"/>
      <c r="AW42" s="1358"/>
      <c r="AX42" s="1358"/>
      <c r="AY42" s="1356"/>
      <c r="AZ42" s="1356"/>
      <c r="BA42" s="1356"/>
      <c r="BB42" s="1356"/>
      <c r="BC42" s="1356"/>
      <c r="BD42" s="1359"/>
    </row>
    <row r="43" spans="1:56" ht="14.1" customHeight="1">
      <c r="L43" s="1329"/>
      <c r="M43" s="1323"/>
      <c r="N43" s="1323"/>
      <c r="O43" s="1323"/>
      <c r="P43" s="1323"/>
      <c r="Q43" s="1323"/>
      <c r="R43" s="1323"/>
      <c r="S43" s="1323"/>
      <c r="T43" s="1323"/>
      <c r="U43" s="1323"/>
      <c r="V43" s="1323"/>
      <c r="W43" s="1323"/>
      <c r="X43" s="1323"/>
      <c r="Y43" s="1323"/>
      <c r="Z43" s="1323"/>
      <c r="AA43" s="1323"/>
      <c r="AB43" s="1323"/>
      <c r="AC43" s="1323"/>
      <c r="AD43" s="1323"/>
      <c r="AE43" s="1323"/>
      <c r="AF43" s="1323"/>
      <c r="AG43" s="1323"/>
      <c r="AH43" s="1323"/>
      <c r="AI43" s="1323"/>
      <c r="AJ43" s="1323"/>
      <c r="AK43" s="1323"/>
      <c r="AM43" s="1323"/>
      <c r="AN43" s="1323"/>
      <c r="AO43" s="1323"/>
      <c r="AP43" s="1323"/>
      <c r="AQ43" s="1323"/>
      <c r="AR43" s="1323"/>
      <c r="AS43" s="1323"/>
      <c r="AT43" s="1323"/>
      <c r="AU43" s="1323"/>
      <c r="AV43" s="1323"/>
      <c r="AW43" s="1323"/>
      <c r="AX43" s="1323"/>
    </row>
    <row r="44" spans="1:56" ht="14.1" customHeight="1">
      <c r="L44" s="1329"/>
      <c r="M44" s="1323"/>
      <c r="N44" s="1323"/>
      <c r="O44" s="1323"/>
      <c r="P44" s="1323"/>
      <c r="Q44" s="1323"/>
      <c r="R44" s="1323"/>
      <c r="S44" s="1323"/>
      <c r="T44" s="1323"/>
      <c r="U44" s="1323"/>
      <c r="V44" s="1323"/>
      <c r="W44" s="1323"/>
      <c r="X44" s="1323"/>
      <c r="Y44" s="1323"/>
      <c r="Z44" s="1323"/>
      <c r="AA44" s="1323"/>
      <c r="AB44" s="1323"/>
      <c r="AC44" s="1323"/>
      <c r="AD44" s="1323"/>
      <c r="AE44" s="1323"/>
      <c r="AF44" s="1323"/>
      <c r="AG44" s="1323"/>
      <c r="AH44" s="1323"/>
      <c r="AI44" s="1323"/>
      <c r="AJ44" s="1323"/>
      <c r="AK44" s="1323"/>
      <c r="AM44" s="1323"/>
      <c r="AN44" s="1323"/>
      <c r="AO44" s="1323"/>
      <c r="AP44" s="1323"/>
      <c r="AQ44" s="1323"/>
      <c r="AR44" s="1323"/>
      <c r="AS44" s="1323"/>
      <c r="AT44" s="1323"/>
      <c r="AU44" s="1323"/>
      <c r="AV44" s="1323"/>
      <c r="AW44" s="1323"/>
      <c r="AX44" s="1323"/>
    </row>
    <row r="45" spans="1:56" ht="14.1" customHeight="1" thickBot="1">
      <c r="L45" s="1329"/>
      <c r="M45" s="1323"/>
      <c r="N45" s="1323"/>
      <c r="O45" s="1323"/>
      <c r="P45" s="1323"/>
      <c r="Q45" s="1323"/>
      <c r="R45" s="1323"/>
      <c r="S45" s="1323"/>
      <c r="T45" s="1323"/>
      <c r="U45" s="1323"/>
      <c r="V45" s="1323"/>
      <c r="W45" s="1323"/>
      <c r="X45" s="1323"/>
      <c r="Y45" s="1323"/>
      <c r="Z45" s="1323"/>
      <c r="AA45" s="1323"/>
      <c r="AB45" s="1323"/>
      <c r="AC45" s="1323"/>
      <c r="AD45" s="1323"/>
      <c r="AE45" s="1323"/>
      <c r="AF45" s="1323"/>
      <c r="AG45" s="1323"/>
      <c r="AH45" s="1323"/>
      <c r="AI45" s="1323"/>
      <c r="AJ45" s="1323"/>
      <c r="AK45" s="1323"/>
      <c r="AM45" s="1323"/>
      <c r="AN45" s="1323"/>
      <c r="AO45" s="1323"/>
      <c r="AP45" s="1323"/>
      <c r="AQ45" s="1323"/>
      <c r="AR45" s="1323"/>
      <c r="AS45" s="1323"/>
      <c r="AT45" s="1323"/>
      <c r="AU45" s="1323"/>
      <c r="AV45" s="1323"/>
      <c r="AW45" s="1323"/>
      <c r="AX45" s="1323"/>
    </row>
    <row r="46" spans="1:56" ht="14.1" customHeight="1">
      <c r="A46" s="1301" t="s">
        <v>1464</v>
      </c>
      <c r="B46" s="1302"/>
      <c r="C46" s="1302"/>
      <c r="D46" s="1302"/>
      <c r="E46" s="1302"/>
      <c r="F46" s="1302"/>
      <c r="G46" s="1302"/>
      <c r="H46" s="1302"/>
      <c r="I46" s="1302"/>
      <c r="J46" s="1302"/>
      <c r="K46" s="1302"/>
      <c r="L46" s="1304"/>
      <c r="M46" s="1360"/>
      <c r="N46" s="1360"/>
      <c r="O46" s="1360"/>
      <c r="P46" s="1360"/>
      <c r="Q46" s="1360"/>
      <c r="R46" s="1360"/>
      <c r="S46" s="1360"/>
      <c r="T46" s="1360"/>
      <c r="U46" s="1360"/>
      <c r="V46" s="1360"/>
      <c r="W46" s="1360"/>
      <c r="X46" s="1360"/>
      <c r="Y46" s="1360"/>
      <c r="Z46" s="1360"/>
      <c r="AA46" s="1360"/>
      <c r="AB46" s="1360"/>
      <c r="AC46" s="1360"/>
      <c r="AD46" s="1360"/>
      <c r="AE46" s="1360"/>
      <c r="AF46" s="1360"/>
      <c r="AG46" s="1360"/>
      <c r="AH46" s="1360"/>
      <c r="AI46" s="1360"/>
      <c r="AJ46" s="1360"/>
      <c r="AK46" s="1360"/>
      <c r="AL46" s="1360"/>
      <c r="AM46" s="1360"/>
      <c r="AN46" s="1360"/>
      <c r="AO46" s="1360"/>
      <c r="AP46" s="1360"/>
      <c r="AQ46" s="1360"/>
      <c r="AR46" s="1360"/>
      <c r="AS46" s="1360"/>
      <c r="AT46" s="1360"/>
      <c r="AU46" s="1360"/>
      <c r="AV46" s="1360"/>
      <c r="AW46" s="1360"/>
      <c r="AX46" s="1360"/>
      <c r="AY46" s="1360"/>
      <c r="AZ46" s="1304"/>
      <c r="BA46" s="1304"/>
      <c r="BB46" s="1304"/>
      <c r="BC46" s="1304"/>
      <c r="BD46" s="1305"/>
    </row>
    <row r="47" spans="1:56" ht="14.1" customHeight="1">
      <c r="A47" s="1314"/>
      <c r="C47" s="1361">
        <v>116058504.18000001</v>
      </c>
      <c r="D47" s="1299" t="s">
        <v>1465</v>
      </c>
      <c r="L47" s="1299">
        <v>13</v>
      </c>
      <c r="M47" s="1315">
        <v>15</v>
      </c>
      <c r="N47" s="1315">
        <f t="shared" ref="N47:X47" si="43">M47+1</f>
        <v>16</v>
      </c>
      <c r="O47" s="1315">
        <f t="shared" si="43"/>
        <v>17</v>
      </c>
      <c r="P47" s="1315">
        <f t="shared" si="43"/>
        <v>18</v>
      </c>
      <c r="Q47" s="1315">
        <f t="shared" si="43"/>
        <v>19</v>
      </c>
      <c r="R47" s="1315">
        <f t="shared" si="43"/>
        <v>20</v>
      </c>
      <c r="S47" s="1315">
        <f t="shared" si="43"/>
        <v>21</v>
      </c>
      <c r="T47" s="1315">
        <f t="shared" si="43"/>
        <v>22</v>
      </c>
      <c r="U47" s="1315">
        <f t="shared" si="43"/>
        <v>23</v>
      </c>
      <c r="V47" s="1315">
        <f t="shared" si="43"/>
        <v>24</v>
      </c>
      <c r="W47" s="1315">
        <f t="shared" si="43"/>
        <v>25</v>
      </c>
      <c r="X47" s="1315">
        <f t="shared" si="43"/>
        <v>26</v>
      </c>
      <c r="Y47" s="1315"/>
      <c r="Z47" s="1315"/>
      <c r="AA47" s="1315"/>
      <c r="AB47" s="1315"/>
      <c r="AC47" s="1315"/>
      <c r="AD47" s="1315"/>
      <c r="AE47" s="1315"/>
      <c r="AF47" s="1315"/>
      <c r="AG47" s="1315"/>
      <c r="AH47" s="1315"/>
      <c r="AI47" s="1315"/>
      <c r="AJ47" s="1315"/>
      <c r="AK47" s="1315"/>
      <c r="AM47" s="1315"/>
      <c r="AN47" s="1315"/>
      <c r="AO47" s="1315"/>
      <c r="AP47" s="1315"/>
      <c r="AQ47" s="1315"/>
      <c r="AR47" s="1315"/>
      <c r="AS47" s="1315"/>
      <c r="AT47" s="1315"/>
      <c r="AU47" s="1315"/>
      <c r="AV47" s="1315"/>
      <c r="AW47" s="1315"/>
      <c r="AX47" s="1315"/>
      <c r="BD47" s="1312"/>
    </row>
    <row r="48" spans="1:56" ht="14.1" customHeight="1">
      <c r="A48" s="1316" t="s">
        <v>1437</v>
      </c>
      <c r="B48" s="1317">
        <v>44286</v>
      </c>
      <c r="C48" s="1317">
        <f>B48+30</f>
        <v>44316</v>
      </c>
      <c r="D48" s="1317">
        <f>C48+30</f>
        <v>44346</v>
      </c>
      <c r="E48" s="1317">
        <f t="shared" ref="E48:K48" si="44">D48+30</f>
        <v>44376</v>
      </c>
      <c r="F48" s="1317">
        <f t="shared" si="44"/>
        <v>44406</v>
      </c>
      <c r="G48" s="1317">
        <f t="shared" si="44"/>
        <v>44436</v>
      </c>
      <c r="H48" s="1317">
        <f t="shared" si="44"/>
        <v>44466</v>
      </c>
      <c r="I48" s="1317">
        <f t="shared" si="44"/>
        <v>44496</v>
      </c>
      <c r="J48" s="1317">
        <f t="shared" si="44"/>
        <v>44526</v>
      </c>
      <c r="K48" s="1317">
        <f t="shared" si="44"/>
        <v>44556</v>
      </c>
      <c r="L48" s="1317">
        <v>44561</v>
      </c>
      <c r="M48" s="1317">
        <f>L48+30</f>
        <v>44591</v>
      </c>
      <c r="N48" s="1317">
        <f t="shared" ref="N48:X48" si="45">M48+30</f>
        <v>44621</v>
      </c>
      <c r="O48" s="1317">
        <f t="shared" si="45"/>
        <v>44651</v>
      </c>
      <c r="P48" s="1317">
        <f t="shared" si="45"/>
        <v>44681</v>
      </c>
      <c r="Q48" s="1317">
        <f t="shared" si="45"/>
        <v>44711</v>
      </c>
      <c r="R48" s="1317">
        <f t="shared" si="45"/>
        <v>44741</v>
      </c>
      <c r="S48" s="1317">
        <f t="shared" si="45"/>
        <v>44771</v>
      </c>
      <c r="T48" s="1317">
        <f t="shared" si="45"/>
        <v>44801</v>
      </c>
      <c r="U48" s="1317">
        <f t="shared" si="45"/>
        <v>44831</v>
      </c>
      <c r="V48" s="1317">
        <f t="shared" si="45"/>
        <v>44861</v>
      </c>
      <c r="W48" s="1317">
        <f t="shared" si="45"/>
        <v>44891</v>
      </c>
      <c r="X48" s="1317">
        <f t="shared" si="45"/>
        <v>44921</v>
      </c>
      <c r="Y48" s="1317" t="s">
        <v>1439</v>
      </c>
      <c r="Z48" s="1317">
        <f>X48+30</f>
        <v>44951</v>
      </c>
      <c r="AA48" s="1317">
        <f>Z48+30</f>
        <v>44981</v>
      </c>
      <c r="AB48" s="1317">
        <f t="shared" ref="AB48:AK48" si="46">AA48+30</f>
        <v>45011</v>
      </c>
      <c r="AC48" s="1317">
        <f t="shared" si="46"/>
        <v>45041</v>
      </c>
      <c r="AD48" s="1317">
        <f t="shared" si="46"/>
        <v>45071</v>
      </c>
      <c r="AE48" s="1317">
        <f t="shared" si="46"/>
        <v>45101</v>
      </c>
      <c r="AF48" s="1317">
        <f t="shared" si="46"/>
        <v>45131</v>
      </c>
      <c r="AG48" s="1317">
        <f t="shared" si="46"/>
        <v>45161</v>
      </c>
      <c r="AH48" s="1317">
        <f t="shared" si="46"/>
        <v>45191</v>
      </c>
      <c r="AI48" s="1317">
        <f t="shared" si="46"/>
        <v>45221</v>
      </c>
      <c r="AJ48" s="1317">
        <f t="shared" si="46"/>
        <v>45251</v>
      </c>
      <c r="AK48" s="1317">
        <f t="shared" si="46"/>
        <v>45281</v>
      </c>
      <c r="AL48" s="1317" t="s">
        <v>1440</v>
      </c>
      <c r="AM48" s="1317">
        <f>AK48+30</f>
        <v>45311</v>
      </c>
      <c r="AN48" s="1317">
        <f>AM48+30</f>
        <v>45341</v>
      </c>
      <c r="AO48" s="1317">
        <f t="shared" ref="AO48:AX48" si="47">AN48+30</f>
        <v>45371</v>
      </c>
      <c r="AP48" s="1317">
        <f t="shared" si="47"/>
        <v>45401</v>
      </c>
      <c r="AQ48" s="1317">
        <f t="shared" si="47"/>
        <v>45431</v>
      </c>
      <c r="AR48" s="1317">
        <f t="shared" si="47"/>
        <v>45461</v>
      </c>
      <c r="AS48" s="1317">
        <f t="shared" si="47"/>
        <v>45491</v>
      </c>
      <c r="AT48" s="1317">
        <f t="shared" si="47"/>
        <v>45521</v>
      </c>
      <c r="AU48" s="1317">
        <f t="shared" si="47"/>
        <v>45551</v>
      </c>
      <c r="AV48" s="1317">
        <f t="shared" si="47"/>
        <v>45581</v>
      </c>
      <c r="AW48" s="1317">
        <f t="shared" si="47"/>
        <v>45611</v>
      </c>
      <c r="AX48" s="1317">
        <f t="shared" si="47"/>
        <v>45641</v>
      </c>
      <c r="AY48" s="1317" t="s">
        <v>1440</v>
      </c>
      <c r="AZ48" s="1317" t="s">
        <v>1442</v>
      </c>
      <c r="BD48" s="1312"/>
    </row>
    <row r="49" spans="1:56" ht="14.1" customHeight="1">
      <c r="A49" s="1319" t="s">
        <v>1443</v>
      </c>
      <c r="B49" s="1320"/>
      <c r="C49" s="1320"/>
      <c r="D49" s="1320"/>
      <c r="E49" s="1320"/>
      <c r="F49" s="1320"/>
      <c r="G49" s="1320"/>
      <c r="H49" s="1320"/>
      <c r="I49" s="1320"/>
      <c r="J49" s="1320"/>
      <c r="K49" s="1320"/>
      <c r="L49" s="1321"/>
      <c r="M49" s="1321"/>
      <c r="BD49" s="1312"/>
    </row>
    <row r="50" spans="1:56" ht="14.1" customHeight="1">
      <c r="A50" s="1322" t="s">
        <v>1444</v>
      </c>
      <c r="B50" s="1362">
        <v>0</v>
      </c>
      <c r="C50" s="1362">
        <v>0</v>
      </c>
      <c r="D50" s="1362">
        <v>385329</v>
      </c>
      <c r="E50" s="1362">
        <v>195082</v>
      </c>
      <c r="F50" s="1362">
        <v>215721</v>
      </c>
      <c r="G50" s="1362">
        <v>212186</v>
      </c>
      <c r="H50" s="1362">
        <v>214599</v>
      </c>
      <c r="I50" s="1362">
        <v>214976</v>
      </c>
      <c r="J50" s="1362">
        <v>214881</v>
      </c>
      <c r="K50" s="1362">
        <v>216032</v>
      </c>
      <c r="L50" s="1323">
        <f>SUM(C50:K50)</f>
        <v>1868806</v>
      </c>
      <c r="M50" s="1363">
        <v>222116</v>
      </c>
      <c r="N50" s="1363">
        <v>220549</v>
      </c>
      <c r="O50" s="1363">
        <v>220535</v>
      </c>
      <c r="P50" s="1363">
        <v>220504</v>
      </c>
      <c r="Q50" s="1363">
        <v>208492</v>
      </c>
      <c r="R50" s="1363">
        <v>193140</v>
      </c>
      <c r="S50" s="1363">
        <v>189167</v>
      </c>
      <c r="T50" s="1363">
        <v>189155</v>
      </c>
      <c r="U50" s="1323">
        <v>186693.44704091668</v>
      </c>
      <c r="V50" s="1323">
        <v>186693.44704091668</v>
      </c>
      <c r="W50" s="1323">
        <v>199412.70173091668</v>
      </c>
      <c r="X50" s="1323">
        <v>199412.70173091668</v>
      </c>
      <c r="Y50" s="1323">
        <f>SUM(L50:X50)</f>
        <v>4304676.2975436673</v>
      </c>
      <c r="Z50" s="1323">
        <v>199412.70173091668</v>
      </c>
      <c r="AA50" s="1323">
        <v>199412.70173091668</v>
      </c>
      <c r="AB50" s="1323">
        <v>215950.09988526374</v>
      </c>
      <c r="AC50" s="1323">
        <v>215950.09988526374</v>
      </c>
      <c r="AD50" s="1323">
        <v>215950.09988526374</v>
      </c>
      <c r="AE50" s="1323">
        <v>215950.09988526374</v>
      </c>
      <c r="AF50" s="1323">
        <v>215950.09988526374</v>
      </c>
      <c r="AG50" s="1323">
        <v>215950.09988526374</v>
      </c>
      <c r="AH50" s="1323">
        <v>215950.09988526374</v>
      </c>
      <c r="AI50" s="1323">
        <v>215950.09988526374</v>
      </c>
      <c r="AJ50" s="1323">
        <v>215950.09988526374</v>
      </c>
      <c r="AK50" s="1323">
        <v>217924.24280227729</v>
      </c>
      <c r="AL50" s="1323">
        <f t="shared" ref="AL50:AL51" si="48">SUM(Y50:AK50)</f>
        <v>6864976.8427751483</v>
      </c>
      <c r="AM50" s="1323">
        <v>194122.33333333334</v>
      </c>
      <c r="AN50" s="1323">
        <v>194122.33333333334</v>
      </c>
      <c r="AO50" s="1323">
        <v>194122.33333333334</v>
      </c>
      <c r="AP50" s="1323">
        <v>194122.33333333334</v>
      </c>
      <c r="AQ50" s="1323">
        <v>194122.33333333334</v>
      </c>
      <c r="AR50" s="1323">
        <v>194122.33333333334</v>
      </c>
      <c r="AS50" s="1323">
        <v>194122.33333333334</v>
      </c>
      <c r="AT50" s="1323">
        <v>194122.33333333334</v>
      </c>
      <c r="AU50" s="1323">
        <v>194122.33333333334</v>
      </c>
      <c r="AV50" s="1323">
        <v>194122.33333333334</v>
      </c>
      <c r="AW50" s="1323">
        <v>194122.33333333334</v>
      </c>
      <c r="AX50" s="1323">
        <v>194122.33333333334</v>
      </c>
      <c r="AY50" s="1323">
        <f>SUM(AL50:AX50)</f>
        <v>9194444.8427751493</v>
      </c>
      <c r="AZ50" s="1329">
        <f>AY50</f>
        <v>9194444.8427751493</v>
      </c>
      <c r="BA50" s="1324"/>
      <c r="BB50" s="1325"/>
      <c r="BD50" s="1312"/>
    </row>
    <row r="51" spans="1:56" ht="14.1" customHeight="1">
      <c r="A51" s="1322" t="s">
        <v>1445</v>
      </c>
      <c r="B51" s="1362">
        <v>0</v>
      </c>
      <c r="C51" s="1362">
        <v>0</v>
      </c>
      <c r="D51" s="1362">
        <v>-1091685</v>
      </c>
      <c r="E51" s="1362">
        <v>-545843</v>
      </c>
      <c r="F51" s="1362">
        <v>-545843</v>
      </c>
      <c r="G51" s="1362">
        <v>-545843</v>
      </c>
      <c r="H51" s="1362">
        <v>-545843</v>
      </c>
      <c r="I51" s="1362">
        <v>-545843</v>
      </c>
      <c r="J51" s="1362">
        <v>-545843</v>
      </c>
      <c r="K51" s="1362">
        <v>-1368199</v>
      </c>
      <c r="L51" s="1323">
        <f>SUM(B51:K51)</f>
        <v>-5734942</v>
      </c>
      <c r="M51" s="1363">
        <v>-747860</v>
      </c>
      <c r="N51" s="1363">
        <v>-747860</v>
      </c>
      <c r="O51" s="1363">
        <v>-747860</v>
      </c>
      <c r="P51" s="1363">
        <v>-747860</v>
      </c>
      <c r="Q51" s="1363">
        <v>-747860</v>
      </c>
      <c r="R51" s="1363">
        <v>-747860</v>
      </c>
      <c r="S51" s="1363">
        <v>-747860</v>
      </c>
      <c r="T51" s="1363">
        <v>401389</v>
      </c>
      <c r="U51" s="1323">
        <v>-1035173.75</v>
      </c>
      <c r="V51" s="1323">
        <f>U51</f>
        <v>-1035173.75</v>
      </c>
      <c r="W51" s="1323">
        <f>V51</f>
        <v>-1035173.75</v>
      </c>
      <c r="X51" s="1323">
        <f>W51</f>
        <v>-1035173.75</v>
      </c>
      <c r="Y51" s="1323">
        <f>SUM(L51:X51)</f>
        <v>-14709268</v>
      </c>
      <c r="Z51" s="1323">
        <v>-745513.16666666663</v>
      </c>
      <c r="AA51" s="1323">
        <f>Z51</f>
        <v>-745513.16666666663</v>
      </c>
      <c r="AB51" s="1323">
        <f>AA51</f>
        <v>-745513.16666666663</v>
      </c>
      <c r="AC51" s="1323">
        <f>AB51</f>
        <v>-745513.16666666663</v>
      </c>
      <c r="AD51" s="1323">
        <f t="shared" ref="AD51:AK51" si="49">AC51</f>
        <v>-745513.16666666663</v>
      </c>
      <c r="AE51" s="1323">
        <f t="shared" si="49"/>
        <v>-745513.16666666663</v>
      </c>
      <c r="AF51" s="1323">
        <f t="shared" si="49"/>
        <v>-745513.16666666663</v>
      </c>
      <c r="AG51" s="1323">
        <f t="shared" si="49"/>
        <v>-745513.16666666663</v>
      </c>
      <c r="AH51" s="1323">
        <f t="shared" si="49"/>
        <v>-745513.16666666663</v>
      </c>
      <c r="AI51" s="1323">
        <f t="shared" si="49"/>
        <v>-745513.16666666663</v>
      </c>
      <c r="AJ51" s="1323">
        <f t="shared" si="49"/>
        <v>-745513.16666666663</v>
      </c>
      <c r="AK51" s="1323">
        <f t="shared" si="49"/>
        <v>-745513.16666666663</v>
      </c>
      <c r="AL51" s="1323">
        <f t="shared" si="48"/>
        <v>-23655426.000000011</v>
      </c>
      <c r="AM51" s="1323">
        <v>-617836.95833333337</v>
      </c>
      <c r="AN51" s="1323">
        <f>AM51</f>
        <v>-617836.95833333337</v>
      </c>
      <c r="AO51" s="1323">
        <f>AN51</f>
        <v>-617836.95833333337</v>
      </c>
      <c r="AP51" s="1323">
        <f>AO51</f>
        <v>-617836.95833333337</v>
      </c>
      <c r="AQ51" s="1323">
        <f t="shared" ref="AQ51:AX51" si="50">AP51</f>
        <v>-617836.95833333337</v>
      </c>
      <c r="AR51" s="1323">
        <f t="shared" si="50"/>
        <v>-617836.95833333337</v>
      </c>
      <c r="AS51" s="1323">
        <f t="shared" si="50"/>
        <v>-617836.95833333337</v>
      </c>
      <c r="AT51" s="1323">
        <f t="shared" si="50"/>
        <v>-617836.95833333337</v>
      </c>
      <c r="AU51" s="1323">
        <f t="shared" si="50"/>
        <v>-617836.95833333337</v>
      </c>
      <c r="AV51" s="1323">
        <f t="shared" si="50"/>
        <v>-617836.95833333337</v>
      </c>
      <c r="AW51" s="1323">
        <f t="shared" si="50"/>
        <v>-617836.95833333337</v>
      </c>
      <c r="AX51" s="1323">
        <f t="shared" si="50"/>
        <v>-617836.95833333337</v>
      </c>
      <c r="AY51" s="1323">
        <f t="shared" ref="AY51" si="51">SUM(AL51:AX51)</f>
        <v>-31069469.499999996</v>
      </c>
      <c r="AZ51" s="1329">
        <f>AY51</f>
        <v>-31069469.499999996</v>
      </c>
      <c r="BA51" s="1326"/>
      <c r="BB51" s="1325"/>
      <c r="BD51" s="1312"/>
    </row>
    <row r="52" spans="1:56" ht="14.1" customHeight="1" thickBot="1">
      <c r="A52" s="1327" t="s">
        <v>1447</v>
      </c>
      <c r="B52" s="1328">
        <f t="shared" ref="B52:AK52" si="52">SUM(B50:B51)</f>
        <v>0</v>
      </c>
      <c r="C52" s="1328">
        <f t="shared" si="52"/>
        <v>0</v>
      </c>
      <c r="D52" s="1328">
        <f t="shared" si="52"/>
        <v>-706356</v>
      </c>
      <c r="E52" s="1328">
        <f t="shared" si="52"/>
        <v>-350761</v>
      </c>
      <c r="F52" s="1328">
        <f t="shared" si="52"/>
        <v>-330122</v>
      </c>
      <c r="G52" s="1328">
        <f t="shared" si="52"/>
        <v>-333657</v>
      </c>
      <c r="H52" s="1328">
        <f t="shared" si="52"/>
        <v>-331244</v>
      </c>
      <c r="I52" s="1328">
        <f t="shared" si="52"/>
        <v>-330867</v>
      </c>
      <c r="J52" s="1328">
        <f t="shared" si="52"/>
        <v>-330962</v>
      </c>
      <c r="K52" s="1328">
        <f t="shared" si="52"/>
        <v>-1152167</v>
      </c>
      <c r="L52" s="1328">
        <f t="shared" si="52"/>
        <v>-3866136</v>
      </c>
      <c r="M52" s="1328">
        <f t="shared" si="52"/>
        <v>-525744</v>
      </c>
      <c r="N52" s="1328">
        <f t="shared" si="52"/>
        <v>-527311</v>
      </c>
      <c r="O52" s="1328">
        <f t="shared" si="52"/>
        <v>-527325</v>
      </c>
      <c r="P52" s="1328">
        <f t="shared" si="52"/>
        <v>-527356</v>
      </c>
      <c r="Q52" s="1328">
        <f t="shared" si="52"/>
        <v>-539368</v>
      </c>
      <c r="R52" s="1328">
        <f t="shared" si="52"/>
        <v>-554720</v>
      </c>
      <c r="S52" s="1328">
        <f t="shared" si="52"/>
        <v>-558693</v>
      </c>
      <c r="T52" s="1328">
        <f t="shared" si="52"/>
        <v>590544</v>
      </c>
      <c r="U52" s="1328">
        <f t="shared" si="52"/>
        <v>-848480.30295908335</v>
      </c>
      <c r="V52" s="1328">
        <f t="shared" si="52"/>
        <v>-848480.30295908335</v>
      </c>
      <c r="W52" s="1328">
        <f t="shared" si="52"/>
        <v>-835761.04826908326</v>
      </c>
      <c r="X52" s="1328">
        <f t="shared" si="52"/>
        <v>-835761.04826908326</v>
      </c>
      <c r="Y52" s="1328">
        <f t="shared" si="52"/>
        <v>-10404591.702456333</v>
      </c>
      <c r="Z52" s="1328">
        <f t="shared" si="52"/>
        <v>-546100.46493575</v>
      </c>
      <c r="AA52" s="1328">
        <f t="shared" si="52"/>
        <v>-546100.46493575</v>
      </c>
      <c r="AB52" s="1328">
        <f t="shared" si="52"/>
        <v>-529563.06678140291</v>
      </c>
      <c r="AC52" s="1328">
        <f t="shared" si="52"/>
        <v>-529563.06678140291</v>
      </c>
      <c r="AD52" s="1328">
        <f t="shared" si="52"/>
        <v>-529563.06678140291</v>
      </c>
      <c r="AE52" s="1328">
        <f t="shared" si="52"/>
        <v>-529563.06678140291</v>
      </c>
      <c r="AF52" s="1328">
        <f t="shared" si="52"/>
        <v>-529563.06678140291</v>
      </c>
      <c r="AG52" s="1328">
        <f t="shared" si="52"/>
        <v>-529563.06678140291</v>
      </c>
      <c r="AH52" s="1328">
        <f t="shared" si="52"/>
        <v>-529563.06678140291</v>
      </c>
      <c r="AI52" s="1328">
        <f t="shared" si="52"/>
        <v>-529563.06678140291</v>
      </c>
      <c r="AJ52" s="1328">
        <f t="shared" si="52"/>
        <v>-529563.06678140291</v>
      </c>
      <c r="AK52" s="1328">
        <f t="shared" si="52"/>
        <v>-527588.9238643893</v>
      </c>
      <c r="AL52" s="1328">
        <f>+AL51+AL50</f>
        <v>-16790449.157224864</v>
      </c>
      <c r="AM52" s="1328">
        <f>SUM(AM50:AM51)</f>
        <v>-423714.625</v>
      </c>
      <c r="AN52" s="1328">
        <f t="shared" ref="AN52:AX52" si="53">SUM(AN50:AN51)</f>
        <v>-423714.625</v>
      </c>
      <c r="AO52" s="1328">
        <f t="shared" si="53"/>
        <v>-423714.625</v>
      </c>
      <c r="AP52" s="1328">
        <f t="shared" si="53"/>
        <v>-423714.625</v>
      </c>
      <c r="AQ52" s="1328">
        <f t="shared" si="53"/>
        <v>-423714.625</v>
      </c>
      <c r="AR52" s="1328">
        <f t="shared" si="53"/>
        <v>-423714.625</v>
      </c>
      <c r="AS52" s="1328">
        <f t="shared" si="53"/>
        <v>-423714.625</v>
      </c>
      <c r="AT52" s="1328">
        <f t="shared" si="53"/>
        <v>-423714.625</v>
      </c>
      <c r="AU52" s="1328">
        <f t="shared" si="53"/>
        <v>-423714.625</v>
      </c>
      <c r="AV52" s="1328">
        <f t="shared" si="53"/>
        <v>-423714.625</v>
      </c>
      <c r="AW52" s="1328">
        <f t="shared" si="53"/>
        <v>-423714.625</v>
      </c>
      <c r="AX52" s="1328">
        <f t="shared" si="53"/>
        <v>-423714.625</v>
      </c>
      <c r="AY52" s="1328">
        <f>+AY51+AY50</f>
        <v>-21875024.657224849</v>
      </c>
      <c r="AZ52" s="1329">
        <f>+AZ51+AZ50</f>
        <v>-21875024.657224849</v>
      </c>
      <c r="BD52" s="1312"/>
    </row>
    <row r="53" spans="1:56" ht="14.1" customHeight="1" thickTop="1">
      <c r="A53" s="1314"/>
      <c r="M53" s="1329"/>
      <c r="N53" s="1329"/>
      <c r="O53" s="1329"/>
      <c r="P53" s="1329"/>
      <c r="Q53" s="1329"/>
      <c r="R53" s="1329"/>
      <c r="S53" s="1329"/>
      <c r="T53" s="1329"/>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T53" s="1329"/>
      <c r="AU53" s="1329"/>
      <c r="AV53" s="1329"/>
      <c r="AW53" s="1329"/>
      <c r="AX53" s="1329"/>
      <c r="AY53" s="1329"/>
      <c r="BD53" s="1312"/>
    </row>
    <row r="54" spans="1:56" ht="14.1" customHeight="1">
      <c r="A54" s="1314" t="s">
        <v>1444</v>
      </c>
      <c r="B54" s="1364">
        <f t="shared" ref="B54:K55" si="54">B50</f>
        <v>0</v>
      </c>
      <c r="C54" s="1364">
        <f t="shared" si="54"/>
        <v>0</v>
      </c>
      <c r="D54" s="1329">
        <f t="shared" si="54"/>
        <v>385329</v>
      </c>
      <c r="E54" s="1329">
        <f t="shared" si="54"/>
        <v>195082</v>
      </c>
      <c r="F54" s="1329">
        <f t="shared" si="54"/>
        <v>215721</v>
      </c>
      <c r="G54" s="1329">
        <f t="shared" si="54"/>
        <v>212186</v>
      </c>
      <c r="H54" s="1329">
        <f t="shared" si="54"/>
        <v>214599</v>
      </c>
      <c r="I54" s="1329">
        <f t="shared" si="54"/>
        <v>214976</v>
      </c>
      <c r="J54" s="1329">
        <f t="shared" si="54"/>
        <v>214881</v>
      </c>
      <c r="K54" s="1329">
        <f t="shared" si="54"/>
        <v>216032</v>
      </c>
      <c r="L54" s="1323">
        <f t="shared" ref="L54:L55" si="55">SUM(C54:K54)</f>
        <v>1868806</v>
      </c>
      <c r="M54" s="1329">
        <f t="shared" ref="M54:X55" si="56">M50</f>
        <v>222116</v>
      </c>
      <c r="N54" s="1329">
        <f t="shared" si="56"/>
        <v>220549</v>
      </c>
      <c r="O54" s="1329">
        <f t="shared" si="56"/>
        <v>220535</v>
      </c>
      <c r="P54" s="1329">
        <f t="shared" si="56"/>
        <v>220504</v>
      </c>
      <c r="Q54" s="1329">
        <f t="shared" si="56"/>
        <v>208492</v>
      </c>
      <c r="R54" s="1329">
        <f t="shared" si="56"/>
        <v>193140</v>
      </c>
      <c r="S54" s="1329">
        <f t="shared" si="56"/>
        <v>189167</v>
      </c>
      <c r="T54" s="1329">
        <f t="shared" si="56"/>
        <v>189155</v>
      </c>
      <c r="U54" s="1329">
        <f t="shared" si="56"/>
        <v>186693.44704091668</v>
      </c>
      <c r="V54" s="1329">
        <f t="shared" si="56"/>
        <v>186693.44704091668</v>
      </c>
      <c r="W54" s="1329">
        <f t="shared" si="56"/>
        <v>199412.70173091668</v>
      </c>
      <c r="X54" s="1329">
        <f t="shared" si="56"/>
        <v>199412.70173091668</v>
      </c>
      <c r="Y54" s="1323">
        <f t="shared" ref="Y54:Y55" si="57">SUM(L54:X54)</f>
        <v>4304676.2975436673</v>
      </c>
      <c r="Z54" s="1329">
        <f t="shared" ref="Z54:AK55" si="58">Z50</f>
        <v>199412.70173091668</v>
      </c>
      <c r="AA54" s="1329">
        <f t="shared" si="58"/>
        <v>199412.70173091668</v>
      </c>
      <c r="AB54" s="1329">
        <f t="shared" si="58"/>
        <v>215950.09988526374</v>
      </c>
      <c r="AC54" s="1329">
        <f t="shared" si="58"/>
        <v>215950.09988526374</v>
      </c>
      <c r="AD54" s="1329">
        <f t="shared" si="58"/>
        <v>215950.09988526374</v>
      </c>
      <c r="AE54" s="1329">
        <f t="shared" si="58"/>
        <v>215950.09988526374</v>
      </c>
      <c r="AF54" s="1329">
        <f t="shared" si="58"/>
        <v>215950.09988526374</v>
      </c>
      <c r="AG54" s="1329">
        <f t="shared" si="58"/>
        <v>215950.09988526374</v>
      </c>
      <c r="AH54" s="1329">
        <f t="shared" si="58"/>
        <v>215950.09988526374</v>
      </c>
      <c r="AI54" s="1329">
        <f t="shared" si="58"/>
        <v>215950.09988526374</v>
      </c>
      <c r="AJ54" s="1329">
        <f t="shared" si="58"/>
        <v>215950.09988526374</v>
      </c>
      <c r="AK54" s="1329">
        <f t="shared" si="58"/>
        <v>217924.24280227729</v>
      </c>
      <c r="AL54" s="1329">
        <f t="shared" ref="AL54:AL55" si="59">SUM(Y54:AK54)</f>
        <v>6864976.8427751483</v>
      </c>
      <c r="AM54" s="1329">
        <f>AM50</f>
        <v>194122.33333333334</v>
      </c>
      <c r="AN54" s="1329">
        <f t="shared" ref="AN54:AX54" si="60">AN50</f>
        <v>194122.33333333334</v>
      </c>
      <c r="AO54" s="1329">
        <f t="shared" si="60"/>
        <v>194122.33333333334</v>
      </c>
      <c r="AP54" s="1329">
        <f t="shared" si="60"/>
        <v>194122.33333333334</v>
      </c>
      <c r="AQ54" s="1329">
        <f t="shared" si="60"/>
        <v>194122.33333333334</v>
      </c>
      <c r="AR54" s="1329">
        <f t="shared" si="60"/>
        <v>194122.33333333334</v>
      </c>
      <c r="AS54" s="1329">
        <f t="shared" si="60"/>
        <v>194122.33333333334</v>
      </c>
      <c r="AT54" s="1329">
        <f t="shared" si="60"/>
        <v>194122.33333333334</v>
      </c>
      <c r="AU54" s="1329">
        <f t="shared" si="60"/>
        <v>194122.33333333334</v>
      </c>
      <c r="AV54" s="1329">
        <f t="shared" si="60"/>
        <v>194122.33333333334</v>
      </c>
      <c r="AW54" s="1329">
        <f t="shared" si="60"/>
        <v>194122.33333333334</v>
      </c>
      <c r="AX54" s="1329">
        <f t="shared" si="60"/>
        <v>194122.33333333334</v>
      </c>
      <c r="AY54" s="1329">
        <f t="shared" ref="AY54:AY55" si="61">SUM(AL54:AX54)</f>
        <v>9194444.8427751493</v>
      </c>
      <c r="AZ54" s="1329">
        <f t="shared" ref="AZ54:AZ55" si="62">L54+Y54+AL54</f>
        <v>13038459.140318815</v>
      </c>
      <c r="BD54" s="1312"/>
    </row>
    <row r="55" spans="1:56" ht="14.1" customHeight="1">
      <c r="A55" s="1314" t="s">
        <v>1448</v>
      </c>
      <c r="B55" s="1364">
        <f t="shared" si="54"/>
        <v>0</v>
      </c>
      <c r="C55" s="1364">
        <f t="shared" si="54"/>
        <v>0</v>
      </c>
      <c r="D55" s="1329">
        <f t="shared" si="54"/>
        <v>-1091685</v>
      </c>
      <c r="E55" s="1329">
        <f t="shared" si="54"/>
        <v>-545843</v>
      </c>
      <c r="F55" s="1329">
        <f t="shared" si="54"/>
        <v>-545843</v>
      </c>
      <c r="G55" s="1329">
        <f t="shared" si="54"/>
        <v>-545843</v>
      </c>
      <c r="H55" s="1329">
        <f t="shared" si="54"/>
        <v>-545843</v>
      </c>
      <c r="I55" s="1329">
        <f t="shared" si="54"/>
        <v>-545843</v>
      </c>
      <c r="J55" s="1329">
        <f t="shared" si="54"/>
        <v>-545843</v>
      </c>
      <c r="K55" s="1329">
        <f t="shared" si="54"/>
        <v>-1368199</v>
      </c>
      <c r="L55" s="1323">
        <f t="shared" si="55"/>
        <v>-5734942</v>
      </c>
      <c r="M55" s="1329">
        <f t="shared" si="56"/>
        <v>-747860</v>
      </c>
      <c r="N55" s="1329">
        <f t="shared" si="56"/>
        <v>-747860</v>
      </c>
      <c r="O55" s="1329">
        <f t="shared" si="56"/>
        <v>-747860</v>
      </c>
      <c r="P55" s="1329">
        <f t="shared" si="56"/>
        <v>-747860</v>
      </c>
      <c r="Q55" s="1329">
        <f t="shared" si="56"/>
        <v>-747860</v>
      </c>
      <c r="R55" s="1329">
        <f t="shared" si="56"/>
        <v>-747860</v>
      </c>
      <c r="S55" s="1329">
        <f t="shared" si="56"/>
        <v>-747860</v>
      </c>
      <c r="T55" s="1329">
        <f t="shared" si="56"/>
        <v>401389</v>
      </c>
      <c r="U55" s="1329">
        <f t="shared" si="56"/>
        <v>-1035173.75</v>
      </c>
      <c r="V55" s="1329">
        <f t="shared" si="56"/>
        <v>-1035173.75</v>
      </c>
      <c r="W55" s="1329">
        <f t="shared" si="56"/>
        <v>-1035173.75</v>
      </c>
      <c r="X55" s="1329">
        <f t="shared" si="56"/>
        <v>-1035173.75</v>
      </c>
      <c r="Y55" s="1323">
        <f t="shared" si="57"/>
        <v>-14709268</v>
      </c>
      <c r="Z55" s="1329">
        <f t="shared" si="58"/>
        <v>-745513.16666666663</v>
      </c>
      <c r="AA55" s="1329">
        <f t="shared" si="58"/>
        <v>-745513.16666666663</v>
      </c>
      <c r="AB55" s="1329">
        <f t="shared" si="58"/>
        <v>-745513.16666666663</v>
      </c>
      <c r="AC55" s="1329">
        <f t="shared" si="58"/>
        <v>-745513.16666666663</v>
      </c>
      <c r="AD55" s="1329">
        <f t="shared" si="58"/>
        <v>-745513.16666666663</v>
      </c>
      <c r="AE55" s="1329">
        <f t="shared" si="58"/>
        <v>-745513.16666666663</v>
      </c>
      <c r="AF55" s="1329">
        <f t="shared" si="58"/>
        <v>-745513.16666666663</v>
      </c>
      <c r="AG55" s="1329">
        <f t="shared" si="58"/>
        <v>-745513.16666666663</v>
      </c>
      <c r="AH55" s="1329">
        <f t="shared" si="58"/>
        <v>-745513.16666666663</v>
      </c>
      <c r="AI55" s="1329">
        <f t="shared" si="58"/>
        <v>-745513.16666666663</v>
      </c>
      <c r="AJ55" s="1329">
        <f t="shared" si="58"/>
        <v>-745513.16666666663</v>
      </c>
      <c r="AK55" s="1329">
        <f t="shared" si="58"/>
        <v>-745513.16666666663</v>
      </c>
      <c r="AL55" s="1329">
        <f t="shared" si="59"/>
        <v>-23655426.000000011</v>
      </c>
      <c r="AM55" s="1329">
        <f t="shared" ref="AM55:AX55" si="63">AM51</f>
        <v>-617836.95833333337</v>
      </c>
      <c r="AN55" s="1329">
        <f t="shared" si="63"/>
        <v>-617836.95833333337</v>
      </c>
      <c r="AO55" s="1329">
        <f t="shared" si="63"/>
        <v>-617836.95833333337</v>
      </c>
      <c r="AP55" s="1329">
        <f t="shared" si="63"/>
        <v>-617836.95833333337</v>
      </c>
      <c r="AQ55" s="1329">
        <f t="shared" si="63"/>
        <v>-617836.95833333337</v>
      </c>
      <c r="AR55" s="1329">
        <f t="shared" si="63"/>
        <v>-617836.95833333337</v>
      </c>
      <c r="AS55" s="1329">
        <f t="shared" si="63"/>
        <v>-617836.95833333337</v>
      </c>
      <c r="AT55" s="1329">
        <f t="shared" si="63"/>
        <v>-617836.95833333337</v>
      </c>
      <c r="AU55" s="1329">
        <f t="shared" si="63"/>
        <v>-617836.95833333337</v>
      </c>
      <c r="AV55" s="1329">
        <f t="shared" si="63"/>
        <v>-617836.95833333337</v>
      </c>
      <c r="AW55" s="1329">
        <f t="shared" si="63"/>
        <v>-617836.95833333337</v>
      </c>
      <c r="AX55" s="1329">
        <f t="shared" si="63"/>
        <v>-617836.95833333337</v>
      </c>
      <c r="AY55" s="1329">
        <f t="shared" si="61"/>
        <v>-31069469.499999996</v>
      </c>
      <c r="AZ55" s="1329">
        <f t="shared" si="62"/>
        <v>-44099636.000000015</v>
      </c>
      <c r="BA55" s="1326"/>
      <c r="BB55" s="1325"/>
      <c r="BD55" s="1312"/>
    </row>
    <row r="56" spans="1:56" ht="14.1" customHeight="1">
      <c r="A56" s="1314" t="s">
        <v>1449</v>
      </c>
      <c r="B56" s="1365"/>
      <c r="C56" s="1365"/>
      <c r="D56" s="1323"/>
      <c r="E56" s="1323"/>
      <c r="F56" s="1323"/>
      <c r="G56" s="1323"/>
      <c r="H56" s="1323"/>
      <c r="I56" s="1323"/>
      <c r="J56" s="1323"/>
      <c r="K56" s="1323"/>
      <c r="L56" s="1323"/>
      <c r="M56" s="1323"/>
      <c r="N56" s="1323"/>
      <c r="O56" s="1323"/>
      <c r="P56" s="1323"/>
      <c r="Q56" s="1323"/>
      <c r="R56" s="1323"/>
      <c r="S56" s="1323"/>
      <c r="T56" s="1323"/>
      <c r="U56" s="1323"/>
      <c r="V56" s="1323"/>
      <c r="W56" s="1323"/>
      <c r="X56" s="1323"/>
      <c r="Y56" s="1323"/>
      <c r="Z56" s="1323"/>
      <c r="AA56" s="1323"/>
      <c r="AB56" s="1323"/>
      <c r="AC56" s="1323"/>
      <c r="AD56" s="1323"/>
      <c r="AE56" s="1323"/>
      <c r="AF56" s="1323"/>
      <c r="AG56" s="1323"/>
      <c r="AH56" s="1323"/>
      <c r="AI56" s="1323"/>
      <c r="AJ56" s="1323"/>
      <c r="AK56" s="1323"/>
      <c r="AL56" s="1323">
        <f>+AL55+AL54</f>
        <v>-16790449.157224864</v>
      </c>
      <c r="AM56" s="1323"/>
      <c r="AN56" s="1323"/>
      <c r="AO56" s="1323"/>
      <c r="AP56" s="1323"/>
      <c r="AQ56" s="1323"/>
      <c r="AR56" s="1323"/>
      <c r="AS56" s="1323"/>
      <c r="AT56" s="1323"/>
      <c r="AU56" s="1323"/>
      <c r="AV56" s="1323"/>
      <c r="AW56" s="1323"/>
      <c r="AX56" s="1323"/>
      <c r="AY56" s="1323">
        <f>+AY55+AY54</f>
        <v>-21875024.657224849</v>
      </c>
      <c r="AZ56" s="1329">
        <f>+AZ55+AZ54</f>
        <v>-31061176.8596812</v>
      </c>
      <c r="BB56" s="1325"/>
      <c r="BD56" s="1312"/>
    </row>
    <row r="57" spans="1:56" ht="14.1" customHeight="1" thickBot="1">
      <c r="A57" s="1327" t="s">
        <v>1450</v>
      </c>
      <c r="B57" s="1366">
        <f t="shared" ref="B57:AK57" si="64">SUM(B54:B56)</f>
        <v>0</v>
      </c>
      <c r="C57" s="1366">
        <f t="shared" si="64"/>
        <v>0</v>
      </c>
      <c r="D57" s="1328">
        <f t="shared" si="64"/>
        <v>-706356</v>
      </c>
      <c r="E57" s="1328">
        <f t="shared" si="64"/>
        <v>-350761</v>
      </c>
      <c r="F57" s="1328">
        <f t="shared" si="64"/>
        <v>-330122</v>
      </c>
      <c r="G57" s="1328">
        <f t="shared" si="64"/>
        <v>-333657</v>
      </c>
      <c r="H57" s="1328">
        <f t="shared" si="64"/>
        <v>-331244</v>
      </c>
      <c r="I57" s="1328">
        <f t="shared" si="64"/>
        <v>-330867</v>
      </c>
      <c r="J57" s="1328">
        <f t="shared" si="64"/>
        <v>-330962</v>
      </c>
      <c r="K57" s="1328">
        <f t="shared" si="64"/>
        <v>-1152167</v>
      </c>
      <c r="L57" s="1328">
        <f t="shared" si="64"/>
        <v>-3866136</v>
      </c>
      <c r="M57" s="1328">
        <f t="shared" si="64"/>
        <v>-525744</v>
      </c>
      <c r="N57" s="1328">
        <f t="shared" si="64"/>
        <v>-527311</v>
      </c>
      <c r="O57" s="1328">
        <f t="shared" si="64"/>
        <v>-527325</v>
      </c>
      <c r="P57" s="1328">
        <f t="shared" si="64"/>
        <v>-527356</v>
      </c>
      <c r="Q57" s="1328">
        <f t="shared" si="64"/>
        <v>-539368</v>
      </c>
      <c r="R57" s="1328">
        <f t="shared" si="64"/>
        <v>-554720</v>
      </c>
      <c r="S57" s="1328">
        <f t="shared" si="64"/>
        <v>-558693</v>
      </c>
      <c r="T57" s="1328">
        <f t="shared" si="64"/>
        <v>590544</v>
      </c>
      <c r="U57" s="1328">
        <f t="shared" si="64"/>
        <v>-848480.30295908335</v>
      </c>
      <c r="V57" s="1328">
        <f t="shared" si="64"/>
        <v>-848480.30295908335</v>
      </c>
      <c r="W57" s="1328">
        <f t="shared" si="64"/>
        <v>-835761.04826908326</v>
      </c>
      <c r="X57" s="1328">
        <f t="shared" si="64"/>
        <v>-835761.04826908326</v>
      </c>
      <c r="Y57" s="1328">
        <f t="shared" si="64"/>
        <v>-10404591.702456333</v>
      </c>
      <c r="Z57" s="1328">
        <f t="shared" si="64"/>
        <v>-546100.46493575</v>
      </c>
      <c r="AA57" s="1328">
        <f t="shared" si="64"/>
        <v>-546100.46493575</v>
      </c>
      <c r="AB57" s="1328">
        <f t="shared" si="64"/>
        <v>-529563.06678140291</v>
      </c>
      <c r="AC57" s="1328">
        <f t="shared" si="64"/>
        <v>-529563.06678140291</v>
      </c>
      <c r="AD57" s="1328">
        <f t="shared" si="64"/>
        <v>-529563.06678140291</v>
      </c>
      <c r="AE57" s="1328">
        <f t="shared" si="64"/>
        <v>-529563.06678140291</v>
      </c>
      <c r="AF57" s="1328">
        <f t="shared" si="64"/>
        <v>-529563.06678140291</v>
      </c>
      <c r="AG57" s="1328">
        <f t="shared" si="64"/>
        <v>-529563.06678140291</v>
      </c>
      <c r="AH57" s="1328">
        <f t="shared" si="64"/>
        <v>-529563.06678140291</v>
      </c>
      <c r="AI57" s="1328">
        <f t="shared" si="64"/>
        <v>-529563.06678140291</v>
      </c>
      <c r="AJ57" s="1328">
        <f t="shared" si="64"/>
        <v>-529563.06678140291</v>
      </c>
      <c r="AK57" s="1328">
        <f t="shared" si="64"/>
        <v>-527588.9238643893</v>
      </c>
      <c r="AL57" s="1328"/>
      <c r="AM57" s="1328">
        <f t="shared" ref="AM57:AX57" si="65">SUM(AM54:AM56)</f>
        <v>-423714.625</v>
      </c>
      <c r="AN57" s="1328">
        <f t="shared" si="65"/>
        <v>-423714.625</v>
      </c>
      <c r="AO57" s="1328">
        <f t="shared" si="65"/>
        <v>-423714.625</v>
      </c>
      <c r="AP57" s="1328">
        <f t="shared" si="65"/>
        <v>-423714.625</v>
      </c>
      <c r="AQ57" s="1328">
        <f t="shared" si="65"/>
        <v>-423714.625</v>
      </c>
      <c r="AR57" s="1328">
        <f t="shared" si="65"/>
        <v>-423714.625</v>
      </c>
      <c r="AS57" s="1328">
        <f t="shared" si="65"/>
        <v>-423714.625</v>
      </c>
      <c r="AT57" s="1328">
        <f t="shared" si="65"/>
        <v>-423714.625</v>
      </c>
      <c r="AU57" s="1328">
        <f t="shared" si="65"/>
        <v>-423714.625</v>
      </c>
      <c r="AV57" s="1328">
        <f t="shared" si="65"/>
        <v>-423714.625</v>
      </c>
      <c r="AW57" s="1328">
        <f t="shared" si="65"/>
        <v>-423714.625</v>
      </c>
      <c r="AX57" s="1328">
        <f t="shared" si="65"/>
        <v>-423714.625</v>
      </c>
      <c r="AY57" s="1328"/>
      <c r="BD57" s="1312"/>
    </row>
    <row r="58" spans="1:56" ht="14.1" customHeight="1" thickTop="1">
      <c r="A58" s="1314"/>
      <c r="BD58" s="1312"/>
    </row>
    <row r="59" spans="1:56" ht="14.1" customHeight="1">
      <c r="A59" s="1319" t="s">
        <v>1451</v>
      </c>
      <c r="B59" s="1320"/>
      <c r="C59" s="1320"/>
      <c r="D59" s="1320"/>
      <c r="E59" s="1320"/>
      <c r="F59" s="1320"/>
      <c r="G59" s="1320"/>
      <c r="H59" s="1320"/>
      <c r="I59" s="1320"/>
      <c r="J59" s="1320"/>
      <c r="K59" s="1320"/>
      <c r="BD59" s="1312"/>
    </row>
    <row r="60" spans="1:56" ht="14.1" customHeight="1">
      <c r="A60" s="1322" t="s">
        <v>1452</v>
      </c>
      <c r="B60" s="1367">
        <f t="shared" ref="B60:K60" si="66">B57*$M$7</f>
        <v>0</v>
      </c>
      <c r="C60" s="1367">
        <f t="shared" si="66"/>
        <v>0</v>
      </c>
      <c r="D60" s="1329">
        <f t="shared" si="66"/>
        <v>-28536.7824</v>
      </c>
      <c r="E60" s="1329">
        <f t="shared" si="66"/>
        <v>-14170.7444</v>
      </c>
      <c r="F60" s="1329">
        <f t="shared" si="66"/>
        <v>-13336.9288</v>
      </c>
      <c r="G60" s="1329">
        <f t="shared" si="66"/>
        <v>-13479.7428</v>
      </c>
      <c r="H60" s="1329">
        <f t="shared" si="66"/>
        <v>-13382.257599999999</v>
      </c>
      <c r="I60" s="1329">
        <f t="shared" si="66"/>
        <v>-13367.0268</v>
      </c>
      <c r="J60" s="1329">
        <f t="shared" si="66"/>
        <v>-13370.864799999999</v>
      </c>
      <c r="K60" s="1329">
        <f t="shared" si="66"/>
        <v>-46547.546799999996</v>
      </c>
      <c r="L60" s="1329">
        <f>L57*$M$7</f>
        <v>-156191.89439999999</v>
      </c>
      <c r="M60" s="1329">
        <f>M57*$M$7</f>
        <v>-21240.0576</v>
      </c>
      <c r="N60" s="1329">
        <f t="shared" ref="N60:X60" si="67">N57*$M$7</f>
        <v>-21303.364399999999</v>
      </c>
      <c r="O60" s="1329">
        <f t="shared" si="67"/>
        <v>-21303.93</v>
      </c>
      <c r="P60" s="1329">
        <f t="shared" si="67"/>
        <v>-21305.182399999998</v>
      </c>
      <c r="Q60" s="1329">
        <f t="shared" si="67"/>
        <v>-21790.467199999999</v>
      </c>
      <c r="R60" s="1329">
        <f t="shared" si="67"/>
        <v>-22410.687999999998</v>
      </c>
      <c r="S60" s="1329">
        <f t="shared" si="67"/>
        <v>-22571.197199999999</v>
      </c>
      <c r="T60" s="1329">
        <f t="shared" si="67"/>
        <v>23857.977599999998</v>
      </c>
      <c r="U60" s="1329">
        <f t="shared" si="67"/>
        <v>-34278.604239546963</v>
      </c>
      <c r="V60" s="1329">
        <f t="shared" si="67"/>
        <v>-34278.604239546963</v>
      </c>
      <c r="W60" s="1329">
        <f t="shared" si="67"/>
        <v>-33764.746350070964</v>
      </c>
      <c r="X60" s="1329">
        <f t="shared" si="67"/>
        <v>-33764.746350070964</v>
      </c>
      <c r="Y60" s="1323">
        <f t="shared" ref="Y60:Y62" si="68">SUM(L60:X60)</f>
        <v>-420345.50477923593</v>
      </c>
      <c r="Z60" s="1329">
        <f>Z57*$N$7</f>
        <v>-31127.726501337751</v>
      </c>
      <c r="AA60" s="1329">
        <f t="shared" ref="AA60:AK60" si="69">AA57*$N$7</f>
        <v>-31127.726501337751</v>
      </c>
      <c r="AB60" s="1329">
        <f t="shared" si="69"/>
        <v>-30185.094806539968</v>
      </c>
      <c r="AC60" s="1329">
        <f t="shared" si="69"/>
        <v>-30185.094806539968</v>
      </c>
      <c r="AD60" s="1329">
        <f t="shared" si="69"/>
        <v>-30185.094806539968</v>
      </c>
      <c r="AE60" s="1329">
        <f t="shared" si="69"/>
        <v>-30185.094806539968</v>
      </c>
      <c r="AF60" s="1329">
        <f t="shared" si="69"/>
        <v>-30185.094806539968</v>
      </c>
      <c r="AG60" s="1329">
        <f t="shared" si="69"/>
        <v>-30185.094806539968</v>
      </c>
      <c r="AH60" s="1329">
        <f t="shared" si="69"/>
        <v>-30185.094806539968</v>
      </c>
      <c r="AI60" s="1329">
        <f t="shared" si="69"/>
        <v>-30185.094806539968</v>
      </c>
      <c r="AJ60" s="1329">
        <f t="shared" si="69"/>
        <v>-30185.094806539968</v>
      </c>
      <c r="AK60" s="1329">
        <f t="shared" si="69"/>
        <v>-30072.56866027019</v>
      </c>
      <c r="AL60" s="1329">
        <f t="shared" ref="AL60:AL62" si="70">SUM(Y60:AK60)</f>
        <v>-784339.37970104115</v>
      </c>
      <c r="AM60" s="1329">
        <f t="shared" ref="AM60:AX60" si="71">AM57*$O$7</f>
        <v>-18332.013250624997</v>
      </c>
      <c r="AN60" s="1329">
        <f t="shared" si="71"/>
        <v>-18332.013250624997</v>
      </c>
      <c r="AO60" s="1329">
        <f t="shared" si="71"/>
        <v>-18332.013250624997</v>
      </c>
      <c r="AP60" s="1329">
        <f t="shared" si="71"/>
        <v>-18332.013250624997</v>
      </c>
      <c r="AQ60" s="1329">
        <f t="shared" si="71"/>
        <v>-18332.013250624997</v>
      </c>
      <c r="AR60" s="1329">
        <f t="shared" si="71"/>
        <v>-18332.013250624997</v>
      </c>
      <c r="AS60" s="1329">
        <f t="shared" si="71"/>
        <v>-18332.013250624997</v>
      </c>
      <c r="AT60" s="1329">
        <f t="shared" si="71"/>
        <v>-18332.013250624997</v>
      </c>
      <c r="AU60" s="1329">
        <f t="shared" si="71"/>
        <v>-18332.013250624997</v>
      </c>
      <c r="AV60" s="1329">
        <f t="shared" si="71"/>
        <v>-18332.013250624997</v>
      </c>
      <c r="AW60" s="1329">
        <f t="shared" si="71"/>
        <v>-18332.013250624997</v>
      </c>
      <c r="AX60" s="1329">
        <f t="shared" si="71"/>
        <v>-18332.013250624997</v>
      </c>
      <c r="AY60" s="1329">
        <f>SUM(AL60:AX60)</f>
        <v>-1004323.5387085411</v>
      </c>
      <c r="AZ60" s="1329">
        <f>AY60</f>
        <v>-1004323.5387085411</v>
      </c>
      <c r="BD60" s="1312"/>
    </row>
    <row r="61" spans="1:56" ht="14.1" customHeight="1">
      <c r="A61" s="1322" t="s">
        <v>1453</v>
      </c>
      <c r="B61" s="1367">
        <f t="shared" ref="B61:X61" si="72">-B60*0.21</f>
        <v>0</v>
      </c>
      <c r="C61" s="1367">
        <f t="shared" si="72"/>
        <v>0</v>
      </c>
      <c r="D61" s="1329">
        <f t="shared" si="72"/>
        <v>5992.7243039999994</v>
      </c>
      <c r="E61" s="1329">
        <f t="shared" si="72"/>
        <v>2975.8563239999999</v>
      </c>
      <c r="F61" s="1329">
        <f t="shared" si="72"/>
        <v>2800.755048</v>
      </c>
      <c r="G61" s="1329">
        <f t="shared" si="72"/>
        <v>2830.7459879999997</v>
      </c>
      <c r="H61" s="1329">
        <f t="shared" si="72"/>
        <v>2810.2740959999996</v>
      </c>
      <c r="I61" s="1329">
        <f t="shared" si="72"/>
        <v>2807.0756279999996</v>
      </c>
      <c r="J61" s="1329">
        <f t="shared" si="72"/>
        <v>2807.8816079999997</v>
      </c>
      <c r="K61" s="1329">
        <f t="shared" si="72"/>
        <v>9774.9848279999987</v>
      </c>
      <c r="L61" s="1329">
        <f t="shared" si="72"/>
        <v>32800.297823999994</v>
      </c>
      <c r="M61" s="1329">
        <f t="shared" si="72"/>
        <v>4460.412096</v>
      </c>
      <c r="N61" s="1329">
        <f t="shared" si="72"/>
        <v>4473.7065239999993</v>
      </c>
      <c r="O61" s="1329">
        <f t="shared" si="72"/>
        <v>4473.8252999999995</v>
      </c>
      <c r="P61" s="1329">
        <f t="shared" si="72"/>
        <v>4474.088303999999</v>
      </c>
      <c r="Q61" s="1329">
        <f t="shared" si="72"/>
        <v>4575.9981119999993</v>
      </c>
      <c r="R61" s="1329">
        <f t="shared" si="72"/>
        <v>4706.2444799999994</v>
      </c>
      <c r="S61" s="1329">
        <f t="shared" si="72"/>
        <v>4739.9514119999994</v>
      </c>
      <c r="T61" s="1329">
        <f t="shared" si="72"/>
        <v>-5010.1752959999994</v>
      </c>
      <c r="U61" s="1329">
        <f t="shared" si="72"/>
        <v>7198.5068903048623</v>
      </c>
      <c r="V61" s="1329">
        <f t="shared" si="72"/>
        <v>7198.5068903048623</v>
      </c>
      <c r="W61" s="1329">
        <f t="shared" si="72"/>
        <v>7090.5967335149026</v>
      </c>
      <c r="X61" s="1329">
        <f t="shared" si="72"/>
        <v>7090.5967335149026</v>
      </c>
      <c r="Y61" s="1323">
        <f t="shared" si="68"/>
        <v>88272.556003639533</v>
      </c>
      <c r="Z61" s="1329">
        <f t="shared" ref="Z61:AK61" si="73">-Z60*0.21</f>
        <v>6536.8225652809278</v>
      </c>
      <c r="AA61" s="1329">
        <f t="shared" si="73"/>
        <v>6536.8225652809278</v>
      </c>
      <c r="AB61" s="1329">
        <f t="shared" si="73"/>
        <v>6338.8699093733931</v>
      </c>
      <c r="AC61" s="1329">
        <f t="shared" si="73"/>
        <v>6338.8699093733931</v>
      </c>
      <c r="AD61" s="1329">
        <f t="shared" si="73"/>
        <v>6338.8699093733931</v>
      </c>
      <c r="AE61" s="1329">
        <f t="shared" si="73"/>
        <v>6338.8699093733931</v>
      </c>
      <c r="AF61" s="1329">
        <f t="shared" si="73"/>
        <v>6338.8699093733931</v>
      </c>
      <c r="AG61" s="1329">
        <f t="shared" si="73"/>
        <v>6338.8699093733931</v>
      </c>
      <c r="AH61" s="1329">
        <f t="shared" si="73"/>
        <v>6338.8699093733931</v>
      </c>
      <c r="AI61" s="1329">
        <f t="shared" si="73"/>
        <v>6338.8699093733931</v>
      </c>
      <c r="AJ61" s="1329">
        <f t="shared" si="73"/>
        <v>6338.8699093733931</v>
      </c>
      <c r="AK61" s="1329">
        <f t="shared" si="73"/>
        <v>6315.2394186567399</v>
      </c>
      <c r="AL61" s="1329">
        <f t="shared" si="70"/>
        <v>164711.26973721871</v>
      </c>
      <c r="AM61" s="1329">
        <f>-AM60*0.21</f>
        <v>3849.7227826312492</v>
      </c>
      <c r="AN61" s="1329">
        <f t="shared" ref="AN61:AX61" si="74">-AN60*0.21</f>
        <v>3849.7227826312492</v>
      </c>
      <c r="AO61" s="1329">
        <f t="shared" si="74"/>
        <v>3849.7227826312492</v>
      </c>
      <c r="AP61" s="1329">
        <f t="shared" si="74"/>
        <v>3849.7227826312492</v>
      </c>
      <c r="AQ61" s="1329">
        <f t="shared" si="74"/>
        <v>3849.7227826312492</v>
      </c>
      <c r="AR61" s="1329">
        <f t="shared" si="74"/>
        <v>3849.7227826312492</v>
      </c>
      <c r="AS61" s="1329">
        <f t="shared" si="74"/>
        <v>3849.7227826312492</v>
      </c>
      <c r="AT61" s="1329">
        <f t="shared" si="74"/>
        <v>3849.7227826312492</v>
      </c>
      <c r="AU61" s="1329">
        <f t="shared" si="74"/>
        <v>3849.7227826312492</v>
      </c>
      <c r="AV61" s="1329">
        <f t="shared" si="74"/>
        <v>3849.7227826312492</v>
      </c>
      <c r="AW61" s="1329">
        <f t="shared" si="74"/>
        <v>3849.7227826312492</v>
      </c>
      <c r="AX61" s="1329">
        <f t="shared" si="74"/>
        <v>3849.7227826312492</v>
      </c>
      <c r="AY61" s="1329">
        <f t="shared" ref="AY61:AY62" si="75">SUM(AL61:AX61)</f>
        <v>210907.94312879382</v>
      </c>
      <c r="AZ61" s="1329">
        <f>AY61</f>
        <v>210907.94312879382</v>
      </c>
      <c r="BD61" s="1312"/>
    </row>
    <row r="62" spans="1:56" ht="14.1" customHeight="1">
      <c r="A62" s="1322" t="s">
        <v>1454</v>
      </c>
      <c r="B62" s="1367">
        <f t="shared" ref="B62:K62" si="76">B52*$M$6</f>
        <v>0</v>
      </c>
      <c r="C62" s="1367">
        <f t="shared" si="76"/>
        <v>0</v>
      </c>
      <c r="D62" s="1329">
        <f t="shared" si="76"/>
        <v>-148334.75999999998</v>
      </c>
      <c r="E62" s="1329">
        <f t="shared" si="76"/>
        <v>-73659.81</v>
      </c>
      <c r="F62" s="1329">
        <f t="shared" si="76"/>
        <v>-69325.62</v>
      </c>
      <c r="G62" s="1329">
        <f t="shared" si="76"/>
        <v>-70067.97</v>
      </c>
      <c r="H62" s="1329">
        <f t="shared" si="76"/>
        <v>-69561.239999999991</v>
      </c>
      <c r="I62" s="1329">
        <f t="shared" si="76"/>
        <v>-69482.069999999992</v>
      </c>
      <c r="J62" s="1329">
        <f t="shared" si="76"/>
        <v>-69502.02</v>
      </c>
      <c r="K62" s="1329">
        <f t="shared" si="76"/>
        <v>-241955.06999999998</v>
      </c>
      <c r="L62" s="1329">
        <f>L52*$M$6</f>
        <v>-811888.55999999994</v>
      </c>
      <c r="M62" s="1329">
        <f>M52*$M$6</f>
        <v>-110406.23999999999</v>
      </c>
      <c r="N62" s="1329">
        <f t="shared" ref="N62:X62" si="77">N52*$M$6</f>
        <v>-110735.31</v>
      </c>
      <c r="O62" s="1329">
        <f t="shared" si="77"/>
        <v>-110738.25</v>
      </c>
      <c r="P62" s="1329">
        <f t="shared" si="77"/>
        <v>-110744.76</v>
      </c>
      <c r="Q62" s="1329">
        <f t="shared" si="77"/>
        <v>-113267.28</v>
      </c>
      <c r="R62" s="1329">
        <f t="shared" si="77"/>
        <v>-116491.2</v>
      </c>
      <c r="S62" s="1329">
        <f t="shared" si="77"/>
        <v>-117325.53</v>
      </c>
      <c r="T62" s="1329">
        <f t="shared" si="77"/>
        <v>124014.23999999999</v>
      </c>
      <c r="U62" s="1329">
        <f t="shared" si="77"/>
        <v>-178180.86362140751</v>
      </c>
      <c r="V62" s="1329">
        <f t="shared" si="77"/>
        <v>-178180.86362140751</v>
      </c>
      <c r="W62" s="1329">
        <f t="shared" si="77"/>
        <v>-175509.82013650748</v>
      </c>
      <c r="X62" s="1329">
        <f t="shared" si="77"/>
        <v>-175509.82013650748</v>
      </c>
      <c r="Y62" s="1323">
        <f t="shared" si="68"/>
        <v>-2184964.2575158295</v>
      </c>
      <c r="Z62" s="1329">
        <f>Z52*$N$6</f>
        <v>-114681.09763650749</v>
      </c>
      <c r="AA62" s="1329">
        <f t="shared" ref="AA62:AK62" si="78">AA52*$N$6</f>
        <v>-114681.09763650749</v>
      </c>
      <c r="AB62" s="1329">
        <f t="shared" si="78"/>
        <v>-111208.2440240946</v>
      </c>
      <c r="AC62" s="1329">
        <f t="shared" si="78"/>
        <v>-111208.2440240946</v>
      </c>
      <c r="AD62" s="1329">
        <f t="shared" si="78"/>
        <v>-111208.2440240946</v>
      </c>
      <c r="AE62" s="1329">
        <f t="shared" si="78"/>
        <v>-111208.2440240946</v>
      </c>
      <c r="AF62" s="1329">
        <f t="shared" si="78"/>
        <v>-111208.2440240946</v>
      </c>
      <c r="AG62" s="1329">
        <f t="shared" si="78"/>
        <v>-111208.2440240946</v>
      </c>
      <c r="AH62" s="1329">
        <f t="shared" si="78"/>
        <v>-111208.2440240946</v>
      </c>
      <c r="AI62" s="1329">
        <f t="shared" si="78"/>
        <v>-111208.2440240946</v>
      </c>
      <c r="AJ62" s="1329">
        <f t="shared" si="78"/>
        <v>-111208.2440240946</v>
      </c>
      <c r="AK62" s="1329">
        <f t="shared" si="78"/>
        <v>-110793.67401152175</v>
      </c>
      <c r="AL62" s="1329">
        <f t="shared" si="70"/>
        <v>-3525994.3230172182</v>
      </c>
      <c r="AM62" s="1329">
        <f t="shared" ref="AM62:AX62" si="79">AM52*$O$6</f>
        <v>-88980.071249999994</v>
      </c>
      <c r="AN62" s="1329">
        <f t="shared" si="79"/>
        <v>-88980.071249999994</v>
      </c>
      <c r="AO62" s="1329">
        <f t="shared" si="79"/>
        <v>-88980.071249999994</v>
      </c>
      <c r="AP62" s="1329">
        <f t="shared" si="79"/>
        <v>-88980.071249999994</v>
      </c>
      <c r="AQ62" s="1329">
        <f t="shared" si="79"/>
        <v>-88980.071249999994</v>
      </c>
      <c r="AR62" s="1329">
        <f t="shared" si="79"/>
        <v>-88980.071249999994</v>
      </c>
      <c r="AS62" s="1329">
        <f t="shared" si="79"/>
        <v>-88980.071249999994</v>
      </c>
      <c r="AT62" s="1329">
        <f t="shared" si="79"/>
        <v>-88980.071249999994</v>
      </c>
      <c r="AU62" s="1329">
        <f t="shared" si="79"/>
        <v>-88980.071249999994</v>
      </c>
      <c r="AV62" s="1329">
        <f t="shared" si="79"/>
        <v>-88980.071249999994</v>
      </c>
      <c r="AW62" s="1329">
        <f t="shared" si="79"/>
        <v>-88980.071249999994</v>
      </c>
      <c r="AX62" s="1329">
        <f t="shared" si="79"/>
        <v>-88980.071249999994</v>
      </c>
      <c r="AY62" s="1329">
        <f t="shared" si="75"/>
        <v>-4593755.1780172186</v>
      </c>
      <c r="AZ62" s="1329">
        <f>AY62</f>
        <v>-4593755.1780172186</v>
      </c>
      <c r="BD62" s="1312"/>
    </row>
    <row r="63" spans="1:56" ht="14.1" customHeight="1" thickBot="1">
      <c r="A63" s="1332" t="s">
        <v>1455</v>
      </c>
      <c r="B63" s="1368">
        <f t="shared" ref="B63:K63" si="80">SUM(B60:B62)</f>
        <v>0</v>
      </c>
      <c r="C63" s="1368">
        <f t="shared" si="80"/>
        <v>0</v>
      </c>
      <c r="D63" s="1334">
        <f t="shared" si="80"/>
        <v>-170878.81809599997</v>
      </c>
      <c r="E63" s="1334">
        <f t="shared" si="80"/>
        <v>-84854.698076000001</v>
      </c>
      <c r="F63" s="1334">
        <f t="shared" si="80"/>
        <v>-79861.793751999998</v>
      </c>
      <c r="G63" s="1334">
        <f t="shared" si="80"/>
        <v>-80716.966811999999</v>
      </c>
      <c r="H63" s="1334">
        <f t="shared" si="80"/>
        <v>-80133.223503999994</v>
      </c>
      <c r="I63" s="1334">
        <f t="shared" si="80"/>
        <v>-80042.021171999993</v>
      </c>
      <c r="J63" s="1334">
        <f t="shared" si="80"/>
        <v>-80065.003192000004</v>
      </c>
      <c r="K63" s="1334">
        <f t="shared" si="80"/>
        <v>-278727.631972</v>
      </c>
      <c r="L63" s="1334">
        <f>SUM(L60:L62)</f>
        <v>-935280.15657599992</v>
      </c>
      <c r="M63" s="1334">
        <f>SUM(M60:M62)</f>
        <v>-127185.88550399999</v>
      </c>
      <c r="N63" s="1334">
        <f t="shared" ref="N63:AY63" si="81">SUM(N60:N62)</f>
        <v>-127564.967876</v>
      </c>
      <c r="O63" s="1334">
        <f t="shared" si="81"/>
        <v>-127568.3547</v>
      </c>
      <c r="P63" s="1334">
        <f t="shared" si="81"/>
        <v>-127575.854096</v>
      </c>
      <c r="Q63" s="1334">
        <f t="shared" si="81"/>
        <v>-130481.749088</v>
      </c>
      <c r="R63" s="1334">
        <f t="shared" si="81"/>
        <v>-134195.64351999998</v>
      </c>
      <c r="S63" s="1334">
        <f t="shared" si="81"/>
        <v>-135156.775788</v>
      </c>
      <c r="T63" s="1334">
        <f t="shared" si="81"/>
        <v>142862.042304</v>
      </c>
      <c r="U63" s="1334">
        <f t="shared" si="81"/>
        <v>-205260.96097064961</v>
      </c>
      <c r="V63" s="1334">
        <f t="shared" si="81"/>
        <v>-205260.96097064961</v>
      </c>
      <c r="W63" s="1334">
        <f t="shared" si="81"/>
        <v>-202183.96975306355</v>
      </c>
      <c r="X63" s="1334">
        <f t="shared" si="81"/>
        <v>-202183.96975306355</v>
      </c>
      <c r="Y63" s="1334">
        <f t="shared" si="81"/>
        <v>-2517037.206291426</v>
      </c>
      <c r="Z63" s="1334">
        <f t="shared" si="81"/>
        <v>-139272.0015725643</v>
      </c>
      <c r="AA63" s="1334">
        <f t="shared" si="81"/>
        <v>-139272.0015725643</v>
      </c>
      <c r="AB63" s="1334">
        <f t="shared" si="81"/>
        <v>-135054.46892126117</v>
      </c>
      <c r="AC63" s="1334">
        <f t="shared" si="81"/>
        <v>-135054.46892126117</v>
      </c>
      <c r="AD63" s="1334">
        <f t="shared" si="81"/>
        <v>-135054.46892126117</v>
      </c>
      <c r="AE63" s="1334">
        <f t="shared" si="81"/>
        <v>-135054.46892126117</v>
      </c>
      <c r="AF63" s="1334">
        <f t="shared" si="81"/>
        <v>-135054.46892126117</v>
      </c>
      <c r="AG63" s="1334">
        <f t="shared" si="81"/>
        <v>-135054.46892126117</v>
      </c>
      <c r="AH63" s="1334">
        <f t="shared" si="81"/>
        <v>-135054.46892126117</v>
      </c>
      <c r="AI63" s="1334">
        <f t="shared" si="81"/>
        <v>-135054.46892126117</v>
      </c>
      <c r="AJ63" s="1334">
        <f t="shared" si="81"/>
        <v>-135054.46892126117</v>
      </c>
      <c r="AK63" s="1334">
        <f t="shared" si="81"/>
        <v>-134551.00325313519</v>
      </c>
      <c r="AL63" s="1334">
        <f t="shared" si="81"/>
        <v>-4145622.4329810403</v>
      </c>
      <c r="AM63" s="1334">
        <f t="shared" si="81"/>
        <v>-103462.36171799374</v>
      </c>
      <c r="AN63" s="1334">
        <f t="shared" si="81"/>
        <v>-103462.36171799374</v>
      </c>
      <c r="AO63" s="1334">
        <f t="shared" si="81"/>
        <v>-103462.36171799374</v>
      </c>
      <c r="AP63" s="1334">
        <f t="shared" si="81"/>
        <v>-103462.36171799374</v>
      </c>
      <c r="AQ63" s="1334">
        <f t="shared" si="81"/>
        <v>-103462.36171799374</v>
      </c>
      <c r="AR63" s="1334">
        <f t="shared" si="81"/>
        <v>-103462.36171799374</v>
      </c>
      <c r="AS63" s="1334">
        <f t="shared" si="81"/>
        <v>-103462.36171799374</v>
      </c>
      <c r="AT63" s="1334">
        <f t="shared" si="81"/>
        <v>-103462.36171799374</v>
      </c>
      <c r="AU63" s="1334">
        <f t="shared" si="81"/>
        <v>-103462.36171799374</v>
      </c>
      <c r="AV63" s="1334">
        <f t="shared" si="81"/>
        <v>-103462.36171799374</v>
      </c>
      <c r="AW63" s="1334">
        <f t="shared" si="81"/>
        <v>-103462.36171799374</v>
      </c>
      <c r="AX63" s="1334">
        <f t="shared" si="81"/>
        <v>-103462.36171799374</v>
      </c>
      <c r="AY63" s="1334">
        <f t="shared" si="81"/>
        <v>-5387170.7735969657</v>
      </c>
      <c r="AZ63" s="1329">
        <f>SUM(AZ60:AZ62)</f>
        <v>-5387170.7735969657</v>
      </c>
      <c r="BD63" s="1312"/>
    </row>
    <row r="64" spans="1:56" ht="14.1" customHeight="1" thickTop="1">
      <c r="A64" s="1314"/>
      <c r="B64" s="1367"/>
      <c r="C64" s="1367"/>
      <c r="M64" s="1335"/>
      <c r="N64" s="1335"/>
      <c r="O64" s="1335"/>
      <c r="P64" s="1335"/>
      <c r="Q64" s="1335"/>
      <c r="R64" s="1335"/>
      <c r="S64" s="1335"/>
      <c r="T64" s="1335"/>
      <c r="U64" s="1335"/>
      <c r="V64" s="1335"/>
      <c r="W64" s="1335"/>
      <c r="X64" s="1335"/>
      <c r="Y64" s="1335"/>
      <c r="Z64" s="1335"/>
      <c r="AA64" s="1335"/>
      <c r="AB64" s="1335"/>
      <c r="AC64" s="1335"/>
      <c r="AD64" s="1335"/>
      <c r="AE64" s="1335"/>
      <c r="AF64" s="1335"/>
      <c r="AG64" s="1335"/>
      <c r="AH64" s="1335"/>
      <c r="AI64" s="1335"/>
      <c r="AJ64" s="1335"/>
      <c r="AK64" s="1335"/>
      <c r="AL64" s="1335"/>
      <c r="AM64" s="1335"/>
      <c r="AN64" s="1335"/>
      <c r="AO64" s="1335"/>
      <c r="AP64" s="1335"/>
      <c r="AQ64" s="1335"/>
      <c r="AR64" s="1335"/>
      <c r="AS64" s="1335"/>
      <c r="AT64" s="1335"/>
      <c r="AU64" s="1335"/>
      <c r="AV64" s="1335"/>
      <c r="AW64" s="1335"/>
      <c r="AX64" s="1335"/>
      <c r="AY64" s="1335"/>
      <c r="BD64" s="1312"/>
    </row>
    <row r="65" spans="1:56" ht="14.1" customHeight="1">
      <c r="A65" s="1336" t="s">
        <v>1456</v>
      </c>
      <c r="B65" s="1369">
        <f t="shared" ref="B65:K65" si="82">B63</f>
        <v>0</v>
      </c>
      <c r="C65" s="1369">
        <f t="shared" si="82"/>
        <v>0</v>
      </c>
      <c r="D65" s="1338">
        <f t="shared" si="82"/>
        <v>-170878.81809599997</v>
      </c>
      <c r="E65" s="1338">
        <f t="shared" si="82"/>
        <v>-84854.698076000001</v>
      </c>
      <c r="F65" s="1338">
        <f t="shared" si="82"/>
        <v>-79861.793751999998</v>
      </c>
      <c r="G65" s="1338">
        <f t="shared" si="82"/>
        <v>-80716.966811999999</v>
      </c>
      <c r="H65" s="1338">
        <f t="shared" si="82"/>
        <v>-80133.223503999994</v>
      </c>
      <c r="I65" s="1338">
        <f t="shared" si="82"/>
        <v>-80042.021171999993</v>
      </c>
      <c r="J65" s="1338">
        <f t="shared" si="82"/>
        <v>-80065.003192000004</v>
      </c>
      <c r="K65" s="1338">
        <f t="shared" si="82"/>
        <v>-278727.631972</v>
      </c>
      <c r="L65" s="1338">
        <f>L63</f>
        <v>-935280.15657599992</v>
      </c>
      <c r="M65" s="1339">
        <f>M63+L63</f>
        <v>-1062466.0420799998</v>
      </c>
      <c r="N65" s="1339">
        <f t="shared" ref="N65:W65" si="83">M65+N63</f>
        <v>-1190031.0099559999</v>
      </c>
      <c r="O65" s="1339">
        <f t="shared" si="83"/>
        <v>-1317599.3646559999</v>
      </c>
      <c r="P65" s="1339">
        <f t="shared" si="83"/>
        <v>-1445175.218752</v>
      </c>
      <c r="Q65" s="1339">
        <f t="shared" si="83"/>
        <v>-1575656.9678400001</v>
      </c>
      <c r="R65" s="1339">
        <f t="shared" si="83"/>
        <v>-1709852.61136</v>
      </c>
      <c r="S65" s="1339">
        <f t="shared" si="83"/>
        <v>-1845009.3871480001</v>
      </c>
      <c r="T65" s="1339">
        <f t="shared" si="83"/>
        <v>-1702147.3448439999</v>
      </c>
      <c r="U65" s="1339">
        <f t="shared" si="83"/>
        <v>-1907408.3058146494</v>
      </c>
      <c r="V65" s="1339">
        <f t="shared" si="83"/>
        <v>-2112669.2667852989</v>
      </c>
      <c r="W65" s="1339">
        <f t="shared" si="83"/>
        <v>-2314853.2365383627</v>
      </c>
      <c r="X65" s="1339">
        <f>W65+X63</f>
        <v>-2517037.2062914264</v>
      </c>
      <c r="Y65" s="1339">
        <f>Y63</f>
        <v>-2517037.206291426</v>
      </c>
      <c r="Z65" s="1339">
        <f t="shared" ref="Z65:AK65" si="84">Y65+Z63</f>
        <v>-2656309.2078639902</v>
      </c>
      <c r="AA65" s="1339">
        <f t="shared" si="84"/>
        <v>-2795581.2094365545</v>
      </c>
      <c r="AB65" s="1339">
        <f t="shared" si="84"/>
        <v>-2930635.6783578158</v>
      </c>
      <c r="AC65" s="1339">
        <f t="shared" si="84"/>
        <v>-3065690.1472790772</v>
      </c>
      <c r="AD65" s="1339">
        <f t="shared" si="84"/>
        <v>-3200744.6162003386</v>
      </c>
      <c r="AE65" s="1339">
        <f t="shared" si="84"/>
        <v>-3335799.0851216</v>
      </c>
      <c r="AF65" s="1339">
        <f t="shared" si="84"/>
        <v>-3470853.5540428613</v>
      </c>
      <c r="AG65" s="1339">
        <f t="shared" si="84"/>
        <v>-3605908.0229641227</v>
      </c>
      <c r="AH65" s="1339">
        <f t="shared" si="84"/>
        <v>-3740962.4918853841</v>
      </c>
      <c r="AI65" s="1339">
        <f t="shared" si="84"/>
        <v>-3876016.9608066455</v>
      </c>
      <c r="AJ65" s="1339">
        <f t="shared" si="84"/>
        <v>-4011071.4297279068</v>
      </c>
      <c r="AK65" s="1339">
        <f t="shared" si="84"/>
        <v>-4145622.4329810422</v>
      </c>
      <c r="AL65" s="1339">
        <f>AL63</f>
        <v>-4145622.4329810403</v>
      </c>
      <c r="AM65" s="1339">
        <f t="shared" ref="AM65:AX65" si="85">AL65+AM63</f>
        <v>-4249084.7946990337</v>
      </c>
      <c r="AN65" s="1339">
        <f t="shared" si="85"/>
        <v>-4352547.1564170271</v>
      </c>
      <c r="AO65" s="1339">
        <f t="shared" si="85"/>
        <v>-4456009.5181350205</v>
      </c>
      <c r="AP65" s="1339">
        <f t="shared" si="85"/>
        <v>-4559471.8798530139</v>
      </c>
      <c r="AQ65" s="1339">
        <f t="shared" si="85"/>
        <v>-4662934.2415710073</v>
      </c>
      <c r="AR65" s="1339">
        <f t="shared" si="85"/>
        <v>-4766396.6032890007</v>
      </c>
      <c r="AS65" s="1339">
        <f t="shared" si="85"/>
        <v>-4869858.9650069941</v>
      </c>
      <c r="AT65" s="1339">
        <f t="shared" si="85"/>
        <v>-4973321.3267249875</v>
      </c>
      <c r="AU65" s="1339">
        <f t="shared" si="85"/>
        <v>-5076783.6884429809</v>
      </c>
      <c r="AV65" s="1339">
        <f t="shared" si="85"/>
        <v>-5180246.0501609743</v>
      </c>
      <c r="AW65" s="1339">
        <f t="shared" si="85"/>
        <v>-5283708.4118789677</v>
      </c>
      <c r="AX65" s="1339">
        <f t="shared" si="85"/>
        <v>-5387170.7735969611</v>
      </c>
      <c r="AY65" s="1339">
        <f>AY63</f>
        <v>-5387170.7735969657</v>
      </c>
      <c r="AZ65" s="1370"/>
      <c r="BA65" s="1329">
        <f>X65</f>
        <v>-2517037.2062914264</v>
      </c>
      <c r="BD65" s="1312"/>
    </row>
    <row r="66" spans="1:56" ht="14.1" customHeight="1">
      <c r="A66" s="1340"/>
      <c r="B66" s="1371"/>
      <c r="C66" s="1371"/>
      <c r="D66" s="1342"/>
      <c r="E66" s="1342"/>
      <c r="F66" s="1342"/>
      <c r="G66" s="1342"/>
      <c r="H66" s="1342"/>
      <c r="I66" s="1342"/>
      <c r="J66" s="1342"/>
      <c r="K66" s="1342"/>
      <c r="L66" s="1342"/>
      <c r="M66" s="1343"/>
      <c r="N66" s="1343"/>
      <c r="O66" s="1343"/>
      <c r="P66" s="1343"/>
      <c r="Q66" s="1343"/>
      <c r="R66" s="1343"/>
      <c r="S66" s="1343"/>
      <c r="T66" s="1343"/>
      <c r="U66" s="1343"/>
      <c r="V66" s="1343"/>
      <c r="W66" s="1343"/>
      <c r="X66" s="1343"/>
      <c r="Y66" s="1343"/>
      <c r="Z66" s="1343"/>
      <c r="AA66" s="1343"/>
      <c r="AB66" s="1343"/>
      <c r="AC66" s="1343"/>
      <c r="AD66" s="1343"/>
      <c r="AE66" s="1343"/>
      <c r="AF66" s="1343"/>
      <c r="AG66" s="1343"/>
      <c r="AH66" s="1343"/>
      <c r="AI66" s="1343"/>
      <c r="AJ66" s="1343"/>
      <c r="AK66" s="1343"/>
      <c r="AM66" s="1343"/>
      <c r="AN66" s="1343"/>
      <c r="AO66" s="1343"/>
      <c r="AP66" s="1343"/>
      <c r="AQ66" s="1343"/>
      <c r="AR66" s="1343"/>
      <c r="AS66" s="1343"/>
      <c r="AT66" s="1343"/>
      <c r="AU66" s="1343"/>
      <c r="AV66" s="1343"/>
      <c r="AW66" s="1343"/>
      <c r="AX66" s="1343"/>
      <c r="BA66" s="1329">
        <f>X75*2</f>
        <v>0</v>
      </c>
      <c r="BD66" s="1312"/>
    </row>
    <row r="67" spans="1:56" ht="14.1" customHeight="1">
      <c r="A67" s="1314"/>
      <c r="B67" s="1367"/>
      <c r="C67" s="1367"/>
      <c r="X67" s="1344"/>
      <c r="Y67" s="1344"/>
      <c r="Z67" s="1344"/>
      <c r="AA67" s="1344"/>
      <c r="AB67" s="1344"/>
      <c r="AC67" s="1344"/>
      <c r="AD67" s="1344"/>
      <c r="AE67" s="1344"/>
      <c r="AF67" s="1344"/>
      <c r="AG67" s="1344"/>
      <c r="AH67" s="1344"/>
      <c r="AI67" s="1344"/>
      <c r="AJ67" s="1344"/>
      <c r="AK67" s="1344"/>
      <c r="AM67" s="1344"/>
      <c r="AN67" s="1344"/>
      <c r="AO67" s="1344"/>
      <c r="AP67" s="1344"/>
      <c r="AQ67" s="1344"/>
      <c r="AR67" s="1344"/>
      <c r="AS67" s="1344"/>
      <c r="AT67" s="1344"/>
      <c r="AU67" s="1344"/>
      <c r="AV67" s="1344"/>
      <c r="AW67" s="1344"/>
      <c r="AX67" s="1344"/>
      <c r="BD67" s="1312"/>
    </row>
    <row r="68" spans="1:56" ht="14.1" customHeight="1">
      <c r="A68" s="1336" t="s">
        <v>1457</v>
      </c>
      <c r="B68" s="1372">
        <f t="shared" ref="B68:K68" si="86">B65</f>
        <v>0</v>
      </c>
      <c r="C68" s="1372">
        <f t="shared" si="86"/>
        <v>0</v>
      </c>
      <c r="D68" s="1345">
        <f t="shared" si="86"/>
        <v>-170878.81809599997</v>
      </c>
      <c r="E68" s="1345">
        <f t="shared" si="86"/>
        <v>-84854.698076000001</v>
      </c>
      <c r="F68" s="1345">
        <f t="shared" si="86"/>
        <v>-79861.793751999998</v>
      </c>
      <c r="G68" s="1345">
        <f t="shared" si="86"/>
        <v>-80716.966811999999</v>
      </c>
      <c r="H68" s="1345">
        <f t="shared" si="86"/>
        <v>-80133.223503999994</v>
      </c>
      <c r="I68" s="1345">
        <f t="shared" si="86"/>
        <v>-80042.021171999993</v>
      </c>
      <c r="J68" s="1345">
        <f t="shared" si="86"/>
        <v>-80065.003192000004</v>
      </c>
      <c r="K68" s="1345">
        <f t="shared" si="86"/>
        <v>-278727.631972</v>
      </c>
      <c r="L68" s="1345">
        <f>L65</f>
        <v>-935280.15657599992</v>
      </c>
      <c r="M68" s="1345">
        <f t="shared" ref="M68:AY68" si="87">M65</f>
        <v>-1062466.0420799998</v>
      </c>
      <c r="N68" s="1345">
        <f t="shared" si="87"/>
        <v>-1190031.0099559999</v>
      </c>
      <c r="O68" s="1345">
        <f t="shared" si="87"/>
        <v>-1317599.3646559999</v>
      </c>
      <c r="P68" s="1345">
        <f t="shared" si="87"/>
        <v>-1445175.218752</v>
      </c>
      <c r="Q68" s="1345">
        <f t="shared" si="87"/>
        <v>-1575656.9678400001</v>
      </c>
      <c r="R68" s="1345">
        <f t="shared" si="87"/>
        <v>-1709852.61136</v>
      </c>
      <c r="S68" s="1345">
        <f t="shared" si="87"/>
        <v>-1845009.3871480001</v>
      </c>
      <c r="T68" s="1345">
        <f t="shared" si="87"/>
        <v>-1702147.3448439999</v>
      </c>
      <c r="U68" s="1345">
        <f t="shared" si="87"/>
        <v>-1907408.3058146494</v>
      </c>
      <c r="V68" s="1345">
        <f t="shared" si="87"/>
        <v>-2112669.2667852989</v>
      </c>
      <c r="W68" s="1345">
        <f t="shared" si="87"/>
        <v>-2314853.2365383627</v>
      </c>
      <c r="X68" s="1345">
        <f t="shared" si="87"/>
        <v>-2517037.2062914264</v>
      </c>
      <c r="Y68" s="1345">
        <f t="shared" si="87"/>
        <v>-2517037.206291426</v>
      </c>
      <c r="Z68" s="1345">
        <f t="shared" si="87"/>
        <v>-2656309.2078639902</v>
      </c>
      <c r="AA68" s="1345">
        <f t="shared" si="87"/>
        <v>-2795581.2094365545</v>
      </c>
      <c r="AB68" s="1345">
        <f t="shared" si="87"/>
        <v>-2930635.6783578158</v>
      </c>
      <c r="AC68" s="1345">
        <f t="shared" si="87"/>
        <v>-3065690.1472790772</v>
      </c>
      <c r="AD68" s="1345">
        <f t="shared" si="87"/>
        <v>-3200744.6162003386</v>
      </c>
      <c r="AE68" s="1345">
        <f t="shared" si="87"/>
        <v>-3335799.0851216</v>
      </c>
      <c r="AF68" s="1345">
        <f t="shared" si="87"/>
        <v>-3470853.5540428613</v>
      </c>
      <c r="AG68" s="1345">
        <f t="shared" si="87"/>
        <v>-3605908.0229641227</v>
      </c>
      <c r="AH68" s="1345">
        <f t="shared" si="87"/>
        <v>-3740962.4918853841</v>
      </c>
      <c r="AI68" s="1345">
        <f t="shared" si="87"/>
        <v>-3876016.9608066455</v>
      </c>
      <c r="AJ68" s="1345">
        <f t="shared" si="87"/>
        <v>-4011071.4297279068</v>
      </c>
      <c r="AK68" s="1345">
        <f t="shared" si="87"/>
        <v>-4145622.4329810422</v>
      </c>
      <c r="AL68" s="1345">
        <f t="shared" si="87"/>
        <v>-4145622.4329810403</v>
      </c>
      <c r="AM68" s="1345">
        <f t="shared" si="87"/>
        <v>-4249084.7946990337</v>
      </c>
      <c r="AN68" s="1345">
        <f t="shared" si="87"/>
        <v>-4352547.1564170271</v>
      </c>
      <c r="AO68" s="1345">
        <f t="shared" si="87"/>
        <v>-4456009.5181350205</v>
      </c>
      <c r="AP68" s="1345">
        <f t="shared" si="87"/>
        <v>-4559471.8798530139</v>
      </c>
      <c r="AQ68" s="1345">
        <f t="shared" si="87"/>
        <v>-4662934.2415710073</v>
      </c>
      <c r="AR68" s="1345">
        <f t="shared" si="87"/>
        <v>-4766396.6032890007</v>
      </c>
      <c r="AS68" s="1345">
        <f t="shared" si="87"/>
        <v>-4869858.9650069941</v>
      </c>
      <c r="AT68" s="1345">
        <f t="shared" si="87"/>
        <v>-4973321.3267249875</v>
      </c>
      <c r="AU68" s="1345">
        <f t="shared" si="87"/>
        <v>-5076783.6884429809</v>
      </c>
      <c r="AV68" s="1345">
        <f t="shared" si="87"/>
        <v>-5180246.0501609743</v>
      </c>
      <c r="AW68" s="1345">
        <f t="shared" si="87"/>
        <v>-5283708.4118789677</v>
      </c>
      <c r="AX68" s="1345">
        <f t="shared" si="87"/>
        <v>-5387170.7735969611</v>
      </c>
      <c r="AY68" s="1345">
        <f t="shared" si="87"/>
        <v>-5387170.7735969657</v>
      </c>
      <c r="AZ68" s="1345"/>
      <c r="BD68" s="1312"/>
    </row>
    <row r="69" spans="1:56" ht="14.1" customHeight="1">
      <c r="A69" s="1314"/>
      <c r="B69" s="1367"/>
      <c r="C69" s="1367"/>
      <c r="D69" s="1329"/>
      <c r="E69" s="1329"/>
      <c r="F69" s="1329"/>
      <c r="G69" s="1329"/>
      <c r="H69" s="1329"/>
      <c r="I69" s="1329"/>
      <c r="J69" s="1329"/>
      <c r="K69" s="1329"/>
      <c r="L69" s="1329"/>
      <c r="M69" s="1323"/>
      <c r="N69" s="1323"/>
      <c r="O69" s="1323"/>
      <c r="P69" s="1323"/>
      <c r="Q69" s="1323"/>
      <c r="R69" s="1323"/>
      <c r="S69" s="1323"/>
      <c r="T69" s="1323"/>
      <c r="U69" s="1323"/>
      <c r="V69" s="1323"/>
      <c r="W69" s="1323"/>
      <c r="X69" s="1346"/>
      <c r="Y69" s="1346"/>
      <c r="Z69" s="1346"/>
      <c r="AA69" s="1346"/>
      <c r="AB69" s="1346"/>
      <c r="AC69" s="1346"/>
      <c r="AD69" s="1346"/>
      <c r="AE69" s="1346"/>
      <c r="AF69" s="1346"/>
      <c r="AG69" s="1346"/>
      <c r="AH69" s="1346"/>
      <c r="AI69" s="1346"/>
      <c r="AJ69" s="1346"/>
      <c r="AK69" s="1346"/>
      <c r="AM69" s="1346"/>
      <c r="AN69" s="1346"/>
      <c r="AO69" s="1346"/>
      <c r="AP69" s="1346"/>
      <c r="AQ69" s="1346"/>
      <c r="AR69" s="1346"/>
      <c r="AS69" s="1346"/>
      <c r="AT69" s="1346"/>
      <c r="AU69" s="1346"/>
      <c r="AV69" s="1346"/>
      <c r="AW69" s="1346"/>
      <c r="AX69" s="1346"/>
      <c r="BD69" s="1312"/>
    </row>
    <row r="70" spans="1:56" ht="14.1" customHeight="1">
      <c r="A70" s="1306" t="s">
        <v>1434</v>
      </c>
      <c r="B70" s="1367">
        <f t="shared" ref="B70:C70" si="88">B68*$S$6</f>
        <v>0</v>
      </c>
      <c r="C70" s="1367">
        <f t="shared" si="88"/>
        <v>0</v>
      </c>
      <c r="D70" s="1329">
        <f t="shared" ref="D70:AL70" si="89">D63*$T$6</f>
        <v>-14370.908601873596</v>
      </c>
      <c r="E70" s="1329">
        <f t="shared" si="89"/>
        <v>-7136.2801081915995</v>
      </c>
      <c r="F70" s="1329">
        <f t="shared" si="89"/>
        <v>-6716.3768545431994</v>
      </c>
      <c r="G70" s="1329">
        <f t="shared" si="89"/>
        <v>-6788.2969088891996</v>
      </c>
      <c r="H70" s="1329">
        <f t="shared" si="89"/>
        <v>-6739.2040966863988</v>
      </c>
      <c r="I70" s="1329">
        <f t="shared" si="89"/>
        <v>-6731.5339805651993</v>
      </c>
      <c r="J70" s="1329">
        <f t="shared" si="89"/>
        <v>-6733.4667684471997</v>
      </c>
      <c r="K70" s="1329">
        <f t="shared" si="89"/>
        <v>-23440.993848845199</v>
      </c>
      <c r="L70" s="1329">
        <f t="shared" si="89"/>
        <v>-78657.06116804159</v>
      </c>
      <c r="M70" s="1329">
        <f t="shared" si="89"/>
        <v>-10696.332970886398</v>
      </c>
      <c r="N70" s="1329">
        <f t="shared" si="89"/>
        <v>-10728.213798371598</v>
      </c>
      <c r="O70" s="1329">
        <f t="shared" si="89"/>
        <v>-10728.498630269998</v>
      </c>
      <c r="P70" s="1329">
        <f t="shared" si="89"/>
        <v>-10729.129329473599</v>
      </c>
      <c r="Q70" s="1329">
        <f t="shared" si="89"/>
        <v>-10973.515098300799</v>
      </c>
      <c r="R70" s="1329">
        <f t="shared" si="89"/>
        <v>-11285.853620031998</v>
      </c>
      <c r="S70" s="1329">
        <f t="shared" si="89"/>
        <v>-11366.684843770799</v>
      </c>
      <c r="T70" s="1329">
        <f t="shared" si="89"/>
        <v>12014.6977577664</v>
      </c>
      <c r="U70" s="1329">
        <f t="shared" si="89"/>
        <v>-17262.44681763163</v>
      </c>
      <c r="V70" s="1329">
        <f t="shared" si="89"/>
        <v>-17262.44681763163</v>
      </c>
      <c r="W70" s="1329">
        <f t="shared" si="89"/>
        <v>-17003.671856232642</v>
      </c>
      <c r="X70" s="1329">
        <f t="shared" si="89"/>
        <v>-17003.671856232642</v>
      </c>
      <c r="Y70" s="1329">
        <f t="shared" si="89"/>
        <v>-211682.8290491089</v>
      </c>
      <c r="Z70" s="1329">
        <f t="shared" si="89"/>
        <v>-11712.775332252657</v>
      </c>
      <c r="AA70" s="1329">
        <f t="shared" si="89"/>
        <v>-11712.775332252657</v>
      </c>
      <c r="AB70" s="1329">
        <f t="shared" si="89"/>
        <v>-11358.080836278064</v>
      </c>
      <c r="AC70" s="1329">
        <f t="shared" si="89"/>
        <v>-11358.080836278064</v>
      </c>
      <c r="AD70" s="1329">
        <f t="shared" si="89"/>
        <v>-11358.080836278064</v>
      </c>
      <c r="AE70" s="1329">
        <f t="shared" si="89"/>
        <v>-11358.080836278064</v>
      </c>
      <c r="AF70" s="1329">
        <f t="shared" si="89"/>
        <v>-11358.080836278064</v>
      </c>
      <c r="AG70" s="1329">
        <f t="shared" si="89"/>
        <v>-11358.080836278064</v>
      </c>
      <c r="AH70" s="1329">
        <f t="shared" si="89"/>
        <v>-11358.080836278064</v>
      </c>
      <c r="AI70" s="1329">
        <f t="shared" si="89"/>
        <v>-11358.080836278064</v>
      </c>
      <c r="AJ70" s="1329">
        <f t="shared" si="89"/>
        <v>-11358.080836278064</v>
      </c>
      <c r="AK70" s="1329">
        <f t="shared" si="89"/>
        <v>-11315.739373588669</v>
      </c>
      <c r="AL70" s="1329">
        <f t="shared" si="89"/>
        <v>-348646.84661370545</v>
      </c>
      <c r="AM70" s="1329">
        <f t="shared" ref="AM70:AY70" si="90">AM63*$U$6</f>
        <v>-18726.687470956866</v>
      </c>
      <c r="AN70" s="1329">
        <f t="shared" si="90"/>
        <v>-18726.687470956866</v>
      </c>
      <c r="AO70" s="1329">
        <f t="shared" si="90"/>
        <v>-18726.687470956866</v>
      </c>
      <c r="AP70" s="1329">
        <f t="shared" si="90"/>
        <v>-18726.687470956866</v>
      </c>
      <c r="AQ70" s="1329">
        <f t="shared" si="90"/>
        <v>-18726.687470956866</v>
      </c>
      <c r="AR70" s="1329">
        <f t="shared" si="90"/>
        <v>-18726.687470956866</v>
      </c>
      <c r="AS70" s="1329">
        <f t="shared" si="90"/>
        <v>-18726.687470956866</v>
      </c>
      <c r="AT70" s="1329">
        <f t="shared" si="90"/>
        <v>-18726.687470956866</v>
      </c>
      <c r="AU70" s="1329">
        <f t="shared" si="90"/>
        <v>-18726.687470956866</v>
      </c>
      <c r="AV70" s="1329">
        <f t="shared" si="90"/>
        <v>-18726.687470956866</v>
      </c>
      <c r="AW70" s="1329">
        <f t="shared" si="90"/>
        <v>-18726.687470956866</v>
      </c>
      <c r="AX70" s="1329">
        <f t="shared" si="90"/>
        <v>-18726.687470956866</v>
      </c>
      <c r="AY70" s="1329">
        <f t="shared" si="90"/>
        <v>-975077.91002105072</v>
      </c>
      <c r="AZ70" s="1329"/>
      <c r="BD70" s="1312"/>
    </row>
    <row r="71" spans="1:56" ht="14.1" customHeight="1">
      <c r="A71" s="1306" t="s">
        <v>1436</v>
      </c>
      <c r="B71" s="1367">
        <f t="shared" ref="B71:C71" si="91">B68*$S$7</f>
        <v>0</v>
      </c>
      <c r="C71" s="1367">
        <f t="shared" si="91"/>
        <v>0</v>
      </c>
      <c r="D71" s="1329">
        <f t="shared" ref="D71:AL71" si="92">D63*$T$7</f>
        <v>-156507.90949412639</v>
      </c>
      <c r="E71" s="1329">
        <f t="shared" si="92"/>
        <v>-77718.417967808404</v>
      </c>
      <c r="F71" s="1329">
        <f t="shared" si="92"/>
        <v>-73145.416897456802</v>
      </c>
      <c r="G71" s="1329">
        <f t="shared" si="92"/>
        <v>-73928.6699031108</v>
      </c>
      <c r="H71" s="1329">
        <f t="shared" si="92"/>
        <v>-73394.019407313594</v>
      </c>
      <c r="I71" s="1329">
        <f t="shared" si="92"/>
        <v>-73310.487191434804</v>
      </c>
      <c r="J71" s="1329">
        <f t="shared" si="92"/>
        <v>-73331.53642355281</v>
      </c>
      <c r="K71" s="1329">
        <f t="shared" si="92"/>
        <v>-255286.63812315481</v>
      </c>
      <c r="L71" s="1329">
        <f t="shared" si="92"/>
        <v>-856623.09540795838</v>
      </c>
      <c r="M71" s="1329">
        <f t="shared" si="92"/>
        <v>-116489.5525331136</v>
      </c>
      <c r="N71" s="1329">
        <f t="shared" si="92"/>
        <v>-116836.7540776284</v>
      </c>
      <c r="O71" s="1329">
        <f t="shared" si="92"/>
        <v>-116839.85606973</v>
      </c>
      <c r="P71" s="1329">
        <f t="shared" si="92"/>
        <v>-116846.7247665264</v>
      </c>
      <c r="Q71" s="1329">
        <f t="shared" si="92"/>
        <v>-119508.23398969921</v>
      </c>
      <c r="R71" s="1329">
        <f t="shared" si="92"/>
        <v>-122909.78989996799</v>
      </c>
      <c r="S71" s="1329">
        <f t="shared" si="92"/>
        <v>-123790.0909442292</v>
      </c>
      <c r="T71" s="1329">
        <f t="shared" si="92"/>
        <v>130847.34454623361</v>
      </c>
      <c r="U71" s="1329">
        <f t="shared" si="92"/>
        <v>-187998.51415301798</v>
      </c>
      <c r="V71" s="1329">
        <f t="shared" si="92"/>
        <v>-187998.51415301798</v>
      </c>
      <c r="W71" s="1329">
        <f t="shared" si="92"/>
        <v>-185180.29789683092</v>
      </c>
      <c r="X71" s="1329">
        <f t="shared" si="92"/>
        <v>-185180.29789683092</v>
      </c>
      <c r="Y71" s="1329">
        <f t="shared" si="92"/>
        <v>-2305354.377242317</v>
      </c>
      <c r="Z71" s="1329">
        <f t="shared" si="92"/>
        <v>-127559.22624031165</v>
      </c>
      <c r="AA71" s="1329">
        <f t="shared" si="92"/>
        <v>-127559.22624031165</v>
      </c>
      <c r="AB71" s="1329">
        <f t="shared" si="92"/>
        <v>-123696.38808498312</v>
      </c>
      <c r="AC71" s="1329">
        <f t="shared" si="92"/>
        <v>-123696.38808498312</v>
      </c>
      <c r="AD71" s="1329">
        <f t="shared" si="92"/>
        <v>-123696.38808498312</v>
      </c>
      <c r="AE71" s="1329">
        <f t="shared" si="92"/>
        <v>-123696.38808498312</v>
      </c>
      <c r="AF71" s="1329">
        <f t="shared" si="92"/>
        <v>-123696.38808498312</v>
      </c>
      <c r="AG71" s="1329">
        <f t="shared" si="92"/>
        <v>-123696.38808498312</v>
      </c>
      <c r="AH71" s="1329">
        <f t="shared" si="92"/>
        <v>-123696.38808498312</v>
      </c>
      <c r="AI71" s="1329">
        <f t="shared" si="92"/>
        <v>-123696.38808498312</v>
      </c>
      <c r="AJ71" s="1329">
        <f t="shared" si="92"/>
        <v>-123696.38808498312</v>
      </c>
      <c r="AK71" s="1329">
        <f t="shared" si="92"/>
        <v>-123235.26387954653</v>
      </c>
      <c r="AL71" s="1329">
        <f t="shared" si="92"/>
        <v>-3796975.5863673352</v>
      </c>
      <c r="AM71" s="1329">
        <f t="shared" ref="AM71:AY71" si="93">AM63*$U$7</f>
        <v>-84735.674247036877</v>
      </c>
      <c r="AN71" s="1329">
        <f t="shared" si="93"/>
        <v>-84735.674247036877</v>
      </c>
      <c r="AO71" s="1329">
        <f t="shared" si="93"/>
        <v>-84735.674247036877</v>
      </c>
      <c r="AP71" s="1329">
        <f t="shared" si="93"/>
        <v>-84735.674247036877</v>
      </c>
      <c r="AQ71" s="1329">
        <f t="shared" si="93"/>
        <v>-84735.674247036877</v>
      </c>
      <c r="AR71" s="1329">
        <f t="shared" si="93"/>
        <v>-84735.674247036877</v>
      </c>
      <c r="AS71" s="1329">
        <f t="shared" si="93"/>
        <v>-84735.674247036877</v>
      </c>
      <c r="AT71" s="1329">
        <f t="shared" si="93"/>
        <v>-84735.674247036877</v>
      </c>
      <c r="AU71" s="1329">
        <f t="shared" si="93"/>
        <v>-84735.674247036877</v>
      </c>
      <c r="AV71" s="1329">
        <f t="shared" si="93"/>
        <v>-84735.674247036877</v>
      </c>
      <c r="AW71" s="1329">
        <f t="shared" si="93"/>
        <v>-84735.674247036877</v>
      </c>
      <c r="AX71" s="1329">
        <f t="shared" si="93"/>
        <v>-84735.674247036877</v>
      </c>
      <c r="AY71" s="1329">
        <f t="shared" si="93"/>
        <v>-4412092.8635759149</v>
      </c>
      <c r="AZ71" s="1329"/>
      <c r="BD71" s="1312"/>
    </row>
    <row r="72" spans="1:56" ht="14.1" customHeight="1">
      <c r="A72" s="1314"/>
      <c r="L72" s="1329"/>
      <c r="M72" s="1323"/>
      <c r="N72" s="1323"/>
      <c r="O72" s="1323"/>
      <c r="P72" s="1323"/>
      <c r="Q72" s="1323"/>
      <c r="R72" s="1323"/>
      <c r="S72" s="1323"/>
      <c r="T72" s="1323"/>
      <c r="U72" s="1323"/>
      <c r="V72" s="1323"/>
      <c r="W72" s="1323"/>
      <c r="X72" s="1346"/>
      <c r="Y72" s="1346"/>
      <c r="Z72" s="1346"/>
      <c r="AA72" s="1346"/>
      <c r="AB72" s="1346"/>
      <c r="AC72" s="1346"/>
      <c r="AD72" s="1346"/>
      <c r="AE72" s="1346"/>
      <c r="AF72" s="1346"/>
      <c r="AG72" s="1346"/>
      <c r="AH72" s="1346"/>
      <c r="AI72" s="1346"/>
      <c r="AJ72" s="1346"/>
      <c r="AK72" s="1346"/>
      <c r="AM72" s="1346"/>
      <c r="AN72" s="1346"/>
      <c r="AO72" s="1346"/>
      <c r="AP72" s="1346"/>
      <c r="AQ72" s="1346"/>
      <c r="AR72" s="1346"/>
      <c r="AS72" s="1346"/>
      <c r="AT72" s="1346"/>
      <c r="AU72" s="1346"/>
      <c r="AV72" s="1346"/>
      <c r="AW72" s="1346"/>
      <c r="AX72" s="1346"/>
      <c r="BD72" s="1312"/>
    </row>
    <row r="73" spans="1:56" ht="14.1" customHeight="1">
      <c r="A73" s="1348" t="s">
        <v>1458</v>
      </c>
      <c r="B73" s="1349"/>
      <c r="C73" s="1349"/>
      <c r="D73" s="1349"/>
      <c r="E73" s="1349"/>
      <c r="F73" s="1349"/>
      <c r="G73" s="1349"/>
      <c r="H73" s="1349"/>
      <c r="I73" s="1349"/>
      <c r="J73" s="1349"/>
      <c r="K73" s="1349"/>
      <c r="L73" s="1329"/>
      <c r="M73" s="1323"/>
      <c r="N73" s="1323"/>
      <c r="O73" s="1323"/>
      <c r="P73" s="1323"/>
      <c r="Q73" s="1323"/>
      <c r="R73" s="1323"/>
      <c r="S73" s="1323"/>
      <c r="T73" s="1323"/>
      <c r="U73" s="1323"/>
      <c r="V73" s="1323"/>
      <c r="W73" s="1323"/>
      <c r="X73" s="1350">
        <f>SUM(L68:X68)/13</f>
        <v>-1664245.0860493644</v>
      </c>
      <c r="Y73" s="1350"/>
      <c r="Z73" s="1350"/>
      <c r="AA73" s="1350"/>
      <c r="AB73" s="1350"/>
      <c r="AC73" s="1350"/>
      <c r="AD73" s="1350"/>
      <c r="AE73" s="1350"/>
      <c r="AF73" s="1350"/>
      <c r="AG73" s="1350"/>
      <c r="AH73" s="1350"/>
      <c r="AI73" s="1350"/>
      <c r="AJ73" s="1350"/>
      <c r="AK73" s="1350">
        <f>SUM(Y68:AK68)/13</f>
        <v>-3334787.0802275976</v>
      </c>
      <c r="AM73" s="1350"/>
      <c r="AN73" s="1350"/>
      <c r="AO73" s="1350"/>
      <c r="AP73" s="1350"/>
      <c r="AQ73" s="1350"/>
      <c r="AR73" s="1350"/>
      <c r="AS73" s="1350"/>
      <c r="AT73" s="1350"/>
      <c r="AU73" s="1350"/>
      <c r="AV73" s="1350"/>
      <c r="AW73" s="1350"/>
      <c r="AX73" s="1350">
        <f>SUM(AL68:AX68)/13</f>
        <v>-4766396.6032889998</v>
      </c>
      <c r="BD73" s="1312"/>
    </row>
    <row r="74" spans="1:56" ht="14.1" customHeight="1">
      <c r="A74" s="1314" t="s">
        <v>1459</v>
      </c>
      <c r="L74" s="1329"/>
      <c r="M74" s="1323"/>
      <c r="N74" s="1323"/>
      <c r="O74" s="1323"/>
      <c r="P74" s="1323"/>
      <c r="Q74" s="1323"/>
      <c r="R74" s="1323"/>
      <c r="S74" s="1323"/>
      <c r="T74" s="1323"/>
      <c r="U74" s="1323"/>
      <c r="V74" s="1323"/>
      <c r="W74" s="1323"/>
      <c r="X74" s="1350">
        <f>SUM(L65:X65)/13</f>
        <v>-1664245.0860493644</v>
      </c>
      <c r="Y74" s="1350"/>
      <c r="Z74" s="1350"/>
      <c r="AA74" s="1350"/>
      <c r="AB74" s="1350"/>
      <c r="AC74" s="1350"/>
      <c r="AD74" s="1350"/>
      <c r="AE74" s="1350"/>
      <c r="AF74" s="1350"/>
      <c r="AG74" s="1350"/>
      <c r="AH74" s="1350"/>
      <c r="AI74" s="1350"/>
      <c r="AJ74" s="1350"/>
      <c r="AK74" s="1350">
        <f>SUM(Y65:AK65)/13</f>
        <v>-3334787.0802275976</v>
      </c>
      <c r="AM74" s="1350"/>
      <c r="AN74" s="1350"/>
      <c r="AO74" s="1350"/>
      <c r="AP74" s="1350"/>
      <c r="AQ74" s="1350"/>
      <c r="AR74" s="1350"/>
      <c r="AS74" s="1350"/>
      <c r="AT74" s="1350"/>
      <c r="AU74" s="1350"/>
      <c r="AV74" s="1350"/>
      <c r="AW74" s="1350"/>
      <c r="AX74" s="1350">
        <f>SUM(AL65:AX65)/13</f>
        <v>-4766396.6032889998</v>
      </c>
      <c r="BD74" s="1312"/>
    </row>
    <row r="75" spans="1:56" ht="14.1" customHeight="1">
      <c r="A75" s="1314" t="s">
        <v>1460</v>
      </c>
      <c r="X75" s="1351"/>
      <c r="Y75" s="1329"/>
      <c r="Z75" s="1329"/>
      <c r="AA75" s="1329"/>
      <c r="AB75" s="1329"/>
      <c r="AC75" s="1329"/>
      <c r="AD75" s="1329"/>
      <c r="AE75" s="1329"/>
      <c r="AF75" s="1329"/>
      <c r="AG75" s="1329"/>
      <c r="AH75" s="1329"/>
      <c r="AI75" s="1329"/>
      <c r="AJ75" s="1329"/>
      <c r="AK75" s="1351"/>
      <c r="AM75" s="1329"/>
      <c r="AN75" s="1329"/>
      <c r="AO75" s="1329"/>
      <c r="AP75" s="1329"/>
      <c r="AQ75" s="1329"/>
      <c r="AR75" s="1329"/>
      <c r="AS75" s="1329"/>
      <c r="AT75" s="1329"/>
      <c r="AU75" s="1329"/>
      <c r="AV75" s="1329"/>
      <c r="AW75" s="1329"/>
      <c r="AX75" s="1351"/>
      <c r="BD75" s="1312"/>
    </row>
    <row r="76" spans="1:56" ht="14.1" customHeight="1">
      <c r="A76" s="1352" t="s">
        <v>1461</v>
      </c>
      <c r="B76" s="1353"/>
      <c r="C76" s="1353"/>
      <c r="D76" s="1353"/>
      <c r="E76" s="1353"/>
      <c r="F76" s="1353"/>
      <c r="G76" s="1353"/>
      <c r="H76" s="1353"/>
      <c r="I76" s="1353"/>
      <c r="J76" s="1353"/>
      <c r="K76" s="1353"/>
      <c r="X76" s="1350">
        <f>X75+X74</f>
        <v>-1664245.0860493644</v>
      </c>
      <c r="Y76" s="1350"/>
      <c r="Z76" s="1350"/>
      <c r="AA76" s="1350"/>
      <c r="AB76" s="1350"/>
      <c r="AC76" s="1350"/>
      <c r="AD76" s="1350"/>
      <c r="AE76" s="1350"/>
      <c r="AF76" s="1350"/>
      <c r="AG76" s="1350"/>
      <c r="AH76" s="1350"/>
      <c r="AI76" s="1350"/>
      <c r="AJ76" s="1350"/>
      <c r="AK76" s="1350">
        <f>AK75+AK74</f>
        <v>-3334787.0802275976</v>
      </c>
      <c r="AM76" s="1350"/>
      <c r="AN76" s="1350"/>
      <c r="AO76" s="1350"/>
      <c r="AP76" s="1350"/>
      <c r="AQ76" s="1350"/>
      <c r="AR76" s="1350"/>
      <c r="AS76" s="1350"/>
      <c r="AT76" s="1350"/>
      <c r="AU76" s="1350"/>
      <c r="AV76" s="1350"/>
      <c r="AW76" s="1350"/>
      <c r="AX76" s="1350">
        <f>AX75+AX74</f>
        <v>-4766396.6032889998</v>
      </c>
      <c r="BD76" s="1312"/>
    </row>
    <row r="77" spans="1:56" ht="14.1" customHeight="1">
      <c r="A77" s="1352" t="s">
        <v>1462</v>
      </c>
      <c r="B77" s="1353"/>
      <c r="C77" s="1353"/>
      <c r="D77" s="1353"/>
      <c r="E77" s="1353"/>
      <c r="F77" s="1353"/>
      <c r="G77" s="1353"/>
      <c r="H77" s="1353"/>
      <c r="I77" s="1353"/>
      <c r="J77" s="1353"/>
      <c r="K77" s="1353"/>
      <c r="X77" s="1354">
        <v>0</v>
      </c>
      <c r="Y77" s="1350"/>
      <c r="Z77" s="1350"/>
      <c r="AA77" s="1350"/>
      <c r="AB77" s="1350"/>
      <c r="AC77" s="1350"/>
      <c r="AD77" s="1350"/>
      <c r="AE77" s="1350"/>
      <c r="AF77" s="1350"/>
      <c r="AG77" s="1350"/>
      <c r="AH77" s="1350"/>
      <c r="AI77" s="1350"/>
      <c r="AJ77" s="1350"/>
      <c r="AK77" s="1354">
        <v>0</v>
      </c>
      <c r="AM77" s="1350"/>
      <c r="AN77" s="1350"/>
      <c r="AO77" s="1350"/>
      <c r="AP77" s="1350"/>
      <c r="AQ77" s="1350"/>
      <c r="AR77" s="1350"/>
      <c r="AS77" s="1350"/>
      <c r="AT77" s="1350"/>
      <c r="AU77" s="1350"/>
      <c r="AV77" s="1350"/>
      <c r="AW77" s="1350"/>
      <c r="AX77" s="1354">
        <v>0</v>
      </c>
      <c r="BD77" s="1312"/>
    </row>
    <row r="78" spans="1:56" ht="14.1" customHeight="1">
      <c r="A78" s="1314" t="s">
        <v>1463</v>
      </c>
      <c r="L78" s="1329"/>
      <c r="M78" s="1323"/>
      <c r="N78" s="1323"/>
      <c r="O78" s="1323"/>
      <c r="P78" s="1323"/>
      <c r="Q78" s="1323"/>
      <c r="R78" s="1323"/>
      <c r="S78" s="1323"/>
      <c r="T78" s="1323"/>
      <c r="U78" s="1323"/>
      <c r="V78" s="1323"/>
      <c r="W78" s="1323"/>
      <c r="X78" s="1342">
        <f>+X77+X76</f>
        <v>-1664245.0860493644</v>
      </c>
      <c r="Y78" s="1342"/>
      <c r="Z78" s="1342"/>
      <c r="AA78" s="1342"/>
      <c r="AB78" s="1342"/>
      <c r="AC78" s="1342"/>
      <c r="AD78" s="1342"/>
      <c r="AE78" s="1342"/>
      <c r="AF78" s="1342"/>
      <c r="AG78" s="1342"/>
      <c r="AH78" s="1342"/>
      <c r="AI78" s="1342"/>
      <c r="AJ78" s="1342"/>
      <c r="AK78" s="1342">
        <f>+AK77+AK76</f>
        <v>-3334787.0802275976</v>
      </c>
      <c r="AM78" s="1342"/>
      <c r="AN78" s="1342"/>
      <c r="AO78" s="1342"/>
      <c r="AP78" s="1342"/>
      <c r="AQ78" s="1342"/>
      <c r="AR78" s="1342"/>
      <c r="AS78" s="1342"/>
      <c r="AT78" s="1342"/>
      <c r="AU78" s="1342"/>
      <c r="AV78" s="1342"/>
      <c r="AW78" s="1342"/>
      <c r="AX78" s="1342">
        <f>+AX77+AX76</f>
        <v>-4766396.6032889998</v>
      </c>
      <c r="BD78" s="1312"/>
    </row>
    <row r="79" spans="1:56" ht="14.1" customHeight="1" thickBot="1">
      <c r="A79" s="1355"/>
      <c r="B79" s="1356"/>
      <c r="C79" s="1356"/>
      <c r="D79" s="1356"/>
      <c r="E79" s="1356"/>
      <c r="F79" s="1356"/>
      <c r="G79" s="1356"/>
      <c r="H79" s="1356"/>
      <c r="I79" s="1356"/>
      <c r="J79" s="1356"/>
      <c r="K79" s="1356"/>
      <c r="L79" s="1356"/>
      <c r="M79" s="1356"/>
      <c r="N79" s="1356"/>
      <c r="O79" s="1356"/>
      <c r="P79" s="1356"/>
      <c r="Q79" s="1356"/>
      <c r="R79" s="1356"/>
      <c r="S79" s="1356"/>
      <c r="T79" s="1356"/>
      <c r="U79" s="1356"/>
      <c r="V79" s="1356"/>
      <c r="W79" s="1356"/>
      <c r="X79" s="1356"/>
      <c r="Y79" s="1356"/>
      <c r="Z79" s="1356"/>
      <c r="AA79" s="1356"/>
      <c r="AB79" s="1356"/>
      <c r="AC79" s="1356"/>
      <c r="AD79" s="1356"/>
      <c r="AE79" s="1356"/>
      <c r="AF79" s="1356"/>
      <c r="AG79" s="1356"/>
      <c r="AH79" s="1356"/>
      <c r="AI79" s="1356"/>
      <c r="AJ79" s="1356"/>
      <c r="AK79" s="1356"/>
      <c r="AL79" s="1356"/>
      <c r="AM79" s="1356"/>
      <c r="AN79" s="1356"/>
      <c r="AO79" s="1356"/>
      <c r="AP79" s="1356"/>
      <c r="AQ79" s="1356"/>
      <c r="AR79" s="1356"/>
      <c r="AS79" s="1356"/>
      <c r="AT79" s="1356"/>
      <c r="AU79" s="1356"/>
      <c r="AV79" s="1356"/>
      <c r="AW79" s="1356"/>
      <c r="AX79" s="1356"/>
      <c r="AY79" s="1356"/>
      <c r="AZ79" s="1356"/>
      <c r="BA79" s="1356"/>
      <c r="BB79" s="1356"/>
      <c r="BC79" s="1356"/>
      <c r="BD79" s="1359"/>
    </row>
    <row r="82" spans="1:56" ht="14.1" hidden="1" customHeight="1" thickBot="1"/>
    <row r="83" spans="1:56" ht="14.1" hidden="1" customHeight="1">
      <c r="A83" s="1301" t="s">
        <v>1466</v>
      </c>
      <c r="B83" s="1302"/>
      <c r="C83" s="1302"/>
      <c r="D83" s="1302"/>
      <c r="E83" s="1302"/>
      <c r="F83" s="1302"/>
      <c r="G83" s="1302"/>
      <c r="H83" s="1302"/>
      <c r="I83" s="1302"/>
      <c r="J83" s="1302"/>
      <c r="K83" s="1302"/>
      <c r="L83" s="1304"/>
      <c r="M83" s="1360"/>
      <c r="N83" s="1360"/>
      <c r="O83" s="1360"/>
      <c r="P83" s="1360"/>
      <c r="Q83" s="1360"/>
      <c r="R83" s="1360"/>
      <c r="S83" s="1360"/>
      <c r="T83" s="1360"/>
      <c r="U83" s="1360"/>
      <c r="V83" s="1360"/>
      <c r="W83" s="1360"/>
      <c r="X83" s="1360"/>
      <c r="Y83" s="1360"/>
      <c r="Z83" s="1360"/>
      <c r="AA83" s="1360"/>
      <c r="AB83" s="1360"/>
      <c r="AC83" s="1360"/>
      <c r="AD83" s="1360"/>
      <c r="AE83" s="1360"/>
      <c r="AF83" s="1360"/>
      <c r="AG83" s="1360"/>
      <c r="AH83" s="1360"/>
      <c r="AI83" s="1360"/>
      <c r="AJ83" s="1360"/>
      <c r="AK83" s="1360"/>
      <c r="AL83" s="1360"/>
      <c r="AM83" s="1360"/>
      <c r="AN83" s="1360"/>
      <c r="AO83" s="1360"/>
      <c r="AP83" s="1360"/>
      <c r="AQ83" s="1360"/>
      <c r="AR83" s="1360"/>
      <c r="AS83" s="1360"/>
      <c r="AT83" s="1360"/>
      <c r="AU83" s="1360"/>
      <c r="AV83" s="1360"/>
      <c r="AW83" s="1360"/>
      <c r="AX83" s="1360"/>
      <c r="AY83" s="1360"/>
      <c r="AZ83" s="1304"/>
      <c r="BA83" s="1304"/>
      <c r="BB83" s="1304"/>
      <c r="BC83" s="1304"/>
      <c r="BD83" s="1305"/>
    </row>
    <row r="84" spans="1:56" ht="14.1" hidden="1" customHeight="1">
      <c r="A84" s="1314"/>
      <c r="L84" s="1299">
        <v>13</v>
      </c>
      <c r="M84" s="1315">
        <v>15</v>
      </c>
      <c r="N84" s="1315">
        <f t="shared" ref="N84:X84" si="94">M84+1</f>
        <v>16</v>
      </c>
      <c r="O84" s="1315">
        <f t="shared" si="94"/>
        <v>17</v>
      </c>
      <c r="P84" s="1315">
        <f t="shared" si="94"/>
        <v>18</v>
      </c>
      <c r="Q84" s="1315">
        <f t="shared" si="94"/>
        <v>19</v>
      </c>
      <c r="R84" s="1315">
        <f t="shared" si="94"/>
        <v>20</v>
      </c>
      <c r="S84" s="1315">
        <f t="shared" si="94"/>
        <v>21</v>
      </c>
      <c r="T84" s="1315">
        <f t="shared" si="94"/>
        <v>22</v>
      </c>
      <c r="U84" s="1315">
        <f t="shared" si="94"/>
        <v>23</v>
      </c>
      <c r="V84" s="1315">
        <f t="shared" si="94"/>
        <v>24</v>
      </c>
      <c r="W84" s="1315">
        <f t="shared" si="94"/>
        <v>25</v>
      </c>
      <c r="X84" s="1315">
        <f t="shared" si="94"/>
        <v>26</v>
      </c>
      <c r="Y84" s="1315"/>
      <c r="Z84" s="1315"/>
      <c r="AA84" s="1315"/>
      <c r="AB84" s="1315"/>
      <c r="AC84" s="1315"/>
      <c r="AD84" s="1315"/>
      <c r="AE84" s="1315"/>
      <c r="AF84" s="1315"/>
      <c r="AG84" s="1315"/>
      <c r="AH84" s="1315"/>
      <c r="AI84" s="1315"/>
      <c r="AJ84" s="1315"/>
      <c r="AK84" s="1315"/>
      <c r="BD84" s="1312"/>
    </row>
    <row r="85" spans="1:56" ht="14.1" hidden="1" customHeight="1">
      <c r="A85" s="1316" t="s">
        <v>1437</v>
      </c>
      <c r="B85" s="1373"/>
      <c r="C85" s="1373"/>
      <c r="D85" s="1373"/>
      <c r="E85" s="1373"/>
      <c r="F85" s="1373"/>
      <c r="G85" s="1373"/>
      <c r="H85" s="1373"/>
      <c r="I85" s="1373"/>
      <c r="J85" s="1373"/>
      <c r="K85" s="1373"/>
      <c r="L85" s="1317">
        <v>44561</v>
      </c>
      <c r="M85" s="1317">
        <f>L85+30</f>
        <v>44591</v>
      </c>
      <c r="N85" s="1317">
        <f t="shared" ref="N85:X85" si="95">M85+30</f>
        <v>44621</v>
      </c>
      <c r="O85" s="1317">
        <f t="shared" si="95"/>
        <v>44651</v>
      </c>
      <c r="P85" s="1317">
        <f t="shared" si="95"/>
        <v>44681</v>
      </c>
      <c r="Q85" s="1317">
        <f t="shared" si="95"/>
        <v>44711</v>
      </c>
      <c r="R85" s="1317">
        <f t="shared" si="95"/>
        <v>44741</v>
      </c>
      <c r="S85" s="1317">
        <f t="shared" si="95"/>
        <v>44771</v>
      </c>
      <c r="T85" s="1317">
        <f t="shared" si="95"/>
        <v>44801</v>
      </c>
      <c r="U85" s="1317">
        <f t="shared" si="95"/>
        <v>44831</v>
      </c>
      <c r="V85" s="1317">
        <f t="shared" si="95"/>
        <v>44861</v>
      </c>
      <c r="W85" s="1317">
        <f t="shared" si="95"/>
        <v>44891</v>
      </c>
      <c r="X85" s="1317">
        <f t="shared" si="95"/>
        <v>44921</v>
      </c>
      <c r="Y85" s="1317" t="s">
        <v>1439</v>
      </c>
      <c r="Z85" s="1317">
        <f>X85+30</f>
        <v>44951</v>
      </c>
      <c r="AA85" s="1317">
        <f>Z85+30</f>
        <v>44981</v>
      </c>
      <c r="AB85" s="1317">
        <f t="shared" ref="AB85:AK85" si="96">AA85+30</f>
        <v>45011</v>
      </c>
      <c r="AC85" s="1317">
        <f t="shared" si="96"/>
        <v>45041</v>
      </c>
      <c r="AD85" s="1317">
        <f t="shared" si="96"/>
        <v>45071</v>
      </c>
      <c r="AE85" s="1317">
        <f t="shared" si="96"/>
        <v>45101</v>
      </c>
      <c r="AF85" s="1317">
        <f t="shared" si="96"/>
        <v>45131</v>
      </c>
      <c r="AG85" s="1317">
        <f t="shared" si="96"/>
        <v>45161</v>
      </c>
      <c r="AH85" s="1317">
        <f t="shared" si="96"/>
        <v>45191</v>
      </c>
      <c r="AI85" s="1317">
        <f t="shared" si="96"/>
        <v>45221</v>
      </c>
      <c r="AJ85" s="1317">
        <f t="shared" si="96"/>
        <v>45251</v>
      </c>
      <c r="AK85" s="1317">
        <f t="shared" si="96"/>
        <v>45281</v>
      </c>
      <c r="AL85" s="1317" t="s">
        <v>1440</v>
      </c>
      <c r="AM85" s="1317"/>
      <c r="AN85" s="1317"/>
      <c r="AO85" s="1317"/>
      <c r="AP85" s="1317"/>
      <c r="AQ85" s="1317"/>
      <c r="AR85" s="1317"/>
      <c r="AS85" s="1317"/>
      <c r="AT85" s="1317"/>
      <c r="AU85" s="1317"/>
      <c r="AV85" s="1317"/>
      <c r="AW85" s="1317"/>
      <c r="AX85" s="1317"/>
      <c r="AY85" s="1317"/>
      <c r="AZ85" s="1317" t="s">
        <v>1442</v>
      </c>
      <c r="BD85" s="1312"/>
    </row>
    <row r="86" spans="1:56" ht="14.1" hidden="1" customHeight="1">
      <c r="A86" s="1319" t="s">
        <v>1443</v>
      </c>
      <c r="B86" s="1320"/>
      <c r="C86" s="1320"/>
      <c r="D86" s="1320"/>
      <c r="E86" s="1320"/>
      <c r="F86" s="1320"/>
      <c r="G86" s="1320"/>
      <c r="H86" s="1320"/>
      <c r="I86" s="1320"/>
      <c r="J86" s="1320"/>
      <c r="K86" s="1320"/>
      <c r="L86" s="1321"/>
      <c r="M86" s="1321"/>
      <c r="BD86" s="1312"/>
    </row>
    <row r="87" spans="1:56" ht="14.1" hidden="1" customHeight="1">
      <c r="A87" s="1322" t="s">
        <v>1444</v>
      </c>
      <c r="B87" s="1331"/>
      <c r="C87" s="1331"/>
      <c r="D87" s="1331"/>
      <c r="E87" s="1331"/>
      <c r="F87" s="1331"/>
      <c r="G87" s="1331"/>
      <c r="H87" s="1331"/>
      <c r="I87" s="1331"/>
      <c r="J87" s="1331"/>
      <c r="K87" s="1331"/>
      <c r="L87" s="1323">
        <v>2342726.0845845835</v>
      </c>
      <c r="M87" s="1323">
        <v>209835.369707067</v>
      </c>
      <c r="N87" s="1323">
        <v>209835.369707067</v>
      </c>
      <c r="O87" s="1323">
        <v>209835.369707067</v>
      </c>
      <c r="P87" s="1323">
        <v>209835.369707067</v>
      </c>
      <c r="Q87" s="1323">
        <v>209835.369707067</v>
      </c>
      <c r="R87" s="1323">
        <v>209835.369707067</v>
      </c>
      <c r="S87" s="1323">
        <v>211015.03676176799</v>
      </c>
      <c r="T87" s="1323">
        <v>211069.53676176636</v>
      </c>
      <c r="U87" s="1323">
        <v>211069.53676176636</v>
      </c>
      <c r="V87" s="1323">
        <v>211069.53676176636</v>
      </c>
      <c r="W87" s="1323">
        <v>211069.53676176636</v>
      </c>
      <c r="X87" s="1323">
        <v>229572.0629547468</v>
      </c>
      <c r="Y87" s="1323"/>
      <c r="Z87" s="1323"/>
      <c r="AA87" s="1323"/>
      <c r="AB87" s="1323"/>
      <c r="AC87" s="1323"/>
      <c r="AD87" s="1323"/>
      <c r="AE87" s="1323"/>
      <c r="AF87" s="1323"/>
      <c r="AG87" s="1323"/>
      <c r="AH87" s="1323"/>
      <c r="AI87" s="1323"/>
      <c r="AJ87" s="1323"/>
      <c r="AK87" s="1323"/>
      <c r="AL87" s="1329">
        <f>SUM(M87:X87)</f>
        <v>2543877.4650059817</v>
      </c>
      <c r="AM87" s="1329"/>
      <c r="AN87" s="1329"/>
      <c r="AO87" s="1329"/>
      <c r="AP87" s="1329"/>
      <c r="AQ87" s="1329"/>
      <c r="AR87" s="1329"/>
      <c r="AS87" s="1329"/>
      <c r="AT87" s="1329"/>
      <c r="AU87" s="1329"/>
      <c r="AV87" s="1329"/>
      <c r="AW87" s="1329"/>
      <c r="AX87" s="1329"/>
      <c r="AY87" s="1329"/>
      <c r="AZ87" s="1329">
        <f>AL87+L87</f>
        <v>4886603.5495905653</v>
      </c>
      <c r="BA87" s="1324"/>
      <c r="BB87" s="1325"/>
      <c r="BD87" s="1312"/>
    </row>
    <row r="88" spans="1:56" ht="14.1" hidden="1" customHeight="1">
      <c r="A88" s="1322" t="s">
        <v>1445</v>
      </c>
      <c r="B88" s="1331"/>
      <c r="C88" s="1331"/>
      <c r="D88" s="1331"/>
      <c r="E88" s="1331"/>
      <c r="F88" s="1331"/>
      <c r="G88" s="1331"/>
      <c r="H88" s="1331"/>
      <c r="I88" s="1331"/>
      <c r="J88" s="1331"/>
      <c r="K88" s="1331"/>
      <c r="L88" s="1323">
        <v>-5734943</v>
      </c>
      <c r="M88" s="1323">
        <v>-747860.5</v>
      </c>
      <c r="N88" s="1323">
        <f>$M88</f>
        <v>-747860.5</v>
      </c>
      <c r="O88" s="1323">
        <f t="shared" ref="O88:X88" si="97">$M88</f>
        <v>-747860.5</v>
      </c>
      <c r="P88" s="1323">
        <f t="shared" si="97"/>
        <v>-747860.5</v>
      </c>
      <c r="Q88" s="1323">
        <f t="shared" si="97"/>
        <v>-747860.5</v>
      </c>
      <c r="R88" s="1323">
        <f t="shared" si="97"/>
        <v>-747860.5</v>
      </c>
      <c r="S88" s="1323">
        <f t="shared" si="97"/>
        <v>-747860.5</v>
      </c>
      <c r="T88" s="1323">
        <f t="shared" si="97"/>
        <v>-747860.5</v>
      </c>
      <c r="U88" s="1323">
        <f t="shared" si="97"/>
        <v>-747860.5</v>
      </c>
      <c r="V88" s="1323">
        <f t="shared" si="97"/>
        <v>-747860.5</v>
      </c>
      <c r="W88" s="1323">
        <f t="shared" si="97"/>
        <v>-747860.5</v>
      </c>
      <c r="X88" s="1323">
        <f t="shared" si="97"/>
        <v>-747860.5</v>
      </c>
      <c r="Y88" s="1323"/>
      <c r="Z88" s="1323"/>
      <c r="AA88" s="1323"/>
      <c r="AB88" s="1323"/>
      <c r="AC88" s="1323"/>
      <c r="AD88" s="1323"/>
      <c r="AE88" s="1323"/>
      <c r="AF88" s="1323"/>
      <c r="AG88" s="1323"/>
      <c r="AH88" s="1323"/>
      <c r="AI88" s="1323"/>
      <c r="AJ88" s="1323"/>
      <c r="AK88" s="1323"/>
      <c r="AL88" s="1329">
        <f>SUM(M88:X88)</f>
        <v>-8974326</v>
      </c>
      <c r="AM88" s="1329"/>
      <c r="AN88" s="1329"/>
      <c r="AO88" s="1329"/>
      <c r="AP88" s="1329"/>
      <c r="AQ88" s="1329"/>
      <c r="AR88" s="1329"/>
      <c r="AS88" s="1329"/>
      <c r="AT88" s="1329"/>
      <c r="AU88" s="1329"/>
      <c r="AV88" s="1329"/>
      <c r="AW88" s="1329"/>
      <c r="AX88" s="1329"/>
      <c r="AY88" s="1329"/>
      <c r="AZ88" s="1329">
        <f>AL88+L88</f>
        <v>-14709269</v>
      </c>
      <c r="BA88" s="1326">
        <v>-14709269</v>
      </c>
      <c r="BB88" s="1325" t="s">
        <v>1467</v>
      </c>
      <c r="BD88" s="1312"/>
    </row>
    <row r="89" spans="1:56" ht="14.1" hidden="1" customHeight="1" thickBot="1">
      <c r="A89" s="1327" t="s">
        <v>1447</v>
      </c>
      <c r="B89" s="1330"/>
      <c r="C89" s="1330"/>
      <c r="D89" s="1330"/>
      <c r="E89" s="1330"/>
      <c r="F89" s="1330"/>
      <c r="G89" s="1330"/>
      <c r="H89" s="1330"/>
      <c r="I89" s="1330"/>
      <c r="J89" s="1330"/>
      <c r="K89" s="1330"/>
      <c r="L89" s="1328">
        <f t="shared" ref="L89:X89" si="98">SUM(L87:L88)</f>
        <v>-3392216.9154154165</v>
      </c>
      <c r="M89" s="1328">
        <f t="shared" si="98"/>
        <v>-538025.13029293297</v>
      </c>
      <c r="N89" s="1328">
        <f t="shared" si="98"/>
        <v>-538025.13029293297</v>
      </c>
      <c r="O89" s="1328">
        <f t="shared" si="98"/>
        <v>-538025.13029293297</v>
      </c>
      <c r="P89" s="1328">
        <f t="shared" si="98"/>
        <v>-538025.13029293297</v>
      </c>
      <c r="Q89" s="1328">
        <f t="shared" si="98"/>
        <v>-538025.13029293297</v>
      </c>
      <c r="R89" s="1328">
        <f t="shared" si="98"/>
        <v>-538025.13029293297</v>
      </c>
      <c r="S89" s="1328">
        <f t="shared" si="98"/>
        <v>-536845.46323823207</v>
      </c>
      <c r="T89" s="1328">
        <f t="shared" si="98"/>
        <v>-536790.9632382337</v>
      </c>
      <c r="U89" s="1328">
        <f t="shared" si="98"/>
        <v>-536790.9632382337</v>
      </c>
      <c r="V89" s="1328">
        <f t="shared" si="98"/>
        <v>-536790.9632382337</v>
      </c>
      <c r="W89" s="1328">
        <f t="shared" si="98"/>
        <v>-536790.9632382337</v>
      </c>
      <c r="X89" s="1328">
        <f t="shared" si="98"/>
        <v>-518288.43704525323</v>
      </c>
      <c r="Y89" s="1329"/>
      <c r="Z89" s="1329"/>
      <c r="AA89" s="1329"/>
      <c r="AB89" s="1329"/>
      <c r="AC89" s="1329"/>
      <c r="AD89" s="1329"/>
      <c r="AE89" s="1329"/>
      <c r="AF89" s="1329"/>
      <c r="AG89" s="1329"/>
      <c r="AH89" s="1329"/>
      <c r="AI89" s="1329"/>
      <c r="AJ89" s="1329"/>
      <c r="AK89" s="1329"/>
      <c r="AL89" s="1329">
        <f>+AL88+AL87</f>
        <v>-6430448.5349940183</v>
      </c>
      <c r="AM89" s="1329"/>
      <c r="AN89" s="1329"/>
      <c r="AO89" s="1329"/>
      <c r="AP89" s="1329"/>
      <c r="AQ89" s="1329"/>
      <c r="AR89" s="1329"/>
      <c r="AS89" s="1329"/>
      <c r="AT89" s="1329"/>
      <c r="AU89" s="1329"/>
      <c r="AV89" s="1329"/>
      <c r="AW89" s="1329"/>
      <c r="AX89" s="1329"/>
      <c r="AY89" s="1329"/>
      <c r="AZ89" s="1329">
        <f>+AZ88+AZ87</f>
        <v>-9822665.4504094347</v>
      </c>
      <c r="BD89" s="1312"/>
    </row>
    <row r="90" spans="1:56" ht="14.1" hidden="1" customHeight="1" thickTop="1">
      <c r="A90" s="1314"/>
      <c r="M90" s="1329"/>
      <c r="N90" s="1329"/>
      <c r="O90" s="1329"/>
      <c r="P90" s="1329"/>
      <c r="Q90" s="1329"/>
      <c r="R90" s="1329"/>
      <c r="S90" s="1329"/>
      <c r="T90" s="1329"/>
      <c r="U90" s="1329"/>
      <c r="V90" s="1329"/>
      <c r="W90" s="1329"/>
      <c r="X90" s="1329"/>
      <c r="Y90" s="1329"/>
      <c r="Z90" s="1329"/>
      <c r="AA90" s="1329"/>
      <c r="AB90" s="1329"/>
      <c r="AC90" s="1329"/>
      <c r="AD90" s="1329"/>
      <c r="AE90" s="1329"/>
      <c r="AF90" s="1329"/>
      <c r="AG90" s="1329"/>
      <c r="AH90" s="1329"/>
      <c r="AI90" s="1329"/>
      <c r="AJ90" s="1329"/>
      <c r="AK90" s="1329"/>
      <c r="BD90" s="1312"/>
    </row>
    <row r="91" spans="1:56" ht="14.1" hidden="1" customHeight="1">
      <c r="A91" s="1314" t="s">
        <v>1444</v>
      </c>
      <c r="L91" s="1329">
        <f>L87</f>
        <v>2342726.0845845835</v>
      </c>
      <c r="M91" s="1329">
        <f t="shared" ref="M91:X91" si="99">M87</f>
        <v>209835.369707067</v>
      </c>
      <c r="N91" s="1329">
        <f t="shared" si="99"/>
        <v>209835.369707067</v>
      </c>
      <c r="O91" s="1329">
        <f t="shared" si="99"/>
        <v>209835.369707067</v>
      </c>
      <c r="P91" s="1329">
        <f t="shared" si="99"/>
        <v>209835.369707067</v>
      </c>
      <c r="Q91" s="1329">
        <f t="shared" si="99"/>
        <v>209835.369707067</v>
      </c>
      <c r="R91" s="1329">
        <f t="shared" si="99"/>
        <v>209835.369707067</v>
      </c>
      <c r="S91" s="1329">
        <f t="shared" si="99"/>
        <v>211015.03676176799</v>
      </c>
      <c r="T91" s="1329">
        <f t="shared" si="99"/>
        <v>211069.53676176636</v>
      </c>
      <c r="U91" s="1329">
        <f t="shared" si="99"/>
        <v>211069.53676176636</v>
      </c>
      <c r="V91" s="1329">
        <f t="shared" si="99"/>
        <v>211069.53676176636</v>
      </c>
      <c r="W91" s="1329">
        <f t="shared" si="99"/>
        <v>211069.53676176636</v>
      </c>
      <c r="X91" s="1329">
        <f t="shared" si="99"/>
        <v>229572.0629547468</v>
      </c>
      <c r="Y91" s="1329"/>
      <c r="Z91" s="1329"/>
      <c r="AA91" s="1329"/>
      <c r="AB91" s="1329"/>
      <c r="AC91" s="1329"/>
      <c r="AD91" s="1329"/>
      <c r="AE91" s="1329"/>
      <c r="AF91" s="1329"/>
      <c r="AG91" s="1329"/>
      <c r="AH91" s="1329"/>
      <c r="AI91" s="1329"/>
      <c r="AJ91" s="1329"/>
      <c r="AK91" s="1329"/>
      <c r="AL91" s="1329">
        <f>SUM(M91:X91)</f>
        <v>2543877.4650059817</v>
      </c>
      <c r="AM91" s="1329"/>
      <c r="AN91" s="1329"/>
      <c r="AO91" s="1329"/>
      <c r="AP91" s="1329"/>
      <c r="AQ91" s="1329"/>
      <c r="AR91" s="1329"/>
      <c r="AS91" s="1329"/>
      <c r="AT91" s="1329"/>
      <c r="AU91" s="1329"/>
      <c r="AV91" s="1329"/>
      <c r="AW91" s="1329"/>
      <c r="AX91" s="1329"/>
      <c r="AY91" s="1329"/>
      <c r="AZ91" s="1329">
        <f>AL91+L91</f>
        <v>4886603.5495905653</v>
      </c>
      <c r="BD91" s="1312"/>
    </row>
    <row r="92" spans="1:56" ht="14.1" hidden="1" customHeight="1">
      <c r="A92" s="1314" t="s">
        <v>1448</v>
      </c>
      <c r="L92" s="1329">
        <v>-5734943</v>
      </c>
      <c r="M92" s="1329">
        <f t="shared" ref="M92:X92" si="100">$AL$18/12</f>
        <v>-3516049.6582663995</v>
      </c>
      <c r="N92" s="1329">
        <f t="shared" si="100"/>
        <v>-3516049.6582663995</v>
      </c>
      <c r="O92" s="1329">
        <f t="shared" si="100"/>
        <v>-3516049.6582663995</v>
      </c>
      <c r="P92" s="1329">
        <f t="shared" si="100"/>
        <v>-3516049.6582663995</v>
      </c>
      <c r="Q92" s="1329">
        <f t="shared" si="100"/>
        <v>-3516049.6582663995</v>
      </c>
      <c r="R92" s="1329">
        <f t="shared" si="100"/>
        <v>-3516049.6582663995</v>
      </c>
      <c r="S92" s="1329">
        <f t="shared" si="100"/>
        <v>-3516049.6582663995</v>
      </c>
      <c r="T92" s="1329">
        <f t="shared" si="100"/>
        <v>-3516049.6582663995</v>
      </c>
      <c r="U92" s="1329">
        <f t="shared" si="100"/>
        <v>-3516049.6582663995</v>
      </c>
      <c r="V92" s="1329">
        <f t="shared" si="100"/>
        <v>-3516049.6582663995</v>
      </c>
      <c r="W92" s="1329">
        <f t="shared" si="100"/>
        <v>-3516049.6582663995</v>
      </c>
      <c r="X92" s="1329">
        <f t="shared" si="100"/>
        <v>-3516049.6582663995</v>
      </c>
      <c r="Y92" s="1329"/>
      <c r="Z92" s="1329"/>
      <c r="AA92" s="1329"/>
      <c r="AB92" s="1329"/>
      <c r="AC92" s="1329"/>
      <c r="AD92" s="1329"/>
      <c r="AE92" s="1329"/>
      <c r="AF92" s="1329"/>
      <c r="AG92" s="1329"/>
      <c r="AH92" s="1329"/>
      <c r="AI92" s="1329"/>
      <c r="AJ92" s="1329"/>
      <c r="AK92" s="1329"/>
      <c r="AL92" s="1329">
        <f>SUM(M92:X92)</f>
        <v>-42192595.899196804</v>
      </c>
      <c r="AM92" s="1329"/>
      <c r="AN92" s="1329"/>
      <c r="AO92" s="1329"/>
      <c r="AP92" s="1329"/>
      <c r="AQ92" s="1329"/>
      <c r="AR92" s="1329"/>
      <c r="AS92" s="1329"/>
      <c r="AT92" s="1329"/>
      <c r="AU92" s="1329"/>
      <c r="AV92" s="1329"/>
      <c r="AW92" s="1329"/>
      <c r="AX92" s="1329"/>
      <c r="AY92" s="1329"/>
      <c r="AZ92" s="1329">
        <f>AL92+L92</f>
        <v>-47927538.899196804</v>
      </c>
      <c r="BA92" s="1326" t="e">
        <v>#REF!</v>
      </c>
      <c r="BB92" s="1325" t="s">
        <v>1467</v>
      </c>
      <c r="BD92" s="1312"/>
    </row>
    <row r="93" spans="1:56" ht="14.1" hidden="1" customHeight="1">
      <c r="A93" s="1314" t="s">
        <v>1449</v>
      </c>
      <c r="L93" s="1323"/>
      <c r="M93" s="1323"/>
      <c r="N93" s="1323"/>
      <c r="O93" s="1323"/>
      <c r="P93" s="1323"/>
      <c r="Q93" s="1323"/>
      <c r="R93" s="1323"/>
      <c r="S93" s="1323"/>
      <c r="T93" s="1323"/>
      <c r="U93" s="1323"/>
      <c r="V93" s="1323"/>
      <c r="W93" s="1323"/>
      <c r="X93" s="1323"/>
      <c r="Y93" s="1323"/>
      <c r="Z93" s="1323"/>
      <c r="AA93" s="1323"/>
      <c r="AB93" s="1323"/>
      <c r="AC93" s="1323"/>
      <c r="AD93" s="1323"/>
      <c r="AE93" s="1323"/>
      <c r="AF93" s="1323"/>
      <c r="AG93" s="1323"/>
      <c r="AH93" s="1323"/>
      <c r="AI93" s="1323"/>
      <c r="AJ93" s="1323"/>
      <c r="AK93" s="1323"/>
      <c r="AL93" s="1329">
        <f>+AL92+AL91</f>
        <v>-39648718.434190825</v>
      </c>
      <c r="AM93" s="1329"/>
      <c r="AN93" s="1329"/>
      <c r="AO93" s="1329"/>
      <c r="AP93" s="1329"/>
      <c r="AQ93" s="1329"/>
      <c r="AR93" s="1329"/>
      <c r="AS93" s="1329"/>
      <c r="AT93" s="1329"/>
      <c r="AU93" s="1329"/>
      <c r="AV93" s="1329"/>
      <c r="AW93" s="1329"/>
      <c r="AX93" s="1329"/>
      <c r="AY93" s="1329"/>
      <c r="AZ93" s="1329">
        <f>+AZ92+AZ91</f>
        <v>-43040935.349606238</v>
      </c>
      <c r="BB93" s="1325"/>
      <c r="BD93" s="1312"/>
    </row>
    <row r="94" spans="1:56" ht="14.1" hidden="1" customHeight="1" thickBot="1">
      <c r="A94" s="1327" t="s">
        <v>1450</v>
      </c>
      <c r="B94" s="1330"/>
      <c r="C94" s="1330"/>
      <c r="D94" s="1330"/>
      <c r="E94" s="1330"/>
      <c r="F94" s="1330"/>
      <c r="G94" s="1330"/>
      <c r="H94" s="1330"/>
      <c r="I94" s="1330"/>
      <c r="J94" s="1330"/>
      <c r="K94" s="1330"/>
      <c r="L94" s="1328">
        <f t="shared" ref="L94:X94" si="101">SUM(L91:L93)</f>
        <v>-3392216.9154154165</v>
      </c>
      <c r="M94" s="1328">
        <f t="shared" si="101"/>
        <v>-3306214.2885593325</v>
      </c>
      <c r="N94" s="1328">
        <f t="shared" si="101"/>
        <v>-3306214.2885593325</v>
      </c>
      <c r="O94" s="1328">
        <f t="shared" si="101"/>
        <v>-3306214.2885593325</v>
      </c>
      <c r="P94" s="1328">
        <f t="shared" si="101"/>
        <v>-3306214.2885593325</v>
      </c>
      <c r="Q94" s="1328">
        <f t="shared" si="101"/>
        <v>-3306214.2885593325</v>
      </c>
      <c r="R94" s="1328">
        <f t="shared" si="101"/>
        <v>-3306214.2885593325</v>
      </c>
      <c r="S94" s="1328">
        <f t="shared" si="101"/>
        <v>-3305034.6215046314</v>
      </c>
      <c r="T94" s="1328">
        <f t="shared" si="101"/>
        <v>-3304980.1215046332</v>
      </c>
      <c r="U94" s="1328">
        <f t="shared" si="101"/>
        <v>-3304980.1215046332</v>
      </c>
      <c r="V94" s="1328">
        <f t="shared" si="101"/>
        <v>-3304980.1215046332</v>
      </c>
      <c r="W94" s="1328">
        <f t="shared" si="101"/>
        <v>-3304980.1215046332</v>
      </c>
      <c r="X94" s="1328">
        <f t="shared" si="101"/>
        <v>-3286477.5953116529</v>
      </c>
      <c r="Y94" s="1329"/>
      <c r="Z94" s="1329"/>
      <c r="AA94" s="1329"/>
      <c r="AB94" s="1329"/>
      <c r="AC94" s="1329"/>
      <c r="AD94" s="1329"/>
      <c r="AE94" s="1329"/>
      <c r="AF94" s="1329"/>
      <c r="AG94" s="1329"/>
      <c r="AH94" s="1329"/>
      <c r="AI94" s="1329"/>
      <c r="AJ94" s="1329"/>
      <c r="AK94" s="1329"/>
      <c r="BD94" s="1312"/>
    </row>
    <row r="95" spans="1:56" ht="14.1" hidden="1" customHeight="1" thickTop="1">
      <c r="A95" s="1314"/>
      <c r="BD95" s="1312"/>
    </row>
    <row r="96" spans="1:56" ht="14.1" hidden="1" customHeight="1">
      <c r="A96" s="1319" t="s">
        <v>1451</v>
      </c>
      <c r="B96" s="1320"/>
      <c r="C96" s="1320"/>
      <c r="D96" s="1320"/>
      <c r="E96" s="1320"/>
      <c r="F96" s="1320"/>
      <c r="G96" s="1320"/>
      <c r="H96" s="1320"/>
      <c r="I96" s="1320"/>
      <c r="J96" s="1320"/>
      <c r="K96" s="1320"/>
      <c r="BD96" s="1312"/>
    </row>
    <row r="97" spans="1:56" ht="14.1" hidden="1" customHeight="1">
      <c r="A97" s="1322" t="s">
        <v>1452</v>
      </c>
      <c r="B97" s="1331"/>
      <c r="C97" s="1331"/>
      <c r="D97" s="1331"/>
      <c r="E97" s="1331"/>
      <c r="F97" s="1331"/>
      <c r="G97" s="1331"/>
      <c r="H97" s="1331"/>
      <c r="I97" s="1331"/>
      <c r="J97" s="1331"/>
      <c r="K97" s="1331"/>
      <c r="L97" s="1329">
        <f>L94*0.0404</f>
        <v>-137045.56338278283</v>
      </c>
      <c r="M97" s="1329">
        <f t="shared" ref="M97:X97" si="102">M94*0.0404</f>
        <v>-133571.05725779702</v>
      </c>
      <c r="N97" s="1329">
        <f t="shared" si="102"/>
        <v>-133571.05725779702</v>
      </c>
      <c r="O97" s="1329">
        <f t="shared" si="102"/>
        <v>-133571.05725779702</v>
      </c>
      <c r="P97" s="1329">
        <f t="shared" si="102"/>
        <v>-133571.05725779702</v>
      </c>
      <c r="Q97" s="1329">
        <f t="shared" si="102"/>
        <v>-133571.05725779702</v>
      </c>
      <c r="R97" s="1329">
        <f t="shared" si="102"/>
        <v>-133571.05725779702</v>
      </c>
      <c r="S97" s="1329">
        <f t="shared" si="102"/>
        <v>-133523.39870878711</v>
      </c>
      <c r="T97" s="1329">
        <f t="shared" si="102"/>
        <v>-133521.19690878718</v>
      </c>
      <c r="U97" s="1329">
        <f t="shared" si="102"/>
        <v>-133521.19690878718</v>
      </c>
      <c r="V97" s="1329">
        <f t="shared" si="102"/>
        <v>-133521.19690878718</v>
      </c>
      <c r="W97" s="1329">
        <f t="shared" si="102"/>
        <v>-133521.19690878718</v>
      </c>
      <c r="X97" s="1329">
        <f t="shared" si="102"/>
        <v>-132773.69485059078</v>
      </c>
      <c r="Y97" s="1329"/>
      <c r="Z97" s="1329"/>
      <c r="AA97" s="1329"/>
      <c r="AB97" s="1329"/>
      <c r="AC97" s="1329"/>
      <c r="AD97" s="1329"/>
      <c r="AE97" s="1329"/>
      <c r="AF97" s="1329"/>
      <c r="AG97" s="1329"/>
      <c r="AH97" s="1329"/>
      <c r="AI97" s="1329"/>
      <c r="AJ97" s="1329"/>
      <c r="AK97" s="1329"/>
      <c r="AZ97" s="1370">
        <f>SUM(L97:X97)</f>
        <v>-1738853.7881240912</v>
      </c>
      <c r="BD97" s="1312"/>
    </row>
    <row r="98" spans="1:56" ht="14.1" hidden="1" customHeight="1">
      <c r="A98" s="1322" t="s">
        <v>1453</v>
      </c>
      <c r="B98" s="1331"/>
      <c r="C98" s="1331"/>
      <c r="D98" s="1331"/>
      <c r="E98" s="1331"/>
      <c r="F98" s="1331"/>
      <c r="G98" s="1331"/>
      <c r="H98" s="1331"/>
      <c r="I98" s="1331"/>
      <c r="J98" s="1331"/>
      <c r="K98" s="1331"/>
      <c r="L98" s="1329">
        <f>-L97*0.21</f>
        <v>28779.568310384391</v>
      </c>
      <c r="M98" s="1329">
        <f>-M97*0.21</f>
        <v>28049.922024137373</v>
      </c>
      <c r="N98" s="1329">
        <f t="shared" ref="N98:X98" si="103">-N97*0.21</f>
        <v>28049.922024137373</v>
      </c>
      <c r="O98" s="1329">
        <f t="shared" si="103"/>
        <v>28049.922024137373</v>
      </c>
      <c r="P98" s="1329">
        <f t="shared" si="103"/>
        <v>28049.922024137373</v>
      </c>
      <c r="Q98" s="1329">
        <f t="shared" si="103"/>
        <v>28049.922024137373</v>
      </c>
      <c r="R98" s="1329">
        <f t="shared" si="103"/>
        <v>28049.922024137373</v>
      </c>
      <c r="S98" s="1329">
        <f t="shared" si="103"/>
        <v>28039.913728845291</v>
      </c>
      <c r="T98" s="1329">
        <f t="shared" si="103"/>
        <v>28039.451350845309</v>
      </c>
      <c r="U98" s="1329">
        <f t="shared" si="103"/>
        <v>28039.451350845309</v>
      </c>
      <c r="V98" s="1329">
        <f t="shared" si="103"/>
        <v>28039.451350845309</v>
      </c>
      <c r="W98" s="1329">
        <f t="shared" si="103"/>
        <v>28039.451350845309</v>
      </c>
      <c r="X98" s="1329">
        <f t="shared" si="103"/>
        <v>27882.475918624063</v>
      </c>
      <c r="Y98" s="1329"/>
      <c r="Z98" s="1329"/>
      <c r="AA98" s="1329"/>
      <c r="AB98" s="1329"/>
      <c r="AC98" s="1329"/>
      <c r="AD98" s="1329"/>
      <c r="AE98" s="1329"/>
      <c r="AF98" s="1329"/>
      <c r="AG98" s="1329"/>
      <c r="AH98" s="1329"/>
      <c r="AI98" s="1329"/>
      <c r="AJ98" s="1329"/>
      <c r="AK98" s="1329"/>
      <c r="AZ98" s="1370">
        <f t="shared" ref="AZ98:AZ99" si="104">SUM(L98:X98)</f>
        <v>365159.29550605919</v>
      </c>
      <c r="BD98" s="1312"/>
    </row>
    <row r="99" spans="1:56" ht="14.1" hidden="1" customHeight="1">
      <c r="A99" s="1322" t="s">
        <v>1454</v>
      </c>
      <c r="B99" s="1331"/>
      <c r="C99" s="1331"/>
      <c r="D99" s="1331"/>
      <c r="E99" s="1331"/>
      <c r="F99" s="1331"/>
      <c r="G99" s="1331"/>
      <c r="H99" s="1331"/>
      <c r="I99" s="1331"/>
      <c r="J99" s="1331"/>
      <c r="K99" s="1331"/>
      <c r="L99" s="1329">
        <f t="shared" ref="L99:X99" si="105">L89*0.21</f>
        <v>-712365.55223723745</v>
      </c>
      <c r="M99" s="1329">
        <f t="shared" si="105"/>
        <v>-112985.27736151592</v>
      </c>
      <c r="N99" s="1329">
        <f t="shared" si="105"/>
        <v>-112985.27736151592</v>
      </c>
      <c r="O99" s="1329">
        <f t="shared" si="105"/>
        <v>-112985.27736151592</v>
      </c>
      <c r="P99" s="1329">
        <f t="shared" si="105"/>
        <v>-112985.27736151592</v>
      </c>
      <c r="Q99" s="1329">
        <f t="shared" si="105"/>
        <v>-112985.27736151592</v>
      </c>
      <c r="R99" s="1329">
        <f t="shared" si="105"/>
        <v>-112985.27736151592</v>
      </c>
      <c r="S99" s="1329">
        <f t="shared" si="105"/>
        <v>-112737.54728002872</v>
      </c>
      <c r="T99" s="1329">
        <f t="shared" si="105"/>
        <v>-112726.10228002907</v>
      </c>
      <c r="U99" s="1329">
        <f t="shared" si="105"/>
        <v>-112726.10228002907</v>
      </c>
      <c r="V99" s="1329">
        <f t="shared" si="105"/>
        <v>-112726.10228002907</v>
      </c>
      <c r="W99" s="1329">
        <f t="shared" si="105"/>
        <v>-112726.10228002907</v>
      </c>
      <c r="X99" s="1329">
        <f t="shared" si="105"/>
        <v>-108840.57177950318</v>
      </c>
      <c r="Y99" s="1329"/>
      <c r="Z99" s="1329"/>
      <c r="AA99" s="1329"/>
      <c r="AB99" s="1329"/>
      <c r="AC99" s="1329"/>
      <c r="AD99" s="1329"/>
      <c r="AE99" s="1329"/>
      <c r="AF99" s="1329"/>
      <c r="AG99" s="1329"/>
      <c r="AH99" s="1329"/>
      <c r="AI99" s="1329"/>
      <c r="AJ99" s="1329"/>
      <c r="AK99" s="1329"/>
      <c r="AZ99" s="1370">
        <f t="shared" si="104"/>
        <v>-2062759.7445859814</v>
      </c>
      <c r="BD99" s="1312"/>
    </row>
    <row r="100" spans="1:56" ht="14.1" hidden="1" customHeight="1" thickBot="1">
      <c r="A100" s="1332" t="s">
        <v>1455</v>
      </c>
      <c r="B100" s="1333"/>
      <c r="C100" s="1333"/>
      <c r="D100" s="1333"/>
      <c r="E100" s="1333"/>
      <c r="F100" s="1333"/>
      <c r="G100" s="1333"/>
      <c r="H100" s="1333"/>
      <c r="I100" s="1333"/>
      <c r="J100" s="1333"/>
      <c r="K100" s="1333"/>
      <c r="L100" s="1334">
        <f>SUM(L97:L99)</f>
        <v>-820631.54730963591</v>
      </c>
      <c r="M100" s="1334">
        <f>SUM(M97:M99)</f>
        <v>-218506.41259517556</v>
      </c>
      <c r="N100" s="1334">
        <f t="shared" ref="N100:X100" si="106">SUM(N97:N99)</f>
        <v>-218506.41259517556</v>
      </c>
      <c r="O100" s="1334">
        <f t="shared" si="106"/>
        <v>-218506.41259517556</v>
      </c>
      <c r="P100" s="1334">
        <f t="shared" si="106"/>
        <v>-218506.41259517556</v>
      </c>
      <c r="Q100" s="1334">
        <f t="shared" si="106"/>
        <v>-218506.41259517556</v>
      </c>
      <c r="R100" s="1334">
        <f t="shared" si="106"/>
        <v>-218506.41259517556</v>
      </c>
      <c r="S100" s="1334">
        <f t="shared" si="106"/>
        <v>-218221.03225997055</v>
      </c>
      <c r="T100" s="1334">
        <f t="shared" si="106"/>
        <v>-218207.84783797094</v>
      </c>
      <c r="U100" s="1334">
        <f t="shared" si="106"/>
        <v>-218207.84783797094</v>
      </c>
      <c r="V100" s="1334">
        <f t="shared" si="106"/>
        <v>-218207.84783797094</v>
      </c>
      <c r="W100" s="1334">
        <f t="shared" si="106"/>
        <v>-218207.84783797094</v>
      </c>
      <c r="X100" s="1334">
        <f t="shared" si="106"/>
        <v>-213731.79071146989</v>
      </c>
      <c r="Y100" s="1343"/>
      <c r="Z100" s="1343"/>
      <c r="AA100" s="1343"/>
      <c r="AB100" s="1343"/>
      <c r="AC100" s="1343"/>
      <c r="AD100" s="1343"/>
      <c r="AE100" s="1343"/>
      <c r="AF100" s="1343"/>
      <c r="AG100" s="1343"/>
      <c r="AH100" s="1343"/>
      <c r="AI100" s="1343"/>
      <c r="AJ100" s="1343"/>
      <c r="AK100" s="1343"/>
      <c r="BD100" s="1312"/>
    </row>
    <row r="101" spans="1:56" ht="14.1" hidden="1" customHeight="1" thickTop="1">
      <c r="A101" s="1314"/>
      <c r="M101" s="1335"/>
      <c r="N101" s="1335"/>
      <c r="O101" s="1335"/>
      <c r="P101" s="1335"/>
      <c r="Q101" s="1335"/>
      <c r="R101" s="1335"/>
      <c r="S101" s="1335"/>
      <c r="T101" s="1335"/>
      <c r="U101" s="1335"/>
      <c r="V101" s="1335"/>
      <c r="W101" s="1335"/>
      <c r="X101" s="1335"/>
      <c r="Y101" s="1335"/>
      <c r="Z101" s="1335"/>
      <c r="AA101" s="1335"/>
      <c r="AB101" s="1335"/>
      <c r="AC101" s="1335"/>
      <c r="AD101" s="1335"/>
      <c r="AE101" s="1335"/>
      <c r="AF101" s="1335"/>
      <c r="AG101" s="1335"/>
      <c r="AH101" s="1335"/>
      <c r="AI101" s="1335"/>
      <c r="AJ101" s="1335"/>
      <c r="AK101" s="1335"/>
      <c r="BD101" s="1312"/>
    </row>
    <row r="102" spans="1:56" ht="14.1" hidden="1" customHeight="1">
      <c r="A102" s="1336" t="s">
        <v>1456</v>
      </c>
      <c r="B102" s="1337"/>
      <c r="C102" s="1337"/>
      <c r="D102" s="1337"/>
      <c r="E102" s="1337"/>
      <c r="F102" s="1337"/>
      <c r="G102" s="1337"/>
      <c r="H102" s="1337"/>
      <c r="I102" s="1337"/>
      <c r="J102" s="1337"/>
      <c r="K102" s="1337"/>
      <c r="L102" s="1338">
        <f>L100</f>
        <v>-820631.54730963591</v>
      </c>
      <c r="M102" s="1339">
        <f>M100+L100</f>
        <v>-1039137.9599048115</v>
      </c>
      <c r="N102" s="1339">
        <f t="shared" ref="N102:W102" si="107">M102+N100</f>
        <v>-1257644.372499987</v>
      </c>
      <c r="O102" s="1339">
        <f t="shared" si="107"/>
        <v>-1476150.7850951627</v>
      </c>
      <c r="P102" s="1339">
        <f t="shared" si="107"/>
        <v>-1694657.1976903384</v>
      </c>
      <c r="Q102" s="1339">
        <f t="shared" si="107"/>
        <v>-1913163.610285514</v>
      </c>
      <c r="R102" s="1339">
        <f t="shared" si="107"/>
        <v>-2131670.0228806897</v>
      </c>
      <c r="S102" s="1339">
        <f t="shared" si="107"/>
        <v>-2349891.0551406601</v>
      </c>
      <c r="T102" s="1339">
        <f t="shared" si="107"/>
        <v>-2568098.9029786312</v>
      </c>
      <c r="U102" s="1339">
        <f t="shared" si="107"/>
        <v>-2786306.7508166023</v>
      </c>
      <c r="V102" s="1339">
        <f t="shared" si="107"/>
        <v>-3004514.5986545733</v>
      </c>
      <c r="W102" s="1339">
        <f t="shared" si="107"/>
        <v>-3222722.4464925444</v>
      </c>
      <c r="X102" s="1339">
        <f>W102+X100</f>
        <v>-3436454.2372040143</v>
      </c>
      <c r="Y102" s="1374"/>
      <c r="Z102" s="1374"/>
      <c r="AA102" s="1374"/>
      <c r="AB102" s="1374"/>
      <c r="AC102" s="1374"/>
      <c r="AD102" s="1374"/>
      <c r="AE102" s="1374"/>
      <c r="AF102" s="1374"/>
      <c r="AG102" s="1374"/>
      <c r="AH102" s="1374"/>
      <c r="AI102" s="1374"/>
      <c r="AJ102" s="1374"/>
      <c r="AK102" s="1374"/>
      <c r="AZ102" s="1370">
        <f>SUM(AZ97:AZ101)</f>
        <v>-3436454.2372040134</v>
      </c>
      <c r="BA102" s="1329">
        <f>X102</f>
        <v>-3436454.2372040143</v>
      </c>
      <c r="BD102" s="1312"/>
    </row>
    <row r="103" spans="1:56" ht="14.1" hidden="1" customHeight="1">
      <c r="A103" s="1340"/>
      <c r="B103" s="1341"/>
      <c r="C103" s="1341"/>
      <c r="D103" s="1341"/>
      <c r="E103" s="1341"/>
      <c r="F103" s="1341"/>
      <c r="G103" s="1341"/>
      <c r="H103" s="1341"/>
      <c r="I103" s="1341"/>
      <c r="J103" s="1341"/>
      <c r="K103" s="1341"/>
      <c r="L103" s="1342"/>
      <c r="M103" s="1343"/>
      <c r="N103" s="1343"/>
      <c r="O103" s="1343"/>
      <c r="P103" s="1343"/>
      <c r="Q103" s="1343"/>
      <c r="R103" s="1343"/>
      <c r="S103" s="1343"/>
      <c r="T103" s="1343"/>
      <c r="U103" s="1343"/>
      <c r="V103" s="1343"/>
      <c r="W103" s="1343"/>
      <c r="X103" s="1343"/>
      <c r="Y103" s="1343"/>
      <c r="Z103" s="1343"/>
      <c r="AA103" s="1343"/>
      <c r="AB103" s="1343"/>
      <c r="AC103" s="1343"/>
      <c r="AD103" s="1343"/>
      <c r="AE103" s="1343"/>
      <c r="AF103" s="1343"/>
      <c r="AG103" s="1343"/>
      <c r="AH103" s="1343"/>
      <c r="AI103" s="1343"/>
      <c r="AJ103" s="1343"/>
      <c r="AK103" s="1343"/>
      <c r="BA103" s="1329">
        <f>X112*2</f>
        <v>0</v>
      </c>
      <c r="BD103" s="1312"/>
    </row>
    <row r="104" spans="1:56" ht="14.1" hidden="1" customHeight="1">
      <c r="A104" s="1314"/>
      <c r="X104" s="1344"/>
      <c r="Y104" s="1344"/>
      <c r="Z104" s="1344"/>
      <c r="AA104" s="1344"/>
      <c r="AB104" s="1344"/>
      <c r="AC104" s="1344"/>
      <c r="AD104" s="1344"/>
      <c r="AE104" s="1344"/>
      <c r="AF104" s="1344"/>
      <c r="AG104" s="1344"/>
      <c r="AH104" s="1344"/>
      <c r="AI104" s="1344"/>
      <c r="AJ104" s="1344"/>
      <c r="AK104" s="1344"/>
      <c r="BD104" s="1312"/>
    </row>
    <row r="105" spans="1:56" ht="14.1" hidden="1" customHeight="1">
      <c r="A105" s="1336" t="s">
        <v>1457</v>
      </c>
      <c r="B105" s="1337"/>
      <c r="C105" s="1337"/>
      <c r="D105" s="1337"/>
      <c r="E105" s="1337"/>
      <c r="F105" s="1337"/>
      <c r="G105" s="1337"/>
      <c r="H105" s="1337"/>
      <c r="I105" s="1337"/>
      <c r="J105" s="1337"/>
      <c r="K105" s="1337"/>
      <c r="L105" s="1345">
        <f>L102</f>
        <v>-820631.54730963591</v>
      </c>
      <c r="M105" s="1345">
        <f t="shared" ref="M105:X105" si="108">M102</f>
        <v>-1039137.9599048115</v>
      </c>
      <c r="N105" s="1345">
        <f t="shared" si="108"/>
        <v>-1257644.372499987</v>
      </c>
      <c r="O105" s="1345">
        <f t="shared" si="108"/>
        <v>-1476150.7850951627</v>
      </c>
      <c r="P105" s="1345">
        <f t="shared" si="108"/>
        <v>-1694657.1976903384</v>
      </c>
      <c r="Q105" s="1345">
        <f t="shared" si="108"/>
        <v>-1913163.610285514</v>
      </c>
      <c r="R105" s="1345">
        <f t="shared" si="108"/>
        <v>-2131670.0228806897</v>
      </c>
      <c r="S105" s="1345">
        <f t="shared" si="108"/>
        <v>-2349891.0551406601</v>
      </c>
      <c r="T105" s="1345">
        <f t="shared" si="108"/>
        <v>-2568098.9029786312</v>
      </c>
      <c r="U105" s="1345">
        <f t="shared" si="108"/>
        <v>-2786306.7508166023</v>
      </c>
      <c r="V105" s="1345">
        <f t="shared" si="108"/>
        <v>-3004514.5986545733</v>
      </c>
      <c r="W105" s="1345">
        <f t="shared" si="108"/>
        <v>-3222722.4464925444</v>
      </c>
      <c r="X105" s="1345">
        <f t="shared" si="108"/>
        <v>-3436454.2372040143</v>
      </c>
      <c r="Y105" s="1375"/>
      <c r="Z105" s="1375"/>
      <c r="AA105" s="1375"/>
      <c r="AB105" s="1375"/>
      <c r="AC105" s="1375"/>
      <c r="AD105" s="1375"/>
      <c r="AE105" s="1375"/>
      <c r="AF105" s="1375"/>
      <c r="AG105" s="1375"/>
      <c r="AH105" s="1375"/>
      <c r="AI105" s="1375"/>
      <c r="AJ105" s="1375"/>
      <c r="AK105" s="1375"/>
      <c r="BD105" s="1312"/>
    </row>
    <row r="106" spans="1:56" ht="14.1" hidden="1" customHeight="1">
      <c r="A106" s="1314"/>
      <c r="L106" s="1329"/>
      <c r="M106" s="1323"/>
      <c r="N106" s="1323"/>
      <c r="O106" s="1323"/>
      <c r="P106" s="1323"/>
      <c r="Q106" s="1323"/>
      <c r="R106" s="1323"/>
      <c r="S106" s="1323"/>
      <c r="T106" s="1323"/>
      <c r="U106" s="1323"/>
      <c r="V106" s="1323"/>
      <c r="W106" s="1323"/>
      <c r="X106" s="1346"/>
      <c r="Y106" s="1346"/>
      <c r="Z106" s="1346"/>
      <c r="AA106" s="1346"/>
      <c r="AB106" s="1346"/>
      <c r="AC106" s="1346"/>
      <c r="AD106" s="1346"/>
      <c r="AE106" s="1346"/>
      <c r="AF106" s="1346"/>
      <c r="AG106" s="1346"/>
      <c r="AH106" s="1346"/>
      <c r="AI106" s="1346"/>
      <c r="AJ106" s="1346"/>
      <c r="AK106" s="1346"/>
      <c r="BD106" s="1312"/>
    </row>
    <row r="107" spans="1:56" ht="14.1" hidden="1" customHeight="1">
      <c r="A107" s="1306" t="s">
        <v>1434</v>
      </c>
      <c r="B107" s="1307"/>
      <c r="C107" s="1307"/>
      <c r="D107" s="1307"/>
      <c r="E107" s="1307"/>
      <c r="F107" s="1307"/>
      <c r="G107" s="1307"/>
      <c r="H107" s="1307"/>
      <c r="I107" s="1307"/>
      <c r="J107" s="1307"/>
      <c r="K107" s="1307"/>
      <c r="L107" s="1329">
        <f>L105*$S$6</f>
        <v>-708287.08848294674</v>
      </c>
      <c r="M107" s="1329">
        <f t="shared" ref="M107:X107" si="109">M100*$S$6</f>
        <v>-188592.884710896</v>
      </c>
      <c r="N107" s="1329">
        <f t="shared" si="109"/>
        <v>-188592.884710896</v>
      </c>
      <c r="O107" s="1329">
        <f t="shared" si="109"/>
        <v>-188592.884710896</v>
      </c>
      <c r="P107" s="1329">
        <f t="shared" si="109"/>
        <v>-188592.884710896</v>
      </c>
      <c r="Q107" s="1329">
        <f t="shared" si="109"/>
        <v>-188592.884710896</v>
      </c>
      <c r="R107" s="1329">
        <f t="shared" si="109"/>
        <v>-188592.884710896</v>
      </c>
      <c r="S107" s="1329">
        <f t="shared" si="109"/>
        <v>-188346.57294358057</v>
      </c>
      <c r="T107" s="1329">
        <f t="shared" si="109"/>
        <v>-188335.19346895273</v>
      </c>
      <c r="U107" s="1329">
        <f t="shared" si="109"/>
        <v>-188335.19346895273</v>
      </c>
      <c r="V107" s="1329">
        <f t="shared" si="109"/>
        <v>-188335.19346895273</v>
      </c>
      <c r="W107" s="1329">
        <f t="shared" si="109"/>
        <v>-188335.19346895273</v>
      </c>
      <c r="X107" s="1329">
        <f t="shared" si="109"/>
        <v>-184471.90856306965</v>
      </c>
      <c r="Y107" s="1329"/>
      <c r="Z107" s="1329"/>
      <c r="AA107" s="1329"/>
      <c r="AB107" s="1329"/>
      <c r="AC107" s="1329"/>
      <c r="AD107" s="1329"/>
      <c r="AE107" s="1329"/>
      <c r="AF107" s="1329"/>
      <c r="AG107" s="1329"/>
      <c r="AH107" s="1329"/>
      <c r="AI107" s="1329"/>
      <c r="AJ107" s="1329"/>
      <c r="AK107" s="1329"/>
      <c r="AL107" s="1329">
        <f>SUM(L107:X107)</f>
        <v>-2966003.6521307835</v>
      </c>
      <c r="AM107" s="1329"/>
      <c r="AN107" s="1329"/>
      <c r="AO107" s="1329"/>
      <c r="AP107" s="1329"/>
      <c r="AQ107" s="1329"/>
      <c r="AR107" s="1329"/>
      <c r="AS107" s="1329"/>
      <c r="AT107" s="1329"/>
      <c r="AU107" s="1329"/>
      <c r="AV107" s="1329"/>
      <c r="AW107" s="1329"/>
      <c r="AX107" s="1329"/>
      <c r="AY107" s="1329"/>
      <c r="BD107" s="1312"/>
    </row>
    <row r="108" spans="1:56" ht="14.1" hidden="1" customHeight="1">
      <c r="A108" s="1306" t="s">
        <v>1436</v>
      </c>
      <c r="B108" s="1307"/>
      <c r="C108" s="1307"/>
      <c r="D108" s="1307"/>
      <c r="E108" s="1307"/>
      <c r="F108" s="1307"/>
      <c r="G108" s="1307"/>
      <c r="H108" s="1307"/>
      <c r="I108" s="1307"/>
      <c r="J108" s="1307"/>
      <c r="K108" s="1307"/>
      <c r="L108" s="1329">
        <f>L105*$S$7</f>
        <v>-112344.45882668915</v>
      </c>
      <c r="M108" s="1329">
        <f t="shared" ref="M108:X108" si="110">M100*$S$7</f>
        <v>-29913.527884279531</v>
      </c>
      <c r="N108" s="1329">
        <f t="shared" si="110"/>
        <v>-29913.527884279531</v>
      </c>
      <c r="O108" s="1329">
        <f t="shared" si="110"/>
        <v>-29913.527884279531</v>
      </c>
      <c r="P108" s="1329">
        <f t="shared" si="110"/>
        <v>-29913.527884279531</v>
      </c>
      <c r="Q108" s="1329">
        <f t="shared" si="110"/>
        <v>-29913.527884279531</v>
      </c>
      <c r="R108" s="1329">
        <f t="shared" si="110"/>
        <v>-29913.527884279531</v>
      </c>
      <c r="S108" s="1329">
        <f t="shared" si="110"/>
        <v>-29874.459316389966</v>
      </c>
      <c r="T108" s="1329">
        <f t="shared" si="110"/>
        <v>-29872.654369018219</v>
      </c>
      <c r="U108" s="1329">
        <f t="shared" si="110"/>
        <v>-29872.654369018219</v>
      </c>
      <c r="V108" s="1329">
        <f t="shared" si="110"/>
        <v>-29872.654369018219</v>
      </c>
      <c r="W108" s="1329">
        <f t="shared" si="110"/>
        <v>-29872.654369018219</v>
      </c>
      <c r="X108" s="1329">
        <f t="shared" si="110"/>
        <v>-29259.882148400226</v>
      </c>
      <c r="Y108" s="1329"/>
      <c r="Z108" s="1329"/>
      <c r="AA108" s="1329"/>
      <c r="AB108" s="1329"/>
      <c r="AC108" s="1329"/>
      <c r="AD108" s="1329"/>
      <c r="AE108" s="1329"/>
      <c r="AF108" s="1329"/>
      <c r="AG108" s="1329"/>
      <c r="AH108" s="1329"/>
      <c r="AI108" s="1329"/>
      <c r="AJ108" s="1329"/>
      <c r="AK108" s="1329"/>
      <c r="AL108" s="1329">
        <f>SUM(L108:X108)</f>
        <v>-470450.58507322939</v>
      </c>
      <c r="AM108" s="1329"/>
      <c r="AN108" s="1329"/>
      <c r="AO108" s="1329"/>
      <c r="AP108" s="1329"/>
      <c r="AQ108" s="1329"/>
      <c r="AR108" s="1329"/>
      <c r="AS108" s="1329"/>
      <c r="AT108" s="1329"/>
      <c r="AU108" s="1329"/>
      <c r="AV108" s="1329"/>
      <c r="AW108" s="1329"/>
      <c r="AX108" s="1329"/>
      <c r="AY108" s="1329"/>
      <c r="BD108" s="1312"/>
    </row>
    <row r="109" spans="1:56" ht="14.1" hidden="1" customHeight="1">
      <c r="A109" s="1314"/>
      <c r="L109" s="1329"/>
      <c r="M109" s="1323"/>
      <c r="N109" s="1323"/>
      <c r="O109" s="1323"/>
      <c r="P109" s="1323"/>
      <c r="Q109" s="1323"/>
      <c r="R109" s="1323"/>
      <c r="S109" s="1323"/>
      <c r="T109" s="1323"/>
      <c r="U109" s="1323"/>
      <c r="V109" s="1323"/>
      <c r="W109" s="1323"/>
      <c r="X109" s="1346"/>
      <c r="Y109" s="1346"/>
      <c r="Z109" s="1346"/>
      <c r="AA109" s="1346"/>
      <c r="AB109" s="1346"/>
      <c r="AC109" s="1346"/>
      <c r="AD109" s="1346"/>
      <c r="AE109" s="1346"/>
      <c r="AF109" s="1346"/>
      <c r="AG109" s="1346"/>
      <c r="AH109" s="1346"/>
      <c r="AI109" s="1346"/>
      <c r="AJ109" s="1346"/>
      <c r="AK109" s="1346"/>
      <c r="BD109" s="1312"/>
    </row>
    <row r="110" spans="1:56" ht="14.1" hidden="1" customHeight="1">
      <c r="A110" s="1348" t="s">
        <v>1458</v>
      </c>
      <c r="B110" s="1349"/>
      <c r="C110" s="1349"/>
      <c r="D110" s="1349"/>
      <c r="E110" s="1349"/>
      <c r="F110" s="1349"/>
      <c r="G110" s="1349"/>
      <c r="H110" s="1349"/>
      <c r="I110" s="1349"/>
      <c r="J110" s="1349"/>
      <c r="K110" s="1349"/>
      <c r="L110" s="1329"/>
      <c r="M110" s="1323"/>
      <c r="N110" s="1323"/>
      <c r="O110" s="1323"/>
      <c r="P110" s="1323"/>
      <c r="Q110" s="1323"/>
      <c r="R110" s="1323"/>
      <c r="S110" s="1323"/>
      <c r="T110" s="1323"/>
      <c r="U110" s="1323"/>
      <c r="V110" s="1323"/>
      <c r="W110" s="1323"/>
      <c r="X110" s="1350">
        <f>SUM(L105:X105)/13</f>
        <v>-2130849.4989963975</v>
      </c>
      <c r="Y110" s="1350"/>
      <c r="Z110" s="1350"/>
      <c r="AA110" s="1350"/>
      <c r="AB110" s="1350"/>
      <c r="AC110" s="1350"/>
      <c r="AD110" s="1350"/>
      <c r="AE110" s="1350"/>
      <c r="AF110" s="1350"/>
      <c r="AG110" s="1350"/>
      <c r="AH110" s="1350"/>
      <c r="AI110" s="1350"/>
      <c r="AJ110" s="1350"/>
      <c r="AK110" s="1350">
        <f>SUM(Y105:AK105)/13</f>
        <v>0</v>
      </c>
      <c r="BD110" s="1312"/>
    </row>
    <row r="111" spans="1:56" ht="14.1" hidden="1" customHeight="1">
      <c r="A111" s="1314" t="s">
        <v>1459</v>
      </c>
      <c r="L111" s="1329"/>
      <c r="M111" s="1323"/>
      <c r="N111" s="1323"/>
      <c r="O111" s="1323"/>
      <c r="P111" s="1323"/>
      <c r="Q111" s="1323"/>
      <c r="R111" s="1323"/>
      <c r="S111" s="1323"/>
      <c r="T111" s="1323"/>
      <c r="U111" s="1323"/>
      <c r="V111" s="1323"/>
      <c r="W111" s="1323"/>
      <c r="X111" s="1350">
        <f>SUM(L102:X102)/13</f>
        <v>-2130849.4989963975</v>
      </c>
      <c r="Y111" s="1350"/>
      <c r="Z111" s="1350"/>
      <c r="AA111" s="1350"/>
      <c r="AB111" s="1350"/>
      <c r="AC111" s="1350"/>
      <c r="AD111" s="1350"/>
      <c r="AE111" s="1350"/>
      <c r="AF111" s="1350"/>
      <c r="AG111" s="1350"/>
      <c r="AH111" s="1350"/>
      <c r="AI111" s="1350"/>
      <c r="AJ111" s="1350"/>
      <c r="AK111" s="1350">
        <f>SUM(Y102:AK102)/13</f>
        <v>0</v>
      </c>
      <c r="BD111" s="1312"/>
    </row>
    <row r="112" spans="1:56" ht="14.1" hidden="1" customHeight="1">
      <c r="A112" s="1314" t="s">
        <v>1460</v>
      </c>
      <c r="X112" s="1351"/>
      <c r="Y112" s="1329"/>
      <c r="Z112" s="1329"/>
      <c r="AA112" s="1329"/>
      <c r="AB112" s="1329"/>
      <c r="AC112" s="1329"/>
      <c r="AD112" s="1329"/>
      <c r="AE112" s="1329"/>
      <c r="AF112" s="1329"/>
      <c r="AG112" s="1329"/>
      <c r="AH112" s="1329"/>
      <c r="AI112" s="1329"/>
      <c r="AJ112" s="1329"/>
      <c r="AK112" s="1351"/>
      <c r="BD112" s="1312"/>
    </row>
    <row r="113" spans="1:56" ht="14.1" hidden="1" customHeight="1">
      <c r="A113" s="1352" t="s">
        <v>1461</v>
      </c>
      <c r="B113" s="1353"/>
      <c r="C113" s="1353"/>
      <c r="D113" s="1353"/>
      <c r="E113" s="1353"/>
      <c r="F113" s="1353"/>
      <c r="G113" s="1353"/>
      <c r="H113" s="1353"/>
      <c r="I113" s="1353"/>
      <c r="J113" s="1353"/>
      <c r="K113" s="1353"/>
      <c r="X113" s="1350">
        <f>X112+X111</f>
        <v>-2130849.4989963975</v>
      </c>
      <c r="Y113" s="1350"/>
      <c r="Z113" s="1350"/>
      <c r="AA113" s="1350"/>
      <c r="AB113" s="1350"/>
      <c r="AC113" s="1350"/>
      <c r="AD113" s="1350"/>
      <c r="AE113" s="1350"/>
      <c r="AF113" s="1350"/>
      <c r="AG113" s="1350"/>
      <c r="AH113" s="1350"/>
      <c r="AI113" s="1350"/>
      <c r="AJ113" s="1350"/>
      <c r="AK113" s="1350">
        <f>AK112+AK111</f>
        <v>0</v>
      </c>
      <c r="BD113" s="1312"/>
    </row>
    <row r="114" spans="1:56" ht="14.1" hidden="1" customHeight="1">
      <c r="A114" s="1352" t="s">
        <v>1462</v>
      </c>
      <c r="B114" s="1353"/>
      <c r="C114" s="1353"/>
      <c r="D114" s="1353"/>
      <c r="E114" s="1353"/>
      <c r="F114" s="1353"/>
      <c r="G114" s="1353"/>
      <c r="H114" s="1353"/>
      <c r="I114" s="1353"/>
      <c r="J114" s="1353"/>
      <c r="K114" s="1353"/>
      <c r="X114" s="1354">
        <v>0</v>
      </c>
      <c r="Y114" s="1350"/>
      <c r="Z114" s="1350"/>
      <c r="AA114" s="1350"/>
      <c r="AB114" s="1350"/>
      <c r="AC114" s="1350"/>
      <c r="AD114" s="1350"/>
      <c r="AE114" s="1350"/>
      <c r="AF114" s="1350"/>
      <c r="AG114" s="1350"/>
      <c r="AH114" s="1350"/>
      <c r="AI114" s="1350"/>
      <c r="AJ114" s="1350"/>
      <c r="AK114" s="1354">
        <v>0</v>
      </c>
      <c r="BD114" s="1312"/>
    </row>
    <row r="115" spans="1:56" ht="14.1" hidden="1" customHeight="1">
      <c r="A115" s="1314" t="s">
        <v>1463</v>
      </c>
      <c r="L115" s="1329"/>
      <c r="M115" s="1323"/>
      <c r="N115" s="1323"/>
      <c r="O115" s="1323"/>
      <c r="P115" s="1323"/>
      <c r="Q115" s="1323"/>
      <c r="R115" s="1323"/>
      <c r="S115" s="1323"/>
      <c r="T115" s="1323"/>
      <c r="U115" s="1323"/>
      <c r="V115" s="1323"/>
      <c r="W115" s="1323"/>
      <c r="X115" s="1342">
        <f>+X114+X113</f>
        <v>-2130849.4989963975</v>
      </c>
      <c r="Y115" s="1342"/>
      <c r="Z115" s="1342"/>
      <c r="AA115" s="1342"/>
      <c r="AB115" s="1342"/>
      <c r="AC115" s="1342"/>
      <c r="AD115" s="1342"/>
      <c r="AE115" s="1342"/>
      <c r="AF115" s="1342"/>
      <c r="AG115" s="1342"/>
      <c r="AH115" s="1342"/>
      <c r="AI115" s="1342"/>
      <c r="AJ115" s="1342"/>
      <c r="AK115" s="1342">
        <f>+AK114+AK113</f>
        <v>0</v>
      </c>
      <c r="BD115" s="1312"/>
    </row>
    <row r="116" spans="1:56" ht="14.1" hidden="1" customHeight="1" thickBot="1">
      <c r="A116" s="1355"/>
      <c r="B116" s="1356"/>
      <c r="C116" s="1356"/>
      <c r="D116" s="1356"/>
      <c r="E116" s="1356"/>
      <c r="F116" s="1356"/>
      <c r="G116" s="1356"/>
      <c r="H116" s="1356"/>
      <c r="I116" s="1356"/>
      <c r="J116" s="1356"/>
      <c r="K116" s="1356"/>
      <c r="L116" s="1356"/>
      <c r="M116" s="1356"/>
      <c r="N116" s="1356"/>
      <c r="O116" s="1356"/>
      <c r="P116" s="1356"/>
      <c r="Q116" s="1356"/>
      <c r="R116" s="1356"/>
      <c r="S116" s="1356"/>
      <c r="T116" s="1356"/>
      <c r="U116" s="1356"/>
      <c r="V116" s="1356"/>
      <c r="W116" s="1356"/>
      <c r="X116" s="1356"/>
      <c r="Y116" s="1356"/>
      <c r="Z116" s="1356"/>
      <c r="AA116" s="1356"/>
      <c r="AB116" s="1356"/>
      <c r="AC116" s="1356"/>
      <c r="AD116" s="1356"/>
      <c r="AE116" s="1356"/>
      <c r="AF116" s="1356"/>
      <c r="AG116" s="1356"/>
      <c r="AH116" s="1356"/>
      <c r="AI116" s="1356"/>
      <c r="AJ116" s="1356"/>
      <c r="AK116" s="1356"/>
      <c r="AL116" s="1356"/>
      <c r="AM116" s="1356"/>
      <c r="AN116" s="1356"/>
      <c r="AO116" s="1356"/>
      <c r="AP116" s="1356"/>
      <c r="AQ116" s="1356"/>
      <c r="AR116" s="1356"/>
      <c r="AS116" s="1356"/>
      <c r="AT116" s="1356"/>
      <c r="AU116" s="1356"/>
      <c r="AV116" s="1356"/>
      <c r="AW116" s="1356"/>
      <c r="AX116" s="1356"/>
      <c r="AY116" s="1356"/>
      <c r="AZ116" s="1356"/>
      <c r="BA116" s="1356"/>
      <c r="BB116" s="1356"/>
      <c r="BC116" s="1356"/>
      <c r="BD116" s="1359"/>
    </row>
    <row r="117" spans="1:56" ht="14.1" hidden="1" customHeight="1"/>
  </sheetData>
  <pageMargins left="0.7" right="0.7" top="0.75" bottom="0.75" header="0.3" footer="0.3"/>
  <pageSetup orientation="portrait" r:id="rId1"/>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U282"/>
  <sheetViews>
    <sheetView view="pageBreakPreview" topLeftCell="A7" zoomScale="75" zoomScaleNormal="65" zoomScaleSheetLayoutView="75" workbookViewId="0">
      <selection activeCell="I35" sqref="I35"/>
    </sheetView>
  </sheetViews>
  <sheetFormatPr defaultColWidth="8.88671875" defaultRowHeight="12.75"/>
  <cols>
    <col min="1" max="1" width="6" style="25" customWidth="1"/>
    <col min="2" max="2" width="1.44140625" style="25" customWidth="1"/>
    <col min="3" max="3" width="36" style="25" customWidth="1"/>
    <col min="4" max="4" width="13.88671875" style="25" customWidth="1"/>
    <col min="5" max="5" width="17.5546875" style="25" customWidth="1"/>
    <col min="6" max="6" width="13.109375" style="25" customWidth="1"/>
    <col min="7" max="7" width="14.44140625" style="25" customWidth="1"/>
    <col min="8" max="8" width="16.33203125" style="25" customWidth="1"/>
    <col min="9" max="9" width="13.88671875" style="25" customWidth="1"/>
    <col min="10" max="10" width="14.44140625" style="25" customWidth="1"/>
    <col min="11" max="11" width="13.5546875" style="25" customWidth="1"/>
    <col min="12" max="12" width="15.88671875" style="25" customWidth="1"/>
    <col min="13" max="13" width="19.109375" style="25" customWidth="1"/>
    <col min="14" max="15" width="14.44140625" style="25" customWidth="1"/>
    <col min="16" max="16" width="12.88671875" style="25" customWidth="1"/>
    <col min="17" max="17" width="13.88671875" style="25" customWidth="1"/>
    <col min="18" max="18" width="9.33203125" style="25" customWidth="1"/>
    <col min="19" max="19" width="13" style="25" customWidth="1"/>
    <col min="20" max="16384" width="8.88671875" style="25"/>
  </cols>
  <sheetData>
    <row r="1" spans="1:21">
      <c r="Q1" s="57"/>
    </row>
    <row r="2" spans="1:21">
      <c r="M2" s="25" t="s">
        <v>790</v>
      </c>
      <c r="Q2" s="57"/>
    </row>
    <row r="4" spans="1:21">
      <c r="Q4" s="57"/>
    </row>
    <row r="5" spans="1:21">
      <c r="D5" s="19"/>
      <c r="E5" s="19"/>
      <c r="F5" s="19"/>
      <c r="G5" s="680" t="s">
        <v>786</v>
      </c>
      <c r="H5" s="19"/>
      <c r="I5" s="19"/>
      <c r="J5" s="19"/>
      <c r="K5" s="24"/>
      <c r="L5" s="58"/>
      <c r="M5" s="59"/>
      <c r="N5" s="59"/>
      <c r="O5" s="59"/>
      <c r="P5" s="59"/>
      <c r="Q5" s="59"/>
      <c r="R5" s="26"/>
      <c r="S5" s="60"/>
      <c r="T5" s="60"/>
      <c r="U5" s="26"/>
    </row>
    <row r="6" spans="1:21">
      <c r="D6" s="19"/>
      <c r="E6" s="22" t="s">
        <v>10</v>
      </c>
      <c r="F6" s="22"/>
      <c r="G6" s="680" t="s">
        <v>787</v>
      </c>
      <c r="H6" s="22"/>
      <c r="I6" s="22"/>
      <c r="J6" s="22"/>
      <c r="K6" s="24"/>
      <c r="P6" s="26"/>
      <c r="Q6" s="24"/>
      <c r="R6" s="26"/>
      <c r="S6" s="61"/>
      <c r="T6" s="60"/>
      <c r="U6" s="26"/>
    </row>
    <row r="7" spans="1:21">
      <c r="C7" s="26"/>
      <c r="D7" s="26"/>
      <c r="E7" s="26"/>
      <c r="F7" s="26"/>
      <c r="G7" s="679" t="str">
        <f>+'Attachment H'!D5</f>
        <v>Gridliance High Plains LLC</v>
      </c>
      <c r="H7" s="26"/>
      <c r="I7" s="26"/>
      <c r="J7" s="26"/>
      <c r="K7" s="26"/>
      <c r="P7" s="26"/>
      <c r="Q7" s="26"/>
      <c r="R7" s="26"/>
      <c r="S7" s="60"/>
      <c r="T7" s="60"/>
      <c r="U7" s="26"/>
    </row>
    <row r="8" spans="1:21">
      <c r="A8" s="680"/>
      <c r="C8" s="26"/>
      <c r="D8" s="26"/>
      <c r="E8" s="26"/>
      <c r="F8" s="26"/>
      <c r="H8" s="26"/>
      <c r="I8" s="26"/>
      <c r="J8" s="26"/>
      <c r="K8" s="26"/>
      <c r="L8" s="26"/>
      <c r="M8" s="26"/>
      <c r="N8" s="26"/>
      <c r="O8" s="26"/>
      <c r="P8" s="26"/>
      <c r="Q8" s="26"/>
      <c r="R8" s="26"/>
      <c r="S8" s="60"/>
      <c r="T8" s="60"/>
      <c r="U8" s="26"/>
    </row>
    <row r="9" spans="1:21">
      <c r="A9" s="680"/>
      <c r="C9" s="26"/>
      <c r="D9" s="26"/>
      <c r="E9" s="26"/>
      <c r="F9" s="26"/>
      <c r="G9" s="62"/>
      <c r="H9" s="26"/>
      <c r="I9" s="26"/>
      <c r="J9" s="26"/>
      <c r="K9" s="26"/>
      <c r="L9" s="26"/>
      <c r="M9" s="26"/>
      <c r="N9" s="26"/>
      <c r="O9" s="26"/>
      <c r="P9" s="26"/>
      <c r="Q9" s="26"/>
      <c r="R9" s="26"/>
      <c r="S9" s="60"/>
      <c r="T9" s="60"/>
      <c r="U9" s="26"/>
    </row>
    <row r="10" spans="1:21">
      <c r="A10" s="680"/>
      <c r="C10" s="26" t="s">
        <v>509</v>
      </c>
      <c r="D10" s="26"/>
      <c r="E10" s="26"/>
      <c r="F10" s="26"/>
      <c r="G10" s="62"/>
      <c r="H10" s="26"/>
      <c r="I10" s="26"/>
      <c r="J10" s="26"/>
      <c r="K10" s="26"/>
      <c r="L10" s="26"/>
      <c r="M10" s="26"/>
      <c r="N10" s="26"/>
      <c r="O10" s="26"/>
      <c r="P10" s="26"/>
      <c r="Q10" s="26"/>
      <c r="R10" s="26"/>
      <c r="S10" s="60"/>
      <c r="T10" s="60"/>
      <c r="U10" s="26"/>
    </row>
    <row r="11" spans="1:21">
      <c r="A11" s="680"/>
      <c r="C11" s="26" t="s">
        <v>963</v>
      </c>
      <c r="D11" s="26"/>
      <c r="E11" s="26"/>
      <c r="F11" s="26"/>
      <c r="G11" s="62"/>
      <c r="L11" s="26"/>
      <c r="M11" s="26"/>
      <c r="N11" s="26"/>
      <c r="O11" s="26"/>
      <c r="P11" s="26"/>
      <c r="Q11" s="26"/>
      <c r="R11" s="26"/>
      <c r="S11" s="26"/>
      <c r="T11" s="26"/>
      <c r="U11" s="26"/>
    </row>
    <row r="12" spans="1:21" s="750" customFormat="1">
      <c r="A12" s="821"/>
      <c r="C12" s="1390" t="s">
        <v>973</v>
      </c>
      <c r="D12" s="1390"/>
      <c r="E12" s="1390"/>
      <c r="F12" s="1390"/>
      <c r="G12" s="1390"/>
      <c r="H12" s="1390"/>
      <c r="I12" s="1390"/>
      <c r="J12" s="1390"/>
      <c r="K12" s="1390"/>
      <c r="L12" s="1390"/>
      <c r="M12" s="1390"/>
      <c r="N12" s="1390"/>
      <c r="O12" s="1390"/>
      <c r="P12" s="1390"/>
      <c r="Q12" s="1390"/>
      <c r="R12" s="26"/>
      <c r="S12" s="26"/>
      <c r="T12" s="26"/>
      <c r="U12" s="26"/>
    </row>
    <row r="13" spans="1:21">
      <c r="A13" s="680"/>
      <c r="C13" s="26" t="s">
        <v>936</v>
      </c>
      <c r="D13" s="26"/>
      <c r="E13" s="26"/>
      <c r="F13" s="26"/>
      <c r="G13" s="26"/>
      <c r="L13" s="63"/>
      <c r="M13" s="63"/>
      <c r="N13" s="63"/>
      <c r="O13" s="63"/>
      <c r="P13" s="26"/>
      <c r="Q13" s="26"/>
      <c r="R13" s="26"/>
      <c r="S13" s="26"/>
      <c r="T13" s="26"/>
      <c r="U13" s="26"/>
    </row>
    <row r="14" spans="1:21">
      <c r="C14" s="64" t="s">
        <v>11</v>
      </c>
      <c r="D14" s="64"/>
      <c r="E14" s="64" t="s">
        <v>12</v>
      </c>
      <c r="F14" s="64"/>
      <c r="I14" s="64" t="s">
        <v>13</v>
      </c>
      <c r="L14" s="65" t="s">
        <v>14</v>
      </c>
      <c r="M14" s="65"/>
      <c r="N14" s="65"/>
      <c r="O14" s="65"/>
      <c r="P14" s="22"/>
      <c r="Q14" s="65"/>
      <c r="R14" s="22"/>
      <c r="S14" s="65"/>
      <c r="T14" s="22"/>
      <c r="U14" s="66"/>
    </row>
    <row r="15" spans="1:21">
      <c r="C15" s="66"/>
      <c r="D15" s="66"/>
      <c r="E15" s="67" t="s">
        <v>507</v>
      </c>
      <c r="F15" s="67"/>
      <c r="I15" s="22"/>
      <c r="P15" s="22"/>
      <c r="R15" s="22"/>
      <c r="S15" s="64"/>
      <c r="T15" s="64"/>
      <c r="U15" s="66"/>
    </row>
    <row r="16" spans="1:21">
      <c r="A16" s="680" t="s">
        <v>16</v>
      </c>
      <c r="C16" s="66"/>
      <c r="D16" s="66"/>
      <c r="E16" s="68" t="s">
        <v>26</v>
      </c>
      <c r="F16" s="68"/>
      <c r="I16" s="69" t="s">
        <v>25</v>
      </c>
      <c r="L16" s="69" t="s">
        <v>22</v>
      </c>
      <c r="M16" s="69"/>
      <c r="N16" s="69"/>
      <c r="O16" s="69"/>
      <c r="P16" s="22"/>
      <c r="R16" s="26"/>
      <c r="S16" s="70"/>
      <c r="T16" s="64"/>
      <c r="U16" s="66"/>
    </row>
    <row r="17" spans="1:21">
      <c r="A17" s="680" t="s">
        <v>18</v>
      </c>
      <c r="C17" s="71"/>
      <c r="D17" s="71"/>
      <c r="E17" s="67" t="s">
        <v>911</v>
      </c>
      <c r="F17" s="22"/>
      <c r="I17" s="22"/>
      <c r="L17" s="22"/>
      <c r="M17" s="22"/>
      <c r="N17" s="22"/>
      <c r="O17" s="22"/>
      <c r="P17" s="22"/>
      <c r="Q17" s="22"/>
      <c r="R17" s="26"/>
      <c r="S17" s="22"/>
      <c r="T17" s="22"/>
      <c r="U17" s="66"/>
    </row>
    <row r="18" spans="1:21">
      <c r="A18" s="72"/>
      <c r="C18" s="66"/>
      <c r="D18" s="66"/>
      <c r="E18" s="22"/>
      <c r="F18" s="22"/>
      <c r="I18" s="22"/>
      <c r="L18" s="22"/>
      <c r="M18" s="22"/>
      <c r="N18" s="22"/>
      <c r="O18" s="22"/>
      <c r="P18" s="22"/>
      <c r="Q18" s="22"/>
      <c r="R18" s="26"/>
      <c r="S18" s="22"/>
      <c r="T18" s="22"/>
      <c r="U18" s="66"/>
    </row>
    <row r="19" spans="1:21">
      <c r="A19" s="23">
        <v>1</v>
      </c>
      <c r="C19" s="66" t="s">
        <v>210</v>
      </c>
      <c r="D19" s="66"/>
      <c r="E19" s="73" t="s">
        <v>3</v>
      </c>
      <c r="F19" s="23"/>
      <c r="I19" s="53">
        <f>+'Attachment H'!I64+'Attachment H'!I93</f>
        <v>18112268.377692308</v>
      </c>
      <c r="P19" s="22"/>
      <c r="Q19" s="22"/>
      <c r="R19" s="26"/>
      <c r="S19" s="22"/>
      <c r="T19" s="22"/>
      <c r="U19" s="66"/>
    </row>
    <row r="20" spans="1:21">
      <c r="A20" s="23">
        <v>2</v>
      </c>
      <c r="C20" s="66" t="s">
        <v>211</v>
      </c>
      <c r="D20" s="66"/>
      <c r="E20" s="73" t="s">
        <v>970</v>
      </c>
      <c r="F20" s="23"/>
      <c r="I20" s="53">
        <f>+'Attachment H'!I80+'Attachment H'!I93+'Attachment H'!I95</f>
        <v>16622174.842307724</v>
      </c>
      <c r="P20" s="22"/>
      <c r="Q20" s="22"/>
      <c r="R20" s="26"/>
      <c r="S20" s="22"/>
      <c r="T20" s="22"/>
      <c r="U20" s="66"/>
    </row>
    <row r="21" spans="1:21">
      <c r="A21" s="23"/>
      <c r="E21" s="73"/>
      <c r="F21" s="23"/>
      <c r="P21" s="22"/>
      <c r="Q21" s="22"/>
      <c r="R21" s="26"/>
      <c r="S21" s="22"/>
      <c r="T21" s="22"/>
      <c r="U21" s="66"/>
    </row>
    <row r="22" spans="1:21">
      <c r="A22" s="23"/>
      <c r="C22" s="66" t="s">
        <v>212</v>
      </c>
      <c r="D22" s="66"/>
      <c r="E22" s="73"/>
      <c r="F22" s="23"/>
      <c r="I22" s="22"/>
      <c r="L22" s="22"/>
      <c r="M22" s="22"/>
      <c r="N22" s="22"/>
      <c r="O22" s="22"/>
      <c r="P22" s="22"/>
      <c r="Q22" s="22"/>
      <c r="R22" s="22"/>
      <c r="S22" s="22"/>
      <c r="T22" s="22"/>
      <c r="U22" s="66"/>
    </row>
    <row r="23" spans="1:21">
      <c r="A23" s="23">
        <v>3</v>
      </c>
      <c r="C23" s="66" t="s">
        <v>213</v>
      </c>
      <c r="D23" s="66"/>
      <c r="E23" s="73" t="s">
        <v>4</v>
      </c>
      <c r="F23" s="23"/>
      <c r="I23" s="74">
        <f>+'Attachment H'!I134</f>
        <v>673397.18912031688</v>
      </c>
      <c r="P23" s="22"/>
      <c r="Q23" s="22"/>
      <c r="R23" s="22"/>
      <c r="S23" s="22"/>
      <c r="T23" s="22"/>
      <c r="U23" s="66"/>
    </row>
    <row r="24" spans="1:21">
      <c r="A24" s="23">
        <v>4</v>
      </c>
      <c r="C24" s="66" t="s">
        <v>214</v>
      </c>
      <c r="D24" s="66"/>
      <c r="E24" s="73" t="s">
        <v>215</v>
      </c>
      <c r="F24" s="23"/>
      <c r="I24" s="743">
        <f>IF(I19=0,0,I23/I19)</f>
        <v>3.717906421647859E-2</v>
      </c>
      <c r="L24" s="75">
        <f>I24</f>
        <v>3.717906421647859E-2</v>
      </c>
      <c r="M24" s="76"/>
      <c r="N24" s="76"/>
      <c r="O24" s="76"/>
      <c r="P24" s="22"/>
      <c r="Q24" s="77"/>
      <c r="R24" s="78"/>
      <c r="S24" s="79"/>
      <c r="T24" s="22"/>
      <c r="U24" s="66"/>
    </row>
    <row r="25" spans="1:21">
      <c r="A25" s="23"/>
      <c r="C25" s="66"/>
      <c r="D25" s="66"/>
      <c r="E25" s="73"/>
      <c r="F25" s="23"/>
      <c r="I25" s="80"/>
      <c r="L25" s="76"/>
      <c r="M25" s="76"/>
      <c r="N25" s="76"/>
      <c r="O25" s="76"/>
      <c r="P25" s="22"/>
      <c r="Q25" s="77"/>
      <c r="R25" s="78"/>
      <c r="S25" s="79"/>
      <c r="T25" s="22"/>
      <c r="U25" s="66"/>
    </row>
    <row r="26" spans="1:21">
      <c r="A26" s="65"/>
      <c r="C26" s="66" t="s">
        <v>714</v>
      </c>
      <c r="D26" s="66"/>
      <c r="E26" s="677"/>
      <c r="F26" s="56"/>
      <c r="I26" s="22"/>
      <c r="L26" s="22"/>
      <c r="M26" s="22"/>
      <c r="N26" s="22"/>
      <c r="O26" s="22"/>
      <c r="P26" s="22"/>
      <c r="Q26" s="77"/>
      <c r="R26" s="78"/>
      <c r="S26" s="79"/>
      <c r="T26" s="22"/>
      <c r="U26" s="66"/>
    </row>
    <row r="27" spans="1:21">
      <c r="A27" s="65" t="s">
        <v>216</v>
      </c>
      <c r="C27" s="66" t="s">
        <v>716</v>
      </c>
      <c r="D27" s="66"/>
      <c r="E27" s="73" t="s">
        <v>5</v>
      </c>
      <c r="F27" s="23"/>
      <c r="I27" s="74">
        <f>+'Attachment H'!I138+'Attachment H'!I139</f>
        <v>14386.771081336952</v>
      </c>
      <c r="P27" s="22"/>
      <c r="Q27" s="77"/>
      <c r="R27" s="78"/>
      <c r="S27" s="79"/>
      <c r="T27" s="22"/>
      <c r="U27" s="66"/>
    </row>
    <row r="28" spans="1:21">
      <c r="A28" s="65" t="s">
        <v>217</v>
      </c>
      <c r="C28" s="66" t="s">
        <v>715</v>
      </c>
      <c r="D28" s="66"/>
      <c r="E28" s="73" t="s">
        <v>218</v>
      </c>
      <c r="F28" s="23"/>
      <c r="I28" s="54">
        <f>IF(I27=0,0,I27/I19)</f>
        <v>7.9431083845114586E-4</v>
      </c>
      <c r="J28" s="54"/>
      <c r="K28" s="54"/>
      <c r="L28" s="81">
        <f>I28</f>
        <v>7.9431083845114586E-4</v>
      </c>
      <c r="M28" s="76"/>
      <c r="N28" s="76"/>
      <c r="O28" s="76"/>
      <c r="P28" s="22"/>
      <c r="Q28" s="77"/>
      <c r="R28" s="78"/>
      <c r="S28" s="79"/>
      <c r="T28" s="22"/>
      <c r="U28" s="66"/>
    </row>
    <row r="29" spans="1:21">
      <c r="A29" s="23"/>
      <c r="C29" s="66"/>
      <c r="D29" s="66"/>
      <c r="E29" s="73"/>
      <c r="F29" s="23"/>
      <c r="I29" s="54"/>
      <c r="J29" s="54"/>
      <c r="K29" s="54"/>
      <c r="L29" s="81"/>
      <c r="M29" s="76"/>
      <c r="N29" s="76"/>
      <c r="O29" s="76"/>
      <c r="P29" s="22"/>
      <c r="Q29" s="77"/>
      <c r="R29" s="78"/>
      <c r="S29" s="79"/>
      <c r="T29" s="22"/>
      <c r="U29" s="66"/>
    </row>
    <row r="30" spans="1:21">
      <c r="A30" s="65"/>
      <c r="C30" s="66" t="s">
        <v>219</v>
      </c>
      <c r="D30" s="66"/>
      <c r="E30" s="677"/>
      <c r="F30" s="56"/>
      <c r="I30" s="54"/>
      <c r="J30" s="54"/>
      <c r="K30" s="54"/>
      <c r="L30" s="54"/>
      <c r="M30" s="22"/>
      <c r="N30" s="22"/>
      <c r="O30" s="22"/>
      <c r="P30" s="22"/>
      <c r="Q30" s="22"/>
      <c r="R30" s="22"/>
      <c r="S30" s="22"/>
      <c r="T30" s="22"/>
      <c r="U30" s="66"/>
    </row>
    <row r="31" spans="1:21">
      <c r="A31" s="65" t="s">
        <v>220</v>
      </c>
      <c r="C31" s="66" t="s">
        <v>221</v>
      </c>
      <c r="D31" s="66"/>
      <c r="E31" s="73" t="s">
        <v>681</v>
      </c>
      <c r="F31" s="23"/>
      <c r="I31" s="54">
        <f>+'Attachment H'!I152</f>
        <v>295185.35208134621</v>
      </c>
      <c r="J31" s="54"/>
      <c r="K31" s="54"/>
      <c r="L31" s="54"/>
      <c r="P31" s="22"/>
      <c r="Q31" s="70"/>
      <c r="R31" s="22"/>
      <c r="S31" s="23"/>
      <c r="T31" s="64"/>
      <c r="U31" s="66"/>
    </row>
    <row r="32" spans="1:21">
      <c r="A32" s="65" t="s">
        <v>222</v>
      </c>
      <c r="C32" s="66" t="s">
        <v>223</v>
      </c>
      <c r="D32" s="66"/>
      <c r="E32" s="73" t="s">
        <v>224</v>
      </c>
      <c r="F32" s="23"/>
      <c r="I32" s="54">
        <f>IF(I31=0,0,I31/I19)</f>
        <v>1.6297536339783186E-2</v>
      </c>
      <c r="J32" s="54"/>
      <c r="K32" s="54"/>
      <c r="L32" s="81">
        <f>I32</f>
        <v>1.6297536339783186E-2</v>
      </c>
      <c r="M32" s="76"/>
      <c r="N32" s="76"/>
      <c r="O32" s="76"/>
      <c r="P32" s="22"/>
      <c r="Q32" s="77"/>
      <c r="R32" s="22"/>
      <c r="S32" s="79"/>
      <c r="T32" s="64"/>
      <c r="U32" s="66"/>
    </row>
    <row r="33" spans="1:21">
      <c r="A33" s="65"/>
      <c r="C33" s="66"/>
      <c r="D33" s="66"/>
      <c r="E33" s="73"/>
      <c r="F33" s="23"/>
      <c r="I33" s="22"/>
      <c r="L33" s="22"/>
      <c r="M33" s="22"/>
      <c r="N33" s="22"/>
      <c r="O33" s="22"/>
      <c r="P33" s="22"/>
      <c r="T33" s="22"/>
      <c r="U33" s="66"/>
    </row>
    <row r="34" spans="1:21">
      <c r="A34" s="65" t="s">
        <v>225</v>
      </c>
      <c r="C34" s="66" t="s">
        <v>272</v>
      </c>
      <c r="D34" s="66"/>
      <c r="E34" s="73" t="s">
        <v>6</v>
      </c>
      <c r="F34" s="23"/>
      <c r="I34" s="53">
        <f>-'Attachment H'!I19</f>
        <v>-71271.470000000016</v>
      </c>
      <c r="L34" s="22"/>
      <c r="M34" s="22"/>
      <c r="N34" s="22"/>
      <c r="O34" s="22"/>
      <c r="P34" s="22"/>
      <c r="T34" s="22"/>
      <c r="U34" s="66"/>
    </row>
    <row r="35" spans="1:21">
      <c r="A35" s="65" t="s">
        <v>228</v>
      </c>
      <c r="C35" s="66" t="s">
        <v>671</v>
      </c>
      <c r="D35" s="66"/>
      <c r="E35" s="73" t="s">
        <v>266</v>
      </c>
      <c r="F35" s="23"/>
      <c r="I35" s="82">
        <f>IF(I34=0,0,I34/I19)</f>
        <v>-3.9349831017179721E-3</v>
      </c>
      <c r="L35" s="54">
        <f>+I35</f>
        <v>-3.9349831017179721E-3</v>
      </c>
      <c r="M35" s="22"/>
      <c r="N35" s="22"/>
      <c r="O35" s="22"/>
      <c r="P35" s="22"/>
      <c r="T35" s="22"/>
      <c r="U35" s="66"/>
    </row>
    <row r="36" spans="1:21">
      <c r="A36" s="65"/>
      <c r="C36" s="66"/>
      <c r="D36" s="66"/>
      <c r="E36" s="73"/>
      <c r="F36" s="23"/>
      <c r="I36" s="22"/>
      <c r="L36" s="22"/>
      <c r="M36" s="22"/>
      <c r="N36" s="22"/>
      <c r="O36" s="22"/>
      <c r="P36" s="22"/>
      <c r="T36" s="22"/>
      <c r="U36" s="66"/>
    </row>
    <row r="37" spans="1:21">
      <c r="A37" s="83" t="s">
        <v>229</v>
      </c>
      <c r="B37" s="84"/>
      <c r="C37" s="71" t="s">
        <v>226</v>
      </c>
      <c r="D37" s="71"/>
      <c r="E37" s="85" t="s">
        <v>267</v>
      </c>
      <c r="F37" s="67"/>
      <c r="I37" s="78"/>
      <c r="L37" s="745">
        <f>L24+L28+L32+L35</f>
        <v>5.033592829299495E-2</v>
      </c>
      <c r="M37" s="87"/>
      <c r="N37" s="87"/>
      <c r="O37" s="87"/>
      <c r="P37" s="22"/>
      <c r="T37" s="22"/>
      <c r="U37" s="66"/>
    </row>
    <row r="38" spans="1:21">
      <c r="A38" s="65"/>
      <c r="C38" s="66"/>
      <c r="D38" s="66"/>
      <c r="E38" s="73"/>
      <c r="F38" s="23"/>
      <c r="I38" s="22"/>
      <c r="L38" s="22"/>
      <c r="M38" s="22"/>
      <c r="N38" s="22"/>
      <c r="O38" s="22"/>
      <c r="P38" s="22"/>
      <c r="Q38" s="22"/>
      <c r="R38" s="22"/>
      <c r="S38" s="88"/>
      <c r="T38" s="22"/>
      <c r="U38" s="66"/>
    </row>
    <row r="39" spans="1:21">
      <c r="A39" s="65"/>
      <c r="B39" s="89"/>
      <c r="C39" s="22" t="s">
        <v>227</v>
      </c>
      <c r="D39" s="22"/>
      <c r="E39" s="73"/>
      <c r="F39" s="23"/>
      <c r="I39" s="22"/>
      <c r="L39" s="22"/>
      <c r="M39" s="22"/>
      <c r="N39" s="22"/>
      <c r="O39" s="22"/>
      <c r="P39" s="90"/>
      <c r="Q39" s="89"/>
      <c r="T39" s="64"/>
      <c r="U39" s="22" t="s">
        <v>10</v>
      </c>
    </row>
    <row r="40" spans="1:21">
      <c r="A40" s="65" t="s">
        <v>231</v>
      </c>
      <c r="B40" s="89"/>
      <c r="C40" s="22" t="s">
        <v>52</v>
      </c>
      <c r="D40" s="22"/>
      <c r="E40" s="73" t="s">
        <v>682</v>
      </c>
      <c r="F40" s="23"/>
      <c r="I40" s="53">
        <f>+'Attachment H'!I167</f>
        <v>264514.52689004136</v>
      </c>
      <c r="L40" s="22"/>
      <c r="M40" s="22"/>
      <c r="N40" s="22"/>
      <c r="O40" s="22"/>
      <c r="P40" s="90"/>
      <c r="Q40" s="89"/>
      <c r="T40" s="64"/>
      <c r="U40" s="22"/>
    </row>
    <row r="41" spans="1:21">
      <c r="A41" s="65" t="s">
        <v>233</v>
      </c>
      <c r="B41" s="89"/>
      <c r="C41" s="22" t="s">
        <v>230</v>
      </c>
      <c r="D41" s="22"/>
      <c r="E41" s="73" t="s">
        <v>235</v>
      </c>
      <c r="F41" s="23"/>
      <c r="I41" s="54">
        <f>IF(I20=0,0,I40/I20)</f>
        <v>1.5913352458354825E-2</v>
      </c>
      <c r="L41" s="81">
        <f>I41</f>
        <v>1.5913352458354825E-2</v>
      </c>
      <c r="M41" s="76"/>
      <c r="N41" s="76"/>
      <c r="O41" s="76"/>
      <c r="P41" s="90"/>
      <c r="Q41" s="89"/>
      <c r="R41" s="22"/>
      <c r="S41" s="22"/>
      <c r="T41" s="64"/>
      <c r="U41" s="22"/>
    </row>
    <row r="42" spans="1:21">
      <c r="A42" s="65"/>
      <c r="C42" s="22"/>
      <c r="D42" s="22"/>
      <c r="E42" s="73"/>
      <c r="F42" s="23"/>
      <c r="I42" s="22"/>
      <c r="L42" s="22"/>
      <c r="M42" s="22"/>
      <c r="N42" s="22"/>
      <c r="O42" s="22"/>
      <c r="P42" s="22"/>
      <c r="R42" s="26"/>
      <c r="S42" s="22"/>
      <c r="T42" s="26"/>
      <c r="U42" s="66"/>
    </row>
    <row r="43" spans="1:21">
      <c r="A43" s="65"/>
      <c r="C43" s="66" t="s">
        <v>53</v>
      </c>
      <c r="D43" s="66"/>
      <c r="E43" s="91"/>
      <c r="F43" s="92"/>
      <c r="P43" s="22"/>
      <c r="R43" s="22"/>
      <c r="S43" s="22"/>
      <c r="T43" s="22"/>
      <c r="U43" s="66"/>
    </row>
    <row r="44" spans="1:21">
      <c r="A44" s="65" t="s">
        <v>236</v>
      </c>
      <c r="C44" s="66" t="s">
        <v>232</v>
      </c>
      <c r="D44" s="66"/>
      <c r="E44" s="73" t="s">
        <v>683</v>
      </c>
      <c r="F44" s="23"/>
      <c r="I44" s="53">
        <f>+'Attachment H'!I170</f>
        <v>1482974.4706605682</v>
      </c>
      <c r="L44" s="22"/>
      <c r="M44" s="22"/>
      <c r="N44" s="22"/>
      <c r="O44" s="22"/>
      <c r="P44" s="22"/>
      <c r="R44" s="22"/>
      <c r="S44" s="22"/>
      <c r="T44" s="22"/>
      <c r="U44" s="66"/>
    </row>
    <row r="45" spans="1:21">
      <c r="A45" s="65" t="s">
        <v>264</v>
      </c>
      <c r="B45" s="89"/>
      <c r="C45" s="22" t="s">
        <v>234</v>
      </c>
      <c r="D45" s="22"/>
      <c r="E45" s="73" t="s">
        <v>717</v>
      </c>
      <c r="F45" s="23"/>
      <c r="I45" s="54">
        <f>IF(I20=0,0,I44/I20)</f>
        <v>8.9216632885247699E-2</v>
      </c>
      <c r="L45" s="81">
        <f>I45</f>
        <v>8.9216632885247699E-2</v>
      </c>
      <c r="M45" s="76"/>
      <c r="N45" s="76"/>
      <c r="O45" s="76"/>
      <c r="P45" s="22"/>
      <c r="S45" s="93"/>
      <c r="T45" s="64"/>
      <c r="U45" s="22"/>
    </row>
    <row r="46" spans="1:21">
      <c r="A46" s="65"/>
      <c r="C46" s="66"/>
      <c r="D46" s="66"/>
      <c r="E46" s="73"/>
      <c r="F46" s="23"/>
      <c r="I46" s="22"/>
      <c r="L46" s="22"/>
      <c r="M46" s="22"/>
      <c r="N46" s="22"/>
      <c r="O46" s="22"/>
      <c r="P46" s="22"/>
      <c r="Q46" s="92"/>
      <c r="R46" s="22"/>
      <c r="S46" s="22"/>
      <c r="T46" s="22"/>
      <c r="U46" s="66"/>
    </row>
    <row r="47" spans="1:21">
      <c r="A47" s="83" t="s">
        <v>265</v>
      </c>
      <c r="B47" s="84"/>
      <c r="C47" s="71" t="s">
        <v>237</v>
      </c>
      <c r="D47" s="71"/>
      <c r="E47" s="85" t="s">
        <v>268</v>
      </c>
      <c r="F47" s="67"/>
      <c r="I47" s="54">
        <f>+I45+I41</f>
        <v>0.10512998534360252</v>
      </c>
      <c r="L47" s="86">
        <f>L41+L45</f>
        <v>0.10512998534360252</v>
      </c>
      <c r="M47" s="87"/>
      <c r="N47" s="87"/>
      <c r="O47" s="87"/>
      <c r="P47" s="22"/>
      <c r="Q47" s="92"/>
      <c r="R47" s="22"/>
      <c r="S47" s="22"/>
      <c r="T47" s="22"/>
      <c r="U47" s="66"/>
    </row>
    <row r="48" spans="1:21">
      <c r="P48" s="94"/>
      <c r="Q48" s="94"/>
      <c r="R48" s="22"/>
      <c r="S48" s="22"/>
      <c r="T48" s="22"/>
      <c r="U48" s="66"/>
    </row>
    <row r="49" spans="1:21">
      <c r="P49" s="94"/>
      <c r="Q49" s="94"/>
      <c r="R49" s="22"/>
      <c r="S49" s="22"/>
      <c r="T49" s="22"/>
      <c r="U49" s="66"/>
    </row>
    <row r="50" spans="1:21">
      <c r="A50" s="95"/>
      <c r="C50" s="65"/>
      <c r="D50" s="65"/>
      <c r="E50" s="56"/>
      <c r="F50" s="56"/>
      <c r="G50" s="22"/>
      <c r="J50" s="80"/>
      <c r="P50" s="22"/>
      <c r="Q50" s="77"/>
      <c r="R50" s="96"/>
      <c r="S50" s="22"/>
      <c r="T50" s="23"/>
      <c r="U50" s="22"/>
    </row>
    <row r="51" spans="1:21">
      <c r="A51" s="680"/>
      <c r="G51" s="22"/>
      <c r="P51" s="22"/>
      <c r="Q51" s="22"/>
      <c r="R51" s="22"/>
      <c r="S51" s="22"/>
      <c r="T51" s="64"/>
      <c r="U51" s="22" t="s">
        <v>10</v>
      </c>
    </row>
    <row r="52" spans="1:21">
      <c r="Q52" s="57"/>
    </row>
    <row r="53" spans="1:21">
      <c r="Q53" s="57"/>
    </row>
    <row r="54" spans="1:21">
      <c r="M54" s="25" t="s">
        <v>791</v>
      </c>
    </row>
    <row r="55" spans="1:21">
      <c r="A55" s="680"/>
      <c r="G55" s="22"/>
      <c r="P55" s="22"/>
      <c r="Q55" s="57"/>
      <c r="R55" s="22"/>
      <c r="S55" s="26"/>
      <c r="T55" s="22"/>
      <c r="U55" s="66"/>
    </row>
    <row r="56" spans="1:21">
      <c r="A56" s="680"/>
      <c r="C56" s="66"/>
      <c r="D56" s="66"/>
      <c r="G56" s="56" t="str">
        <f>+G5</f>
        <v>Attachment 11</v>
      </c>
      <c r="H56" s="56"/>
      <c r="O56" s="56"/>
      <c r="P56" s="22"/>
      <c r="Q56" s="57"/>
      <c r="R56" s="22"/>
      <c r="S56" s="26"/>
      <c r="T56" s="22"/>
      <c r="U56" s="66"/>
    </row>
    <row r="57" spans="1:21">
      <c r="A57" s="680"/>
      <c r="C57" s="66"/>
      <c r="D57" s="66"/>
      <c r="G57" s="56" t="str">
        <f>+G6</f>
        <v>Wholesale Distribution Service</v>
      </c>
      <c r="H57" s="56"/>
      <c r="L57" s="22"/>
      <c r="M57" s="22"/>
      <c r="N57" s="22"/>
      <c r="O57" s="56"/>
      <c r="P57" s="22"/>
      <c r="R57" s="22"/>
      <c r="S57" s="26"/>
      <c r="T57" s="22"/>
      <c r="U57" s="66"/>
    </row>
    <row r="58" spans="1:21" ht="14.25" customHeight="1">
      <c r="A58" s="680"/>
      <c r="G58" s="56" t="str">
        <f>+G7</f>
        <v>Gridliance High Plains LLC</v>
      </c>
      <c r="O58" s="56"/>
      <c r="P58" s="22"/>
      <c r="R58" s="22"/>
      <c r="S58" s="26"/>
      <c r="T58" s="22"/>
      <c r="U58" s="66"/>
    </row>
    <row r="59" spans="1:21">
      <c r="A59" s="680"/>
      <c r="H59" s="56"/>
      <c r="P59" s="22"/>
      <c r="Q59" s="22"/>
      <c r="R59" s="22"/>
      <c r="S59" s="26"/>
      <c r="T59" s="22"/>
      <c r="U59" s="66"/>
    </row>
    <row r="60" spans="1:21">
      <c r="A60" s="680"/>
      <c r="E60" s="66"/>
      <c r="F60" s="66"/>
      <c r="G60" s="66"/>
      <c r="H60" s="66"/>
      <c r="I60" s="66"/>
      <c r="J60" s="66"/>
      <c r="K60" s="66"/>
      <c r="L60" s="66"/>
      <c r="M60" s="66"/>
      <c r="N60" s="66"/>
      <c r="O60" s="66"/>
      <c r="P60" s="66"/>
      <c r="Q60" s="66"/>
      <c r="R60" s="22"/>
      <c r="S60" s="26"/>
      <c r="T60" s="22"/>
      <c r="U60" s="66"/>
    </row>
    <row r="61" spans="1:21">
      <c r="A61" s="680"/>
      <c r="E61" s="71"/>
      <c r="F61" s="71"/>
      <c r="H61" s="26"/>
      <c r="I61" s="26"/>
      <c r="J61" s="26"/>
      <c r="K61" s="26"/>
      <c r="L61" s="26"/>
      <c r="M61" s="26"/>
      <c r="N61" s="26"/>
      <c r="O61" s="26"/>
      <c r="P61" s="22"/>
      <c r="Q61" s="22"/>
      <c r="R61" s="22"/>
      <c r="S61" s="26"/>
      <c r="T61" s="22"/>
      <c r="U61" s="66"/>
    </row>
    <row r="62" spans="1:21">
      <c r="A62" s="680"/>
      <c r="E62" s="71"/>
      <c r="F62" s="71"/>
      <c r="H62" s="26"/>
      <c r="I62" s="26"/>
      <c r="J62" s="26"/>
      <c r="K62" s="26"/>
      <c r="L62" s="26"/>
      <c r="M62" s="26"/>
      <c r="N62" s="26"/>
      <c r="O62" s="26"/>
      <c r="P62" s="22"/>
      <c r="Q62" s="22"/>
      <c r="R62" s="22"/>
      <c r="S62" s="26"/>
      <c r="T62" s="22"/>
      <c r="U62" s="66"/>
    </row>
    <row r="63" spans="1:21" ht="13.5" thickBot="1">
      <c r="A63" s="680"/>
      <c r="C63" s="97">
        <v>-1</v>
      </c>
      <c r="D63" s="97">
        <v>-2</v>
      </c>
      <c r="E63" s="97">
        <v>-3</v>
      </c>
      <c r="F63" s="97">
        <v>-4</v>
      </c>
      <c r="G63" s="97">
        <v>-5</v>
      </c>
      <c r="H63" s="97">
        <v>-6</v>
      </c>
      <c r="I63" s="97">
        <v>-7</v>
      </c>
      <c r="J63" s="97">
        <v>-8</v>
      </c>
      <c r="K63" s="97">
        <v>-9</v>
      </c>
      <c r="L63" s="97">
        <v>-10</v>
      </c>
      <c r="M63" s="97">
        <v>-11</v>
      </c>
      <c r="N63" s="97"/>
      <c r="O63" s="97"/>
      <c r="P63" s="97"/>
      <c r="Q63" s="291"/>
      <c r="R63" s="291"/>
      <c r="S63" s="291"/>
      <c r="T63" s="22"/>
      <c r="U63" s="66"/>
    </row>
    <row r="64" spans="1:21" ht="53.25" customHeight="1" thickBot="1">
      <c r="A64" s="690" t="s">
        <v>239</v>
      </c>
      <c r="B64" s="691"/>
      <c r="C64" s="691" t="s">
        <v>787</v>
      </c>
      <c r="D64" s="692" t="s">
        <v>240</v>
      </c>
      <c r="E64" s="692" t="s">
        <v>912</v>
      </c>
      <c r="F64" s="692" t="s">
        <v>241</v>
      </c>
      <c r="G64" s="692" t="s">
        <v>913</v>
      </c>
      <c r="H64" s="692" t="s">
        <v>237</v>
      </c>
      <c r="I64" s="692" t="s">
        <v>243</v>
      </c>
      <c r="J64" s="692" t="s">
        <v>914</v>
      </c>
      <c r="K64" s="692" t="s">
        <v>916</v>
      </c>
      <c r="L64" s="692" t="s">
        <v>915</v>
      </c>
      <c r="M64" s="732" t="s">
        <v>827</v>
      </c>
      <c r="O64" s="689"/>
      <c r="P64" s="689"/>
      <c r="Q64" s="689"/>
      <c r="R64" s="689"/>
      <c r="S64" s="689"/>
      <c r="T64" s="22"/>
      <c r="U64" s="66"/>
    </row>
    <row r="65" spans="1:21" ht="46.5" customHeight="1">
      <c r="A65" s="723"/>
      <c r="B65" s="721"/>
      <c r="C65" s="721"/>
      <c r="D65" s="722" t="s">
        <v>179</v>
      </c>
      <c r="E65" s="722" t="s">
        <v>472</v>
      </c>
      <c r="F65" s="722" t="s">
        <v>831</v>
      </c>
      <c r="G65" s="722" t="s">
        <v>180</v>
      </c>
      <c r="H65" s="722" t="s">
        <v>473</v>
      </c>
      <c r="I65" s="722" t="s">
        <v>830</v>
      </c>
      <c r="J65" s="722" t="s">
        <v>760</v>
      </c>
      <c r="K65" s="722" t="s">
        <v>829</v>
      </c>
      <c r="L65" s="722"/>
      <c r="M65" s="731" t="s">
        <v>828</v>
      </c>
      <c r="O65" s="719"/>
      <c r="P65" s="704"/>
      <c r="Q65" s="719"/>
      <c r="R65" s="23"/>
      <c r="S65" s="719"/>
      <c r="T65" s="22"/>
      <c r="U65" s="66"/>
    </row>
    <row r="66" spans="1:21">
      <c r="A66" s="724"/>
      <c r="B66" s="26"/>
      <c r="C66" s="26"/>
      <c r="D66" s="26"/>
      <c r="E66" s="26"/>
      <c r="F66" s="26"/>
      <c r="G66" s="26"/>
      <c r="H66" s="26"/>
      <c r="I66" s="26"/>
      <c r="J66" s="26"/>
      <c r="K66" s="26"/>
      <c r="L66" s="26"/>
      <c r="M66" s="726"/>
      <c r="O66" s="26"/>
      <c r="P66" s="26"/>
      <c r="Q66" s="26"/>
      <c r="R66" s="22"/>
      <c r="S66" s="22"/>
      <c r="T66" s="22"/>
      <c r="U66" s="66"/>
    </row>
    <row r="67" spans="1:21">
      <c r="A67" s="727" t="s">
        <v>643</v>
      </c>
      <c r="B67" s="113"/>
      <c r="C67" s="114"/>
      <c r="D67" s="205">
        <v>0</v>
      </c>
      <c r="E67" s="54">
        <f t="shared" ref="E67:E85" si="0">$L$37</f>
        <v>5.033592829299495E-2</v>
      </c>
      <c r="F67" s="54">
        <f t="shared" ref="F67:F85" si="1">D67*E67</f>
        <v>0</v>
      </c>
      <c r="G67" s="205">
        <v>0</v>
      </c>
      <c r="H67" s="54">
        <f t="shared" ref="H67:H85" si="2">$L$47</f>
        <v>0.10512998534360252</v>
      </c>
      <c r="I67" s="53">
        <f t="shared" ref="I67:I85" si="3">G67*H67</f>
        <v>0</v>
      </c>
      <c r="J67" s="205">
        <v>0</v>
      </c>
      <c r="K67" s="53">
        <f t="shared" ref="K67:K85" si="4">F67+I67+J67</f>
        <v>0</v>
      </c>
      <c r="L67" s="718">
        <v>0</v>
      </c>
      <c r="M67" s="733">
        <f>+K67*L67</f>
        <v>0</v>
      </c>
      <c r="O67" s="54"/>
      <c r="P67" s="54"/>
      <c r="Q67" s="54"/>
      <c r="R67" s="54"/>
      <c r="S67" s="54"/>
    </row>
    <row r="68" spans="1:21">
      <c r="A68" s="727" t="s">
        <v>644</v>
      </c>
      <c r="B68" s="113"/>
      <c r="C68" s="114"/>
      <c r="D68" s="718">
        <v>0</v>
      </c>
      <c r="E68" s="54">
        <f t="shared" si="0"/>
        <v>5.033592829299495E-2</v>
      </c>
      <c r="F68" s="54">
        <f t="shared" si="1"/>
        <v>0</v>
      </c>
      <c r="G68" s="718">
        <v>0</v>
      </c>
      <c r="H68" s="54">
        <f t="shared" si="2"/>
        <v>0.10512998534360252</v>
      </c>
      <c r="I68" s="54">
        <f t="shared" si="3"/>
        <v>0</v>
      </c>
      <c r="J68" s="205">
        <v>0</v>
      </c>
      <c r="K68" s="54">
        <f t="shared" si="4"/>
        <v>0</v>
      </c>
      <c r="L68" s="718">
        <v>0</v>
      </c>
      <c r="M68" s="728">
        <f t="shared" ref="M68:M85" si="5">+K68*L68</f>
        <v>0</v>
      </c>
      <c r="O68" s="54"/>
      <c r="P68" s="54"/>
      <c r="Q68" s="54"/>
      <c r="R68" s="54"/>
      <c r="S68" s="54"/>
    </row>
    <row r="69" spans="1:21" ht="24" customHeight="1">
      <c r="A69" s="727" t="s">
        <v>645</v>
      </c>
      <c r="B69" s="113"/>
      <c r="C69" s="114"/>
      <c r="D69" s="718">
        <v>0</v>
      </c>
      <c r="E69" s="54">
        <f t="shared" si="0"/>
        <v>5.033592829299495E-2</v>
      </c>
      <c r="F69" s="54">
        <f t="shared" si="1"/>
        <v>0</v>
      </c>
      <c r="G69" s="718">
        <v>0</v>
      </c>
      <c r="H69" s="54">
        <f t="shared" si="2"/>
        <v>0.10512998534360252</v>
      </c>
      <c r="I69" s="54">
        <f t="shared" si="3"/>
        <v>0</v>
      </c>
      <c r="J69" s="205">
        <v>0</v>
      </c>
      <c r="K69" s="54">
        <f t="shared" si="4"/>
        <v>0</v>
      </c>
      <c r="L69" s="718">
        <v>0</v>
      </c>
      <c r="M69" s="728">
        <f t="shared" si="5"/>
        <v>0</v>
      </c>
      <c r="O69" s="54"/>
      <c r="P69" s="54"/>
      <c r="Q69" s="54"/>
      <c r="R69" s="54"/>
      <c r="S69" s="54"/>
    </row>
    <row r="70" spans="1:21">
      <c r="A70" s="727" t="s">
        <v>501</v>
      </c>
      <c r="B70" s="113"/>
      <c r="C70" s="114"/>
      <c r="D70" s="718">
        <v>0</v>
      </c>
      <c r="E70" s="54">
        <f t="shared" si="0"/>
        <v>5.033592829299495E-2</v>
      </c>
      <c r="F70" s="54">
        <f t="shared" si="1"/>
        <v>0</v>
      </c>
      <c r="G70" s="718">
        <v>0</v>
      </c>
      <c r="H70" s="54">
        <f t="shared" si="2"/>
        <v>0.10512998534360252</v>
      </c>
      <c r="I70" s="54">
        <f t="shared" si="3"/>
        <v>0</v>
      </c>
      <c r="J70" s="205">
        <v>0</v>
      </c>
      <c r="K70" s="54">
        <f t="shared" si="4"/>
        <v>0</v>
      </c>
      <c r="L70" s="718">
        <v>0</v>
      </c>
      <c r="M70" s="728">
        <f t="shared" si="5"/>
        <v>0</v>
      </c>
      <c r="O70" s="54"/>
      <c r="P70" s="54"/>
      <c r="Q70" s="54"/>
      <c r="R70" s="54"/>
      <c r="S70" s="54"/>
    </row>
    <row r="71" spans="1:21">
      <c r="A71" s="727" t="s">
        <v>501</v>
      </c>
      <c r="B71" s="113"/>
      <c r="C71" s="114"/>
      <c r="D71" s="718">
        <v>0</v>
      </c>
      <c r="E71" s="54">
        <f t="shared" si="0"/>
        <v>5.033592829299495E-2</v>
      </c>
      <c r="F71" s="54">
        <f t="shared" si="1"/>
        <v>0</v>
      </c>
      <c r="G71" s="718">
        <v>0</v>
      </c>
      <c r="H71" s="54">
        <f t="shared" si="2"/>
        <v>0.10512998534360252</v>
      </c>
      <c r="I71" s="54">
        <f t="shared" si="3"/>
        <v>0</v>
      </c>
      <c r="J71" s="205">
        <v>0</v>
      </c>
      <c r="K71" s="54">
        <f t="shared" si="4"/>
        <v>0</v>
      </c>
      <c r="L71" s="718">
        <v>0</v>
      </c>
      <c r="M71" s="728">
        <f t="shared" si="5"/>
        <v>0</v>
      </c>
      <c r="O71" s="54"/>
      <c r="P71" s="54"/>
      <c r="Q71" s="54"/>
      <c r="R71" s="54"/>
      <c r="S71" s="54"/>
    </row>
    <row r="72" spans="1:21">
      <c r="A72" s="727" t="s">
        <v>501</v>
      </c>
      <c r="B72" s="113"/>
      <c r="C72" s="114"/>
      <c r="D72" s="718">
        <v>0</v>
      </c>
      <c r="E72" s="54">
        <f t="shared" si="0"/>
        <v>5.033592829299495E-2</v>
      </c>
      <c r="F72" s="54">
        <f t="shared" si="1"/>
        <v>0</v>
      </c>
      <c r="G72" s="718">
        <v>0</v>
      </c>
      <c r="H72" s="54">
        <f t="shared" si="2"/>
        <v>0.10512998534360252</v>
      </c>
      <c r="I72" s="54">
        <f t="shared" si="3"/>
        <v>0</v>
      </c>
      <c r="J72" s="205">
        <v>0</v>
      </c>
      <c r="K72" s="54">
        <f t="shared" si="4"/>
        <v>0</v>
      </c>
      <c r="L72" s="718">
        <v>0</v>
      </c>
      <c r="M72" s="728">
        <f t="shared" si="5"/>
        <v>0</v>
      </c>
      <c r="O72" s="54"/>
      <c r="P72" s="54"/>
      <c r="Q72" s="54"/>
      <c r="R72" s="54"/>
      <c r="S72" s="54"/>
    </row>
    <row r="73" spans="1:21">
      <c r="A73" s="727" t="s">
        <v>501</v>
      </c>
      <c r="B73" s="113"/>
      <c r="C73" s="114"/>
      <c r="D73" s="718">
        <v>0</v>
      </c>
      <c r="E73" s="54">
        <f t="shared" si="0"/>
        <v>5.033592829299495E-2</v>
      </c>
      <c r="F73" s="54">
        <f t="shared" si="1"/>
        <v>0</v>
      </c>
      <c r="G73" s="718">
        <v>0</v>
      </c>
      <c r="H73" s="54">
        <f t="shared" si="2"/>
        <v>0.10512998534360252</v>
      </c>
      <c r="I73" s="54">
        <f t="shared" si="3"/>
        <v>0</v>
      </c>
      <c r="J73" s="205">
        <v>0</v>
      </c>
      <c r="K73" s="54">
        <f t="shared" si="4"/>
        <v>0</v>
      </c>
      <c r="L73" s="718">
        <v>0</v>
      </c>
      <c r="M73" s="728">
        <f t="shared" si="5"/>
        <v>0</v>
      </c>
      <c r="O73" s="54"/>
      <c r="P73" s="54"/>
      <c r="Q73" s="54"/>
      <c r="R73" s="54"/>
      <c r="S73" s="54"/>
    </row>
    <row r="74" spans="1:21">
      <c r="A74" s="727" t="s">
        <v>501</v>
      </c>
      <c r="B74" s="113"/>
      <c r="C74" s="114"/>
      <c r="D74" s="718">
        <v>0</v>
      </c>
      <c r="E74" s="54">
        <f t="shared" si="0"/>
        <v>5.033592829299495E-2</v>
      </c>
      <c r="F74" s="54">
        <f t="shared" si="1"/>
        <v>0</v>
      </c>
      <c r="G74" s="718">
        <v>0</v>
      </c>
      <c r="H74" s="54">
        <f t="shared" si="2"/>
        <v>0.10512998534360252</v>
      </c>
      <c r="I74" s="54">
        <f t="shared" si="3"/>
        <v>0</v>
      </c>
      <c r="J74" s="205">
        <v>0</v>
      </c>
      <c r="K74" s="54">
        <f t="shared" si="4"/>
        <v>0</v>
      </c>
      <c r="L74" s="718">
        <v>0</v>
      </c>
      <c r="M74" s="728">
        <f t="shared" si="5"/>
        <v>0</v>
      </c>
      <c r="O74" s="54"/>
      <c r="P74" s="54"/>
      <c r="Q74" s="54"/>
      <c r="R74" s="54"/>
      <c r="S74" s="54"/>
    </row>
    <row r="75" spans="1:21">
      <c r="A75" s="727" t="s">
        <v>501</v>
      </c>
      <c r="B75" s="113"/>
      <c r="C75" s="114"/>
      <c r="D75" s="718">
        <v>0</v>
      </c>
      <c r="E75" s="54">
        <f t="shared" si="0"/>
        <v>5.033592829299495E-2</v>
      </c>
      <c r="F75" s="54">
        <f t="shared" si="1"/>
        <v>0</v>
      </c>
      <c r="G75" s="718">
        <v>0</v>
      </c>
      <c r="H75" s="54">
        <f t="shared" si="2"/>
        <v>0.10512998534360252</v>
      </c>
      <c r="I75" s="54">
        <f t="shared" si="3"/>
        <v>0</v>
      </c>
      <c r="J75" s="205">
        <v>0</v>
      </c>
      <c r="K75" s="54">
        <f t="shared" si="4"/>
        <v>0</v>
      </c>
      <c r="L75" s="718">
        <v>0</v>
      </c>
      <c r="M75" s="728">
        <f t="shared" si="5"/>
        <v>0</v>
      </c>
      <c r="O75" s="54"/>
      <c r="P75" s="54"/>
      <c r="Q75" s="54"/>
      <c r="R75" s="54"/>
      <c r="S75" s="54"/>
    </row>
    <row r="76" spans="1:21">
      <c r="A76" s="727" t="s">
        <v>501</v>
      </c>
      <c r="B76" s="113"/>
      <c r="C76" s="114"/>
      <c r="D76" s="718">
        <v>0</v>
      </c>
      <c r="E76" s="54">
        <f t="shared" si="0"/>
        <v>5.033592829299495E-2</v>
      </c>
      <c r="F76" s="54">
        <f t="shared" si="1"/>
        <v>0</v>
      </c>
      <c r="G76" s="718">
        <v>0</v>
      </c>
      <c r="H76" s="54">
        <f t="shared" si="2"/>
        <v>0.10512998534360252</v>
      </c>
      <c r="I76" s="54">
        <f t="shared" si="3"/>
        <v>0</v>
      </c>
      <c r="J76" s="205">
        <v>0</v>
      </c>
      <c r="K76" s="54">
        <f t="shared" si="4"/>
        <v>0</v>
      </c>
      <c r="L76" s="718">
        <v>0</v>
      </c>
      <c r="M76" s="728">
        <f t="shared" si="5"/>
        <v>0</v>
      </c>
      <c r="O76" s="54"/>
      <c r="P76" s="54"/>
      <c r="Q76" s="54"/>
      <c r="R76" s="54"/>
      <c r="S76" s="54"/>
    </row>
    <row r="77" spans="1:21">
      <c r="A77" s="727" t="s">
        <v>501</v>
      </c>
      <c r="B77" s="113"/>
      <c r="C77" s="114"/>
      <c r="D77" s="718">
        <v>0</v>
      </c>
      <c r="E77" s="54">
        <f t="shared" si="0"/>
        <v>5.033592829299495E-2</v>
      </c>
      <c r="F77" s="54">
        <f t="shared" si="1"/>
        <v>0</v>
      </c>
      <c r="G77" s="718">
        <v>0</v>
      </c>
      <c r="H77" s="54">
        <f t="shared" si="2"/>
        <v>0.10512998534360252</v>
      </c>
      <c r="I77" s="54">
        <f t="shared" si="3"/>
        <v>0</v>
      </c>
      <c r="J77" s="205">
        <v>0</v>
      </c>
      <c r="K77" s="54">
        <f t="shared" si="4"/>
        <v>0</v>
      </c>
      <c r="L77" s="718">
        <v>0</v>
      </c>
      <c r="M77" s="728">
        <f t="shared" si="5"/>
        <v>0</v>
      </c>
      <c r="O77" s="54"/>
      <c r="P77" s="54"/>
      <c r="Q77" s="54"/>
      <c r="R77" s="54"/>
      <c r="S77" s="54"/>
    </row>
    <row r="78" spans="1:21">
      <c r="A78" s="727" t="s">
        <v>501</v>
      </c>
      <c r="B78" s="113"/>
      <c r="C78" s="114"/>
      <c r="D78" s="718">
        <v>0</v>
      </c>
      <c r="E78" s="54">
        <f t="shared" si="0"/>
        <v>5.033592829299495E-2</v>
      </c>
      <c r="F78" s="54">
        <f t="shared" si="1"/>
        <v>0</v>
      </c>
      <c r="G78" s="718">
        <v>0</v>
      </c>
      <c r="H78" s="54">
        <f t="shared" si="2"/>
        <v>0.10512998534360252</v>
      </c>
      <c r="I78" s="54">
        <f t="shared" si="3"/>
        <v>0</v>
      </c>
      <c r="J78" s="205">
        <v>0</v>
      </c>
      <c r="K78" s="54">
        <f t="shared" si="4"/>
        <v>0</v>
      </c>
      <c r="L78" s="718">
        <v>0</v>
      </c>
      <c r="M78" s="728">
        <f t="shared" si="5"/>
        <v>0</v>
      </c>
      <c r="O78" s="54"/>
      <c r="P78" s="54"/>
      <c r="Q78" s="54"/>
      <c r="R78" s="54"/>
      <c r="S78" s="54"/>
    </row>
    <row r="79" spans="1:21">
      <c r="A79" s="727" t="s">
        <v>501</v>
      </c>
      <c r="B79" s="113"/>
      <c r="C79" s="114"/>
      <c r="D79" s="718">
        <v>0</v>
      </c>
      <c r="E79" s="54">
        <f t="shared" si="0"/>
        <v>5.033592829299495E-2</v>
      </c>
      <c r="F79" s="54">
        <f t="shared" si="1"/>
        <v>0</v>
      </c>
      <c r="G79" s="718">
        <v>0</v>
      </c>
      <c r="H79" s="54">
        <f t="shared" si="2"/>
        <v>0.10512998534360252</v>
      </c>
      <c r="I79" s="54">
        <f t="shared" si="3"/>
        <v>0</v>
      </c>
      <c r="J79" s="205">
        <v>0</v>
      </c>
      <c r="K79" s="54">
        <f t="shared" si="4"/>
        <v>0</v>
      </c>
      <c r="L79" s="718">
        <v>0</v>
      </c>
      <c r="M79" s="728">
        <f t="shared" si="5"/>
        <v>0</v>
      </c>
      <c r="O79" s="54"/>
      <c r="P79" s="54"/>
      <c r="Q79" s="54"/>
      <c r="R79" s="54"/>
      <c r="S79" s="54"/>
    </row>
    <row r="80" spans="1:21">
      <c r="A80" s="727" t="s">
        <v>501</v>
      </c>
      <c r="B80" s="113"/>
      <c r="C80" s="114"/>
      <c r="D80" s="718">
        <v>0</v>
      </c>
      <c r="E80" s="54">
        <f t="shared" si="0"/>
        <v>5.033592829299495E-2</v>
      </c>
      <c r="F80" s="54">
        <f t="shared" si="1"/>
        <v>0</v>
      </c>
      <c r="G80" s="718">
        <v>0</v>
      </c>
      <c r="H80" s="54">
        <f t="shared" si="2"/>
        <v>0.10512998534360252</v>
      </c>
      <c r="I80" s="54">
        <f t="shared" si="3"/>
        <v>0</v>
      </c>
      <c r="J80" s="205">
        <v>0</v>
      </c>
      <c r="K80" s="54">
        <f t="shared" si="4"/>
        <v>0</v>
      </c>
      <c r="L80" s="718">
        <v>0</v>
      </c>
      <c r="M80" s="728">
        <f t="shared" si="5"/>
        <v>0</v>
      </c>
      <c r="O80" s="54"/>
      <c r="P80" s="54"/>
      <c r="Q80" s="54"/>
      <c r="R80" s="54"/>
      <c r="S80" s="54"/>
    </row>
    <row r="81" spans="1:19">
      <c r="A81" s="727" t="s">
        <v>501</v>
      </c>
      <c r="B81" s="113"/>
      <c r="C81" s="114"/>
      <c r="D81" s="718">
        <v>0</v>
      </c>
      <c r="E81" s="54">
        <f t="shared" si="0"/>
        <v>5.033592829299495E-2</v>
      </c>
      <c r="F81" s="54">
        <f t="shared" si="1"/>
        <v>0</v>
      </c>
      <c r="G81" s="718">
        <v>0</v>
      </c>
      <c r="H81" s="54">
        <f t="shared" si="2"/>
        <v>0.10512998534360252</v>
      </c>
      <c r="I81" s="54">
        <f t="shared" si="3"/>
        <v>0</v>
      </c>
      <c r="J81" s="205">
        <v>0</v>
      </c>
      <c r="K81" s="54">
        <f t="shared" si="4"/>
        <v>0</v>
      </c>
      <c r="L81" s="718">
        <v>0</v>
      </c>
      <c r="M81" s="728">
        <f t="shared" si="5"/>
        <v>0</v>
      </c>
      <c r="O81" s="54"/>
      <c r="P81" s="54"/>
      <c r="Q81" s="54"/>
      <c r="R81" s="54"/>
      <c r="S81" s="54"/>
    </row>
    <row r="82" spans="1:19">
      <c r="A82" s="727" t="s">
        <v>501</v>
      </c>
      <c r="C82" s="49"/>
      <c r="D82" s="718">
        <v>0</v>
      </c>
      <c r="E82" s="54">
        <f t="shared" si="0"/>
        <v>5.033592829299495E-2</v>
      </c>
      <c r="F82" s="54">
        <f t="shared" si="1"/>
        <v>0</v>
      </c>
      <c r="G82" s="718">
        <v>0</v>
      </c>
      <c r="H82" s="54">
        <f t="shared" si="2"/>
        <v>0.10512998534360252</v>
      </c>
      <c r="I82" s="54">
        <f t="shared" si="3"/>
        <v>0</v>
      </c>
      <c r="J82" s="205">
        <v>0</v>
      </c>
      <c r="K82" s="54">
        <f t="shared" si="4"/>
        <v>0</v>
      </c>
      <c r="L82" s="718">
        <v>0</v>
      </c>
      <c r="M82" s="728">
        <f t="shared" si="5"/>
        <v>0</v>
      </c>
      <c r="O82" s="54"/>
      <c r="P82" s="54"/>
      <c r="Q82" s="54"/>
      <c r="R82" s="54"/>
      <c r="S82" s="54"/>
    </row>
    <row r="83" spans="1:19">
      <c r="A83" s="727" t="s">
        <v>501</v>
      </c>
      <c r="C83" s="49"/>
      <c r="D83" s="718">
        <v>0</v>
      </c>
      <c r="E83" s="54">
        <f t="shared" si="0"/>
        <v>5.033592829299495E-2</v>
      </c>
      <c r="F83" s="54">
        <f t="shared" si="1"/>
        <v>0</v>
      </c>
      <c r="G83" s="718">
        <v>0</v>
      </c>
      <c r="H83" s="54">
        <f t="shared" si="2"/>
        <v>0.10512998534360252</v>
      </c>
      <c r="I83" s="54">
        <f t="shared" si="3"/>
        <v>0</v>
      </c>
      <c r="J83" s="205">
        <v>0</v>
      </c>
      <c r="K83" s="54">
        <f t="shared" si="4"/>
        <v>0</v>
      </c>
      <c r="L83" s="718">
        <v>0</v>
      </c>
      <c r="M83" s="728">
        <f t="shared" si="5"/>
        <v>0</v>
      </c>
      <c r="O83" s="54"/>
      <c r="P83" s="54"/>
      <c r="Q83" s="54"/>
      <c r="R83" s="54"/>
      <c r="S83" s="54"/>
    </row>
    <row r="84" spans="1:19">
      <c r="A84" s="727" t="s">
        <v>501</v>
      </c>
      <c r="C84" s="49"/>
      <c r="D84" s="718">
        <v>0</v>
      </c>
      <c r="E84" s="54">
        <f t="shared" si="0"/>
        <v>5.033592829299495E-2</v>
      </c>
      <c r="F84" s="54">
        <f t="shared" si="1"/>
        <v>0</v>
      </c>
      <c r="G84" s="718">
        <v>0</v>
      </c>
      <c r="H84" s="54">
        <f t="shared" si="2"/>
        <v>0.10512998534360252</v>
      </c>
      <c r="I84" s="54">
        <f t="shared" si="3"/>
        <v>0</v>
      </c>
      <c r="J84" s="205">
        <v>0</v>
      </c>
      <c r="K84" s="54">
        <f t="shared" si="4"/>
        <v>0</v>
      </c>
      <c r="L84" s="718">
        <v>0</v>
      </c>
      <c r="M84" s="728">
        <f t="shared" si="5"/>
        <v>0</v>
      </c>
      <c r="O84" s="54"/>
      <c r="P84" s="54"/>
      <c r="Q84" s="54"/>
      <c r="R84" s="54"/>
      <c r="S84" s="54"/>
    </row>
    <row r="85" spans="1:19">
      <c r="A85" s="727" t="s">
        <v>501</v>
      </c>
      <c r="C85" s="49"/>
      <c r="D85" s="718">
        <v>0</v>
      </c>
      <c r="E85" s="54">
        <f t="shared" si="0"/>
        <v>5.033592829299495E-2</v>
      </c>
      <c r="F85" s="54">
        <f t="shared" si="1"/>
        <v>0</v>
      </c>
      <c r="G85" s="718">
        <v>0</v>
      </c>
      <c r="H85" s="54">
        <f t="shared" si="2"/>
        <v>0.10512998534360252</v>
      </c>
      <c r="I85" s="54">
        <f t="shared" si="3"/>
        <v>0</v>
      </c>
      <c r="J85" s="205">
        <v>0</v>
      </c>
      <c r="K85" s="54">
        <f t="shared" si="4"/>
        <v>0</v>
      </c>
      <c r="L85" s="718">
        <v>0</v>
      </c>
      <c r="M85" s="728">
        <f t="shared" si="5"/>
        <v>0</v>
      </c>
      <c r="O85" s="54"/>
      <c r="P85" s="54"/>
      <c r="Q85" s="54"/>
      <c r="R85" s="54"/>
      <c r="S85" s="54"/>
    </row>
    <row r="86" spans="1:19" ht="13.5" thickBot="1">
      <c r="A86" s="725"/>
      <c r="B86" s="123"/>
      <c r="C86" s="123"/>
      <c r="D86" s="123"/>
      <c r="E86" s="123"/>
      <c r="F86" s="123"/>
      <c r="G86" s="123"/>
      <c r="H86" s="123"/>
      <c r="I86" s="123"/>
      <c r="J86" s="123"/>
      <c r="K86" s="716"/>
      <c r="L86" s="729"/>
      <c r="M86" s="730"/>
      <c r="O86" s="720"/>
      <c r="P86" s="720"/>
      <c r="Q86" s="720"/>
      <c r="S86" s="53"/>
    </row>
    <row r="87" spans="1:19">
      <c r="A87" s="65" t="s">
        <v>265</v>
      </c>
      <c r="B87" s="89"/>
      <c r="C87" s="66" t="s">
        <v>251</v>
      </c>
      <c r="D87" s="66"/>
      <c r="E87" s="121"/>
      <c r="F87" s="56"/>
      <c r="G87" s="22"/>
      <c r="H87" s="121"/>
      <c r="I87" s="22"/>
      <c r="J87" s="22"/>
      <c r="K87" s="22"/>
      <c r="L87" s="54"/>
      <c r="M87" s="74">
        <f>SUM(M67:M86)</f>
        <v>0</v>
      </c>
      <c r="N87" s="53"/>
      <c r="O87" s="53"/>
      <c r="P87" s="53"/>
      <c r="Q87" s="53"/>
      <c r="R87" s="53"/>
      <c r="S87" s="53"/>
    </row>
    <row r="88" spans="1:19">
      <c r="A88" s="25" t="s">
        <v>73</v>
      </c>
    </row>
    <row r="89" spans="1:19" ht="13.5" thickBot="1">
      <c r="A89" s="123" t="s">
        <v>74</v>
      </c>
    </row>
    <row r="90" spans="1:19">
      <c r="A90" s="124" t="s">
        <v>75</v>
      </c>
      <c r="C90" s="1390" t="s">
        <v>719</v>
      </c>
      <c r="D90" s="1390"/>
      <c r="E90" s="1390"/>
      <c r="F90" s="1390"/>
      <c r="G90" s="1390"/>
      <c r="H90" s="1390"/>
      <c r="I90" s="1390"/>
      <c r="J90" s="1390"/>
      <c r="K90" s="1390"/>
      <c r="L90" s="1390"/>
      <c r="M90" s="1390"/>
      <c r="N90" s="1390"/>
      <c r="O90" s="1390"/>
      <c r="P90" s="1390"/>
      <c r="Q90" s="1390"/>
    </row>
    <row r="91" spans="1:19">
      <c r="A91" s="124" t="s">
        <v>76</v>
      </c>
      <c r="C91" s="1390" t="s">
        <v>672</v>
      </c>
      <c r="D91" s="1390"/>
      <c r="E91" s="1390"/>
      <c r="F91" s="1390"/>
      <c r="G91" s="1390"/>
      <c r="H91" s="1390"/>
      <c r="I91" s="1390"/>
      <c r="J91" s="1390"/>
      <c r="K91" s="1390"/>
      <c r="L91" s="1390"/>
      <c r="M91" s="1390"/>
      <c r="N91" s="1390"/>
      <c r="O91" s="1390"/>
      <c r="P91" s="1390"/>
      <c r="Q91" s="1390"/>
    </row>
    <row r="92" spans="1:19">
      <c r="A92" s="124" t="s">
        <v>77</v>
      </c>
      <c r="C92" s="1391" t="s">
        <v>692</v>
      </c>
      <c r="D92" s="1391"/>
      <c r="E92" s="1391"/>
      <c r="F92" s="1391"/>
      <c r="G92" s="1391"/>
      <c r="H92" s="1391"/>
      <c r="I92" s="1391"/>
      <c r="J92" s="1391"/>
      <c r="K92" s="1391"/>
      <c r="L92" s="1391"/>
      <c r="M92" s="1391"/>
      <c r="N92" s="1391"/>
      <c r="O92" s="1391"/>
      <c r="P92" s="1391"/>
      <c r="Q92" s="1391"/>
    </row>
    <row r="93" spans="1:19">
      <c r="C93" s="25" t="s">
        <v>675</v>
      </c>
    </row>
    <row r="94" spans="1:19">
      <c r="A94" s="124" t="s">
        <v>78</v>
      </c>
      <c r="C94" s="1391" t="s">
        <v>961</v>
      </c>
      <c r="D94" s="1391"/>
      <c r="E94" s="1391"/>
      <c r="F94" s="1391"/>
      <c r="G94" s="1391"/>
      <c r="H94" s="1391"/>
      <c r="I94" s="1391"/>
      <c r="J94" s="1391"/>
      <c r="K94" s="1391"/>
      <c r="L94" s="1391"/>
      <c r="M94" s="1391"/>
      <c r="N94" s="1391"/>
      <c r="O94" s="1391"/>
      <c r="P94" s="1391"/>
      <c r="Q94" s="1391"/>
    </row>
    <row r="95" spans="1:19">
      <c r="A95" s="56" t="s">
        <v>79</v>
      </c>
      <c r="C95" s="1389" t="s">
        <v>674</v>
      </c>
      <c r="D95" s="1389"/>
      <c r="E95" s="1389"/>
      <c r="F95" s="1389"/>
      <c r="G95" s="1389"/>
      <c r="H95" s="1389"/>
      <c r="I95" s="1389"/>
      <c r="J95" s="1389"/>
      <c r="K95" s="1389"/>
      <c r="L95" s="1389"/>
      <c r="M95" s="1389"/>
      <c r="N95" s="1389"/>
      <c r="O95" s="1389"/>
      <c r="P95" s="1389"/>
      <c r="Q95" s="1389"/>
    </row>
    <row r="96" spans="1:19">
      <c r="A96" s="752" t="s">
        <v>80</v>
      </c>
      <c r="C96" s="1389" t="s">
        <v>721</v>
      </c>
      <c r="D96" s="1389"/>
      <c r="E96" s="1389"/>
      <c r="F96" s="1389"/>
      <c r="G96" s="1389"/>
      <c r="H96" s="1389"/>
      <c r="I96" s="1389"/>
      <c r="J96" s="1389"/>
      <c r="K96" s="1389"/>
      <c r="L96" s="1389"/>
      <c r="M96" s="1389"/>
      <c r="N96" s="1389"/>
      <c r="O96" s="1389"/>
      <c r="P96" s="1389"/>
      <c r="Q96" s="1389"/>
    </row>
    <row r="97" spans="1:17">
      <c r="A97" s="56" t="s">
        <v>81</v>
      </c>
      <c r="C97" s="25" t="s">
        <v>571</v>
      </c>
    </row>
    <row r="98" spans="1:17">
      <c r="A98" s="65" t="s">
        <v>83</v>
      </c>
      <c r="C98" s="95" t="s">
        <v>788</v>
      </c>
      <c r="D98" s="65"/>
      <c r="E98" s="56"/>
      <c r="F98" s="56"/>
      <c r="G98" s="22"/>
      <c r="J98" s="80"/>
      <c r="P98" s="22"/>
      <c r="Q98" s="96"/>
    </row>
    <row r="99" spans="1:17">
      <c r="A99" s="65" t="s">
        <v>84</v>
      </c>
      <c r="C99" s="25" t="s">
        <v>962</v>
      </c>
      <c r="D99" s="65"/>
      <c r="E99" s="56"/>
      <c r="F99" s="56"/>
      <c r="G99" s="22"/>
      <c r="J99" s="80"/>
      <c r="P99" s="22"/>
      <c r="Q99" s="77"/>
    </row>
    <row r="100" spans="1:17">
      <c r="A100" s="56"/>
      <c r="C100" s="678"/>
    </row>
    <row r="101" spans="1:17">
      <c r="A101" s="56"/>
    </row>
    <row r="282" spans="1:11">
      <c r="A282" s="145"/>
      <c r="B282" s="281"/>
      <c r="C282" s="145"/>
      <c r="D282" s="29"/>
      <c r="E282" s="29"/>
      <c r="F282" s="29"/>
      <c r="G282" s="29"/>
      <c r="H282" s="150"/>
      <c r="I282" s="282"/>
      <c r="J282" s="276"/>
      <c r="K282" s="280"/>
    </row>
  </sheetData>
  <mergeCells count="7">
    <mergeCell ref="C12:Q12"/>
    <mergeCell ref="C96:Q96"/>
    <mergeCell ref="C90:Q90"/>
    <mergeCell ref="C91:Q91"/>
    <mergeCell ref="C92:Q92"/>
    <mergeCell ref="C94:Q94"/>
    <mergeCell ref="C95:Q95"/>
  </mergeCells>
  <pageMargins left="0.25" right="0.25" top="0.75" bottom="0.75" header="0.3" footer="0.3"/>
  <pageSetup scale="57" fitToHeight="0" orientation="landscape" verticalDpi="300" r:id="rId1"/>
  <rowBreaks count="3" manualBreakCount="3">
    <brk id="51" max="12" man="1"/>
    <brk id="100" max="18" man="1"/>
    <brk id="102" max="18" man="1"/>
  </rowBreaks>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T210"/>
  <sheetViews>
    <sheetView view="pageBreakPreview" topLeftCell="B34" zoomScaleNormal="100" zoomScaleSheetLayoutView="100" workbookViewId="0">
      <selection activeCell="E55" sqref="E55"/>
    </sheetView>
  </sheetViews>
  <sheetFormatPr defaultRowHeight="15"/>
  <cols>
    <col min="2" max="2" width="1.88671875" customWidth="1"/>
    <col min="3" max="3" width="39.6640625" customWidth="1"/>
    <col min="4" max="4" width="29.44140625" customWidth="1"/>
    <col min="5" max="5" width="13" customWidth="1"/>
    <col min="6" max="6" width="6.33203125" customWidth="1"/>
    <col min="7" max="7" width="11.88671875" customWidth="1"/>
    <col min="8" max="8" width="11.6640625" customWidth="1"/>
    <col min="9" max="9" width="2.109375" customWidth="1"/>
    <col min="10" max="10" width="11.6640625" customWidth="1"/>
    <col min="11" max="12" width="10.88671875" customWidth="1"/>
    <col min="13" max="13" width="9.5546875" customWidth="1"/>
  </cols>
  <sheetData>
    <row r="1" spans="1:20">
      <c r="A1" s="25"/>
      <c r="B1" s="25"/>
      <c r="C1" s="25"/>
      <c r="D1" s="25"/>
      <c r="E1" s="25"/>
      <c r="F1" s="25"/>
      <c r="G1" s="25"/>
      <c r="H1" s="25"/>
      <c r="I1" s="25"/>
      <c r="J1" s="25"/>
      <c r="K1" s="25"/>
      <c r="L1" s="25"/>
    </row>
    <row r="2" spans="1:20">
      <c r="A2" s="25"/>
      <c r="B2" s="25"/>
      <c r="C2" s="25"/>
      <c r="D2" s="25"/>
      <c r="E2" s="25"/>
      <c r="F2" s="25"/>
      <c r="G2" s="25"/>
      <c r="H2" s="25"/>
      <c r="I2" s="25"/>
      <c r="J2" s="25"/>
      <c r="K2" s="25"/>
      <c r="O2" s="25" t="s">
        <v>792</v>
      </c>
    </row>
    <row r="3" spans="1:20">
      <c r="A3" s="25"/>
      <c r="B3" s="25"/>
      <c r="C3" s="25"/>
      <c r="D3" s="25"/>
      <c r="E3" s="25"/>
      <c r="F3" s="25"/>
      <c r="G3" s="25"/>
      <c r="H3" s="25"/>
      <c r="I3" s="25"/>
      <c r="J3" s="25"/>
      <c r="K3" s="25"/>
      <c r="L3" s="25"/>
    </row>
    <row r="4" spans="1:20">
      <c r="A4" s="25"/>
      <c r="B4" s="25"/>
      <c r="C4" s="25"/>
      <c r="D4" s="25"/>
      <c r="E4" s="25"/>
      <c r="F4" s="25"/>
      <c r="G4" s="56" t="str">
        <f>'11-Wholesale Distribution'!G56</f>
        <v>Attachment 11</v>
      </c>
      <c r="H4" s="25"/>
      <c r="I4" s="25"/>
      <c r="J4" s="25"/>
      <c r="K4" s="25"/>
      <c r="L4" s="25"/>
    </row>
    <row r="5" spans="1:20">
      <c r="A5" s="25"/>
      <c r="B5" s="25"/>
      <c r="C5" s="25"/>
      <c r="D5" s="25"/>
      <c r="E5" s="25"/>
      <c r="F5" s="25"/>
      <c r="G5" s="56" t="str">
        <f>'11-Wholesale Distribution'!G57</f>
        <v>Wholesale Distribution Service</v>
      </c>
      <c r="H5" s="25"/>
      <c r="I5" s="25"/>
      <c r="J5" s="25"/>
      <c r="K5" s="25"/>
      <c r="L5" s="25"/>
    </row>
    <row r="6" spans="1:20">
      <c r="A6" s="25"/>
      <c r="B6" s="25"/>
      <c r="C6" s="25"/>
      <c r="D6" s="25"/>
      <c r="E6" s="25"/>
      <c r="F6" s="25"/>
      <c r="G6" s="56" t="str">
        <f>'11-Wholesale Distribution'!G58</f>
        <v>Gridliance High Plains LLC</v>
      </c>
      <c r="H6" s="25"/>
      <c r="I6" s="25"/>
      <c r="J6" s="25"/>
      <c r="K6" s="25"/>
      <c r="L6" s="25"/>
    </row>
    <row r="7" spans="1:20">
      <c r="A7" s="25"/>
      <c r="B7" s="25"/>
      <c r="C7" s="25"/>
      <c r="D7" s="25"/>
      <c r="E7" s="25"/>
      <c r="F7" s="25"/>
      <c r="G7" s="25"/>
      <c r="H7" s="25"/>
      <c r="I7" s="25"/>
      <c r="J7" s="25"/>
      <c r="K7" s="25"/>
      <c r="L7" s="25"/>
    </row>
    <row r="8" spans="1:20" ht="15.75" thickBot="1">
      <c r="A8" s="684"/>
      <c r="B8" s="25"/>
      <c r="C8" s="97">
        <v>-1</v>
      </c>
      <c r="D8" s="97">
        <v>-2</v>
      </c>
      <c r="E8" s="97">
        <v>-3</v>
      </c>
      <c r="F8" s="683"/>
      <c r="G8" s="97">
        <v>-4</v>
      </c>
      <c r="H8" s="97">
        <v>-5</v>
      </c>
      <c r="I8" s="683"/>
      <c r="J8" s="97">
        <v>-6</v>
      </c>
      <c r="K8" s="97">
        <v>-7</v>
      </c>
      <c r="L8" s="97">
        <v>-8</v>
      </c>
      <c r="M8" s="97">
        <v>-9</v>
      </c>
      <c r="N8" s="97">
        <v>-10</v>
      </c>
      <c r="O8" s="97">
        <v>-11</v>
      </c>
      <c r="P8" s="97"/>
      <c r="Q8" s="97"/>
      <c r="R8" s="291"/>
      <c r="S8" s="291"/>
      <c r="T8" s="291"/>
    </row>
    <row r="9" spans="1:20" ht="64.5" thickBot="1">
      <c r="A9" s="694" t="s">
        <v>239</v>
      </c>
      <c r="B9" s="695"/>
      <c r="C9" s="695" t="s">
        <v>787</v>
      </c>
      <c r="D9" s="696" t="s">
        <v>240</v>
      </c>
      <c r="E9" s="696" t="s">
        <v>823</v>
      </c>
      <c r="F9" s="735"/>
      <c r="G9" s="697" t="s">
        <v>241</v>
      </c>
      <c r="H9" s="696" t="s">
        <v>242</v>
      </c>
      <c r="I9" s="735"/>
      <c r="J9" s="696" t="s">
        <v>824</v>
      </c>
      <c r="K9" s="697" t="s">
        <v>243</v>
      </c>
      <c r="L9" s="696" t="s">
        <v>269</v>
      </c>
      <c r="M9" s="698" t="s">
        <v>977</v>
      </c>
      <c r="N9" s="698" t="s">
        <v>928</v>
      </c>
      <c r="O9" s="699" t="s">
        <v>827</v>
      </c>
      <c r="P9" s="689"/>
    </row>
    <row r="10" spans="1:20">
      <c r="A10" s="710" t="s">
        <v>802</v>
      </c>
      <c r="B10" s="711"/>
      <c r="C10" s="712" t="s">
        <v>832</v>
      </c>
      <c r="D10" s="741">
        <f>+'Attachment H'!D65</f>
        <v>0</v>
      </c>
      <c r="E10" s="713">
        <f>+K169</f>
        <v>0</v>
      </c>
      <c r="F10" s="713"/>
      <c r="G10" s="713">
        <f>+D10*E10</f>
        <v>0</v>
      </c>
      <c r="H10" s="741">
        <v>0</v>
      </c>
      <c r="I10" s="711"/>
      <c r="J10" s="714">
        <f>+K172</f>
        <v>0</v>
      </c>
      <c r="K10" s="713">
        <f>+H10*J10</f>
        <v>0</v>
      </c>
      <c r="L10" s="715">
        <v>0</v>
      </c>
      <c r="M10" s="736">
        <f>+G10+K10+L10</f>
        <v>0</v>
      </c>
      <c r="N10" s="715">
        <v>0</v>
      </c>
      <c r="O10" s="738">
        <f>+M10*N10</f>
        <v>0</v>
      </c>
      <c r="P10" s="683"/>
    </row>
    <row r="11" spans="1:20">
      <c r="A11" s="700" t="s">
        <v>803</v>
      </c>
      <c r="B11" s="25"/>
      <c r="C11" s="693"/>
      <c r="D11" s="693"/>
      <c r="E11" s="54">
        <f>+E10</f>
        <v>0</v>
      </c>
      <c r="F11" s="54"/>
      <c r="G11" s="54">
        <f t="shared" ref="G11:G14" si="0">+D11*E11</f>
        <v>0</v>
      </c>
      <c r="H11" s="709">
        <v>0</v>
      </c>
      <c r="I11" s="54"/>
      <c r="J11" s="54">
        <f>+J10</f>
        <v>0</v>
      </c>
      <c r="K11" s="54">
        <f t="shared" ref="K11:K14" si="1">+H11*J11</f>
        <v>0</v>
      </c>
      <c r="L11" s="709">
        <v>0</v>
      </c>
      <c r="M11" s="707">
        <f t="shared" ref="M11:M14" si="2">+G11+K11+L11</f>
        <v>0</v>
      </c>
      <c r="N11" s="709">
        <v>0</v>
      </c>
      <c r="O11" s="739">
        <f>+M11*N11</f>
        <v>0</v>
      </c>
      <c r="P11" s="683"/>
    </row>
    <row r="12" spans="1:20">
      <c r="A12" s="700" t="s">
        <v>804</v>
      </c>
      <c r="B12" s="25"/>
      <c r="C12" s="693"/>
      <c r="D12" s="693"/>
      <c r="E12" s="54">
        <f>+E11</f>
        <v>0</v>
      </c>
      <c r="F12" s="54"/>
      <c r="G12" s="54">
        <f t="shared" si="0"/>
        <v>0</v>
      </c>
      <c r="H12" s="709">
        <v>0</v>
      </c>
      <c r="I12" s="54"/>
      <c r="J12" s="54">
        <f>+J11</f>
        <v>0</v>
      </c>
      <c r="K12" s="54">
        <f t="shared" si="1"/>
        <v>0</v>
      </c>
      <c r="L12" s="709">
        <v>0</v>
      </c>
      <c r="M12" s="707">
        <f t="shared" si="2"/>
        <v>0</v>
      </c>
      <c r="N12" s="709">
        <v>0</v>
      </c>
      <c r="O12" s="739">
        <f>+M12*N12</f>
        <v>0</v>
      </c>
      <c r="P12" s="683"/>
    </row>
    <row r="13" spans="1:20">
      <c r="A13" s="700" t="s">
        <v>805</v>
      </c>
      <c r="B13" s="25"/>
      <c r="C13" s="693"/>
      <c r="D13" s="693"/>
      <c r="E13" s="54">
        <f>+E12</f>
        <v>0</v>
      </c>
      <c r="F13" s="54"/>
      <c r="G13" s="54">
        <f t="shared" si="0"/>
        <v>0</v>
      </c>
      <c r="H13" s="709">
        <v>0</v>
      </c>
      <c r="I13" s="54"/>
      <c r="J13" s="54">
        <f>+J12</f>
        <v>0</v>
      </c>
      <c r="K13" s="54">
        <f t="shared" si="1"/>
        <v>0</v>
      </c>
      <c r="L13" s="709">
        <v>0</v>
      </c>
      <c r="M13" s="707">
        <f t="shared" si="2"/>
        <v>0</v>
      </c>
      <c r="N13" s="709">
        <v>0</v>
      </c>
      <c r="O13" s="739">
        <f>+M13*N13</f>
        <v>0</v>
      </c>
      <c r="P13" s="683"/>
    </row>
    <row r="14" spans="1:20" ht="15.75" thickBot="1">
      <c r="A14" s="701" t="s">
        <v>501</v>
      </c>
      <c r="B14" s="123"/>
      <c r="C14" s="702"/>
      <c r="D14" s="702"/>
      <c r="E14" s="716">
        <f>+E13</f>
        <v>0</v>
      </c>
      <c r="F14" s="716"/>
      <c r="G14" s="716">
        <f t="shared" si="0"/>
        <v>0</v>
      </c>
      <c r="H14" s="717">
        <v>0</v>
      </c>
      <c r="I14" s="716"/>
      <c r="J14" s="716">
        <f>+J13</f>
        <v>0</v>
      </c>
      <c r="K14" s="716">
        <f t="shared" si="1"/>
        <v>0</v>
      </c>
      <c r="L14" s="717">
        <v>0</v>
      </c>
      <c r="M14" s="47">
        <f t="shared" si="2"/>
        <v>0</v>
      </c>
      <c r="N14" s="717">
        <v>0</v>
      </c>
      <c r="O14" s="740">
        <f>+M14*N14</f>
        <v>0</v>
      </c>
      <c r="P14" s="683"/>
    </row>
    <row r="15" spans="1:20">
      <c r="A15" s="56" t="s">
        <v>806</v>
      </c>
      <c r="B15" s="25"/>
      <c r="C15" s="25" t="s">
        <v>21</v>
      </c>
      <c r="D15" s="25"/>
      <c r="E15" s="25"/>
      <c r="F15" s="25"/>
      <c r="G15" s="25"/>
      <c r="H15" s="25"/>
      <c r="I15" s="25"/>
      <c r="J15" s="25"/>
      <c r="K15" s="25"/>
      <c r="L15" s="25"/>
      <c r="M15" s="683"/>
      <c r="N15" s="683"/>
      <c r="O15" s="713">
        <f>SUM(O10:O14)</f>
        <v>0</v>
      </c>
      <c r="P15" s="683"/>
    </row>
    <row r="16" spans="1:20">
      <c r="A16" s="752"/>
      <c r="B16" s="750"/>
      <c r="C16" s="750"/>
      <c r="D16" s="750"/>
      <c r="E16" s="750"/>
      <c r="F16" s="750"/>
      <c r="G16" s="750"/>
      <c r="H16" s="750"/>
      <c r="I16" s="750"/>
      <c r="J16" s="750"/>
      <c r="K16" s="750"/>
      <c r="L16" s="750"/>
      <c r="M16" s="764"/>
      <c r="N16" s="764"/>
      <c r="O16" s="751"/>
      <c r="P16" s="764"/>
    </row>
    <row r="17" spans="1:16">
      <c r="A17" s="752"/>
      <c r="B17" s="750"/>
      <c r="C17" s="750" t="s">
        <v>929</v>
      </c>
      <c r="D17" s="750"/>
      <c r="E17" s="750"/>
      <c r="F17" s="750"/>
      <c r="G17" s="750"/>
      <c r="H17" s="750"/>
      <c r="I17" s="750"/>
      <c r="J17" s="750"/>
      <c r="K17" s="750"/>
      <c r="L17" s="750"/>
      <c r="M17" s="764"/>
      <c r="N17" s="764"/>
      <c r="O17" s="751"/>
      <c r="P17" s="764"/>
    </row>
    <row r="18" spans="1:16">
      <c r="A18" s="752"/>
      <c r="B18" s="750"/>
      <c r="C18" s="750" t="s">
        <v>932</v>
      </c>
      <c r="D18" s="750"/>
      <c r="E18" s="750"/>
      <c r="F18" s="750"/>
      <c r="G18" s="750"/>
      <c r="H18" s="750"/>
      <c r="I18" s="750"/>
      <c r="J18" s="750"/>
      <c r="K18" s="750"/>
      <c r="M18" s="764"/>
      <c r="N18" s="764"/>
      <c r="O18" s="751"/>
      <c r="P18" s="764"/>
    </row>
    <row r="19" spans="1:16">
      <c r="A19" s="752"/>
      <c r="B19" s="750"/>
      <c r="C19" s="750"/>
      <c r="D19" s="750"/>
      <c r="E19" s="750"/>
      <c r="F19" s="750"/>
      <c r="G19" s="752" t="s">
        <v>786</v>
      </c>
      <c r="H19" s="750"/>
      <c r="I19" s="750"/>
      <c r="J19" s="750"/>
      <c r="K19" s="750"/>
      <c r="L19" s="750"/>
      <c r="M19" s="764"/>
      <c r="N19" s="764"/>
      <c r="O19" s="750" t="s">
        <v>789</v>
      </c>
      <c r="P19" s="764"/>
    </row>
    <row r="20" spans="1:16">
      <c r="A20" s="752"/>
      <c r="B20" s="750"/>
      <c r="C20" s="750"/>
      <c r="D20" s="750"/>
      <c r="E20" s="750"/>
      <c r="F20" s="750"/>
      <c r="G20" s="752" t="s">
        <v>787</v>
      </c>
      <c r="H20" s="750"/>
      <c r="I20" s="750"/>
      <c r="J20" s="750"/>
      <c r="K20" s="750"/>
      <c r="L20" s="750"/>
      <c r="M20" s="764"/>
      <c r="N20" s="764"/>
      <c r="O20" s="751"/>
      <c r="P20" s="764"/>
    </row>
    <row r="21" spans="1:16">
      <c r="A21" s="752"/>
      <c r="B21" s="750"/>
      <c r="C21" s="750"/>
      <c r="D21" s="750"/>
      <c r="E21" s="750"/>
      <c r="F21" s="750"/>
      <c r="G21" s="752" t="s">
        <v>860</v>
      </c>
      <c r="H21" s="750"/>
      <c r="I21" s="750"/>
      <c r="J21" s="750"/>
      <c r="K21" s="750"/>
      <c r="L21" s="750"/>
      <c r="M21" s="764"/>
      <c r="N21" s="764"/>
      <c r="O21" s="751"/>
      <c r="P21" s="764"/>
    </row>
    <row r="22" spans="1:16">
      <c r="A22" s="752"/>
      <c r="B22" s="750"/>
      <c r="C22" s="750"/>
      <c r="D22" s="750"/>
      <c r="E22" s="750"/>
      <c r="F22" s="750"/>
      <c r="G22" s="750"/>
      <c r="H22" s="750"/>
      <c r="I22" s="750"/>
      <c r="J22" s="750"/>
      <c r="K22" s="750"/>
      <c r="L22" s="750"/>
      <c r="M22" s="764"/>
      <c r="N22" s="764"/>
      <c r="O22" s="751"/>
      <c r="P22" s="764"/>
    </row>
    <row r="23" spans="1:16">
      <c r="A23" s="752"/>
      <c r="B23" s="750"/>
      <c r="C23" s="750"/>
      <c r="D23" s="750"/>
      <c r="E23" s="750"/>
      <c r="F23" s="750"/>
      <c r="G23" s="750"/>
      <c r="H23" s="750"/>
      <c r="I23" s="750"/>
      <c r="J23" s="750"/>
      <c r="K23" s="750"/>
      <c r="L23" s="750"/>
      <c r="M23" s="764"/>
      <c r="N23" s="764"/>
      <c r="O23" s="751"/>
      <c r="P23" s="764"/>
    </row>
    <row r="24" spans="1:16">
      <c r="A24" s="56"/>
      <c r="B24" s="25"/>
      <c r="C24" s="25"/>
      <c r="D24" s="25"/>
      <c r="E24" s="25"/>
      <c r="F24" s="25"/>
      <c r="G24" s="25"/>
      <c r="H24" s="25"/>
      <c r="I24" s="25"/>
      <c r="J24" s="25"/>
      <c r="K24" s="25"/>
      <c r="L24" s="25"/>
      <c r="M24" s="683"/>
      <c r="O24" s="683"/>
      <c r="P24" s="683"/>
    </row>
    <row r="25" spans="1:16">
      <c r="A25" s="36"/>
      <c r="B25" s="25"/>
      <c r="C25" s="155" t="s">
        <v>11</v>
      </c>
      <c r="D25" s="155" t="s">
        <v>12</v>
      </c>
      <c r="E25" s="155" t="s">
        <v>13</v>
      </c>
      <c r="F25" s="29" t="s">
        <v>10</v>
      </c>
      <c r="G25" s="29"/>
      <c r="H25" s="154" t="s">
        <v>14</v>
      </c>
      <c r="I25" s="29"/>
      <c r="J25" s="154" t="s">
        <v>15</v>
      </c>
      <c r="K25" s="29"/>
      <c r="L25" s="155"/>
      <c r="M25" s="683"/>
      <c r="N25" s="683"/>
      <c r="O25" s="683"/>
      <c r="P25" s="683"/>
    </row>
    <row r="26" spans="1:16">
      <c r="A26" s="36"/>
      <c r="B26" s="25"/>
      <c r="C26" s="31"/>
      <c r="D26" s="194"/>
      <c r="E26" s="29"/>
      <c r="F26" s="29"/>
      <c r="G26" s="195" t="s">
        <v>28</v>
      </c>
      <c r="H26" s="36"/>
      <c r="I26" s="29"/>
      <c r="J26" s="195" t="s">
        <v>822</v>
      </c>
      <c r="K26" s="29"/>
      <c r="L26" s="155"/>
      <c r="M26" s="683"/>
      <c r="N26" s="683"/>
      <c r="O26" s="683"/>
      <c r="P26" s="683"/>
    </row>
    <row r="27" spans="1:16">
      <c r="A27" s="145" t="s">
        <v>16</v>
      </c>
      <c r="B27" s="25"/>
      <c r="C27" s="31"/>
      <c r="D27" s="196" t="s">
        <v>301</v>
      </c>
      <c r="E27" s="195" t="s">
        <v>27</v>
      </c>
      <c r="F27" s="197"/>
      <c r="G27" s="1447" t="s">
        <v>926</v>
      </c>
      <c r="H27" s="1447"/>
      <c r="I27" s="197"/>
      <c r="J27" s="145" t="s">
        <v>29</v>
      </c>
      <c r="K27" s="29"/>
      <c r="L27" s="155"/>
    </row>
    <row r="28" spans="1:16" ht="15.75" thickBot="1">
      <c r="A28" s="33" t="s">
        <v>18</v>
      </c>
      <c r="B28" s="25"/>
      <c r="C28" s="198" t="s">
        <v>569</v>
      </c>
      <c r="D28" s="29"/>
      <c r="E28" s="29"/>
      <c r="F28" s="29"/>
      <c r="G28" s="1446" t="s">
        <v>927</v>
      </c>
      <c r="H28" s="1446"/>
      <c r="I28" s="29"/>
      <c r="J28" s="29"/>
      <c r="K28" s="29"/>
      <c r="L28" s="29"/>
    </row>
    <row r="29" spans="1:16">
      <c r="A29" s="145"/>
      <c r="B29" s="25"/>
      <c r="C29" s="31" t="s">
        <v>795</v>
      </c>
      <c r="D29" s="29"/>
      <c r="E29" s="29"/>
      <c r="F29" s="29"/>
      <c r="G29" s="29"/>
      <c r="H29" s="29"/>
      <c r="I29" s="29"/>
      <c r="J29" s="29"/>
      <c r="K29" s="29"/>
      <c r="L29" s="29"/>
    </row>
    <row r="30" spans="1:16">
      <c r="A30" s="145">
        <v>1</v>
      </c>
      <c r="B30" s="25"/>
      <c r="C30" s="31" t="s">
        <v>420</v>
      </c>
      <c r="D30" s="215" t="str">
        <f>+'Attachment H'!$B$2&amp;", Page 2, Line "&amp;'Attachment H'!A63</f>
        <v>Attachment H, Page 2, Line 1</v>
      </c>
      <c r="E30" s="214">
        <f>+'Attachment H'!D63</f>
        <v>0</v>
      </c>
      <c r="F30" s="29"/>
      <c r="G30" s="29" t="s">
        <v>30</v>
      </c>
      <c r="H30" s="18">
        <v>0</v>
      </c>
      <c r="I30" s="29"/>
      <c r="J30" s="18">
        <f>+H30*E30</f>
        <v>0</v>
      </c>
      <c r="K30" s="29"/>
      <c r="L30" s="29"/>
    </row>
    <row r="31" spans="1:16">
      <c r="A31" s="145">
        <f>+A30+1</f>
        <v>2</v>
      </c>
      <c r="B31" s="25"/>
      <c r="C31" s="31" t="s">
        <v>31</v>
      </c>
      <c r="D31" s="215" t="str">
        <f>+'Attachment H'!$B$2&amp;", Page 2, Line "&amp;'Attachment H'!A64</f>
        <v>Attachment H, Page 2, Line 2</v>
      </c>
      <c r="E31" s="214">
        <f>+'Attachment H'!D64</f>
        <v>18112268.377692308</v>
      </c>
      <c r="F31" s="29"/>
      <c r="G31" s="29" t="s">
        <v>30</v>
      </c>
      <c r="H31" s="27"/>
      <c r="I31" s="44"/>
      <c r="J31" s="18">
        <f>+H31*E31</f>
        <v>0</v>
      </c>
      <c r="K31" s="29"/>
      <c r="L31" s="29"/>
    </row>
    <row r="32" spans="1:16">
      <c r="A32" s="145">
        <f>+A31+1</f>
        <v>3</v>
      </c>
      <c r="B32" s="25"/>
      <c r="C32" s="31" t="s">
        <v>421</v>
      </c>
      <c r="D32" s="215" t="s">
        <v>978</v>
      </c>
      <c r="E32" s="214">
        <f>D194</f>
        <v>0</v>
      </c>
      <c r="F32" s="29"/>
      <c r="G32" s="29" t="s">
        <v>97</v>
      </c>
      <c r="H32" s="161">
        <v>1</v>
      </c>
      <c r="I32" s="44"/>
      <c r="J32" s="18">
        <f>+E32*H32</f>
        <v>0</v>
      </c>
      <c r="K32" s="29"/>
      <c r="L32" s="29"/>
    </row>
    <row r="33" spans="1:12">
      <c r="A33" s="145">
        <f>+A32+1</f>
        <v>4</v>
      </c>
      <c r="B33" s="25"/>
      <c r="C33" s="31" t="s">
        <v>125</v>
      </c>
      <c r="D33" s="215" t="str">
        <f>+'Attachment H'!$B$2&amp;", Page 2, Line "&amp;'Attachment H'!A66</f>
        <v>Attachment H, Page 2, Line 4</v>
      </c>
      <c r="E33" s="214">
        <f>+'Attachment H'!D66</f>
        <v>42817.982448427094</v>
      </c>
      <c r="F33" s="29"/>
      <c r="G33" s="29" t="s">
        <v>32</v>
      </c>
      <c r="H33" s="27">
        <f>J150</f>
        <v>0</v>
      </c>
      <c r="I33" s="44"/>
      <c r="J33" s="18">
        <f>+H33*E33</f>
        <v>0</v>
      </c>
      <c r="K33" s="29"/>
      <c r="L33" s="29"/>
    </row>
    <row r="34" spans="1:12" ht="15.75" thickBot="1">
      <c r="A34" s="145">
        <f>+A33+1</f>
        <v>5</v>
      </c>
      <c r="B34" s="25"/>
      <c r="C34" s="31" t="s">
        <v>422</v>
      </c>
      <c r="D34" s="215" t="str">
        <f>+'Attachment H'!$B$2&amp;", Page 2, Line "&amp;'Attachment H'!A67</f>
        <v>Attachment H, Page 2, Line 5</v>
      </c>
      <c r="E34" s="214">
        <f>+'Attachment H'!D67</f>
        <v>0</v>
      </c>
      <c r="F34" s="29"/>
      <c r="G34" s="29" t="s">
        <v>183</v>
      </c>
      <c r="H34" s="27">
        <f>L154</f>
        <v>0</v>
      </c>
      <c r="I34" s="44"/>
      <c r="J34" s="201">
        <f>+H34*E34</f>
        <v>0</v>
      </c>
      <c r="K34" s="29"/>
      <c r="L34" s="29"/>
    </row>
    <row r="35" spans="1:12">
      <c r="A35" s="145">
        <f>+A34+1</f>
        <v>6</v>
      </c>
      <c r="B35" s="25"/>
      <c r="C35" s="28" t="s">
        <v>330</v>
      </c>
      <c r="D35" s="37" t="s">
        <v>329</v>
      </c>
      <c r="E35" s="214">
        <f>SUM(E30:E34)</f>
        <v>18155086.360140737</v>
      </c>
      <c r="F35" s="29"/>
      <c r="G35" s="29" t="s">
        <v>33</v>
      </c>
      <c r="H35" s="202">
        <f>IF(J35&gt;0,J35/E35,0)</f>
        <v>0</v>
      </c>
      <c r="I35" s="44"/>
      <c r="J35" s="18">
        <f>SUM(J30:J34)</f>
        <v>0</v>
      </c>
      <c r="K35" s="29"/>
      <c r="L35" s="203"/>
    </row>
    <row r="36" spans="1:12">
      <c r="A36" s="145"/>
      <c r="B36" s="25"/>
      <c r="C36" s="31"/>
      <c r="D36" s="37"/>
      <c r="E36" s="214"/>
      <c r="F36" s="29"/>
      <c r="G36" s="29"/>
      <c r="H36" s="203"/>
      <c r="I36" s="29"/>
      <c r="J36" s="18"/>
      <c r="K36" s="29"/>
      <c r="L36" s="203"/>
    </row>
    <row r="37" spans="1:12">
      <c r="A37" s="145">
        <f>+A35+1</f>
        <v>7</v>
      </c>
      <c r="B37" s="25"/>
      <c r="C37" s="31" t="s">
        <v>937</v>
      </c>
      <c r="D37" s="37"/>
      <c r="E37" s="214"/>
      <c r="F37" s="29"/>
      <c r="G37" s="29"/>
      <c r="H37" s="29"/>
      <c r="I37" s="29"/>
      <c r="J37" s="18"/>
      <c r="K37" s="29"/>
      <c r="L37" s="29"/>
    </row>
    <row r="38" spans="1:12">
      <c r="A38" s="145">
        <f t="shared" ref="A38:A43" si="3">+A37+1</f>
        <v>8</v>
      </c>
      <c r="B38" s="25"/>
      <c r="C38" s="31" t="s">
        <v>420</v>
      </c>
      <c r="D38" s="215" t="str">
        <f>+'Attachment H'!$B$2&amp;", Page 2, Line "&amp;'Attachment H'!A71</f>
        <v>Attachment H, Page 2, Line 8</v>
      </c>
      <c r="E38" s="214">
        <f>+'Attachment H'!D71</f>
        <v>0</v>
      </c>
      <c r="F38" s="29"/>
      <c r="G38" s="29" t="s">
        <v>30</v>
      </c>
      <c r="H38" s="18">
        <v>0</v>
      </c>
      <c r="I38" s="29"/>
      <c r="J38" s="18">
        <f>+H38*E38</f>
        <v>0</v>
      </c>
      <c r="K38" s="29"/>
      <c r="L38" s="29"/>
    </row>
    <row r="39" spans="1:12">
      <c r="A39" s="145">
        <f t="shared" si="3"/>
        <v>9</v>
      </c>
      <c r="B39" s="25"/>
      <c r="C39" s="31" t="s">
        <v>31</v>
      </c>
      <c r="D39" s="215" t="str">
        <f>+'Attachment H'!$B$2&amp;", Page 2, Line "&amp;'Attachment H'!A72</f>
        <v>Attachment H, Page 2, Line 9</v>
      </c>
      <c r="E39" s="214">
        <f>+'Attachment H'!D72</f>
        <v>1490093.5353845845</v>
      </c>
      <c r="F39" s="29"/>
      <c r="G39" s="29" t="s">
        <v>30</v>
      </c>
      <c r="H39" s="27"/>
      <c r="I39" s="44"/>
      <c r="J39" s="18">
        <f>+H39*E39</f>
        <v>0</v>
      </c>
      <c r="K39" s="29"/>
      <c r="L39" s="29"/>
    </row>
    <row r="40" spans="1:12">
      <c r="A40" s="145">
        <f t="shared" si="3"/>
        <v>10</v>
      </c>
      <c r="B40" s="25"/>
      <c r="C40" s="31" t="s">
        <v>421</v>
      </c>
      <c r="D40" s="215" t="s">
        <v>939</v>
      </c>
      <c r="E40" s="214">
        <f>E194</f>
        <v>0</v>
      </c>
      <c r="F40" s="29"/>
      <c r="G40" s="29" t="s">
        <v>97</v>
      </c>
      <c r="H40" s="161">
        <v>1</v>
      </c>
      <c r="I40" s="44"/>
      <c r="J40" s="214">
        <f>+H40*E40</f>
        <v>0</v>
      </c>
      <c r="K40" s="29"/>
      <c r="L40" s="29"/>
    </row>
    <row r="41" spans="1:12">
      <c r="A41" s="145">
        <f t="shared" si="3"/>
        <v>11</v>
      </c>
      <c r="B41" s="25"/>
      <c r="C41" s="31" t="s">
        <v>125</v>
      </c>
      <c r="D41" s="215" t="str">
        <f>+'Attachment H'!$B$2&amp;", Page 2, Line "&amp;'Attachment H'!A74</f>
        <v>Attachment H, Page 2, Line 11</v>
      </c>
      <c r="E41" s="214">
        <f>+'Attachment H'!D74</f>
        <v>12741.66212742563</v>
      </c>
      <c r="F41" s="29"/>
      <c r="G41" s="29" t="s">
        <v>32</v>
      </c>
      <c r="H41" s="27">
        <f>+H33</f>
        <v>0</v>
      </c>
      <c r="I41" s="44"/>
      <c r="J41" s="18">
        <f>+H41*E41</f>
        <v>0</v>
      </c>
      <c r="K41" s="29"/>
      <c r="L41" s="29"/>
    </row>
    <row r="42" spans="1:12" ht="15.75" thickBot="1">
      <c r="A42" s="145">
        <f t="shared" si="3"/>
        <v>12</v>
      </c>
      <c r="B42" s="25"/>
      <c r="C42" s="31" t="s">
        <v>422</v>
      </c>
      <c r="D42" s="215" t="str">
        <f>+'Attachment H'!$B$2&amp;", Page 2, Line "&amp;'Attachment H'!A75</f>
        <v>Attachment H, Page 2, Line 12</v>
      </c>
      <c r="E42" s="226">
        <f>+'Attachment H'!D75</f>
        <v>0</v>
      </c>
      <c r="F42" s="29"/>
      <c r="G42" s="29" t="s">
        <v>183</v>
      </c>
      <c r="H42" s="27">
        <f>+H34</f>
        <v>0</v>
      </c>
      <c r="I42" s="44"/>
      <c r="J42" s="201">
        <f>+H42*E42</f>
        <v>0</v>
      </c>
      <c r="K42" s="29"/>
      <c r="L42" s="29"/>
    </row>
    <row r="43" spans="1:12">
      <c r="A43" s="145">
        <f t="shared" si="3"/>
        <v>13</v>
      </c>
      <c r="B43" s="25"/>
      <c r="C43" s="31" t="s">
        <v>332</v>
      </c>
      <c r="D43" s="37" t="s">
        <v>331</v>
      </c>
      <c r="E43" s="214">
        <f>SUM(E38:E42)</f>
        <v>1502835.1975120101</v>
      </c>
      <c r="F43" s="29"/>
      <c r="G43" s="29"/>
      <c r="H43" s="27"/>
      <c r="I43" s="44"/>
      <c r="J43" s="18">
        <f>SUM(J38:J42)</f>
        <v>0</v>
      </c>
      <c r="K43" s="29"/>
      <c r="L43" s="29"/>
    </row>
    <row r="44" spans="1:12">
      <c r="A44" s="145"/>
      <c r="B44" s="25"/>
      <c r="C44" s="36"/>
      <c r="D44" s="37" t="s">
        <v>10</v>
      </c>
      <c r="E44" s="214"/>
      <c r="F44" s="29"/>
      <c r="G44" s="29"/>
      <c r="H44" s="202"/>
      <c r="I44" s="29"/>
      <c r="J44" s="18"/>
      <c r="K44" s="29"/>
      <c r="L44" s="203"/>
    </row>
    <row r="45" spans="1:12">
      <c r="A45" s="145">
        <f>+A43+1</f>
        <v>14</v>
      </c>
      <c r="B45" s="25"/>
      <c r="C45" s="31" t="s">
        <v>34</v>
      </c>
      <c r="D45" s="37"/>
      <c r="E45" s="214"/>
      <c r="F45" s="29"/>
      <c r="G45" s="29"/>
      <c r="H45" s="27"/>
      <c r="I45" s="29"/>
      <c r="J45" s="18"/>
      <c r="K45" s="29"/>
      <c r="L45" s="29"/>
    </row>
    <row r="46" spans="1:12">
      <c r="A46" s="145">
        <f t="shared" ref="A46:A51" si="4">+A45+1</f>
        <v>15</v>
      </c>
      <c r="B46" s="25"/>
      <c r="C46" s="31" t="s">
        <v>420</v>
      </c>
      <c r="D46" s="37" t="str">
        <f>"(line "&amp;A30&amp;" - line "&amp;A38&amp;")"</f>
        <v>(line 1 - line 8)</v>
      </c>
      <c r="E46" s="214">
        <f>E30-E38</f>
        <v>0</v>
      </c>
      <c r="F46" s="44"/>
      <c r="G46" s="44"/>
      <c r="H46" s="202"/>
      <c r="I46" s="44"/>
      <c r="J46" s="18">
        <f>J30-J38</f>
        <v>0</v>
      </c>
      <c r="K46" s="29"/>
      <c r="L46" s="203"/>
    </row>
    <row r="47" spans="1:12">
      <c r="A47" s="145">
        <f t="shared" si="4"/>
        <v>16</v>
      </c>
      <c r="B47" s="25"/>
      <c r="C47" s="31" t="s">
        <v>31</v>
      </c>
      <c r="D47" s="37" t="s">
        <v>334</v>
      </c>
      <c r="E47" s="214">
        <f>E31-E39</f>
        <v>16622174.842307724</v>
      </c>
      <c r="F47" s="44"/>
      <c r="G47" s="44"/>
      <c r="H47" s="27"/>
      <c r="I47" s="44"/>
      <c r="J47" s="18">
        <f>J31-J39</f>
        <v>0</v>
      </c>
      <c r="K47" s="29"/>
      <c r="L47" s="203"/>
    </row>
    <row r="48" spans="1:12">
      <c r="A48" s="145">
        <f t="shared" si="4"/>
        <v>17</v>
      </c>
      <c r="B48" s="25"/>
      <c r="C48" s="31" t="s">
        <v>421</v>
      </c>
      <c r="D48" s="37" t="str">
        <f>"(line "&amp;A32&amp;" - line "&amp;A40&amp;")"</f>
        <v>(line 3 - line 10)</v>
      </c>
      <c r="E48" s="214">
        <f>E32-E40</f>
        <v>0</v>
      </c>
      <c r="F48" s="44"/>
      <c r="G48" s="44"/>
      <c r="H48" s="202"/>
      <c r="I48" s="44"/>
      <c r="J48" s="214">
        <f>J32-J40</f>
        <v>0</v>
      </c>
      <c r="K48" s="29"/>
      <c r="L48" s="203"/>
    </row>
    <row r="49" spans="1:12">
      <c r="A49" s="145">
        <f t="shared" si="4"/>
        <v>18</v>
      </c>
      <c r="B49" s="25"/>
      <c r="C49" s="31" t="s">
        <v>125</v>
      </c>
      <c r="D49" s="37" t="s">
        <v>335</v>
      </c>
      <c r="E49" s="214">
        <f>E33-E41</f>
        <v>30076.320321001462</v>
      </c>
      <c r="F49" s="44"/>
      <c r="G49" s="44"/>
      <c r="H49" s="202"/>
      <c r="I49" s="44"/>
      <c r="J49" s="18">
        <f>J33-J41</f>
        <v>0</v>
      </c>
      <c r="K49" s="29"/>
      <c r="L49" s="203"/>
    </row>
    <row r="50" spans="1:12" ht="15.75" thickBot="1">
      <c r="A50" s="145">
        <f t="shared" si="4"/>
        <v>19</v>
      </c>
      <c r="B50" s="25"/>
      <c r="C50" s="31" t="s">
        <v>422</v>
      </c>
      <c r="D50" s="37" t="str">
        <f>"(line "&amp;A34&amp;" - line "&amp;A42&amp;")"</f>
        <v>(line 5 - line 12)</v>
      </c>
      <c r="E50" s="226">
        <f>E34-E42</f>
        <v>0</v>
      </c>
      <c r="F50" s="44"/>
      <c r="G50" s="44"/>
      <c r="H50" s="202"/>
      <c r="I50" s="44"/>
      <c r="J50" s="201">
        <f>J34-J42</f>
        <v>0</v>
      </c>
      <c r="K50" s="29"/>
      <c r="L50" s="203"/>
    </row>
    <row r="51" spans="1:12">
      <c r="A51" s="145">
        <f t="shared" si="4"/>
        <v>20</v>
      </c>
      <c r="B51" s="25"/>
      <c r="C51" s="31" t="s">
        <v>338</v>
      </c>
      <c r="D51" s="37" t="s">
        <v>333</v>
      </c>
      <c r="E51" s="214">
        <f>SUM(E46:E50)</f>
        <v>16652251.162628725</v>
      </c>
      <c r="F51" s="44"/>
      <c r="G51" s="44" t="s">
        <v>35</v>
      </c>
      <c r="H51" s="202">
        <f>IF(J51&gt;0,J51/E51,0)</f>
        <v>0</v>
      </c>
      <c r="I51" s="44"/>
      <c r="J51" s="18">
        <f>SUM(J46:J50)</f>
        <v>0</v>
      </c>
      <c r="K51" s="29"/>
      <c r="L51" s="29"/>
    </row>
    <row r="52" spans="1:12">
      <c r="A52" s="145"/>
      <c r="B52" s="25"/>
      <c r="C52" s="36"/>
      <c r="D52" s="37"/>
      <c r="E52" s="214"/>
      <c r="F52" s="29"/>
      <c r="G52" s="36"/>
      <c r="H52" s="36"/>
      <c r="I52" s="29"/>
      <c r="J52" s="18"/>
      <c r="K52" s="29"/>
      <c r="L52" s="203"/>
    </row>
    <row r="53" spans="1:12">
      <c r="A53" s="145">
        <f>+A51+1</f>
        <v>21</v>
      </c>
      <c r="B53" s="25"/>
      <c r="C53" s="28" t="s">
        <v>794</v>
      </c>
      <c r="D53" s="37"/>
      <c r="E53" s="214"/>
      <c r="F53" s="29"/>
      <c r="G53" s="29"/>
      <c r="H53" s="29"/>
      <c r="I53" s="29"/>
      <c r="J53" s="18"/>
      <c r="K53" s="29"/>
      <c r="L53" s="29"/>
    </row>
    <row r="54" spans="1:12">
      <c r="A54" s="145">
        <f>+A53+1</f>
        <v>22</v>
      </c>
      <c r="B54" s="25"/>
      <c r="C54" s="31" t="s">
        <v>126</v>
      </c>
      <c r="D54" s="215" t="str">
        <f>+'Attachment H'!$B$2&amp;", Page 2, Line "&amp;'Attachment H'!A87</f>
        <v>Attachment H, Page 2, Line 22</v>
      </c>
      <c r="E54" s="214">
        <f>+'Attachment H'!D87</f>
        <v>0</v>
      </c>
      <c r="F54" s="37"/>
      <c r="G54" s="37" t="s">
        <v>30</v>
      </c>
      <c r="H54" s="204" t="s">
        <v>184</v>
      </c>
      <c r="I54" s="44"/>
      <c r="J54" s="18">
        <v>0</v>
      </c>
      <c r="K54" s="29"/>
      <c r="L54" s="203"/>
    </row>
    <row r="55" spans="1:12">
      <c r="A55" s="145">
        <f>+A54+1</f>
        <v>23</v>
      </c>
      <c r="B55" s="25"/>
      <c r="C55" s="31" t="s">
        <v>127</v>
      </c>
      <c r="D55" s="215" t="str">
        <f>+'Attachment H'!$B$2&amp;", Page 2, Line "&amp;'Attachment H'!A88</f>
        <v>Attachment H, Page 2, Line 23</v>
      </c>
      <c r="E55" s="214">
        <f>+'Attachment H'!D88</f>
        <v>-830782.57899999991</v>
      </c>
      <c r="F55" s="29"/>
      <c r="G55" s="37" t="s">
        <v>97</v>
      </c>
      <c r="H55" s="547">
        <v>1</v>
      </c>
      <c r="I55" s="44"/>
      <c r="J55" s="18">
        <f>E55*H55</f>
        <v>-830782.57899999991</v>
      </c>
      <c r="K55" s="29"/>
      <c r="L55" s="203"/>
    </row>
    <row r="56" spans="1:12">
      <c r="A56" s="145">
        <f>+A55+1</f>
        <v>24</v>
      </c>
      <c r="B56" s="25"/>
      <c r="C56" s="31" t="s">
        <v>128</v>
      </c>
      <c r="D56" s="215" t="str">
        <f>+'Attachment H'!$B$2&amp;", Page 2, Line "&amp;'Attachment H'!A89</f>
        <v>Attachment H, Page 2, Line 24</v>
      </c>
      <c r="E56" s="214">
        <f>+'Attachment H'!D89</f>
        <v>0</v>
      </c>
      <c r="F56" s="29"/>
      <c r="G56" s="37" t="s">
        <v>97</v>
      </c>
      <c r="H56" s="547">
        <v>1</v>
      </c>
      <c r="I56" s="44"/>
      <c r="J56" s="18">
        <f>E56*H56</f>
        <v>0</v>
      </c>
      <c r="K56" s="29"/>
      <c r="L56" s="203"/>
    </row>
    <row r="57" spans="1:12">
      <c r="A57" s="145">
        <f>+A56+1</f>
        <v>25</v>
      </c>
      <c r="B57" s="25"/>
      <c r="C57" s="31" t="s">
        <v>150</v>
      </c>
      <c r="D57" s="215" t="str">
        <f>+'Attachment H'!$B$2&amp;", Page 2, Line "&amp;'Attachment H'!A90</f>
        <v>Attachment H, Page 2, Line 25</v>
      </c>
      <c r="E57" s="214">
        <f>+'Attachment H'!D90</f>
        <v>0</v>
      </c>
      <c r="F57" s="29"/>
      <c r="G57" s="37" t="s">
        <v>97</v>
      </c>
      <c r="H57" s="547">
        <v>1</v>
      </c>
      <c r="I57" s="44"/>
      <c r="J57" s="18">
        <f>E57*H57</f>
        <v>0</v>
      </c>
      <c r="K57" s="29"/>
      <c r="L57" s="203"/>
    </row>
    <row r="58" spans="1:12">
      <c r="A58" s="145">
        <f>+A57+1</f>
        <v>26</v>
      </c>
      <c r="B58" s="25"/>
      <c r="C58" s="36" t="s">
        <v>129</v>
      </c>
      <c r="D58" s="215" t="str">
        <f>+'Attachment H'!$B$2&amp;", Page 2, Line "&amp;'Attachment H'!A91</f>
        <v>Attachment H, Page 2, Line 26</v>
      </c>
      <c r="E58" s="214">
        <f>+'Attachment H'!D91</f>
        <v>0</v>
      </c>
      <c r="F58" s="29"/>
      <c r="G58" s="37" t="s">
        <v>36</v>
      </c>
      <c r="H58" s="547">
        <f>H51</f>
        <v>0</v>
      </c>
      <c r="I58" s="44"/>
      <c r="J58" s="42">
        <f>E58*H58</f>
        <v>0</v>
      </c>
      <c r="K58" s="29"/>
      <c r="L58" s="203"/>
    </row>
    <row r="59" spans="1:12">
      <c r="A59" s="546" t="s">
        <v>585</v>
      </c>
      <c r="B59" s="25"/>
      <c r="C59" s="34" t="s">
        <v>688</v>
      </c>
      <c r="D59" s="215" t="s">
        <v>940</v>
      </c>
      <c r="E59" s="214">
        <f>L207</f>
        <v>0</v>
      </c>
      <c r="F59" s="37"/>
      <c r="G59" s="37" t="s">
        <v>97</v>
      </c>
      <c r="H59" s="547">
        <v>1</v>
      </c>
      <c r="I59" s="215"/>
      <c r="J59" s="53">
        <f>+H59*E59</f>
        <v>0</v>
      </c>
      <c r="K59" s="37"/>
      <c r="L59" s="548"/>
    </row>
    <row r="60" spans="1:12">
      <c r="A60" s="145">
        <f>+A58+1</f>
        <v>27</v>
      </c>
      <c r="B60" s="25"/>
      <c r="C60" s="174" t="s">
        <v>107</v>
      </c>
      <c r="D60" s="215" t="str">
        <f>+'Attachment H'!$B$2&amp;", Page 2, Line "&amp;'Attachment H'!A93</f>
        <v>Attachment H, Page 2, Line 27</v>
      </c>
      <c r="E60" s="214">
        <f>+'Attachment H'!D93</f>
        <v>0</v>
      </c>
      <c r="F60" s="207"/>
      <c r="G60" s="208" t="s">
        <v>30</v>
      </c>
      <c r="H60" s="209"/>
      <c r="I60" s="207"/>
      <c r="J60" s="42">
        <f>+H60*E60</f>
        <v>0</v>
      </c>
      <c r="K60" s="682"/>
      <c r="L60" s="203"/>
    </row>
    <row r="61" spans="1:12">
      <c r="A61" s="145">
        <f>+A60+1</f>
        <v>28</v>
      </c>
      <c r="B61" s="25"/>
      <c r="C61" s="210" t="s">
        <v>165</v>
      </c>
      <c r="D61" s="215" t="str">
        <f>+'Attachment H'!$B$2&amp;", Page 2, Line "&amp;'Attachment H'!A94</f>
        <v>Attachment H, Page 2, Line 28</v>
      </c>
      <c r="E61" s="214">
        <f>+'Attachment H'!D94</f>
        <v>0</v>
      </c>
      <c r="F61" s="208"/>
      <c r="G61" s="208" t="str">
        <f>+G62</f>
        <v>DA</v>
      </c>
      <c r="H61" s="547">
        <v>1</v>
      </c>
      <c r="I61" s="208"/>
      <c r="J61" s="42">
        <f>+H61*E61</f>
        <v>0</v>
      </c>
      <c r="K61" s="682"/>
      <c r="L61" s="203"/>
    </row>
    <row r="62" spans="1:12" ht="15.75" thickBot="1">
      <c r="A62" s="145">
        <f>+A61+1</f>
        <v>29</v>
      </c>
      <c r="B62" s="25"/>
      <c r="C62" s="210" t="s">
        <v>166</v>
      </c>
      <c r="D62" s="215" t="str">
        <f>+'Attachment H'!$B$2&amp;", Page 2, Line "&amp;'Attachment H'!A95</f>
        <v>Attachment H, Page 2, Line 29</v>
      </c>
      <c r="E62" s="226">
        <f>+'Attachment H'!D95</f>
        <v>0</v>
      </c>
      <c r="F62" s="207"/>
      <c r="G62" s="208" t="s">
        <v>97</v>
      </c>
      <c r="H62" s="547">
        <v>1</v>
      </c>
      <c r="I62" s="207"/>
      <c r="J62" s="201">
        <f>+H62*E62</f>
        <v>0</v>
      </c>
      <c r="K62" s="682"/>
      <c r="L62" s="203"/>
    </row>
    <row r="63" spans="1:12">
      <c r="A63" s="145">
        <f>+A62+1</f>
        <v>30</v>
      </c>
      <c r="B63" s="25"/>
      <c r="C63" s="31" t="s">
        <v>337</v>
      </c>
      <c r="D63" s="37" t="s">
        <v>336</v>
      </c>
      <c r="E63" s="18">
        <f>SUM(E54:E62)</f>
        <v>-830782.57899999991</v>
      </c>
      <c r="F63" s="29"/>
      <c r="G63" s="29"/>
      <c r="H63" s="44"/>
      <c r="I63" s="44"/>
      <c r="J63" s="18">
        <f>SUM(J54:J62)</f>
        <v>-830782.57899999991</v>
      </c>
      <c r="K63" s="29"/>
      <c r="L63" s="29"/>
    </row>
    <row r="64" spans="1:12">
      <c r="A64" s="145"/>
      <c r="B64" s="25"/>
      <c r="C64" s="36"/>
      <c r="D64" s="37"/>
      <c r="E64" s="18"/>
      <c r="F64" s="29"/>
      <c r="G64" s="29"/>
      <c r="H64" s="203"/>
      <c r="I64" s="29"/>
      <c r="J64" s="18"/>
      <c r="K64" s="29"/>
      <c r="L64" s="203"/>
    </row>
    <row r="65" spans="1:15">
      <c r="A65" s="145">
        <f>+A63+1</f>
        <v>31</v>
      </c>
      <c r="B65" s="25"/>
      <c r="C65" s="28" t="s">
        <v>807</v>
      </c>
      <c r="D65" s="215" t="s">
        <v>941</v>
      </c>
      <c r="E65" s="199">
        <f>G194</f>
        <v>0</v>
      </c>
      <c r="F65" s="29"/>
      <c r="G65" s="29" t="s">
        <v>97</v>
      </c>
      <c r="H65" s="161">
        <v>1</v>
      </c>
      <c r="I65" s="44"/>
      <c r="J65" s="18">
        <f>+H65*E65</f>
        <v>0</v>
      </c>
      <c r="K65" s="29"/>
      <c r="L65" s="29"/>
    </row>
    <row r="66" spans="1:15">
      <c r="A66" s="145"/>
      <c r="B66" s="25"/>
      <c r="C66" s="31"/>
      <c r="D66" s="37"/>
      <c r="E66" s="18"/>
      <c r="F66" s="29"/>
      <c r="G66" s="29"/>
      <c r="H66" s="27"/>
      <c r="I66" s="44"/>
      <c r="J66" s="18"/>
      <c r="K66" s="29"/>
      <c r="L66" s="29"/>
    </row>
    <row r="67" spans="1:15">
      <c r="A67" s="145">
        <f>+A65+1</f>
        <v>32</v>
      </c>
      <c r="B67" s="25"/>
      <c r="C67" s="31" t="s">
        <v>342</v>
      </c>
      <c r="D67" s="37"/>
      <c r="E67" s="18"/>
      <c r="F67" s="29"/>
      <c r="G67" s="29"/>
      <c r="H67" s="27"/>
      <c r="I67" s="44"/>
      <c r="J67" s="18"/>
      <c r="K67" s="29"/>
      <c r="L67" s="29"/>
    </row>
    <row r="68" spans="1:15">
      <c r="A68" s="145">
        <f>+A67+1</f>
        <v>33</v>
      </c>
      <c r="B68" s="25"/>
      <c r="C68" s="31" t="s">
        <v>185</v>
      </c>
      <c r="D68" s="34" t="s">
        <v>979</v>
      </c>
      <c r="E68" s="214">
        <f>(E93)/8</f>
        <v>58768.5</v>
      </c>
      <c r="F68" s="37"/>
      <c r="G68" s="37"/>
      <c r="H68" s="161"/>
      <c r="I68" s="215"/>
      <c r="J68" s="214">
        <f>(J93)/8</f>
        <v>0</v>
      </c>
      <c r="K68" s="151"/>
      <c r="L68" s="203"/>
    </row>
    <row r="69" spans="1:15">
      <c r="A69" s="145">
        <f>+A68+1</f>
        <v>34</v>
      </c>
      <c r="B69" s="25"/>
      <c r="C69" s="31" t="s">
        <v>808</v>
      </c>
      <c r="D69" s="215" t="s">
        <v>942</v>
      </c>
      <c r="E69" s="199">
        <f>H194</f>
        <v>0</v>
      </c>
      <c r="F69" s="29"/>
      <c r="G69" s="29" t="s">
        <v>97</v>
      </c>
      <c r="H69" s="161">
        <v>1</v>
      </c>
      <c r="I69" s="44"/>
      <c r="J69" s="18">
        <f>+H69*E69</f>
        <v>0</v>
      </c>
      <c r="K69" s="29" t="s">
        <v>10</v>
      </c>
      <c r="L69" s="203"/>
    </row>
    <row r="70" spans="1:15" ht="15.75" thickBot="1">
      <c r="A70" s="145">
        <f>+A69+1</f>
        <v>35</v>
      </c>
      <c r="B70" s="25"/>
      <c r="C70" s="31" t="s">
        <v>130</v>
      </c>
      <c r="D70" s="215" t="str">
        <f>+'Attachment H'!$B$2&amp;", Page 2, Line "&amp;'Attachment H'!A103</f>
        <v>Attachment H, Page 2, Line 35</v>
      </c>
      <c r="E70" s="200">
        <f>+'4- Rate Base'!H24</f>
        <v>8375.8344388214864</v>
      </c>
      <c r="F70" s="29"/>
      <c r="G70" s="29" t="s">
        <v>37</v>
      </c>
      <c r="H70" s="27">
        <f>+H35</f>
        <v>0</v>
      </c>
      <c r="I70" s="44"/>
      <c r="J70" s="201">
        <f>+H70*E70</f>
        <v>0</v>
      </c>
      <c r="K70" s="29"/>
      <c r="L70" s="203"/>
    </row>
    <row r="71" spans="1:15">
      <c r="A71" s="145">
        <f>+A70+1</f>
        <v>36</v>
      </c>
      <c r="B71" s="25"/>
      <c r="C71" s="31" t="s">
        <v>341</v>
      </c>
      <c r="D71" s="151" t="s">
        <v>677</v>
      </c>
      <c r="E71" s="18">
        <f>SUM(E68:E70)</f>
        <v>67144.33443882149</v>
      </c>
      <c r="F71" s="151"/>
      <c r="G71" s="151"/>
      <c r="H71" s="216"/>
      <c r="I71" s="216"/>
      <c r="J71" s="18">
        <f>J68+J69+J70</f>
        <v>0</v>
      </c>
      <c r="K71" s="151"/>
      <c r="L71" s="151"/>
    </row>
    <row r="72" spans="1:15" ht="15.75" thickBot="1">
      <c r="A72" s="145"/>
      <c r="B72" s="25"/>
      <c r="C72" s="36"/>
      <c r="D72" s="29"/>
      <c r="E72" s="201"/>
      <c r="F72" s="29"/>
      <c r="G72" s="29"/>
      <c r="H72" s="29"/>
      <c r="I72" s="29"/>
      <c r="J72" s="201"/>
      <c r="K72" s="29"/>
      <c r="L72" s="29"/>
    </row>
    <row r="73" spans="1:15" ht="15.75" thickBot="1">
      <c r="A73" s="145">
        <f>+A71+1</f>
        <v>37</v>
      </c>
      <c r="B73" s="25"/>
      <c r="C73" s="31" t="s">
        <v>344</v>
      </c>
      <c r="D73" s="29" t="s">
        <v>343</v>
      </c>
      <c r="E73" s="217">
        <f>+E71+E65+E63+E51</f>
        <v>15888612.918067547</v>
      </c>
      <c r="F73" s="44"/>
      <c r="G73" s="44"/>
      <c r="H73" s="218"/>
      <c r="I73" s="44"/>
      <c r="J73" s="217">
        <f>+J71+J65+J63+J51</f>
        <v>-830782.57899999991</v>
      </c>
      <c r="K73" s="29"/>
      <c r="L73" s="203"/>
    </row>
    <row r="74" spans="1:15" ht="15.75" thickTop="1">
      <c r="A74" s="145"/>
      <c r="B74" s="25"/>
      <c r="C74" s="31"/>
      <c r="D74" s="29"/>
      <c r="E74" s="219"/>
      <c r="F74" s="44"/>
      <c r="G74" s="44"/>
      <c r="H74" s="218"/>
      <c r="I74" s="44"/>
      <c r="J74" s="219"/>
      <c r="K74" s="29"/>
      <c r="L74" s="203"/>
    </row>
    <row r="75" spans="1:15">
      <c r="A75" s="145"/>
      <c r="B75" s="25"/>
      <c r="C75" s="31"/>
      <c r="D75" s="29"/>
      <c r="E75" s="219"/>
      <c r="F75" s="44"/>
      <c r="G75" s="44"/>
      <c r="H75" s="218"/>
      <c r="I75" s="44"/>
      <c r="J75" s="219"/>
      <c r="K75" s="29"/>
      <c r="L75" s="203"/>
    </row>
    <row r="76" spans="1:15" ht="24" customHeight="1">
      <c r="A76" s="145"/>
      <c r="B76" s="25"/>
      <c r="C76" s="31"/>
      <c r="D76" s="29"/>
      <c r="E76" s="29"/>
      <c r="F76" s="29"/>
      <c r="G76" s="29"/>
      <c r="H76" s="29"/>
      <c r="I76" s="29"/>
      <c r="J76" s="29"/>
      <c r="K76" s="29"/>
      <c r="O76" s="220" t="s">
        <v>917</v>
      </c>
    </row>
    <row r="77" spans="1:15">
      <c r="A77" s="145"/>
      <c r="B77" s="25"/>
      <c r="C77" s="31"/>
      <c r="D77" s="29"/>
      <c r="E77" s="29"/>
      <c r="F77" s="29"/>
      <c r="G77" s="29"/>
      <c r="H77" s="29"/>
      <c r="I77" s="29"/>
      <c r="J77" s="29"/>
      <c r="K77" s="29"/>
      <c r="L77" s="220"/>
    </row>
    <row r="78" spans="1:15">
      <c r="A78" s="145"/>
      <c r="B78" s="25"/>
      <c r="C78" s="31" t="s">
        <v>9</v>
      </c>
      <c r="D78" s="29"/>
      <c r="E78" s="32"/>
      <c r="F78" s="29"/>
      <c r="G78" s="752" t="s">
        <v>786</v>
      </c>
      <c r="H78" s="29"/>
      <c r="I78" s="29"/>
      <c r="J78" s="143"/>
      <c r="K78" s="29"/>
      <c r="L78" s="220"/>
    </row>
    <row r="79" spans="1:15">
      <c r="A79" s="145"/>
      <c r="B79" s="25"/>
      <c r="C79" s="31"/>
      <c r="D79" s="29"/>
      <c r="E79" s="32"/>
      <c r="F79" s="29"/>
      <c r="G79" s="752" t="s">
        <v>787</v>
      </c>
      <c r="H79" s="29"/>
      <c r="I79" s="29"/>
      <c r="J79" s="29"/>
      <c r="K79" s="29"/>
      <c r="L79" s="29"/>
    </row>
    <row r="80" spans="1:15">
      <c r="A80" s="145"/>
      <c r="B80" s="25"/>
      <c r="C80" s="36"/>
      <c r="D80" s="29"/>
      <c r="E80" s="32"/>
      <c r="F80" s="29"/>
      <c r="G80" s="752" t="s">
        <v>860</v>
      </c>
      <c r="H80" s="29"/>
      <c r="I80" s="29"/>
      <c r="J80" s="29"/>
      <c r="K80" s="29"/>
      <c r="L80" s="29"/>
    </row>
    <row r="81" spans="1:12">
      <c r="A81" s="685"/>
      <c r="B81" s="25"/>
      <c r="C81" s="685"/>
      <c r="D81" s="685"/>
      <c r="E81" s="685"/>
      <c r="F81" s="685"/>
      <c r="G81" s="685"/>
      <c r="H81" s="685"/>
      <c r="I81" s="685"/>
      <c r="J81" s="685"/>
      <c r="K81" s="685"/>
      <c r="L81" s="685"/>
    </row>
    <row r="82" spans="1:12">
      <c r="A82" s="145"/>
      <c r="B82" s="25"/>
      <c r="C82" s="155" t="s">
        <v>11</v>
      </c>
      <c r="D82" s="155" t="s">
        <v>12</v>
      </c>
      <c r="E82" s="155" t="s">
        <v>13</v>
      </c>
      <c r="F82" s="29" t="s">
        <v>10</v>
      </c>
      <c r="G82" s="29"/>
      <c r="H82" s="154" t="s">
        <v>14</v>
      </c>
      <c r="I82" s="29"/>
      <c r="J82" s="154" t="s">
        <v>15</v>
      </c>
      <c r="K82" s="29"/>
      <c r="L82" s="29"/>
    </row>
    <row r="83" spans="1:12">
      <c r="A83" s="145" t="s">
        <v>16</v>
      </c>
      <c r="B83" s="25"/>
      <c r="C83" s="31"/>
      <c r="D83" s="194"/>
      <c r="E83" s="29"/>
      <c r="F83" s="29"/>
      <c r="G83" s="29"/>
      <c r="H83" s="145"/>
      <c r="I83" s="29"/>
      <c r="J83" s="195" t="s">
        <v>822</v>
      </c>
      <c r="K83" s="29"/>
      <c r="L83" s="195"/>
    </row>
    <row r="84" spans="1:12" ht="15.75" thickBot="1">
      <c r="A84" s="33" t="s">
        <v>18</v>
      </c>
      <c r="B84" s="25"/>
      <c r="C84" s="31"/>
      <c r="D84" s="196" t="s">
        <v>301</v>
      </c>
      <c r="E84" s="195" t="s">
        <v>27</v>
      </c>
      <c r="F84" s="197"/>
      <c r="G84" s="195" t="s">
        <v>28</v>
      </c>
      <c r="H84" s="36"/>
      <c r="I84" s="197"/>
      <c r="J84" s="145" t="s">
        <v>29</v>
      </c>
      <c r="K84" s="29"/>
      <c r="L84" s="195"/>
    </row>
    <row r="85" spans="1:12">
      <c r="A85" s="145"/>
      <c r="B85" s="25"/>
      <c r="C85" s="31" t="s">
        <v>7</v>
      </c>
      <c r="D85" s="29"/>
      <c r="E85" s="29"/>
      <c r="F85" s="29"/>
      <c r="G85" s="29"/>
      <c r="H85" s="29"/>
      <c r="I85" s="29"/>
      <c r="J85" s="29"/>
      <c r="K85" s="29"/>
      <c r="L85" s="29"/>
    </row>
    <row r="86" spans="1:12">
      <c r="A86" s="145">
        <v>1</v>
      </c>
      <c r="B86" s="25"/>
      <c r="C86" s="31" t="s">
        <v>793</v>
      </c>
      <c r="D86" s="488" t="s">
        <v>930</v>
      </c>
      <c r="E86" s="199"/>
      <c r="F86" s="29"/>
      <c r="G86" s="29" t="s">
        <v>97</v>
      </c>
      <c r="H86" s="161">
        <v>1</v>
      </c>
      <c r="I86" s="44"/>
      <c r="J86" s="18">
        <f t="shared" ref="J86:J92" si="5">+H86*E86</f>
        <v>0</v>
      </c>
      <c r="K86" s="151"/>
      <c r="L86" s="29"/>
    </row>
    <row r="87" spans="1:12">
      <c r="A87" s="168">
        <f>+A86+1</f>
        <v>2</v>
      </c>
      <c r="B87" s="25"/>
      <c r="C87" s="31" t="s">
        <v>40</v>
      </c>
      <c r="D87" s="44" t="str">
        <f>+'Attachment H'!$B$2&amp;", Page 3, Line "&amp;'Attachment H'!A122</f>
        <v>Attachment H, Page 3, Line 4</v>
      </c>
      <c r="E87" s="214">
        <f>+'Attachment H'!D122</f>
        <v>470148</v>
      </c>
      <c r="F87" s="29"/>
      <c r="G87" s="29" t="s">
        <v>32</v>
      </c>
      <c r="H87" s="27">
        <f>+H41</f>
        <v>0</v>
      </c>
      <c r="I87" s="44"/>
      <c r="J87" s="18">
        <f t="shared" si="5"/>
        <v>0</v>
      </c>
      <c r="K87" s="29"/>
      <c r="L87" s="29" t="s">
        <v>10</v>
      </c>
    </row>
    <row r="88" spans="1:12">
      <c r="A88" s="168">
        <f t="shared" ref="A88:A128" si="6">+A87+1</f>
        <v>3</v>
      </c>
      <c r="B88" s="25"/>
      <c r="C88" s="31" t="s">
        <v>187</v>
      </c>
      <c r="D88" s="44" t="str">
        <f>+'Attachment H'!$B$2&amp;", Page 3, Line "&amp;'Attachment H'!A123</f>
        <v>Attachment H, Page 3, Line 5</v>
      </c>
      <c r="E88" s="214">
        <f>+'Attachment H'!D123</f>
        <v>0</v>
      </c>
      <c r="F88" s="29"/>
      <c r="G88" s="29" t="s">
        <v>32</v>
      </c>
      <c r="H88" s="27">
        <f>+H87</f>
        <v>0</v>
      </c>
      <c r="I88" s="44"/>
      <c r="J88" s="18">
        <f t="shared" si="5"/>
        <v>0</v>
      </c>
      <c r="K88" s="29"/>
      <c r="L88" s="29"/>
    </row>
    <row r="89" spans="1:12">
      <c r="A89" s="168">
        <f t="shared" si="6"/>
        <v>4</v>
      </c>
      <c r="B89" s="25"/>
      <c r="C89" s="40" t="s">
        <v>323</v>
      </c>
      <c r="D89" s="44" t="str">
        <f>+'Attachment H'!$B$2&amp;", Page 3, Line "&amp;'Attachment H'!A124</f>
        <v>Attachment H, Page 3, Line 6</v>
      </c>
      <c r="E89" s="214">
        <f>+'Attachment H'!D124</f>
        <v>0</v>
      </c>
      <c r="F89" s="29"/>
      <c r="G89" s="29" t="s">
        <v>32</v>
      </c>
      <c r="H89" s="27">
        <f>+H88</f>
        <v>0</v>
      </c>
      <c r="I89" s="44"/>
      <c r="J89" s="18">
        <f t="shared" si="5"/>
        <v>0</v>
      </c>
      <c r="K89" s="29"/>
      <c r="L89" s="29"/>
    </row>
    <row r="90" spans="1:12">
      <c r="A90" s="168">
        <f t="shared" si="6"/>
        <v>5</v>
      </c>
      <c r="B90" s="25"/>
      <c r="C90" s="40" t="s">
        <v>310</v>
      </c>
      <c r="D90" s="44" t="str">
        <f>+'Attachment H'!$B$2&amp;", Page 3, Line "&amp;'Attachment H'!A125</f>
        <v>Attachment H, Page 3, Line 6a</v>
      </c>
      <c r="E90" s="214">
        <f>+'Attachment H'!D125</f>
        <v>0</v>
      </c>
      <c r="F90" s="126"/>
      <c r="G90" s="29" t="s">
        <v>32</v>
      </c>
      <c r="H90" s="27">
        <f>+H89</f>
        <v>0</v>
      </c>
      <c r="I90" s="44"/>
      <c r="J90" s="18">
        <f t="shared" si="5"/>
        <v>0</v>
      </c>
      <c r="K90" s="126"/>
      <c r="L90" s="126"/>
    </row>
    <row r="91" spans="1:12">
      <c r="A91" s="168">
        <f>+A90+1</f>
        <v>6</v>
      </c>
      <c r="B91" s="25"/>
      <c r="C91" s="40" t="s">
        <v>312</v>
      </c>
      <c r="D91" s="44" t="str">
        <f>+'Attachment H'!$B$2&amp;", Page 3, Line "&amp;'Attachment H'!A127</f>
        <v>Attachment H, Page 3, Line 7a</v>
      </c>
      <c r="E91" s="214">
        <f>+'Attachment H'!D127</f>
        <v>0</v>
      </c>
      <c r="F91" s="126"/>
      <c r="G91" s="29" t="s">
        <v>32</v>
      </c>
      <c r="H91" s="27">
        <f>+H90</f>
        <v>0</v>
      </c>
      <c r="I91" s="44"/>
      <c r="J91" s="18">
        <f t="shared" si="5"/>
        <v>0</v>
      </c>
      <c r="K91" s="126"/>
      <c r="L91" s="126"/>
    </row>
    <row r="92" spans="1:12">
      <c r="A92" s="168">
        <f t="shared" si="6"/>
        <v>7</v>
      </c>
      <c r="B92" s="25"/>
      <c r="C92" s="31" t="s">
        <v>422</v>
      </c>
      <c r="D92" s="44" t="str">
        <f>+'Attachment H'!$B$2&amp;", Page 3, Line "&amp;'Attachment H'!A128</f>
        <v>Attachment H, Page 3, Line 8</v>
      </c>
      <c r="E92" s="214">
        <f>+'Attachment H'!D128</f>
        <v>0</v>
      </c>
      <c r="F92" s="29"/>
      <c r="G92" s="29" t="s">
        <v>183</v>
      </c>
      <c r="H92" s="27">
        <f>+H42</f>
        <v>0</v>
      </c>
      <c r="I92" s="44"/>
      <c r="J92" s="18">
        <f t="shared" si="5"/>
        <v>0</v>
      </c>
      <c r="K92" s="29"/>
      <c r="L92" s="29"/>
    </row>
    <row r="93" spans="1:12">
      <c r="A93" s="168">
        <f t="shared" si="6"/>
        <v>8</v>
      </c>
      <c r="B93" s="25"/>
      <c r="C93" s="227" t="s">
        <v>345</v>
      </c>
      <c r="D93" s="127" t="s">
        <v>810</v>
      </c>
      <c r="E93" s="18">
        <f>+E86+E87-E88-E89-E90+E91+E92</f>
        <v>470148</v>
      </c>
      <c r="F93" s="18"/>
      <c r="G93" s="18"/>
      <c r="H93" s="18"/>
      <c r="I93" s="18"/>
      <c r="J93" s="18">
        <f>+J86+J87-J88-J89-J90+J91+J92</f>
        <v>0</v>
      </c>
      <c r="K93" s="29"/>
      <c r="L93" s="29"/>
    </row>
    <row r="94" spans="1:12">
      <c r="A94" s="168"/>
      <c r="B94" s="25"/>
      <c r="C94" s="36"/>
      <c r="D94" s="29"/>
      <c r="E94" s="18"/>
      <c r="F94" s="18"/>
      <c r="G94" s="18"/>
      <c r="H94" s="18"/>
      <c r="I94" s="18"/>
      <c r="J94" s="18"/>
      <c r="K94" s="29"/>
      <c r="L94" s="29"/>
    </row>
    <row r="95" spans="1:12">
      <c r="A95" s="168">
        <f>+A93+1</f>
        <v>9</v>
      </c>
      <c r="B95" s="25"/>
      <c r="C95" s="31" t="s">
        <v>813</v>
      </c>
      <c r="D95" s="29"/>
      <c r="E95" s="18"/>
      <c r="F95" s="18"/>
      <c r="G95" s="214"/>
      <c r="H95" s="214"/>
      <c r="I95" s="18"/>
      <c r="J95" s="18"/>
      <c r="K95" s="29"/>
      <c r="L95" s="29"/>
    </row>
    <row r="96" spans="1:12">
      <c r="A96" s="168">
        <f t="shared" si="6"/>
        <v>10</v>
      </c>
      <c r="B96" s="25"/>
      <c r="C96" s="40" t="s">
        <v>793</v>
      </c>
      <c r="D96" s="703" t="s">
        <v>812</v>
      </c>
      <c r="E96" s="199"/>
      <c r="F96" s="18"/>
      <c r="G96" s="37" t="s">
        <v>1073</v>
      </c>
      <c r="H96" s="949">
        <f>+H65</f>
        <v>1</v>
      </c>
      <c r="I96" s="18"/>
      <c r="J96" s="18">
        <f>+H96*E96</f>
        <v>0</v>
      </c>
      <c r="K96" s="29"/>
      <c r="L96" s="203"/>
    </row>
    <row r="97" spans="1:12">
      <c r="A97" s="168">
        <f t="shared" si="6"/>
        <v>11</v>
      </c>
      <c r="B97" s="25"/>
      <c r="C97" s="228" t="s">
        <v>125</v>
      </c>
      <c r="D97" s="215" t="str">
        <f>+'Attachment H'!$B$2&amp;", Page 3, Line "&amp;'Attachment H'!A138</f>
        <v>Attachment H, Page 3, Line 17</v>
      </c>
      <c r="E97" s="214">
        <f>+'Attachment H'!D138</f>
        <v>14386.771081336952</v>
      </c>
      <c r="F97" s="18"/>
      <c r="G97" s="214" t="s">
        <v>32</v>
      </c>
      <c r="H97" s="214">
        <f>+H87</f>
        <v>0</v>
      </c>
      <c r="I97" s="18"/>
      <c r="J97" s="18">
        <f>+H97*E97</f>
        <v>0</v>
      </c>
      <c r="K97" s="29"/>
      <c r="L97" s="203"/>
    </row>
    <row r="98" spans="1:12">
      <c r="A98" s="168">
        <f t="shared" si="6"/>
        <v>12</v>
      </c>
      <c r="B98" s="25"/>
      <c r="C98" s="31" t="s">
        <v>422</v>
      </c>
      <c r="D98" s="215" t="str">
        <f>+'Attachment H'!$B$2&amp;", Page 3, Line "&amp;'Attachment H'!A139</f>
        <v>Attachment H, Page 3, Line 18</v>
      </c>
      <c r="E98" s="214">
        <f>+'Attachment H'!D139</f>
        <v>0</v>
      </c>
      <c r="F98" s="42"/>
      <c r="G98" s="751" t="s">
        <v>183</v>
      </c>
      <c r="H98" s="751">
        <f>+H92</f>
        <v>0</v>
      </c>
      <c r="I98" s="42"/>
      <c r="J98" s="42">
        <f>+H98*E98</f>
        <v>0</v>
      </c>
      <c r="K98" s="29"/>
      <c r="L98" s="203"/>
    </row>
    <row r="99" spans="1:12">
      <c r="A99" s="168">
        <f t="shared" si="6"/>
        <v>13</v>
      </c>
      <c r="B99" s="25"/>
      <c r="C99" s="31" t="s">
        <v>325</v>
      </c>
      <c r="D99" s="29" t="s">
        <v>811</v>
      </c>
      <c r="E99" s="18">
        <f>SUM(E96:E98)</f>
        <v>14386.771081336952</v>
      </c>
      <c r="F99" s="18"/>
      <c r="G99" s="214"/>
      <c r="H99" s="214"/>
      <c r="I99" s="18"/>
      <c r="J99" s="18">
        <f>SUM(J96:J98)</f>
        <v>0</v>
      </c>
      <c r="K99" s="29"/>
      <c r="L99" s="29"/>
    </row>
    <row r="100" spans="1:12">
      <c r="A100" s="168"/>
      <c r="B100" s="25"/>
      <c r="C100" s="31"/>
      <c r="D100" s="29"/>
      <c r="E100" s="18"/>
      <c r="F100" s="18"/>
      <c r="G100" s="214"/>
      <c r="H100" s="214"/>
      <c r="I100" s="18"/>
      <c r="J100" s="18"/>
      <c r="K100" s="29"/>
      <c r="L100" s="29"/>
    </row>
    <row r="101" spans="1:12">
      <c r="A101" s="168">
        <f>+A99+1</f>
        <v>14</v>
      </c>
      <c r="B101" s="25"/>
      <c r="C101" s="31" t="s">
        <v>326</v>
      </c>
      <c r="D101" s="34"/>
      <c r="E101" s="18"/>
      <c r="F101" s="18"/>
      <c r="G101" s="214"/>
      <c r="H101" s="214"/>
      <c r="I101" s="18"/>
      <c r="J101" s="18"/>
      <c r="K101" s="29"/>
      <c r="L101" s="29"/>
    </row>
    <row r="102" spans="1:12">
      <c r="A102" s="168">
        <f t="shared" si="6"/>
        <v>15</v>
      </c>
      <c r="B102" s="25"/>
      <c r="C102" s="31" t="s">
        <v>42</v>
      </c>
      <c r="D102" s="36"/>
      <c r="E102" s="18"/>
      <c r="F102" s="18"/>
      <c r="G102" s="214"/>
      <c r="H102" s="214"/>
      <c r="I102" s="18"/>
      <c r="J102" s="18"/>
      <c r="K102" s="29"/>
      <c r="L102" s="203"/>
    </row>
    <row r="103" spans="1:12">
      <c r="A103" s="168">
        <f t="shared" si="6"/>
        <v>16</v>
      </c>
      <c r="B103" s="25"/>
      <c r="C103" s="31" t="s">
        <v>43</v>
      </c>
      <c r="D103" s="215" t="str">
        <f>+'Attachment H'!$B$2&amp;", Page 3, Line "&amp;'Attachment H'!A145</f>
        <v>Attachment H, Page 3, Line 23</v>
      </c>
      <c r="E103" s="214">
        <f>+'Attachment H'!D145</f>
        <v>0</v>
      </c>
      <c r="F103" s="18"/>
      <c r="G103" s="214" t="s">
        <v>32</v>
      </c>
      <c r="H103" s="214">
        <f>+H97</f>
        <v>0</v>
      </c>
      <c r="I103" s="18"/>
      <c r="J103" s="18">
        <f>+H103*E103</f>
        <v>0</v>
      </c>
      <c r="K103" s="29"/>
      <c r="L103" s="203"/>
    </row>
    <row r="104" spans="1:12">
      <c r="A104" s="168">
        <f t="shared" si="6"/>
        <v>17</v>
      </c>
      <c r="B104" s="25"/>
      <c r="C104" s="31" t="s">
        <v>44</v>
      </c>
      <c r="D104" s="215" t="str">
        <f>+'Attachment H'!$B$2&amp;", Page 3, Line "&amp;'Attachment H'!A146</f>
        <v>Attachment H, Page 3, Line 24</v>
      </c>
      <c r="E104" s="214">
        <f>+'Attachment H'!D146</f>
        <v>0</v>
      </c>
      <c r="F104" s="18"/>
      <c r="G104" s="214" t="s">
        <v>32</v>
      </c>
      <c r="H104" s="214">
        <f>+H103</f>
        <v>0</v>
      </c>
      <c r="I104" s="18"/>
      <c r="J104" s="18">
        <f>+H104*E104</f>
        <v>0</v>
      </c>
      <c r="K104" s="29"/>
      <c r="L104" s="203"/>
    </row>
    <row r="105" spans="1:12">
      <c r="A105" s="168">
        <f t="shared" si="6"/>
        <v>18</v>
      </c>
      <c r="B105" s="25"/>
      <c r="C105" s="31" t="s">
        <v>45</v>
      </c>
      <c r="D105" s="29" t="s">
        <v>10</v>
      </c>
      <c r="E105" s="214"/>
      <c r="F105" s="18"/>
      <c r="G105" s="214"/>
      <c r="H105" s="214"/>
      <c r="I105" s="18"/>
      <c r="J105" s="18"/>
      <c r="K105" s="29"/>
      <c r="L105" s="203"/>
    </row>
    <row r="106" spans="1:12">
      <c r="A106" s="168">
        <f t="shared" si="6"/>
        <v>19</v>
      </c>
      <c r="B106" s="25"/>
      <c r="C106" s="31" t="s">
        <v>46</v>
      </c>
      <c r="D106" s="215" t="str">
        <f>+'Attachment H'!$B$2&amp;", Page 3, Line "&amp;'Attachment H'!A148</f>
        <v>Attachment H, Page 3, Line 26</v>
      </c>
      <c r="E106" s="214">
        <f>+'Attachment H'!D148</f>
        <v>295185.35208134621</v>
      </c>
      <c r="F106" s="18"/>
      <c r="G106" s="214" t="s">
        <v>37</v>
      </c>
      <c r="H106" s="214">
        <f>+H35</f>
        <v>0</v>
      </c>
      <c r="I106" s="18"/>
      <c r="J106" s="18">
        <f>+H106*E106</f>
        <v>0</v>
      </c>
      <c r="K106" s="29"/>
      <c r="L106" s="203"/>
    </row>
    <row r="107" spans="1:12">
      <c r="A107" s="168">
        <f t="shared" si="6"/>
        <v>20</v>
      </c>
      <c r="B107" s="25"/>
      <c r="C107" s="31" t="s">
        <v>47</v>
      </c>
      <c r="D107" s="215" t="str">
        <f>+'Attachment H'!$B$2&amp;", Page 3, Line "&amp;'Attachment H'!A149</f>
        <v>Attachment H, Page 3, Line 27</v>
      </c>
      <c r="E107" s="214">
        <f>+'Attachment H'!D149</f>
        <v>0</v>
      </c>
      <c r="F107" s="18"/>
      <c r="G107" s="214" t="s">
        <v>30</v>
      </c>
      <c r="H107" s="229">
        <v>0</v>
      </c>
      <c r="I107" s="18"/>
      <c r="J107" s="18">
        <f>+H107*E107</f>
        <v>0</v>
      </c>
      <c r="K107" s="29"/>
      <c r="L107" s="203"/>
    </row>
    <row r="108" spans="1:12">
      <c r="A108" s="168">
        <f t="shared" si="6"/>
        <v>21</v>
      </c>
      <c r="B108" s="25"/>
      <c r="C108" s="31" t="s">
        <v>48</v>
      </c>
      <c r="D108" s="215" t="str">
        <f>+'Attachment H'!$B$2&amp;", Page 3, Line "&amp;'Attachment H'!A150</f>
        <v>Attachment H, Page 3, Line 28</v>
      </c>
      <c r="E108" s="214">
        <f>+'Attachment H'!D150</f>
        <v>0</v>
      </c>
      <c r="F108" s="18"/>
      <c r="G108" s="18" t="s">
        <v>37</v>
      </c>
      <c r="H108" s="18">
        <f>+H106</f>
        <v>0</v>
      </c>
      <c r="I108" s="18"/>
      <c r="J108" s="18">
        <f>+H108*E108</f>
        <v>0</v>
      </c>
      <c r="K108" s="29"/>
      <c r="L108" s="203"/>
    </row>
    <row r="109" spans="1:12" ht="15.75" thickBot="1">
      <c r="A109" s="168">
        <f t="shared" si="6"/>
        <v>22</v>
      </c>
      <c r="B109" s="25"/>
      <c r="C109" s="31" t="s">
        <v>49</v>
      </c>
      <c r="D109" s="215" t="str">
        <f>+'Attachment H'!$B$2&amp;", Page 3, Line "&amp;'Attachment H'!A151</f>
        <v>Attachment H, Page 3, Line 29</v>
      </c>
      <c r="E109" s="214">
        <f>+'Attachment H'!D151</f>
        <v>0</v>
      </c>
      <c r="F109" s="18"/>
      <c r="G109" s="18" t="s">
        <v>37</v>
      </c>
      <c r="H109" s="18">
        <f>+H106</f>
        <v>0</v>
      </c>
      <c r="I109" s="18"/>
      <c r="J109" s="201">
        <f>+H109*E109</f>
        <v>0</v>
      </c>
      <c r="K109" s="29"/>
      <c r="L109" s="203"/>
    </row>
    <row r="110" spans="1:12">
      <c r="A110" s="168">
        <f t="shared" si="6"/>
        <v>23</v>
      </c>
      <c r="B110" s="25"/>
      <c r="C110" s="31" t="s">
        <v>328</v>
      </c>
      <c r="D110" s="29" t="s">
        <v>814</v>
      </c>
      <c r="E110" s="18">
        <f>SUM(E103:E109)</f>
        <v>295185.35208134621</v>
      </c>
      <c r="F110" s="18"/>
      <c r="G110" s="18"/>
      <c r="H110" s="18"/>
      <c r="I110" s="18"/>
      <c r="J110" s="18">
        <f>SUM(J103:J109)</f>
        <v>0</v>
      </c>
      <c r="K110" s="29"/>
      <c r="L110" s="29"/>
    </row>
    <row r="111" spans="1:12">
      <c r="A111" s="168"/>
      <c r="B111" s="25"/>
      <c r="C111" s="31"/>
      <c r="D111" s="29"/>
      <c r="E111" s="29"/>
      <c r="F111" s="29"/>
      <c r="G111" s="29"/>
      <c r="H111" s="164"/>
      <c r="I111" s="29"/>
      <c r="J111" s="29"/>
      <c r="K111" s="29"/>
      <c r="L111" s="29"/>
    </row>
    <row r="112" spans="1:12">
      <c r="A112" s="168">
        <f>+A110+1</f>
        <v>24</v>
      </c>
      <c r="B112" s="25"/>
      <c r="C112" s="31" t="s">
        <v>50</v>
      </c>
      <c r="D112" s="215"/>
      <c r="E112" s="29"/>
      <c r="F112" s="29"/>
      <c r="G112" s="36"/>
      <c r="H112" s="38"/>
      <c r="I112" s="29"/>
      <c r="J112" s="36"/>
      <c r="K112" s="29"/>
      <c r="L112" s="36"/>
    </row>
    <row r="113" spans="1:12">
      <c r="A113" s="168">
        <f t="shared" si="6"/>
        <v>25</v>
      </c>
      <c r="B113" s="25"/>
      <c r="C113" s="39" t="s">
        <v>934</v>
      </c>
      <c r="D113" s="215" t="str">
        <f>+'Attachment H'!$B$2&amp;", Page 3, Line "&amp;'Attachment H'!A155</f>
        <v>Attachment H, Page 3, Line 32</v>
      </c>
      <c r="E113" s="224">
        <f>+'Attachment H'!D155</f>
        <v>0.24417935000000002</v>
      </c>
      <c r="F113" s="29"/>
      <c r="G113" s="36"/>
      <c r="H113" s="38"/>
      <c r="I113" s="29"/>
      <c r="J113" s="36"/>
      <c r="K113" s="29"/>
      <c r="L113" s="36"/>
    </row>
    <row r="114" spans="1:12">
      <c r="A114" s="168">
        <f t="shared" si="6"/>
        <v>26</v>
      </c>
      <c r="B114" s="25"/>
      <c r="C114" s="36" t="s">
        <v>51</v>
      </c>
      <c r="D114" s="215" t="str">
        <f>+'Attachment H'!$B$2&amp;", Page 3, Line "&amp;'Attachment H'!A156</f>
        <v>Attachment H, Page 3, Line 33</v>
      </c>
      <c r="E114" s="224">
        <f>+'Attachment H'!D156</f>
        <v>0.2153605810564212</v>
      </c>
      <c r="F114" s="29"/>
      <c r="G114" s="36"/>
      <c r="H114" s="38"/>
      <c r="I114" s="29"/>
      <c r="J114" s="36"/>
      <c r="K114" s="29"/>
      <c r="L114" s="36"/>
    </row>
    <row r="115" spans="1:12">
      <c r="A115" s="168">
        <f t="shared" si="6"/>
        <v>27</v>
      </c>
      <c r="B115" s="25"/>
      <c r="C115" s="40" t="s">
        <v>368</v>
      </c>
      <c r="D115" s="215" t="str">
        <f>+'Attachment H'!$B$2&amp;", Page 3, Line "&amp;'Attachment H'!A157</f>
        <v>Attachment H, Page 3, Line 34</v>
      </c>
      <c r="E115" s="29"/>
      <c r="F115" s="29"/>
      <c r="G115" s="36"/>
      <c r="H115" s="38"/>
      <c r="I115" s="29"/>
      <c r="J115" s="36"/>
      <c r="K115" s="29"/>
      <c r="L115" s="36"/>
    </row>
    <row r="116" spans="1:12">
      <c r="A116" s="168">
        <f t="shared" si="6"/>
        <v>28</v>
      </c>
      <c r="B116" s="25"/>
      <c r="C116" s="40"/>
      <c r="D116" s="682"/>
      <c r="E116" s="224"/>
      <c r="F116" s="29"/>
      <c r="G116" s="36"/>
      <c r="H116" s="38"/>
      <c r="I116" s="29"/>
      <c r="J116" s="36"/>
      <c r="K116" s="29"/>
      <c r="L116" s="36"/>
    </row>
    <row r="117" spans="1:12">
      <c r="A117" s="168">
        <f t="shared" si="6"/>
        <v>29</v>
      </c>
      <c r="B117" s="25"/>
      <c r="C117" s="41" t="str">
        <f>"      1 / (1 - T) =      (T from line "&amp;A113&amp;")"</f>
        <v xml:space="preserve">      1 / (1 - T) =      (T from line 25)</v>
      </c>
      <c r="D117" s="37"/>
      <c r="E117" s="224">
        <f>+'Attachment H'!D159</f>
        <v>1.3230652007192447</v>
      </c>
      <c r="F117" s="29"/>
      <c r="G117" s="36"/>
      <c r="H117" s="38"/>
      <c r="I117" s="29"/>
      <c r="J117" s="18"/>
      <c r="K117" s="29"/>
      <c r="L117" s="36"/>
    </row>
    <row r="118" spans="1:12">
      <c r="A118" s="168">
        <f t="shared" si="6"/>
        <v>30</v>
      </c>
      <c r="B118" s="25"/>
      <c r="C118" s="40" t="s">
        <v>363</v>
      </c>
      <c r="D118" s="215" t="str">
        <f>+'Attachment H'!$B$2&amp;", Page 3, Line "&amp;'Attachment H'!A160</f>
        <v>Attachment H, Page 3, Line 37</v>
      </c>
      <c r="E118" s="453">
        <f>+'Attachment H'!D160</f>
        <v>0</v>
      </c>
      <c r="F118" s="29"/>
      <c r="G118" s="36"/>
      <c r="H118" s="38"/>
      <c r="I118" s="29"/>
      <c r="J118" s="18"/>
      <c r="K118" s="29"/>
      <c r="L118" s="36"/>
    </row>
    <row r="119" spans="1:12">
      <c r="A119" s="168">
        <f t="shared" si="6"/>
        <v>31</v>
      </c>
      <c r="B119" s="25"/>
      <c r="C119" s="40" t="s">
        <v>982</v>
      </c>
      <c r="D119" s="215" t="str">
        <f>+'Attachment H'!$B$2&amp;", Page 3, Line "&amp;'Attachment H'!A161</f>
        <v>Attachment H, Page 3, Line 38</v>
      </c>
      <c r="E119" s="443">
        <f>+'Attachment H'!D161</f>
        <v>0</v>
      </c>
      <c r="F119" s="29"/>
      <c r="G119" s="36"/>
      <c r="H119" s="42"/>
      <c r="I119" s="29"/>
      <c r="J119" s="18"/>
      <c r="K119" s="29"/>
      <c r="L119" s="36"/>
    </row>
    <row r="120" spans="1:12">
      <c r="A120" s="168">
        <f t="shared" si="6"/>
        <v>32</v>
      </c>
      <c r="B120" s="25"/>
      <c r="C120" s="40" t="s">
        <v>469</v>
      </c>
      <c r="D120" s="215" t="str">
        <f>+'Attachment H'!$B$2&amp;", Page 3, Line "&amp;'Attachment H'!A162</f>
        <v>Attachment H, Page 3, Line 39</v>
      </c>
      <c r="E120" s="443">
        <f>+'Attachment H'!D162</f>
        <v>-41464.106813053811</v>
      </c>
      <c r="F120" s="29"/>
      <c r="G120" s="36"/>
      <c r="H120" s="38"/>
      <c r="I120" s="29"/>
      <c r="J120" s="18"/>
      <c r="K120" s="29"/>
      <c r="L120" s="36"/>
    </row>
    <row r="121" spans="1:12">
      <c r="A121" s="168">
        <f t="shared" si="6"/>
        <v>33</v>
      </c>
      <c r="B121" s="25"/>
      <c r="C121" s="41" t="s">
        <v>364</v>
      </c>
      <c r="D121" s="43" t="s">
        <v>1126</v>
      </c>
      <c r="E121" s="443">
        <f>+E114*E128</f>
        <v>317222.97955029912</v>
      </c>
      <c r="F121" s="44"/>
      <c r="G121" s="44" t="s">
        <v>30</v>
      </c>
      <c r="H121" s="45"/>
      <c r="I121" s="44"/>
      <c r="J121" s="443">
        <f>+E114*E116*J128</f>
        <v>0</v>
      </c>
      <c r="K121" s="29"/>
      <c r="L121" s="163" t="s">
        <v>10</v>
      </c>
    </row>
    <row r="122" spans="1:12">
      <c r="A122" s="168">
        <f t="shared" si="6"/>
        <v>34</v>
      </c>
      <c r="B122" s="25"/>
      <c r="C122" s="34" t="s">
        <v>365</v>
      </c>
      <c r="D122" s="43" t="s">
        <v>815</v>
      </c>
      <c r="E122" s="443">
        <f>+E$117*E118</f>
        <v>0</v>
      </c>
      <c r="F122" s="44"/>
      <c r="G122" s="46" t="s">
        <v>36</v>
      </c>
      <c r="H122" s="27">
        <f>H51</f>
        <v>0</v>
      </c>
      <c r="I122" s="44"/>
      <c r="J122" s="443">
        <f>+H122*E122</f>
        <v>0</v>
      </c>
      <c r="K122" s="29"/>
      <c r="L122" s="163"/>
    </row>
    <row r="123" spans="1:12">
      <c r="A123" s="168">
        <f t="shared" si="6"/>
        <v>35</v>
      </c>
      <c r="B123" s="25"/>
      <c r="C123" s="34" t="s">
        <v>984</v>
      </c>
      <c r="D123" s="43" t="s">
        <v>816</v>
      </c>
      <c r="E123" s="443">
        <f>+E$117*E119</f>
        <v>0</v>
      </c>
      <c r="F123" s="44"/>
      <c r="G123" s="46" t="s">
        <v>36</v>
      </c>
      <c r="H123" s="27">
        <f>H122</f>
        <v>0</v>
      </c>
      <c r="I123" s="44"/>
      <c r="J123" s="443">
        <f>+H123*E123</f>
        <v>0</v>
      </c>
      <c r="K123" s="29"/>
      <c r="L123" s="163"/>
    </row>
    <row r="124" spans="1:12" ht="15.75" thickBot="1">
      <c r="A124" s="168">
        <f t="shared" si="6"/>
        <v>36</v>
      </c>
      <c r="B124" s="25"/>
      <c r="C124" s="34" t="s">
        <v>188</v>
      </c>
      <c r="D124" s="43" t="s">
        <v>817</v>
      </c>
      <c r="E124" s="443">
        <f>E120*E117</f>
        <v>-54859.716803257244</v>
      </c>
      <c r="F124" s="44"/>
      <c r="G124" s="46" t="s">
        <v>36</v>
      </c>
      <c r="H124" s="27">
        <f>H123</f>
        <v>0</v>
      </c>
      <c r="I124" s="44"/>
      <c r="J124" s="444">
        <f>+H124*E124</f>
        <v>0</v>
      </c>
      <c r="K124" s="29"/>
      <c r="L124" s="163"/>
    </row>
    <row r="125" spans="1:12">
      <c r="A125" s="168">
        <f t="shared" si="6"/>
        <v>37</v>
      </c>
      <c r="B125" s="25"/>
      <c r="C125" s="48" t="s">
        <v>366</v>
      </c>
      <c r="D125" s="34" t="s">
        <v>818</v>
      </c>
      <c r="E125" s="443">
        <f>SUM(E121:E124)</f>
        <v>262363.26274704188</v>
      </c>
      <c r="F125" s="44"/>
      <c r="G125" s="44" t="s">
        <v>10</v>
      </c>
      <c r="H125" s="45" t="s">
        <v>10</v>
      </c>
      <c r="I125" s="44"/>
      <c r="J125" s="229">
        <f>SUM(J121:J124)</f>
        <v>0</v>
      </c>
      <c r="K125" s="29"/>
      <c r="L125" s="29"/>
    </row>
    <row r="126" spans="1:12">
      <c r="A126" s="168"/>
      <c r="B126" s="25"/>
      <c r="C126" s="36"/>
      <c r="D126" s="230"/>
      <c r="E126" s="18"/>
      <c r="F126" s="29"/>
      <c r="G126" s="29"/>
      <c r="H126" s="164"/>
      <c r="I126" s="29"/>
      <c r="J126" s="18"/>
      <c r="K126" s="29"/>
      <c r="L126" s="29"/>
    </row>
    <row r="127" spans="1:12">
      <c r="A127" s="168">
        <f>+A125+1</f>
        <v>38</v>
      </c>
      <c r="B127" s="25"/>
      <c r="C127" s="31" t="s">
        <v>53</v>
      </c>
      <c r="D127" s="682"/>
      <c r="E127" s="682"/>
      <c r="F127" s="682"/>
      <c r="G127" s="682"/>
      <c r="H127" s="682"/>
      <c r="I127" s="682"/>
      <c r="J127" s="682"/>
      <c r="K127" s="29"/>
      <c r="L127" s="36"/>
    </row>
    <row r="128" spans="1:12">
      <c r="A128" s="168">
        <f t="shared" si="6"/>
        <v>39</v>
      </c>
      <c r="B128" s="25"/>
      <c r="C128" s="232" t="s">
        <v>487</v>
      </c>
      <c r="D128" s="39" t="s">
        <v>980</v>
      </c>
      <c r="E128" s="18">
        <f>+$J164*E73</f>
        <v>1472985.3439018698</v>
      </c>
      <c r="F128" s="44"/>
      <c r="G128" s="44" t="s">
        <v>30</v>
      </c>
      <c r="H128" s="231"/>
      <c r="I128" s="44"/>
      <c r="J128" s="18">
        <f>+$J164*J73</f>
        <v>-77019.345184276375</v>
      </c>
      <c r="K128" s="682"/>
      <c r="L128" s="203"/>
    </row>
    <row r="129" spans="1:15">
      <c r="A129" s="168"/>
      <c r="B129" s="25"/>
      <c r="C129" s="31"/>
      <c r="D129" s="36"/>
      <c r="E129" s="42"/>
      <c r="F129" s="44"/>
      <c r="G129" s="44"/>
      <c r="H129" s="231"/>
      <c r="I129" s="44"/>
      <c r="J129" s="42"/>
      <c r="K129" s="29"/>
      <c r="L129" s="203"/>
    </row>
    <row r="130" spans="1:15" ht="15.75" thickBot="1">
      <c r="A130" s="168">
        <f>+A128+1</f>
        <v>40</v>
      </c>
      <c r="B130" s="25"/>
      <c r="C130" s="31" t="s">
        <v>371</v>
      </c>
      <c r="D130" s="29" t="s">
        <v>981</v>
      </c>
      <c r="E130" s="233">
        <f>+E128+E125+E110+E99+E93</f>
        <v>2515068.7298115948</v>
      </c>
      <c r="F130" s="44"/>
      <c r="G130" s="44"/>
      <c r="H130" s="219"/>
      <c r="I130" s="44"/>
      <c r="J130" s="233">
        <f>+J128+J125+J110+J99+J93</f>
        <v>-77019.345184276375</v>
      </c>
      <c r="K130" s="151"/>
      <c r="L130" s="151"/>
    </row>
    <row r="131" spans="1:15" ht="15.75" thickTop="1">
      <c r="A131" s="168"/>
      <c r="B131" s="25"/>
      <c r="C131" s="31"/>
      <c r="D131" s="29"/>
      <c r="E131" s="219"/>
      <c r="F131" s="44"/>
      <c r="G131" s="44"/>
      <c r="H131" s="219"/>
      <c r="I131" s="44"/>
      <c r="J131" s="42"/>
      <c r="K131" s="151"/>
      <c r="L131" s="151"/>
    </row>
    <row r="132" spans="1:15">
      <c r="A132" s="168"/>
      <c r="B132" s="25"/>
      <c r="C132" s="234"/>
      <c r="D132" s="44"/>
      <c r="E132" s="235"/>
      <c r="F132" s="235"/>
      <c r="G132" s="235"/>
      <c r="H132" s="235"/>
      <c r="I132" s="235"/>
      <c r="J132" s="235"/>
      <c r="K132" s="151"/>
      <c r="L132" s="151"/>
    </row>
    <row r="133" spans="1:15">
      <c r="A133" s="145"/>
      <c r="B133" s="25"/>
      <c r="C133" s="36"/>
      <c r="D133" s="36"/>
      <c r="E133" s="36"/>
      <c r="F133" s="36"/>
      <c r="G133" s="36"/>
      <c r="H133" s="36"/>
      <c r="I133" s="36"/>
      <c r="J133" s="36"/>
      <c r="K133" s="29"/>
      <c r="O133" s="220" t="s">
        <v>918</v>
      </c>
    </row>
    <row r="134" spans="1:15">
      <c r="A134" s="145"/>
      <c r="B134" s="25"/>
      <c r="C134" s="36"/>
      <c r="D134" s="36"/>
      <c r="E134" s="36"/>
      <c r="F134" s="36"/>
      <c r="G134" s="36"/>
      <c r="H134" s="36"/>
      <c r="I134" s="36"/>
      <c r="J134" s="36"/>
      <c r="K134" s="29"/>
      <c r="L134" s="29"/>
    </row>
    <row r="135" spans="1:15">
      <c r="A135" s="145"/>
      <c r="B135" s="25"/>
      <c r="C135" s="31" t="s">
        <v>9</v>
      </c>
      <c r="D135" s="36"/>
      <c r="E135" s="681"/>
      <c r="F135" s="36"/>
      <c r="G135" s="752" t="s">
        <v>786</v>
      </c>
      <c r="H135" s="36"/>
      <c r="I135" s="36"/>
      <c r="J135" s="143"/>
      <c r="K135" s="29"/>
      <c r="L135" s="236"/>
    </row>
    <row r="136" spans="1:15">
      <c r="A136" s="145"/>
      <c r="B136" s="25"/>
      <c r="C136" s="31"/>
      <c r="D136" s="36"/>
      <c r="E136" s="681"/>
      <c r="F136" s="36"/>
      <c r="G136" s="752" t="s">
        <v>787</v>
      </c>
      <c r="H136" s="36"/>
      <c r="I136" s="36"/>
      <c r="J136" s="36"/>
      <c r="K136" s="29"/>
      <c r="L136" s="29"/>
    </row>
    <row r="137" spans="1:15">
      <c r="A137" s="145"/>
      <c r="B137" s="25"/>
      <c r="C137" s="36"/>
      <c r="D137" s="36"/>
      <c r="E137" s="681"/>
      <c r="F137" s="36"/>
      <c r="G137" s="752" t="s">
        <v>860</v>
      </c>
      <c r="H137" s="36"/>
      <c r="I137" s="36"/>
      <c r="J137" s="36"/>
      <c r="K137" s="29"/>
      <c r="L137" s="29"/>
    </row>
    <row r="138" spans="1:15">
      <c r="A138" s="685"/>
      <c r="B138" s="25"/>
      <c r="C138" s="685"/>
      <c r="D138" s="685"/>
      <c r="E138" s="685"/>
      <c r="F138" s="685"/>
      <c r="G138" s="685"/>
      <c r="H138" s="685"/>
      <c r="I138" s="685"/>
      <c r="J138" s="685"/>
      <c r="K138" s="685"/>
      <c r="L138" s="685"/>
    </row>
    <row r="139" spans="1:15">
      <c r="A139" s="237"/>
      <c r="B139" s="25"/>
      <c r="C139" s="155" t="s">
        <v>11</v>
      </c>
      <c r="D139" s="155" t="s">
        <v>12</v>
      </c>
      <c r="E139" s="155" t="s">
        <v>13</v>
      </c>
      <c r="F139" s="29" t="s">
        <v>10</v>
      </c>
      <c r="G139" s="29"/>
      <c r="H139" s="154" t="s">
        <v>14</v>
      </c>
      <c r="I139" s="29"/>
      <c r="J139" s="154" t="s">
        <v>15</v>
      </c>
      <c r="K139" s="126"/>
      <c r="L139" s="126"/>
    </row>
    <row r="140" spans="1:15">
      <c r="A140" s="145"/>
      <c r="B140" s="25"/>
      <c r="C140" s="36"/>
      <c r="D140" s="31"/>
      <c r="E140" s="31"/>
      <c r="F140" s="31"/>
      <c r="G140" s="31"/>
      <c r="H140" s="31"/>
      <c r="I140" s="31"/>
      <c r="J140" s="31"/>
      <c r="K140" s="31"/>
      <c r="L140" s="31"/>
    </row>
    <row r="141" spans="1:15">
      <c r="A141" s="145"/>
      <c r="B141" s="25"/>
      <c r="C141" s="36"/>
      <c r="D141" s="198" t="s">
        <v>54</v>
      </c>
      <c r="E141" s="36"/>
      <c r="F141" s="151"/>
      <c r="G141" s="151"/>
      <c r="H141" s="151"/>
      <c r="I141" s="151"/>
      <c r="J141" s="151"/>
      <c r="K141" s="29"/>
      <c r="L141" s="29"/>
    </row>
    <row r="142" spans="1:15">
      <c r="A142" s="145" t="s">
        <v>16</v>
      </c>
      <c r="B142" s="25"/>
      <c r="C142" s="198"/>
      <c r="D142" s="151"/>
      <c r="E142" s="151"/>
      <c r="F142" s="151"/>
      <c r="G142" s="151"/>
      <c r="H142" s="151"/>
      <c r="I142" s="151"/>
      <c r="J142" s="151"/>
      <c r="K142" s="29"/>
      <c r="L142" s="29"/>
    </row>
    <row r="143" spans="1:15" ht="15.75" thickBot="1">
      <c r="A143" s="33" t="s">
        <v>18</v>
      </c>
      <c r="B143" s="25"/>
      <c r="C143" s="181"/>
      <c r="D143" s="173"/>
      <c r="E143" s="173"/>
      <c r="F143" s="173"/>
      <c r="G143" s="173"/>
      <c r="H143" s="173"/>
      <c r="I143" s="178"/>
      <c r="J143" s="178"/>
      <c r="K143" s="37"/>
      <c r="L143" s="29"/>
    </row>
    <row r="144" spans="1:15">
      <c r="A144" s="145">
        <v>1</v>
      </c>
      <c r="B144" s="25"/>
      <c r="C144" s="31" t="s">
        <v>190</v>
      </c>
      <c r="D144" s="29"/>
      <c r="E144" s="29"/>
      <c r="F144" s="29"/>
      <c r="G144" s="29"/>
      <c r="H144" s="29"/>
      <c r="I144" s="29"/>
      <c r="J144" s="29"/>
      <c r="K144" s="29"/>
      <c r="L144" s="29"/>
    </row>
    <row r="145" spans="1:12" ht="15.75" thickBot="1">
      <c r="A145" s="145"/>
      <c r="B145" s="25"/>
      <c r="C145" s="31"/>
      <c r="D145" s="245" t="s">
        <v>57</v>
      </c>
      <c r="E145" s="688" t="s">
        <v>58</v>
      </c>
      <c r="F145" s="30" t="s">
        <v>799</v>
      </c>
      <c r="G145" s="29"/>
      <c r="H145" s="30" t="s">
        <v>59</v>
      </c>
      <c r="I145" s="29"/>
      <c r="J145" s="29"/>
      <c r="K145" s="29"/>
      <c r="L145" s="29"/>
    </row>
    <row r="146" spans="1:12">
      <c r="A146" s="145">
        <f>+A144+1</f>
        <v>2</v>
      </c>
      <c r="B146" s="25"/>
      <c r="C146" s="31" t="s">
        <v>420</v>
      </c>
      <c r="D146" s="215" t="str">
        <f>+'Attachment H'!$B$2&amp;", Page 4, Line "&amp;'Attachment H'!A195</f>
        <v>Attachment H, Page 4, Line 7</v>
      </c>
      <c r="E146" s="214">
        <f>+'Attachment H'!D195</f>
        <v>0</v>
      </c>
      <c r="F146" s="246">
        <v>0</v>
      </c>
      <c r="G146" s="247"/>
      <c r="H146" s="18">
        <f>E146*F146</f>
        <v>0</v>
      </c>
      <c r="I146" s="44"/>
      <c r="J146" s="44"/>
      <c r="K146" s="29"/>
      <c r="L146" s="29"/>
    </row>
    <row r="147" spans="1:12">
      <c r="A147" s="145">
        <f>+A146+1</f>
        <v>3</v>
      </c>
      <c r="B147" s="25"/>
      <c r="C147" s="31" t="s">
        <v>31</v>
      </c>
      <c r="D147" s="215" t="str">
        <f>+'Attachment H'!$B$2&amp;", Page 4, Line "&amp;'Attachment H'!A196</f>
        <v>Attachment H, Page 4, Line 8</v>
      </c>
      <c r="E147" s="214">
        <f>+'Attachment H'!D196</f>
        <v>1</v>
      </c>
      <c r="F147" s="246">
        <v>0</v>
      </c>
      <c r="G147" s="247"/>
      <c r="H147" s="18">
        <f>E147*F147</f>
        <v>0</v>
      </c>
      <c r="I147" s="44"/>
      <c r="J147" s="44"/>
      <c r="K147" s="29"/>
      <c r="L147" s="29"/>
    </row>
    <row r="148" spans="1:12">
      <c r="A148" s="145">
        <f>+A147+1</f>
        <v>4</v>
      </c>
      <c r="B148" s="25"/>
      <c r="C148" s="31" t="s">
        <v>421</v>
      </c>
      <c r="D148" s="215" t="str">
        <f>+'Attachment H'!$B$2&amp;", Page 4, Line "&amp;'Attachment H'!A197</f>
        <v>Attachment H, Page 4, Line 9</v>
      </c>
      <c r="E148" s="214">
        <f>+'Attachment H'!D197</f>
        <v>0</v>
      </c>
      <c r="F148" s="27">
        <v>1</v>
      </c>
      <c r="G148" s="247"/>
      <c r="H148" s="18">
        <f>E148*F148</f>
        <v>0</v>
      </c>
      <c r="I148" s="44"/>
      <c r="J148" s="248" t="s">
        <v>61</v>
      </c>
      <c r="K148" s="29"/>
      <c r="L148" s="29"/>
    </row>
    <row r="149" spans="1:12" ht="15.75" thickBot="1">
      <c r="A149" s="145">
        <f>+A148+1</f>
        <v>5</v>
      </c>
      <c r="B149" s="25"/>
      <c r="C149" s="31" t="s">
        <v>62</v>
      </c>
      <c r="D149" s="215" t="str">
        <f>+'Attachment H'!$B$2&amp;", Page 4, Line "&amp;'Attachment H'!A198</f>
        <v>Attachment H, Page 4, Line 10</v>
      </c>
      <c r="E149" s="226">
        <f>+'Attachment H'!D198</f>
        <v>0</v>
      </c>
      <c r="F149" s="246">
        <v>0</v>
      </c>
      <c r="G149" s="247"/>
      <c r="H149" s="201">
        <f>E149*F149</f>
        <v>0</v>
      </c>
      <c r="I149" s="44"/>
      <c r="J149" s="249" t="s">
        <v>63</v>
      </c>
      <c r="K149" s="29"/>
      <c r="L149" s="29"/>
    </row>
    <row r="150" spans="1:12">
      <c r="A150" s="145">
        <f>+A149+1</f>
        <v>6</v>
      </c>
      <c r="B150" s="25"/>
      <c r="C150" s="40" t="s">
        <v>711</v>
      </c>
      <c r="D150" s="37" t="s">
        <v>798</v>
      </c>
      <c r="E150" s="214">
        <f>SUM(E146:E149)</f>
        <v>1</v>
      </c>
      <c r="F150" s="29"/>
      <c r="G150" s="29"/>
      <c r="H150" s="18">
        <f>SUM(H146:H149)</f>
        <v>0</v>
      </c>
      <c r="I150" s="250" t="s">
        <v>64</v>
      </c>
      <c r="J150" s="206">
        <f>IF(H150&gt;0,H150/E150,0)</f>
        <v>0</v>
      </c>
      <c r="K150" s="32" t="s">
        <v>64</v>
      </c>
      <c r="L150" s="29" t="s">
        <v>65</v>
      </c>
    </row>
    <row r="151" spans="1:12">
      <c r="B151" s="25"/>
      <c r="C151" s="31" t="s">
        <v>10</v>
      </c>
      <c r="D151" s="29" t="s">
        <v>10</v>
      </c>
      <c r="E151" s="36"/>
      <c r="F151" s="29"/>
      <c r="G151" s="29"/>
      <c r="H151" s="36"/>
      <c r="I151" s="36"/>
      <c r="J151" s="36"/>
      <c r="K151" s="36"/>
      <c r="L151" s="29"/>
    </row>
    <row r="152" spans="1:12">
      <c r="A152" s="145"/>
      <c r="B152" s="25"/>
      <c r="C152" s="40" t="s">
        <v>938</v>
      </c>
      <c r="D152" s="29"/>
      <c r="E152" s="194" t="s">
        <v>58</v>
      </c>
      <c r="F152" s="29"/>
      <c r="G152" s="29"/>
      <c r="H152" s="32" t="s">
        <v>191</v>
      </c>
      <c r="I152" s="38"/>
      <c r="J152" s="203" t="s">
        <v>61</v>
      </c>
      <c r="K152" s="29"/>
      <c r="L152" s="29"/>
    </row>
    <row r="153" spans="1:12">
      <c r="A153" s="145">
        <f>+A150+1</f>
        <v>7</v>
      </c>
      <c r="B153" s="25"/>
      <c r="C153" s="31" t="s">
        <v>450</v>
      </c>
      <c r="D153" s="215" t="str">
        <f>+'Attachment H'!$B$2&amp;", Page 4, Line "&amp;'Attachment H'!A202</f>
        <v>Attachment H, Page 4, Line 13</v>
      </c>
      <c r="E153" s="214">
        <f>'Attachment H'!D202</f>
        <v>16622174.842307724</v>
      </c>
      <c r="F153" s="29"/>
      <c r="G153" s="36"/>
      <c r="H153" s="145" t="s">
        <v>800</v>
      </c>
      <c r="I153" s="251"/>
      <c r="J153" s="145" t="s">
        <v>801</v>
      </c>
      <c r="K153" s="29"/>
      <c r="L153" s="155" t="s">
        <v>183</v>
      </c>
    </row>
    <row r="154" spans="1:12">
      <c r="A154" s="145">
        <f>+A153+1</f>
        <v>8</v>
      </c>
      <c r="B154" s="25"/>
      <c r="C154" s="31" t="s">
        <v>451</v>
      </c>
      <c r="D154" s="215" t="str">
        <f>+'Attachment H'!$B$2&amp;", Page 4, Line "&amp;'Attachment H'!A203</f>
        <v>Attachment H, Page 4, Line 14</v>
      </c>
      <c r="E154" s="214">
        <f>'Attachment H'!D203</f>
        <v>0</v>
      </c>
      <c r="F154" s="29"/>
      <c r="G154" s="36"/>
      <c r="H154" s="206">
        <f>IF(E156&gt;0,E153/E156,0)</f>
        <v>1</v>
      </c>
      <c r="I154" s="252" t="s">
        <v>170</v>
      </c>
      <c r="J154" s="206">
        <f>J150</f>
        <v>0</v>
      </c>
      <c r="K154" s="252" t="s">
        <v>64</v>
      </c>
      <c r="L154" s="206">
        <f>J154*H154</f>
        <v>0</v>
      </c>
    </row>
    <row r="155" spans="1:12" ht="15.75" thickBot="1">
      <c r="A155" s="145">
        <f>+A154+1</f>
        <v>9</v>
      </c>
      <c r="B155" s="25"/>
      <c r="C155" s="253" t="s">
        <v>452</v>
      </c>
      <c r="D155" s="687" t="str">
        <f>+'Attachment H'!$B$2&amp;", Page 4, Line "&amp;'Attachment H'!A204</f>
        <v>Attachment H, Page 4, Line 15</v>
      </c>
      <c r="E155" s="226">
        <f>'Attachment H'!D204</f>
        <v>0</v>
      </c>
      <c r="F155" s="29"/>
      <c r="G155" s="29"/>
      <c r="H155" s="29" t="s">
        <v>10</v>
      </c>
      <c r="I155" s="29"/>
      <c r="J155" s="29"/>
      <c r="K155" s="29"/>
      <c r="L155" s="29"/>
    </row>
    <row r="156" spans="1:12">
      <c r="A156" s="145">
        <f>+A155+1</f>
        <v>10</v>
      </c>
      <c r="B156" s="25"/>
      <c r="C156" s="31" t="s">
        <v>453</v>
      </c>
      <c r="D156" s="37" t="s">
        <v>797</v>
      </c>
      <c r="E156" s="18">
        <f>E153+E154+E155</f>
        <v>16622174.842307724</v>
      </c>
      <c r="F156" s="29"/>
      <c r="G156" s="29"/>
      <c r="H156" s="29"/>
      <c r="I156" s="29"/>
      <c r="J156" s="29"/>
      <c r="K156" s="29"/>
      <c r="L156" s="29"/>
    </row>
    <row r="157" spans="1:12">
      <c r="A157" s="145">
        <f>+A156+1</f>
        <v>11</v>
      </c>
      <c r="B157" s="25"/>
      <c r="C157" s="31"/>
      <c r="D157" s="29"/>
      <c r="E157" s="36"/>
      <c r="F157" s="29"/>
      <c r="G157" s="29"/>
      <c r="H157" s="29"/>
      <c r="I157" s="29"/>
      <c r="J157" s="29"/>
      <c r="K157" s="29"/>
      <c r="L157" s="29"/>
    </row>
    <row r="158" spans="1:12" ht="15.75" thickBot="1">
      <c r="A158" s="145"/>
      <c r="B158" s="25"/>
      <c r="C158" s="28" t="s">
        <v>66</v>
      </c>
      <c r="D158" s="29"/>
      <c r="E158" s="29"/>
      <c r="F158" s="29"/>
      <c r="G158" s="29"/>
      <c r="H158" s="29"/>
      <c r="I158" s="29"/>
      <c r="J158" s="30" t="s">
        <v>58</v>
      </c>
      <c r="K158" s="29"/>
      <c r="L158" s="29"/>
    </row>
    <row r="159" spans="1:12">
      <c r="A159" s="145">
        <f>+A157+1</f>
        <v>12</v>
      </c>
      <c r="B159" s="25"/>
      <c r="C159" s="31"/>
      <c r="D159" s="29"/>
      <c r="E159" s="29"/>
      <c r="F159" s="29"/>
      <c r="G159" s="29"/>
      <c r="I159" s="29"/>
      <c r="J159" s="29"/>
      <c r="K159" s="29"/>
      <c r="L159" s="29"/>
    </row>
    <row r="160" spans="1:12" ht="15.75" thickBot="1">
      <c r="A160" s="145">
        <f>+A159+1</f>
        <v>13</v>
      </c>
      <c r="B160" s="25"/>
      <c r="C160" s="31"/>
      <c r="D160" s="29"/>
      <c r="E160" s="33" t="s">
        <v>58</v>
      </c>
      <c r="G160" s="33" t="s">
        <v>68</v>
      </c>
      <c r="H160" s="30" t="s">
        <v>67</v>
      </c>
      <c r="I160" s="29"/>
      <c r="J160" s="33" t="s">
        <v>69</v>
      </c>
      <c r="K160" s="29"/>
      <c r="L160" s="29"/>
    </row>
    <row r="161" spans="1:14">
      <c r="A161" s="145">
        <f>+A160+1</f>
        <v>14</v>
      </c>
      <c r="B161" s="25"/>
      <c r="C161" s="28" t="s">
        <v>358</v>
      </c>
      <c r="D161" s="215" t="str">
        <f>+'Attachment H'!$B$2&amp;", Page 4, Line "&amp;'Attachment H'!A210</f>
        <v>Attachment H, Page 4, Line 20</v>
      </c>
      <c r="E161" s="214">
        <f>+'Attachment H'!D210</f>
        <v>26615384.615384616</v>
      </c>
      <c r="F161" s="612"/>
      <c r="G161" s="161">
        <f>+'Attachment H'!E210</f>
        <v>0.4</v>
      </c>
      <c r="H161" s="161">
        <f>+'Attachment H'!G210</f>
        <v>7.7267453757225435E-2</v>
      </c>
      <c r="I161" s="161"/>
      <c r="J161" s="161">
        <f>+'Attachment H'!I210</f>
        <v>3.0906981502890174E-2</v>
      </c>
      <c r="K161" s="256" t="s">
        <v>70</v>
      </c>
      <c r="L161" s="36"/>
    </row>
    <row r="162" spans="1:14">
      <c r="A162" s="145">
        <f>+A161+1</f>
        <v>15</v>
      </c>
      <c r="B162" s="25"/>
      <c r="C162" s="28" t="s">
        <v>193</v>
      </c>
      <c r="D162" s="215" t="str">
        <f>+'Attachment H'!$B$2&amp;", Page 4, Line "&amp;'Attachment H'!A211</f>
        <v>Attachment H, Page 4, Line 21</v>
      </c>
      <c r="E162" s="214">
        <f>+'Attachment H'!D211</f>
        <v>0</v>
      </c>
      <c r="F162" s="612"/>
      <c r="G162" s="161">
        <f>+'Attachment H'!E211</f>
        <v>0</v>
      </c>
      <c r="H162" s="161">
        <f>+'Attachment H'!G211</f>
        <v>0</v>
      </c>
      <c r="I162" s="161"/>
      <c r="J162" s="161">
        <f>+'Attachment H'!I211</f>
        <v>0</v>
      </c>
      <c r="K162" s="29"/>
      <c r="L162" s="36"/>
    </row>
    <row r="163" spans="1:14" ht="15.75" thickBot="1">
      <c r="A163" s="145">
        <f>+A162+1</f>
        <v>16</v>
      </c>
      <c r="B163" s="25"/>
      <c r="C163" s="28" t="s">
        <v>466</v>
      </c>
      <c r="D163" s="215" t="str">
        <f>+'Attachment H'!$B$2&amp;", Page 4, Line "&amp;'Attachment H'!A212</f>
        <v>Attachment H, Page 4, Line 22</v>
      </c>
      <c r="E163" s="226">
        <f>+'Attachment H'!D212</f>
        <v>112863869.38615385</v>
      </c>
      <c r="F163" s="612"/>
      <c r="G163" s="161">
        <f>+'Attachment H'!E212</f>
        <v>0.6</v>
      </c>
      <c r="H163" s="675">
        <f>+'Attachment H'!G212</f>
        <v>0.10299999999999999</v>
      </c>
      <c r="I163" s="161"/>
      <c r="J163" s="161">
        <f>+'Attachment H'!I212</f>
        <v>6.1799999999999994E-2</v>
      </c>
      <c r="K163" s="29"/>
      <c r="L163" s="36"/>
    </row>
    <row r="164" spans="1:14">
      <c r="A164" s="145">
        <v>17</v>
      </c>
      <c r="B164" s="25"/>
      <c r="C164" s="31" t="s">
        <v>346</v>
      </c>
      <c r="D164" s="36" t="s">
        <v>796</v>
      </c>
      <c r="E164" s="257">
        <f>SUM(E161:E163)</f>
        <v>139479254.00153846</v>
      </c>
      <c r="F164" s="37" t="s">
        <v>10</v>
      </c>
      <c r="G164" s="161"/>
      <c r="H164" s="161"/>
      <c r="I164" s="161"/>
      <c r="J164" s="161">
        <f>SUM(J161:J163)</f>
        <v>9.2706981502890168E-2</v>
      </c>
      <c r="K164" s="256" t="s">
        <v>71</v>
      </c>
      <c r="L164" s="36"/>
    </row>
    <row r="165" spans="1:14">
      <c r="A165" s="177"/>
      <c r="B165" s="25"/>
      <c r="C165" s="686"/>
      <c r="D165" s="686"/>
      <c r="E165" s="686"/>
      <c r="F165" s="686"/>
      <c r="G165" s="54"/>
      <c r="H165" s="54"/>
      <c r="I165" s="54"/>
      <c r="J165" s="54"/>
      <c r="K165" s="503"/>
      <c r="L165" s="764"/>
      <c r="M165" s="764"/>
      <c r="N165" s="764"/>
    </row>
    <row r="166" spans="1:14">
      <c r="A166" s="177"/>
      <c r="B166" s="25"/>
      <c r="C166" s="503"/>
      <c r="D166" s="503"/>
      <c r="E166" s="503"/>
      <c r="F166" s="503"/>
      <c r="G166" s="503"/>
      <c r="H166" s="764"/>
      <c r="I166" s="503"/>
      <c r="L166" s="764"/>
      <c r="M166" s="764"/>
      <c r="N166" s="764"/>
    </row>
    <row r="167" spans="1:14">
      <c r="A167" s="177"/>
      <c r="B167" s="25"/>
      <c r="C167" s="503"/>
      <c r="D167" s="503"/>
      <c r="E167" s="503"/>
      <c r="F167" s="503"/>
      <c r="G167" s="802" t="s">
        <v>19</v>
      </c>
      <c r="H167" s="764"/>
      <c r="I167" s="764"/>
      <c r="J167" s="503" t="s">
        <v>819</v>
      </c>
      <c r="K167" s="503" t="s">
        <v>821</v>
      </c>
      <c r="L167" s="764"/>
      <c r="M167" s="764"/>
      <c r="N167" s="764"/>
    </row>
    <row r="168" spans="1:14">
      <c r="A168" s="177"/>
      <c r="B168" s="25"/>
      <c r="C168" s="503"/>
      <c r="E168" s="503"/>
      <c r="F168" s="503"/>
      <c r="G168" s="771" t="s">
        <v>825</v>
      </c>
      <c r="H168" s="764"/>
      <c r="I168" s="764"/>
      <c r="J168" s="764" t="s">
        <v>822</v>
      </c>
      <c r="K168" s="764" t="s">
        <v>931</v>
      </c>
      <c r="L168" s="764"/>
      <c r="M168" s="764"/>
      <c r="N168" s="764"/>
    </row>
    <row r="169" spans="1:14">
      <c r="A169" s="177">
        <v>18</v>
      </c>
      <c r="B169" s="750"/>
      <c r="C169" s="706" t="s">
        <v>226</v>
      </c>
      <c r="E169" s="705"/>
      <c r="F169" s="704"/>
      <c r="G169" s="751">
        <f>+J93+J110</f>
        <v>0</v>
      </c>
      <c r="I169" s="751"/>
      <c r="J169" s="42">
        <f>+J32</f>
        <v>0</v>
      </c>
      <c r="K169" s="54">
        <f>IF(J169=0,0,G169/J169)</f>
        <v>0</v>
      </c>
      <c r="L169" s="764"/>
      <c r="M169" s="764"/>
      <c r="N169" s="764"/>
    </row>
    <row r="170" spans="1:14">
      <c r="A170" s="177"/>
      <c r="B170" s="750"/>
      <c r="C170" s="706"/>
      <c r="D170" s="541"/>
      <c r="E170" s="705"/>
      <c r="F170" s="704"/>
      <c r="G170" s="802" t="s">
        <v>19</v>
      </c>
      <c r="H170" s="42"/>
      <c r="I170" s="751"/>
      <c r="J170" s="503" t="s">
        <v>820</v>
      </c>
      <c r="K170" s="503" t="s">
        <v>821</v>
      </c>
      <c r="L170" s="764"/>
      <c r="M170" s="764"/>
      <c r="N170" s="764"/>
    </row>
    <row r="171" spans="1:14">
      <c r="A171" s="177"/>
      <c r="B171" s="750"/>
      <c r="C171" s="706"/>
      <c r="D171" s="541"/>
      <c r="E171" s="705"/>
      <c r="F171" s="704"/>
      <c r="G171" s="802" t="s">
        <v>826</v>
      </c>
      <c r="H171" s="42"/>
      <c r="I171" s="751"/>
      <c r="J171" s="764" t="s">
        <v>822</v>
      </c>
      <c r="K171" s="764" t="s">
        <v>931</v>
      </c>
      <c r="L171" s="764"/>
      <c r="M171" s="764"/>
      <c r="N171" s="764"/>
    </row>
    <row r="172" spans="1:14">
      <c r="A172" s="177">
        <v>19</v>
      </c>
      <c r="B172" s="750"/>
      <c r="C172" s="706" t="s">
        <v>237</v>
      </c>
      <c r="E172" s="503"/>
      <c r="F172" s="503"/>
      <c r="G172" s="751">
        <f>+J125+J128</f>
        <v>-77019.345184276375</v>
      </c>
      <c r="H172" s="751"/>
      <c r="I172" s="751"/>
      <c r="J172" s="18">
        <f>+J48</f>
        <v>0</v>
      </c>
      <c r="K172" s="54">
        <f>IF(J172=0,0,G172/J172)</f>
        <v>0</v>
      </c>
      <c r="L172" s="764"/>
      <c r="M172" s="764"/>
      <c r="N172" s="764"/>
    </row>
    <row r="173" spans="1:14">
      <c r="A173" s="177"/>
      <c r="B173" s="750"/>
      <c r="C173" s="708"/>
      <c r="D173" s="503"/>
      <c r="E173" s="503"/>
      <c r="F173" s="503"/>
      <c r="G173" s="503"/>
      <c r="H173" s="734"/>
      <c r="I173" s="734"/>
      <c r="J173" s="734"/>
      <c r="K173" s="503"/>
      <c r="L173" s="764"/>
      <c r="M173" s="764"/>
      <c r="N173" s="764"/>
    </row>
    <row r="174" spans="1:14">
      <c r="A174" s="177"/>
      <c r="B174" s="750"/>
      <c r="C174" s="503"/>
      <c r="D174" s="503"/>
      <c r="E174" s="503"/>
      <c r="F174" s="503"/>
      <c r="G174" s="503"/>
      <c r="H174" s="503"/>
      <c r="I174" s="503"/>
      <c r="J174" s="503"/>
      <c r="K174" s="503"/>
      <c r="L174" s="764"/>
      <c r="M174" s="764"/>
      <c r="N174" s="764"/>
    </row>
    <row r="175" spans="1:14">
      <c r="A175" s="799"/>
      <c r="B175" s="764"/>
      <c r="C175" s="2"/>
      <c r="D175" s="798"/>
      <c r="E175" s="798" t="s">
        <v>919</v>
      </c>
      <c r="F175" s="764"/>
      <c r="G175" s="798"/>
      <c r="H175" s="798"/>
      <c r="I175" s="798"/>
      <c r="J175" s="798"/>
      <c r="K175" s="798"/>
      <c r="L175" s="798"/>
      <c r="M175" s="764"/>
      <c r="N175" s="764"/>
    </row>
    <row r="176" spans="1:14">
      <c r="A176" s="799"/>
      <c r="B176" s="764"/>
      <c r="C176" s="2"/>
      <c r="D176" s="798" t="s">
        <v>304</v>
      </c>
      <c r="E176" s="3" t="s">
        <v>920</v>
      </c>
      <c r="F176" s="764"/>
      <c r="G176" s="798" t="s">
        <v>307</v>
      </c>
      <c r="H176" s="805" t="s">
        <v>305</v>
      </c>
      <c r="I176" s="764"/>
      <c r="J176" s="806"/>
      <c r="K176" s="807"/>
      <c r="L176" s="807"/>
      <c r="N176" s="764"/>
    </row>
    <row r="177" spans="1:14" ht="25.5">
      <c r="A177" s="372" t="s">
        <v>291</v>
      </c>
      <c r="B177" s="764"/>
      <c r="C177" s="3" t="s">
        <v>252</v>
      </c>
      <c r="D177" s="3" t="s">
        <v>822</v>
      </c>
      <c r="E177" s="671" t="str">
        <f>+D177</f>
        <v>Distribution</v>
      </c>
      <c r="F177" s="764"/>
      <c r="G177" s="3" t="s">
        <v>253</v>
      </c>
      <c r="H177" s="3" t="s">
        <v>254</v>
      </c>
      <c r="I177" s="764"/>
      <c r="J177" s="808"/>
      <c r="K177" s="808"/>
      <c r="L177" s="808"/>
      <c r="N177" s="764"/>
    </row>
    <row r="178" spans="1:14">
      <c r="A178" s="799"/>
      <c r="B178" s="764"/>
      <c r="C178" s="798" t="s">
        <v>292</v>
      </c>
      <c r="D178" s="798" t="s">
        <v>293</v>
      </c>
      <c r="E178" s="798" t="s">
        <v>294</v>
      </c>
      <c r="F178" s="764"/>
      <c r="G178" s="3" t="s">
        <v>295</v>
      </c>
      <c r="H178" s="3" t="s">
        <v>297</v>
      </c>
      <c r="I178" s="764"/>
      <c r="J178" s="808"/>
      <c r="K178" s="4"/>
      <c r="L178" s="4"/>
      <c r="N178" s="764"/>
    </row>
    <row r="179" spans="1:14">
      <c r="A179" s="799"/>
      <c r="B179" s="764"/>
      <c r="C179" s="620"/>
      <c r="D179" s="413"/>
      <c r="E179" s="413"/>
      <c r="F179" s="764"/>
      <c r="G179" s="414"/>
      <c r="H179" s="414"/>
      <c r="I179" s="764"/>
      <c r="J179" s="809"/>
      <c r="K179" s="415"/>
      <c r="L179" s="415"/>
      <c r="N179" s="764"/>
    </row>
    <row r="180" spans="1:14" ht="57" customHeight="1">
      <c r="A180" s="799"/>
      <c r="B180" s="764"/>
      <c r="C180" s="798"/>
      <c r="D180" s="824" t="s">
        <v>426</v>
      </c>
      <c r="E180" s="824" t="s">
        <v>925</v>
      </c>
      <c r="F180" s="446"/>
      <c r="G180" s="824" t="s">
        <v>876</v>
      </c>
      <c r="H180" s="824" t="s">
        <v>809</v>
      </c>
      <c r="I180" s="325"/>
      <c r="J180" s="810"/>
      <c r="K180" s="810"/>
      <c r="L180" s="810"/>
      <c r="N180" s="764"/>
    </row>
    <row r="181" spans="1:14">
      <c r="A181" s="799">
        <f>+A172+1</f>
        <v>20</v>
      </c>
      <c r="B181" s="764"/>
      <c r="C181" s="5" t="s">
        <v>289</v>
      </c>
      <c r="D181" s="6">
        <v>0</v>
      </c>
      <c r="E181" s="6">
        <v>0</v>
      </c>
      <c r="F181" s="764"/>
      <c r="G181" s="6">
        <v>0</v>
      </c>
      <c r="H181" s="6">
        <v>0</v>
      </c>
      <c r="I181" s="764"/>
      <c r="J181" s="540"/>
      <c r="K181" s="811"/>
      <c r="L181" s="811"/>
      <c r="N181" s="764"/>
    </row>
    <row r="182" spans="1:14">
      <c r="A182" s="799">
        <f>+A181+1</f>
        <v>21</v>
      </c>
      <c r="B182" s="764"/>
      <c r="C182" s="5" t="s">
        <v>105</v>
      </c>
      <c r="D182" s="6">
        <v>0</v>
      </c>
      <c r="E182" s="6">
        <v>0</v>
      </c>
      <c r="F182" s="764"/>
      <c r="G182" s="6">
        <v>0</v>
      </c>
      <c r="H182" s="6">
        <v>0</v>
      </c>
      <c r="I182" s="764"/>
      <c r="J182" s="811"/>
      <c r="K182" s="540"/>
      <c r="L182" s="811"/>
      <c r="N182" s="764"/>
    </row>
    <row r="183" spans="1:14">
      <c r="A183" s="799">
        <f t="shared" ref="A183:A194" si="7">+A182+1</f>
        <v>22</v>
      </c>
      <c r="B183" s="764"/>
      <c r="C183" s="1" t="s">
        <v>104</v>
      </c>
      <c r="D183" s="6">
        <v>0</v>
      </c>
      <c r="E183" s="6">
        <v>0</v>
      </c>
      <c r="F183" s="764"/>
      <c r="G183" s="6">
        <v>0</v>
      </c>
      <c r="H183" s="6">
        <v>0</v>
      </c>
      <c r="I183" s="764"/>
      <c r="J183" s="811"/>
      <c r="K183" s="540"/>
      <c r="L183" s="811"/>
      <c r="N183" s="764"/>
    </row>
    <row r="184" spans="1:14">
      <c r="A184" s="799">
        <f t="shared" si="7"/>
        <v>23</v>
      </c>
      <c r="B184" s="764"/>
      <c r="C184" s="1" t="s">
        <v>256</v>
      </c>
      <c r="D184" s="6">
        <v>0</v>
      </c>
      <c r="E184" s="6">
        <v>0</v>
      </c>
      <c r="F184" s="764"/>
      <c r="G184" s="6">
        <v>0</v>
      </c>
      <c r="H184" s="6">
        <v>0</v>
      </c>
      <c r="I184" s="764"/>
      <c r="J184" s="811"/>
      <c r="K184" s="540"/>
      <c r="L184" s="811"/>
      <c r="N184" s="764"/>
    </row>
    <row r="185" spans="1:14">
      <c r="A185" s="799">
        <f t="shared" si="7"/>
        <v>24</v>
      </c>
      <c r="B185" s="764"/>
      <c r="C185" s="1" t="s">
        <v>95</v>
      </c>
      <c r="D185" s="6">
        <v>0</v>
      </c>
      <c r="E185" s="6">
        <v>0</v>
      </c>
      <c r="F185" s="764"/>
      <c r="G185" s="6">
        <v>0</v>
      </c>
      <c r="H185" s="6">
        <v>0</v>
      </c>
      <c r="I185" s="764"/>
      <c r="J185" s="811"/>
      <c r="K185" s="540"/>
      <c r="L185" s="811"/>
      <c r="N185" s="764"/>
    </row>
    <row r="186" spans="1:14">
      <c r="A186" s="799">
        <f t="shared" si="7"/>
        <v>25</v>
      </c>
      <c r="B186" s="764"/>
      <c r="C186" s="1" t="s">
        <v>92</v>
      </c>
      <c r="D186" s="6">
        <f t="shared" ref="D186:D193" si="8">+D185</f>
        <v>0</v>
      </c>
      <c r="E186" s="6">
        <v>0</v>
      </c>
      <c r="F186" s="764"/>
      <c r="G186" s="6">
        <v>0</v>
      </c>
      <c r="H186" s="6">
        <v>0</v>
      </c>
      <c r="I186" s="764"/>
      <c r="J186" s="811"/>
      <c r="K186" s="540"/>
      <c r="L186" s="811"/>
      <c r="N186" s="764"/>
    </row>
    <row r="187" spans="1:14">
      <c r="A187" s="799">
        <f t="shared" si="7"/>
        <v>26</v>
      </c>
      <c r="B187" s="764"/>
      <c r="C187" s="1" t="s">
        <v>145</v>
      </c>
      <c r="D187" s="6">
        <f t="shared" si="8"/>
        <v>0</v>
      </c>
      <c r="E187" s="6">
        <v>0</v>
      </c>
      <c r="F187" s="764"/>
      <c r="G187" s="6">
        <v>0</v>
      </c>
      <c r="H187" s="6">
        <v>0</v>
      </c>
      <c r="I187" s="764"/>
      <c r="J187" s="811"/>
      <c r="K187" s="540"/>
      <c r="L187" s="811"/>
      <c r="N187" s="764"/>
    </row>
    <row r="188" spans="1:14">
      <c r="A188" s="799">
        <f t="shared" si="7"/>
        <v>27</v>
      </c>
      <c r="B188" s="764"/>
      <c r="C188" s="1" t="s">
        <v>102</v>
      </c>
      <c r="D188" s="6">
        <f t="shared" si="8"/>
        <v>0</v>
      </c>
      <c r="E188" s="6">
        <v>0</v>
      </c>
      <c r="F188" s="764"/>
      <c r="G188" s="6">
        <v>0</v>
      </c>
      <c r="H188" s="6">
        <v>0</v>
      </c>
      <c r="I188" s="764"/>
      <c r="J188" s="811"/>
      <c r="K188" s="540"/>
      <c r="L188" s="811"/>
      <c r="N188" s="764"/>
    </row>
    <row r="189" spans="1:14">
      <c r="A189" s="799">
        <f t="shared" si="7"/>
        <v>28</v>
      </c>
      <c r="B189" s="764"/>
      <c r="C189" s="1" t="s">
        <v>257</v>
      </c>
      <c r="D189" s="6">
        <f t="shared" si="8"/>
        <v>0</v>
      </c>
      <c r="E189" s="6">
        <v>0</v>
      </c>
      <c r="F189" s="764"/>
      <c r="G189" s="6">
        <v>0</v>
      </c>
      <c r="H189" s="6">
        <v>0</v>
      </c>
      <c r="I189" s="764"/>
      <c r="J189" s="811"/>
      <c r="K189" s="540"/>
      <c r="L189" s="811"/>
      <c r="N189" s="764"/>
    </row>
    <row r="190" spans="1:14">
      <c r="A190" s="799">
        <f t="shared" si="7"/>
        <v>29</v>
      </c>
      <c r="B190" s="764"/>
      <c r="C190" s="1" t="s">
        <v>100</v>
      </c>
      <c r="D190" s="6">
        <f t="shared" si="8"/>
        <v>0</v>
      </c>
      <c r="E190" s="6">
        <v>0</v>
      </c>
      <c r="F190" s="764"/>
      <c r="G190" s="6">
        <v>0</v>
      </c>
      <c r="H190" s="6">
        <v>0</v>
      </c>
      <c r="I190" s="764"/>
      <c r="J190" s="811"/>
      <c r="K190" s="540"/>
      <c r="L190" s="811"/>
      <c r="N190" s="764"/>
    </row>
    <row r="191" spans="1:14">
      <c r="A191" s="799">
        <f t="shared" si="7"/>
        <v>30</v>
      </c>
      <c r="B191" s="764"/>
      <c r="C191" s="1" t="s">
        <v>106</v>
      </c>
      <c r="D191" s="6">
        <f t="shared" si="8"/>
        <v>0</v>
      </c>
      <c r="E191" s="6">
        <v>0</v>
      </c>
      <c r="F191" s="764"/>
      <c r="G191" s="6">
        <v>0</v>
      </c>
      <c r="H191" s="6">
        <v>0</v>
      </c>
      <c r="I191" s="764"/>
      <c r="J191" s="811"/>
      <c r="K191" s="540"/>
      <c r="L191" s="811"/>
      <c r="N191" s="764"/>
    </row>
    <row r="192" spans="1:14">
      <c r="A192" s="799">
        <f t="shared" si="7"/>
        <v>31</v>
      </c>
      <c r="B192" s="764"/>
      <c r="C192" s="1" t="s">
        <v>99</v>
      </c>
      <c r="D192" s="6">
        <f t="shared" si="8"/>
        <v>0</v>
      </c>
      <c r="E192" s="6">
        <v>0</v>
      </c>
      <c r="F192" s="764"/>
      <c r="G192" s="6">
        <v>0</v>
      </c>
      <c r="H192" s="6">
        <v>0</v>
      </c>
      <c r="I192" s="764"/>
      <c r="J192" s="811"/>
      <c r="K192" s="540"/>
      <c r="L192" s="811"/>
      <c r="N192" s="764"/>
    </row>
    <row r="193" spans="1:14">
      <c r="A193" s="799">
        <f t="shared" si="7"/>
        <v>32</v>
      </c>
      <c r="B193" s="764"/>
      <c r="C193" s="1" t="s">
        <v>290</v>
      </c>
      <c r="D193" s="6">
        <f t="shared" si="8"/>
        <v>0</v>
      </c>
      <c r="E193" s="6">
        <v>0</v>
      </c>
      <c r="F193" s="764"/>
      <c r="G193" s="6">
        <v>0</v>
      </c>
      <c r="H193" s="6">
        <v>0</v>
      </c>
      <c r="I193" s="764"/>
      <c r="J193" s="811"/>
      <c r="K193" s="540"/>
      <c r="L193" s="811"/>
      <c r="N193" s="764"/>
    </row>
    <row r="194" spans="1:14" ht="15.75" thickBot="1">
      <c r="A194" s="799">
        <f t="shared" si="7"/>
        <v>33</v>
      </c>
      <c r="B194" s="764"/>
      <c r="C194" s="7" t="s">
        <v>416</v>
      </c>
      <c r="D194" s="8">
        <f t="shared" ref="D194" si="9">SUM(D181:D193)/13</f>
        <v>0</v>
      </c>
      <c r="E194" s="8">
        <f>SUM(E181:E193)/13</f>
        <v>0</v>
      </c>
      <c r="F194" s="764"/>
      <c r="G194" s="8">
        <f>SUM(G181:G193)/13</f>
        <v>0</v>
      </c>
      <c r="H194" s="8">
        <f>SUM(H181:H193)/13</f>
        <v>0</v>
      </c>
      <c r="I194" s="764"/>
      <c r="J194" s="770"/>
      <c r="K194" s="770"/>
      <c r="L194" s="770"/>
      <c r="N194" s="764"/>
    </row>
    <row r="195" spans="1:14" ht="15.75" thickTop="1">
      <c r="A195" s="764"/>
      <c r="B195" s="764"/>
      <c r="C195" s="764"/>
      <c r="D195" s="764"/>
      <c r="E195" s="764"/>
      <c r="F195" s="764"/>
      <c r="G195" s="764"/>
      <c r="H195" s="764"/>
      <c r="I195" s="764"/>
      <c r="J195" s="503"/>
      <c r="K195" s="503"/>
      <c r="L195" s="503"/>
      <c r="M195" s="764"/>
      <c r="N195" s="764"/>
    </row>
    <row r="198" spans="1:14">
      <c r="A198" s="799"/>
      <c r="C198" s="446" t="s">
        <v>921</v>
      </c>
      <c r="D198" s="524"/>
      <c r="E198" s="524"/>
      <c r="G198" s="524"/>
      <c r="H198" s="525"/>
      <c r="I198" s="525"/>
      <c r="J198" s="325"/>
      <c r="K198" s="325"/>
    </row>
    <row r="199" spans="1:14">
      <c r="A199" s="799"/>
      <c r="C199" s="362" t="s">
        <v>292</v>
      </c>
      <c r="D199" s="362" t="s">
        <v>293</v>
      </c>
      <c r="E199" s="362" t="s">
        <v>294</v>
      </c>
      <c r="G199" s="362" t="s">
        <v>295</v>
      </c>
      <c r="H199" s="446" t="s">
        <v>297</v>
      </c>
      <c r="J199" s="446" t="s">
        <v>296</v>
      </c>
      <c r="K199" s="446" t="s">
        <v>298</v>
      </c>
      <c r="L199" s="446" t="s">
        <v>299</v>
      </c>
    </row>
    <row r="200" spans="1:14" ht="131.25" customHeight="1">
      <c r="A200" s="799">
        <f>+A194+1</f>
        <v>34</v>
      </c>
      <c r="C200" s="526" t="s">
        <v>602</v>
      </c>
      <c r="D200" s="305"/>
      <c r="E200" s="527" t="s">
        <v>19</v>
      </c>
      <c r="G200" s="527" t="s">
        <v>603</v>
      </c>
      <c r="H200" s="527" t="s">
        <v>604</v>
      </c>
      <c r="J200" s="527" t="s">
        <v>605</v>
      </c>
      <c r="K200" s="528" t="s">
        <v>606</v>
      </c>
      <c r="L200" s="528" t="s">
        <v>607</v>
      </c>
    </row>
    <row r="201" spans="1:14">
      <c r="A201" s="799" t="s">
        <v>922</v>
      </c>
      <c r="C201" s="503"/>
      <c r="D201" s="530" t="s">
        <v>609</v>
      </c>
      <c r="E201" s="531">
        <v>0</v>
      </c>
      <c r="G201" s="531">
        <v>0</v>
      </c>
      <c r="H201" s="532"/>
      <c r="J201" s="532"/>
      <c r="K201" s="531"/>
      <c r="L201" s="533">
        <f t="shared" ref="L201:L206" si="10">+K201*G201*E201*H201*J201</f>
        <v>0</v>
      </c>
    </row>
    <row r="202" spans="1:14">
      <c r="A202" s="799" t="s">
        <v>923</v>
      </c>
      <c r="C202" s="503"/>
      <c r="D202" s="530" t="s">
        <v>611</v>
      </c>
      <c r="E202" s="534">
        <v>0</v>
      </c>
      <c r="G202" s="531">
        <v>0</v>
      </c>
      <c r="H202" s="532"/>
      <c r="J202" s="532"/>
      <c r="K202" s="531"/>
      <c r="L202" s="533">
        <f t="shared" si="10"/>
        <v>0</v>
      </c>
    </row>
    <row r="203" spans="1:14">
      <c r="A203" s="799" t="s">
        <v>924</v>
      </c>
      <c r="C203" s="503"/>
      <c r="D203" s="530" t="s">
        <v>613</v>
      </c>
      <c r="E203" s="534"/>
      <c r="G203" s="531"/>
      <c r="H203" s="532"/>
      <c r="J203" s="532"/>
      <c r="K203" s="531"/>
      <c r="L203" s="533">
        <f t="shared" si="10"/>
        <v>0</v>
      </c>
    </row>
    <row r="204" spans="1:14">
      <c r="A204" s="799" t="s">
        <v>501</v>
      </c>
      <c r="C204" s="503"/>
      <c r="D204" s="530"/>
      <c r="E204" s="534"/>
      <c r="G204" s="531"/>
      <c r="H204" s="532"/>
      <c r="J204" s="532"/>
      <c r="K204" s="531"/>
      <c r="L204" s="533">
        <f t="shared" si="10"/>
        <v>0</v>
      </c>
    </row>
    <row r="205" spans="1:14">
      <c r="A205" s="799" t="s">
        <v>501</v>
      </c>
      <c r="C205" s="503"/>
      <c r="D205" s="530" t="s">
        <v>501</v>
      </c>
      <c r="E205" s="534"/>
      <c r="G205" s="531"/>
      <c r="H205" s="532"/>
      <c r="J205" s="532"/>
      <c r="K205" s="531"/>
      <c r="L205" s="533">
        <f t="shared" si="10"/>
        <v>0</v>
      </c>
    </row>
    <row r="206" spans="1:14">
      <c r="A206" s="799" t="s">
        <v>501</v>
      </c>
      <c r="C206" s="503"/>
      <c r="D206" s="535" t="s">
        <v>501</v>
      </c>
      <c r="E206" s="536">
        <v>0</v>
      </c>
      <c r="G206" s="537">
        <v>0</v>
      </c>
      <c r="H206" s="538"/>
      <c r="J206" s="538"/>
      <c r="K206" s="537"/>
      <c r="L206" s="539">
        <f t="shared" si="10"/>
        <v>0</v>
      </c>
    </row>
    <row r="207" spans="1:14">
      <c r="A207" s="799">
        <v>36</v>
      </c>
      <c r="C207" s="503"/>
      <c r="D207" s="526" t="s">
        <v>21</v>
      </c>
      <c r="E207" s="540">
        <f>SUM(E201:E206)</f>
        <v>0</v>
      </c>
      <c r="G207" s="121"/>
      <c r="H207" s="14"/>
      <c r="J207" s="14"/>
      <c r="K207" s="121"/>
      <c r="L207" s="533">
        <f>SUM(L201:L206)</f>
        <v>0</v>
      </c>
    </row>
    <row r="209" spans="1:10" ht="67.5" customHeight="1">
      <c r="A209" s="576" t="s">
        <v>75</v>
      </c>
      <c r="B209" s="1398" t="s">
        <v>753</v>
      </c>
      <c r="C209" s="1398"/>
      <c r="D209" s="1398"/>
      <c r="E209" s="1398"/>
      <c r="F209" s="1398"/>
      <c r="G209" s="1398"/>
      <c r="H209" s="1398"/>
      <c r="I209" s="1398"/>
      <c r="J209" s="1398"/>
    </row>
    <row r="210" spans="1:10" ht="28.5" customHeight="1">
      <c r="A210" s="542" t="s">
        <v>76</v>
      </c>
      <c r="B210" s="1387" t="s">
        <v>1072</v>
      </c>
      <c r="C210" s="1387"/>
      <c r="D210" s="1387"/>
      <c r="E210" s="1387"/>
      <c r="F210" s="1387"/>
      <c r="G210" s="1387"/>
      <c r="H210" s="1387"/>
      <c r="I210" s="1387"/>
      <c r="J210" s="1387"/>
    </row>
  </sheetData>
  <mergeCells count="4">
    <mergeCell ref="B209:J209"/>
    <mergeCell ref="G28:H28"/>
    <mergeCell ref="G27:H27"/>
    <mergeCell ref="B210:J210"/>
  </mergeCells>
  <pageMargins left="0.7" right="0.7" top="0.75" bottom="0.75" header="0.3" footer="0.3"/>
  <pageSetup scale="40" fitToHeight="0" orientation="portrait" r:id="rId1"/>
  <rowBreaks count="3" manualBreakCount="3">
    <brk id="18" max="16383" man="1"/>
    <brk id="75" max="16383" man="1"/>
    <brk id="131" max="16383" man="1"/>
  </rowBreaks>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61"/>
  <sheetViews>
    <sheetView workbookViewId="0">
      <selection activeCell="B21" sqref="B21"/>
    </sheetView>
  </sheetViews>
  <sheetFormatPr defaultRowHeight="15"/>
  <cols>
    <col min="2" max="2" width="27.33203125" customWidth="1"/>
    <col min="4" max="4" width="11.6640625" customWidth="1"/>
    <col min="5" max="5" width="14.88671875" customWidth="1"/>
    <col min="6" max="6" width="13.33203125" customWidth="1"/>
    <col min="7" max="7" width="12.109375" customWidth="1"/>
    <col min="8" max="8" width="12.88671875" customWidth="1"/>
    <col min="10" max="10" width="10.88671875" customWidth="1"/>
    <col min="11" max="11" width="11" customWidth="1"/>
  </cols>
  <sheetData>
    <row r="1" spans="1:11">
      <c r="A1" s="750"/>
      <c r="B1" s="750"/>
      <c r="C1" s="750"/>
      <c r="D1" s="750"/>
      <c r="E1" s="750"/>
      <c r="F1" s="750"/>
      <c r="G1" s="750"/>
      <c r="H1" s="750"/>
      <c r="I1" s="750"/>
      <c r="J1" s="19" t="s">
        <v>891</v>
      </c>
      <c r="K1" s="750"/>
    </row>
    <row r="2" spans="1:11">
      <c r="A2" s="750"/>
      <c r="B2" s="750"/>
      <c r="C2" s="750"/>
      <c r="D2" s="750"/>
      <c r="E2" s="750"/>
      <c r="F2" s="750"/>
      <c r="G2" s="750"/>
      <c r="H2" s="750"/>
      <c r="I2" s="750"/>
      <c r="J2" s="750"/>
      <c r="K2" s="750"/>
    </row>
    <row r="3" spans="1:11">
      <c r="A3" s="750"/>
      <c r="B3" s="750"/>
      <c r="C3" s="750"/>
      <c r="D3" s="750"/>
      <c r="E3" s="750"/>
      <c r="F3" s="750"/>
      <c r="G3" s="750"/>
      <c r="H3" s="750"/>
      <c r="I3" s="750"/>
      <c r="J3" s="750"/>
      <c r="K3" s="750"/>
    </row>
    <row r="4" spans="1:11">
      <c r="A4" s="750"/>
      <c r="B4" s="750"/>
      <c r="C4" s="750"/>
      <c r="D4" s="750"/>
      <c r="E4" s="750"/>
      <c r="F4" s="750"/>
      <c r="G4" s="750"/>
      <c r="H4" s="750"/>
      <c r="I4" s="750"/>
      <c r="J4" s="750"/>
      <c r="K4" s="750"/>
    </row>
    <row r="5" spans="1:11">
      <c r="A5" s="641"/>
      <c r="B5" s="750"/>
      <c r="C5" s="750"/>
      <c r="D5" s="19"/>
      <c r="E5" s="821" t="s">
        <v>965</v>
      </c>
      <c r="F5" s="19"/>
      <c r="G5" s="19"/>
      <c r="H5" s="750"/>
      <c r="I5" s="19"/>
      <c r="J5" s="19"/>
      <c r="K5" s="19"/>
    </row>
    <row r="6" spans="1:11">
      <c r="A6" s="641"/>
      <c r="B6" s="750"/>
      <c r="C6" s="750"/>
      <c r="D6" s="19"/>
      <c r="E6" s="504" t="s">
        <v>964</v>
      </c>
      <c r="F6" s="22"/>
      <c r="G6" s="22"/>
      <c r="H6" s="750"/>
      <c r="I6" s="22"/>
      <c r="J6" s="22"/>
      <c r="K6" s="22"/>
    </row>
    <row r="7" spans="1:11">
      <c r="A7" s="641"/>
      <c r="B7" s="750"/>
      <c r="C7" s="26"/>
      <c r="D7" s="26"/>
      <c r="E7" s="832" t="str">
        <f>+'2-Incentive ROE'!F5</f>
        <v>Gridliance High Plains LLC</v>
      </c>
      <c r="F7" s="26"/>
      <c r="G7" s="26"/>
      <c r="H7" s="750"/>
      <c r="I7" s="26"/>
      <c r="J7" s="26"/>
      <c r="K7" s="26"/>
    </row>
    <row r="8" spans="1:11">
      <c r="A8" s="642"/>
      <c r="B8" s="750"/>
      <c r="C8" s="750"/>
      <c r="D8" s="750"/>
      <c r="E8" s="71"/>
      <c r="F8" s="71"/>
      <c r="G8" s="71"/>
      <c r="H8" s="750"/>
      <c r="I8" s="26"/>
      <c r="J8" s="26"/>
      <c r="K8" s="26"/>
    </row>
    <row r="9" spans="1:11">
      <c r="A9" s="643"/>
      <c r="B9" s="324"/>
      <c r="C9" s="324"/>
      <c r="D9" s="324"/>
      <c r="E9" s="324"/>
      <c r="F9" s="324"/>
      <c r="G9" s="324"/>
      <c r="H9" s="324"/>
      <c r="I9" s="324"/>
      <c r="J9" s="324"/>
      <c r="K9" s="833"/>
    </row>
    <row r="10" spans="1:11">
      <c r="A10" s="643"/>
      <c r="B10" s="324"/>
      <c r="C10" s="324"/>
      <c r="D10" s="1393" t="s">
        <v>887</v>
      </c>
      <c r="E10" s="1394"/>
      <c r="F10" s="549"/>
      <c r="G10" s="551" t="s">
        <v>627</v>
      </c>
      <c r="H10" s="549"/>
      <c r="I10" s="552"/>
      <c r="J10" s="552"/>
      <c r="K10" s="550"/>
    </row>
    <row r="11" spans="1:11" ht="15.75">
      <c r="A11" s="643">
        <v>1</v>
      </c>
      <c r="B11" s="324" t="s">
        <v>886</v>
      </c>
      <c r="C11" s="324"/>
      <c r="D11" s="1395" t="s">
        <v>888</v>
      </c>
      <c r="E11" s="1396"/>
      <c r="F11" s="803" t="s">
        <v>732</v>
      </c>
      <c r="G11" s="553" t="s">
        <v>628</v>
      </c>
      <c r="H11" s="803" t="s">
        <v>629</v>
      </c>
      <c r="I11" s="776"/>
      <c r="J11" s="776"/>
      <c r="K11" s="777"/>
    </row>
    <row r="12" spans="1:11">
      <c r="A12" s="643">
        <v>2</v>
      </c>
      <c r="B12" s="554"/>
      <c r="C12" s="324"/>
      <c r="D12" s="555"/>
      <c r="E12" s="555"/>
      <c r="F12" s="644">
        <v>0</v>
      </c>
      <c r="G12" s="556"/>
      <c r="H12" s="555"/>
      <c r="I12" s="555"/>
      <c r="J12" s="555"/>
      <c r="K12" s="549"/>
    </row>
    <row r="13" spans="1:11">
      <c r="A13" s="489"/>
      <c r="B13" s="557" t="s">
        <v>75</v>
      </c>
      <c r="C13" s="557" t="s">
        <v>76</v>
      </c>
      <c r="D13" s="553" t="s">
        <v>77</v>
      </c>
      <c r="E13" s="553" t="s">
        <v>78</v>
      </c>
      <c r="F13" s="551" t="s">
        <v>79</v>
      </c>
      <c r="G13" s="557" t="s">
        <v>80</v>
      </c>
      <c r="H13" s="558" t="s">
        <v>81</v>
      </c>
      <c r="I13" s="558" t="s">
        <v>83</v>
      </c>
      <c r="J13" s="558" t="s">
        <v>84</v>
      </c>
      <c r="K13" s="646" t="s">
        <v>85</v>
      </c>
    </row>
    <row r="14" spans="1:11">
      <c r="A14" s="643"/>
      <c r="B14" s="555"/>
      <c r="C14" s="551"/>
      <c r="D14" s="551"/>
      <c r="E14" s="831" t="s">
        <v>733</v>
      </c>
      <c r="F14" s="551"/>
      <c r="G14" s="551"/>
      <c r="H14" s="555"/>
      <c r="I14" s="551"/>
      <c r="J14" s="555"/>
      <c r="K14" s="555"/>
    </row>
    <row r="15" spans="1:11">
      <c r="A15" s="643"/>
      <c r="B15" s="556"/>
      <c r="C15" s="558"/>
      <c r="D15" s="558" t="s">
        <v>879</v>
      </c>
      <c r="E15" s="646" t="s">
        <v>21</v>
      </c>
      <c r="F15" s="558" t="s">
        <v>632</v>
      </c>
      <c r="G15" s="558" t="s">
        <v>878</v>
      </c>
      <c r="H15" s="558" t="s">
        <v>630</v>
      </c>
      <c r="I15" s="558"/>
      <c r="J15" s="558" t="s">
        <v>502</v>
      </c>
      <c r="K15" s="558"/>
    </row>
    <row r="16" spans="1:11">
      <c r="A16" s="643"/>
      <c r="B16" s="558" t="s">
        <v>642</v>
      </c>
      <c r="C16" s="558"/>
      <c r="D16" s="558" t="s">
        <v>631</v>
      </c>
      <c r="E16" s="646" t="s">
        <v>734</v>
      </c>
      <c r="F16" s="558" t="s">
        <v>637</v>
      </c>
      <c r="G16" s="558" t="s">
        <v>631</v>
      </c>
      <c r="H16" s="558" t="s">
        <v>553</v>
      </c>
      <c r="I16" s="551" t="s">
        <v>694</v>
      </c>
      <c r="J16" s="558" t="s">
        <v>633</v>
      </c>
      <c r="K16" s="558" t="s">
        <v>735</v>
      </c>
    </row>
    <row r="17" spans="1:11" ht="15.75">
      <c r="A17" s="643"/>
      <c r="B17" s="553" t="s">
        <v>634</v>
      </c>
      <c r="C17" s="553" t="s">
        <v>635</v>
      </c>
      <c r="D17" s="553" t="s">
        <v>636</v>
      </c>
      <c r="E17" s="646" t="s">
        <v>628</v>
      </c>
      <c r="F17" s="648" t="s">
        <v>880</v>
      </c>
      <c r="G17" s="553" t="s">
        <v>736</v>
      </c>
      <c r="H17" s="553" t="s">
        <v>881</v>
      </c>
      <c r="I17" s="558" t="s">
        <v>737</v>
      </c>
      <c r="J17" s="553" t="s">
        <v>738</v>
      </c>
      <c r="K17" s="553" t="s">
        <v>882</v>
      </c>
    </row>
    <row r="18" spans="1:11">
      <c r="A18" s="643">
        <v>3</v>
      </c>
      <c r="B18" s="580"/>
      <c r="C18" s="580"/>
      <c r="D18" s="649">
        <v>0</v>
      </c>
      <c r="E18" s="650">
        <f>IF(D$39=0,0,D18/D$39)</f>
        <v>0</v>
      </c>
      <c r="F18" s="651">
        <f>IF(F$12=0,0,#REF!*F$12)</f>
        <v>0</v>
      </c>
      <c r="G18" s="652">
        <v>0</v>
      </c>
      <c r="H18" s="653">
        <f t="shared" ref="H18:H37" si="0">+G18-F18</f>
        <v>0</v>
      </c>
      <c r="I18" s="654">
        <v>0</v>
      </c>
      <c r="J18" s="653">
        <f t="shared" ref="J18:J37" si="1">(H18+I18)*((J$41/12)*24)</f>
        <v>0</v>
      </c>
      <c r="K18" s="653">
        <f>+H18+J18+I18</f>
        <v>0</v>
      </c>
    </row>
    <row r="19" spans="1:11">
      <c r="A19" s="643" t="s">
        <v>739</v>
      </c>
      <c r="B19" s="580"/>
      <c r="C19" s="580"/>
      <c r="D19" s="655">
        <v>0</v>
      </c>
      <c r="E19" s="656">
        <f t="shared" ref="E19:E37" si="2">IF(D$39=0,0,D19/D$39)</f>
        <v>0</v>
      </c>
      <c r="F19" s="651">
        <f>IF(F$12=0,0,#REF!*F$12)</f>
        <v>0</v>
      </c>
      <c r="G19" s="657">
        <v>0</v>
      </c>
      <c r="H19" s="656">
        <f t="shared" si="0"/>
        <v>0</v>
      </c>
      <c r="I19" s="658">
        <v>0</v>
      </c>
      <c r="J19" s="653">
        <f t="shared" si="1"/>
        <v>0</v>
      </c>
      <c r="K19" s="653">
        <f t="shared" ref="K19:K37" si="3">+H19+J19+I19</f>
        <v>0</v>
      </c>
    </row>
    <row r="20" spans="1:11">
      <c r="A20" s="643" t="s">
        <v>740</v>
      </c>
      <c r="B20" s="580"/>
      <c r="C20" s="580"/>
      <c r="D20" s="655">
        <v>0</v>
      </c>
      <c r="E20" s="656">
        <f t="shared" si="2"/>
        <v>0</v>
      </c>
      <c r="F20" s="651">
        <f>IF(F$12=0,0,#REF!*F$12)</f>
        <v>0</v>
      </c>
      <c r="G20" s="657">
        <v>0</v>
      </c>
      <c r="H20" s="656">
        <f t="shared" si="0"/>
        <v>0</v>
      </c>
      <c r="I20" s="658">
        <v>0</v>
      </c>
      <c r="J20" s="653">
        <f t="shared" si="1"/>
        <v>0</v>
      </c>
      <c r="K20" s="653">
        <f t="shared" si="3"/>
        <v>0</v>
      </c>
    </row>
    <row r="21" spans="1:11">
      <c r="A21" s="643" t="s">
        <v>741</v>
      </c>
      <c r="B21" s="580"/>
      <c r="C21" s="580"/>
      <c r="D21" s="655">
        <v>0</v>
      </c>
      <c r="E21" s="656">
        <f t="shared" si="2"/>
        <v>0</v>
      </c>
      <c r="F21" s="651">
        <f>IF(F$12=0,0,#REF!*F$12)</f>
        <v>0</v>
      </c>
      <c r="G21" s="657">
        <v>0</v>
      </c>
      <c r="H21" s="656">
        <f t="shared" si="0"/>
        <v>0</v>
      </c>
      <c r="I21" s="658">
        <v>0</v>
      </c>
      <c r="J21" s="653">
        <f t="shared" si="1"/>
        <v>0</v>
      </c>
      <c r="K21" s="653">
        <f t="shared" si="3"/>
        <v>0</v>
      </c>
    </row>
    <row r="22" spans="1:11">
      <c r="A22" s="643"/>
      <c r="B22" s="580"/>
      <c r="C22" s="580"/>
      <c r="D22" s="655">
        <v>0</v>
      </c>
      <c r="E22" s="656">
        <f t="shared" si="2"/>
        <v>0</v>
      </c>
      <c r="F22" s="651">
        <f>IF(F$12=0,0,#REF!*F$12)</f>
        <v>0</v>
      </c>
      <c r="G22" s="657">
        <v>0</v>
      </c>
      <c r="H22" s="656">
        <f t="shared" si="0"/>
        <v>0</v>
      </c>
      <c r="I22" s="658">
        <v>0</v>
      </c>
      <c r="J22" s="653">
        <f t="shared" si="1"/>
        <v>0</v>
      </c>
      <c r="K22" s="653">
        <f t="shared" si="3"/>
        <v>0</v>
      </c>
    </row>
    <row r="23" spans="1:11">
      <c r="A23" s="643"/>
      <c r="B23" s="580"/>
      <c r="C23" s="580"/>
      <c r="D23" s="655">
        <v>0</v>
      </c>
      <c r="E23" s="656">
        <f t="shared" si="2"/>
        <v>0</v>
      </c>
      <c r="F23" s="651">
        <f>IF(F$12=0,0,#REF!*F$12)</f>
        <v>0</v>
      </c>
      <c r="G23" s="657">
        <v>0</v>
      </c>
      <c r="H23" s="656">
        <f t="shared" si="0"/>
        <v>0</v>
      </c>
      <c r="I23" s="658">
        <v>0</v>
      </c>
      <c r="J23" s="653">
        <f t="shared" si="1"/>
        <v>0</v>
      </c>
      <c r="K23" s="653">
        <f t="shared" si="3"/>
        <v>0</v>
      </c>
    </row>
    <row r="24" spans="1:11">
      <c r="A24" s="643"/>
      <c r="B24" s="580"/>
      <c r="C24" s="580"/>
      <c r="D24" s="655">
        <v>0</v>
      </c>
      <c r="E24" s="656">
        <f t="shared" si="2"/>
        <v>0</v>
      </c>
      <c r="F24" s="651">
        <f>IF(F$12=0,0,#REF!*F$12)</f>
        <v>0</v>
      </c>
      <c r="G24" s="657">
        <v>0</v>
      </c>
      <c r="H24" s="656">
        <f t="shared" si="0"/>
        <v>0</v>
      </c>
      <c r="I24" s="658">
        <v>0</v>
      </c>
      <c r="J24" s="653">
        <f t="shared" si="1"/>
        <v>0</v>
      </c>
      <c r="K24" s="653">
        <f t="shared" si="3"/>
        <v>0</v>
      </c>
    </row>
    <row r="25" spans="1:11">
      <c r="A25" s="643"/>
      <c r="B25" s="580"/>
      <c r="C25" s="580"/>
      <c r="D25" s="655">
        <v>0</v>
      </c>
      <c r="E25" s="656">
        <f t="shared" si="2"/>
        <v>0</v>
      </c>
      <c r="F25" s="651">
        <f>IF(F$12=0,0,#REF!*F$12)</f>
        <v>0</v>
      </c>
      <c r="G25" s="657">
        <v>0</v>
      </c>
      <c r="H25" s="656">
        <f t="shared" si="0"/>
        <v>0</v>
      </c>
      <c r="I25" s="658">
        <v>0</v>
      </c>
      <c r="J25" s="653">
        <f t="shared" si="1"/>
        <v>0</v>
      </c>
      <c r="K25" s="653">
        <f t="shared" si="3"/>
        <v>0</v>
      </c>
    </row>
    <row r="26" spans="1:11">
      <c r="A26" s="643"/>
      <c r="B26" s="580"/>
      <c r="C26" s="580"/>
      <c r="D26" s="655">
        <v>0</v>
      </c>
      <c r="E26" s="656">
        <f t="shared" si="2"/>
        <v>0</v>
      </c>
      <c r="F26" s="651">
        <f>IF(F$12=0,0,#REF!*F$12)</f>
        <v>0</v>
      </c>
      <c r="G26" s="657">
        <v>0</v>
      </c>
      <c r="H26" s="656">
        <f t="shared" si="0"/>
        <v>0</v>
      </c>
      <c r="I26" s="658">
        <v>0</v>
      </c>
      <c r="J26" s="653">
        <f t="shared" si="1"/>
        <v>0</v>
      </c>
      <c r="K26" s="653">
        <f t="shared" si="3"/>
        <v>0</v>
      </c>
    </row>
    <row r="27" spans="1:11">
      <c r="A27" s="643"/>
      <c r="B27" s="580"/>
      <c r="C27" s="580"/>
      <c r="D27" s="655">
        <v>0</v>
      </c>
      <c r="E27" s="656">
        <f t="shared" si="2"/>
        <v>0</v>
      </c>
      <c r="F27" s="651">
        <f>IF(F$12=0,0,#REF!*F$12)</f>
        <v>0</v>
      </c>
      <c r="G27" s="657">
        <v>0</v>
      </c>
      <c r="H27" s="656">
        <f t="shared" si="0"/>
        <v>0</v>
      </c>
      <c r="I27" s="658">
        <v>0</v>
      </c>
      <c r="J27" s="653">
        <f t="shared" si="1"/>
        <v>0</v>
      </c>
      <c r="K27" s="653">
        <f t="shared" si="3"/>
        <v>0</v>
      </c>
    </row>
    <row r="28" spans="1:11">
      <c r="A28" s="643"/>
      <c r="B28" s="580"/>
      <c r="C28" s="580"/>
      <c r="D28" s="655">
        <v>0</v>
      </c>
      <c r="E28" s="656">
        <f t="shared" si="2"/>
        <v>0</v>
      </c>
      <c r="F28" s="651">
        <f>IF(F$12=0,0,#REF!*F$12)</f>
        <v>0</v>
      </c>
      <c r="G28" s="657">
        <v>0</v>
      </c>
      <c r="H28" s="656">
        <f t="shared" si="0"/>
        <v>0</v>
      </c>
      <c r="I28" s="658">
        <v>0</v>
      </c>
      <c r="J28" s="653">
        <f t="shared" si="1"/>
        <v>0</v>
      </c>
      <c r="K28" s="653">
        <f t="shared" si="3"/>
        <v>0</v>
      </c>
    </row>
    <row r="29" spans="1:11">
      <c r="A29" s="643"/>
      <c r="B29" s="580"/>
      <c r="C29" s="580"/>
      <c r="D29" s="655">
        <v>0</v>
      </c>
      <c r="E29" s="656">
        <f t="shared" si="2"/>
        <v>0</v>
      </c>
      <c r="F29" s="651">
        <f>IF(F$12=0,0,#REF!*F$12)</f>
        <v>0</v>
      </c>
      <c r="G29" s="657">
        <v>0</v>
      </c>
      <c r="H29" s="656">
        <f t="shared" si="0"/>
        <v>0</v>
      </c>
      <c r="I29" s="658">
        <v>0</v>
      </c>
      <c r="J29" s="653">
        <f t="shared" si="1"/>
        <v>0</v>
      </c>
      <c r="K29" s="653">
        <f t="shared" si="3"/>
        <v>0</v>
      </c>
    </row>
    <row r="30" spans="1:11">
      <c r="A30" s="643"/>
      <c r="B30" s="580"/>
      <c r="C30" s="580"/>
      <c r="D30" s="655">
        <v>0</v>
      </c>
      <c r="E30" s="656">
        <f t="shared" si="2"/>
        <v>0</v>
      </c>
      <c r="F30" s="651">
        <f>IF(F$12=0,0,#REF!*F$12)</f>
        <v>0</v>
      </c>
      <c r="G30" s="657">
        <v>0</v>
      </c>
      <c r="H30" s="656">
        <f t="shared" si="0"/>
        <v>0</v>
      </c>
      <c r="I30" s="658">
        <v>0</v>
      </c>
      <c r="J30" s="653">
        <f t="shared" si="1"/>
        <v>0</v>
      </c>
      <c r="K30" s="653">
        <f t="shared" si="3"/>
        <v>0</v>
      </c>
    </row>
    <row r="31" spans="1:11">
      <c r="A31" s="643"/>
      <c r="B31" s="580"/>
      <c r="C31" s="580"/>
      <c r="D31" s="655">
        <v>0</v>
      </c>
      <c r="E31" s="656">
        <f t="shared" si="2"/>
        <v>0</v>
      </c>
      <c r="F31" s="651">
        <f>IF(F$12=0,0,#REF!*F$12)</f>
        <v>0</v>
      </c>
      <c r="G31" s="657">
        <v>0</v>
      </c>
      <c r="H31" s="656">
        <f t="shared" si="0"/>
        <v>0</v>
      </c>
      <c r="I31" s="658">
        <v>0</v>
      </c>
      <c r="J31" s="653">
        <f t="shared" si="1"/>
        <v>0</v>
      </c>
      <c r="K31" s="653">
        <f t="shared" si="3"/>
        <v>0</v>
      </c>
    </row>
    <row r="32" spans="1:11">
      <c r="A32" s="643"/>
      <c r="B32" s="580"/>
      <c r="C32" s="580"/>
      <c r="D32" s="655">
        <v>0</v>
      </c>
      <c r="E32" s="656">
        <f t="shared" si="2"/>
        <v>0</v>
      </c>
      <c r="F32" s="651">
        <f>IF(F$12=0,0,#REF!*F$12)</f>
        <v>0</v>
      </c>
      <c r="G32" s="657">
        <v>0</v>
      </c>
      <c r="H32" s="656">
        <f t="shared" si="0"/>
        <v>0</v>
      </c>
      <c r="I32" s="658">
        <v>0</v>
      </c>
      <c r="J32" s="653">
        <f t="shared" si="1"/>
        <v>0</v>
      </c>
      <c r="K32" s="653">
        <f t="shared" si="3"/>
        <v>0</v>
      </c>
    </row>
    <row r="33" spans="1:11">
      <c r="A33" s="643"/>
      <c r="B33" s="580"/>
      <c r="C33" s="580"/>
      <c r="D33" s="655">
        <v>0</v>
      </c>
      <c r="E33" s="656">
        <f t="shared" si="2"/>
        <v>0</v>
      </c>
      <c r="F33" s="651">
        <f>IF(F$12=0,0,#REF!*F$12)</f>
        <v>0</v>
      </c>
      <c r="G33" s="657">
        <v>0</v>
      </c>
      <c r="H33" s="656">
        <f t="shared" si="0"/>
        <v>0</v>
      </c>
      <c r="I33" s="658">
        <v>0</v>
      </c>
      <c r="J33" s="653">
        <f t="shared" si="1"/>
        <v>0</v>
      </c>
      <c r="K33" s="653">
        <f t="shared" si="3"/>
        <v>0</v>
      </c>
    </row>
    <row r="34" spans="1:11">
      <c r="A34" s="643"/>
      <c r="B34" s="580"/>
      <c r="C34" s="580"/>
      <c r="D34" s="655">
        <v>0</v>
      </c>
      <c r="E34" s="656">
        <f t="shared" si="2"/>
        <v>0</v>
      </c>
      <c r="F34" s="651">
        <f>IF(F$12=0,0,#REF!*F$12)</f>
        <v>0</v>
      </c>
      <c r="G34" s="657">
        <v>0</v>
      </c>
      <c r="H34" s="656">
        <f t="shared" si="0"/>
        <v>0</v>
      </c>
      <c r="I34" s="658">
        <v>0</v>
      </c>
      <c r="J34" s="653">
        <f t="shared" si="1"/>
        <v>0</v>
      </c>
      <c r="K34" s="653">
        <f t="shared" si="3"/>
        <v>0</v>
      </c>
    </row>
    <row r="35" spans="1:11">
      <c r="A35" s="643"/>
      <c r="B35" s="580"/>
      <c r="C35" s="580"/>
      <c r="D35" s="655">
        <v>0</v>
      </c>
      <c r="E35" s="656">
        <f t="shared" si="2"/>
        <v>0</v>
      </c>
      <c r="F35" s="651">
        <f>IF(F$12=0,0,#REF!*F$12)</f>
        <v>0</v>
      </c>
      <c r="G35" s="657">
        <v>0</v>
      </c>
      <c r="H35" s="656">
        <f t="shared" si="0"/>
        <v>0</v>
      </c>
      <c r="I35" s="658">
        <v>0</v>
      </c>
      <c r="J35" s="653">
        <f t="shared" si="1"/>
        <v>0</v>
      </c>
      <c r="K35" s="653">
        <f t="shared" si="3"/>
        <v>0</v>
      </c>
    </row>
    <row r="36" spans="1:11">
      <c r="A36" s="643"/>
      <c r="B36" s="580"/>
      <c r="C36" s="580"/>
      <c r="D36" s="655">
        <v>0</v>
      </c>
      <c r="E36" s="656">
        <f t="shared" si="2"/>
        <v>0</v>
      </c>
      <c r="F36" s="651">
        <f>IF(F$12=0,0,#REF!*F$12)</f>
        <v>0</v>
      </c>
      <c r="G36" s="657">
        <v>0</v>
      </c>
      <c r="H36" s="656">
        <f t="shared" si="0"/>
        <v>0</v>
      </c>
      <c r="I36" s="658">
        <v>0</v>
      </c>
      <c r="J36" s="653">
        <f t="shared" si="1"/>
        <v>0</v>
      </c>
      <c r="K36" s="653">
        <f t="shared" si="3"/>
        <v>0</v>
      </c>
    </row>
    <row r="37" spans="1:11">
      <c r="A37" s="643"/>
      <c r="B37" s="580"/>
      <c r="C37" s="580"/>
      <c r="D37" s="655">
        <v>0</v>
      </c>
      <c r="E37" s="656">
        <f t="shared" si="2"/>
        <v>0</v>
      </c>
      <c r="F37" s="651">
        <f>IF(F$12=0,0,#REF!*F$12)</f>
        <v>0</v>
      </c>
      <c r="G37" s="657">
        <v>0</v>
      </c>
      <c r="H37" s="656">
        <f t="shared" si="0"/>
        <v>0</v>
      </c>
      <c r="I37" s="658">
        <v>0</v>
      </c>
      <c r="J37" s="653">
        <f t="shared" si="1"/>
        <v>0</v>
      </c>
      <c r="K37" s="653">
        <f t="shared" si="3"/>
        <v>0</v>
      </c>
    </row>
    <row r="38" spans="1:11">
      <c r="A38" s="643"/>
      <c r="B38" s="559"/>
      <c r="C38" s="559"/>
      <c r="D38" s="659"/>
      <c r="E38" s="660"/>
      <c r="F38" s="560"/>
      <c r="G38" s="561"/>
      <c r="H38" s="559"/>
      <c r="I38" s="559"/>
      <c r="J38" s="559"/>
      <c r="K38" s="559"/>
    </row>
    <row r="39" spans="1:11">
      <c r="A39" s="643">
        <v>4</v>
      </c>
      <c r="B39" s="324" t="s">
        <v>687</v>
      </c>
      <c r="C39" s="324"/>
      <c r="D39" s="661">
        <f t="shared" ref="D39:F39" si="4">SUM(D18:D38)</f>
        <v>0</v>
      </c>
      <c r="E39" s="661">
        <f t="shared" si="4"/>
        <v>0</v>
      </c>
      <c r="F39" s="661">
        <f t="shared" si="4"/>
        <v>0</v>
      </c>
      <c r="G39" s="661">
        <f>SUM(G18:G38)</f>
        <v>0</v>
      </c>
      <c r="H39" s="661">
        <f>SUM(H18:H38)</f>
        <v>0</v>
      </c>
      <c r="I39" s="661"/>
      <c r="J39" s="661">
        <f>SUM(J18:J38)</f>
        <v>0</v>
      </c>
      <c r="K39" s="661">
        <f>SUM(K18:K38)</f>
        <v>0</v>
      </c>
    </row>
    <row r="40" spans="1:11">
      <c r="A40" s="643"/>
      <c r="B40" s="324"/>
      <c r="C40" s="324"/>
      <c r="D40" s="661"/>
      <c r="E40" s="661"/>
      <c r="F40" s="661"/>
      <c r="G40" s="661"/>
      <c r="H40" s="661"/>
      <c r="I40" s="661"/>
      <c r="J40" s="661"/>
      <c r="K40" s="661"/>
    </row>
    <row r="41" spans="1:11">
      <c r="A41" s="643"/>
      <c r="B41" s="324"/>
      <c r="C41" s="324"/>
      <c r="D41" s="661"/>
      <c r="E41" s="661"/>
      <c r="F41" s="661"/>
      <c r="G41" s="661" t="s">
        <v>638</v>
      </c>
      <c r="H41" s="661"/>
      <c r="I41" s="661"/>
      <c r="J41" s="662">
        <v>0</v>
      </c>
      <c r="K41" s="661"/>
    </row>
    <row r="42" spans="1:11">
      <c r="A42" s="643"/>
      <c r="B42" s="324"/>
      <c r="C42" s="324"/>
      <c r="D42" s="661"/>
      <c r="E42" s="661"/>
      <c r="F42" s="661"/>
      <c r="G42" s="661" t="s">
        <v>639</v>
      </c>
      <c r="H42" s="661"/>
      <c r="I42" s="661"/>
      <c r="J42" s="661">
        <f>+J39</f>
        <v>0</v>
      </c>
      <c r="K42" s="661"/>
    </row>
    <row r="43" spans="1:11">
      <c r="A43" s="643"/>
      <c r="B43" s="324" t="s">
        <v>274</v>
      </c>
      <c r="C43" s="324"/>
      <c r="D43" s="324"/>
      <c r="E43" s="324"/>
      <c r="F43" s="324"/>
      <c r="G43" s="324"/>
      <c r="H43" s="324"/>
      <c r="I43" s="324"/>
      <c r="J43" s="324"/>
      <c r="K43" s="324"/>
    </row>
    <row r="44" spans="1:11">
      <c r="A44" s="643"/>
      <c r="B44" s="324" t="s">
        <v>967</v>
      </c>
      <c r="C44" s="324"/>
      <c r="D44" s="324"/>
      <c r="E44" s="324"/>
      <c r="F44" s="324"/>
      <c r="G44" s="324"/>
      <c r="H44" s="324"/>
      <c r="I44" s="324"/>
      <c r="J44" s="324"/>
      <c r="K44" s="324"/>
    </row>
    <row r="45" spans="1:11">
      <c r="A45" s="643"/>
      <c r="B45" s="326" t="s">
        <v>968</v>
      </c>
      <c r="C45" s="324"/>
      <c r="D45" s="324"/>
      <c r="E45" s="324"/>
      <c r="F45" s="324"/>
      <c r="G45" s="324"/>
      <c r="H45" s="324"/>
      <c r="I45" s="324"/>
      <c r="J45" s="324"/>
      <c r="K45" s="324"/>
    </row>
    <row r="46" spans="1:11">
      <c r="A46" s="643"/>
      <c r="B46" s="324" t="s">
        <v>969</v>
      </c>
      <c r="C46" s="324"/>
      <c r="D46" s="324"/>
      <c r="E46" s="324"/>
      <c r="F46" s="324"/>
      <c r="G46" s="324"/>
      <c r="H46" s="324"/>
      <c r="I46" s="324"/>
      <c r="J46" s="324"/>
      <c r="K46" s="324"/>
    </row>
    <row r="47" spans="1:11">
      <c r="A47" s="643"/>
      <c r="B47" s="750" t="s">
        <v>884</v>
      </c>
      <c r="C47" s="324"/>
      <c r="D47" s="324"/>
      <c r="E47" s="324"/>
      <c r="F47" s="324"/>
      <c r="G47" s="324"/>
      <c r="H47" s="324"/>
      <c r="I47" s="324"/>
      <c r="J47" s="324"/>
      <c r="K47" s="324"/>
    </row>
    <row r="48" spans="1:11">
      <c r="A48" s="643"/>
      <c r="B48" s="324" t="s">
        <v>853</v>
      </c>
      <c r="C48" s="324"/>
      <c r="D48" s="324"/>
      <c r="E48" s="324"/>
      <c r="F48" s="324"/>
      <c r="G48" s="324"/>
      <c r="H48" s="324"/>
      <c r="I48" s="324"/>
      <c r="J48" s="324"/>
      <c r="K48" s="324"/>
    </row>
    <row r="49" spans="1:11">
      <c r="A49" s="643"/>
      <c r="B49" s="562" t="s">
        <v>885</v>
      </c>
      <c r="C49" s="324"/>
      <c r="D49" s="324"/>
      <c r="E49" s="324"/>
      <c r="F49" s="324"/>
      <c r="G49" s="324"/>
      <c r="H49" s="324"/>
      <c r="I49" s="324"/>
      <c r="J49" s="324"/>
      <c r="K49" s="324"/>
    </row>
    <row r="52" spans="1:11">
      <c r="A52" s="663" t="s">
        <v>742</v>
      </c>
      <c r="B52" s="750"/>
      <c r="C52" s="563"/>
      <c r="D52" s="27"/>
      <c r="E52" s="27"/>
      <c r="F52" s="27"/>
      <c r="G52" s="27"/>
      <c r="H52" s="27"/>
      <c r="I52" s="563"/>
      <c r="J52" s="563"/>
      <c r="K52" s="750"/>
    </row>
    <row r="53" spans="1:11">
      <c r="A53" s="664"/>
      <c r="B53" s="752" t="s">
        <v>292</v>
      </c>
      <c r="C53" s="565" t="s">
        <v>293</v>
      </c>
      <c r="D53" s="564" t="s">
        <v>294</v>
      </c>
      <c r="E53" s="564" t="s">
        <v>295</v>
      </c>
      <c r="F53" s="752"/>
      <c r="G53" s="750"/>
      <c r="H53" s="750"/>
      <c r="I53" s="750"/>
      <c r="J53" s="563"/>
      <c r="K53" s="750"/>
    </row>
    <row r="54" spans="1:11">
      <c r="A54" s="664"/>
      <c r="B54" s="566" t="str">
        <f>+A52</f>
        <v>Prior Period Adjustment</v>
      </c>
      <c r="C54" s="567" t="s">
        <v>19</v>
      </c>
      <c r="D54" s="568" t="s">
        <v>502</v>
      </c>
      <c r="E54" s="568" t="s">
        <v>21</v>
      </c>
      <c r="F54" s="750"/>
      <c r="G54" s="750"/>
      <c r="H54" s="750"/>
      <c r="I54" s="750"/>
      <c r="J54" s="563"/>
      <c r="K54" s="750"/>
    </row>
    <row r="55" spans="1:11">
      <c r="A55" s="664"/>
      <c r="B55" s="569" t="s">
        <v>743</v>
      </c>
      <c r="C55" s="570" t="s">
        <v>640</v>
      </c>
      <c r="D55" s="570" t="s">
        <v>600</v>
      </c>
      <c r="E55" s="570" t="s">
        <v>641</v>
      </c>
      <c r="F55" s="750"/>
      <c r="G55" s="750"/>
      <c r="H55" s="750"/>
      <c r="I55" s="750"/>
      <c r="J55" s="563"/>
      <c r="K55" s="750"/>
    </row>
    <row r="56" spans="1:11">
      <c r="A56" s="664" t="s">
        <v>216</v>
      </c>
      <c r="B56" s="571">
        <v>0</v>
      </c>
      <c r="C56" s="572">
        <v>0</v>
      </c>
      <c r="D56" s="572">
        <v>0</v>
      </c>
      <c r="E56" s="573">
        <f>+C56+D56</f>
        <v>0</v>
      </c>
      <c r="F56" s="750"/>
      <c r="G56" s="750"/>
      <c r="H56" s="750"/>
      <c r="I56" s="750"/>
      <c r="J56" s="563"/>
      <c r="K56" s="750"/>
    </row>
    <row r="57" spans="1:11">
      <c r="A57" s="664"/>
      <c r="B57" s="574"/>
      <c r="C57" s="51"/>
      <c r="D57" s="51"/>
      <c r="E57" s="452"/>
      <c r="F57" s="750"/>
      <c r="G57" s="750"/>
      <c r="H57" s="750"/>
      <c r="I57" s="750"/>
      <c r="J57" s="563"/>
      <c r="K57" s="750"/>
    </row>
    <row r="58" spans="1:11">
      <c r="A58" s="664"/>
      <c r="B58" s="750"/>
      <c r="C58" s="563"/>
      <c r="D58" s="563"/>
      <c r="E58" s="563"/>
      <c r="F58" s="563"/>
      <c r="G58" s="563"/>
      <c r="H58" s="18"/>
      <c r="I58" s="750"/>
      <c r="J58" s="563"/>
      <c r="K58" s="750"/>
    </row>
    <row r="59" spans="1:11">
      <c r="A59" s="664"/>
      <c r="B59" s="750"/>
      <c r="C59" s="764"/>
      <c r="D59" s="575"/>
      <c r="E59" s="575"/>
      <c r="F59" s="575"/>
      <c r="G59" s="575"/>
      <c r="H59" s="575"/>
      <c r="I59" s="575"/>
      <c r="J59" s="563"/>
      <c r="K59" s="750"/>
    </row>
    <row r="60" spans="1:11" ht="67.5" customHeight="1">
      <c r="A60" s="665" t="s">
        <v>274</v>
      </c>
      <c r="B60" s="124" t="s">
        <v>75</v>
      </c>
      <c r="C60" s="1397" t="s">
        <v>966</v>
      </c>
      <c r="D60" s="1397"/>
      <c r="E60" s="1397"/>
      <c r="F60" s="1397"/>
      <c r="G60" s="1397"/>
      <c r="H60" s="1397"/>
      <c r="I60" s="1397"/>
      <c r="J60" s="1397"/>
      <c r="K60" s="750"/>
    </row>
    <row r="61" spans="1:11" ht="34.5" customHeight="1">
      <c r="A61" s="664"/>
      <c r="B61" s="542" t="s">
        <v>76</v>
      </c>
      <c r="C61" s="1392" t="s">
        <v>744</v>
      </c>
      <c r="D61" s="1392"/>
      <c r="E61" s="1392"/>
      <c r="F61" s="1392"/>
      <c r="G61" s="1392"/>
      <c r="H61" s="1392"/>
      <c r="I61" s="1392"/>
      <c r="J61" s="563"/>
      <c r="K61" s="750"/>
    </row>
  </sheetData>
  <mergeCells count="4">
    <mergeCell ref="D10:E10"/>
    <mergeCell ref="D11:E11"/>
    <mergeCell ref="C60:J60"/>
    <mergeCell ref="C61:I61"/>
  </mergeCells>
  <pageMargins left="0.7" right="0.7" top="0.75" bottom="0.75" header="0.3" footer="0.3"/>
  <pageSetup scale="54" fitToHeight="0" orientation="portrait" horizontalDpi="1200" verticalDpi="120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K69"/>
  <sheetViews>
    <sheetView zoomScale="70" zoomScaleNormal="70" zoomScaleSheetLayoutView="75" workbookViewId="0">
      <selection activeCell="J40" sqref="J40"/>
    </sheetView>
  </sheetViews>
  <sheetFormatPr defaultRowHeight="15.75"/>
  <cols>
    <col min="1" max="1" width="5.5546875" style="379" customWidth="1"/>
    <col min="2" max="2" width="21.5546875" style="387" customWidth="1"/>
    <col min="3" max="3" width="30.5546875" style="387" customWidth="1"/>
    <col min="4" max="4" width="25.109375" style="387" customWidth="1"/>
    <col min="5" max="5" width="13.33203125" style="387" bestFit="1" customWidth="1"/>
    <col min="6" max="6" width="6.5546875" style="387" customWidth="1"/>
    <col min="7" max="7" width="9" style="387" bestFit="1" customWidth="1"/>
    <col min="8" max="8" width="7.5546875" style="387" bestFit="1" customWidth="1"/>
    <col min="9" max="9" width="12.33203125" style="387" customWidth="1"/>
    <col min="10" max="10" width="24.109375" style="393" bestFit="1" customWidth="1"/>
    <col min="11" max="11" width="16.5546875" customWidth="1"/>
  </cols>
  <sheetData>
    <row r="1" spans="1:11">
      <c r="C1" s="380"/>
      <c r="D1" s="380"/>
      <c r="E1" s="380"/>
      <c r="F1" s="381"/>
      <c r="G1" s="380"/>
      <c r="H1" s="380"/>
      <c r="I1" s="380"/>
      <c r="J1" s="496"/>
    </row>
    <row r="2" spans="1:11">
      <c r="B2" s="379"/>
      <c r="C2" s="380"/>
      <c r="D2" s="380"/>
      <c r="E2" s="380"/>
      <c r="F2" s="381"/>
      <c r="G2" s="380"/>
      <c r="H2" s="380"/>
      <c r="I2" s="380"/>
      <c r="J2" s="496"/>
    </row>
    <row r="3" spans="1:11">
      <c r="C3" s="380"/>
      <c r="D3" s="382" t="s">
        <v>10</v>
      </c>
      <c r="E3" s="382"/>
      <c r="F3" s="381" t="s">
        <v>401</v>
      </c>
      <c r="H3" s="382"/>
      <c r="I3" s="382"/>
      <c r="J3" s="383"/>
      <c r="K3" s="825" t="s">
        <v>891</v>
      </c>
    </row>
    <row r="4" spans="1:11">
      <c r="B4" s="385"/>
      <c r="C4" s="385"/>
      <c r="D4" s="385"/>
      <c r="E4" s="385"/>
      <c r="F4" s="449" t="s">
        <v>573</v>
      </c>
      <c r="H4" s="385"/>
      <c r="I4" s="385"/>
      <c r="J4" s="385"/>
      <c r="K4" s="384"/>
    </row>
    <row r="5" spans="1:11">
      <c r="B5" s="385"/>
      <c r="C5" s="385"/>
      <c r="D5" s="385"/>
      <c r="F5" s="386" t="str">
        <f>+'Attachment H'!D5</f>
        <v>Gridliance High Plains LLC</v>
      </c>
      <c r="H5" s="385"/>
      <c r="I5" s="385"/>
      <c r="J5" s="385"/>
      <c r="K5" s="385"/>
    </row>
    <row r="7" spans="1:11">
      <c r="A7" s="379">
        <v>1</v>
      </c>
      <c r="B7" s="387" t="s">
        <v>557</v>
      </c>
      <c r="C7" s="387" t="s">
        <v>725</v>
      </c>
      <c r="J7" s="387"/>
      <c r="K7" s="438">
        <f>+'Attachment H'!I106</f>
        <v>15996362.373359509</v>
      </c>
    </row>
    <row r="8" spans="1:11">
      <c r="J8" s="387"/>
      <c r="K8" s="393"/>
    </row>
    <row r="9" spans="1:11" ht="16.5" thickBot="1">
      <c r="A9" s="389">
        <f>+A7+1</f>
        <v>2</v>
      </c>
      <c r="B9" s="390" t="s">
        <v>402</v>
      </c>
      <c r="C9" s="391"/>
      <c r="D9" s="391"/>
      <c r="E9" s="391"/>
      <c r="F9" s="391"/>
      <c r="G9" s="391"/>
      <c r="H9" s="391"/>
      <c r="I9" s="391"/>
      <c r="J9" s="392" t="s">
        <v>58</v>
      </c>
      <c r="K9" s="393"/>
    </row>
    <row r="10" spans="1:11">
      <c r="A10" s="389"/>
      <c r="B10" s="394"/>
      <c r="C10" s="391"/>
      <c r="D10" s="391"/>
      <c r="E10" s="391"/>
      <c r="F10" s="391"/>
      <c r="G10" s="391"/>
      <c r="H10" s="395" t="s">
        <v>67</v>
      </c>
      <c r="I10" s="391"/>
      <c r="J10" s="391"/>
      <c r="K10" s="393"/>
    </row>
    <row r="11" spans="1:11" ht="16.5" thickBot="1">
      <c r="A11" s="389"/>
      <c r="B11" s="394"/>
      <c r="C11" s="391"/>
      <c r="D11" s="391"/>
      <c r="E11" s="396" t="s">
        <v>58</v>
      </c>
      <c r="F11" s="396" t="s">
        <v>68</v>
      </c>
      <c r="G11" s="391"/>
      <c r="H11" s="396"/>
      <c r="I11" s="391"/>
      <c r="J11" s="396" t="s">
        <v>69</v>
      </c>
      <c r="K11" s="393"/>
    </row>
    <row r="12" spans="1:11">
      <c r="A12" s="389">
        <f>+A9+1</f>
        <v>3</v>
      </c>
      <c r="B12" s="390" t="s">
        <v>358</v>
      </c>
      <c r="C12" s="397" t="s">
        <v>726</v>
      </c>
      <c r="D12" s="397"/>
      <c r="E12" s="987">
        <f>'Attachment H'!D210</f>
        <v>26615384.615384616</v>
      </c>
      <c r="F12" s="513">
        <f>'Attachment H'!E210</f>
        <v>0.4</v>
      </c>
      <c r="G12" s="388"/>
      <c r="H12" s="1119">
        <f>'Attachment H'!G210</f>
        <v>7.7267453757225435E-2</v>
      </c>
      <c r="I12" s="388"/>
      <c r="J12" s="388">
        <f>F12*H12</f>
        <v>3.0906981502890174E-2</v>
      </c>
      <c r="K12" s="393"/>
    </row>
    <row r="13" spans="1:11">
      <c r="A13" s="389">
        <f>+A12+1</f>
        <v>4</v>
      </c>
      <c r="B13" s="390" t="s">
        <v>558</v>
      </c>
      <c r="C13" s="397" t="s">
        <v>726</v>
      </c>
      <c r="D13" s="397"/>
      <c r="E13" s="398">
        <f>'Attachment H'!D211</f>
        <v>0</v>
      </c>
      <c r="F13" s="513">
        <v>0</v>
      </c>
      <c r="G13" s="388"/>
      <c r="H13" s="388">
        <v>0</v>
      </c>
      <c r="I13" s="388"/>
      <c r="J13" s="388">
        <f>F13*H13</f>
        <v>0</v>
      </c>
      <c r="K13" s="393"/>
    </row>
    <row r="14" spans="1:11" ht="32.25" thickBot="1">
      <c r="A14" s="389">
        <f>+A13+1</f>
        <v>5</v>
      </c>
      <c r="B14" s="390" t="s">
        <v>466</v>
      </c>
      <c r="C14" s="397" t="s">
        <v>727</v>
      </c>
      <c r="D14" s="493" t="s">
        <v>728</v>
      </c>
      <c r="E14" s="988">
        <f>'Attachment H'!D212</f>
        <v>112863869.38615385</v>
      </c>
      <c r="F14" s="513">
        <f>'Attachment H'!E212</f>
        <v>0.6</v>
      </c>
      <c r="G14" s="1098"/>
      <c r="H14" s="1120">
        <f>'Attachment H'!G212+0.01</f>
        <v>0.11299999999999999</v>
      </c>
      <c r="I14" s="388"/>
      <c r="J14" s="789">
        <f>F14*H14</f>
        <v>6.7799999999999985E-2</v>
      </c>
      <c r="K14" s="393"/>
    </row>
    <row r="15" spans="1:11">
      <c r="A15" s="389">
        <f>+A14+1</f>
        <v>6</v>
      </c>
      <c r="B15" s="394" t="s">
        <v>729</v>
      </c>
      <c r="C15" s="399"/>
      <c r="D15" s="399"/>
      <c r="E15" s="1091">
        <f>SUM(E12:E14)</f>
        <v>139479254.00153846</v>
      </c>
      <c r="F15" s="388" t="s">
        <v>10</v>
      </c>
      <c r="G15" s="388"/>
      <c r="H15" s="388"/>
      <c r="I15" s="388"/>
      <c r="J15" s="388">
        <f>SUM(J12:J14)</f>
        <v>9.8706981502890159E-2</v>
      </c>
      <c r="K15" s="393"/>
    </row>
    <row r="16" spans="1:11">
      <c r="A16" s="389">
        <f t="shared" ref="A16:A40" si="0">+A15+1</f>
        <v>7</v>
      </c>
      <c r="B16" s="394" t="s">
        <v>408</v>
      </c>
      <c r="C16" s="399"/>
      <c r="D16" s="399"/>
      <c r="E16" s="400"/>
      <c r="F16" s="391"/>
      <c r="G16" s="391"/>
      <c r="H16" s="391"/>
      <c r="I16" s="391"/>
      <c r="J16" s="388"/>
      <c r="K16" s="438">
        <f>+J15*K7</f>
        <v>1578952.6449007252</v>
      </c>
    </row>
    <row r="17" spans="1:11">
      <c r="A17" s="389"/>
      <c r="J17" s="387"/>
      <c r="K17" s="393"/>
    </row>
    <row r="18" spans="1:11">
      <c r="A18" s="389">
        <f>+A16+1</f>
        <v>8</v>
      </c>
      <c r="B18" s="394" t="s">
        <v>50</v>
      </c>
      <c r="C18" s="401"/>
      <c r="D18" s="401"/>
      <c r="E18" s="391"/>
      <c r="F18" s="391"/>
      <c r="G18" s="399"/>
      <c r="H18" s="402"/>
      <c r="I18" s="391"/>
      <c r="J18" s="399"/>
      <c r="K18" s="393"/>
    </row>
    <row r="19" spans="1:11">
      <c r="A19" s="389">
        <f t="shared" si="0"/>
        <v>9</v>
      </c>
      <c r="B19" s="403" t="s">
        <v>562</v>
      </c>
      <c r="C19" s="391"/>
      <c r="D19" s="37"/>
      <c r="E19" s="453">
        <f>IF('Attachment H'!D259&gt;0,1-(((1-'Attachment H'!D260)*(1-'Attachment H'!D259))/(1-'Attachment H'!D259*'Attachment H'!D260*'Attachment H'!D261)),0)</f>
        <v>0.24417935000000002</v>
      </c>
      <c r="F19" s="453"/>
      <c r="G19" s="399"/>
      <c r="H19" s="402"/>
      <c r="I19" s="391"/>
      <c r="J19" s="399"/>
      <c r="K19" s="393"/>
    </row>
    <row r="20" spans="1:11">
      <c r="A20" s="389">
        <f t="shared" si="0"/>
        <v>10</v>
      </c>
      <c r="B20" s="399" t="s">
        <v>51</v>
      </c>
      <c r="C20" s="391"/>
      <c r="D20" s="37"/>
      <c r="E20" s="453">
        <f>IF(J15&gt;0,(E19/(1-E19))*(1-J12/J15),0)</f>
        <v>0.22190751125464656</v>
      </c>
      <c r="F20" s="391"/>
      <c r="G20" s="399"/>
      <c r="H20" s="402"/>
      <c r="I20" s="391"/>
      <c r="J20" s="399"/>
      <c r="K20" s="393"/>
    </row>
    <row r="21" spans="1:11">
      <c r="A21" s="389">
        <f t="shared" si="0"/>
        <v>11</v>
      </c>
      <c r="B21" s="401" t="s">
        <v>559</v>
      </c>
      <c r="C21" s="401"/>
      <c r="D21" s="37"/>
      <c r="E21" s="391"/>
      <c r="F21" s="391"/>
      <c r="G21" s="399"/>
      <c r="H21" s="402"/>
      <c r="I21" s="391"/>
      <c r="J21" s="399"/>
      <c r="K21" s="393"/>
    </row>
    <row r="22" spans="1:11">
      <c r="A22" s="389">
        <f t="shared" si="0"/>
        <v>12</v>
      </c>
      <c r="B22" s="404" t="s">
        <v>987</v>
      </c>
      <c r="C22" s="401"/>
      <c r="D22" s="401"/>
      <c r="E22" s="391"/>
      <c r="F22" s="391"/>
      <c r="G22" s="399"/>
      <c r="H22" s="402"/>
      <c r="I22" s="391"/>
      <c r="J22" s="399"/>
      <c r="K22" s="393"/>
    </row>
    <row r="23" spans="1:11">
      <c r="A23" s="389">
        <f t="shared" si="0"/>
        <v>13</v>
      </c>
      <c r="B23" s="405" t="str">
        <f>"      1 / (1 - T)  =  (from line "&amp;A19&amp;")"</f>
        <v xml:space="preserve">      1 / (1 - T)  =  (from line 9)</v>
      </c>
      <c r="C23" s="401"/>
      <c r="D23" s="401"/>
      <c r="E23" s="453">
        <f>IF(E19&gt;0,1/(1-E19),0)</f>
        <v>1.3230652007192447</v>
      </c>
      <c r="F23" s="391"/>
      <c r="G23" s="399"/>
      <c r="H23" s="402"/>
      <c r="I23" s="391"/>
      <c r="J23" s="399"/>
      <c r="K23" s="393"/>
    </row>
    <row r="24" spans="1:11">
      <c r="A24" s="389">
        <f t="shared" si="0"/>
        <v>14</v>
      </c>
      <c r="B24" s="404" t="s">
        <v>403</v>
      </c>
      <c r="C24" s="401"/>
      <c r="D24" s="401" t="s">
        <v>684</v>
      </c>
      <c r="E24" s="406">
        <f>+'Attachment H'!D160</f>
        <v>0</v>
      </c>
      <c r="F24" s="391"/>
      <c r="G24" s="399"/>
      <c r="H24" s="402"/>
      <c r="I24" s="391"/>
      <c r="J24" s="399"/>
      <c r="K24" s="393"/>
    </row>
    <row r="25" spans="1:11">
      <c r="A25" s="389">
        <f t="shared" si="0"/>
        <v>15</v>
      </c>
      <c r="B25" s="404" t="s">
        <v>988</v>
      </c>
      <c r="C25" s="401"/>
      <c r="D25" s="401" t="s">
        <v>685</v>
      </c>
      <c r="E25" s="406">
        <f>+'Attachment H'!D161</f>
        <v>0</v>
      </c>
      <c r="F25" s="391"/>
      <c r="G25" s="399"/>
      <c r="H25" s="407"/>
      <c r="I25" s="391"/>
      <c r="J25" s="399"/>
      <c r="K25" s="393"/>
    </row>
    <row r="26" spans="1:11">
      <c r="A26" s="389">
        <f t="shared" si="0"/>
        <v>16</v>
      </c>
      <c r="B26" s="404" t="s">
        <v>560</v>
      </c>
      <c r="C26" s="401"/>
      <c r="D26" s="401" t="s">
        <v>686</v>
      </c>
      <c r="E26" s="1124">
        <f>+'Attachment H'!D162</f>
        <v>-41464.106813053811</v>
      </c>
      <c r="F26" s="391"/>
      <c r="G26" s="399"/>
      <c r="H26" s="402"/>
      <c r="I26" s="391"/>
      <c r="J26" s="399"/>
      <c r="K26" s="393"/>
    </row>
    <row r="27" spans="1:11">
      <c r="A27" s="389">
        <f t="shared" si="0"/>
        <v>17</v>
      </c>
      <c r="B27" s="405" t="s">
        <v>1125</v>
      </c>
      <c r="C27" s="408"/>
      <c r="D27" s="387" t="s">
        <v>1124</v>
      </c>
      <c r="E27" s="1124">
        <f>+'Attachment H'!D163</f>
        <v>319374.2436932986</v>
      </c>
      <c r="F27" s="409"/>
      <c r="G27" s="409" t="s">
        <v>30</v>
      </c>
      <c r="H27" s="410"/>
      <c r="I27" s="409"/>
      <c r="J27" s="1126">
        <f>E27</f>
        <v>319374.2436932986</v>
      </c>
      <c r="K27" s="393"/>
    </row>
    <row r="28" spans="1:11">
      <c r="A28" s="389">
        <f t="shared" si="0"/>
        <v>18</v>
      </c>
      <c r="B28" s="397" t="str">
        <f>"ITC adjustment (line "&amp;A23&amp;" * line "&amp;A24&amp;")"</f>
        <v>ITC adjustment (line 13 * line 14)</v>
      </c>
      <c r="C28" s="408"/>
      <c r="D28" s="408"/>
      <c r="E28" s="445">
        <f>+E$23*E24</f>
        <v>0</v>
      </c>
      <c r="F28" s="409"/>
      <c r="G28" s="411" t="s">
        <v>36</v>
      </c>
      <c r="H28" s="388">
        <f>+'Attachment H'!G84</f>
        <v>1</v>
      </c>
      <c r="I28" s="409"/>
      <c r="J28" s="445">
        <f>+E28*H28</f>
        <v>0</v>
      </c>
      <c r="K28" s="393"/>
    </row>
    <row r="29" spans="1:11">
      <c r="A29" s="389">
        <f t="shared" si="0"/>
        <v>19</v>
      </c>
      <c r="B29" s="397" t="str">
        <f>"(Excess)/Deficient Deferred Income Tax Adjustment (line "&amp;A23&amp;" * line "&amp;A25&amp;")"</f>
        <v>(Excess)/Deficient Deferred Income Tax Adjustment (line 13 * line 15)</v>
      </c>
      <c r="C29" s="408"/>
      <c r="D29" s="408"/>
      <c r="E29" s="445">
        <f>+E$23*E25</f>
        <v>0</v>
      </c>
      <c r="F29" s="409"/>
      <c r="G29" s="411" t="s">
        <v>36</v>
      </c>
      <c r="H29" s="388">
        <f>H28</f>
        <v>1</v>
      </c>
      <c r="I29" s="409"/>
      <c r="J29" s="445">
        <f>+E29*H29</f>
        <v>0</v>
      </c>
      <c r="K29" s="393"/>
    </row>
    <row r="30" spans="1:11">
      <c r="A30" s="389">
        <f t="shared" si="0"/>
        <v>20</v>
      </c>
      <c r="B30" s="397" t="str">
        <f>"Permanent Differences Tax Adjustment (line "&amp;A23&amp;" * "&amp;A26&amp;")"</f>
        <v>Permanent Differences Tax Adjustment (line 13 * 16)</v>
      </c>
      <c r="C30" s="408"/>
      <c r="D30" s="408"/>
      <c r="E30" s="1125">
        <f>+E$23*E26</f>
        <v>-54859.716803257244</v>
      </c>
      <c r="F30" s="409"/>
      <c r="G30" s="411" t="s">
        <v>36</v>
      </c>
      <c r="H30" s="388">
        <f>H29</f>
        <v>1</v>
      </c>
      <c r="I30" s="409"/>
      <c r="J30" s="1125">
        <f>+E30*H30</f>
        <v>-54859.716803257244</v>
      </c>
      <c r="K30" s="393"/>
    </row>
    <row r="31" spans="1:11">
      <c r="A31" s="389">
        <f t="shared" si="0"/>
        <v>21</v>
      </c>
      <c r="B31" s="412" t="str">
        <f>"Total Income Taxes (sum lines "&amp;A27&amp;" - "&amp;A30&amp;")"</f>
        <v>Total Income Taxes (sum lines 17 - 20)</v>
      </c>
      <c r="C31" s="397"/>
      <c r="D31" s="397"/>
      <c r="E31" s="1124">
        <f>SUM(E27:E30)</f>
        <v>264514.52689004136</v>
      </c>
      <c r="F31" s="409"/>
      <c r="G31" s="409" t="s">
        <v>10</v>
      </c>
      <c r="H31" s="410" t="s">
        <v>10</v>
      </c>
      <c r="I31" s="409"/>
      <c r="J31" s="1124">
        <f>SUM(J27:J30)</f>
        <v>264514.52689004136</v>
      </c>
      <c r="K31" s="438">
        <f>+J31</f>
        <v>264514.52689004136</v>
      </c>
    </row>
    <row r="32" spans="1:11">
      <c r="A32" s="389"/>
      <c r="J32" s="387"/>
      <c r="K32" s="393"/>
    </row>
    <row r="33" spans="1:11">
      <c r="A33" s="389">
        <f>+A31+1</f>
        <v>22</v>
      </c>
      <c r="B33" s="397" t="s">
        <v>404</v>
      </c>
      <c r="J33" s="387"/>
      <c r="K33" s="438">
        <f>+K31+K16</f>
        <v>1843467.1717907665</v>
      </c>
    </row>
    <row r="34" spans="1:11">
      <c r="A34" s="389"/>
      <c r="J34" s="387"/>
      <c r="K34" s="393"/>
    </row>
    <row r="35" spans="1:11">
      <c r="A35" s="389">
        <f>+A33+1</f>
        <v>23</v>
      </c>
      <c r="B35" s="387" t="s">
        <v>583</v>
      </c>
      <c r="J35" s="387"/>
      <c r="K35" s="438">
        <f>+'Attachment H'!I170</f>
        <v>1482974.4706605682</v>
      </c>
    </row>
    <row r="36" spans="1:11">
      <c r="A36" s="389">
        <f t="shared" si="0"/>
        <v>24</v>
      </c>
      <c r="B36" s="387" t="s">
        <v>584</v>
      </c>
      <c r="J36" s="387"/>
      <c r="K36" s="438">
        <f>+'Attachment H'!I167</f>
        <v>264514.52689004136</v>
      </c>
    </row>
    <row r="37" spans="1:11">
      <c r="A37" s="389">
        <f t="shared" si="0"/>
        <v>25</v>
      </c>
      <c r="B37" s="397" t="s">
        <v>405</v>
      </c>
      <c r="J37" s="387"/>
      <c r="K37" s="1127">
        <f>SUM(K35:K36)</f>
        <v>1747488.9975506095</v>
      </c>
    </row>
    <row r="38" spans="1:11">
      <c r="A38" s="389">
        <f t="shared" si="0"/>
        <v>26</v>
      </c>
      <c r="B38" s="397" t="s">
        <v>406</v>
      </c>
      <c r="J38" s="387"/>
      <c r="K38" s="438">
        <f>+K33-K37</f>
        <v>95978.174240157008</v>
      </c>
    </row>
    <row r="39" spans="1:11">
      <c r="A39" s="389">
        <f t="shared" si="0"/>
        <v>27</v>
      </c>
      <c r="B39" s="387" t="s">
        <v>561</v>
      </c>
      <c r="J39" s="387"/>
      <c r="K39" s="494">
        <f>+K7</f>
        <v>15996362.373359509</v>
      </c>
    </row>
    <row r="40" spans="1:11">
      <c r="A40" s="389">
        <f t="shared" si="0"/>
        <v>28</v>
      </c>
      <c r="B40" s="387" t="s">
        <v>407</v>
      </c>
      <c r="J40" s="387"/>
      <c r="K40" s="495">
        <f>IF(K39=0,0,K38/K39)</f>
        <v>5.9999999999999975E-3</v>
      </c>
    </row>
    <row r="41" spans="1:11">
      <c r="A41" s="389"/>
      <c r="D41" s="1007"/>
      <c r="J41" s="387"/>
      <c r="K41" s="393"/>
    </row>
    <row r="42" spans="1:11">
      <c r="J42" s="387"/>
      <c r="K42" s="393"/>
    </row>
    <row r="43" spans="1:11">
      <c r="A43" s="379" t="s">
        <v>481</v>
      </c>
      <c r="J43" s="387"/>
      <c r="K43" s="393"/>
    </row>
    <row r="44" spans="1:11">
      <c r="A44" s="490" t="s">
        <v>75</v>
      </c>
      <c r="B44" s="438" t="s">
        <v>480</v>
      </c>
      <c r="J44" s="387"/>
      <c r="K44" s="393"/>
    </row>
    <row r="45" spans="1:11">
      <c r="A45" s="490"/>
      <c r="B45" s="387" t="s">
        <v>731</v>
      </c>
      <c r="J45" s="387"/>
      <c r="K45" s="393"/>
    </row>
    <row r="46" spans="1:11">
      <c r="A46" s="490"/>
      <c r="B46" s="387" t="s">
        <v>483</v>
      </c>
      <c r="J46" s="387"/>
      <c r="K46" s="393"/>
    </row>
    <row r="47" spans="1:11">
      <c r="A47" s="490"/>
      <c r="B47" s="387" t="s">
        <v>730</v>
      </c>
      <c r="J47" s="387"/>
      <c r="K47" s="393"/>
    </row>
    <row r="48" spans="1:11">
      <c r="A48" s="490" t="s">
        <v>76</v>
      </c>
      <c r="B48" s="387" t="s">
        <v>482</v>
      </c>
      <c r="J48" s="387"/>
      <c r="K48" s="393"/>
    </row>
    <row r="49" spans="2:11">
      <c r="B49" s="387" t="s">
        <v>508</v>
      </c>
      <c r="J49" s="387"/>
      <c r="K49" s="393"/>
    </row>
    <row r="69" ht="24" customHeight="1"/>
  </sheetData>
  <phoneticPr fontId="0" type="noConversion"/>
  <pageMargins left="0.25" right="0.25" top="0.75" bottom="0.75" header="0.3" footer="0.3"/>
  <pageSetup scale="65" fitToHeight="0"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M68"/>
  <sheetViews>
    <sheetView topLeftCell="B10" zoomScaleNormal="100" zoomScaleSheetLayoutView="100" workbookViewId="0">
      <selection activeCell="J41" sqref="J41"/>
    </sheetView>
  </sheetViews>
  <sheetFormatPr defaultColWidth="8.88671875" defaultRowHeight="12.75"/>
  <cols>
    <col min="1" max="1" width="6" style="25" customWidth="1"/>
    <col min="2" max="2" width="27.109375" style="25" customWidth="1"/>
    <col min="3" max="3" width="38.88671875" style="25" bestFit="1" customWidth="1"/>
    <col min="4" max="4" width="18.6640625" style="25" customWidth="1"/>
    <col min="5" max="5" width="22.109375" style="25" customWidth="1"/>
    <col min="6" max="6" width="15.109375" style="25" customWidth="1"/>
    <col min="7" max="7" width="18.33203125" style="25" customWidth="1"/>
    <col min="8" max="8" width="14.44140625" style="25" customWidth="1"/>
    <col min="9" max="9" width="18.5546875" style="25" customWidth="1"/>
    <col min="10" max="10" width="13.88671875" style="25" customWidth="1"/>
    <col min="11" max="11" width="14.44140625" style="25" customWidth="1"/>
    <col min="12" max="12" width="13.5546875" style="25" customWidth="1"/>
    <col min="13" max="16384" width="8.88671875" style="25"/>
  </cols>
  <sheetData>
    <row r="1" spans="1:13">
      <c r="J1" s="19" t="s">
        <v>891</v>
      </c>
    </row>
    <row r="5" spans="1:13">
      <c r="A5" s="641"/>
      <c r="D5" s="19"/>
      <c r="E5" s="635" t="s">
        <v>282</v>
      </c>
      <c r="F5" s="19"/>
      <c r="G5" s="19"/>
      <c r="I5" s="19"/>
      <c r="J5" s="19"/>
      <c r="K5" s="19"/>
      <c r="L5" s="24"/>
    </row>
    <row r="6" spans="1:13">
      <c r="A6" s="641"/>
      <c r="D6" s="19"/>
      <c r="E6" s="504" t="s">
        <v>488</v>
      </c>
      <c r="F6" s="22"/>
      <c r="G6" s="22"/>
      <c r="I6" s="22"/>
      <c r="J6" s="22"/>
      <c r="K6" s="22"/>
      <c r="L6" s="24"/>
    </row>
    <row r="7" spans="1:13">
      <c r="A7" s="641"/>
      <c r="C7" s="26"/>
      <c r="D7" s="26"/>
      <c r="E7" s="634" t="str">
        <f>+'2-Incentive ROE'!F5</f>
        <v>Gridliance High Plains LLC</v>
      </c>
      <c r="F7" s="26"/>
      <c r="G7" s="26"/>
      <c r="I7" s="26"/>
      <c r="J7" s="26"/>
      <c r="K7" s="26"/>
      <c r="L7" s="26"/>
    </row>
    <row r="8" spans="1:13" s="489" customFormat="1">
      <c r="A8" s="642"/>
      <c r="B8" s="25"/>
      <c r="C8" s="25"/>
      <c r="D8" s="25"/>
      <c r="E8" s="71"/>
      <c r="F8" s="71"/>
      <c r="G8" s="71"/>
      <c r="H8" s="25"/>
      <c r="I8" s="26"/>
      <c r="J8" s="26"/>
      <c r="K8" s="26"/>
      <c r="L8" s="26"/>
    </row>
    <row r="9" spans="1:13" s="489" customFormat="1">
      <c r="A9" s="643"/>
      <c r="B9" s="324"/>
      <c r="C9" s="324"/>
      <c r="D9" s="324"/>
      <c r="E9" s="324"/>
      <c r="F9" s="324"/>
      <c r="G9" s="324"/>
      <c r="H9" s="324"/>
      <c r="I9" s="324"/>
      <c r="J9" s="324"/>
      <c r="K9" s="362"/>
      <c r="L9" s="324"/>
    </row>
    <row r="10" spans="1:13" s="489" customFormat="1">
      <c r="A10" s="643"/>
      <c r="B10" s="324"/>
      <c r="C10" s="324"/>
      <c r="D10" s="1393" t="s">
        <v>887</v>
      </c>
      <c r="E10" s="1394"/>
      <c r="F10" s="549"/>
      <c r="G10" s="551" t="s">
        <v>627</v>
      </c>
      <c r="H10" s="549"/>
      <c r="I10" s="552"/>
      <c r="J10" s="552"/>
      <c r="K10" s="550"/>
    </row>
    <row r="11" spans="1:13" s="489" customFormat="1" ht="15.75">
      <c r="A11" s="643">
        <v>1</v>
      </c>
      <c r="B11" s="324" t="s">
        <v>886</v>
      </c>
      <c r="C11" s="324"/>
      <c r="D11" s="1395" t="s">
        <v>888</v>
      </c>
      <c r="E11" s="1396"/>
      <c r="F11" s="1112" t="s">
        <v>732</v>
      </c>
      <c r="G11" s="553" t="s">
        <v>628</v>
      </c>
      <c r="H11" s="803" t="s">
        <v>629</v>
      </c>
      <c r="I11" s="776"/>
      <c r="J11" s="776"/>
      <c r="K11" s="777"/>
    </row>
    <row r="12" spans="1:13" s="489" customFormat="1">
      <c r="A12" s="643">
        <v>2</v>
      </c>
      <c r="B12" s="1083">
        <v>2024</v>
      </c>
      <c r="C12" s="324"/>
      <c r="D12" s="555"/>
      <c r="E12" s="555"/>
      <c r="F12" s="644">
        <v>3173373.9443013198</v>
      </c>
      <c r="G12" s="556"/>
      <c r="H12" s="555"/>
      <c r="I12" s="555"/>
      <c r="J12" s="555"/>
      <c r="K12" s="549"/>
    </row>
    <row r="13" spans="1:13" s="489" customFormat="1">
      <c r="B13" s="557" t="s">
        <v>75</v>
      </c>
      <c r="C13" s="557" t="s">
        <v>76</v>
      </c>
      <c r="D13" s="553" t="s">
        <v>77</v>
      </c>
      <c r="E13" s="553" t="s">
        <v>78</v>
      </c>
      <c r="F13" s="551" t="s">
        <v>79</v>
      </c>
      <c r="G13" s="557" t="s">
        <v>80</v>
      </c>
      <c r="H13" s="558" t="s">
        <v>81</v>
      </c>
      <c r="I13" s="558" t="s">
        <v>83</v>
      </c>
      <c r="J13" s="558" t="s">
        <v>84</v>
      </c>
      <c r="K13" s="646" t="s">
        <v>85</v>
      </c>
      <c r="M13" s="771"/>
    </row>
    <row r="14" spans="1:13" s="489" customFormat="1">
      <c r="A14" s="643"/>
      <c r="B14" s="555"/>
      <c r="C14" s="551"/>
      <c r="D14" s="551"/>
      <c r="E14" s="645" t="s">
        <v>733</v>
      </c>
      <c r="F14" s="551"/>
      <c r="G14" s="551"/>
      <c r="H14" s="555"/>
      <c r="I14" s="551"/>
      <c r="J14" s="555"/>
      <c r="K14" s="555"/>
    </row>
    <row r="15" spans="1:13" s="489" customFormat="1">
      <c r="A15" s="643"/>
      <c r="B15" s="556"/>
      <c r="C15" s="558"/>
      <c r="D15" s="1113" t="s">
        <v>879</v>
      </c>
      <c r="E15" s="646" t="s">
        <v>21</v>
      </c>
      <c r="F15" s="558" t="s">
        <v>632</v>
      </c>
      <c r="G15" s="558" t="s">
        <v>878</v>
      </c>
      <c r="H15" s="558" t="s">
        <v>630</v>
      </c>
      <c r="I15" s="558"/>
      <c r="J15" s="558" t="s">
        <v>502</v>
      </c>
      <c r="K15" s="558"/>
    </row>
    <row r="16" spans="1:13" s="489" customFormat="1">
      <c r="A16" s="643"/>
      <c r="B16" s="558" t="s">
        <v>642</v>
      </c>
      <c r="C16" s="558"/>
      <c r="D16" s="1113" t="s">
        <v>631</v>
      </c>
      <c r="E16" s="646" t="s">
        <v>734</v>
      </c>
      <c r="F16" s="558" t="s">
        <v>637</v>
      </c>
      <c r="G16" s="558" t="s">
        <v>631</v>
      </c>
      <c r="H16" s="558" t="s">
        <v>553</v>
      </c>
      <c r="I16" s="551" t="s">
        <v>694</v>
      </c>
      <c r="J16" s="558" t="s">
        <v>633</v>
      </c>
      <c r="K16" s="558" t="s">
        <v>735</v>
      </c>
    </row>
    <row r="17" spans="1:12" s="489" customFormat="1" ht="15.75">
      <c r="A17" s="643"/>
      <c r="B17" s="553" t="s">
        <v>634</v>
      </c>
      <c r="C17" s="553" t="s">
        <v>635</v>
      </c>
      <c r="D17" s="1114" t="s">
        <v>636</v>
      </c>
      <c r="E17" s="646" t="s">
        <v>628</v>
      </c>
      <c r="F17" s="648" t="s">
        <v>880</v>
      </c>
      <c r="G17" s="553" t="s">
        <v>736</v>
      </c>
      <c r="H17" s="553" t="s">
        <v>881</v>
      </c>
      <c r="I17" s="558" t="s">
        <v>737</v>
      </c>
      <c r="J17" s="553" t="s">
        <v>738</v>
      </c>
      <c r="K17" s="553" t="s">
        <v>882</v>
      </c>
    </row>
    <row r="18" spans="1:12" s="489" customFormat="1">
      <c r="A18" s="643">
        <v>3</v>
      </c>
      <c r="B18" s="556" t="s">
        <v>507</v>
      </c>
      <c r="C18" s="556"/>
      <c r="D18" s="989"/>
      <c r="E18" s="650">
        <f>IF(D$39=0,0,D18/D$39)</f>
        <v>0</v>
      </c>
      <c r="F18" s="1078">
        <f>IF(F$12=0,0,E18*F$12)</f>
        <v>0</v>
      </c>
      <c r="G18" s="989"/>
      <c r="H18" s="653">
        <f t="shared" ref="H18:H37" si="0">+G18-F18</f>
        <v>0</v>
      </c>
      <c r="I18" s="654">
        <v>0</v>
      </c>
      <c r="J18" s="1080">
        <f>(H18+I18)*((J$41/12)*24)</f>
        <v>0</v>
      </c>
      <c r="K18" s="1081">
        <f>+H18+J18+I18</f>
        <v>0</v>
      </c>
    </row>
    <row r="19" spans="1:12" s="489" customFormat="1">
      <c r="A19" s="643"/>
      <c r="B19" s="580"/>
      <c r="C19" s="580"/>
      <c r="D19" s="990"/>
      <c r="E19" s="656">
        <f t="shared" ref="E19:E37" si="1">IF(D$39=0,0,D19/D$39)</f>
        <v>0</v>
      </c>
      <c r="F19" s="1078">
        <f t="shared" ref="F19:F37" si="2">IF(F$12=0,0,E19*F$12)</f>
        <v>0</v>
      </c>
      <c r="G19" s="990"/>
      <c r="H19" s="656">
        <f t="shared" si="0"/>
        <v>0</v>
      </c>
      <c r="I19" s="658">
        <v>0</v>
      </c>
      <c r="J19" s="1080">
        <f t="shared" ref="J19:J37" si="3">(H19+I19)*((J$41/12)*24)</f>
        <v>0</v>
      </c>
      <c r="K19" s="1081">
        <f t="shared" ref="K19:K37" si="4">+H19+J19+I19</f>
        <v>0</v>
      </c>
    </row>
    <row r="20" spans="1:12" s="489" customFormat="1">
      <c r="A20" s="643" t="s">
        <v>739</v>
      </c>
      <c r="B20" s="991" t="s">
        <v>1111</v>
      </c>
      <c r="C20" s="977" t="s">
        <v>1099</v>
      </c>
      <c r="D20" s="1102">
        <v>0</v>
      </c>
      <c r="E20" s="656">
        <f>IF(D$39=0,0,D20/D$39)</f>
        <v>0</v>
      </c>
      <c r="F20" s="1078">
        <f>IF(F$12=0,0,E20*F$12)</f>
        <v>0</v>
      </c>
      <c r="G20" s="1102">
        <f>'Attachment H'!$I$21*E20</f>
        <v>0</v>
      </c>
      <c r="H20" s="656">
        <f t="shared" si="0"/>
        <v>0</v>
      </c>
      <c r="I20" s="990">
        <v>0</v>
      </c>
      <c r="J20" s="1080">
        <f t="shared" si="3"/>
        <v>0</v>
      </c>
      <c r="K20" s="1081">
        <f t="shared" si="4"/>
        <v>0</v>
      </c>
    </row>
    <row r="21" spans="1:12" s="489" customFormat="1">
      <c r="A21" s="643"/>
      <c r="B21" s="991"/>
      <c r="C21" s="580"/>
      <c r="D21" s="1102"/>
      <c r="E21" s="656">
        <f t="shared" si="1"/>
        <v>0</v>
      </c>
      <c r="F21" s="1078">
        <f t="shared" si="2"/>
        <v>0</v>
      </c>
      <c r="G21" s="1109"/>
      <c r="H21" s="656">
        <f t="shared" si="0"/>
        <v>0</v>
      </c>
      <c r="I21" s="990">
        <v>0</v>
      </c>
      <c r="J21" s="1080">
        <f t="shared" si="3"/>
        <v>0</v>
      </c>
      <c r="K21" s="1081">
        <f t="shared" si="4"/>
        <v>0</v>
      </c>
    </row>
    <row r="22" spans="1:12" s="489" customFormat="1">
      <c r="A22" s="643" t="s">
        <v>740</v>
      </c>
      <c r="B22" s="991"/>
      <c r="C22" s="580"/>
      <c r="D22" s="1102">
        <v>0</v>
      </c>
      <c r="E22" s="656">
        <f t="shared" si="1"/>
        <v>0</v>
      </c>
      <c r="F22" s="1078">
        <f t="shared" si="2"/>
        <v>0</v>
      </c>
      <c r="G22" s="1102">
        <f>'Attachment H'!$I$21*E22</f>
        <v>0</v>
      </c>
      <c r="H22" s="656">
        <f t="shared" si="0"/>
        <v>0</v>
      </c>
      <c r="I22" s="990">
        <v>0</v>
      </c>
      <c r="J22" s="1080">
        <f t="shared" si="3"/>
        <v>0</v>
      </c>
      <c r="K22" s="1081">
        <f t="shared" si="4"/>
        <v>0</v>
      </c>
    </row>
    <row r="23" spans="1:12" s="489" customFormat="1">
      <c r="A23" s="643"/>
      <c r="B23" s="992"/>
      <c r="C23" s="580"/>
      <c r="D23" s="1102"/>
      <c r="E23" s="656">
        <f t="shared" si="1"/>
        <v>0</v>
      </c>
      <c r="F23" s="1078">
        <f t="shared" si="2"/>
        <v>0</v>
      </c>
      <c r="G23" s="1109"/>
      <c r="H23" s="656">
        <f t="shared" si="0"/>
        <v>0</v>
      </c>
      <c r="I23" s="990">
        <v>0</v>
      </c>
      <c r="J23" s="1080">
        <f t="shared" si="3"/>
        <v>0</v>
      </c>
      <c r="K23" s="1081">
        <f t="shared" si="4"/>
        <v>0</v>
      </c>
    </row>
    <row r="24" spans="1:12" s="489" customFormat="1">
      <c r="A24" s="643" t="s">
        <v>741</v>
      </c>
      <c r="B24" s="991" t="s">
        <v>1102</v>
      </c>
      <c r="C24" s="981" t="s">
        <v>1103</v>
      </c>
      <c r="D24" s="1102">
        <v>0</v>
      </c>
      <c r="E24" s="656">
        <f t="shared" si="1"/>
        <v>0</v>
      </c>
      <c r="F24" s="1078">
        <f t="shared" si="2"/>
        <v>0</v>
      </c>
      <c r="G24" s="1102">
        <f>'Attachment H'!$I$21*E24</f>
        <v>0</v>
      </c>
      <c r="H24" s="656">
        <f t="shared" si="0"/>
        <v>0</v>
      </c>
      <c r="I24" s="990">
        <v>0</v>
      </c>
      <c r="J24" s="1080">
        <f t="shared" si="3"/>
        <v>0</v>
      </c>
      <c r="K24" s="1081">
        <f t="shared" si="4"/>
        <v>0</v>
      </c>
    </row>
    <row r="25" spans="1:12">
      <c r="A25" s="643"/>
      <c r="B25" s="992"/>
      <c r="C25" s="580"/>
      <c r="D25" s="1102"/>
      <c r="E25" s="656">
        <f t="shared" si="1"/>
        <v>0</v>
      </c>
      <c r="F25" s="1078">
        <f t="shared" si="2"/>
        <v>0</v>
      </c>
      <c r="G25" s="1109"/>
      <c r="H25" s="656">
        <f t="shared" si="0"/>
        <v>0</v>
      </c>
      <c r="I25" s="990">
        <v>0</v>
      </c>
      <c r="J25" s="1080">
        <f t="shared" si="3"/>
        <v>0</v>
      </c>
      <c r="K25" s="1081">
        <f t="shared" si="4"/>
        <v>0</v>
      </c>
      <c r="L25" s="489"/>
    </row>
    <row r="26" spans="1:12">
      <c r="A26" s="643" t="s">
        <v>1112</v>
      </c>
      <c r="B26" s="991" t="s">
        <v>1104</v>
      </c>
      <c r="C26" s="981" t="s">
        <v>1138</v>
      </c>
      <c r="D26" s="1102">
        <v>2581636.3098495621</v>
      </c>
      <c r="E26" s="656">
        <f>IF(D$39=0,0,D26/D$39)</f>
        <v>0.83237078498295181</v>
      </c>
      <c r="F26" s="1078">
        <f t="shared" si="2"/>
        <v>2641423.7610625355</v>
      </c>
      <c r="G26" s="1102">
        <f>'Attachment H'!$I$21*E26</f>
        <v>2345655.6983371032</v>
      </c>
      <c r="H26" s="1123">
        <f t="shared" si="0"/>
        <v>-295768.06272543222</v>
      </c>
      <c r="I26" s="990">
        <v>0</v>
      </c>
      <c r="J26" s="1080">
        <f t="shared" si="3"/>
        <v>-49080.597380266016</v>
      </c>
      <c r="K26" s="1081">
        <f t="shared" si="4"/>
        <v>-344848.66010569822</v>
      </c>
      <c r="L26" s="489"/>
    </row>
    <row r="27" spans="1:12">
      <c r="A27" s="643"/>
      <c r="B27" s="992"/>
      <c r="C27" s="580"/>
      <c r="D27" s="990"/>
      <c r="E27" s="656">
        <f t="shared" si="1"/>
        <v>0</v>
      </c>
      <c r="F27" s="1078">
        <f t="shared" si="2"/>
        <v>0</v>
      </c>
      <c r="G27" s="1109"/>
      <c r="H27" s="656">
        <f t="shared" si="0"/>
        <v>0</v>
      </c>
      <c r="I27" s="658">
        <v>0</v>
      </c>
      <c r="J27" s="1080">
        <f t="shared" si="3"/>
        <v>0</v>
      </c>
      <c r="K27" s="1081">
        <f t="shared" si="4"/>
        <v>0</v>
      </c>
      <c r="L27" s="489"/>
    </row>
    <row r="28" spans="1:12" ht="12.75" customHeight="1">
      <c r="A28" s="643" t="s">
        <v>1113</v>
      </c>
      <c r="B28" s="991" t="s">
        <v>1106</v>
      </c>
      <c r="C28" s="580" t="s">
        <v>1107</v>
      </c>
      <c r="D28" s="1102">
        <v>519909.7275962836</v>
      </c>
      <c r="E28" s="656">
        <f>IF(D$39=0,0,D28/D$39)</f>
        <v>0.16762921501704825</v>
      </c>
      <c r="F28" s="1078">
        <f t="shared" si="2"/>
        <v>531950.18323878443</v>
      </c>
      <c r="G28" s="1102">
        <f>'Attachment H'!$I$21*E28</f>
        <v>472386.14149650634</v>
      </c>
      <c r="H28" s="1123">
        <f t="shared" si="0"/>
        <v>-59564.041742278088</v>
      </c>
      <c r="I28" s="658">
        <v>0</v>
      </c>
      <c r="J28" s="1080">
        <f t="shared" si="3"/>
        <v>-9884.2272696900345</v>
      </c>
      <c r="K28" s="1081">
        <f t="shared" si="4"/>
        <v>-69448.269011968121</v>
      </c>
      <c r="L28" s="489"/>
    </row>
    <row r="29" spans="1:12">
      <c r="A29" s="643"/>
      <c r="B29" s="580"/>
      <c r="C29" s="580"/>
      <c r="D29" s="990"/>
      <c r="E29" s="656">
        <f t="shared" si="1"/>
        <v>0</v>
      </c>
      <c r="F29" s="1078">
        <f t="shared" si="2"/>
        <v>0</v>
      </c>
      <c r="G29" s="990"/>
      <c r="H29" s="656">
        <f t="shared" si="0"/>
        <v>0</v>
      </c>
      <c r="I29" s="658">
        <v>0</v>
      </c>
      <c r="J29" s="1080">
        <f t="shared" si="3"/>
        <v>0</v>
      </c>
      <c r="K29" s="1081">
        <f t="shared" si="4"/>
        <v>0</v>
      </c>
      <c r="L29" s="489"/>
    </row>
    <row r="30" spans="1:12">
      <c r="A30" s="643"/>
      <c r="B30" s="580"/>
      <c r="C30" s="580"/>
      <c r="D30" s="990"/>
      <c r="E30" s="656">
        <f t="shared" si="1"/>
        <v>0</v>
      </c>
      <c r="F30" s="1078">
        <f t="shared" si="2"/>
        <v>0</v>
      </c>
      <c r="G30" s="990"/>
      <c r="H30" s="656">
        <f t="shared" si="0"/>
        <v>0</v>
      </c>
      <c r="I30" s="658">
        <v>0</v>
      </c>
      <c r="J30" s="1080">
        <f t="shared" si="3"/>
        <v>0</v>
      </c>
      <c r="K30" s="1081">
        <f t="shared" si="4"/>
        <v>0</v>
      </c>
      <c r="L30" s="489"/>
    </row>
    <row r="31" spans="1:12">
      <c r="A31" s="643"/>
      <c r="B31" s="580"/>
      <c r="C31" s="580"/>
      <c r="D31" s="990"/>
      <c r="E31" s="656">
        <f t="shared" si="1"/>
        <v>0</v>
      </c>
      <c r="F31" s="1078">
        <f t="shared" si="2"/>
        <v>0</v>
      </c>
      <c r="G31" s="990"/>
      <c r="H31" s="656">
        <f t="shared" si="0"/>
        <v>0</v>
      </c>
      <c r="I31" s="658">
        <v>0</v>
      </c>
      <c r="J31" s="1080">
        <f t="shared" si="3"/>
        <v>0</v>
      </c>
      <c r="K31" s="1081">
        <f t="shared" si="4"/>
        <v>0</v>
      </c>
      <c r="L31" s="489"/>
    </row>
    <row r="32" spans="1:12">
      <c r="A32" s="643"/>
      <c r="B32" s="580"/>
      <c r="C32" s="580"/>
      <c r="D32" s="990"/>
      <c r="E32" s="656">
        <f t="shared" si="1"/>
        <v>0</v>
      </c>
      <c r="F32" s="1078">
        <f t="shared" si="2"/>
        <v>0</v>
      </c>
      <c r="G32" s="990"/>
      <c r="H32" s="656">
        <f t="shared" si="0"/>
        <v>0</v>
      </c>
      <c r="I32" s="658">
        <v>0</v>
      </c>
      <c r="J32" s="1080">
        <f t="shared" si="3"/>
        <v>0</v>
      </c>
      <c r="K32" s="1081">
        <f t="shared" si="4"/>
        <v>0</v>
      </c>
      <c r="L32" s="489"/>
    </row>
    <row r="33" spans="1:12">
      <c r="A33" s="643"/>
      <c r="B33" s="580"/>
      <c r="C33" s="580"/>
      <c r="D33" s="990"/>
      <c r="E33" s="656">
        <f t="shared" si="1"/>
        <v>0</v>
      </c>
      <c r="F33" s="1078">
        <f t="shared" si="2"/>
        <v>0</v>
      </c>
      <c r="G33" s="990"/>
      <c r="H33" s="656">
        <f t="shared" si="0"/>
        <v>0</v>
      </c>
      <c r="I33" s="658">
        <v>0</v>
      </c>
      <c r="J33" s="1080">
        <f t="shared" si="3"/>
        <v>0</v>
      </c>
      <c r="K33" s="1081">
        <f t="shared" si="4"/>
        <v>0</v>
      </c>
      <c r="L33" s="489"/>
    </row>
    <row r="34" spans="1:12">
      <c r="A34" s="643"/>
      <c r="B34" s="580"/>
      <c r="C34" s="580"/>
      <c r="D34" s="990"/>
      <c r="E34" s="656">
        <f t="shared" si="1"/>
        <v>0</v>
      </c>
      <c r="F34" s="1078">
        <f t="shared" si="2"/>
        <v>0</v>
      </c>
      <c r="G34" s="990"/>
      <c r="H34" s="656">
        <f t="shared" si="0"/>
        <v>0</v>
      </c>
      <c r="I34" s="658">
        <v>0</v>
      </c>
      <c r="J34" s="1080">
        <f t="shared" si="3"/>
        <v>0</v>
      </c>
      <c r="K34" s="1081">
        <f t="shared" si="4"/>
        <v>0</v>
      </c>
      <c r="L34" s="489"/>
    </row>
    <row r="35" spans="1:12" ht="13.5" customHeight="1">
      <c r="A35" s="643"/>
      <c r="B35" s="580"/>
      <c r="C35" s="580"/>
      <c r="D35" s="990"/>
      <c r="E35" s="656">
        <f t="shared" si="1"/>
        <v>0</v>
      </c>
      <c r="F35" s="1078">
        <f t="shared" si="2"/>
        <v>0</v>
      </c>
      <c r="G35" s="990"/>
      <c r="H35" s="656">
        <f t="shared" si="0"/>
        <v>0</v>
      </c>
      <c r="I35" s="658">
        <v>0</v>
      </c>
      <c r="J35" s="1080">
        <f t="shared" si="3"/>
        <v>0</v>
      </c>
      <c r="K35" s="1081">
        <f t="shared" si="4"/>
        <v>0</v>
      </c>
      <c r="L35" s="489"/>
    </row>
    <row r="36" spans="1:12" ht="13.5" customHeight="1">
      <c r="A36" s="643"/>
      <c r="B36" s="580"/>
      <c r="C36" s="580"/>
      <c r="D36" s="990"/>
      <c r="E36" s="656">
        <f t="shared" si="1"/>
        <v>0</v>
      </c>
      <c r="F36" s="1078">
        <f t="shared" si="2"/>
        <v>0</v>
      </c>
      <c r="G36" s="990"/>
      <c r="H36" s="656">
        <f t="shared" si="0"/>
        <v>0</v>
      </c>
      <c r="I36" s="658">
        <v>0</v>
      </c>
      <c r="J36" s="1080">
        <f t="shared" si="3"/>
        <v>0</v>
      </c>
      <c r="K36" s="1081">
        <f t="shared" si="4"/>
        <v>0</v>
      </c>
      <c r="L36" s="489"/>
    </row>
    <row r="37" spans="1:12">
      <c r="A37" s="643"/>
      <c r="B37" s="580"/>
      <c r="C37" s="580"/>
      <c r="D37" s="990"/>
      <c r="E37" s="656">
        <f t="shared" si="1"/>
        <v>0</v>
      </c>
      <c r="F37" s="1078">
        <f t="shared" si="2"/>
        <v>0</v>
      </c>
      <c r="G37" s="990"/>
      <c r="H37" s="656">
        <f t="shared" si="0"/>
        <v>0</v>
      </c>
      <c r="I37" s="658">
        <v>0</v>
      </c>
      <c r="J37" s="1080">
        <f t="shared" si="3"/>
        <v>0</v>
      </c>
      <c r="K37" s="1081">
        <f t="shared" si="4"/>
        <v>0</v>
      </c>
      <c r="L37" s="489"/>
    </row>
    <row r="38" spans="1:12">
      <c r="A38" s="643"/>
      <c r="B38" s="559"/>
      <c r="C38" s="559"/>
      <c r="D38" s="659"/>
      <c r="E38" s="660"/>
      <c r="F38" s="1079"/>
      <c r="G38" s="561"/>
      <c r="H38" s="559"/>
      <c r="I38" s="559"/>
      <c r="J38" s="1082"/>
      <c r="K38" s="1082"/>
    </row>
    <row r="39" spans="1:12">
      <c r="A39" s="643">
        <v>4</v>
      </c>
      <c r="B39" s="324" t="s">
        <v>687</v>
      </c>
      <c r="C39" s="324"/>
      <c r="D39" s="1009">
        <f t="shared" ref="D39:F39" si="5">SUM(D18:D38)</f>
        <v>3101546.0374458455</v>
      </c>
      <c r="E39" s="1009">
        <f t="shared" si="5"/>
        <v>1</v>
      </c>
      <c r="F39" s="1009">
        <f t="shared" si="5"/>
        <v>3173373.9443013198</v>
      </c>
      <c r="G39" s="1009">
        <f>SUM(G18:G38)</f>
        <v>2818041.8398336098</v>
      </c>
      <c r="H39" s="1009">
        <f>SUM(H18:H38)</f>
        <v>-355332.10446771031</v>
      </c>
      <c r="I39" s="1009">
        <f>SUM(I18:I38)</f>
        <v>0</v>
      </c>
      <c r="J39" s="1009">
        <f>SUM(J18:J38)</f>
        <v>-58964.824649956048</v>
      </c>
      <c r="K39" s="1009">
        <f>SUM(K18:K38)</f>
        <v>-414296.92911766632</v>
      </c>
    </row>
    <row r="40" spans="1:12">
      <c r="A40" s="643"/>
      <c r="B40" s="324"/>
      <c r="C40" s="324"/>
      <c r="D40" s="661"/>
      <c r="E40" s="661"/>
      <c r="F40" s="661"/>
      <c r="G40" s="661"/>
      <c r="H40" s="661"/>
      <c r="I40" s="661"/>
      <c r="J40" s="661"/>
      <c r="K40" s="661"/>
    </row>
    <row r="41" spans="1:12">
      <c r="A41" s="643"/>
      <c r="B41" s="324"/>
      <c r="C41" s="324"/>
      <c r="D41" s="661"/>
      <c r="E41" s="661"/>
      <c r="F41" s="661"/>
      <c r="G41" s="661" t="s">
        <v>638</v>
      </c>
      <c r="H41" s="661"/>
      <c r="I41" s="661"/>
      <c r="J41" s="993">
        <f>'6-True-Up Interest'!H15*12</f>
        <v>8.2971428571428585E-2</v>
      </c>
      <c r="K41" s="661"/>
    </row>
    <row r="42" spans="1:12">
      <c r="A42" s="643"/>
      <c r="B42" s="324"/>
      <c r="C42" s="324"/>
      <c r="D42" s="661">
        <f>+D20+D24</f>
        <v>0</v>
      </c>
      <c r="E42" s="661"/>
      <c r="F42" s="661"/>
      <c r="G42" s="661" t="s">
        <v>639</v>
      </c>
      <c r="H42" s="661"/>
      <c r="I42" s="661"/>
      <c r="J42" s="1009">
        <f>+J39</f>
        <v>-58964.824649956048</v>
      </c>
      <c r="K42" s="661"/>
    </row>
    <row r="43" spans="1:12">
      <c r="A43" s="643"/>
      <c r="B43" s="324" t="s">
        <v>274</v>
      </c>
      <c r="C43" s="324"/>
      <c r="D43" s="324"/>
      <c r="E43" s="324"/>
      <c r="F43" s="324"/>
      <c r="G43" s="324"/>
      <c r="H43" s="324"/>
      <c r="I43" s="324"/>
      <c r="J43" s="324"/>
      <c r="K43" s="324"/>
      <c r="L43" s="324"/>
    </row>
    <row r="44" spans="1:12">
      <c r="A44" s="643"/>
      <c r="B44" s="324" t="s">
        <v>877</v>
      </c>
      <c r="C44" s="324"/>
      <c r="D44" s="324"/>
      <c r="E44" s="324"/>
      <c r="F44" s="324"/>
      <c r="G44" s="324"/>
      <c r="H44" s="324"/>
      <c r="I44" s="324"/>
      <c r="J44" s="324"/>
      <c r="K44" s="324"/>
      <c r="L44" s="324"/>
    </row>
    <row r="45" spans="1:12">
      <c r="A45" s="643"/>
      <c r="B45" s="326" t="s">
        <v>933</v>
      </c>
      <c r="C45" s="324"/>
      <c r="D45" s="324"/>
      <c r="E45" s="324"/>
      <c r="F45" s="324"/>
      <c r="G45" s="324"/>
      <c r="H45" s="324"/>
      <c r="I45" s="324"/>
      <c r="J45" s="324"/>
      <c r="K45" s="324"/>
      <c r="L45" s="324"/>
    </row>
    <row r="46" spans="1:12">
      <c r="A46" s="643"/>
      <c r="B46" s="324" t="s">
        <v>883</v>
      </c>
      <c r="C46" s="324"/>
      <c r="D46" s="324"/>
      <c r="E46" s="324"/>
      <c r="F46" s="324"/>
      <c r="G46" s="324"/>
      <c r="H46" s="324"/>
      <c r="I46" s="324"/>
      <c r="J46" s="324"/>
      <c r="K46" s="324"/>
      <c r="L46" s="324"/>
    </row>
    <row r="47" spans="1:12">
      <c r="A47" s="643"/>
      <c r="B47" s="25" t="s">
        <v>884</v>
      </c>
      <c r="C47" s="324"/>
      <c r="D47" s="324"/>
      <c r="E47" s="324"/>
      <c r="F47" s="324"/>
      <c r="G47" s="324"/>
      <c r="H47" s="324"/>
      <c r="I47" s="324"/>
      <c r="J47" s="324"/>
      <c r="K47" s="324"/>
      <c r="L47" s="324"/>
    </row>
    <row r="48" spans="1:12">
      <c r="A48" s="643"/>
      <c r="B48" s="324" t="s">
        <v>853</v>
      </c>
      <c r="C48" s="324"/>
      <c r="D48" s="324"/>
      <c r="E48" s="324"/>
      <c r="F48" s="324"/>
      <c r="G48" s="324"/>
      <c r="H48" s="324"/>
      <c r="I48" s="324"/>
      <c r="J48" s="324"/>
      <c r="K48" s="324"/>
      <c r="L48" s="324"/>
    </row>
    <row r="49" spans="1:12">
      <c r="A49" s="643"/>
      <c r="B49" s="562" t="s">
        <v>885</v>
      </c>
      <c r="C49" s="324"/>
      <c r="D49" s="324"/>
      <c r="E49" s="324"/>
      <c r="F49" s="324"/>
      <c r="G49" s="324"/>
      <c r="H49" s="324"/>
      <c r="I49" s="324"/>
      <c r="J49" s="324"/>
      <c r="K49" s="324"/>
      <c r="L49" s="324"/>
    </row>
    <row r="50" spans="1:12">
      <c r="A50" s="643"/>
      <c r="B50" s="324"/>
      <c r="C50" s="324"/>
      <c r="D50" s="324"/>
      <c r="E50" s="324"/>
      <c r="F50" s="324"/>
      <c r="G50" s="324"/>
      <c r="H50" s="324"/>
      <c r="I50" s="324"/>
      <c r="J50" s="324"/>
      <c r="K50" s="324"/>
      <c r="L50" s="324"/>
    </row>
    <row r="51" spans="1:12">
      <c r="A51" s="643"/>
      <c r="J51" s="324"/>
      <c r="K51" s="324"/>
      <c r="L51" s="324"/>
    </row>
    <row r="52" spans="1:12">
      <c r="A52" s="643"/>
      <c r="C52" s="324"/>
      <c r="D52" s="324"/>
      <c r="E52" s="324"/>
      <c r="F52" s="324"/>
      <c r="G52" s="324"/>
      <c r="H52" s="326"/>
      <c r="I52" s="324"/>
      <c r="J52" s="324"/>
      <c r="K52" s="324"/>
      <c r="L52" s="324"/>
    </row>
    <row r="53" spans="1:12">
      <c r="A53" s="643"/>
      <c r="C53" s="324"/>
      <c r="D53" s="324"/>
      <c r="E53" s="324"/>
      <c r="F53" s="324"/>
      <c r="G53" s="324"/>
      <c r="H53" s="326"/>
      <c r="I53" s="324"/>
      <c r="J53" s="324"/>
      <c r="K53" s="324"/>
      <c r="L53" s="324"/>
    </row>
    <row r="54" spans="1:12">
      <c r="A54" s="643"/>
      <c r="B54" s="563"/>
      <c r="C54" s="563"/>
      <c r="D54" s="27"/>
      <c r="E54" s="27"/>
      <c r="F54" s="27"/>
      <c r="G54" s="27"/>
      <c r="H54" s="27"/>
      <c r="I54" s="563"/>
      <c r="J54" s="563"/>
    </row>
    <row r="55" spans="1:12">
      <c r="A55" s="663" t="s">
        <v>742</v>
      </c>
      <c r="C55" s="563"/>
      <c r="D55" s="27"/>
      <c r="E55" s="27"/>
      <c r="F55" s="27"/>
      <c r="G55" s="27"/>
      <c r="H55" s="27"/>
      <c r="I55" s="563"/>
      <c r="J55" s="563"/>
    </row>
    <row r="56" spans="1:12">
      <c r="A56" s="664"/>
      <c r="B56" s="56" t="s">
        <v>292</v>
      </c>
      <c r="C56" s="565" t="s">
        <v>293</v>
      </c>
      <c r="D56" s="564" t="s">
        <v>294</v>
      </c>
      <c r="E56" s="564" t="s">
        <v>295</v>
      </c>
      <c r="F56" s="56"/>
      <c r="J56" s="563"/>
    </row>
    <row r="57" spans="1:12">
      <c r="A57" s="664"/>
      <c r="B57" s="566" t="str">
        <f>+A55</f>
        <v>Prior Period Adjustment</v>
      </c>
      <c r="C57" s="567" t="s">
        <v>19</v>
      </c>
      <c r="D57" s="568" t="s">
        <v>502</v>
      </c>
      <c r="E57" s="568" t="s">
        <v>21</v>
      </c>
      <c r="J57" s="563"/>
    </row>
    <row r="58" spans="1:12">
      <c r="A58" s="664"/>
      <c r="B58" s="569" t="s">
        <v>743</v>
      </c>
      <c r="C58" s="570" t="s">
        <v>640</v>
      </c>
      <c r="D58" s="570" t="s">
        <v>600</v>
      </c>
      <c r="E58" s="570" t="s">
        <v>641</v>
      </c>
      <c r="J58" s="563"/>
    </row>
    <row r="59" spans="1:12">
      <c r="A59" s="664" t="s">
        <v>216</v>
      </c>
      <c r="B59" s="571"/>
      <c r="C59" s="1084"/>
      <c r="D59" s="1084"/>
      <c r="E59" s="573">
        <f>+C59+D59</f>
        <v>0</v>
      </c>
      <c r="J59" s="563"/>
    </row>
    <row r="60" spans="1:12">
      <c r="A60" s="664"/>
      <c r="B60" s="574"/>
      <c r="C60" s="51"/>
      <c r="D60" s="51"/>
      <c r="E60" s="452"/>
      <c r="J60" s="563"/>
    </row>
    <row r="61" spans="1:12">
      <c r="A61" s="664"/>
      <c r="C61" s="563"/>
      <c r="D61" s="563"/>
      <c r="E61" s="563"/>
      <c r="F61" s="563"/>
      <c r="G61" s="563"/>
      <c r="H61" s="18"/>
      <c r="J61" s="563"/>
    </row>
    <row r="62" spans="1:12" ht="66" customHeight="1">
      <c r="A62" s="664"/>
      <c r="C62" s="633"/>
      <c r="D62" s="575"/>
      <c r="E62" s="575"/>
      <c r="F62" s="575"/>
      <c r="G62" s="575"/>
      <c r="H62" s="575"/>
      <c r="I62" s="575"/>
      <c r="J62" s="563"/>
    </row>
    <row r="63" spans="1:12" ht="56.25" customHeight="1">
      <c r="A63" s="665" t="s">
        <v>274</v>
      </c>
      <c r="B63" s="124" t="s">
        <v>75</v>
      </c>
      <c r="C63" s="1397" t="s">
        <v>890</v>
      </c>
      <c r="D63" s="1397"/>
      <c r="E63" s="1397"/>
      <c r="F63" s="1397"/>
      <c r="G63" s="1397"/>
      <c r="H63" s="1397"/>
      <c r="I63" s="1397"/>
      <c r="J63" s="1397"/>
    </row>
    <row r="64" spans="1:12" ht="27" customHeight="1">
      <c r="A64" s="664"/>
      <c r="B64" s="542" t="s">
        <v>76</v>
      </c>
      <c r="C64" s="1392" t="s">
        <v>744</v>
      </c>
      <c r="D64" s="1392"/>
      <c r="E64" s="1392"/>
      <c r="F64" s="1392"/>
      <c r="G64" s="1392"/>
      <c r="H64" s="1392"/>
      <c r="I64" s="1392"/>
      <c r="J64" s="563"/>
    </row>
    <row r="68" ht="24" customHeight="1"/>
  </sheetData>
  <mergeCells count="4">
    <mergeCell ref="C64:I64"/>
    <mergeCell ref="D10:E10"/>
    <mergeCell ref="D11:E11"/>
    <mergeCell ref="C63:J63"/>
  </mergeCells>
  <phoneticPr fontId="0" type="noConversion"/>
  <pageMargins left="0.25" right="0.25" top="0.75" bottom="0.75" header="0.3" footer="0.3"/>
  <pageSetup scale="54" fitToHeight="0" orientation="landscape"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P77"/>
  <sheetViews>
    <sheetView topLeftCell="B27" zoomScaleNormal="100" zoomScaleSheetLayoutView="86" workbookViewId="0">
      <selection activeCell="C24" sqref="C24:D24"/>
    </sheetView>
  </sheetViews>
  <sheetFormatPr defaultColWidth="8.88671875" defaultRowHeight="12.75"/>
  <cols>
    <col min="1" max="1" width="4.88671875" style="13" customWidth="1"/>
    <col min="2" max="2" width="29" style="15" bestFit="1" customWidth="1"/>
    <col min="3" max="3" width="20" style="15" customWidth="1"/>
    <col min="4" max="4" width="19.109375" style="15" customWidth="1"/>
    <col min="5" max="5" width="16" style="15" customWidth="1"/>
    <col min="6" max="6" width="18.6640625" style="15" customWidth="1"/>
    <col min="7" max="7" width="21.33203125" style="15" customWidth="1"/>
    <col min="8" max="8" width="18" style="15" customWidth="1"/>
    <col min="9" max="9" width="20.88671875" style="15" customWidth="1"/>
    <col min="10" max="10" width="25.109375" style="15" customWidth="1"/>
    <col min="11" max="14" width="11.88671875" style="15" customWidth="1"/>
    <col min="15" max="16384" width="8.88671875" style="15"/>
  </cols>
  <sheetData>
    <row r="1" spans="1:13">
      <c r="C1" s="1"/>
      <c r="D1" s="1"/>
      <c r="E1" s="1"/>
      <c r="G1" s="20" t="s">
        <v>283</v>
      </c>
      <c r="H1" s="1"/>
      <c r="I1" s="1"/>
      <c r="J1" s="7" t="s">
        <v>945</v>
      </c>
    </row>
    <row r="2" spans="1:13">
      <c r="A2" s="371"/>
      <c r="C2" s="363"/>
      <c r="D2" s="1"/>
      <c r="E2" s="1"/>
      <c r="F2" s="1"/>
      <c r="G2" s="413" t="s">
        <v>415</v>
      </c>
      <c r="H2" s="1"/>
      <c r="I2" s="1"/>
      <c r="J2" s="1"/>
      <c r="L2" s="364"/>
    </row>
    <row r="3" spans="1:13">
      <c r="A3" s="371"/>
      <c r="C3" s="1"/>
      <c r="D3" s="1"/>
      <c r="E3" s="1"/>
      <c r="F3" s="1"/>
      <c r="G3" s="294" t="str">
        <f>+'Attachment H'!D5</f>
        <v>Gridliance High Plains LLC</v>
      </c>
      <c r="H3" s="1"/>
      <c r="I3" s="1"/>
      <c r="J3" s="1"/>
    </row>
    <row r="4" spans="1:13">
      <c r="A4" s="371"/>
      <c r="C4" s="1"/>
      <c r="D4" s="1"/>
      <c r="E4" s="1"/>
      <c r="F4" s="1"/>
      <c r="G4" s="1"/>
      <c r="H4" s="1"/>
      <c r="I4" s="1"/>
      <c r="J4" s="1"/>
    </row>
    <row r="5" spans="1:13">
      <c r="A5" s="371"/>
      <c r="B5" s="2"/>
      <c r="C5" s="2"/>
      <c r="D5" s="2"/>
      <c r="E5" s="2"/>
      <c r="F5" s="2"/>
      <c r="G5" s="2"/>
      <c r="H5" s="2"/>
      <c r="I5" s="2"/>
      <c r="J5" s="2"/>
    </row>
    <row r="6" spans="1:13">
      <c r="A6" s="371"/>
      <c r="B6" s="2"/>
      <c r="C6" s="1400" t="s">
        <v>304</v>
      </c>
      <c r="D6" s="1400"/>
      <c r="E6" s="11" t="s">
        <v>306</v>
      </c>
      <c r="F6" s="11" t="s">
        <v>307</v>
      </c>
      <c r="G6" s="1400" t="s">
        <v>305</v>
      </c>
      <c r="H6" s="1400"/>
      <c r="I6" s="1399" t="s">
        <v>303</v>
      </c>
      <c r="J6" s="1399"/>
    </row>
    <row r="7" spans="1:13" s="12" customFormat="1" ht="25.5">
      <c r="A7" s="372" t="s">
        <v>291</v>
      </c>
      <c r="B7" s="3" t="s">
        <v>252</v>
      </c>
      <c r="C7" s="545" t="s">
        <v>25</v>
      </c>
      <c r="D7" s="545" t="s">
        <v>262</v>
      </c>
      <c r="E7" s="545" t="s">
        <v>745</v>
      </c>
      <c r="F7" s="545" t="s">
        <v>253</v>
      </c>
      <c r="G7" s="545" t="s">
        <v>254</v>
      </c>
      <c r="H7" s="545" t="s">
        <v>255</v>
      </c>
      <c r="I7" s="545" t="s">
        <v>25</v>
      </c>
      <c r="J7" s="3" t="s">
        <v>262</v>
      </c>
    </row>
    <row r="8" spans="1:13" s="14" customFormat="1">
      <c r="A8" s="371"/>
      <c r="B8" s="11" t="s">
        <v>292</v>
      </c>
      <c r="C8" s="11" t="s">
        <v>293</v>
      </c>
      <c r="D8" s="11" t="s">
        <v>294</v>
      </c>
      <c r="E8" s="3" t="s">
        <v>295</v>
      </c>
      <c r="F8" s="3" t="s">
        <v>297</v>
      </c>
      <c r="G8" s="3" t="s">
        <v>296</v>
      </c>
      <c r="H8" s="3" t="s">
        <v>298</v>
      </c>
      <c r="I8" s="4" t="s">
        <v>299</v>
      </c>
      <c r="J8" s="4" t="s">
        <v>300</v>
      </c>
    </row>
    <row r="9" spans="1:13" s="14" customFormat="1">
      <c r="A9" s="636"/>
      <c r="B9" s="620" t="s">
        <v>747</v>
      </c>
      <c r="C9" s="413">
        <v>2</v>
      </c>
      <c r="D9" s="413">
        <v>4</v>
      </c>
      <c r="E9" s="414">
        <v>27</v>
      </c>
      <c r="F9" s="414">
        <v>31</v>
      </c>
      <c r="G9" s="414">
        <v>34</v>
      </c>
      <c r="H9" s="414">
        <v>35</v>
      </c>
      <c r="I9" s="415">
        <v>9</v>
      </c>
      <c r="J9" s="415">
        <v>11</v>
      </c>
    </row>
    <row r="10" spans="1:13" s="14" customFormat="1" ht="25.5">
      <c r="A10" s="371"/>
      <c r="B10" s="11"/>
      <c r="C10" s="488" t="s">
        <v>548</v>
      </c>
      <c r="D10" s="544" t="s">
        <v>594</v>
      </c>
      <c r="E10" s="666" t="s">
        <v>179</v>
      </c>
      <c r="F10" s="488" t="s">
        <v>876</v>
      </c>
      <c r="G10" s="488" t="s">
        <v>552</v>
      </c>
      <c r="H10" s="488" t="s">
        <v>551</v>
      </c>
      <c r="I10" s="488" t="s">
        <v>549</v>
      </c>
      <c r="J10" s="488" t="s">
        <v>550</v>
      </c>
    </row>
    <row r="11" spans="1:13">
      <c r="A11" s="371">
        <v>1</v>
      </c>
      <c r="B11" s="5" t="s">
        <v>289</v>
      </c>
      <c r="C11" s="994">
        <v>17932321.719999999</v>
      </c>
      <c r="D11" s="6">
        <v>44585.414632805099</v>
      </c>
      <c r="E11" s="6">
        <v>0</v>
      </c>
      <c r="F11" s="6">
        <v>0</v>
      </c>
      <c r="G11" s="6">
        <v>106557.48091561443</v>
      </c>
      <c r="H11" s="637">
        <v>10082.540048762981</v>
      </c>
      <c r="I11" s="994">
        <v>1342565.0799999689</v>
      </c>
      <c r="J11" s="6">
        <v>9932.3302321284136</v>
      </c>
    </row>
    <row r="12" spans="1:13">
      <c r="A12" s="371">
        <v>2</v>
      </c>
      <c r="B12" s="5" t="s">
        <v>105</v>
      </c>
      <c r="C12" s="6">
        <v>17940619.32</v>
      </c>
      <c r="D12" s="6">
        <v>42670.696433062258</v>
      </c>
      <c r="E12" s="6">
        <v>0</v>
      </c>
      <c r="F12" s="6">
        <v>0</v>
      </c>
      <c r="G12" s="6">
        <v>99943.394948343557</v>
      </c>
      <c r="H12" s="6">
        <v>9371.255241711573</v>
      </c>
      <c r="I12" s="637">
        <v>1368549.7799999698</v>
      </c>
      <c r="J12" s="6">
        <v>11278.830671674164</v>
      </c>
      <c r="K12" s="764"/>
      <c r="L12" s="764"/>
      <c r="M12" s="764"/>
    </row>
    <row r="13" spans="1:13">
      <c r="A13" s="371">
        <v>3</v>
      </c>
      <c r="B13" s="1" t="s">
        <v>104</v>
      </c>
      <c r="C13" s="6">
        <v>18042760.560000002</v>
      </c>
      <c r="D13" s="6">
        <v>42670.696433062258</v>
      </c>
      <c r="E13" s="6">
        <v>0</v>
      </c>
      <c r="F13" s="6">
        <v>0</v>
      </c>
      <c r="G13" s="6">
        <v>99943.394948343557</v>
      </c>
      <c r="H13" s="6">
        <v>8875.109141686693</v>
      </c>
      <c r="I13" s="637">
        <v>1396228.1799999697</v>
      </c>
      <c r="J13" s="6">
        <v>11587.365662042575</v>
      </c>
      <c r="K13" s="764"/>
      <c r="L13" s="764"/>
      <c r="M13" s="764"/>
    </row>
    <row r="14" spans="1:13">
      <c r="A14" s="371">
        <v>4</v>
      </c>
      <c r="B14" s="1" t="s">
        <v>256</v>
      </c>
      <c r="C14" s="6">
        <v>18127231.84</v>
      </c>
      <c r="D14" s="6">
        <v>42670.696433062258</v>
      </c>
      <c r="E14" s="6">
        <v>0</v>
      </c>
      <c r="F14" s="6">
        <v>0</v>
      </c>
      <c r="G14" s="6">
        <v>99943.394948343557</v>
      </c>
      <c r="H14" s="6">
        <v>7021.666712874593</v>
      </c>
      <c r="I14" s="637">
        <v>1421040.6399999692</v>
      </c>
      <c r="J14" s="6">
        <v>11895.900652410986</v>
      </c>
      <c r="K14" s="764"/>
      <c r="L14" s="764"/>
      <c r="M14" s="764"/>
    </row>
    <row r="15" spans="1:13">
      <c r="A15" s="371">
        <v>5</v>
      </c>
      <c r="B15" s="1" t="s">
        <v>95</v>
      </c>
      <c r="C15" s="6">
        <v>18129623.409999996</v>
      </c>
      <c r="D15" s="6">
        <v>42670.696433062258</v>
      </c>
      <c r="E15" s="6">
        <v>0</v>
      </c>
      <c r="F15" s="6">
        <v>0</v>
      </c>
      <c r="G15" s="6">
        <v>99943.394948343557</v>
      </c>
      <c r="H15" s="6">
        <v>5530.1699717390848</v>
      </c>
      <c r="I15" s="637">
        <v>1443338.1799999687</v>
      </c>
      <c r="J15" s="6">
        <v>12204.435642779397</v>
      </c>
      <c r="K15" s="764"/>
      <c r="L15" s="764"/>
      <c r="M15" s="764"/>
    </row>
    <row r="16" spans="1:13">
      <c r="A16" s="371">
        <v>6</v>
      </c>
      <c r="B16" s="1" t="s">
        <v>92</v>
      </c>
      <c r="C16" s="6">
        <v>18133988.339999996</v>
      </c>
      <c r="D16" s="6">
        <v>42670.696433062258</v>
      </c>
      <c r="E16" s="6">
        <v>0</v>
      </c>
      <c r="F16" s="6">
        <v>0</v>
      </c>
      <c r="G16" s="6">
        <v>65179.722355332175</v>
      </c>
      <c r="H16" s="6">
        <v>4038.6732306035774</v>
      </c>
      <c r="I16" s="637">
        <v>1456680.2499999697</v>
      </c>
      <c r="J16" s="6">
        <v>12512.970633147779</v>
      </c>
      <c r="K16" s="764"/>
      <c r="L16" s="764"/>
      <c r="M16" s="764"/>
    </row>
    <row r="17" spans="1:13">
      <c r="A17" s="371">
        <v>7</v>
      </c>
      <c r="B17" s="1" t="s">
        <v>145</v>
      </c>
      <c r="C17" s="6">
        <v>18163405.829999998</v>
      </c>
      <c r="D17" s="6">
        <v>42670.696433062258</v>
      </c>
      <c r="E17" s="6">
        <v>0</v>
      </c>
      <c r="F17" s="6">
        <v>0</v>
      </c>
      <c r="G17" s="6">
        <v>65179.722355332175</v>
      </c>
      <c r="H17" s="6">
        <v>2999.6085990638094</v>
      </c>
      <c r="I17" s="637">
        <v>1484336.6799999687</v>
      </c>
      <c r="J17" s="6">
        <v>12821.50562351619</v>
      </c>
      <c r="K17" s="764"/>
      <c r="L17" s="764"/>
      <c r="M17" s="764"/>
    </row>
    <row r="18" spans="1:13">
      <c r="A18" s="371">
        <v>8</v>
      </c>
      <c r="B18" s="1" t="s">
        <v>102</v>
      </c>
      <c r="C18" s="6">
        <v>18161033.789999999</v>
      </c>
      <c r="D18" s="6">
        <v>42670.696433062258</v>
      </c>
      <c r="E18" s="6">
        <v>0</v>
      </c>
      <c r="F18" s="6">
        <v>0</v>
      </c>
      <c r="G18" s="6">
        <v>65051.924762198891</v>
      </c>
      <c r="H18" s="6">
        <v>1960.5439675240416</v>
      </c>
      <c r="I18" s="637">
        <v>1509591.4199999697</v>
      </c>
      <c r="J18" s="6">
        <v>13130.040613884601</v>
      </c>
      <c r="K18" s="764"/>
      <c r="L18" s="764"/>
      <c r="M18" s="764"/>
    </row>
    <row r="19" spans="1:13">
      <c r="A19" s="371">
        <v>9</v>
      </c>
      <c r="B19" s="1" t="s">
        <v>257</v>
      </c>
      <c r="C19" s="6">
        <v>18164049.670000002</v>
      </c>
      <c r="D19" s="6">
        <v>42670.696433062258</v>
      </c>
      <c r="E19" s="6">
        <v>0</v>
      </c>
      <c r="F19" s="6">
        <v>0</v>
      </c>
      <c r="G19" s="6">
        <v>65051.924762198891</v>
      </c>
      <c r="H19" s="6">
        <v>6507.4866689612272</v>
      </c>
      <c r="I19" s="637">
        <v>1537156.4499999683</v>
      </c>
      <c r="J19" s="6">
        <v>13438.575604253012</v>
      </c>
      <c r="K19" s="764"/>
      <c r="L19" s="764"/>
      <c r="M19" s="764"/>
    </row>
    <row r="20" spans="1:13">
      <c r="A20" s="371">
        <v>10</v>
      </c>
      <c r="B20" s="1" t="s">
        <v>100</v>
      </c>
      <c r="C20" s="6">
        <v>18171190.460000001</v>
      </c>
      <c r="D20" s="6">
        <v>42670.696433062258</v>
      </c>
      <c r="E20" s="6">
        <v>0</v>
      </c>
      <c r="F20" s="6">
        <v>0</v>
      </c>
      <c r="G20" s="6">
        <v>65051.924762198891</v>
      </c>
      <c r="H20" s="6">
        <v>5172.8119456537943</v>
      </c>
      <c r="I20" s="637">
        <v>1562804.4399999685</v>
      </c>
      <c r="J20" s="6">
        <v>13747.110594621423</v>
      </c>
      <c r="K20" s="764"/>
      <c r="L20" s="764"/>
      <c r="M20" s="764"/>
    </row>
    <row r="21" spans="1:13">
      <c r="A21" s="371">
        <v>11</v>
      </c>
      <c r="B21" s="1" t="s">
        <v>106</v>
      </c>
      <c r="C21" s="6">
        <v>18166762.920000002</v>
      </c>
      <c r="D21" s="6">
        <v>42670.696433062258</v>
      </c>
      <c r="E21" s="6">
        <v>0</v>
      </c>
      <c r="F21" s="6">
        <v>0</v>
      </c>
      <c r="G21" s="6">
        <v>65051.924762198891</v>
      </c>
      <c r="H21" s="6">
        <v>12886.779414261158</v>
      </c>
      <c r="I21" s="637">
        <v>1590106.2899999684</v>
      </c>
      <c r="J21" s="6">
        <v>14055.645584989805</v>
      </c>
      <c r="K21" s="764"/>
      <c r="L21" s="764"/>
      <c r="M21" s="764"/>
    </row>
    <row r="22" spans="1:13">
      <c r="A22" s="371">
        <v>12</v>
      </c>
      <c r="B22" s="1" t="s">
        <v>99</v>
      </c>
      <c r="C22" s="6">
        <v>18163120.310000002</v>
      </c>
      <c r="D22" s="6">
        <v>42670.696433062258</v>
      </c>
      <c r="E22" s="6">
        <v>0</v>
      </c>
      <c r="F22" s="6">
        <v>0</v>
      </c>
      <c r="G22" s="6">
        <v>65051.924762198891</v>
      </c>
      <c r="H22" s="6">
        <v>17148.013048217072</v>
      </c>
      <c r="I22" s="637">
        <v>1616231.4499999683</v>
      </c>
      <c r="J22" s="6">
        <v>14364.180575358216</v>
      </c>
      <c r="K22" s="764"/>
      <c r="L22" s="764"/>
      <c r="M22" s="764"/>
    </row>
    <row r="23" spans="1:13">
      <c r="A23" s="371">
        <v>13</v>
      </c>
      <c r="B23" s="1" t="s">
        <v>290</v>
      </c>
      <c r="C23" s="994">
        <v>18163380.740000002</v>
      </c>
      <c r="D23" s="6">
        <v>42670.696433062258</v>
      </c>
      <c r="E23" s="6">
        <v>0</v>
      </c>
      <c r="F23" s="6">
        <v>0</v>
      </c>
      <c r="G23" s="6">
        <v>108512.85724434331</v>
      </c>
      <c r="H23" s="6">
        <v>17291.18971361974</v>
      </c>
      <c r="I23" s="995">
        <v>1642587.1199999703</v>
      </c>
      <c r="J23" s="6">
        <v>14672.715565726627</v>
      </c>
      <c r="K23" s="764"/>
      <c r="L23" s="764"/>
      <c r="M23" s="764"/>
    </row>
    <row r="24" spans="1:13" ht="13.5" thickBot="1">
      <c r="A24" s="371">
        <v>14</v>
      </c>
      <c r="B24" s="7" t="s">
        <v>416</v>
      </c>
      <c r="C24" s="796">
        <f t="shared" ref="C24:H24" si="0">SUM(C11:C23)/13</f>
        <v>18112268.377692308</v>
      </c>
      <c r="D24" s="796">
        <f>SUM(D11:D23)/13</f>
        <v>42817.982448427094</v>
      </c>
      <c r="E24" s="796">
        <f t="shared" si="0"/>
        <v>0</v>
      </c>
      <c r="F24" s="796">
        <f t="shared" si="0"/>
        <v>0</v>
      </c>
      <c r="G24" s="796">
        <f t="shared" si="0"/>
        <v>82343.306651922394</v>
      </c>
      <c r="H24" s="796">
        <f t="shared" si="0"/>
        <v>8375.8344388214864</v>
      </c>
      <c r="I24" s="796">
        <f>SUM(I11:I23)/13</f>
        <v>1490093.5353845845</v>
      </c>
      <c r="J24" s="796">
        <f>SUM(J11:J23)/13</f>
        <v>12741.66212742563</v>
      </c>
    </row>
    <row r="25" spans="1:13" ht="13.5" thickTop="1">
      <c r="A25" s="371"/>
      <c r="B25" s="1"/>
      <c r="C25" s="9"/>
      <c r="D25" s="16"/>
      <c r="E25" s="16"/>
      <c r="F25" s="16"/>
      <c r="G25" s="9"/>
      <c r="H25" s="9"/>
      <c r="I25" s="9"/>
    </row>
    <row r="26" spans="1:13">
      <c r="A26" s="371"/>
      <c r="B26" s="10"/>
      <c r="C26" s="1399" t="s">
        <v>308</v>
      </c>
      <c r="D26" s="1399"/>
      <c r="E26" s="1399"/>
      <c r="F26" s="1399"/>
      <c r="G26" s="1399"/>
      <c r="H26" s="1399"/>
      <c r="I26" s="1399"/>
    </row>
    <row r="27" spans="1:13" ht="72" customHeight="1">
      <c r="A27" s="371" t="s">
        <v>291</v>
      </c>
      <c r="B27" s="11" t="s">
        <v>252</v>
      </c>
      <c r="C27" s="4" t="s">
        <v>258</v>
      </c>
      <c r="D27" s="4" t="s">
        <v>259</v>
      </c>
      <c r="E27" s="4" t="s">
        <v>624</v>
      </c>
      <c r="F27" s="4" t="s">
        <v>625</v>
      </c>
      <c r="G27" s="4" t="s">
        <v>626</v>
      </c>
      <c r="H27" s="4" t="s">
        <v>746</v>
      </c>
      <c r="I27" s="4" t="s">
        <v>418</v>
      </c>
    </row>
    <row r="28" spans="1:13" s="14" customFormat="1">
      <c r="A28" s="371"/>
      <c r="B28" s="11" t="s">
        <v>292</v>
      </c>
      <c r="C28" s="4" t="s">
        <v>293</v>
      </c>
      <c r="D28" s="4" t="s">
        <v>294</v>
      </c>
      <c r="E28" s="4" t="s">
        <v>295</v>
      </c>
      <c r="F28" s="4" t="s">
        <v>297</v>
      </c>
      <c r="G28" s="4" t="s">
        <v>296</v>
      </c>
      <c r="H28" s="4" t="s">
        <v>298</v>
      </c>
      <c r="I28" s="4" t="s">
        <v>299</v>
      </c>
    </row>
    <row r="29" spans="1:13" s="14" customFormat="1">
      <c r="A29" s="636"/>
      <c r="B29" s="620" t="s">
        <v>747</v>
      </c>
      <c r="C29" s="415">
        <v>28</v>
      </c>
      <c r="D29" s="415">
        <v>29</v>
      </c>
      <c r="E29" s="415">
        <v>22</v>
      </c>
      <c r="F29" s="415">
        <v>23</v>
      </c>
      <c r="G29" s="415">
        <v>24</v>
      </c>
      <c r="H29" s="415">
        <v>25</v>
      </c>
      <c r="I29" s="415">
        <v>26</v>
      </c>
    </row>
    <row r="30" spans="1:13" s="14" customFormat="1" ht="25.5">
      <c r="A30" s="371"/>
      <c r="B30" s="11"/>
      <c r="C30" s="545" t="s">
        <v>620</v>
      </c>
      <c r="D30" s="4" t="s">
        <v>621</v>
      </c>
      <c r="E30" s="4" t="s">
        <v>622</v>
      </c>
      <c r="F30" s="4" t="s">
        <v>1066</v>
      </c>
      <c r="G30" s="4" t="s">
        <v>1066</v>
      </c>
      <c r="H30" s="4" t="s">
        <v>1066</v>
      </c>
      <c r="I30" s="4" t="s">
        <v>623</v>
      </c>
    </row>
    <row r="31" spans="1:13">
      <c r="A31" s="371">
        <v>15</v>
      </c>
      <c r="B31" s="5" t="s">
        <v>289</v>
      </c>
      <c r="C31" s="6">
        <v>0</v>
      </c>
      <c r="D31" s="6">
        <v>0</v>
      </c>
      <c r="E31" s="6">
        <v>0</v>
      </c>
      <c r="F31" s="512"/>
      <c r="G31" s="512"/>
      <c r="H31" s="512"/>
      <c r="I31" s="6">
        <v>0</v>
      </c>
    </row>
    <row r="32" spans="1:13">
      <c r="A32" s="371">
        <v>16</v>
      </c>
      <c r="B32" s="5" t="s">
        <v>105</v>
      </c>
      <c r="C32" s="6">
        <v>0</v>
      </c>
      <c r="D32" s="6">
        <v>0</v>
      </c>
      <c r="E32" s="512"/>
      <c r="F32" s="512"/>
      <c r="G32" s="512"/>
      <c r="H32" s="512"/>
      <c r="I32" s="6">
        <v>0</v>
      </c>
      <c r="K32" s="764"/>
    </row>
    <row r="33" spans="1:15">
      <c r="A33" s="371">
        <v>17</v>
      </c>
      <c r="B33" s="1" t="s">
        <v>104</v>
      </c>
      <c r="C33" s="6">
        <v>0</v>
      </c>
      <c r="D33" s="6">
        <v>0</v>
      </c>
      <c r="E33" s="512"/>
      <c r="F33" s="512"/>
      <c r="G33" s="512"/>
      <c r="H33" s="512"/>
      <c r="I33" s="6">
        <v>0</v>
      </c>
      <c r="K33" s="764"/>
    </row>
    <row r="34" spans="1:15">
      <c r="A34" s="371">
        <v>18</v>
      </c>
      <c r="B34" s="1" t="s">
        <v>256</v>
      </c>
      <c r="C34" s="6">
        <v>0</v>
      </c>
      <c r="D34" s="6">
        <v>0</v>
      </c>
      <c r="E34" s="512"/>
      <c r="F34" s="512"/>
      <c r="G34" s="512"/>
      <c r="H34" s="512"/>
      <c r="I34" s="6">
        <v>0</v>
      </c>
      <c r="K34" s="764"/>
    </row>
    <row r="35" spans="1:15">
      <c r="A35" s="371">
        <v>19</v>
      </c>
      <c r="B35" s="1" t="s">
        <v>95</v>
      </c>
      <c r="C35" s="6">
        <v>0</v>
      </c>
      <c r="D35" s="6">
        <v>0</v>
      </c>
      <c r="E35" s="512"/>
      <c r="F35" s="512"/>
      <c r="G35" s="512"/>
      <c r="H35" s="512"/>
      <c r="I35" s="6">
        <v>0</v>
      </c>
      <c r="K35" s="764"/>
    </row>
    <row r="36" spans="1:15">
      <c r="A36" s="371">
        <v>20</v>
      </c>
      <c r="B36" s="1" t="s">
        <v>92</v>
      </c>
      <c r="C36" s="6">
        <v>0</v>
      </c>
      <c r="D36" s="6">
        <v>0</v>
      </c>
      <c r="E36" s="512"/>
      <c r="F36" s="512"/>
      <c r="G36" s="512"/>
      <c r="H36" s="512"/>
      <c r="I36" s="6">
        <v>0</v>
      </c>
      <c r="K36" s="764"/>
    </row>
    <row r="37" spans="1:15">
      <c r="A37" s="371">
        <v>21</v>
      </c>
      <c r="B37" s="1" t="s">
        <v>145</v>
      </c>
      <c r="C37" s="6">
        <v>0</v>
      </c>
      <c r="D37" s="6">
        <v>0</v>
      </c>
      <c r="E37" s="512"/>
      <c r="F37" s="512"/>
      <c r="G37" s="512"/>
      <c r="H37" s="512"/>
      <c r="I37" s="6">
        <v>0</v>
      </c>
      <c r="K37" s="764"/>
    </row>
    <row r="38" spans="1:15">
      <c r="A38" s="371">
        <v>22</v>
      </c>
      <c r="B38" s="1" t="s">
        <v>102</v>
      </c>
      <c r="C38" s="6">
        <v>0</v>
      </c>
      <c r="D38" s="6">
        <v>0</v>
      </c>
      <c r="E38" s="512"/>
      <c r="F38" s="512"/>
      <c r="G38" s="512"/>
      <c r="H38" s="512"/>
      <c r="I38" s="6">
        <v>0</v>
      </c>
      <c r="K38" s="764"/>
    </row>
    <row r="39" spans="1:15">
      <c r="A39" s="371">
        <v>23</v>
      </c>
      <c r="B39" s="1" t="s">
        <v>257</v>
      </c>
      <c r="C39" s="6">
        <v>0</v>
      </c>
      <c r="D39" s="6">
        <v>0</v>
      </c>
      <c r="E39" s="512"/>
      <c r="F39" s="512"/>
      <c r="G39" s="512"/>
      <c r="H39" s="512"/>
      <c r="I39" s="6">
        <v>0</v>
      </c>
      <c r="K39" s="764"/>
    </row>
    <row r="40" spans="1:15">
      <c r="A40" s="371">
        <v>24</v>
      </c>
      <c r="B40" s="1" t="s">
        <v>100</v>
      </c>
      <c r="C40" s="6">
        <v>0</v>
      </c>
      <c r="D40" s="6">
        <v>0</v>
      </c>
      <c r="E40" s="512"/>
      <c r="F40" s="512"/>
      <c r="G40" s="512"/>
      <c r="H40" s="512"/>
      <c r="I40" s="6">
        <v>0</v>
      </c>
      <c r="K40" s="764"/>
    </row>
    <row r="41" spans="1:15">
      <c r="A41" s="371">
        <v>25</v>
      </c>
      <c r="B41" s="1" t="s">
        <v>106</v>
      </c>
      <c r="C41" s="6">
        <v>0</v>
      </c>
      <c r="D41" s="6">
        <v>0</v>
      </c>
      <c r="E41" s="512"/>
      <c r="F41" s="512"/>
      <c r="G41" s="512"/>
      <c r="H41" s="512"/>
      <c r="I41" s="6">
        <v>0</v>
      </c>
      <c r="K41" s="764"/>
    </row>
    <row r="42" spans="1:15">
      <c r="A42" s="371">
        <v>26</v>
      </c>
      <c r="B42" s="1" t="s">
        <v>99</v>
      </c>
      <c r="C42" s="6">
        <v>0</v>
      </c>
      <c r="D42" s="6">
        <v>0</v>
      </c>
      <c r="E42" s="512"/>
      <c r="F42" s="512"/>
      <c r="G42" s="512"/>
      <c r="H42" s="512"/>
      <c r="I42" s="6">
        <v>0</v>
      </c>
      <c r="K42" s="764"/>
    </row>
    <row r="43" spans="1:15">
      <c r="A43" s="371">
        <v>27</v>
      </c>
      <c r="B43" s="1" t="s">
        <v>290</v>
      </c>
      <c r="C43" s="6">
        <f>+C42</f>
        <v>0</v>
      </c>
      <c r="D43" s="6">
        <v>0</v>
      </c>
      <c r="E43" s="6">
        <v>0</v>
      </c>
      <c r="F43" s="512"/>
      <c r="G43" s="512"/>
      <c r="H43" s="512"/>
      <c r="I43" s="6">
        <v>0</v>
      </c>
      <c r="K43" s="764"/>
    </row>
    <row r="44" spans="1:15" ht="13.5" thickBot="1">
      <c r="A44" s="371">
        <v>28</v>
      </c>
      <c r="B44" s="7" t="s">
        <v>417</v>
      </c>
      <c r="C44" s="796">
        <f t="shared" ref="C44:I44" si="1">SUM(C31:C43)/13</f>
        <v>0</v>
      </c>
      <c r="D44" s="8">
        <f t="shared" si="1"/>
        <v>0</v>
      </c>
      <c r="E44" s="8">
        <f>(E31+E43)/2</f>
        <v>0</v>
      </c>
      <c r="F44" s="1121">
        <f>'4e-ADIT True-up'!I15</f>
        <v>-830782.57899999991</v>
      </c>
      <c r="G44" s="945">
        <f>'4e-ADIT True-up'!I25</f>
        <v>0</v>
      </c>
      <c r="H44" s="945">
        <f>'4e-ADIT True-up'!I35</f>
        <v>0</v>
      </c>
      <c r="I44" s="8">
        <f t="shared" si="1"/>
        <v>0</v>
      </c>
      <c r="K44" s="764"/>
    </row>
    <row r="45" spans="1:15" ht="13.5" thickTop="1">
      <c r="A45" s="371"/>
      <c r="B45" s="1"/>
      <c r="I45" s="16"/>
    </row>
    <row r="46" spans="1:15">
      <c r="A46" s="371"/>
    </row>
    <row r="47" spans="1:15">
      <c r="F47" s="821" t="s">
        <v>283</v>
      </c>
    </row>
    <row r="48" spans="1:15">
      <c r="A48" s="523"/>
      <c r="B48" s="362"/>
      <c r="C48" s="524"/>
      <c r="D48" s="524"/>
      <c r="E48" s="524"/>
      <c r="F48" s="413" t="s">
        <v>415</v>
      </c>
      <c r="G48" s="524"/>
      <c r="L48" s="14"/>
      <c r="M48" s="14"/>
      <c r="N48" s="14"/>
      <c r="O48" s="14"/>
    </row>
    <row r="49" spans="1:16">
      <c r="A49" s="523"/>
      <c r="C49" s="524"/>
      <c r="D49" s="524"/>
      <c r="E49" s="524"/>
      <c r="F49" s="820" t="s">
        <v>860</v>
      </c>
      <c r="G49" s="525"/>
      <c r="H49" s="325"/>
      <c r="I49" s="325"/>
      <c r="K49" s="14"/>
      <c r="L49" s="14"/>
      <c r="M49" s="14"/>
      <c r="N49" s="14"/>
      <c r="O49" s="14"/>
    </row>
    <row r="50" spans="1:16" s="764" customFormat="1">
      <c r="A50" s="822"/>
      <c r="B50" s="446" t="s">
        <v>748</v>
      </c>
      <c r="C50" s="524"/>
      <c r="D50" s="524"/>
      <c r="E50" s="524"/>
      <c r="F50" s="820"/>
      <c r="G50" s="525"/>
      <c r="H50" s="325"/>
      <c r="I50" s="325"/>
      <c r="K50" s="14"/>
      <c r="L50" s="14"/>
      <c r="M50" s="14"/>
      <c r="N50" s="14"/>
      <c r="O50" s="14"/>
    </row>
    <row r="51" spans="1:16">
      <c r="A51" s="523"/>
      <c r="B51" s="362" t="s">
        <v>292</v>
      </c>
      <c r="C51" s="362" t="s">
        <v>293</v>
      </c>
      <c r="D51" s="362" t="s">
        <v>294</v>
      </c>
      <c r="E51" s="362" t="s">
        <v>295</v>
      </c>
      <c r="F51" s="446" t="s">
        <v>297</v>
      </c>
      <c r="G51" s="446" t="s">
        <v>296</v>
      </c>
      <c r="H51" s="446" t="s">
        <v>298</v>
      </c>
      <c r="I51" s="446" t="s">
        <v>299</v>
      </c>
      <c r="J51" s="364" t="s">
        <v>238</v>
      </c>
      <c r="K51" s="325"/>
      <c r="L51" s="14"/>
      <c r="M51" s="14"/>
      <c r="N51" s="14"/>
      <c r="O51" s="14"/>
      <c r="P51" s="14"/>
    </row>
    <row r="52" spans="1:16" ht="63.75">
      <c r="A52" s="523">
        <v>29</v>
      </c>
      <c r="B52" s="526" t="s">
        <v>602</v>
      </c>
      <c r="C52" s="305"/>
      <c r="D52" s="527" t="s">
        <v>19</v>
      </c>
      <c r="E52" s="527" t="s">
        <v>603</v>
      </c>
      <c r="F52" s="527" t="s">
        <v>604</v>
      </c>
      <c r="G52" s="527" t="s">
        <v>605</v>
      </c>
      <c r="H52" s="528" t="s">
        <v>606</v>
      </c>
      <c r="I52" s="528" t="s">
        <v>607</v>
      </c>
      <c r="J52" s="526"/>
      <c r="K52" s="526"/>
      <c r="L52" s="526"/>
      <c r="M52" s="529"/>
      <c r="N52" s="14"/>
      <c r="O52" s="14"/>
      <c r="P52" s="14"/>
    </row>
    <row r="53" spans="1:16">
      <c r="A53" s="523" t="s">
        <v>608</v>
      </c>
      <c r="B53" s="503"/>
      <c r="C53" s="530" t="s">
        <v>609</v>
      </c>
      <c r="D53" s="531">
        <v>0</v>
      </c>
      <c r="E53" s="531">
        <v>0</v>
      </c>
      <c r="F53" s="532"/>
      <c r="G53" s="532"/>
      <c r="H53" s="531"/>
      <c r="I53" s="533">
        <f t="shared" ref="I53:I58" si="2">+H53*E53*D53*F53*G53</f>
        <v>0</v>
      </c>
      <c r="J53" s="503"/>
      <c r="K53" s="503"/>
      <c r="L53" s="503"/>
      <c r="M53" s="529"/>
      <c r="N53" s="14"/>
      <c r="O53" s="14"/>
      <c r="P53" s="14"/>
    </row>
    <row r="54" spans="1:16">
      <c r="A54" s="523" t="s">
        <v>610</v>
      </c>
      <c r="B54" s="503"/>
      <c r="C54" s="530" t="s">
        <v>611</v>
      </c>
      <c r="D54" s="534">
        <v>0</v>
      </c>
      <c r="E54" s="531">
        <v>0</v>
      </c>
      <c r="F54" s="532"/>
      <c r="G54" s="532"/>
      <c r="H54" s="531"/>
      <c r="I54" s="533">
        <f t="shared" si="2"/>
        <v>0</v>
      </c>
      <c r="J54" s="503"/>
      <c r="K54" s="503"/>
      <c r="L54" s="503"/>
      <c r="M54" s="529"/>
      <c r="N54" s="14"/>
      <c r="O54" s="14"/>
      <c r="P54" s="14"/>
    </row>
    <row r="55" spans="1:16">
      <c r="A55" s="523" t="s">
        <v>612</v>
      </c>
      <c r="B55" s="503"/>
      <c r="C55" s="530" t="s">
        <v>613</v>
      </c>
      <c r="D55" s="534"/>
      <c r="E55" s="531"/>
      <c r="F55" s="532"/>
      <c r="G55" s="532"/>
      <c r="H55" s="531"/>
      <c r="I55" s="533">
        <f t="shared" si="2"/>
        <v>0</v>
      </c>
      <c r="J55" s="503"/>
      <c r="K55" s="503"/>
      <c r="L55" s="503"/>
      <c r="M55" s="529"/>
      <c r="N55" s="14"/>
      <c r="O55" s="14"/>
      <c r="P55" s="14"/>
    </row>
    <row r="56" spans="1:16">
      <c r="A56" s="523" t="s">
        <v>614</v>
      </c>
      <c r="B56" s="503"/>
      <c r="C56" s="530" t="s">
        <v>615</v>
      </c>
      <c r="D56" s="534"/>
      <c r="E56" s="531"/>
      <c r="F56" s="532"/>
      <c r="G56" s="532"/>
      <c r="H56" s="531"/>
      <c r="I56" s="533">
        <f t="shared" si="2"/>
        <v>0</v>
      </c>
      <c r="J56" s="503"/>
      <c r="K56" s="503"/>
      <c r="L56" s="503"/>
      <c r="M56" s="529"/>
      <c r="N56" s="14"/>
      <c r="O56" s="14"/>
      <c r="P56" s="14"/>
    </row>
    <row r="57" spans="1:16">
      <c r="A57" s="523" t="s">
        <v>616</v>
      </c>
      <c r="B57" s="503"/>
      <c r="C57" s="530" t="s">
        <v>501</v>
      </c>
      <c r="D57" s="534"/>
      <c r="E57" s="531"/>
      <c r="F57" s="532"/>
      <c r="G57" s="532"/>
      <c r="H57" s="531"/>
      <c r="I57" s="533">
        <f t="shared" si="2"/>
        <v>0</v>
      </c>
      <c r="J57" s="503"/>
      <c r="K57" s="503"/>
      <c r="L57" s="503"/>
      <c r="M57" s="529"/>
      <c r="N57" s="14"/>
      <c r="O57" s="14"/>
      <c r="P57" s="14"/>
    </row>
    <row r="58" spans="1:16">
      <c r="A58" s="523" t="s">
        <v>617</v>
      </c>
      <c r="B58" s="503"/>
      <c r="C58" s="535" t="s">
        <v>501</v>
      </c>
      <c r="D58" s="536">
        <v>0</v>
      </c>
      <c r="E58" s="537">
        <v>0</v>
      </c>
      <c r="F58" s="538"/>
      <c r="G58" s="538"/>
      <c r="H58" s="537"/>
      <c r="I58" s="539">
        <f t="shared" si="2"/>
        <v>0</v>
      </c>
      <c r="J58" s="503"/>
      <c r="K58" s="503"/>
      <c r="L58" s="503"/>
      <c r="M58" s="529"/>
      <c r="N58" s="14"/>
      <c r="O58" s="14"/>
      <c r="P58" s="14"/>
    </row>
    <row r="59" spans="1:16">
      <c r="A59" s="523">
        <v>31</v>
      </c>
      <c r="B59" s="503"/>
      <c r="C59" s="526" t="s">
        <v>21</v>
      </c>
      <c r="D59" s="540">
        <f>SUM(D53:D58)</f>
        <v>0</v>
      </c>
      <c r="E59" s="121"/>
      <c r="F59" s="14"/>
      <c r="G59" s="14"/>
      <c r="H59" s="121"/>
      <c r="I59" s="533">
        <f>SUM(I53:I58)</f>
        <v>0</v>
      </c>
      <c r="J59" s="503"/>
      <c r="K59" s="503"/>
      <c r="L59" s="503"/>
      <c r="M59" s="529"/>
      <c r="N59" s="14"/>
      <c r="O59" s="14"/>
      <c r="P59" s="14"/>
    </row>
    <row r="60" spans="1:16">
      <c r="A60" s="373"/>
      <c r="B60" s="374"/>
      <c r="C60" s="375"/>
      <c r="D60" s="375"/>
      <c r="E60" s="375"/>
      <c r="F60" s="375"/>
      <c r="G60" s="375"/>
      <c r="I60" s="541"/>
      <c r="J60" s="541"/>
      <c r="K60" s="541"/>
    </row>
    <row r="61" spans="1:16">
      <c r="A61" s="373"/>
      <c r="B61" s="374"/>
      <c r="C61" s="375"/>
      <c r="D61" s="375"/>
      <c r="E61" s="375"/>
      <c r="F61" s="375"/>
      <c r="G61" s="375"/>
      <c r="L61" s="14"/>
      <c r="M61" s="14"/>
      <c r="N61" s="14"/>
      <c r="O61" s="14"/>
      <c r="P61" s="14"/>
    </row>
    <row r="62" spans="1:16">
      <c r="A62" s="373"/>
      <c r="B62" s="374"/>
      <c r="C62" s="375"/>
      <c r="D62" s="375"/>
      <c r="E62" s="375"/>
      <c r="F62" s="375"/>
      <c r="G62" s="375"/>
      <c r="L62" s="14"/>
      <c r="M62" s="14"/>
      <c r="N62" s="14"/>
      <c r="O62" s="14"/>
      <c r="P62" s="14"/>
    </row>
    <row r="63" spans="1:16">
      <c r="A63" s="523" t="s">
        <v>274</v>
      </c>
    </row>
    <row r="64" spans="1:16" ht="12.75" customHeight="1">
      <c r="A64" s="636" t="s">
        <v>75</v>
      </c>
      <c r="B64" s="1401" t="s">
        <v>618</v>
      </c>
      <c r="C64" s="1401"/>
      <c r="D64" s="1401"/>
      <c r="E64" s="1401"/>
      <c r="F64" s="1401"/>
      <c r="G64" s="1401"/>
      <c r="H64" s="1401"/>
      <c r="I64" s="1401"/>
      <c r="J64" s="1401"/>
      <c r="K64" s="1401"/>
    </row>
    <row r="65" spans="1:12" ht="12.75" customHeight="1">
      <c r="A65" s="636" t="s">
        <v>76</v>
      </c>
      <c r="B65" s="1401" t="s">
        <v>749</v>
      </c>
      <c r="C65" s="1401"/>
      <c r="D65" s="1401"/>
      <c r="E65" s="1401"/>
      <c r="F65" s="1401"/>
      <c r="G65" s="1401"/>
      <c r="H65" s="1401"/>
      <c r="I65" s="1401"/>
      <c r="J65" s="1401"/>
      <c r="K65" s="1401"/>
      <c r="L65" s="364"/>
    </row>
    <row r="66" spans="1:12" ht="12.75" customHeight="1">
      <c r="A66" s="543" t="s">
        <v>77</v>
      </c>
      <c r="B66" s="325" t="s">
        <v>750</v>
      </c>
      <c r="C66" s="667"/>
      <c r="D66" s="667"/>
      <c r="E66" s="667"/>
      <c r="F66" s="667"/>
      <c r="G66" s="667"/>
      <c r="H66" s="667"/>
      <c r="I66" s="667"/>
      <c r="J66" s="667"/>
      <c r="K66" s="667"/>
    </row>
    <row r="67" spans="1:12">
      <c r="A67" s="543"/>
      <c r="B67" s="668" t="s">
        <v>751</v>
      </c>
      <c r="C67" s="632"/>
      <c r="D67" s="632"/>
      <c r="E67" s="632"/>
      <c r="F67" s="632"/>
      <c r="G67" s="632"/>
      <c r="H67" s="632"/>
      <c r="I67" s="632"/>
      <c r="J67" s="632"/>
      <c r="K67" s="632"/>
    </row>
    <row r="68" spans="1:12" ht="27.6" customHeight="1">
      <c r="A68" s="542" t="s">
        <v>78</v>
      </c>
      <c r="B68" s="1397" t="s">
        <v>1097</v>
      </c>
      <c r="C68" s="1397"/>
      <c r="D68" s="1397"/>
      <c r="E68" s="1397"/>
      <c r="F68" s="1397"/>
      <c r="G68" s="1397"/>
      <c r="H68" s="1397"/>
      <c r="I68" s="1397"/>
      <c r="J68" s="1397"/>
      <c r="K68" s="325"/>
    </row>
    <row r="69" spans="1:12" ht="28.5" customHeight="1">
      <c r="A69" s="542" t="s">
        <v>79</v>
      </c>
      <c r="B69" s="1398" t="s">
        <v>752</v>
      </c>
      <c r="C69" s="1398"/>
      <c r="D69" s="1398"/>
      <c r="E69" s="1398"/>
      <c r="F69" s="1398"/>
      <c r="G69" s="1398"/>
      <c r="H69" s="1398"/>
      <c r="I69" s="1398"/>
      <c r="J69" s="1398"/>
      <c r="K69" s="631"/>
    </row>
    <row r="70" spans="1:12" ht="12.75" customHeight="1">
      <c r="A70" s="636" t="s">
        <v>80</v>
      </c>
      <c r="B70" s="1402" t="s">
        <v>619</v>
      </c>
      <c r="C70" s="1398"/>
      <c r="D70" s="1398"/>
      <c r="E70" s="1398"/>
      <c r="F70" s="1398"/>
      <c r="G70" s="1398"/>
      <c r="H70" s="1398"/>
      <c r="I70" s="1398"/>
      <c r="J70" s="1398"/>
      <c r="K70" s="1398"/>
    </row>
    <row r="71" spans="1:12" ht="43.5" customHeight="1">
      <c r="A71" s="576" t="s">
        <v>81</v>
      </c>
      <c r="B71" s="1398" t="s">
        <v>753</v>
      </c>
      <c r="C71" s="1398"/>
      <c r="D71" s="1398"/>
      <c r="E71" s="1398"/>
      <c r="F71" s="1398"/>
      <c r="G71" s="1398"/>
      <c r="H71" s="1398"/>
      <c r="I71" s="1398"/>
      <c r="J71" s="1398"/>
      <c r="K71" s="631"/>
    </row>
    <row r="72" spans="1:12">
      <c r="A72" s="636" t="s">
        <v>83</v>
      </c>
      <c r="B72" s="669" t="s">
        <v>1069</v>
      </c>
      <c r="C72" s="633"/>
      <c r="D72" s="633"/>
      <c r="E72" s="633"/>
      <c r="F72" s="633"/>
      <c r="G72" s="633"/>
      <c r="H72" s="633"/>
      <c r="I72" s="633"/>
      <c r="J72" s="633"/>
      <c r="K72" s="633"/>
    </row>
    <row r="75" spans="1:12">
      <c r="B75" s="753"/>
    </row>
    <row r="76" spans="1:12">
      <c r="B76" s="748"/>
    </row>
    <row r="77" spans="1:12">
      <c r="B77" s="749"/>
    </row>
  </sheetData>
  <customSheetViews>
    <customSheetView guid="{F04A2B9A-C6FE-4FEB-AD1E-2CF9AC309BE4}" scale="85" showPageBreaks="1" printArea="1">
      <selection activeCell="E6" sqref="E6"/>
      <pageMargins left="0.7" right="0.7" top="0.75" bottom="0.75" header="0.3" footer="0.3"/>
      <pageSetup scale="55" orientation="landscape" r:id="rId1"/>
    </customSheetView>
  </customSheetViews>
  <mergeCells count="10">
    <mergeCell ref="B71:J71"/>
    <mergeCell ref="C26:I26"/>
    <mergeCell ref="I6:J6"/>
    <mergeCell ref="G6:H6"/>
    <mergeCell ref="C6:D6"/>
    <mergeCell ref="B64:K64"/>
    <mergeCell ref="B65:K65"/>
    <mergeCell ref="B70:K70"/>
    <mergeCell ref="B69:J69"/>
    <mergeCell ref="B68:J68"/>
  </mergeCells>
  <phoneticPr fontId="0" type="noConversion"/>
  <pageMargins left="0.25" right="0.25" top="0.75" bottom="0.75" header="0.3" footer="0.3"/>
  <pageSetup scale="58" fitToHeight="0" orientation="landscape" r:id="rId2"/>
  <rowBreaks count="1" manualBreakCount="1">
    <brk id="46" max="9" man="1"/>
  </rowBreaks>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R448"/>
  <sheetViews>
    <sheetView view="pageBreakPreview" zoomScale="85" zoomScaleNormal="80" zoomScaleSheetLayoutView="85" workbookViewId="0">
      <selection activeCell="A3" sqref="A3:J3"/>
    </sheetView>
  </sheetViews>
  <sheetFormatPr defaultColWidth="8.88671875" defaultRowHeight="12.75"/>
  <cols>
    <col min="1" max="1" width="5.6640625" style="837" customWidth="1"/>
    <col min="2" max="2" width="31.44140625" style="844" customWidth="1"/>
    <col min="3" max="3" width="10.6640625" style="837" customWidth="1"/>
    <col min="4" max="4" width="9.88671875" style="837" customWidth="1"/>
    <col min="5" max="5" width="16.33203125" style="837" customWidth="1"/>
    <col min="6" max="6" width="12.109375" style="837" customWidth="1"/>
    <col min="7" max="7" width="11.88671875" style="837" customWidth="1"/>
    <col min="8" max="8" width="12" style="837" customWidth="1"/>
    <col min="9" max="9" width="17.109375" style="837" customWidth="1"/>
    <col min="10" max="10" width="39.88671875" style="837" bestFit="1" customWidth="1"/>
    <col min="11" max="11" width="8.88671875" style="837"/>
    <col min="12" max="12" width="12.109375" style="837" customWidth="1"/>
    <col min="13" max="13" width="12.88671875" style="837" customWidth="1"/>
    <col min="14" max="16384" width="8.88671875" style="837"/>
  </cols>
  <sheetData>
    <row r="1" spans="1:18" ht="18" customHeight="1">
      <c r="A1" s="1403" t="s">
        <v>989</v>
      </c>
      <c r="B1" s="1403"/>
      <c r="C1" s="1403"/>
      <c r="D1" s="1403"/>
      <c r="E1" s="1403"/>
      <c r="F1" s="1403"/>
      <c r="G1" s="1403"/>
      <c r="H1" s="1403"/>
      <c r="I1" s="1403"/>
      <c r="J1" s="1403"/>
      <c r="K1" s="836"/>
      <c r="L1" s="836"/>
      <c r="M1" s="836"/>
    </row>
    <row r="2" spans="1:18" ht="18" customHeight="1">
      <c r="A2" s="1403" t="str">
        <f>+'Attachment H'!D5</f>
        <v>Gridliance High Plains LLC</v>
      </c>
      <c r="B2" s="1403"/>
      <c r="C2" s="1403"/>
      <c r="D2" s="1403"/>
      <c r="E2" s="1403"/>
      <c r="F2" s="1403"/>
      <c r="G2" s="1403"/>
      <c r="H2" s="1403"/>
      <c r="I2" s="1403"/>
      <c r="J2" s="1403"/>
      <c r="K2" s="838"/>
      <c r="L2" s="838"/>
      <c r="M2" s="838"/>
    </row>
    <row r="3" spans="1:18" ht="18" customHeight="1">
      <c r="A3" s="1403" t="str">
        <f>'Attachment H'!$K$3</f>
        <v>For  the 12 months ended 12/31/2024</v>
      </c>
      <c r="B3" s="1403"/>
      <c r="C3" s="1403"/>
      <c r="D3" s="1403"/>
      <c r="E3" s="1403"/>
      <c r="F3" s="1403"/>
      <c r="G3" s="1403"/>
      <c r="H3" s="1404"/>
      <c r="I3" s="1404"/>
      <c r="J3" s="1403"/>
      <c r="K3" s="836"/>
      <c r="L3" s="836"/>
      <c r="M3" s="836"/>
    </row>
    <row r="4" spans="1:18" ht="18" customHeight="1">
      <c r="A4" s="839"/>
      <c r="B4" s="839"/>
      <c r="C4" s="839"/>
      <c r="D4" s="839"/>
      <c r="E4" s="839"/>
      <c r="F4" s="839"/>
      <c r="G4" s="839"/>
      <c r="H4" s="839"/>
      <c r="I4" s="839"/>
      <c r="J4" s="839"/>
      <c r="K4" s="836"/>
      <c r="L4" s="836"/>
      <c r="M4" s="836"/>
    </row>
    <row r="5" spans="1:18">
      <c r="B5" s="839" t="s">
        <v>292</v>
      </c>
      <c r="C5" s="839" t="s">
        <v>293</v>
      </c>
      <c r="D5" s="839" t="s">
        <v>294</v>
      </c>
      <c r="E5" s="839" t="s">
        <v>295</v>
      </c>
      <c r="F5" s="839" t="s">
        <v>297</v>
      </c>
      <c r="G5" s="840" t="s">
        <v>296</v>
      </c>
      <c r="H5" s="840" t="s">
        <v>298</v>
      </c>
      <c r="I5" s="841" t="s">
        <v>299</v>
      </c>
      <c r="J5" s="839"/>
    </row>
    <row r="6" spans="1:18" ht="25.5">
      <c r="A6" s="842" t="s">
        <v>990</v>
      </c>
      <c r="B6" s="843" t="s">
        <v>991</v>
      </c>
      <c r="C6" s="843" t="s">
        <v>252</v>
      </c>
      <c r="D6" s="843" t="s">
        <v>96</v>
      </c>
      <c r="E6" s="843" t="s">
        <v>992</v>
      </c>
      <c r="F6" s="843" t="s">
        <v>993</v>
      </c>
      <c r="G6" s="843" t="s">
        <v>994</v>
      </c>
      <c r="H6" s="843" t="s">
        <v>995</v>
      </c>
      <c r="I6" s="843" t="s">
        <v>996</v>
      </c>
      <c r="J6" s="843"/>
      <c r="K6" s="836"/>
      <c r="L6" s="836"/>
      <c r="M6" s="836"/>
      <c r="N6" s="836"/>
      <c r="O6" s="836"/>
      <c r="P6" s="836"/>
      <c r="Q6" s="836"/>
      <c r="R6" s="839"/>
    </row>
    <row r="7" spans="1:18">
      <c r="A7" s="837" t="s">
        <v>997</v>
      </c>
      <c r="C7" s="845"/>
      <c r="D7" s="839"/>
      <c r="E7" s="839"/>
      <c r="F7" s="839"/>
      <c r="H7" s="836"/>
      <c r="I7" s="836"/>
      <c r="J7" s="836"/>
      <c r="K7" s="836"/>
      <c r="L7" s="836"/>
      <c r="M7" s="836"/>
      <c r="N7" s="836"/>
      <c r="O7" s="836"/>
      <c r="P7" s="836"/>
      <c r="Q7" s="836"/>
      <c r="R7" s="839"/>
    </row>
    <row r="8" spans="1:18" ht="20.100000000000001" customHeight="1">
      <c r="A8" s="846">
        <v>1</v>
      </c>
      <c r="B8" s="847" t="s">
        <v>998</v>
      </c>
      <c r="C8" s="845" t="s">
        <v>98</v>
      </c>
      <c r="D8" s="997">
        <v>2023</v>
      </c>
      <c r="E8" s="759">
        <f>SUM(F8:H8)</f>
        <v>-330300.07818234945</v>
      </c>
      <c r="F8" s="759">
        <v>-330300.07818234945</v>
      </c>
      <c r="G8" s="759">
        <v>0</v>
      </c>
      <c r="H8" s="759">
        <f>'4c- ADIT BOY'!G54</f>
        <v>0</v>
      </c>
      <c r="I8" s="759"/>
      <c r="J8" s="848"/>
    </row>
    <row r="9" spans="1:18" ht="20.100000000000001" customHeight="1">
      <c r="A9" s="846">
        <f>A8+1</f>
        <v>2</v>
      </c>
      <c r="B9" s="847" t="s">
        <v>1117</v>
      </c>
      <c r="C9" s="845" t="s">
        <v>98</v>
      </c>
      <c r="D9" s="997">
        <v>2024</v>
      </c>
      <c r="E9" s="759">
        <f t="shared" ref="E9:E11" si="0">SUM(F9:H9)</f>
        <v>0</v>
      </c>
      <c r="F9" s="759">
        <v>0</v>
      </c>
      <c r="G9" s="134">
        <v>0</v>
      </c>
      <c r="H9" s="134">
        <f>'4d- ADIT EOY'!G54-'4d- ADIT EOY'!G51</f>
        <v>0</v>
      </c>
      <c r="I9" s="759"/>
      <c r="J9" s="848"/>
    </row>
    <row r="10" spans="1:18" ht="20.100000000000001" customHeight="1">
      <c r="A10" s="846">
        <f>A9+1</f>
        <v>3</v>
      </c>
      <c r="B10" s="847" t="s">
        <v>1074</v>
      </c>
      <c r="C10" s="845" t="s">
        <v>98</v>
      </c>
      <c r="D10" s="1105">
        <v>2024</v>
      </c>
      <c r="E10" s="759">
        <f t="shared" si="0"/>
        <v>-545056.15915809653</v>
      </c>
      <c r="F10" s="759">
        <v>-545056.15915809653</v>
      </c>
      <c r="G10" s="759">
        <v>0</v>
      </c>
      <c r="H10" s="759">
        <f>'4b-ADIT Projection Proration'!L22</f>
        <v>0</v>
      </c>
      <c r="I10" s="759"/>
      <c r="J10" s="848"/>
    </row>
    <row r="11" spans="1:18" ht="20.100000000000001" customHeight="1">
      <c r="A11" s="846">
        <f>+A10+1</f>
        <v>4</v>
      </c>
      <c r="B11" s="847" t="s">
        <v>1075</v>
      </c>
      <c r="C11" s="845" t="s">
        <v>98</v>
      </c>
      <c r="D11" s="1105">
        <v>2024</v>
      </c>
      <c r="E11" s="759">
        <f t="shared" si="0"/>
        <v>-545056.15915809653</v>
      </c>
      <c r="F11" s="851">
        <v>-545056.15915809653</v>
      </c>
      <c r="G11" s="849">
        <v>0</v>
      </c>
      <c r="H11" s="849">
        <f t="shared" ref="H11" si="1">H9+H10</f>
        <v>0</v>
      </c>
      <c r="I11" s="849"/>
      <c r="J11" s="849"/>
    </row>
    <row r="12" spans="1:18" ht="20.100000000000001" customHeight="1">
      <c r="A12" s="846">
        <f t="shared" ref="A12:A15" si="2">+A11+1</f>
        <v>5</v>
      </c>
      <c r="B12" s="847" t="s">
        <v>999</v>
      </c>
      <c r="C12" s="845"/>
      <c r="D12" s="845"/>
      <c r="E12" s="849"/>
      <c r="F12" s="849">
        <v>1</v>
      </c>
      <c r="G12" s="849"/>
      <c r="H12" s="849"/>
      <c r="I12" s="849"/>
      <c r="J12" s="850">
        <v>1</v>
      </c>
    </row>
    <row r="13" spans="1:18" ht="20.100000000000001" customHeight="1">
      <c r="A13" s="846">
        <f t="shared" si="2"/>
        <v>6</v>
      </c>
      <c r="B13" s="847" t="s">
        <v>1000</v>
      </c>
      <c r="C13" s="845"/>
      <c r="D13" s="845"/>
      <c r="E13" s="849"/>
      <c r="F13" s="849"/>
      <c r="G13" s="849">
        <f>'Attachment H'!G$84</f>
        <v>1</v>
      </c>
      <c r="H13" s="849"/>
      <c r="I13" s="849"/>
      <c r="J13" s="845" t="s">
        <v>1001</v>
      </c>
    </row>
    <row r="14" spans="1:18" ht="20.100000000000001" customHeight="1">
      <c r="A14" s="846">
        <f t="shared" si="2"/>
        <v>7</v>
      </c>
      <c r="B14" s="847" t="s">
        <v>1002</v>
      </c>
      <c r="C14" s="845"/>
      <c r="D14" s="845"/>
      <c r="E14" s="849"/>
      <c r="F14" s="849"/>
      <c r="G14" s="849"/>
      <c r="H14" s="849">
        <f>'Attachment H'!I$199</f>
        <v>1</v>
      </c>
      <c r="I14" s="849"/>
      <c r="J14" s="845" t="s">
        <v>1003</v>
      </c>
    </row>
    <row r="15" spans="1:18" ht="20.100000000000001" customHeight="1">
      <c r="A15" s="846">
        <f t="shared" si="2"/>
        <v>8</v>
      </c>
      <c r="B15" s="847" t="s">
        <v>1004</v>
      </c>
      <c r="C15" s="845"/>
      <c r="D15" s="845"/>
      <c r="E15" s="759">
        <f>+E11</f>
        <v>-545056.15915809653</v>
      </c>
      <c r="F15" s="759">
        <f>+F11*F12</f>
        <v>-545056.15915809653</v>
      </c>
      <c r="G15" s="849">
        <f>+G11*G13</f>
        <v>0</v>
      </c>
      <c r="H15" s="849">
        <f>+H11*H14</f>
        <v>0</v>
      </c>
      <c r="I15" s="849">
        <f>+F15+G15+H15</f>
        <v>-545056.15915809653</v>
      </c>
      <c r="J15" s="849" t="s">
        <v>1067</v>
      </c>
    </row>
    <row r="16" spans="1:18">
      <c r="A16" s="846"/>
      <c r="B16" s="847"/>
      <c r="C16" s="845"/>
      <c r="D16" s="845"/>
      <c r="E16" s="759"/>
      <c r="F16" s="759"/>
    </row>
    <row r="17" spans="1:10">
      <c r="A17" s="837" t="s">
        <v>1005</v>
      </c>
      <c r="B17" s="847"/>
      <c r="C17" s="845"/>
      <c r="D17" s="845"/>
      <c r="E17" s="759"/>
      <c r="F17" s="759"/>
    </row>
    <row r="18" spans="1:10" ht="20.100000000000001" customHeight="1">
      <c r="A18" s="846">
        <f>A15+1</f>
        <v>9</v>
      </c>
      <c r="B18" s="847" t="s">
        <v>1006</v>
      </c>
      <c r="C18" s="845" t="s">
        <v>98</v>
      </c>
      <c r="D18" s="1105">
        <f>D8</f>
        <v>2023</v>
      </c>
      <c r="E18" s="759">
        <f t="shared" ref="E18:E21" si="3">SUM(F18:H18)</f>
        <v>0</v>
      </c>
      <c r="F18" s="851">
        <v>0</v>
      </c>
      <c r="G18" s="759">
        <v>0</v>
      </c>
      <c r="H18" s="759">
        <v>0</v>
      </c>
      <c r="I18" s="759"/>
      <c r="J18" s="848"/>
    </row>
    <row r="19" spans="1:10" ht="20.100000000000001" customHeight="1">
      <c r="A19" s="846">
        <f>A18+1</f>
        <v>10</v>
      </c>
      <c r="B19" s="847" t="s">
        <v>1118</v>
      </c>
      <c r="C19" s="845" t="s">
        <v>98</v>
      </c>
      <c r="D19" s="1105">
        <f t="shared" ref="D19:D21" si="4">D9</f>
        <v>2024</v>
      </c>
      <c r="E19" s="134">
        <f t="shared" si="3"/>
        <v>0</v>
      </c>
      <c r="F19" s="759">
        <v>0</v>
      </c>
      <c r="G19" s="759">
        <v>0</v>
      </c>
      <c r="H19" s="759">
        <v>0</v>
      </c>
      <c r="I19" s="759"/>
      <c r="J19" s="848"/>
    </row>
    <row r="20" spans="1:10" ht="20.100000000000001" customHeight="1">
      <c r="A20" s="846">
        <f>A19+1</f>
        <v>11</v>
      </c>
      <c r="B20" s="847" t="s">
        <v>1078</v>
      </c>
      <c r="C20" s="845" t="s">
        <v>98</v>
      </c>
      <c r="D20" s="1105">
        <f t="shared" si="4"/>
        <v>2024</v>
      </c>
      <c r="E20" s="134">
        <f t="shared" si="3"/>
        <v>0</v>
      </c>
      <c r="F20" s="759">
        <v>0</v>
      </c>
      <c r="G20" s="759">
        <v>0</v>
      </c>
      <c r="H20" s="759">
        <v>0</v>
      </c>
      <c r="I20" s="759"/>
      <c r="J20" s="848"/>
    </row>
    <row r="21" spans="1:10" ht="20.100000000000001" customHeight="1">
      <c r="A21" s="846">
        <f>A20+1</f>
        <v>12</v>
      </c>
      <c r="B21" s="847" t="s">
        <v>1076</v>
      </c>
      <c r="C21" s="845" t="s">
        <v>98</v>
      </c>
      <c r="D21" s="1105">
        <f t="shared" si="4"/>
        <v>2024</v>
      </c>
      <c r="E21" s="134">
        <f t="shared" si="3"/>
        <v>0</v>
      </c>
      <c r="F21" s="759">
        <v>0</v>
      </c>
      <c r="G21" s="759">
        <v>0</v>
      </c>
      <c r="H21" s="759">
        <v>0</v>
      </c>
      <c r="I21" s="759"/>
      <c r="J21" s="848"/>
    </row>
    <row r="22" spans="1:10" ht="20.100000000000001" customHeight="1">
      <c r="A22" s="846">
        <f t="shared" ref="A22:A25" si="5">A21+1</f>
        <v>13</v>
      </c>
      <c r="B22" s="847" t="s">
        <v>999</v>
      </c>
      <c r="C22" s="845"/>
      <c r="E22" s="849"/>
      <c r="F22" s="849">
        <v>1</v>
      </c>
      <c r="G22" s="849"/>
      <c r="H22" s="849"/>
      <c r="I22" s="849"/>
      <c r="J22" s="850">
        <v>1</v>
      </c>
    </row>
    <row r="23" spans="1:10" ht="20.100000000000001" customHeight="1">
      <c r="A23" s="846">
        <f t="shared" si="5"/>
        <v>14</v>
      </c>
      <c r="B23" s="847" t="s">
        <v>1000</v>
      </c>
      <c r="C23" s="845"/>
      <c r="E23" s="849"/>
      <c r="F23" s="849"/>
      <c r="G23" s="849">
        <f>'Attachment H'!G$84</f>
        <v>1</v>
      </c>
      <c r="H23" s="849"/>
      <c r="I23" s="849"/>
      <c r="J23" s="845" t="s">
        <v>1001</v>
      </c>
    </row>
    <row r="24" spans="1:10" ht="20.100000000000001" customHeight="1">
      <c r="A24" s="846">
        <f t="shared" si="5"/>
        <v>15</v>
      </c>
      <c r="B24" s="847" t="s">
        <v>1002</v>
      </c>
      <c r="C24" s="845"/>
      <c r="E24" s="849"/>
      <c r="F24" s="849"/>
      <c r="G24" s="849"/>
      <c r="H24" s="849">
        <f>'Attachment H'!I$199</f>
        <v>1</v>
      </c>
      <c r="I24" s="849"/>
      <c r="J24" s="845" t="s">
        <v>1003</v>
      </c>
    </row>
    <row r="25" spans="1:10" ht="20.100000000000001" customHeight="1">
      <c r="A25" s="846">
        <f t="shared" si="5"/>
        <v>16</v>
      </c>
      <c r="B25" s="847" t="s">
        <v>1004</v>
      </c>
      <c r="C25" s="845"/>
      <c r="E25" s="851">
        <f>E21</f>
        <v>0</v>
      </c>
      <c r="F25" s="851">
        <f>+F21*F22</f>
        <v>0</v>
      </c>
      <c r="G25" s="849">
        <f>+G21*G23</f>
        <v>0</v>
      </c>
      <c r="H25" s="849">
        <f>+H21*H24</f>
        <v>0</v>
      </c>
      <c r="I25" s="849">
        <f>+F25+G25+H25</f>
        <v>0</v>
      </c>
      <c r="J25" s="849" t="s">
        <v>1067</v>
      </c>
    </row>
    <row r="26" spans="1:10">
      <c r="A26" s="846"/>
      <c r="B26" s="847"/>
      <c r="C26" s="845"/>
      <c r="E26" s="845"/>
      <c r="F26" s="845"/>
    </row>
    <row r="27" spans="1:10">
      <c r="A27" s="837" t="s">
        <v>1007</v>
      </c>
      <c r="B27" s="847"/>
      <c r="C27" s="845"/>
      <c r="E27" s="845"/>
      <c r="F27" s="845"/>
    </row>
    <row r="28" spans="1:10" ht="20.100000000000001" customHeight="1">
      <c r="A28" s="846">
        <f>A25+1</f>
        <v>17</v>
      </c>
      <c r="B28" s="847" t="s">
        <v>1008</v>
      </c>
      <c r="C28" s="845" t="s">
        <v>98</v>
      </c>
      <c r="D28" s="1105">
        <f>D18</f>
        <v>2023</v>
      </c>
      <c r="E28" s="759">
        <f t="shared" ref="E28:E31" si="6">SUM(F28:H28)</f>
        <v>0</v>
      </c>
      <c r="F28" s="759">
        <v>0</v>
      </c>
      <c r="G28" s="759">
        <f>'4c- ADIT BOY'!F32</f>
        <v>0</v>
      </c>
      <c r="H28" s="759">
        <f>'4c- ADIT BOY'!G32</f>
        <v>0</v>
      </c>
      <c r="I28" s="759"/>
      <c r="J28" s="848"/>
    </row>
    <row r="29" spans="1:10" ht="20.100000000000001" customHeight="1">
      <c r="A29" s="846">
        <f>A28+1</f>
        <v>18</v>
      </c>
      <c r="B29" s="847" t="s">
        <v>1119</v>
      </c>
      <c r="C29" s="845" t="s">
        <v>98</v>
      </c>
      <c r="D29" s="1105">
        <f t="shared" ref="D29:D31" si="7">D19</f>
        <v>2024</v>
      </c>
      <c r="E29" s="759">
        <f t="shared" si="6"/>
        <v>0</v>
      </c>
      <c r="F29" s="759">
        <v>0</v>
      </c>
      <c r="G29" s="759">
        <f>'4d- ADIT EOY'!F32-'4d- ADIT EOY'!F29</f>
        <v>0</v>
      </c>
      <c r="H29" s="759">
        <f>'4d- ADIT EOY'!G32-'4d- ADIT EOY'!G29</f>
        <v>0</v>
      </c>
      <c r="I29" s="759"/>
      <c r="J29" s="848"/>
    </row>
    <row r="30" spans="1:10" ht="20.100000000000001" customHeight="1">
      <c r="A30" s="846">
        <f>A29+1</f>
        <v>19</v>
      </c>
      <c r="B30" s="847" t="s">
        <v>1079</v>
      </c>
      <c r="C30" s="845" t="s">
        <v>98</v>
      </c>
      <c r="D30" s="1105">
        <f t="shared" si="7"/>
        <v>2024</v>
      </c>
      <c r="E30" s="759">
        <f t="shared" si="6"/>
        <v>0</v>
      </c>
      <c r="F30" s="759">
        <v>0</v>
      </c>
      <c r="G30" s="759">
        <f>'4b-ADIT Projection Proration'!J54</f>
        <v>0</v>
      </c>
      <c r="H30" s="759">
        <f>'4b-ADIT Projection Proration'!L54</f>
        <v>0</v>
      </c>
      <c r="I30" s="759"/>
      <c r="J30" s="848"/>
    </row>
    <row r="31" spans="1:10" ht="20.100000000000001" customHeight="1">
      <c r="A31" s="846">
        <f>A30+1</f>
        <v>20</v>
      </c>
      <c r="B31" s="847" t="s">
        <v>1077</v>
      </c>
      <c r="C31" s="845" t="s">
        <v>98</v>
      </c>
      <c r="D31" s="1105">
        <f t="shared" si="7"/>
        <v>2024</v>
      </c>
      <c r="E31" s="759">
        <f t="shared" si="6"/>
        <v>0</v>
      </c>
      <c r="F31" s="851">
        <v>0</v>
      </c>
      <c r="G31" s="759">
        <f>G29+G30</f>
        <v>0</v>
      </c>
      <c r="H31" s="759">
        <f>H29+H30</f>
        <v>0</v>
      </c>
      <c r="I31" s="759"/>
      <c r="J31" s="848"/>
    </row>
    <row r="32" spans="1:10" ht="20.100000000000001" customHeight="1">
      <c r="A32" s="846">
        <f t="shared" ref="A32:A35" si="8">A31+1</f>
        <v>21</v>
      </c>
      <c r="B32" s="847" t="s">
        <v>999</v>
      </c>
      <c r="C32" s="845"/>
      <c r="D32" s="845"/>
      <c r="E32" s="849"/>
      <c r="F32" s="849">
        <v>1</v>
      </c>
      <c r="G32" s="849"/>
      <c r="H32" s="849"/>
      <c r="I32" s="849"/>
      <c r="J32" s="850">
        <v>1</v>
      </c>
    </row>
    <row r="33" spans="1:10" ht="20.100000000000001" customHeight="1">
      <c r="A33" s="846">
        <f t="shared" si="8"/>
        <v>22</v>
      </c>
      <c r="B33" s="847" t="s">
        <v>1000</v>
      </c>
      <c r="C33" s="845"/>
      <c r="D33" s="845"/>
      <c r="E33" s="849"/>
      <c r="F33" s="849"/>
      <c r="G33" s="849">
        <f>'Attachment H'!G$84</f>
        <v>1</v>
      </c>
      <c r="H33" s="849"/>
      <c r="I33" s="849"/>
      <c r="J33" s="845" t="s">
        <v>1001</v>
      </c>
    </row>
    <row r="34" spans="1:10" ht="20.100000000000001" customHeight="1">
      <c r="A34" s="846">
        <f t="shared" si="8"/>
        <v>23</v>
      </c>
      <c r="B34" s="847" t="s">
        <v>1002</v>
      </c>
      <c r="C34" s="845"/>
      <c r="D34" s="845"/>
      <c r="E34" s="849"/>
      <c r="F34" s="849"/>
      <c r="G34" s="849"/>
      <c r="H34" s="849">
        <f>'Attachment H'!I$199</f>
        <v>1</v>
      </c>
      <c r="I34" s="849"/>
      <c r="J34" s="845" t="s">
        <v>1003</v>
      </c>
    </row>
    <row r="35" spans="1:10" ht="20.100000000000001" customHeight="1">
      <c r="A35" s="846">
        <f t="shared" si="8"/>
        <v>24</v>
      </c>
      <c r="B35" s="847" t="s">
        <v>1004</v>
      </c>
      <c r="C35" s="845"/>
      <c r="D35" s="845"/>
      <c r="E35" s="851">
        <f>E31</f>
        <v>0</v>
      </c>
      <c r="F35" s="851">
        <f>+F31*F32</f>
        <v>0</v>
      </c>
      <c r="G35" s="849">
        <f>+G31*G33</f>
        <v>0</v>
      </c>
      <c r="H35" s="849">
        <f>+H31*H34</f>
        <v>0</v>
      </c>
      <c r="I35" s="849">
        <f>+F35+G35+H35</f>
        <v>0</v>
      </c>
      <c r="J35" s="849" t="s">
        <v>1067</v>
      </c>
    </row>
    <row r="36" spans="1:10">
      <c r="B36" s="853"/>
      <c r="C36" s="853"/>
      <c r="D36" s="853"/>
      <c r="E36" s="853"/>
      <c r="F36" s="853"/>
      <c r="G36" s="854"/>
    </row>
    <row r="37" spans="1:10">
      <c r="B37" s="853"/>
      <c r="C37" s="853"/>
      <c r="D37" s="855"/>
      <c r="E37" s="855"/>
      <c r="F37" s="855"/>
      <c r="G37" s="855"/>
      <c r="H37" s="856"/>
      <c r="I37" s="856"/>
    </row>
    <row r="38" spans="1:10">
      <c r="B38" s="857"/>
      <c r="C38" s="853"/>
      <c r="D38" s="858"/>
      <c r="E38" s="853"/>
      <c r="F38" s="853"/>
      <c r="G38" s="853"/>
      <c r="H38" s="854"/>
      <c r="I38" s="854"/>
    </row>
    <row r="39" spans="1:10">
      <c r="B39" s="857"/>
      <c r="C39" s="853"/>
      <c r="D39" s="540"/>
      <c r="E39" s="853"/>
      <c r="F39" s="853"/>
      <c r="G39" s="853"/>
      <c r="H39" s="854"/>
      <c r="I39" s="854"/>
    </row>
    <row r="40" spans="1:10">
      <c r="B40" s="857"/>
      <c r="C40" s="853"/>
      <c r="D40" s="540"/>
      <c r="E40" s="853"/>
      <c r="F40" s="853"/>
      <c r="G40" s="853"/>
      <c r="H40" s="854"/>
      <c r="I40" s="854"/>
    </row>
    <row r="41" spans="1:10">
      <c r="B41" s="857"/>
      <c r="C41" s="853"/>
      <c r="D41" s="540"/>
      <c r="E41" s="853"/>
      <c r="F41" s="853"/>
      <c r="G41" s="853"/>
      <c r="H41" s="854"/>
      <c r="I41" s="854"/>
    </row>
    <row r="42" spans="1:10">
      <c r="B42" s="857"/>
      <c r="C42" s="853"/>
      <c r="D42" s="540"/>
      <c r="E42" s="853"/>
      <c r="F42" s="853"/>
      <c r="G42" s="853"/>
      <c r="H42" s="854"/>
      <c r="I42" s="854"/>
    </row>
    <row r="43" spans="1:10">
      <c r="B43" s="857"/>
      <c r="C43" s="853"/>
      <c r="D43" s="540"/>
      <c r="E43" s="853"/>
      <c r="F43" s="853"/>
      <c r="G43" s="853"/>
      <c r="H43" s="854"/>
      <c r="I43" s="854"/>
    </row>
    <row r="44" spans="1:10">
      <c r="B44" s="857"/>
      <c r="C44" s="853"/>
      <c r="D44" s="540"/>
      <c r="E44" s="853"/>
      <c r="F44" s="853"/>
      <c r="G44" s="853"/>
      <c r="H44" s="854"/>
      <c r="I44" s="854"/>
    </row>
    <row r="45" spans="1:10">
      <c r="B45" s="857"/>
      <c r="C45" s="853"/>
      <c r="D45" s="540"/>
      <c r="E45" s="853"/>
      <c r="F45" s="853"/>
      <c r="G45" s="853"/>
      <c r="H45" s="854"/>
      <c r="I45" s="854"/>
    </row>
    <row r="46" spans="1:10">
      <c r="B46" s="857"/>
      <c r="C46" s="853"/>
      <c r="D46" s="540"/>
      <c r="E46" s="853"/>
      <c r="F46" s="853"/>
      <c r="G46" s="853"/>
      <c r="H46" s="854"/>
      <c r="I46" s="854"/>
    </row>
    <row r="47" spans="1:10">
      <c r="B47" s="857"/>
      <c r="C47" s="853"/>
      <c r="D47" s="540"/>
      <c r="E47" s="853"/>
      <c r="F47" s="853"/>
      <c r="G47" s="853"/>
      <c r="H47" s="854"/>
      <c r="I47" s="854"/>
    </row>
    <row r="48" spans="1:10">
      <c r="B48" s="857"/>
      <c r="C48" s="853"/>
      <c r="D48" s="540"/>
      <c r="E48" s="853"/>
      <c r="F48" s="853"/>
      <c r="G48" s="853"/>
      <c r="H48" s="854"/>
      <c r="I48" s="854"/>
    </row>
    <row r="49" spans="2:11">
      <c r="B49" s="853"/>
      <c r="C49" s="853"/>
      <c r="D49" s="540"/>
      <c r="E49" s="853"/>
      <c r="F49" s="853"/>
      <c r="G49" s="853"/>
      <c r="H49" s="854"/>
      <c r="I49" s="854"/>
    </row>
    <row r="50" spans="2:11">
      <c r="B50" s="857"/>
      <c r="C50" s="853"/>
      <c r="D50" s="540"/>
      <c r="E50" s="853"/>
      <c r="F50" s="853"/>
      <c r="G50" s="853"/>
      <c r="H50" s="854"/>
      <c r="I50" s="854"/>
    </row>
    <row r="51" spans="2:11">
      <c r="B51" s="853"/>
      <c r="C51" s="853"/>
      <c r="D51" s="540"/>
      <c r="E51" s="853"/>
      <c r="F51" s="853"/>
      <c r="G51" s="853"/>
      <c r="H51" s="854"/>
      <c r="I51" s="854"/>
    </row>
    <row r="52" spans="2:11">
      <c r="B52" s="857"/>
      <c r="C52" s="853"/>
      <c r="D52" s="853"/>
      <c r="E52" s="853"/>
      <c r="F52" s="853"/>
      <c r="G52" s="853"/>
      <c r="H52" s="854"/>
      <c r="I52" s="854"/>
    </row>
    <row r="53" spans="2:11">
      <c r="B53" s="857"/>
      <c r="C53" s="853"/>
      <c r="D53" s="853"/>
      <c r="E53" s="853"/>
      <c r="F53" s="853"/>
      <c r="G53" s="853"/>
    </row>
    <row r="54" spans="2:11">
      <c r="B54" s="857"/>
      <c r="C54" s="853"/>
      <c r="D54" s="853"/>
      <c r="E54" s="853"/>
      <c r="F54" s="853"/>
      <c r="G54" s="853"/>
    </row>
    <row r="55" spans="2:11">
      <c r="B55" s="857"/>
      <c r="C55" s="853"/>
      <c r="D55" s="853"/>
      <c r="E55" s="853"/>
      <c r="F55" s="853"/>
      <c r="G55" s="853"/>
    </row>
    <row r="56" spans="2:11">
      <c r="B56" s="857"/>
      <c r="C56" s="853"/>
      <c r="D56" s="853"/>
      <c r="E56" s="853"/>
      <c r="F56" s="853"/>
      <c r="G56" s="853"/>
    </row>
    <row r="57" spans="2:11">
      <c r="B57" s="857"/>
      <c r="C57" s="853"/>
      <c r="D57" s="853"/>
      <c r="E57" s="853"/>
      <c r="F57" s="853"/>
      <c r="G57" s="853"/>
    </row>
    <row r="58" spans="2:11">
      <c r="B58" s="857"/>
      <c r="C58" s="853"/>
      <c r="D58" s="853"/>
      <c r="E58" s="853"/>
      <c r="F58" s="853"/>
      <c r="G58" s="853"/>
    </row>
    <row r="59" spans="2:11">
      <c r="B59" s="857"/>
      <c r="C59" s="853"/>
      <c r="D59" s="853"/>
      <c r="E59" s="853"/>
      <c r="F59" s="853"/>
      <c r="G59" s="853"/>
    </row>
    <row r="60" spans="2:11">
      <c r="B60" s="857"/>
      <c r="C60" s="853"/>
      <c r="D60" s="853"/>
      <c r="E60" s="853"/>
      <c r="F60" s="853"/>
      <c r="G60" s="853"/>
    </row>
    <row r="61" spans="2:11">
      <c r="B61" s="857"/>
      <c r="C61" s="853"/>
      <c r="D61" s="853"/>
      <c r="E61" s="853"/>
      <c r="F61" s="853"/>
      <c r="G61" s="853"/>
    </row>
    <row r="62" spans="2:11">
      <c r="B62" s="857"/>
      <c r="C62" s="853"/>
      <c r="D62" s="853"/>
      <c r="E62" s="853"/>
      <c r="F62" s="853"/>
      <c r="G62" s="853"/>
    </row>
    <row r="63" spans="2:11">
      <c r="B63" s="857"/>
      <c r="C63" s="853"/>
      <c r="D63" s="853"/>
      <c r="E63" s="853"/>
      <c r="F63" s="853"/>
      <c r="G63" s="853"/>
      <c r="K63" s="853"/>
    </row>
    <row r="64" spans="2:11">
      <c r="B64" s="857"/>
      <c r="C64" s="853"/>
      <c r="D64" s="853"/>
      <c r="E64" s="853"/>
      <c r="F64" s="853"/>
      <c r="G64" s="853"/>
    </row>
    <row r="65" spans="2:7">
      <c r="B65" s="857"/>
      <c r="C65" s="853"/>
      <c r="D65" s="853"/>
      <c r="E65" s="853"/>
      <c r="F65" s="853"/>
      <c r="G65" s="853"/>
    </row>
    <row r="66" spans="2:7">
      <c r="B66" s="857"/>
      <c r="C66" s="853"/>
      <c r="D66" s="853"/>
      <c r="E66" s="853"/>
      <c r="F66" s="853"/>
      <c r="G66" s="853"/>
    </row>
    <row r="67" spans="2:7">
      <c r="B67" s="857"/>
      <c r="C67" s="853"/>
      <c r="D67" s="853"/>
      <c r="E67" s="853"/>
      <c r="F67" s="853"/>
      <c r="G67" s="853"/>
    </row>
    <row r="68" spans="2:7">
      <c r="B68" s="857"/>
      <c r="C68" s="853"/>
      <c r="D68" s="853"/>
      <c r="E68" s="853"/>
      <c r="F68" s="853"/>
      <c r="G68" s="853"/>
    </row>
    <row r="69" spans="2:7">
      <c r="B69" s="857"/>
      <c r="C69" s="853"/>
      <c r="D69" s="853"/>
      <c r="E69" s="853"/>
      <c r="F69" s="853"/>
      <c r="G69" s="853"/>
    </row>
    <row r="70" spans="2:7">
      <c r="B70" s="857"/>
      <c r="C70" s="853"/>
      <c r="D70" s="853"/>
      <c r="E70" s="853"/>
      <c r="F70" s="853"/>
      <c r="G70" s="853"/>
    </row>
    <row r="71" spans="2:7">
      <c r="B71" s="857"/>
      <c r="C71" s="853"/>
      <c r="D71" s="853"/>
      <c r="E71" s="853"/>
      <c r="F71" s="853"/>
      <c r="G71" s="853"/>
    </row>
    <row r="72" spans="2:7">
      <c r="B72" s="857"/>
      <c r="C72" s="853"/>
      <c r="D72" s="853"/>
      <c r="E72" s="853"/>
      <c r="F72" s="853"/>
      <c r="G72" s="853"/>
    </row>
    <row r="73" spans="2:7">
      <c r="B73" s="857"/>
      <c r="C73" s="853"/>
      <c r="D73" s="853"/>
      <c r="E73" s="853"/>
      <c r="F73" s="853"/>
      <c r="G73" s="853"/>
    </row>
    <row r="74" spans="2:7">
      <c r="B74" s="857"/>
      <c r="C74" s="853"/>
      <c r="D74" s="853"/>
      <c r="E74" s="853"/>
      <c r="F74" s="853"/>
      <c r="G74" s="853"/>
    </row>
    <row r="75" spans="2:7">
      <c r="B75" s="857"/>
      <c r="C75" s="853"/>
      <c r="D75" s="853"/>
      <c r="E75" s="853"/>
      <c r="F75" s="853"/>
      <c r="G75" s="853"/>
    </row>
    <row r="76" spans="2:7">
      <c r="B76" s="857"/>
      <c r="C76" s="853"/>
      <c r="D76" s="853"/>
      <c r="E76" s="853"/>
      <c r="F76" s="853"/>
      <c r="G76" s="853"/>
    </row>
    <row r="77" spans="2:7">
      <c r="B77" s="857"/>
      <c r="C77" s="853"/>
      <c r="D77" s="853"/>
      <c r="E77" s="853"/>
      <c r="F77" s="853"/>
      <c r="G77" s="853"/>
    </row>
    <row r="78" spans="2:7">
      <c r="B78" s="857"/>
      <c r="C78" s="853"/>
      <c r="D78" s="853"/>
      <c r="E78" s="853"/>
      <c r="F78" s="853"/>
      <c r="G78" s="853"/>
    </row>
    <row r="79" spans="2:7">
      <c r="B79" s="857"/>
      <c r="C79" s="853"/>
      <c r="D79" s="853"/>
      <c r="E79" s="853"/>
      <c r="F79" s="853"/>
      <c r="G79" s="853"/>
    </row>
    <row r="80" spans="2:7">
      <c r="B80" s="857"/>
      <c r="C80" s="853"/>
      <c r="D80" s="853"/>
      <c r="E80" s="853"/>
      <c r="F80" s="853"/>
      <c r="G80" s="853"/>
    </row>
    <row r="81" spans="2:7">
      <c r="B81" s="857"/>
      <c r="C81" s="853"/>
      <c r="D81" s="853"/>
      <c r="E81" s="853"/>
      <c r="F81" s="853"/>
      <c r="G81" s="853"/>
    </row>
    <row r="82" spans="2:7">
      <c r="B82" s="857"/>
      <c r="C82" s="853"/>
      <c r="D82" s="853"/>
      <c r="E82" s="853"/>
      <c r="F82" s="853"/>
      <c r="G82" s="853"/>
    </row>
    <row r="83" spans="2:7">
      <c r="B83" s="857"/>
      <c r="C83" s="853"/>
      <c r="D83" s="853"/>
      <c r="E83" s="853"/>
      <c r="F83" s="853"/>
      <c r="G83" s="853"/>
    </row>
    <row r="84" spans="2:7">
      <c r="B84" s="857"/>
      <c r="C84" s="853"/>
      <c r="D84" s="853"/>
      <c r="E84" s="853"/>
      <c r="F84" s="853"/>
      <c r="G84" s="853"/>
    </row>
    <row r="85" spans="2:7">
      <c r="B85" s="857"/>
      <c r="C85" s="853"/>
      <c r="D85" s="853"/>
      <c r="E85" s="853"/>
      <c r="F85" s="853"/>
      <c r="G85" s="853"/>
    </row>
    <row r="86" spans="2:7">
      <c r="B86" s="857"/>
      <c r="C86" s="853"/>
      <c r="D86" s="853"/>
      <c r="E86" s="853"/>
      <c r="F86" s="853"/>
      <c r="G86" s="853"/>
    </row>
    <row r="87" spans="2:7">
      <c r="B87" s="857"/>
      <c r="C87" s="853"/>
      <c r="D87" s="853"/>
      <c r="E87" s="853"/>
      <c r="F87" s="853"/>
      <c r="G87" s="853"/>
    </row>
    <row r="88" spans="2:7">
      <c r="B88" s="857"/>
      <c r="C88" s="853"/>
      <c r="D88" s="853"/>
      <c r="E88" s="853"/>
      <c r="F88" s="853"/>
      <c r="G88" s="853"/>
    </row>
    <row r="89" spans="2:7">
      <c r="B89" s="857"/>
      <c r="C89" s="853"/>
      <c r="D89" s="853"/>
      <c r="E89" s="853"/>
      <c r="F89" s="853"/>
      <c r="G89" s="853"/>
    </row>
    <row r="90" spans="2:7">
      <c r="B90" s="857"/>
      <c r="C90" s="853"/>
      <c r="D90" s="853"/>
      <c r="E90" s="853"/>
      <c r="F90" s="853"/>
      <c r="G90" s="853"/>
    </row>
    <row r="91" spans="2:7">
      <c r="B91" s="857"/>
      <c r="C91" s="853"/>
      <c r="D91" s="853"/>
      <c r="E91" s="853"/>
      <c r="F91" s="853"/>
      <c r="G91" s="853"/>
    </row>
    <row r="92" spans="2:7">
      <c r="B92" s="857"/>
      <c r="C92" s="853"/>
      <c r="D92" s="853"/>
      <c r="E92" s="853"/>
      <c r="F92" s="853"/>
      <c r="G92" s="853"/>
    </row>
    <row r="93" spans="2:7">
      <c r="B93" s="857"/>
      <c r="C93" s="853"/>
      <c r="D93" s="853"/>
      <c r="E93" s="853"/>
      <c r="F93" s="853"/>
      <c r="G93" s="853"/>
    </row>
    <row r="94" spans="2:7">
      <c r="B94" s="857"/>
      <c r="C94" s="853"/>
      <c r="D94" s="853"/>
      <c r="E94" s="853"/>
      <c r="F94" s="853"/>
      <c r="G94" s="853"/>
    </row>
    <row r="95" spans="2:7">
      <c r="B95" s="857"/>
      <c r="C95" s="853"/>
      <c r="D95" s="853"/>
      <c r="E95" s="853"/>
      <c r="F95" s="853"/>
      <c r="G95" s="853"/>
    </row>
    <row r="96" spans="2:7">
      <c r="B96" s="857"/>
      <c r="C96" s="853"/>
      <c r="D96" s="853"/>
      <c r="E96" s="853"/>
      <c r="F96" s="853"/>
      <c r="G96" s="853"/>
    </row>
    <row r="97" spans="2:7">
      <c r="B97" s="857"/>
      <c r="C97" s="853"/>
      <c r="D97" s="853"/>
      <c r="E97" s="853"/>
      <c r="F97" s="853"/>
      <c r="G97" s="853"/>
    </row>
    <row r="98" spans="2:7">
      <c r="B98" s="857"/>
      <c r="C98" s="853"/>
      <c r="D98" s="853"/>
      <c r="E98" s="853"/>
      <c r="F98" s="853"/>
      <c r="G98" s="853"/>
    </row>
    <row r="99" spans="2:7">
      <c r="B99" s="857"/>
      <c r="C99" s="853"/>
      <c r="D99" s="853"/>
      <c r="E99" s="853"/>
      <c r="F99" s="853"/>
      <c r="G99" s="853"/>
    </row>
    <row r="100" spans="2:7">
      <c r="B100" s="857"/>
      <c r="C100" s="853"/>
      <c r="D100" s="853"/>
      <c r="E100" s="853"/>
      <c r="F100" s="853"/>
      <c r="G100" s="853"/>
    </row>
    <row r="101" spans="2:7">
      <c r="B101" s="857"/>
      <c r="C101" s="853"/>
      <c r="D101" s="853"/>
      <c r="E101" s="853"/>
      <c r="F101" s="853"/>
      <c r="G101" s="853"/>
    </row>
    <row r="102" spans="2:7">
      <c r="B102" s="857"/>
      <c r="C102" s="853"/>
      <c r="D102" s="853"/>
      <c r="E102" s="853"/>
      <c r="F102" s="853"/>
      <c r="G102" s="853"/>
    </row>
    <row r="103" spans="2:7">
      <c r="B103" s="857"/>
      <c r="C103" s="853"/>
      <c r="D103" s="853"/>
      <c r="E103" s="853"/>
      <c r="F103" s="853"/>
      <c r="G103" s="853"/>
    </row>
    <row r="104" spans="2:7">
      <c r="B104" s="857"/>
      <c r="C104" s="853"/>
      <c r="D104" s="853"/>
      <c r="E104" s="853"/>
      <c r="F104" s="853"/>
      <c r="G104" s="853"/>
    </row>
    <row r="105" spans="2:7">
      <c r="B105" s="857"/>
      <c r="C105" s="853"/>
      <c r="D105" s="853"/>
      <c r="E105" s="853"/>
      <c r="F105" s="853"/>
      <c r="G105" s="853"/>
    </row>
    <row r="106" spans="2:7">
      <c r="B106" s="857"/>
      <c r="C106" s="853"/>
      <c r="D106" s="853"/>
      <c r="E106" s="853"/>
      <c r="F106" s="853"/>
      <c r="G106" s="853"/>
    </row>
    <row r="107" spans="2:7">
      <c r="B107" s="857"/>
      <c r="C107" s="853"/>
      <c r="D107" s="853"/>
      <c r="E107" s="853"/>
      <c r="F107" s="853"/>
      <c r="G107" s="853"/>
    </row>
    <row r="108" spans="2:7">
      <c r="B108" s="857"/>
      <c r="C108" s="853"/>
      <c r="D108" s="853"/>
      <c r="E108" s="853"/>
      <c r="F108" s="853"/>
      <c r="G108" s="853"/>
    </row>
    <row r="109" spans="2:7">
      <c r="B109" s="857"/>
      <c r="C109" s="853"/>
      <c r="D109" s="853"/>
      <c r="E109" s="853"/>
      <c r="F109" s="853"/>
      <c r="G109" s="853"/>
    </row>
    <row r="110" spans="2:7">
      <c r="B110" s="857"/>
      <c r="C110" s="853"/>
      <c r="D110" s="853"/>
      <c r="E110" s="853"/>
      <c r="F110" s="853"/>
      <c r="G110" s="853"/>
    </row>
    <row r="111" spans="2:7">
      <c r="B111" s="857"/>
      <c r="C111" s="853"/>
      <c r="D111" s="853"/>
      <c r="E111" s="853"/>
      <c r="F111" s="853"/>
      <c r="G111" s="853"/>
    </row>
    <row r="112" spans="2:7">
      <c r="B112" s="857"/>
      <c r="C112" s="853"/>
      <c r="D112" s="853"/>
      <c r="E112" s="853"/>
      <c r="F112" s="853"/>
      <c r="G112" s="853"/>
    </row>
    <row r="113" spans="2:7">
      <c r="B113" s="857"/>
      <c r="C113" s="853"/>
      <c r="D113" s="853"/>
      <c r="E113" s="853"/>
      <c r="F113" s="853"/>
      <c r="G113" s="853"/>
    </row>
    <row r="114" spans="2:7">
      <c r="B114" s="857"/>
      <c r="C114" s="853"/>
      <c r="D114" s="853"/>
      <c r="E114" s="853"/>
      <c r="F114" s="853"/>
      <c r="G114" s="853"/>
    </row>
    <row r="115" spans="2:7">
      <c r="B115" s="857"/>
      <c r="C115" s="853"/>
      <c r="D115" s="853"/>
      <c r="E115" s="853"/>
      <c r="F115" s="853"/>
      <c r="G115" s="853"/>
    </row>
    <row r="116" spans="2:7">
      <c r="B116" s="857"/>
      <c r="C116" s="853"/>
      <c r="D116" s="853"/>
      <c r="E116" s="853"/>
      <c r="F116" s="853"/>
      <c r="G116" s="853"/>
    </row>
    <row r="117" spans="2:7">
      <c r="B117" s="857"/>
      <c r="C117" s="853"/>
      <c r="D117" s="853"/>
      <c r="E117" s="853"/>
      <c r="F117" s="853"/>
      <c r="G117" s="853"/>
    </row>
    <row r="118" spans="2:7">
      <c r="B118" s="857"/>
      <c r="C118" s="853"/>
      <c r="D118" s="853"/>
      <c r="E118" s="853"/>
      <c r="F118" s="853"/>
      <c r="G118" s="853"/>
    </row>
    <row r="119" spans="2:7">
      <c r="B119" s="857"/>
      <c r="C119" s="853"/>
      <c r="D119" s="853"/>
      <c r="E119" s="853"/>
      <c r="F119" s="853"/>
      <c r="G119" s="853"/>
    </row>
    <row r="120" spans="2:7">
      <c r="B120" s="857"/>
      <c r="C120" s="853"/>
      <c r="D120" s="853"/>
      <c r="E120" s="853"/>
      <c r="F120" s="853"/>
      <c r="G120" s="853"/>
    </row>
    <row r="121" spans="2:7">
      <c r="B121" s="857"/>
      <c r="C121" s="853"/>
      <c r="D121" s="853"/>
      <c r="E121" s="853"/>
      <c r="F121" s="853"/>
      <c r="G121" s="853"/>
    </row>
    <row r="122" spans="2:7">
      <c r="B122" s="857"/>
      <c r="C122" s="853"/>
      <c r="D122" s="853"/>
      <c r="E122" s="853"/>
      <c r="F122" s="853"/>
      <c r="G122" s="853"/>
    </row>
    <row r="123" spans="2:7">
      <c r="B123" s="857"/>
      <c r="C123" s="853"/>
      <c r="D123" s="853"/>
      <c r="E123" s="853"/>
      <c r="F123" s="853"/>
      <c r="G123" s="853"/>
    </row>
    <row r="124" spans="2:7">
      <c r="B124" s="857"/>
      <c r="C124" s="853"/>
      <c r="D124" s="853"/>
      <c r="E124" s="853"/>
      <c r="F124" s="853"/>
      <c r="G124" s="853"/>
    </row>
    <row r="125" spans="2:7">
      <c r="B125" s="857"/>
      <c r="C125" s="853"/>
      <c r="D125" s="853"/>
      <c r="E125" s="853"/>
      <c r="F125" s="853"/>
      <c r="G125" s="853"/>
    </row>
    <row r="126" spans="2:7">
      <c r="B126" s="857"/>
      <c r="C126" s="853"/>
      <c r="D126" s="853"/>
      <c r="E126" s="853"/>
      <c r="F126" s="853"/>
      <c r="G126" s="853"/>
    </row>
    <row r="127" spans="2:7">
      <c r="B127" s="857"/>
      <c r="C127" s="853"/>
      <c r="D127" s="853"/>
      <c r="E127" s="853"/>
      <c r="F127" s="853"/>
      <c r="G127" s="853"/>
    </row>
    <row r="128" spans="2:7">
      <c r="B128" s="857"/>
      <c r="C128" s="853"/>
      <c r="D128" s="853"/>
      <c r="E128" s="853"/>
      <c r="F128" s="853"/>
      <c r="G128" s="853"/>
    </row>
    <row r="129" spans="2:7">
      <c r="B129" s="857"/>
      <c r="C129" s="853"/>
      <c r="D129" s="853"/>
      <c r="E129" s="853"/>
      <c r="F129" s="853"/>
      <c r="G129" s="853"/>
    </row>
    <row r="130" spans="2:7">
      <c r="B130" s="857"/>
      <c r="C130" s="853"/>
      <c r="D130" s="853"/>
      <c r="E130" s="853"/>
      <c r="F130" s="853"/>
      <c r="G130" s="853"/>
    </row>
    <row r="131" spans="2:7">
      <c r="B131" s="857"/>
      <c r="C131" s="853"/>
      <c r="D131" s="853"/>
      <c r="E131" s="853"/>
      <c r="F131" s="853"/>
      <c r="G131" s="853"/>
    </row>
    <row r="132" spans="2:7">
      <c r="B132" s="857"/>
      <c r="C132" s="853"/>
      <c r="D132" s="853"/>
      <c r="E132" s="853"/>
      <c r="F132" s="853"/>
      <c r="G132" s="853"/>
    </row>
    <row r="133" spans="2:7">
      <c r="B133" s="857"/>
      <c r="C133" s="853"/>
      <c r="D133" s="853"/>
      <c r="E133" s="853"/>
      <c r="F133" s="853"/>
      <c r="G133" s="853"/>
    </row>
    <row r="134" spans="2:7">
      <c r="B134" s="857"/>
      <c r="C134" s="853"/>
      <c r="D134" s="853"/>
      <c r="E134" s="853"/>
      <c r="F134" s="853"/>
      <c r="G134" s="853"/>
    </row>
    <row r="135" spans="2:7">
      <c r="B135" s="857"/>
      <c r="C135" s="853"/>
      <c r="D135" s="853"/>
      <c r="E135" s="853"/>
      <c r="F135" s="853"/>
      <c r="G135" s="853"/>
    </row>
    <row r="136" spans="2:7">
      <c r="B136" s="857"/>
      <c r="C136" s="853"/>
      <c r="D136" s="853"/>
      <c r="E136" s="853"/>
      <c r="F136" s="853"/>
      <c r="G136" s="853"/>
    </row>
    <row r="137" spans="2:7">
      <c r="B137" s="857"/>
      <c r="C137" s="853"/>
      <c r="D137" s="853"/>
      <c r="E137" s="853"/>
      <c r="F137" s="853"/>
      <c r="G137" s="853"/>
    </row>
    <row r="138" spans="2:7">
      <c r="B138" s="857"/>
      <c r="C138" s="853"/>
      <c r="D138" s="853"/>
      <c r="E138" s="853"/>
      <c r="F138" s="853"/>
      <c r="G138" s="853"/>
    </row>
    <row r="139" spans="2:7">
      <c r="B139" s="857"/>
      <c r="C139" s="853"/>
      <c r="D139" s="853"/>
      <c r="E139" s="853"/>
      <c r="F139" s="853"/>
      <c r="G139" s="853"/>
    </row>
    <row r="140" spans="2:7">
      <c r="B140" s="857"/>
      <c r="C140" s="853"/>
      <c r="D140" s="853"/>
      <c r="E140" s="853"/>
      <c r="F140" s="853"/>
      <c r="G140" s="853"/>
    </row>
    <row r="141" spans="2:7">
      <c r="B141" s="857"/>
      <c r="C141" s="853"/>
      <c r="D141" s="853"/>
      <c r="E141" s="853"/>
      <c r="F141" s="853"/>
      <c r="G141" s="853"/>
    </row>
    <row r="142" spans="2:7">
      <c r="B142" s="857"/>
      <c r="C142" s="853"/>
      <c r="D142" s="853"/>
      <c r="E142" s="853"/>
      <c r="F142" s="853"/>
      <c r="G142" s="853"/>
    </row>
    <row r="143" spans="2:7">
      <c r="B143" s="857"/>
      <c r="C143" s="853"/>
      <c r="D143" s="853"/>
      <c r="E143" s="853"/>
      <c r="F143" s="853"/>
      <c r="G143" s="853"/>
    </row>
    <row r="144" spans="2:7">
      <c r="B144" s="857"/>
      <c r="C144" s="853"/>
      <c r="D144" s="853"/>
      <c r="E144" s="853"/>
      <c r="F144" s="853"/>
      <c r="G144" s="853"/>
    </row>
    <row r="145" spans="2:9">
      <c r="B145" s="857"/>
      <c r="C145" s="853"/>
      <c r="D145" s="853"/>
      <c r="E145" s="853"/>
      <c r="F145" s="853"/>
      <c r="G145" s="853"/>
    </row>
    <row r="146" spans="2:9">
      <c r="B146" s="857"/>
      <c r="C146" s="853"/>
      <c r="D146" s="853"/>
      <c r="E146" s="853"/>
      <c r="F146" s="853"/>
      <c r="G146" s="853"/>
    </row>
    <row r="147" spans="2:9">
      <c r="B147" s="857"/>
      <c r="C147" s="853"/>
      <c r="D147" s="853"/>
      <c r="E147" s="853"/>
      <c r="F147" s="853"/>
      <c r="G147" s="853"/>
    </row>
    <row r="148" spans="2:9">
      <c r="B148" s="857"/>
      <c r="C148" s="853"/>
      <c r="D148" s="853"/>
      <c r="E148" s="853"/>
      <c r="F148" s="853"/>
      <c r="G148" s="853"/>
    </row>
    <row r="149" spans="2:9">
      <c r="B149" s="857"/>
      <c r="C149" s="853"/>
      <c r="D149" s="853"/>
      <c r="E149" s="853"/>
      <c r="F149" s="853"/>
      <c r="G149" s="853"/>
    </row>
    <row r="150" spans="2:9">
      <c r="B150" s="857"/>
      <c r="C150" s="853"/>
      <c r="D150" s="853"/>
      <c r="E150" s="853"/>
      <c r="F150" s="853"/>
      <c r="G150" s="853"/>
    </row>
    <row r="151" spans="2:9">
      <c r="B151" s="857"/>
      <c r="C151" s="853"/>
      <c r="D151" s="853"/>
      <c r="E151" s="853"/>
      <c r="F151" s="853"/>
      <c r="G151" s="853"/>
    </row>
    <row r="152" spans="2:9">
      <c r="B152" s="857"/>
      <c r="C152" s="853"/>
      <c r="D152" s="853"/>
      <c r="E152" s="853"/>
      <c r="F152" s="853"/>
      <c r="G152" s="853"/>
    </row>
    <row r="153" spans="2:9">
      <c r="B153" s="857"/>
      <c r="C153" s="853"/>
      <c r="D153" s="853"/>
      <c r="E153" s="853"/>
      <c r="F153" s="853"/>
      <c r="G153" s="853"/>
    </row>
    <row r="154" spans="2:9">
      <c r="B154" s="857"/>
      <c r="C154" s="853"/>
      <c r="D154" s="853"/>
      <c r="E154" s="853"/>
      <c r="F154" s="853"/>
      <c r="G154" s="853"/>
    </row>
    <row r="155" spans="2:9">
      <c r="B155" s="857"/>
      <c r="C155" s="853"/>
      <c r="D155" s="853"/>
      <c r="E155" s="853"/>
      <c r="F155" s="853"/>
      <c r="G155" s="853"/>
      <c r="H155" s="859"/>
      <c r="I155" s="859"/>
    </row>
    <row r="156" spans="2:9">
      <c r="B156" s="857"/>
      <c r="C156" s="853"/>
      <c r="D156" s="853"/>
      <c r="E156" s="853"/>
      <c r="F156" s="853"/>
      <c r="G156" s="853"/>
    </row>
    <row r="157" spans="2:9">
      <c r="B157" s="857"/>
      <c r="C157" s="853"/>
      <c r="D157" s="853"/>
      <c r="E157" s="853"/>
      <c r="F157" s="853"/>
      <c r="G157" s="853"/>
    </row>
    <row r="158" spans="2:9">
      <c r="B158" s="857"/>
      <c r="C158" s="853"/>
      <c r="D158" s="853"/>
      <c r="E158" s="853"/>
      <c r="F158" s="853"/>
      <c r="G158" s="853"/>
    </row>
    <row r="159" spans="2:9">
      <c r="B159" s="857"/>
      <c r="C159" s="853"/>
      <c r="D159" s="853"/>
      <c r="E159" s="853"/>
      <c r="F159" s="853"/>
      <c r="G159" s="853"/>
    </row>
    <row r="160" spans="2:9">
      <c r="B160" s="857"/>
      <c r="C160" s="853"/>
      <c r="D160" s="853"/>
      <c r="E160" s="853"/>
      <c r="F160" s="853"/>
      <c r="G160" s="853"/>
    </row>
    <row r="161" spans="2:7">
      <c r="B161" s="857"/>
      <c r="C161" s="853"/>
      <c r="D161" s="853"/>
      <c r="E161" s="853"/>
      <c r="F161" s="853"/>
      <c r="G161" s="853"/>
    </row>
    <row r="162" spans="2:7">
      <c r="B162" s="857"/>
      <c r="C162" s="853"/>
      <c r="D162" s="853"/>
      <c r="E162" s="853"/>
      <c r="F162" s="853"/>
      <c r="G162" s="853"/>
    </row>
    <row r="163" spans="2:7">
      <c r="B163" s="857"/>
      <c r="C163" s="853"/>
      <c r="D163" s="853"/>
      <c r="E163" s="853"/>
      <c r="F163" s="853"/>
      <c r="G163" s="853"/>
    </row>
    <row r="164" spans="2:7">
      <c r="B164" s="857"/>
      <c r="C164" s="853"/>
      <c r="D164" s="853"/>
      <c r="E164" s="853"/>
      <c r="F164" s="853"/>
      <c r="G164" s="853"/>
    </row>
    <row r="165" spans="2:7">
      <c r="B165" s="857"/>
      <c r="C165" s="853"/>
      <c r="D165" s="853"/>
      <c r="E165" s="853"/>
      <c r="F165" s="853"/>
      <c r="G165" s="853"/>
    </row>
    <row r="166" spans="2:7">
      <c r="B166" s="857"/>
      <c r="C166" s="853"/>
      <c r="D166" s="853"/>
      <c r="E166" s="853"/>
      <c r="F166" s="853"/>
      <c r="G166" s="853"/>
    </row>
    <row r="167" spans="2:7">
      <c r="B167" s="857"/>
      <c r="C167" s="853"/>
      <c r="D167" s="853"/>
      <c r="E167" s="853"/>
      <c r="F167" s="853"/>
      <c r="G167" s="853"/>
    </row>
    <row r="168" spans="2:7">
      <c r="B168" s="857"/>
      <c r="C168" s="853"/>
      <c r="D168" s="853"/>
      <c r="E168" s="853"/>
      <c r="F168" s="853"/>
      <c r="G168" s="853"/>
    </row>
    <row r="169" spans="2:7">
      <c r="B169" s="857"/>
      <c r="C169" s="853"/>
      <c r="D169" s="853"/>
      <c r="E169" s="853"/>
      <c r="F169" s="853"/>
      <c r="G169" s="853"/>
    </row>
    <row r="170" spans="2:7">
      <c r="B170" s="857"/>
      <c r="C170" s="853"/>
      <c r="D170" s="853"/>
      <c r="E170" s="853"/>
      <c r="F170" s="853"/>
      <c r="G170" s="853"/>
    </row>
    <row r="171" spans="2:7">
      <c r="B171" s="857"/>
      <c r="C171" s="853"/>
      <c r="D171" s="853"/>
      <c r="E171" s="853"/>
      <c r="F171" s="853"/>
      <c r="G171" s="853"/>
    </row>
    <row r="172" spans="2:7">
      <c r="B172" s="857"/>
      <c r="C172" s="853"/>
      <c r="D172" s="853"/>
      <c r="E172" s="853"/>
      <c r="F172" s="853"/>
      <c r="G172" s="853"/>
    </row>
    <row r="173" spans="2:7">
      <c r="B173" s="857"/>
      <c r="C173" s="853"/>
      <c r="D173" s="853"/>
      <c r="E173" s="853"/>
      <c r="F173" s="853"/>
      <c r="G173" s="853"/>
    </row>
    <row r="174" spans="2:7">
      <c r="B174" s="857"/>
      <c r="C174" s="853"/>
      <c r="D174" s="853"/>
      <c r="E174" s="853"/>
      <c r="F174" s="853"/>
      <c r="G174" s="853"/>
    </row>
    <row r="175" spans="2:7">
      <c r="B175" s="857"/>
      <c r="C175" s="853"/>
      <c r="D175" s="853"/>
      <c r="E175" s="853"/>
      <c r="F175" s="853"/>
      <c r="G175" s="853"/>
    </row>
    <row r="176" spans="2:7">
      <c r="B176" s="857"/>
      <c r="C176" s="853"/>
      <c r="D176" s="853"/>
      <c r="E176" s="853"/>
      <c r="F176" s="853"/>
      <c r="G176" s="853"/>
    </row>
    <row r="177" spans="2:7">
      <c r="B177" s="857"/>
      <c r="C177" s="853"/>
      <c r="D177" s="853"/>
      <c r="E177" s="853"/>
      <c r="F177" s="853"/>
      <c r="G177" s="853"/>
    </row>
    <row r="178" spans="2:7">
      <c r="B178" s="857"/>
      <c r="C178" s="853"/>
      <c r="D178" s="853"/>
      <c r="E178" s="853"/>
      <c r="F178" s="853"/>
      <c r="G178" s="853"/>
    </row>
    <row r="179" spans="2:7">
      <c r="B179" s="857"/>
      <c r="C179" s="853"/>
      <c r="D179" s="853"/>
      <c r="E179" s="853"/>
      <c r="F179" s="853"/>
      <c r="G179" s="853"/>
    </row>
    <row r="180" spans="2:7">
      <c r="B180" s="857"/>
      <c r="C180" s="853"/>
      <c r="D180" s="853"/>
      <c r="E180" s="853"/>
      <c r="F180" s="853"/>
      <c r="G180" s="853"/>
    </row>
    <row r="181" spans="2:7">
      <c r="B181" s="857"/>
      <c r="C181" s="853"/>
      <c r="D181" s="853"/>
      <c r="E181" s="853"/>
      <c r="F181" s="853"/>
      <c r="G181" s="853"/>
    </row>
    <row r="182" spans="2:7">
      <c r="B182" s="857"/>
      <c r="C182" s="853"/>
      <c r="D182" s="853"/>
      <c r="E182" s="853"/>
      <c r="F182" s="853"/>
      <c r="G182" s="853"/>
    </row>
    <row r="183" spans="2:7">
      <c r="B183" s="857"/>
      <c r="C183" s="853"/>
      <c r="D183" s="853"/>
      <c r="E183" s="853"/>
      <c r="F183" s="853"/>
      <c r="G183" s="853"/>
    </row>
    <row r="184" spans="2:7">
      <c r="B184" s="857"/>
      <c r="C184" s="853"/>
      <c r="D184" s="853"/>
      <c r="E184" s="853"/>
      <c r="F184" s="853"/>
      <c r="G184" s="853"/>
    </row>
    <row r="185" spans="2:7">
      <c r="B185" s="857"/>
      <c r="C185" s="853"/>
      <c r="D185" s="853"/>
      <c r="E185" s="853"/>
      <c r="F185" s="853"/>
      <c r="G185" s="853"/>
    </row>
    <row r="186" spans="2:7">
      <c r="B186" s="857"/>
      <c r="C186" s="853"/>
      <c r="D186" s="853"/>
      <c r="E186" s="853"/>
      <c r="F186" s="853"/>
      <c r="G186" s="853"/>
    </row>
    <row r="187" spans="2:7">
      <c r="B187" s="857"/>
      <c r="C187" s="853"/>
      <c r="D187" s="853"/>
      <c r="E187" s="853"/>
      <c r="F187" s="853"/>
      <c r="G187" s="853"/>
    </row>
    <row r="188" spans="2:7">
      <c r="B188" s="857"/>
      <c r="C188" s="853"/>
      <c r="D188" s="853"/>
      <c r="E188" s="853"/>
      <c r="F188" s="853"/>
      <c r="G188" s="853"/>
    </row>
    <row r="189" spans="2:7">
      <c r="B189" s="857"/>
      <c r="C189" s="853"/>
      <c r="D189" s="853"/>
      <c r="E189" s="853"/>
      <c r="F189" s="853"/>
      <c r="G189" s="853"/>
    </row>
    <row r="190" spans="2:7">
      <c r="B190" s="857"/>
      <c r="C190" s="853"/>
      <c r="D190" s="853"/>
      <c r="E190" s="853"/>
      <c r="F190" s="853"/>
      <c r="G190" s="853"/>
    </row>
    <row r="191" spans="2:7">
      <c r="B191" s="857"/>
      <c r="C191" s="853"/>
      <c r="D191" s="853"/>
      <c r="E191" s="853"/>
      <c r="F191" s="853"/>
      <c r="G191" s="853"/>
    </row>
    <row r="192" spans="2:7">
      <c r="B192" s="857"/>
      <c r="C192" s="853"/>
      <c r="D192" s="853"/>
      <c r="E192" s="853"/>
      <c r="F192" s="853"/>
      <c r="G192" s="853"/>
    </row>
    <row r="193" spans="2:7">
      <c r="B193" s="857"/>
      <c r="C193" s="853"/>
      <c r="D193" s="853"/>
      <c r="E193" s="853"/>
      <c r="F193" s="853"/>
      <c r="G193" s="853"/>
    </row>
    <row r="194" spans="2:7">
      <c r="B194" s="857"/>
      <c r="C194" s="853"/>
      <c r="D194" s="853"/>
      <c r="E194" s="853"/>
      <c r="F194" s="853"/>
      <c r="G194" s="853"/>
    </row>
    <row r="195" spans="2:7">
      <c r="B195" s="857"/>
      <c r="C195" s="853"/>
      <c r="D195" s="853"/>
      <c r="E195" s="853"/>
      <c r="F195" s="853"/>
      <c r="G195" s="853"/>
    </row>
    <row r="196" spans="2:7">
      <c r="B196" s="857"/>
      <c r="C196" s="853"/>
      <c r="D196" s="853"/>
      <c r="E196" s="853"/>
      <c r="F196" s="853"/>
      <c r="G196" s="853"/>
    </row>
    <row r="197" spans="2:7">
      <c r="B197" s="857"/>
      <c r="C197" s="853"/>
      <c r="D197" s="853"/>
      <c r="E197" s="853"/>
      <c r="F197" s="853"/>
      <c r="G197" s="853"/>
    </row>
    <row r="198" spans="2:7">
      <c r="B198" s="857"/>
      <c r="C198" s="853"/>
      <c r="D198" s="853"/>
      <c r="E198" s="853"/>
      <c r="F198" s="853"/>
      <c r="G198" s="853"/>
    </row>
    <row r="199" spans="2:7">
      <c r="B199" s="857"/>
      <c r="C199" s="853"/>
      <c r="D199" s="853"/>
      <c r="E199" s="853"/>
      <c r="F199" s="853"/>
      <c r="G199" s="853"/>
    </row>
    <row r="200" spans="2:7">
      <c r="B200" s="857"/>
      <c r="C200" s="853"/>
      <c r="D200" s="853"/>
      <c r="E200" s="853"/>
      <c r="F200" s="853"/>
      <c r="G200" s="853"/>
    </row>
    <row r="201" spans="2:7">
      <c r="B201" s="857"/>
      <c r="C201" s="853"/>
      <c r="D201" s="853"/>
      <c r="E201" s="853"/>
      <c r="F201" s="853"/>
      <c r="G201" s="853"/>
    </row>
    <row r="202" spans="2:7">
      <c r="B202" s="857"/>
      <c r="C202" s="853"/>
      <c r="D202" s="853"/>
      <c r="E202" s="853"/>
      <c r="F202" s="853"/>
      <c r="G202" s="853"/>
    </row>
    <row r="203" spans="2:7">
      <c r="B203" s="857"/>
      <c r="C203" s="853"/>
      <c r="D203" s="853"/>
      <c r="E203" s="853"/>
      <c r="F203" s="853"/>
      <c r="G203" s="853"/>
    </row>
    <row r="204" spans="2:7">
      <c r="B204" s="857"/>
      <c r="C204" s="853"/>
      <c r="D204" s="853"/>
      <c r="E204" s="853"/>
      <c r="F204" s="853"/>
      <c r="G204" s="853"/>
    </row>
    <row r="205" spans="2:7">
      <c r="B205" s="857"/>
      <c r="C205" s="853"/>
      <c r="D205" s="853"/>
      <c r="E205" s="853"/>
      <c r="F205" s="853"/>
      <c r="G205" s="853"/>
    </row>
    <row r="206" spans="2:7">
      <c r="B206" s="857"/>
      <c r="C206" s="853"/>
      <c r="D206" s="853"/>
      <c r="E206" s="853"/>
      <c r="F206" s="853"/>
      <c r="G206" s="853"/>
    </row>
    <row r="207" spans="2:7">
      <c r="B207" s="857"/>
      <c r="C207" s="853"/>
      <c r="D207" s="853"/>
      <c r="E207" s="853"/>
      <c r="F207" s="853"/>
      <c r="G207" s="853"/>
    </row>
    <row r="208" spans="2:7">
      <c r="B208" s="857"/>
      <c r="C208" s="853"/>
      <c r="D208" s="853"/>
      <c r="E208" s="853"/>
      <c r="F208" s="853"/>
      <c r="G208" s="853"/>
    </row>
    <row r="209" spans="2:7">
      <c r="B209" s="857"/>
      <c r="C209" s="853"/>
      <c r="D209" s="853"/>
      <c r="E209" s="853"/>
      <c r="F209" s="853"/>
      <c r="G209" s="853"/>
    </row>
    <row r="210" spans="2:7">
      <c r="B210" s="857"/>
      <c r="C210" s="853"/>
      <c r="D210" s="853"/>
      <c r="E210" s="853"/>
      <c r="F210" s="853"/>
      <c r="G210" s="853"/>
    </row>
    <row r="211" spans="2:7">
      <c r="B211" s="857"/>
      <c r="C211" s="853"/>
      <c r="D211" s="853"/>
      <c r="E211" s="853"/>
      <c r="F211" s="853"/>
      <c r="G211" s="853"/>
    </row>
    <row r="212" spans="2:7">
      <c r="B212" s="857"/>
      <c r="C212" s="853"/>
      <c r="D212" s="853"/>
      <c r="E212" s="853"/>
      <c r="F212" s="853"/>
      <c r="G212" s="853"/>
    </row>
    <row r="213" spans="2:7">
      <c r="B213" s="857"/>
      <c r="C213" s="853"/>
      <c r="D213" s="853"/>
      <c r="E213" s="853"/>
      <c r="F213" s="853"/>
      <c r="G213" s="853"/>
    </row>
    <row r="214" spans="2:7">
      <c r="B214" s="857"/>
      <c r="C214" s="853"/>
      <c r="D214" s="853"/>
      <c r="E214" s="853"/>
      <c r="F214" s="853"/>
      <c r="G214" s="853"/>
    </row>
    <row r="215" spans="2:7">
      <c r="B215" s="857"/>
      <c r="C215" s="853"/>
      <c r="D215" s="853"/>
      <c r="E215" s="853"/>
      <c r="F215" s="853"/>
      <c r="G215" s="853"/>
    </row>
    <row r="216" spans="2:7">
      <c r="B216" s="857"/>
      <c r="C216" s="853"/>
      <c r="D216" s="853"/>
      <c r="E216" s="853"/>
      <c r="F216" s="853"/>
      <c r="G216" s="853"/>
    </row>
    <row r="217" spans="2:7">
      <c r="B217" s="857"/>
      <c r="C217" s="853"/>
      <c r="D217" s="853"/>
      <c r="E217" s="853"/>
      <c r="F217" s="853"/>
      <c r="G217" s="853"/>
    </row>
    <row r="218" spans="2:7">
      <c r="B218" s="857"/>
      <c r="C218" s="853"/>
      <c r="D218" s="853"/>
      <c r="E218" s="853"/>
      <c r="F218" s="853"/>
      <c r="G218" s="853"/>
    </row>
    <row r="219" spans="2:7">
      <c r="B219" s="857"/>
      <c r="C219" s="853"/>
      <c r="D219" s="853"/>
      <c r="E219" s="853"/>
      <c r="F219" s="853"/>
      <c r="G219" s="853"/>
    </row>
    <row r="220" spans="2:7">
      <c r="B220" s="857"/>
      <c r="C220" s="853"/>
      <c r="D220" s="853"/>
      <c r="E220" s="853"/>
      <c r="F220" s="853"/>
      <c r="G220" s="853"/>
    </row>
    <row r="221" spans="2:7">
      <c r="B221" s="857"/>
      <c r="C221" s="853"/>
      <c r="D221" s="853"/>
      <c r="E221" s="853"/>
      <c r="F221" s="853"/>
      <c r="G221" s="853"/>
    </row>
    <row r="222" spans="2:7">
      <c r="B222" s="857"/>
      <c r="C222" s="853"/>
      <c r="D222" s="853"/>
      <c r="E222" s="853"/>
      <c r="F222" s="853"/>
      <c r="G222" s="853"/>
    </row>
    <row r="223" spans="2:7">
      <c r="B223" s="857"/>
      <c r="C223" s="853"/>
      <c r="D223" s="853"/>
      <c r="E223" s="853"/>
      <c r="F223" s="853"/>
      <c r="G223" s="853"/>
    </row>
    <row r="224" spans="2:7">
      <c r="B224" s="857"/>
      <c r="C224" s="853"/>
      <c r="D224" s="853"/>
      <c r="E224" s="853"/>
      <c r="F224" s="853"/>
      <c r="G224" s="853"/>
    </row>
    <row r="225" spans="2:7">
      <c r="B225" s="857"/>
      <c r="C225" s="853"/>
      <c r="D225" s="853"/>
      <c r="E225" s="853"/>
      <c r="F225" s="853"/>
      <c r="G225" s="853"/>
    </row>
    <row r="226" spans="2:7">
      <c r="B226" s="857"/>
      <c r="C226" s="853"/>
      <c r="D226" s="853"/>
      <c r="E226" s="853"/>
      <c r="F226" s="853"/>
      <c r="G226" s="853"/>
    </row>
    <row r="227" spans="2:7">
      <c r="B227" s="857"/>
      <c r="C227" s="853"/>
      <c r="D227" s="853"/>
      <c r="E227" s="853"/>
      <c r="F227" s="853"/>
      <c r="G227" s="853"/>
    </row>
    <row r="228" spans="2:7">
      <c r="B228" s="857"/>
      <c r="C228" s="853"/>
      <c r="D228" s="853"/>
      <c r="E228" s="853"/>
      <c r="F228" s="853"/>
      <c r="G228" s="853"/>
    </row>
    <row r="229" spans="2:7">
      <c r="B229" s="857"/>
      <c r="C229" s="853"/>
      <c r="D229" s="853"/>
      <c r="E229" s="853"/>
      <c r="F229" s="853"/>
      <c r="G229" s="853"/>
    </row>
    <row r="230" spans="2:7">
      <c r="B230" s="857"/>
      <c r="C230" s="853"/>
      <c r="D230" s="853"/>
      <c r="E230" s="853"/>
      <c r="F230" s="853"/>
      <c r="G230" s="853"/>
    </row>
    <row r="231" spans="2:7">
      <c r="B231" s="857"/>
      <c r="C231" s="853"/>
      <c r="D231" s="853"/>
      <c r="E231" s="853"/>
      <c r="F231" s="853"/>
      <c r="G231" s="853"/>
    </row>
    <row r="232" spans="2:7">
      <c r="B232" s="857"/>
      <c r="C232" s="853"/>
      <c r="D232" s="853"/>
      <c r="E232" s="853"/>
      <c r="F232" s="853"/>
      <c r="G232" s="853"/>
    </row>
    <row r="233" spans="2:7">
      <c r="B233" s="857"/>
      <c r="C233" s="853"/>
      <c r="D233" s="853"/>
      <c r="E233" s="853"/>
      <c r="F233" s="853"/>
      <c r="G233" s="853"/>
    </row>
    <row r="234" spans="2:7">
      <c r="B234" s="857"/>
      <c r="C234" s="853"/>
      <c r="D234" s="853"/>
      <c r="E234" s="853"/>
      <c r="F234" s="853"/>
      <c r="G234" s="853"/>
    </row>
    <row r="235" spans="2:7">
      <c r="B235" s="857"/>
      <c r="C235" s="853"/>
      <c r="D235" s="853"/>
      <c r="E235" s="853"/>
      <c r="F235" s="853"/>
      <c r="G235" s="853"/>
    </row>
    <row r="236" spans="2:7">
      <c r="B236" s="857"/>
      <c r="C236" s="853"/>
      <c r="D236" s="853"/>
      <c r="E236" s="853"/>
      <c r="F236" s="853"/>
      <c r="G236" s="853"/>
    </row>
    <row r="237" spans="2:7">
      <c r="B237" s="857"/>
      <c r="C237" s="853"/>
      <c r="D237" s="853"/>
      <c r="E237" s="853"/>
      <c r="F237" s="853"/>
      <c r="G237" s="853"/>
    </row>
    <row r="238" spans="2:7">
      <c r="B238" s="857"/>
      <c r="C238" s="853"/>
      <c r="D238" s="853"/>
      <c r="E238" s="853"/>
      <c r="F238" s="853"/>
      <c r="G238" s="853"/>
    </row>
    <row r="239" spans="2:7">
      <c r="B239" s="857"/>
      <c r="C239" s="853"/>
      <c r="D239" s="853"/>
      <c r="E239" s="853"/>
      <c r="F239" s="853"/>
      <c r="G239" s="853"/>
    </row>
    <row r="240" spans="2:7">
      <c r="B240" s="857"/>
      <c r="C240" s="853"/>
      <c r="D240" s="853"/>
      <c r="E240" s="853"/>
      <c r="F240" s="853"/>
      <c r="G240" s="853"/>
    </row>
    <row r="241" spans="2:7">
      <c r="B241" s="857"/>
      <c r="C241" s="853"/>
      <c r="D241" s="853"/>
      <c r="E241" s="853"/>
      <c r="F241" s="853"/>
      <c r="G241" s="853"/>
    </row>
    <row r="242" spans="2:7">
      <c r="B242" s="857"/>
      <c r="C242" s="853"/>
      <c r="D242" s="853"/>
      <c r="E242" s="853"/>
      <c r="F242" s="853"/>
      <c r="G242" s="853"/>
    </row>
    <row r="243" spans="2:7">
      <c r="B243" s="857"/>
      <c r="C243" s="853"/>
      <c r="D243" s="853"/>
      <c r="E243" s="853"/>
      <c r="F243" s="853"/>
      <c r="G243" s="853"/>
    </row>
    <row r="244" spans="2:7">
      <c r="B244" s="857"/>
      <c r="C244" s="853"/>
      <c r="D244" s="853"/>
      <c r="E244" s="853"/>
      <c r="F244" s="853"/>
      <c r="G244" s="853"/>
    </row>
    <row r="245" spans="2:7">
      <c r="B245" s="857"/>
      <c r="C245" s="853"/>
      <c r="D245" s="853"/>
      <c r="E245" s="853"/>
      <c r="F245" s="853"/>
      <c r="G245" s="853"/>
    </row>
    <row r="246" spans="2:7">
      <c r="B246" s="857"/>
      <c r="C246" s="853"/>
      <c r="D246" s="853"/>
      <c r="E246" s="853"/>
      <c r="F246" s="853"/>
      <c r="G246" s="853"/>
    </row>
    <row r="247" spans="2:7">
      <c r="B247" s="857"/>
      <c r="C247" s="853"/>
      <c r="D247" s="853"/>
      <c r="E247" s="853"/>
      <c r="F247" s="853"/>
      <c r="G247" s="853"/>
    </row>
    <row r="248" spans="2:7">
      <c r="B248" s="857"/>
      <c r="C248" s="853"/>
      <c r="D248" s="853"/>
      <c r="E248" s="853"/>
      <c r="F248" s="853"/>
      <c r="G248" s="853"/>
    </row>
    <row r="249" spans="2:7">
      <c r="B249" s="857"/>
      <c r="C249" s="853"/>
      <c r="D249" s="853"/>
      <c r="E249" s="853"/>
      <c r="F249" s="853"/>
      <c r="G249" s="853"/>
    </row>
    <row r="250" spans="2:7">
      <c r="B250" s="857"/>
      <c r="C250" s="853"/>
      <c r="D250" s="853"/>
      <c r="E250" s="853"/>
      <c r="F250" s="853"/>
      <c r="G250" s="853"/>
    </row>
    <row r="251" spans="2:7">
      <c r="B251" s="857"/>
      <c r="C251" s="853"/>
      <c r="D251" s="853"/>
      <c r="E251" s="853"/>
      <c r="F251" s="853"/>
      <c r="G251" s="853"/>
    </row>
    <row r="252" spans="2:7">
      <c r="B252" s="857"/>
      <c r="C252" s="853"/>
      <c r="D252" s="853"/>
      <c r="E252" s="853"/>
      <c r="F252" s="853"/>
      <c r="G252" s="853"/>
    </row>
    <row r="253" spans="2:7">
      <c r="B253" s="857"/>
      <c r="C253" s="853"/>
      <c r="D253" s="853"/>
      <c r="E253" s="853"/>
      <c r="F253" s="853"/>
      <c r="G253" s="853"/>
    </row>
    <row r="254" spans="2:7">
      <c r="B254" s="857"/>
      <c r="C254" s="853"/>
      <c r="D254" s="853"/>
      <c r="E254" s="853"/>
      <c r="F254" s="853"/>
      <c r="G254" s="853"/>
    </row>
    <row r="255" spans="2:7">
      <c r="B255" s="857"/>
      <c r="C255" s="853"/>
      <c r="D255" s="853"/>
      <c r="E255" s="853"/>
      <c r="F255" s="853"/>
      <c r="G255" s="853"/>
    </row>
    <row r="256" spans="2:7">
      <c r="B256" s="857"/>
      <c r="C256" s="853"/>
      <c r="D256" s="853"/>
      <c r="E256" s="853"/>
      <c r="F256" s="853"/>
      <c r="G256" s="853"/>
    </row>
    <row r="257" spans="2:7">
      <c r="B257" s="857"/>
      <c r="C257" s="853"/>
      <c r="D257" s="853"/>
      <c r="E257" s="853"/>
      <c r="F257" s="853"/>
      <c r="G257" s="853"/>
    </row>
    <row r="258" spans="2:7">
      <c r="B258" s="857"/>
      <c r="C258" s="853"/>
      <c r="D258" s="853"/>
      <c r="E258" s="853"/>
      <c r="F258" s="853"/>
      <c r="G258" s="853"/>
    </row>
    <row r="259" spans="2:7">
      <c r="B259" s="857"/>
      <c r="C259" s="853"/>
      <c r="D259" s="853"/>
      <c r="E259" s="853"/>
      <c r="F259" s="853"/>
      <c r="G259" s="853"/>
    </row>
    <row r="260" spans="2:7">
      <c r="B260" s="857"/>
      <c r="C260" s="853"/>
      <c r="D260" s="853"/>
      <c r="E260" s="853"/>
      <c r="F260" s="853"/>
      <c r="G260" s="853"/>
    </row>
    <row r="261" spans="2:7">
      <c r="B261" s="857"/>
      <c r="C261" s="853"/>
      <c r="D261" s="853"/>
      <c r="E261" s="853"/>
      <c r="F261" s="853"/>
      <c r="G261" s="853"/>
    </row>
    <row r="262" spans="2:7">
      <c r="B262" s="857"/>
      <c r="C262" s="853"/>
      <c r="D262" s="853"/>
      <c r="E262" s="853"/>
      <c r="F262" s="853"/>
      <c r="G262" s="853"/>
    </row>
    <row r="263" spans="2:7">
      <c r="B263" s="857"/>
      <c r="C263" s="853"/>
      <c r="D263" s="853"/>
      <c r="E263" s="853"/>
      <c r="F263" s="853"/>
      <c r="G263" s="853"/>
    </row>
    <row r="264" spans="2:7">
      <c r="B264" s="857"/>
      <c r="C264" s="853"/>
      <c r="D264" s="853"/>
      <c r="E264" s="853"/>
      <c r="F264" s="853"/>
      <c r="G264" s="853"/>
    </row>
    <row r="265" spans="2:7">
      <c r="B265" s="857"/>
      <c r="C265" s="853"/>
      <c r="D265" s="853"/>
      <c r="E265" s="853"/>
      <c r="F265" s="853"/>
      <c r="G265" s="853"/>
    </row>
    <row r="266" spans="2:7">
      <c r="B266" s="857"/>
      <c r="C266" s="853"/>
      <c r="D266" s="853"/>
      <c r="E266" s="853"/>
      <c r="F266" s="853"/>
      <c r="G266" s="853"/>
    </row>
    <row r="267" spans="2:7">
      <c r="B267" s="857"/>
      <c r="C267" s="853"/>
      <c r="D267" s="853"/>
      <c r="E267" s="853"/>
      <c r="F267" s="853"/>
      <c r="G267" s="853"/>
    </row>
    <row r="268" spans="2:7">
      <c r="B268" s="857"/>
      <c r="C268" s="853"/>
      <c r="D268" s="853"/>
      <c r="E268" s="853"/>
      <c r="F268" s="853"/>
      <c r="G268" s="853"/>
    </row>
    <row r="269" spans="2:7">
      <c r="B269" s="857"/>
      <c r="C269" s="853"/>
      <c r="D269" s="853"/>
      <c r="E269" s="853"/>
      <c r="F269" s="853"/>
      <c r="G269" s="853"/>
    </row>
    <row r="270" spans="2:7">
      <c r="B270" s="857"/>
      <c r="C270" s="853"/>
      <c r="D270" s="853"/>
      <c r="E270" s="853"/>
      <c r="F270" s="853"/>
      <c r="G270" s="853"/>
    </row>
    <row r="271" spans="2:7">
      <c r="B271" s="857"/>
      <c r="C271" s="853"/>
      <c r="D271" s="853"/>
      <c r="E271" s="853"/>
      <c r="F271" s="853"/>
      <c r="G271" s="853"/>
    </row>
    <row r="272" spans="2:7">
      <c r="B272" s="857"/>
      <c r="C272" s="853"/>
      <c r="D272" s="853"/>
      <c r="E272" s="853"/>
      <c r="F272" s="853"/>
      <c r="G272" s="853"/>
    </row>
    <row r="273" spans="2:7">
      <c r="B273" s="857"/>
      <c r="C273" s="853"/>
      <c r="D273" s="853"/>
      <c r="E273" s="853"/>
      <c r="F273" s="853"/>
      <c r="G273" s="853"/>
    </row>
    <row r="274" spans="2:7">
      <c r="B274" s="857"/>
      <c r="C274" s="853"/>
      <c r="D274" s="853"/>
      <c r="E274" s="853"/>
      <c r="F274" s="853"/>
      <c r="G274" s="853"/>
    </row>
    <row r="275" spans="2:7">
      <c r="B275" s="857"/>
      <c r="C275" s="853"/>
      <c r="D275" s="853"/>
      <c r="E275" s="853"/>
      <c r="F275" s="853"/>
      <c r="G275" s="853"/>
    </row>
    <row r="276" spans="2:7">
      <c r="B276" s="857"/>
      <c r="C276" s="853"/>
      <c r="D276" s="853"/>
      <c r="E276" s="853"/>
      <c r="F276" s="853"/>
      <c r="G276" s="853"/>
    </row>
    <row r="277" spans="2:7">
      <c r="B277" s="857"/>
      <c r="C277" s="853"/>
      <c r="D277" s="853"/>
      <c r="E277" s="853"/>
      <c r="F277" s="853"/>
      <c r="G277" s="853"/>
    </row>
    <row r="278" spans="2:7">
      <c r="B278" s="857"/>
      <c r="C278" s="853"/>
      <c r="D278" s="853"/>
      <c r="E278" s="853"/>
      <c r="F278" s="853"/>
      <c r="G278" s="853"/>
    </row>
    <row r="279" spans="2:7">
      <c r="B279" s="857"/>
      <c r="C279" s="853"/>
      <c r="D279" s="853"/>
      <c r="E279" s="853"/>
      <c r="F279" s="853"/>
      <c r="G279" s="853"/>
    </row>
    <row r="280" spans="2:7">
      <c r="B280" s="857"/>
      <c r="C280" s="853"/>
      <c r="D280" s="853"/>
      <c r="E280" s="853"/>
      <c r="F280" s="853"/>
      <c r="G280" s="853"/>
    </row>
    <row r="281" spans="2:7">
      <c r="B281" s="857"/>
      <c r="C281" s="853"/>
      <c r="D281" s="853"/>
      <c r="E281" s="853"/>
      <c r="F281" s="853"/>
      <c r="G281" s="853"/>
    </row>
    <row r="282" spans="2:7">
      <c r="B282" s="857"/>
      <c r="C282" s="853"/>
      <c r="D282" s="853"/>
      <c r="E282" s="853"/>
      <c r="F282" s="853"/>
      <c r="G282" s="853"/>
    </row>
    <row r="283" spans="2:7">
      <c r="B283" s="857"/>
      <c r="C283" s="853"/>
      <c r="D283" s="853"/>
      <c r="E283" s="853"/>
      <c r="F283" s="853"/>
      <c r="G283" s="853"/>
    </row>
    <row r="284" spans="2:7">
      <c r="B284" s="857"/>
      <c r="C284" s="853"/>
      <c r="D284" s="853"/>
      <c r="E284" s="853"/>
      <c r="F284" s="853"/>
      <c r="G284" s="853"/>
    </row>
    <row r="285" spans="2:7">
      <c r="B285" s="857"/>
      <c r="C285" s="853"/>
      <c r="D285" s="853"/>
      <c r="E285" s="853"/>
      <c r="F285" s="853"/>
      <c r="G285" s="853"/>
    </row>
    <row r="286" spans="2:7">
      <c r="B286" s="857"/>
      <c r="C286" s="853"/>
      <c r="D286" s="853"/>
      <c r="E286" s="853"/>
      <c r="F286" s="853"/>
      <c r="G286" s="853"/>
    </row>
    <row r="287" spans="2:7">
      <c r="B287" s="857"/>
      <c r="C287" s="853"/>
      <c r="D287" s="853"/>
      <c r="E287" s="853"/>
      <c r="F287" s="853"/>
      <c r="G287" s="853"/>
    </row>
    <row r="288" spans="2:7">
      <c r="B288" s="857"/>
      <c r="C288" s="853"/>
      <c r="D288" s="853"/>
      <c r="E288" s="853"/>
      <c r="F288" s="853"/>
      <c r="G288" s="853"/>
    </row>
    <row r="289" spans="2:7">
      <c r="B289" s="857"/>
      <c r="C289" s="853"/>
      <c r="D289" s="853"/>
      <c r="E289" s="853"/>
      <c r="F289" s="853"/>
      <c r="G289" s="853"/>
    </row>
    <row r="290" spans="2:7">
      <c r="B290" s="857"/>
      <c r="C290" s="853"/>
      <c r="D290" s="853"/>
      <c r="E290" s="853"/>
      <c r="F290" s="853"/>
      <c r="G290" s="853"/>
    </row>
    <row r="291" spans="2:7">
      <c r="B291" s="857"/>
      <c r="C291" s="853"/>
      <c r="D291" s="853"/>
      <c r="E291" s="853"/>
      <c r="F291" s="853"/>
      <c r="G291" s="853"/>
    </row>
    <row r="292" spans="2:7">
      <c r="B292" s="857"/>
      <c r="C292" s="853"/>
      <c r="D292" s="853"/>
      <c r="E292" s="853"/>
      <c r="F292" s="853"/>
      <c r="G292" s="853"/>
    </row>
    <row r="293" spans="2:7">
      <c r="B293" s="857"/>
      <c r="C293" s="853"/>
      <c r="D293" s="853"/>
      <c r="E293" s="853"/>
      <c r="F293" s="853"/>
      <c r="G293" s="853"/>
    </row>
    <row r="294" spans="2:7">
      <c r="B294" s="857"/>
      <c r="C294" s="853"/>
      <c r="D294" s="853"/>
      <c r="E294" s="853"/>
      <c r="F294" s="853"/>
      <c r="G294" s="853"/>
    </row>
    <row r="295" spans="2:7">
      <c r="B295" s="857"/>
      <c r="C295" s="853"/>
      <c r="D295" s="853"/>
      <c r="E295" s="853"/>
      <c r="F295" s="853"/>
      <c r="G295" s="853"/>
    </row>
    <row r="296" spans="2:7">
      <c r="B296" s="857"/>
      <c r="C296" s="853"/>
      <c r="D296" s="853"/>
      <c r="E296" s="853"/>
      <c r="F296" s="853"/>
      <c r="G296" s="853"/>
    </row>
    <row r="297" spans="2:7">
      <c r="B297" s="857"/>
      <c r="C297" s="853"/>
      <c r="D297" s="853"/>
      <c r="E297" s="853"/>
      <c r="F297" s="853"/>
      <c r="G297" s="853"/>
    </row>
    <row r="298" spans="2:7">
      <c r="B298" s="857"/>
      <c r="C298" s="853"/>
      <c r="D298" s="853"/>
      <c r="E298" s="853"/>
      <c r="F298" s="853"/>
      <c r="G298" s="853"/>
    </row>
    <row r="299" spans="2:7">
      <c r="B299" s="857"/>
      <c r="C299" s="853"/>
      <c r="D299" s="853"/>
      <c r="E299" s="853"/>
      <c r="F299" s="853"/>
      <c r="G299" s="853"/>
    </row>
    <row r="300" spans="2:7">
      <c r="B300" s="857"/>
      <c r="C300" s="853"/>
      <c r="D300" s="853"/>
      <c r="E300" s="853"/>
      <c r="F300" s="853"/>
      <c r="G300" s="853"/>
    </row>
    <row r="301" spans="2:7">
      <c r="B301" s="857"/>
      <c r="C301" s="853"/>
      <c r="D301" s="853"/>
      <c r="E301" s="853"/>
      <c r="F301" s="853"/>
      <c r="G301" s="853"/>
    </row>
    <row r="302" spans="2:7">
      <c r="B302" s="857"/>
      <c r="C302" s="853"/>
      <c r="D302" s="853"/>
      <c r="E302" s="853"/>
      <c r="F302" s="853"/>
      <c r="G302" s="853"/>
    </row>
    <row r="303" spans="2:7">
      <c r="B303" s="857"/>
      <c r="C303" s="853"/>
      <c r="D303" s="853"/>
      <c r="E303" s="853"/>
      <c r="F303" s="853"/>
      <c r="G303" s="853"/>
    </row>
    <row r="304" spans="2:7">
      <c r="B304" s="857"/>
      <c r="C304" s="853"/>
      <c r="D304" s="853"/>
      <c r="E304" s="853"/>
      <c r="F304" s="853"/>
      <c r="G304" s="853"/>
    </row>
    <row r="305" spans="2:7">
      <c r="B305" s="857"/>
      <c r="C305" s="853"/>
      <c r="D305" s="853"/>
      <c r="E305" s="853"/>
      <c r="F305" s="853"/>
      <c r="G305" s="853"/>
    </row>
    <row r="306" spans="2:7">
      <c r="B306" s="857"/>
      <c r="C306" s="853"/>
      <c r="D306" s="853"/>
      <c r="E306" s="853"/>
      <c r="F306" s="853"/>
      <c r="G306" s="853"/>
    </row>
    <row r="307" spans="2:7">
      <c r="B307" s="857"/>
      <c r="C307" s="853"/>
      <c r="D307" s="853"/>
      <c r="E307" s="853"/>
      <c r="F307" s="853"/>
      <c r="G307" s="853"/>
    </row>
    <row r="308" spans="2:7">
      <c r="B308" s="857"/>
      <c r="C308" s="853"/>
      <c r="D308" s="853"/>
      <c r="E308" s="853"/>
      <c r="F308" s="853"/>
      <c r="G308" s="853"/>
    </row>
    <row r="309" spans="2:7">
      <c r="B309" s="857"/>
      <c r="C309" s="853"/>
      <c r="D309" s="853"/>
      <c r="E309" s="853"/>
      <c r="F309" s="853"/>
      <c r="G309" s="853"/>
    </row>
    <row r="310" spans="2:7">
      <c r="B310" s="857"/>
      <c r="C310" s="853"/>
      <c r="D310" s="853"/>
      <c r="E310" s="853"/>
      <c r="F310" s="853"/>
      <c r="G310" s="853"/>
    </row>
    <row r="311" spans="2:7">
      <c r="B311" s="857"/>
      <c r="C311" s="853"/>
      <c r="D311" s="853"/>
      <c r="E311" s="853"/>
      <c r="F311" s="853"/>
      <c r="G311" s="853"/>
    </row>
    <row r="312" spans="2:7">
      <c r="B312" s="857"/>
      <c r="C312" s="853"/>
      <c r="D312" s="853"/>
      <c r="E312" s="853"/>
      <c r="F312" s="853"/>
      <c r="G312" s="853"/>
    </row>
    <row r="313" spans="2:7">
      <c r="B313" s="857"/>
      <c r="C313" s="853"/>
      <c r="D313" s="853"/>
      <c r="E313" s="853"/>
      <c r="F313" s="853"/>
      <c r="G313" s="853"/>
    </row>
    <row r="314" spans="2:7">
      <c r="B314" s="857"/>
      <c r="C314" s="853"/>
      <c r="D314" s="853"/>
      <c r="E314" s="853"/>
      <c r="F314" s="853"/>
      <c r="G314" s="853"/>
    </row>
    <row r="315" spans="2:7">
      <c r="B315" s="857"/>
      <c r="C315" s="853"/>
      <c r="D315" s="853"/>
      <c r="E315" s="853"/>
      <c r="F315" s="853"/>
      <c r="G315" s="853"/>
    </row>
    <row r="316" spans="2:7">
      <c r="B316" s="857"/>
      <c r="C316" s="853"/>
      <c r="D316" s="853"/>
      <c r="E316" s="853"/>
      <c r="F316" s="853"/>
      <c r="G316" s="853"/>
    </row>
    <row r="317" spans="2:7">
      <c r="B317" s="857"/>
      <c r="C317" s="853"/>
      <c r="D317" s="853"/>
      <c r="E317" s="853"/>
      <c r="F317" s="853"/>
      <c r="G317" s="853"/>
    </row>
    <row r="318" spans="2:7">
      <c r="B318" s="857"/>
      <c r="C318" s="853"/>
      <c r="D318" s="853"/>
      <c r="E318" s="853"/>
      <c r="F318" s="853"/>
      <c r="G318" s="853"/>
    </row>
    <row r="319" spans="2:7">
      <c r="B319" s="857"/>
      <c r="C319" s="853"/>
      <c r="D319" s="853"/>
      <c r="E319" s="853"/>
      <c r="F319" s="853"/>
      <c r="G319" s="853"/>
    </row>
    <row r="320" spans="2:7">
      <c r="B320" s="857"/>
      <c r="C320" s="853"/>
      <c r="D320" s="853"/>
      <c r="E320" s="853"/>
      <c r="F320" s="853"/>
      <c r="G320" s="853"/>
    </row>
    <row r="321" spans="2:7">
      <c r="B321" s="857"/>
      <c r="C321" s="853"/>
      <c r="D321" s="853"/>
      <c r="E321" s="853"/>
      <c r="F321" s="853"/>
      <c r="G321" s="853"/>
    </row>
    <row r="322" spans="2:7">
      <c r="B322" s="857"/>
      <c r="C322" s="853"/>
      <c r="D322" s="853"/>
      <c r="E322" s="853"/>
      <c r="F322" s="853"/>
      <c r="G322" s="853"/>
    </row>
    <row r="323" spans="2:7">
      <c r="B323" s="857"/>
      <c r="C323" s="853"/>
      <c r="D323" s="853"/>
      <c r="E323" s="853"/>
      <c r="F323" s="853"/>
      <c r="G323" s="853"/>
    </row>
    <row r="324" spans="2:7">
      <c r="B324" s="857"/>
      <c r="C324" s="853"/>
      <c r="D324" s="853"/>
      <c r="E324" s="853"/>
      <c r="F324" s="853"/>
      <c r="G324" s="853"/>
    </row>
    <row r="325" spans="2:7">
      <c r="B325" s="857"/>
      <c r="C325" s="853"/>
      <c r="D325" s="853"/>
      <c r="E325" s="853"/>
      <c r="F325" s="853"/>
      <c r="G325" s="853"/>
    </row>
    <row r="326" spans="2:7">
      <c r="B326" s="857"/>
      <c r="C326" s="853"/>
      <c r="D326" s="853"/>
      <c r="E326" s="853"/>
      <c r="F326" s="853"/>
      <c r="G326" s="853"/>
    </row>
    <row r="327" spans="2:7">
      <c r="B327" s="857"/>
      <c r="C327" s="853"/>
      <c r="D327" s="853"/>
      <c r="E327" s="853"/>
      <c r="F327" s="853"/>
      <c r="G327" s="853"/>
    </row>
    <row r="328" spans="2:7">
      <c r="B328" s="857"/>
      <c r="C328" s="853"/>
      <c r="D328" s="853"/>
      <c r="E328" s="853"/>
      <c r="F328" s="853"/>
      <c r="G328" s="853"/>
    </row>
    <row r="329" spans="2:7">
      <c r="B329" s="857"/>
      <c r="C329" s="853"/>
      <c r="D329" s="853"/>
      <c r="E329" s="853"/>
      <c r="F329" s="853"/>
      <c r="G329" s="853"/>
    </row>
    <row r="330" spans="2:7">
      <c r="B330" s="857"/>
      <c r="C330" s="853"/>
      <c r="D330" s="853"/>
      <c r="E330" s="853"/>
      <c r="F330" s="853"/>
      <c r="G330" s="853"/>
    </row>
    <row r="331" spans="2:7">
      <c r="B331" s="857"/>
      <c r="C331" s="853"/>
      <c r="D331" s="853"/>
      <c r="E331" s="853"/>
      <c r="F331" s="853"/>
      <c r="G331" s="853"/>
    </row>
    <row r="332" spans="2:7">
      <c r="B332" s="857"/>
      <c r="C332" s="853"/>
      <c r="D332" s="853"/>
      <c r="E332" s="853"/>
      <c r="F332" s="853"/>
      <c r="G332" s="853"/>
    </row>
    <row r="333" spans="2:7">
      <c r="B333" s="857"/>
      <c r="C333" s="853"/>
      <c r="D333" s="853"/>
      <c r="E333" s="853"/>
      <c r="F333" s="853"/>
      <c r="G333" s="853"/>
    </row>
    <row r="334" spans="2:7">
      <c r="B334" s="857"/>
      <c r="C334" s="853"/>
      <c r="D334" s="853"/>
      <c r="E334" s="853"/>
      <c r="F334" s="853"/>
      <c r="G334" s="853"/>
    </row>
    <row r="335" spans="2:7">
      <c r="B335" s="857"/>
      <c r="C335" s="853"/>
      <c r="D335" s="853"/>
      <c r="E335" s="853"/>
      <c r="F335" s="853"/>
      <c r="G335" s="853"/>
    </row>
    <row r="336" spans="2:7">
      <c r="B336" s="857"/>
      <c r="C336" s="853"/>
      <c r="D336" s="853"/>
      <c r="E336" s="853"/>
      <c r="F336" s="853"/>
      <c r="G336" s="853"/>
    </row>
    <row r="337" spans="2:7">
      <c r="B337" s="857"/>
      <c r="C337" s="853"/>
      <c r="D337" s="853"/>
      <c r="E337" s="853"/>
      <c r="F337" s="853"/>
      <c r="G337" s="853"/>
    </row>
    <row r="338" spans="2:7">
      <c r="B338" s="857"/>
      <c r="C338" s="853"/>
      <c r="D338" s="853"/>
      <c r="E338" s="853"/>
      <c r="F338" s="853"/>
      <c r="G338" s="853"/>
    </row>
    <row r="339" spans="2:7">
      <c r="B339" s="857"/>
      <c r="C339" s="853"/>
      <c r="D339" s="853"/>
      <c r="E339" s="853"/>
      <c r="F339" s="853"/>
      <c r="G339" s="853"/>
    </row>
    <row r="340" spans="2:7">
      <c r="B340" s="857"/>
      <c r="C340" s="853"/>
      <c r="D340" s="853"/>
      <c r="E340" s="853"/>
      <c r="F340" s="853"/>
      <c r="G340" s="853"/>
    </row>
    <row r="341" spans="2:7">
      <c r="B341" s="857"/>
      <c r="C341" s="853"/>
      <c r="D341" s="853"/>
      <c r="E341" s="853"/>
      <c r="F341" s="853"/>
      <c r="G341" s="853"/>
    </row>
    <row r="342" spans="2:7">
      <c r="B342" s="857"/>
      <c r="C342" s="853"/>
      <c r="D342" s="853"/>
      <c r="E342" s="853"/>
      <c r="F342" s="853"/>
      <c r="G342" s="853"/>
    </row>
    <row r="343" spans="2:7">
      <c r="B343" s="857"/>
      <c r="C343" s="853"/>
      <c r="D343" s="853"/>
      <c r="E343" s="853"/>
      <c r="F343" s="853"/>
      <c r="G343" s="853"/>
    </row>
    <row r="344" spans="2:7">
      <c r="B344" s="857"/>
      <c r="C344" s="853"/>
      <c r="D344" s="853"/>
      <c r="E344" s="853"/>
      <c r="F344" s="853"/>
      <c r="G344" s="853"/>
    </row>
    <row r="345" spans="2:7">
      <c r="B345" s="857"/>
      <c r="C345" s="853"/>
      <c r="D345" s="853"/>
      <c r="E345" s="853"/>
      <c r="F345" s="853"/>
      <c r="G345" s="853"/>
    </row>
    <row r="346" spans="2:7">
      <c r="B346" s="857"/>
      <c r="C346" s="853"/>
      <c r="D346" s="853"/>
      <c r="E346" s="853"/>
      <c r="F346" s="853"/>
      <c r="G346" s="853"/>
    </row>
    <row r="347" spans="2:7">
      <c r="B347" s="857"/>
      <c r="C347" s="853"/>
      <c r="D347" s="853"/>
      <c r="E347" s="853"/>
      <c r="F347" s="853"/>
      <c r="G347" s="853"/>
    </row>
    <row r="348" spans="2:7">
      <c r="B348" s="857"/>
      <c r="C348" s="853"/>
      <c r="D348" s="853"/>
      <c r="E348" s="853"/>
      <c r="F348" s="853"/>
      <c r="G348" s="853"/>
    </row>
    <row r="349" spans="2:7">
      <c r="B349" s="857"/>
      <c r="C349" s="853"/>
      <c r="D349" s="853"/>
      <c r="E349" s="853"/>
      <c r="F349" s="853"/>
      <c r="G349" s="853"/>
    </row>
    <row r="350" spans="2:7">
      <c r="B350" s="857"/>
      <c r="C350" s="853"/>
      <c r="D350" s="853"/>
      <c r="E350" s="853"/>
      <c r="F350" s="853"/>
      <c r="G350" s="853"/>
    </row>
    <row r="351" spans="2:7">
      <c r="B351" s="857"/>
      <c r="C351" s="853"/>
      <c r="D351" s="853"/>
      <c r="E351" s="853"/>
      <c r="F351" s="853"/>
      <c r="G351" s="853"/>
    </row>
    <row r="352" spans="2:7">
      <c r="B352" s="857"/>
      <c r="C352" s="853"/>
      <c r="D352" s="853"/>
      <c r="E352" s="853"/>
      <c r="F352" s="853"/>
      <c r="G352" s="853"/>
    </row>
    <row r="353" spans="2:7">
      <c r="B353" s="857"/>
      <c r="C353" s="853"/>
      <c r="D353" s="853"/>
      <c r="E353" s="853"/>
      <c r="F353" s="853"/>
      <c r="G353" s="853"/>
    </row>
    <row r="354" spans="2:7">
      <c r="B354" s="857"/>
      <c r="C354" s="853"/>
      <c r="D354" s="853"/>
      <c r="E354" s="853"/>
      <c r="F354" s="853"/>
      <c r="G354" s="853"/>
    </row>
    <row r="355" spans="2:7">
      <c r="B355" s="857"/>
      <c r="C355" s="853"/>
      <c r="D355" s="853"/>
      <c r="E355" s="853"/>
      <c r="F355" s="853"/>
      <c r="G355" s="853"/>
    </row>
    <row r="356" spans="2:7">
      <c r="B356" s="857"/>
      <c r="C356" s="853"/>
      <c r="D356" s="853"/>
      <c r="E356" s="853"/>
      <c r="F356" s="853"/>
      <c r="G356" s="853"/>
    </row>
    <row r="357" spans="2:7">
      <c r="B357" s="857"/>
      <c r="C357" s="853"/>
      <c r="D357" s="853"/>
      <c r="E357" s="853"/>
      <c r="F357" s="853"/>
      <c r="G357" s="853"/>
    </row>
    <row r="358" spans="2:7">
      <c r="B358" s="857"/>
      <c r="C358" s="853"/>
      <c r="D358" s="853"/>
      <c r="E358" s="853"/>
      <c r="F358" s="853"/>
      <c r="G358" s="853"/>
    </row>
    <row r="359" spans="2:7">
      <c r="B359" s="857"/>
      <c r="C359" s="853"/>
      <c r="D359" s="853"/>
      <c r="E359" s="853"/>
      <c r="F359" s="853"/>
      <c r="G359" s="853"/>
    </row>
    <row r="360" spans="2:7">
      <c r="B360" s="857"/>
      <c r="C360" s="853"/>
      <c r="D360" s="853"/>
      <c r="E360" s="853"/>
      <c r="F360" s="853"/>
      <c r="G360" s="853"/>
    </row>
    <row r="361" spans="2:7">
      <c r="B361" s="857"/>
      <c r="C361" s="853"/>
      <c r="D361" s="853"/>
      <c r="E361" s="853"/>
      <c r="F361" s="853"/>
      <c r="G361" s="853"/>
    </row>
    <row r="362" spans="2:7">
      <c r="B362" s="857"/>
      <c r="C362" s="853"/>
      <c r="D362" s="853"/>
      <c r="E362" s="853"/>
      <c r="F362" s="853"/>
      <c r="G362" s="853"/>
    </row>
    <row r="363" spans="2:7">
      <c r="B363" s="857"/>
      <c r="C363" s="853"/>
      <c r="D363" s="853"/>
      <c r="E363" s="853"/>
      <c r="F363" s="853"/>
      <c r="G363" s="853"/>
    </row>
    <row r="364" spans="2:7">
      <c r="B364" s="857"/>
      <c r="C364" s="853"/>
      <c r="D364" s="853"/>
      <c r="E364" s="853"/>
      <c r="F364" s="853"/>
      <c r="G364" s="853"/>
    </row>
    <row r="365" spans="2:7">
      <c r="B365" s="857"/>
      <c r="C365" s="853"/>
      <c r="D365" s="853"/>
      <c r="E365" s="853"/>
      <c r="F365" s="853"/>
      <c r="G365" s="853"/>
    </row>
    <row r="366" spans="2:7">
      <c r="B366" s="857"/>
      <c r="C366" s="853"/>
      <c r="D366" s="853"/>
      <c r="E366" s="853"/>
      <c r="F366" s="853"/>
      <c r="G366" s="853"/>
    </row>
    <row r="367" spans="2:7">
      <c r="B367" s="857"/>
      <c r="C367" s="853"/>
      <c r="D367" s="853"/>
      <c r="E367" s="853"/>
      <c r="F367" s="853"/>
      <c r="G367" s="853"/>
    </row>
    <row r="368" spans="2:7">
      <c r="B368" s="857"/>
      <c r="C368" s="853"/>
      <c r="D368" s="853"/>
      <c r="E368" s="853"/>
      <c r="F368" s="853"/>
      <c r="G368" s="853"/>
    </row>
    <row r="369" spans="2:7">
      <c r="B369" s="857"/>
      <c r="C369" s="853"/>
      <c r="D369" s="853"/>
      <c r="E369" s="853"/>
      <c r="F369" s="853"/>
      <c r="G369" s="853"/>
    </row>
    <row r="370" spans="2:7">
      <c r="B370" s="857"/>
      <c r="C370" s="853"/>
      <c r="D370" s="853"/>
      <c r="E370" s="853"/>
      <c r="F370" s="853"/>
      <c r="G370" s="853"/>
    </row>
    <row r="371" spans="2:7">
      <c r="B371" s="857"/>
      <c r="C371" s="853"/>
      <c r="D371" s="853"/>
      <c r="E371" s="853"/>
      <c r="F371" s="853"/>
      <c r="G371" s="853"/>
    </row>
    <row r="372" spans="2:7">
      <c r="B372" s="857"/>
      <c r="C372" s="853"/>
      <c r="D372" s="853"/>
      <c r="E372" s="853"/>
      <c r="F372" s="853"/>
      <c r="G372" s="853"/>
    </row>
    <row r="373" spans="2:7">
      <c r="B373" s="857"/>
      <c r="C373" s="853"/>
      <c r="D373" s="853"/>
      <c r="E373" s="853"/>
      <c r="F373" s="853"/>
      <c r="G373" s="853"/>
    </row>
    <row r="374" spans="2:7">
      <c r="B374" s="857"/>
      <c r="C374" s="853"/>
      <c r="D374" s="853"/>
      <c r="E374" s="853"/>
      <c r="F374" s="853"/>
      <c r="G374" s="853"/>
    </row>
    <row r="375" spans="2:7">
      <c r="B375" s="857"/>
      <c r="C375" s="853"/>
      <c r="D375" s="853"/>
      <c r="E375" s="853"/>
      <c r="F375" s="853"/>
      <c r="G375" s="853"/>
    </row>
    <row r="376" spans="2:7">
      <c r="B376" s="857"/>
      <c r="C376" s="853"/>
      <c r="D376" s="853"/>
      <c r="E376" s="853"/>
      <c r="F376" s="853"/>
      <c r="G376" s="853"/>
    </row>
    <row r="377" spans="2:7">
      <c r="B377" s="857"/>
      <c r="C377" s="853"/>
      <c r="D377" s="853"/>
      <c r="E377" s="853"/>
      <c r="F377" s="853"/>
      <c r="G377" s="853"/>
    </row>
    <row r="378" spans="2:7">
      <c r="B378" s="857"/>
      <c r="C378" s="853"/>
      <c r="D378" s="853"/>
      <c r="E378" s="853"/>
      <c r="F378" s="853"/>
      <c r="G378" s="853"/>
    </row>
    <row r="379" spans="2:7">
      <c r="B379" s="857"/>
      <c r="C379" s="853"/>
      <c r="D379" s="853"/>
      <c r="E379" s="853"/>
      <c r="F379" s="853"/>
      <c r="G379" s="853"/>
    </row>
    <row r="380" spans="2:7">
      <c r="B380" s="857"/>
      <c r="C380" s="853"/>
      <c r="D380" s="853"/>
      <c r="E380" s="853"/>
      <c r="F380" s="853"/>
      <c r="G380" s="853"/>
    </row>
    <row r="381" spans="2:7">
      <c r="B381" s="857"/>
      <c r="C381" s="853"/>
      <c r="D381" s="853"/>
      <c r="E381" s="853"/>
      <c r="F381" s="853"/>
      <c r="G381" s="853"/>
    </row>
    <row r="382" spans="2:7">
      <c r="B382" s="857"/>
      <c r="C382" s="853"/>
      <c r="D382" s="853"/>
      <c r="E382" s="853"/>
      <c r="F382" s="853"/>
      <c r="G382" s="853"/>
    </row>
    <row r="383" spans="2:7">
      <c r="B383" s="857"/>
      <c r="C383" s="853"/>
      <c r="D383" s="853"/>
      <c r="E383" s="853"/>
      <c r="F383" s="853"/>
      <c r="G383" s="853"/>
    </row>
    <row r="384" spans="2:7">
      <c r="B384" s="857"/>
      <c r="C384" s="853"/>
      <c r="D384" s="853"/>
      <c r="E384" s="853"/>
      <c r="F384" s="853"/>
      <c r="G384" s="853"/>
    </row>
    <row r="385" spans="2:7">
      <c r="B385" s="857"/>
      <c r="C385" s="853"/>
      <c r="D385" s="853"/>
      <c r="E385" s="853"/>
      <c r="F385" s="853"/>
      <c r="G385" s="853"/>
    </row>
    <row r="386" spans="2:7">
      <c r="B386" s="857"/>
      <c r="C386" s="853"/>
      <c r="D386" s="853"/>
      <c r="E386" s="853"/>
      <c r="F386" s="853"/>
      <c r="G386" s="853"/>
    </row>
    <row r="387" spans="2:7">
      <c r="B387" s="857"/>
      <c r="C387" s="853"/>
      <c r="D387" s="853"/>
      <c r="E387" s="853"/>
      <c r="F387" s="853"/>
      <c r="G387" s="853"/>
    </row>
    <row r="388" spans="2:7">
      <c r="B388" s="857"/>
      <c r="C388" s="853"/>
      <c r="D388" s="853"/>
      <c r="E388" s="853"/>
      <c r="F388" s="853"/>
      <c r="G388" s="853"/>
    </row>
    <row r="389" spans="2:7">
      <c r="B389" s="857"/>
      <c r="C389" s="853"/>
      <c r="D389" s="853"/>
      <c r="E389" s="853"/>
      <c r="F389" s="853"/>
      <c r="G389" s="853"/>
    </row>
    <row r="390" spans="2:7">
      <c r="B390" s="857"/>
      <c r="C390" s="853"/>
      <c r="D390" s="853"/>
      <c r="E390" s="853"/>
      <c r="F390" s="853"/>
      <c r="G390" s="853"/>
    </row>
    <row r="391" spans="2:7">
      <c r="B391" s="857"/>
      <c r="C391" s="853"/>
      <c r="D391" s="853"/>
      <c r="E391" s="853"/>
      <c r="F391" s="853"/>
      <c r="G391" s="853"/>
    </row>
    <row r="392" spans="2:7">
      <c r="B392" s="857"/>
      <c r="C392" s="853"/>
      <c r="D392" s="853"/>
      <c r="E392" s="853"/>
      <c r="F392" s="853"/>
      <c r="G392" s="853"/>
    </row>
    <row r="393" spans="2:7">
      <c r="B393" s="857"/>
      <c r="C393" s="853"/>
      <c r="D393" s="853"/>
      <c r="E393" s="853"/>
      <c r="F393" s="853"/>
      <c r="G393" s="853"/>
    </row>
    <row r="394" spans="2:7">
      <c r="B394" s="857"/>
      <c r="C394" s="853"/>
      <c r="D394" s="853"/>
      <c r="E394" s="853"/>
      <c r="F394" s="853"/>
      <c r="G394" s="853"/>
    </row>
    <row r="395" spans="2:7">
      <c r="B395" s="857"/>
      <c r="C395" s="853"/>
      <c r="D395" s="853"/>
      <c r="E395" s="853"/>
      <c r="F395" s="853"/>
      <c r="G395" s="853"/>
    </row>
    <row r="396" spans="2:7">
      <c r="B396" s="857"/>
      <c r="C396" s="853"/>
      <c r="D396" s="853"/>
      <c r="E396" s="853"/>
      <c r="F396" s="853"/>
      <c r="G396" s="853"/>
    </row>
    <row r="397" spans="2:7">
      <c r="B397" s="857"/>
      <c r="C397" s="853"/>
      <c r="D397" s="853"/>
      <c r="E397" s="853"/>
      <c r="F397" s="853"/>
      <c r="G397" s="853"/>
    </row>
    <row r="398" spans="2:7">
      <c r="B398" s="857"/>
      <c r="C398" s="853"/>
      <c r="D398" s="853"/>
      <c r="E398" s="853"/>
      <c r="F398" s="853"/>
      <c r="G398" s="853"/>
    </row>
    <row r="399" spans="2:7">
      <c r="B399" s="857"/>
      <c r="C399" s="853"/>
      <c r="D399" s="853"/>
      <c r="E399" s="853"/>
      <c r="F399" s="853"/>
      <c r="G399" s="853"/>
    </row>
    <row r="400" spans="2:7">
      <c r="B400" s="857"/>
      <c r="C400" s="853"/>
      <c r="D400" s="853"/>
      <c r="E400" s="853"/>
      <c r="F400" s="853"/>
      <c r="G400" s="853"/>
    </row>
    <row r="401" spans="2:7">
      <c r="B401" s="857"/>
      <c r="C401" s="853"/>
      <c r="D401" s="853"/>
      <c r="E401" s="853"/>
      <c r="F401" s="853"/>
      <c r="G401" s="853"/>
    </row>
    <row r="402" spans="2:7">
      <c r="B402" s="857"/>
      <c r="C402" s="853"/>
      <c r="D402" s="853"/>
      <c r="E402" s="853"/>
      <c r="F402" s="853"/>
      <c r="G402" s="853"/>
    </row>
    <row r="403" spans="2:7">
      <c r="B403" s="857"/>
      <c r="C403" s="853"/>
      <c r="D403" s="853"/>
      <c r="E403" s="853"/>
      <c r="F403" s="853"/>
      <c r="G403" s="853"/>
    </row>
    <row r="404" spans="2:7">
      <c r="B404" s="857"/>
      <c r="C404" s="853"/>
      <c r="D404" s="853"/>
      <c r="E404" s="853"/>
      <c r="F404" s="853"/>
      <c r="G404" s="853"/>
    </row>
    <row r="405" spans="2:7">
      <c r="B405" s="857"/>
      <c r="C405" s="853"/>
      <c r="D405" s="853"/>
      <c r="E405" s="853"/>
      <c r="F405" s="853"/>
      <c r="G405" s="853"/>
    </row>
    <row r="406" spans="2:7">
      <c r="B406" s="857"/>
      <c r="C406" s="853"/>
      <c r="D406" s="853"/>
      <c r="E406" s="853"/>
      <c r="F406" s="853"/>
      <c r="G406" s="853"/>
    </row>
    <row r="407" spans="2:7">
      <c r="B407" s="857"/>
      <c r="C407" s="853"/>
      <c r="D407" s="853"/>
      <c r="E407" s="853"/>
      <c r="F407" s="853"/>
      <c r="G407" s="853"/>
    </row>
    <row r="408" spans="2:7">
      <c r="B408" s="857"/>
      <c r="C408" s="853"/>
      <c r="D408" s="853"/>
      <c r="E408" s="853"/>
      <c r="F408" s="853"/>
      <c r="G408" s="853"/>
    </row>
    <row r="409" spans="2:7">
      <c r="B409" s="857"/>
      <c r="C409" s="853"/>
      <c r="D409" s="853"/>
      <c r="E409" s="853"/>
      <c r="F409" s="853"/>
      <c r="G409" s="853"/>
    </row>
    <row r="410" spans="2:7">
      <c r="B410" s="857"/>
      <c r="C410" s="853"/>
      <c r="D410" s="853"/>
      <c r="E410" s="853"/>
      <c r="F410" s="853"/>
      <c r="G410" s="853"/>
    </row>
    <row r="411" spans="2:7">
      <c r="B411" s="857"/>
      <c r="C411" s="853"/>
      <c r="D411" s="853"/>
      <c r="E411" s="853"/>
      <c r="F411" s="853"/>
      <c r="G411" s="853"/>
    </row>
    <row r="412" spans="2:7">
      <c r="B412" s="857"/>
      <c r="C412" s="853"/>
      <c r="D412" s="853"/>
      <c r="E412" s="853"/>
      <c r="F412" s="853"/>
      <c r="G412" s="853"/>
    </row>
    <row r="413" spans="2:7">
      <c r="B413" s="857"/>
      <c r="C413" s="853"/>
      <c r="D413" s="853"/>
      <c r="E413" s="853"/>
      <c r="F413" s="853"/>
      <c r="G413" s="853"/>
    </row>
    <row r="414" spans="2:7">
      <c r="B414" s="857"/>
      <c r="C414" s="853"/>
      <c r="D414" s="853"/>
      <c r="E414" s="853"/>
      <c r="F414" s="853"/>
      <c r="G414" s="853"/>
    </row>
    <row r="415" spans="2:7">
      <c r="B415" s="857"/>
      <c r="C415" s="853"/>
      <c r="D415" s="853"/>
      <c r="E415" s="853"/>
      <c r="F415" s="853"/>
      <c r="G415" s="853"/>
    </row>
    <row r="416" spans="2:7">
      <c r="B416" s="857"/>
      <c r="C416" s="853"/>
      <c r="D416" s="853"/>
      <c r="E416" s="853"/>
      <c r="F416" s="853"/>
      <c r="G416" s="853"/>
    </row>
    <row r="417" spans="2:7">
      <c r="B417" s="857"/>
      <c r="C417" s="853"/>
      <c r="D417" s="853"/>
      <c r="E417" s="853"/>
      <c r="F417" s="853"/>
      <c r="G417" s="853"/>
    </row>
    <row r="418" spans="2:7">
      <c r="B418" s="857"/>
      <c r="C418" s="853"/>
      <c r="D418" s="853"/>
      <c r="E418" s="853"/>
      <c r="F418" s="853"/>
      <c r="G418" s="853"/>
    </row>
    <row r="419" spans="2:7">
      <c r="B419" s="857"/>
      <c r="C419" s="853"/>
      <c r="D419" s="853"/>
      <c r="E419" s="853"/>
      <c r="F419" s="853"/>
      <c r="G419" s="853"/>
    </row>
    <row r="420" spans="2:7">
      <c r="B420" s="857"/>
      <c r="C420" s="853"/>
      <c r="D420" s="853"/>
      <c r="E420" s="853"/>
      <c r="F420" s="853"/>
      <c r="G420" s="853"/>
    </row>
    <row r="421" spans="2:7">
      <c r="B421" s="857"/>
      <c r="C421" s="853"/>
      <c r="D421" s="853"/>
      <c r="E421" s="853"/>
      <c r="F421" s="853"/>
      <c r="G421" s="853"/>
    </row>
    <row r="422" spans="2:7">
      <c r="B422" s="857"/>
      <c r="C422" s="853"/>
      <c r="D422" s="853"/>
      <c r="E422" s="853"/>
      <c r="F422" s="853"/>
      <c r="G422" s="853"/>
    </row>
    <row r="423" spans="2:7">
      <c r="B423" s="857"/>
      <c r="C423" s="853"/>
      <c r="D423" s="853"/>
      <c r="E423" s="853"/>
      <c r="F423" s="853"/>
      <c r="G423" s="853"/>
    </row>
    <row r="424" spans="2:7">
      <c r="B424" s="857"/>
      <c r="C424" s="853"/>
      <c r="D424" s="853"/>
      <c r="E424" s="853"/>
      <c r="F424" s="853"/>
      <c r="G424" s="853"/>
    </row>
    <row r="425" spans="2:7">
      <c r="B425" s="857"/>
      <c r="C425" s="853"/>
      <c r="D425" s="853"/>
      <c r="E425" s="853"/>
      <c r="F425" s="853"/>
      <c r="G425" s="853"/>
    </row>
    <row r="426" spans="2:7">
      <c r="B426" s="857"/>
      <c r="C426" s="853"/>
      <c r="D426" s="853"/>
      <c r="E426" s="853"/>
      <c r="F426" s="853"/>
      <c r="G426" s="853"/>
    </row>
    <row r="427" spans="2:7">
      <c r="B427" s="857"/>
      <c r="C427" s="853"/>
      <c r="D427" s="853"/>
      <c r="E427" s="853"/>
      <c r="F427" s="853"/>
      <c r="G427" s="853"/>
    </row>
    <row r="428" spans="2:7">
      <c r="B428" s="857"/>
      <c r="C428" s="853"/>
      <c r="D428" s="853"/>
      <c r="E428" s="853"/>
      <c r="F428" s="853"/>
      <c r="G428" s="853"/>
    </row>
    <row r="429" spans="2:7">
      <c r="B429" s="857"/>
      <c r="C429" s="853"/>
      <c r="D429" s="853"/>
      <c r="E429" s="853"/>
      <c r="F429" s="853"/>
      <c r="G429" s="853"/>
    </row>
    <row r="430" spans="2:7">
      <c r="B430" s="857"/>
      <c r="C430" s="853"/>
      <c r="D430" s="853"/>
      <c r="E430" s="853"/>
      <c r="F430" s="853"/>
      <c r="G430" s="853"/>
    </row>
    <row r="431" spans="2:7">
      <c r="B431" s="857"/>
      <c r="C431" s="853"/>
      <c r="D431" s="853"/>
      <c r="E431" s="853"/>
      <c r="F431" s="853"/>
      <c r="G431" s="853"/>
    </row>
    <row r="432" spans="2:7">
      <c r="B432" s="857"/>
      <c r="C432" s="853"/>
      <c r="D432" s="853"/>
      <c r="E432" s="853"/>
      <c r="F432" s="853"/>
      <c r="G432" s="853"/>
    </row>
    <row r="433" spans="2:7">
      <c r="B433" s="857"/>
      <c r="C433" s="853"/>
      <c r="D433" s="853"/>
      <c r="E433" s="853"/>
      <c r="F433" s="853"/>
      <c r="G433" s="853"/>
    </row>
    <row r="434" spans="2:7">
      <c r="B434" s="857"/>
      <c r="C434" s="853"/>
      <c r="D434" s="853"/>
      <c r="E434" s="853"/>
      <c r="F434" s="853"/>
      <c r="G434" s="853"/>
    </row>
    <row r="435" spans="2:7">
      <c r="B435" s="857"/>
      <c r="C435" s="853"/>
      <c r="D435" s="853"/>
      <c r="E435" s="853"/>
      <c r="F435" s="853"/>
      <c r="G435" s="853"/>
    </row>
    <row r="436" spans="2:7">
      <c r="B436" s="857"/>
      <c r="C436" s="853"/>
      <c r="D436" s="853"/>
      <c r="E436" s="853"/>
      <c r="F436" s="853"/>
      <c r="G436" s="853"/>
    </row>
    <row r="437" spans="2:7">
      <c r="B437" s="857"/>
      <c r="C437" s="853"/>
      <c r="D437" s="853"/>
      <c r="E437" s="853"/>
      <c r="F437" s="853"/>
      <c r="G437" s="853"/>
    </row>
    <row r="438" spans="2:7">
      <c r="B438" s="857"/>
      <c r="C438" s="853"/>
      <c r="D438" s="853"/>
      <c r="E438" s="853"/>
      <c r="F438" s="853"/>
      <c r="G438" s="853"/>
    </row>
    <row r="439" spans="2:7">
      <c r="B439" s="857"/>
      <c r="C439" s="853"/>
      <c r="D439" s="853"/>
      <c r="E439" s="853"/>
      <c r="F439" s="853"/>
      <c r="G439" s="853"/>
    </row>
    <row r="440" spans="2:7">
      <c r="B440" s="857"/>
      <c r="C440" s="853"/>
      <c r="D440" s="853"/>
      <c r="E440" s="853"/>
      <c r="F440" s="853"/>
      <c r="G440" s="853"/>
    </row>
    <row r="441" spans="2:7">
      <c r="B441" s="857"/>
      <c r="C441" s="853"/>
      <c r="D441" s="853"/>
      <c r="E441" s="853"/>
      <c r="F441" s="853"/>
      <c r="G441" s="853"/>
    </row>
    <row r="442" spans="2:7">
      <c r="B442" s="857"/>
      <c r="C442" s="853"/>
      <c r="D442" s="853"/>
      <c r="E442" s="853"/>
      <c r="F442" s="853"/>
      <c r="G442" s="853"/>
    </row>
    <row r="443" spans="2:7">
      <c r="B443" s="857"/>
      <c r="C443" s="853"/>
      <c r="D443" s="853"/>
      <c r="E443" s="853"/>
      <c r="F443" s="853"/>
      <c r="G443" s="853"/>
    </row>
    <row r="444" spans="2:7">
      <c r="B444" s="857"/>
      <c r="C444" s="853"/>
      <c r="D444" s="853"/>
      <c r="E444" s="853"/>
      <c r="F444" s="853"/>
      <c r="G444" s="853"/>
    </row>
    <row r="445" spans="2:7">
      <c r="B445" s="857"/>
      <c r="C445" s="853"/>
      <c r="D445" s="853"/>
      <c r="E445" s="853"/>
      <c r="F445" s="853"/>
      <c r="G445" s="853"/>
    </row>
    <row r="446" spans="2:7">
      <c r="B446" s="857"/>
      <c r="C446" s="853"/>
      <c r="D446" s="853"/>
      <c r="E446" s="853"/>
      <c r="F446" s="853"/>
      <c r="G446" s="853"/>
    </row>
    <row r="447" spans="2:7">
      <c r="B447" s="857"/>
      <c r="C447" s="853"/>
      <c r="D447" s="853"/>
      <c r="E447" s="853"/>
      <c r="F447" s="853"/>
      <c r="G447" s="853"/>
    </row>
    <row r="448" spans="2:7">
      <c r="B448" s="857"/>
      <c r="C448" s="853"/>
      <c r="D448" s="853"/>
      <c r="E448" s="853"/>
      <c r="F448" s="853"/>
      <c r="G448" s="853"/>
    </row>
  </sheetData>
  <mergeCells count="3">
    <mergeCell ref="A1:J1"/>
    <mergeCell ref="A2:J2"/>
    <mergeCell ref="A3:J3"/>
  </mergeCells>
  <pageMargins left="0.25" right="0.25" top="0.75" bottom="0.75" header="0.3" footer="0.3"/>
  <pageSetup scale="67" fitToHeight="0"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T471"/>
  <sheetViews>
    <sheetView zoomScaleNormal="100" zoomScaleSheetLayoutView="85" workbookViewId="0">
      <selection activeCell="A3" sqref="A3:L3"/>
    </sheetView>
  </sheetViews>
  <sheetFormatPr defaultColWidth="8.88671875" defaultRowHeight="12.75"/>
  <cols>
    <col min="1" max="1" width="5.6640625" style="866" customWidth="1"/>
    <col min="2" max="2" width="31.109375" style="871" customWidth="1"/>
    <col min="3" max="3" width="10.6640625" style="866" customWidth="1"/>
    <col min="4" max="4" width="9.88671875" style="866" customWidth="1"/>
    <col min="5" max="5" width="10" style="866" customWidth="1"/>
    <col min="6" max="6" width="14.88671875" style="866" customWidth="1"/>
    <col min="7" max="7" width="12.109375" style="866" customWidth="1"/>
    <col min="8" max="8" width="11.88671875" style="866" customWidth="1"/>
    <col min="9" max="9" width="12" style="860" customWidth="1"/>
    <col min="10" max="10" width="15.88671875" style="860" customWidth="1"/>
    <col min="11" max="11" width="8.88671875" style="860"/>
    <col min="12" max="12" width="12.109375" style="860" customWidth="1"/>
    <col min="13" max="13" width="44.88671875" style="860" customWidth="1"/>
    <col min="14" max="16384" width="8.88671875" style="860"/>
  </cols>
  <sheetData>
    <row r="1" spans="1:20" ht="18" customHeight="1">
      <c r="A1" s="1405" t="s">
        <v>1009</v>
      </c>
      <c r="B1" s="1405"/>
      <c r="C1" s="1405"/>
      <c r="D1" s="1405"/>
      <c r="E1" s="1405"/>
      <c r="F1" s="1405"/>
      <c r="G1" s="1405"/>
      <c r="H1" s="1405"/>
      <c r="I1" s="1405"/>
      <c r="J1" s="1405"/>
      <c r="K1" s="1405"/>
      <c r="L1" s="1405"/>
    </row>
    <row r="2" spans="1:20" ht="18" customHeight="1">
      <c r="A2" s="1405" t="str">
        <f>+'4a-ADIT Projection'!A2:J2</f>
        <v>Gridliance High Plains LLC</v>
      </c>
      <c r="B2" s="1405"/>
      <c r="C2" s="1405"/>
      <c r="D2" s="1405"/>
      <c r="E2" s="1405"/>
      <c r="F2" s="1405"/>
      <c r="G2" s="1405"/>
      <c r="H2" s="1405"/>
      <c r="I2" s="1405"/>
      <c r="J2" s="1405"/>
      <c r="K2" s="1405"/>
      <c r="L2" s="1405"/>
    </row>
    <row r="3" spans="1:20" ht="18" customHeight="1">
      <c r="A3" s="1405" t="str">
        <f>'Attachment H'!$K$3</f>
        <v>For  the 12 months ended 12/31/2024</v>
      </c>
      <c r="B3" s="1405"/>
      <c r="C3" s="1405"/>
      <c r="D3" s="1405"/>
      <c r="E3" s="1405"/>
      <c r="F3" s="1405"/>
      <c r="G3" s="1405"/>
      <c r="H3" s="1406"/>
      <c r="I3" s="1405"/>
      <c r="J3" s="1405"/>
      <c r="K3" s="1405"/>
      <c r="L3" s="1405"/>
    </row>
    <row r="5" spans="1:20" s="863" customFormat="1">
      <c r="A5" s="861"/>
      <c r="B5" s="862"/>
      <c r="C5" s="861"/>
      <c r="J5" s="861"/>
      <c r="K5" s="864"/>
      <c r="L5" s="864"/>
      <c r="M5" s="864"/>
      <c r="N5" s="864"/>
      <c r="O5" s="864"/>
      <c r="P5" s="864"/>
      <c r="Q5" s="864"/>
      <c r="R5" s="864"/>
      <c r="S5" s="864"/>
      <c r="T5" s="865"/>
    </row>
    <row r="6" spans="1:20">
      <c r="B6" s="867" t="s">
        <v>292</v>
      </c>
      <c r="C6" s="867" t="s">
        <v>293</v>
      </c>
      <c r="D6" s="867" t="s">
        <v>294</v>
      </c>
      <c r="E6" s="867" t="s">
        <v>295</v>
      </c>
      <c r="F6" s="867" t="s">
        <v>297</v>
      </c>
      <c r="G6" s="867" t="s">
        <v>296</v>
      </c>
      <c r="H6" s="867" t="s">
        <v>298</v>
      </c>
      <c r="I6" s="868" t="s">
        <v>299</v>
      </c>
      <c r="J6" s="868" t="s">
        <v>300</v>
      </c>
      <c r="K6" s="868" t="s">
        <v>393</v>
      </c>
      <c r="L6" s="868" t="s">
        <v>397</v>
      </c>
    </row>
    <row r="7" spans="1:20" ht="38.25">
      <c r="A7" s="869"/>
      <c r="B7" s="870" t="s">
        <v>991</v>
      </c>
      <c r="C7" s="870" t="s">
        <v>252</v>
      </c>
      <c r="D7" s="870" t="s">
        <v>96</v>
      </c>
      <c r="E7" s="870" t="s">
        <v>1010</v>
      </c>
      <c r="F7" s="870" t="s">
        <v>1011</v>
      </c>
      <c r="G7" s="870" t="s">
        <v>25</v>
      </c>
      <c r="H7" s="870" t="s">
        <v>1012</v>
      </c>
      <c r="I7" s="870" t="s">
        <v>994</v>
      </c>
      <c r="J7" s="870" t="s">
        <v>1013</v>
      </c>
      <c r="K7" s="870" t="s">
        <v>995</v>
      </c>
      <c r="L7" s="870" t="s">
        <v>1014</v>
      </c>
      <c r="M7" s="864"/>
      <c r="N7" s="864"/>
      <c r="O7" s="864"/>
      <c r="P7" s="864"/>
      <c r="Q7" s="864"/>
      <c r="R7" s="864"/>
      <c r="S7" s="864"/>
      <c r="T7" s="865"/>
    </row>
    <row r="8" spans="1:20">
      <c r="A8" s="866" t="s">
        <v>1015</v>
      </c>
      <c r="C8" s="861"/>
      <c r="D8" s="867"/>
      <c r="E8" s="867"/>
      <c r="F8" s="867"/>
      <c r="G8" s="867"/>
      <c r="H8" s="861"/>
      <c r="J8" s="864"/>
      <c r="K8" s="864"/>
      <c r="L8" s="872"/>
      <c r="M8" s="864"/>
      <c r="N8" s="864"/>
      <c r="O8" s="864"/>
      <c r="P8" s="864"/>
      <c r="Q8" s="864"/>
      <c r="R8" s="864"/>
      <c r="S8" s="864"/>
      <c r="T8" s="865"/>
    </row>
    <row r="9" spans="1:20" ht="20.100000000000001" customHeight="1">
      <c r="A9" s="873">
        <v>1</v>
      </c>
      <c r="B9" s="871" t="s">
        <v>1016</v>
      </c>
      <c r="C9" s="861" t="s">
        <v>98</v>
      </c>
      <c r="D9" s="998">
        <v>2023</v>
      </c>
      <c r="E9" s="874">
        <f>365/365</f>
        <v>1</v>
      </c>
      <c r="F9" s="875">
        <v>-330300.07818234945</v>
      </c>
      <c r="G9" s="875">
        <v>-330300.07818234945</v>
      </c>
      <c r="H9" s="876">
        <f>E9*G9</f>
        <v>-330300.07818234945</v>
      </c>
      <c r="I9" s="877">
        <f>'4c- ADIT BOY'!F54</f>
        <v>0</v>
      </c>
      <c r="J9" s="878">
        <f t="shared" ref="J9:J21" si="0">I9*E9</f>
        <v>0</v>
      </c>
      <c r="K9" s="877">
        <f>'4c- ADIT BOY'!G54</f>
        <v>0</v>
      </c>
      <c r="L9" s="878">
        <f t="shared" ref="L9:L21" si="1">E9*K9</f>
        <v>0</v>
      </c>
    </row>
    <row r="10" spans="1:20" ht="20.100000000000001" customHeight="1">
      <c r="A10" s="873">
        <f t="shared" ref="A10:A22" si="2">+A9+1</f>
        <v>2</v>
      </c>
      <c r="B10" s="871" t="s">
        <v>1017</v>
      </c>
      <c r="C10" s="861" t="s">
        <v>105</v>
      </c>
      <c r="D10" s="998">
        <v>2024</v>
      </c>
      <c r="E10" s="874">
        <f>335/365</f>
        <v>0.9178082191780822</v>
      </c>
      <c r="F10" s="881">
        <v>-38632.809046893897</v>
      </c>
      <c r="G10" s="881">
        <v>-38632.809046893897</v>
      </c>
      <c r="H10" s="876">
        <f t="shared" ref="H10:H21" si="3">E10*G10</f>
        <v>-35457.509673176588</v>
      </c>
      <c r="I10" s="880">
        <v>0</v>
      </c>
      <c r="J10" s="878">
        <f t="shared" si="0"/>
        <v>0</v>
      </c>
      <c r="K10" s="880">
        <v>0</v>
      </c>
      <c r="L10" s="878">
        <f t="shared" si="1"/>
        <v>0</v>
      </c>
    </row>
    <row r="11" spans="1:20" ht="20.100000000000001" customHeight="1">
      <c r="A11" s="873">
        <f t="shared" si="2"/>
        <v>3</v>
      </c>
      <c r="B11" s="871" t="s">
        <v>1017</v>
      </c>
      <c r="C11" s="861" t="s">
        <v>104</v>
      </c>
      <c r="D11" s="998">
        <v>2024</v>
      </c>
      <c r="E11" s="874">
        <f>307/365</f>
        <v>0.84109589041095889</v>
      </c>
      <c r="F11" s="881">
        <v>-38632.809046893897</v>
      </c>
      <c r="G11" s="881">
        <v>-38632.809046893897</v>
      </c>
      <c r="H11" s="876">
        <f t="shared" si="3"/>
        <v>-32493.89692437377</v>
      </c>
      <c r="I11" s="880">
        <v>0</v>
      </c>
      <c r="J11" s="878">
        <f t="shared" si="0"/>
        <v>0</v>
      </c>
      <c r="K11" s="880">
        <v>0</v>
      </c>
      <c r="L11" s="878">
        <f t="shared" si="1"/>
        <v>0</v>
      </c>
    </row>
    <row r="12" spans="1:20" ht="20.100000000000001" customHeight="1">
      <c r="A12" s="873">
        <f t="shared" si="2"/>
        <v>4</v>
      </c>
      <c r="B12" s="871" t="s">
        <v>1017</v>
      </c>
      <c r="C12" s="861" t="s">
        <v>103</v>
      </c>
      <c r="D12" s="998">
        <v>2024</v>
      </c>
      <c r="E12" s="874">
        <f>276/365</f>
        <v>0.75616438356164384</v>
      </c>
      <c r="F12" s="881">
        <v>-38632.809046893897</v>
      </c>
      <c r="G12" s="881">
        <v>-38632.809046893897</v>
      </c>
      <c r="H12" s="882">
        <f t="shared" si="3"/>
        <v>-29212.754238199221</v>
      </c>
      <c r="I12" s="880">
        <v>0</v>
      </c>
      <c r="J12" s="878">
        <f t="shared" si="0"/>
        <v>0</v>
      </c>
      <c r="K12" s="880">
        <v>0</v>
      </c>
      <c r="L12" s="878">
        <f t="shared" si="1"/>
        <v>0</v>
      </c>
    </row>
    <row r="13" spans="1:20" ht="20.100000000000001" customHeight="1">
      <c r="A13" s="873">
        <f t="shared" si="2"/>
        <v>5</v>
      </c>
      <c r="B13" s="871" t="s">
        <v>1017</v>
      </c>
      <c r="C13" s="861" t="s">
        <v>95</v>
      </c>
      <c r="D13" s="998">
        <v>2024</v>
      </c>
      <c r="E13" s="874">
        <f>246/365</f>
        <v>0.67397260273972603</v>
      </c>
      <c r="F13" s="881">
        <v>-38632.809046893897</v>
      </c>
      <c r="G13" s="881">
        <v>-38632.809046893897</v>
      </c>
      <c r="H13" s="882">
        <f t="shared" si="3"/>
        <v>-26037.454864481915</v>
      </c>
      <c r="I13" s="880">
        <v>0</v>
      </c>
      <c r="J13" s="878">
        <f t="shared" si="0"/>
        <v>0</v>
      </c>
      <c r="K13" s="880">
        <v>0</v>
      </c>
      <c r="L13" s="878">
        <f t="shared" si="1"/>
        <v>0</v>
      </c>
    </row>
    <row r="14" spans="1:20" ht="20.100000000000001" customHeight="1">
      <c r="A14" s="873">
        <f t="shared" si="2"/>
        <v>6</v>
      </c>
      <c r="B14" s="871" t="s">
        <v>1017</v>
      </c>
      <c r="C14" s="861" t="s">
        <v>92</v>
      </c>
      <c r="D14" s="998">
        <v>2024</v>
      </c>
      <c r="E14" s="874">
        <f>215/365</f>
        <v>0.58904109589041098</v>
      </c>
      <c r="F14" s="881">
        <v>-38632.809046893897</v>
      </c>
      <c r="G14" s="881">
        <v>-38632.809046893897</v>
      </c>
      <c r="H14" s="882">
        <f t="shared" si="3"/>
        <v>-22756.312178307366</v>
      </c>
      <c r="I14" s="880">
        <v>0</v>
      </c>
      <c r="J14" s="878">
        <f t="shared" si="0"/>
        <v>0</v>
      </c>
      <c r="K14" s="880">
        <v>0</v>
      </c>
      <c r="L14" s="878">
        <f t="shared" si="1"/>
        <v>0</v>
      </c>
    </row>
    <row r="15" spans="1:20" ht="20.100000000000001" customHeight="1">
      <c r="A15" s="873">
        <f t="shared" si="2"/>
        <v>7</v>
      </c>
      <c r="B15" s="871" t="s">
        <v>1017</v>
      </c>
      <c r="C15" s="861" t="s">
        <v>145</v>
      </c>
      <c r="D15" s="998">
        <v>2024</v>
      </c>
      <c r="E15" s="874">
        <f>185/365</f>
        <v>0.50684931506849318</v>
      </c>
      <c r="F15" s="881">
        <v>-38632.809046893897</v>
      </c>
      <c r="G15" s="881">
        <v>-38632.809046893897</v>
      </c>
      <c r="H15" s="882">
        <f t="shared" si="3"/>
        <v>-19581.01280459006</v>
      </c>
      <c r="I15" s="880">
        <v>0</v>
      </c>
      <c r="J15" s="878">
        <f t="shared" si="0"/>
        <v>0</v>
      </c>
      <c r="K15" s="880">
        <v>0</v>
      </c>
      <c r="L15" s="878">
        <f t="shared" si="1"/>
        <v>0</v>
      </c>
    </row>
    <row r="16" spans="1:20" ht="20.100000000000001" customHeight="1">
      <c r="A16" s="873">
        <f t="shared" si="2"/>
        <v>8</v>
      </c>
      <c r="B16" s="871" t="s">
        <v>1017</v>
      </c>
      <c r="C16" s="861" t="s">
        <v>102</v>
      </c>
      <c r="D16" s="998">
        <v>2024</v>
      </c>
      <c r="E16" s="874">
        <f>154/365</f>
        <v>0.42191780821917807</v>
      </c>
      <c r="F16" s="881">
        <v>-38632.809046893897</v>
      </c>
      <c r="G16" s="881">
        <v>-38632.809046893897</v>
      </c>
      <c r="H16" s="882">
        <f t="shared" si="3"/>
        <v>-16299.870118415507</v>
      </c>
      <c r="I16" s="880">
        <v>0</v>
      </c>
      <c r="J16" s="878">
        <f t="shared" si="0"/>
        <v>0</v>
      </c>
      <c r="K16" s="880">
        <v>0</v>
      </c>
      <c r="L16" s="878">
        <f t="shared" si="1"/>
        <v>0</v>
      </c>
    </row>
    <row r="17" spans="1:20" s="863" customFormat="1" ht="20.100000000000001" customHeight="1">
      <c r="A17" s="873">
        <f t="shared" si="2"/>
        <v>9</v>
      </c>
      <c r="B17" s="871" t="s">
        <v>1017</v>
      </c>
      <c r="C17" s="861" t="s">
        <v>101</v>
      </c>
      <c r="D17" s="998">
        <v>2024</v>
      </c>
      <c r="E17" s="874">
        <f>123/365</f>
        <v>0.33698630136986302</v>
      </c>
      <c r="F17" s="881">
        <v>-38632.809046893897</v>
      </c>
      <c r="G17" s="881">
        <v>-38632.809046893897</v>
      </c>
      <c r="H17" s="882">
        <f t="shared" si="3"/>
        <v>-13018.727432240958</v>
      </c>
      <c r="I17" s="880">
        <v>0</v>
      </c>
      <c r="J17" s="878">
        <f t="shared" si="0"/>
        <v>0</v>
      </c>
      <c r="K17" s="880">
        <v>0</v>
      </c>
      <c r="L17" s="878">
        <f t="shared" si="1"/>
        <v>0</v>
      </c>
    </row>
    <row r="18" spans="1:20" s="863" customFormat="1" ht="20.100000000000001" customHeight="1">
      <c r="A18" s="873">
        <f t="shared" si="2"/>
        <v>10</v>
      </c>
      <c r="B18" s="871" t="s">
        <v>1017</v>
      </c>
      <c r="C18" s="861" t="s">
        <v>100</v>
      </c>
      <c r="D18" s="998">
        <v>2024</v>
      </c>
      <c r="E18" s="874">
        <f>93/365</f>
        <v>0.25479452054794521</v>
      </c>
      <c r="F18" s="881">
        <v>-38632.809046893897</v>
      </c>
      <c r="G18" s="881">
        <v>-38632.809046893897</v>
      </c>
      <c r="H18" s="882">
        <f t="shared" si="3"/>
        <v>-9843.4280585236502</v>
      </c>
      <c r="I18" s="880">
        <v>0</v>
      </c>
      <c r="J18" s="878">
        <f t="shared" si="0"/>
        <v>0</v>
      </c>
      <c r="K18" s="880">
        <v>0</v>
      </c>
      <c r="L18" s="878">
        <f t="shared" si="1"/>
        <v>0</v>
      </c>
    </row>
    <row r="19" spans="1:20" ht="20.100000000000001" customHeight="1">
      <c r="A19" s="873">
        <f t="shared" si="2"/>
        <v>11</v>
      </c>
      <c r="B19" s="871" t="s">
        <v>1017</v>
      </c>
      <c r="C19" s="861" t="s">
        <v>106</v>
      </c>
      <c r="D19" s="998">
        <v>2024</v>
      </c>
      <c r="E19" s="874">
        <f>62/365</f>
        <v>0.16986301369863013</v>
      </c>
      <c r="F19" s="881">
        <v>-38632.809046893897</v>
      </c>
      <c r="G19" s="881">
        <v>-38632.809046893897</v>
      </c>
      <c r="H19" s="882">
        <f t="shared" si="3"/>
        <v>-6562.2853723490998</v>
      </c>
      <c r="I19" s="880">
        <v>0</v>
      </c>
      <c r="J19" s="878">
        <f t="shared" si="0"/>
        <v>0</v>
      </c>
      <c r="K19" s="880">
        <v>0</v>
      </c>
      <c r="L19" s="878">
        <f t="shared" si="1"/>
        <v>0</v>
      </c>
    </row>
    <row r="20" spans="1:20" ht="20.100000000000001" customHeight="1">
      <c r="A20" s="873">
        <f t="shared" si="2"/>
        <v>12</v>
      </c>
      <c r="B20" s="871" t="s">
        <v>1017</v>
      </c>
      <c r="C20" s="861" t="s">
        <v>99</v>
      </c>
      <c r="D20" s="998">
        <v>2024</v>
      </c>
      <c r="E20" s="874">
        <f>32/365</f>
        <v>8.7671232876712329E-2</v>
      </c>
      <c r="F20" s="881">
        <v>-38632.809046893897</v>
      </c>
      <c r="G20" s="881">
        <v>-38632.809046893897</v>
      </c>
      <c r="H20" s="882">
        <f t="shared" si="3"/>
        <v>-3386.9859986317938</v>
      </c>
      <c r="I20" s="880">
        <v>0</v>
      </c>
      <c r="J20" s="878">
        <f t="shared" si="0"/>
        <v>0</v>
      </c>
      <c r="K20" s="880">
        <v>0</v>
      </c>
      <c r="L20" s="878">
        <f t="shared" si="1"/>
        <v>0</v>
      </c>
    </row>
    <row r="21" spans="1:20" ht="20.100000000000001" customHeight="1">
      <c r="A21" s="873">
        <f t="shared" si="2"/>
        <v>13</v>
      </c>
      <c r="B21" s="871" t="s">
        <v>1017</v>
      </c>
      <c r="C21" s="861" t="s">
        <v>98</v>
      </c>
      <c r="D21" s="998">
        <v>2024</v>
      </c>
      <c r="E21" s="874">
        <f>1/365</f>
        <v>2.7397260273972603E-3</v>
      </c>
      <c r="F21" s="881">
        <v>-38632.809046893897</v>
      </c>
      <c r="G21" s="881">
        <v>-38632.809046893897</v>
      </c>
      <c r="H21" s="882">
        <f t="shared" si="3"/>
        <v>-105.84331245724356</v>
      </c>
      <c r="I21" s="880">
        <v>0</v>
      </c>
      <c r="J21" s="878">
        <f t="shared" si="0"/>
        <v>0</v>
      </c>
      <c r="K21" s="880">
        <v>0</v>
      </c>
      <c r="L21" s="878">
        <f t="shared" si="1"/>
        <v>0</v>
      </c>
    </row>
    <row r="22" spans="1:20" ht="20.100000000000001" customHeight="1">
      <c r="A22" s="873">
        <f t="shared" si="2"/>
        <v>14</v>
      </c>
      <c r="B22" s="862" t="s">
        <v>1018</v>
      </c>
      <c r="C22" s="861"/>
      <c r="E22" s="861"/>
      <c r="F22" s="882">
        <f t="shared" ref="F22:L22" si="4">SUM(F9:F21)</f>
        <v>-793893.78674507595</v>
      </c>
      <c r="G22" s="882">
        <f t="shared" si="4"/>
        <v>-793893.78674507595</v>
      </c>
      <c r="H22" s="882">
        <f t="shared" si="4"/>
        <v>-545056.15915809653</v>
      </c>
      <c r="I22" s="878">
        <f t="shared" si="4"/>
        <v>0</v>
      </c>
      <c r="J22" s="878">
        <f t="shared" si="4"/>
        <v>0</v>
      </c>
      <c r="K22" s="878">
        <f t="shared" si="4"/>
        <v>0</v>
      </c>
      <c r="L22" s="878">
        <f t="shared" si="4"/>
        <v>0</v>
      </c>
    </row>
    <row r="23" spans="1:20">
      <c r="A23" s="873"/>
      <c r="B23" s="862"/>
      <c r="C23" s="861"/>
      <c r="E23" s="861"/>
      <c r="F23" s="861"/>
      <c r="G23" s="861"/>
      <c r="H23" s="861"/>
    </row>
    <row r="24" spans="1:20">
      <c r="A24" s="866" t="s">
        <v>1019</v>
      </c>
      <c r="C24" s="861"/>
      <c r="D24" s="999"/>
      <c r="E24" s="867"/>
      <c r="F24" s="867"/>
      <c r="G24" s="867"/>
      <c r="H24" s="861"/>
      <c r="J24" s="864"/>
      <c r="K24" s="864"/>
      <c r="L24" s="864"/>
      <c r="M24" s="864"/>
      <c r="N24" s="864"/>
      <c r="O24" s="864"/>
      <c r="P24" s="864"/>
      <c r="Q24" s="864"/>
      <c r="R24" s="864"/>
      <c r="S24" s="864"/>
      <c r="T24" s="865"/>
    </row>
    <row r="25" spans="1:20" ht="20.100000000000001" customHeight="1">
      <c r="A25" s="873">
        <f>A22+1</f>
        <v>15</v>
      </c>
      <c r="B25" s="871" t="s">
        <v>1020</v>
      </c>
      <c r="C25" s="861" t="s">
        <v>98</v>
      </c>
      <c r="D25" s="998">
        <f>D9</f>
        <v>2023</v>
      </c>
      <c r="E25" s="874">
        <f>365/365</f>
        <v>1</v>
      </c>
      <c r="F25" s="1099">
        <v>0</v>
      </c>
      <c r="G25" s="1099">
        <v>0</v>
      </c>
      <c r="H25" s="882">
        <f t="shared" ref="H25:H37" si="5">E25*G25</f>
        <v>0</v>
      </c>
      <c r="I25" s="877">
        <f>'4c- ADIT BOY'!F74</f>
        <v>0</v>
      </c>
      <c r="J25" s="883">
        <f t="shared" ref="J25:J37" si="6">I25*E25</f>
        <v>0</v>
      </c>
      <c r="K25" s="877">
        <f>'4c- ADIT BOY'!G74</f>
        <v>0</v>
      </c>
      <c r="L25" s="878">
        <f t="shared" ref="L25:L37" si="7">E25*K25</f>
        <v>0</v>
      </c>
    </row>
    <row r="26" spans="1:20" ht="20.100000000000001" customHeight="1">
      <c r="A26" s="873">
        <f t="shared" ref="A26:A38" si="8">+A25+1</f>
        <v>16</v>
      </c>
      <c r="B26" s="871" t="s">
        <v>1017</v>
      </c>
      <c r="C26" s="861" t="s">
        <v>105</v>
      </c>
      <c r="D26" s="998">
        <f t="shared" ref="D26:D37" si="9">D10</f>
        <v>2024</v>
      </c>
      <c r="E26" s="874">
        <f>335/365</f>
        <v>0.9178082191780822</v>
      </c>
      <c r="F26" s="1100">
        <v>0</v>
      </c>
      <c r="G26" s="881">
        <v>0</v>
      </c>
      <c r="H26" s="882">
        <f t="shared" si="5"/>
        <v>0</v>
      </c>
      <c r="I26" s="880">
        <v>0</v>
      </c>
      <c r="J26" s="878">
        <f t="shared" si="6"/>
        <v>0</v>
      </c>
      <c r="K26" s="880">
        <v>0</v>
      </c>
      <c r="L26" s="878">
        <f t="shared" si="7"/>
        <v>0</v>
      </c>
    </row>
    <row r="27" spans="1:20" ht="20.100000000000001" customHeight="1">
      <c r="A27" s="873">
        <f t="shared" si="8"/>
        <v>17</v>
      </c>
      <c r="B27" s="871" t="s">
        <v>1017</v>
      </c>
      <c r="C27" s="861" t="s">
        <v>104</v>
      </c>
      <c r="D27" s="998">
        <f t="shared" si="9"/>
        <v>2024</v>
      </c>
      <c r="E27" s="874">
        <f>307/365</f>
        <v>0.84109589041095889</v>
      </c>
      <c r="F27" s="1100">
        <v>0</v>
      </c>
      <c r="G27" s="881">
        <v>0</v>
      </c>
      <c r="H27" s="882">
        <f t="shared" si="5"/>
        <v>0</v>
      </c>
      <c r="I27" s="880">
        <v>0</v>
      </c>
      <c r="J27" s="878">
        <f t="shared" si="6"/>
        <v>0</v>
      </c>
      <c r="K27" s="880">
        <v>0</v>
      </c>
      <c r="L27" s="878">
        <f t="shared" si="7"/>
        <v>0</v>
      </c>
    </row>
    <row r="28" spans="1:20" ht="20.100000000000001" customHeight="1">
      <c r="A28" s="873">
        <f t="shared" si="8"/>
        <v>18</v>
      </c>
      <c r="B28" s="871" t="s">
        <v>1017</v>
      </c>
      <c r="C28" s="861" t="s">
        <v>103</v>
      </c>
      <c r="D28" s="998">
        <f t="shared" si="9"/>
        <v>2024</v>
      </c>
      <c r="E28" s="874">
        <f>276/365</f>
        <v>0.75616438356164384</v>
      </c>
      <c r="F28" s="1100">
        <v>0</v>
      </c>
      <c r="G28" s="881">
        <v>0</v>
      </c>
      <c r="H28" s="882">
        <f t="shared" si="5"/>
        <v>0</v>
      </c>
      <c r="I28" s="880">
        <v>0</v>
      </c>
      <c r="J28" s="878">
        <f t="shared" si="6"/>
        <v>0</v>
      </c>
      <c r="K28" s="880">
        <v>0</v>
      </c>
      <c r="L28" s="878">
        <f t="shared" si="7"/>
        <v>0</v>
      </c>
    </row>
    <row r="29" spans="1:20" ht="20.100000000000001" customHeight="1">
      <c r="A29" s="873">
        <f t="shared" si="8"/>
        <v>19</v>
      </c>
      <c r="B29" s="871" t="s">
        <v>1017</v>
      </c>
      <c r="C29" s="861" t="s">
        <v>95</v>
      </c>
      <c r="D29" s="998">
        <f t="shared" si="9"/>
        <v>2024</v>
      </c>
      <c r="E29" s="874">
        <f>246/365</f>
        <v>0.67397260273972603</v>
      </c>
      <c r="F29" s="1100">
        <v>0</v>
      </c>
      <c r="G29" s="881">
        <v>0</v>
      </c>
      <c r="H29" s="882">
        <f t="shared" si="5"/>
        <v>0</v>
      </c>
      <c r="I29" s="880">
        <v>0</v>
      </c>
      <c r="J29" s="878">
        <f t="shared" si="6"/>
        <v>0</v>
      </c>
      <c r="K29" s="880">
        <v>0</v>
      </c>
      <c r="L29" s="878">
        <f t="shared" si="7"/>
        <v>0</v>
      </c>
    </row>
    <row r="30" spans="1:20" ht="20.100000000000001" customHeight="1">
      <c r="A30" s="873">
        <f t="shared" si="8"/>
        <v>20</v>
      </c>
      <c r="B30" s="871" t="s">
        <v>1017</v>
      </c>
      <c r="C30" s="861" t="s">
        <v>92</v>
      </c>
      <c r="D30" s="998">
        <f t="shared" si="9"/>
        <v>2024</v>
      </c>
      <c r="E30" s="874">
        <f>215/365</f>
        <v>0.58904109589041098</v>
      </c>
      <c r="F30" s="1100">
        <v>0</v>
      </c>
      <c r="G30" s="881">
        <v>0</v>
      </c>
      <c r="H30" s="882">
        <f t="shared" si="5"/>
        <v>0</v>
      </c>
      <c r="I30" s="880">
        <v>0</v>
      </c>
      <c r="J30" s="878">
        <f t="shared" si="6"/>
        <v>0</v>
      </c>
      <c r="K30" s="880">
        <v>0</v>
      </c>
      <c r="L30" s="878">
        <f t="shared" si="7"/>
        <v>0</v>
      </c>
    </row>
    <row r="31" spans="1:20" ht="20.100000000000001" customHeight="1">
      <c r="A31" s="873">
        <f t="shared" si="8"/>
        <v>21</v>
      </c>
      <c r="B31" s="871" t="s">
        <v>1017</v>
      </c>
      <c r="C31" s="861" t="s">
        <v>145</v>
      </c>
      <c r="D31" s="998">
        <f t="shared" si="9"/>
        <v>2024</v>
      </c>
      <c r="E31" s="874">
        <f>185/365</f>
        <v>0.50684931506849318</v>
      </c>
      <c r="F31" s="1100">
        <v>0</v>
      </c>
      <c r="G31" s="881">
        <v>0</v>
      </c>
      <c r="H31" s="882">
        <f t="shared" si="5"/>
        <v>0</v>
      </c>
      <c r="I31" s="880">
        <v>0</v>
      </c>
      <c r="J31" s="878">
        <f t="shared" si="6"/>
        <v>0</v>
      </c>
      <c r="K31" s="880">
        <v>0</v>
      </c>
      <c r="L31" s="878">
        <f t="shared" si="7"/>
        <v>0</v>
      </c>
    </row>
    <row r="32" spans="1:20" ht="20.100000000000001" customHeight="1">
      <c r="A32" s="873">
        <f t="shared" si="8"/>
        <v>22</v>
      </c>
      <c r="B32" s="871" t="s">
        <v>1017</v>
      </c>
      <c r="C32" s="861" t="s">
        <v>102</v>
      </c>
      <c r="D32" s="998">
        <f t="shared" si="9"/>
        <v>2024</v>
      </c>
      <c r="E32" s="874">
        <f>154/365</f>
        <v>0.42191780821917807</v>
      </c>
      <c r="F32" s="1100">
        <v>0</v>
      </c>
      <c r="G32" s="881">
        <v>0</v>
      </c>
      <c r="H32" s="882">
        <f t="shared" si="5"/>
        <v>0</v>
      </c>
      <c r="I32" s="880">
        <v>0</v>
      </c>
      <c r="J32" s="878">
        <f t="shared" si="6"/>
        <v>0</v>
      </c>
      <c r="K32" s="880">
        <v>0</v>
      </c>
      <c r="L32" s="878">
        <f t="shared" si="7"/>
        <v>0</v>
      </c>
    </row>
    <row r="33" spans="1:20" s="863" customFormat="1" ht="20.100000000000001" customHeight="1">
      <c r="A33" s="873">
        <f t="shared" si="8"/>
        <v>23</v>
      </c>
      <c r="B33" s="871" t="s">
        <v>1017</v>
      </c>
      <c r="C33" s="861" t="s">
        <v>101</v>
      </c>
      <c r="D33" s="998">
        <f t="shared" si="9"/>
        <v>2024</v>
      </c>
      <c r="E33" s="874">
        <f>123/365</f>
        <v>0.33698630136986302</v>
      </c>
      <c r="F33" s="1100">
        <v>0</v>
      </c>
      <c r="G33" s="881">
        <v>0</v>
      </c>
      <c r="H33" s="882">
        <f t="shared" si="5"/>
        <v>0</v>
      </c>
      <c r="I33" s="880">
        <v>0</v>
      </c>
      <c r="J33" s="878">
        <f t="shared" si="6"/>
        <v>0</v>
      </c>
      <c r="K33" s="880">
        <v>0</v>
      </c>
      <c r="L33" s="878">
        <f t="shared" si="7"/>
        <v>0</v>
      </c>
    </row>
    <row r="34" spans="1:20" s="863" customFormat="1" ht="20.100000000000001" customHeight="1">
      <c r="A34" s="873">
        <f t="shared" si="8"/>
        <v>24</v>
      </c>
      <c r="B34" s="871" t="s">
        <v>1017</v>
      </c>
      <c r="C34" s="861" t="s">
        <v>100</v>
      </c>
      <c r="D34" s="998">
        <f t="shared" si="9"/>
        <v>2024</v>
      </c>
      <c r="E34" s="874">
        <f>93/365</f>
        <v>0.25479452054794521</v>
      </c>
      <c r="F34" s="1100">
        <v>0</v>
      </c>
      <c r="G34" s="881">
        <v>0</v>
      </c>
      <c r="H34" s="882">
        <f t="shared" si="5"/>
        <v>0</v>
      </c>
      <c r="I34" s="880">
        <v>0</v>
      </c>
      <c r="J34" s="878">
        <f t="shared" si="6"/>
        <v>0</v>
      </c>
      <c r="K34" s="880">
        <v>0</v>
      </c>
      <c r="L34" s="878">
        <f t="shared" si="7"/>
        <v>0</v>
      </c>
    </row>
    <row r="35" spans="1:20" ht="20.100000000000001" customHeight="1">
      <c r="A35" s="873">
        <f t="shared" si="8"/>
        <v>25</v>
      </c>
      <c r="B35" s="871" t="s">
        <v>1017</v>
      </c>
      <c r="C35" s="861" t="s">
        <v>106</v>
      </c>
      <c r="D35" s="998">
        <f t="shared" si="9"/>
        <v>2024</v>
      </c>
      <c r="E35" s="874">
        <f>62/365</f>
        <v>0.16986301369863013</v>
      </c>
      <c r="F35" s="1100">
        <v>0</v>
      </c>
      <c r="G35" s="881">
        <v>0</v>
      </c>
      <c r="H35" s="882">
        <f t="shared" si="5"/>
        <v>0</v>
      </c>
      <c r="I35" s="880">
        <v>0</v>
      </c>
      <c r="J35" s="878">
        <f t="shared" si="6"/>
        <v>0</v>
      </c>
      <c r="K35" s="880">
        <v>0</v>
      </c>
      <c r="L35" s="878">
        <f t="shared" si="7"/>
        <v>0</v>
      </c>
    </row>
    <row r="36" spans="1:20" ht="20.100000000000001" customHeight="1">
      <c r="A36" s="873">
        <f t="shared" si="8"/>
        <v>26</v>
      </c>
      <c r="B36" s="871" t="s">
        <v>1017</v>
      </c>
      <c r="C36" s="861" t="s">
        <v>99</v>
      </c>
      <c r="D36" s="998">
        <f t="shared" si="9"/>
        <v>2024</v>
      </c>
      <c r="E36" s="874">
        <f>32/365</f>
        <v>8.7671232876712329E-2</v>
      </c>
      <c r="F36" s="1100">
        <v>0</v>
      </c>
      <c r="G36" s="881">
        <v>0</v>
      </c>
      <c r="H36" s="882">
        <f t="shared" si="5"/>
        <v>0</v>
      </c>
      <c r="I36" s="880">
        <v>0</v>
      </c>
      <c r="J36" s="878">
        <f t="shared" si="6"/>
        <v>0</v>
      </c>
      <c r="K36" s="880">
        <v>0</v>
      </c>
      <c r="L36" s="878">
        <f t="shared" si="7"/>
        <v>0</v>
      </c>
    </row>
    <row r="37" spans="1:20" ht="20.100000000000001" customHeight="1">
      <c r="A37" s="873">
        <f t="shared" si="8"/>
        <v>27</v>
      </c>
      <c r="B37" s="871" t="s">
        <v>1017</v>
      </c>
      <c r="C37" s="861" t="s">
        <v>98</v>
      </c>
      <c r="D37" s="998">
        <f t="shared" si="9"/>
        <v>2024</v>
      </c>
      <c r="E37" s="874">
        <f>1/365</f>
        <v>2.7397260273972603E-3</v>
      </c>
      <c r="F37" s="1100">
        <v>0</v>
      </c>
      <c r="G37" s="881">
        <v>0</v>
      </c>
      <c r="H37" s="882">
        <f t="shared" si="5"/>
        <v>0</v>
      </c>
      <c r="I37" s="880">
        <v>0</v>
      </c>
      <c r="J37" s="878">
        <f t="shared" si="6"/>
        <v>0</v>
      </c>
      <c r="K37" s="880">
        <v>0</v>
      </c>
      <c r="L37" s="878">
        <f t="shared" si="7"/>
        <v>0</v>
      </c>
    </row>
    <row r="38" spans="1:20" ht="20.100000000000001" customHeight="1">
      <c r="A38" s="873">
        <f t="shared" si="8"/>
        <v>28</v>
      </c>
      <c r="B38" s="862" t="s">
        <v>1021</v>
      </c>
      <c r="C38" s="861"/>
      <c r="E38" s="861"/>
      <c r="F38" s="882">
        <f t="shared" ref="F38:L38" si="10">SUM(F25:F37)</f>
        <v>0</v>
      </c>
      <c r="G38" s="882">
        <f t="shared" si="10"/>
        <v>0</v>
      </c>
      <c r="H38" s="882">
        <f t="shared" si="10"/>
        <v>0</v>
      </c>
      <c r="I38" s="878">
        <f t="shared" si="10"/>
        <v>0</v>
      </c>
      <c r="J38" s="878">
        <f t="shared" si="10"/>
        <v>0</v>
      </c>
      <c r="K38" s="878">
        <f t="shared" si="10"/>
        <v>0</v>
      </c>
      <c r="L38" s="878">
        <f t="shared" si="10"/>
        <v>0</v>
      </c>
    </row>
    <row r="39" spans="1:20">
      <c r="A39" s="873"/>
      <c r="B39" s="862"/>
      <c r="C39" s="861"/>
      <c r="E39" s="861"/>
      <c r="F39" s="876"/>
      <c r="G39" s="876"/>
      <c r="H39" s="861"/>
      <c r="I39" s="878"/>
      <c r="J39" s="878"/>
      <c r="K39" s="878"/>
      <c r="L39" s="878"/>
    </row>
    <row r="40" spans="1:20">
      <c r="A40" s="866" t="s">
        <v>1022</v>
      </c>
      <c r="C40" s="861"/>
      <c r="D40" s="999"/>
      <c r="E40" s="867"/>
      <c r="F40" s="867"/>
      <c r="G40" s="867"/>
      <c r="H40" s="861"/>
      <c r="J40" s="864"/>
      <c r="K40" s="864"/>
      <c r="L40" s="864"/>
      <c r="M40" s="864"/>
      <c r="N40" s="864"/>
      <c r="O40" s="864"/>
      <c r="P40" s="864"/>
      <c r="Q40" s="864"/>
      <c r="R40" s="864"/>
      <c r="S40" s="864"/>
      <c r="T40" s="865"/>
    </row>
    <row r="41" spans="1:20" ht="20.100000000000001" customHeight="1">
      <c r="A41" s="873">
        <f>A38+1</f>
        <v>29</v>
      </c>
      <c r="B41" s="871" t="s">
        <v>1023</v>
      </c>
      <c r="C41" s="861" t="s">
        <v>98</v>
      </c>
      <c r="D41" s="998">
        <f>D25</f>
        <v>2023</v>
      </c>
      <c r="E41" s="874">
        <f>365/365</f>
        <v>1</v>
      </c>
      <c r="F41" s="1103">
        <v>0</v>
      </c>
      <c r="G41" s="1104">
        <v>0</v>
      </c>
      <c r="H41" s="882">
        <f t="shared" ref="H41:H53" si="11">E41*G41</f>
        <v>0</v>
      </c>
      <c r="I41" s="877">
        <f>'4c- ADIT BOY'!F28</f>
        <v>0</v>
      </c>
      <c r="J41" s="883">
        <f t="shared" ref="J41:J53" si="12">I41*E41</f>
        <v>0</v>
      </c>
      <c r="K41" s="877">
        <f>'4c- ADIT BOY'!G28</f>
        <v>0</v>
      </c>
      <c r="L41" s="878">
        <f t="shared" ref="L41:L53" si="13">E41*K41</f>
        <v>0</v>
      </c>
    </row>
    <row r="42" spans="1:20" ht="20.100000000000001" customHeight="1">
      <c r="A42" s="873">
        <f t="shared" ref="A42:A54" si="14">+A41+1</f>
        <v>30</v>
      </c>
      <c r="B42" s="871" t="s">
        <v>1017</v>
      </c>
      <c r="C42" s="861" t="s">
        <v>105</v>
      </c>
      <c r="D42" s="998">
        <f t="shared" ref="D42:D53" si="15">D26</f>
        <v>2024</v>
      </c>
      <c r="E42" s="874">
        <f>335/365</f>
        <v>0.9178082191780822</v>
      </c>
      <c r="F42" s="879">
        <v>0</v>
      </c>
      <c r="G42" s="879">
        <v>0</v>
      </c>
      <c r="H42" s="876">
        <f t="shared" si="11"/>
        <v>0</v>
      </c>
      <c r="I42" s="880">
        <v>0</v>
      </c>
      <c r="J42" s="878">
        <f t="shared" si="12"/>
        <v>0</v>
      </c>
      <c r="K42" s="880">
        <v>0</v>
      </c>
      <c r="L42" s="878">
        <f t="shared" si="13"/>
        <v>0</v>
      </c>
    </row>
    <row r="43" spans="1:20" ht="20.100000000000001" customHeight="1">
      <c r="A43" s="873">
        <f t="shared" si="14"/>
        <v>31</v>
      </c>
      <c r="B43" s="871" t="s">
        <v>1017</v>
      </c>
      <c r="C43" s="861" t="s">
        <v>104</v>
      </c>
      <c r="D43" s="998">
        <f t="shared" si="15"/>
        <v>2024</v>
      </c>
      <c r="E43" s="874">
        <f>307/365</f>
        <v>0.84109589041095889</v>
      </c>
      <c r="F43" s="879">
        <v>0</v>
      </c>
      <c r="G43" s="879">
        <v>0</v>
      </c>
      <c r="H43" s="876">
        <f t="shared" si="11"/>
        <v>0</v>
      </c>
      <c r="I43" s="880">
        <v>0</v>
      </c>
      <c r="J43" s="878">
        <f t="shared" si="12"/>
        <v>0</v>
      </c>
      <c r="K43" s="880">
        <v>0</v>
      </c>
      <c r="L43" s="878">
        <f t="shared" si="13"/>
        <v>0</v>
      </c>
    </row>
    <row r="44" spans="1:20" ht="20.100000000000001" customHeight="1">
      <c r="A44" s="873">
        <f t="shared" si="14"/>
        <v>32</v>
      </c>
      <c r="B44" s="871" t="s">
        <v>1017</v>
      </c>
      <c r="C44" s="861" t="s">
        <v>103</v>
      </c>
      <c r="D44" s="998">
        <f t="shared" si="15"/>
        <v>2024</v>
      </c>
      <c r="E44" s="874">
        <f>276/365</f>
        <v>0.75616438356164384</v>
      </c>
      <c r="F44" s="879">
        <v>0</v>
      </c>
      <c r="G44" s="879">
        <v>0</v>
      </c>
      <c r="H44" s="876">
        <f t="shared" si="11"/>
        <v>0</v>
      </c>
      <c r="I44" s="880">
        <v>0</v>
      </c>
      <c r="J44" s="878">
        <f t="shared" si="12"/>
        <v>0</v>
      </c>
      <c r="K44" s="880">
        <v>0</v>
      </c>
      <c r="L44" s="878">
        <f t="shared" si="13"/>
        <v>0</v>
      </c>
    </row>
    <row r="45" spans="1:20" ht="20.100000000000001" customHeight="1">
      <c r="A45" s="873">
        <f t="shared" si="14"/>
        <v>33</v>
      </c>
      <c r="B45" s="871" t="s">
        <v>1017</v>
      </c>
      <c r="C45" s="861" t="s">
        <v>95</v>
      </c>
      <c r="D45" s="998">
        <f t="shared" si="15"/>
        <v>2024</v>
      </c>
      <c r="E45" s="874">
        <f>246/365</f>
        <v>0.67397260273972603</v>
      </c>
      <c r="F45" s="879">
        <v>0</v>
      </c>
      <c r="G45" s="879">
        <v>0</v>
      </c>
      <c r="H45" s="876">
        <f t="shared" si="11"/>
        <v>0</v>
      </c>
      <c r="I45" s="880">
        <v>0</v>
      </c>
      <c r="J45" s="878">
        <f t="shared" si="12"/>
        <v>0</v>
      </c>
      <c r="K45" s="880">
        <v>0</v>
      </c>
      <c r="L45" s="878">
        <f t="shared" si="13"/>
        <v>0</v>
      </c>
    </row>
    <row r="46" spans="1:20" ht="20.100000000000001" customHeight="1">
      <c r="A46" s="873">
        <f t="shared" si="14"/>
        <v>34</v>
      </c>
      <c r="B46" s="871" t="s">
        <v>1017</v>
      </c>
      <c r="C46" s="861" t="s">
        <v>92</v>
      </c>
      <c r="D46" s="998">
        <f t="shared" si="15"/>
        <v>2024</v>
      </c>
      <c r="E46" s="874">
        <f>215/365</f>
        <v>0.58904109589041098</v>
      </c>
      <c r="F46" s="879">
        <v>0</v>
      </c>
      <c r="G46" s="879">
        <v>0</v>
      </c>
      <c r="H46" s="876">
        <f t="shared" si="11"/>
        <v>0</v>
      </c>
      <c r="I46" s="880">
        <v>0</v>
      </c>
      <c r="J46" s="878">
        <f t="shared" si="12"/>
        <v>0</v>
      </c>
      <c r="K46" s="880">
        <v>0</v>
      </c>
      <c r="L46" s="878">
        <f t="shared" si="13"/>
        <v>0</v>
      </c>
    </row>
    <row r="47" spans="1:20" ht="20.100000000000001" customHeight="1">
      <c r="A47" s="873">
        <f t="shared" si="14"/>
        <v>35</v>
      </c>
      <c r="B47" s="871" t="s">
        <v>1017</v>
      </c>
      <c r="C47" s="861" t="s">
        <v>145</v>
      </c>
      <c r="D47" s="998">
        <f t="shared" si="15"/>
        <v>2024</v>
      </c>
      <c r="E47" s="874">
        <f>185/365</f>
        <v>0.50684931506849318</v>
      </c>
      <c r="F47" s="879">
        <v>0</v>
      </c>
      <c r="G47" s="879">
        <v>0</v>
      </c>
      <c r="H47" s="876">
        <f t="shared" si="11"/>
        <v>0</v>
      </c>
      <c r="I47" s="880">
        <v>0</v>
      </c>
      <c r="J47" s="878">
        <f t="shared" si="12"/>
        <v>0</v>
      </c>
      <c r="K47" s="880">
        <v>0</v>
      </c>
      <c r="L47" s="878">
        <f t="shared" si="13"/>
        <v>0</v>
      </c>
    </row>
    <row r="48" spans="1:20" ht="20.100000000000001" customHeight="1">
      <c r="A48" s="873">
        <f t="shared" si="14"/>
        <v>36</v>
      </c>
      <c r="B48" s="871" t="s">
        <v>1017</v>
      </c>
      <c r="C48" s="861" t="s">
        <v>102</v>
      </c>
      <c r="D48" s="998">
        <f t="shared" si="15"/>
        <v>2024</v>
      </c>
      <c r="E48" s="874">
        <f>154/365</f>
        <v>0.42191780821917807</v>
      </c>
      <c r="F48" s="879">
        <v>0</v>
      </c>
      <c r="G48" s="879">
        <v>0</v>
      </c>
      <c r="H48" s="876">
        <f t="shared" si="11"/>
        <v>0</v>
      </c>
      <c r="I48" s="880">
        <v>0</v>
      </c>
      <c r="J48" s="878">
        <f t="shared" si="12"/>
        <v>0</v>
      </c>
      <c r="K48" s="880">
        <v>0</v>
      </c>
      <c r="L48" s="878">
        <f t="shared" si="13"/>
        <v>0</v>
      </c>
    </row>
    <row r="49" spans="1:12" s="863" customFormat="1" ht="20.100000000000001" customHeight="1">
      <c r="A49" s="873">
        <f t="shared" si="14"/>
        <v>37</v>
      </c>
      <c r="B49" s="871" t="s">
        <v>1017</v>
      </c>
      <c r="C49" s="861" t="s">
        <v>101</v>
      </c>
      <c r="D49" s="998">
        <f t="shared" si="15"/>
        <v>2024</v>
      </c>
      <c r="E49" s="874">
        <f>123/365</f>
        <v>0.33698630136986302</v>
      </c>
      <c r="F49" s="879">
        <v>0</v>
      </c>
      <c r="G49" s="879">
        <v>0</v>
      </c>
      <c r="H49" s="876">
        <f t="shared" si="11"/>
        <v>0</v>
      </c>
      <c r="I49" s="880">
        <v>0</v>
      </c>
      <c r="J49" s="878">
        <f t="shared" si="12"/>
        <v>0</v>
      </c>
      <c r="K49" s="880">
        <v>0</v>
      </c>
      <c r="L49" s="878">
        <f t="shared" si="13"/>
        <v>0</v>
      </c>
    </row>
    <row r="50" spans="1:12" s="863" customFormat="1" ht="20.100000000000001" customHeight="1">
      <c r="A50" s="873">
        <f t="shared" si="14"/>
        <v>38</v>
      </c>
      <c r="B50" s="871" t="s">
        <v>1017</v>
      </c>
      <c r="C50" s="861" t="s">
        <v>100</v>
      </c>
      <c r="D50" s="998">
        <f t="shared" si="15"/>
        <v>2024</v>
      </c>
      <c r="E50" s="874">
        <f>93/365</f>
        <v>0.25479452054794521</v>
      </c>
      <c r="F50" s="879">
        <v>0</v>
      </c>
      <c r="G50" s="879">
        <v>0</v>
      </c>
      <c r="H50" s="876">
        <f t="shared" si="11"/>
        <v>0</v>
      </c>
      <c r="I50" s="880">
        <v>0</v>
      </c>
      <c r="J50" s="878">
        <f t="shared" si="12"/>
        <v>0</v>
      </c>
      <c r="K50" s="880">
        <v>0</v>
      </c>
      <c r="L50" s="878">
        <f t="shared" si="13"/>
        <v>0</v>
      </c>
    </row>
    <row r="51" spans="1:12" ht="20.100000000000001" customHeight="1">
      <c r="A51" s="873">
        <f t="shared" si="14"/>
        <v>39</v>
      </c>
      <c r="B51" s="871" t="s">
        <v>1017</v>
      </c>
      <c r="C51" s="861" t="s">
        <v>106</v>
      </c>
      <c r="D51" s="998">
        <f t="shared" si="15"/>
        <v>2024</v>
      </c>
      <c r="E51" s="874">
        <f>62/365</f>
        <v>0.16986301369863013</v>
      </c>
      <c r="F51" s="879">
        <v>0</v>
      </c>
      <c r="G51" s="879">
        <v>0</v>
      </c>
      <c r="H51" s="876">
        <f t="shared" si="11"/>
        <v>0</v>
      </c>
      <c r="I51" s="880">
        <v>0</v>
      </c>
      <c r="J51" s="878">
        <f t="shared" si="12"/>
        <v>0</v>
      </c>
      <c r="K51" s="880">
        <v>0</v>
      </c>
      <c r="L51" s="878">
        <f t="shared" si="13"/>
        <v>0</v>
      </c>
    </row>
    <row r="52" spans="1:12" ht="20.100000000000001" customHeight="1">
      <c r="A52" s="873">
        <f t="shared" si="14"/>
        <v>40</v>
      </c>
      <c r="B52" s="871" t="s">
        <v>1017</v>
      </c>
      <c r="C52" s="861" t="s">
        <v>99</v>
      </c>
      <c r="D52" s="998">
        <f t="shared" si="15"/>
        <v>2024</v>
      </c>
      <c r="E52" s="874">
        <f>32/365</f>
        <v>8.7671232876712329E-2</v>
      </c>
      <c r="F52" s="879">
        <v>0</v>
      </c>
      <c r="G52" s="879">
        <v>0</v>
      </c>
      <c r="H52" s="876">
        <f t="shared" si="11"/>
        <v>0</v>
      </c>
      <c r="I52" s="880">
        <v>0</v>
      </c>
      <c r="J52" s="878">
        <f t="shared" si="12"/>
        <v>0</v>
      </c>
      <c r="K52" s="880">
        <v>0</v>
      </c>
      <c r="L52" s="878">
        <f t="shared" si="13"/>
        <v>0</v>
      </c>
    </row>
    <row r="53" spans="1:12" ht="20.100000000000001" customHeight="1">
      <c r="A53" s="873">
        <f t="shared" si="14"/>
        <v>41</v>
      </c>
      <c r="B53" s="871" t="s">
        <v>1017</v>
      </c>
      <c r="C53" s="861" t="s">
        <v>98</v>
      </c>
      <c r="D53" s="998">
        <f t="shared" si="15"/>
        <v>2024</v>
      </c>
      <c r="E53" s="874">
        <f>1/365</f>
        <v>2.7397260273972603E-3</v>
      </c>
      <c r="F53" s="879">
        <v>0</v>
      </c>
      <c r="G53" s="879">
        <v>0</v>
      </c>
      <c r="H53" s="876">
        <f t="shared" si="11"/>
        <v>0</v>
      </c>
      <c r="I53" s="880">
        <v>0</v>
      </c>
      <c r="J53" s="878">
        <f t="shared" si="12"/>
        <v>0</v>
      </c>
      <c r="K53" s="880">
        <v>0</v>
      </c>
      <c r="L53" s="878">
        <f t="shared" si="13"/>
        <v>0</v>
      </c>
    </row>
    <row r="54" spans="1:12" ht="20.100000000000001" customHeight="1">
      <c r="A54" s="873">
        <f t="shared" si="14"/>
        <v>42</v>
      </c>
      <c r="B54" s="862" t="s">
        <v>1024</v>
      </c>
      <c r="C54" s="861"/>
      <c r="D54" s="861"/>
      <c r="E54" s="861"/>
      <c r="F54" s="882">
        <f t="shared" ref="F54:L54" si="16">SUM(F41:F53)</f>
        <v>0</v>
      </c>
      <c r="G54" s="882">
        <f t="shared" si="16"/>
        <v>0</v>
      </c>
      <c r="H54" s="882">
        <f t="shared" si="16"/>
        <v>0</v>
      </c>
      <c r="I54" s="878">
        <f t="shared" si="16"/>
        <v>0</v>
      </c>
      <c r="J54" s="878">
        <f t="shared" si="16"/>
        <v>0</v>
      </c>
      <c r="K54" s="878">
        <f t="shared" si="16"/>
        <v>0</v>
      </c>
      <c r="L54" s="878">
        <f t="shared" si="16"/>
        <v>0</v>
      </c>
    </row>
    <row r="55" spans="1:12">
      <c r="B55" s="884"/>
      <c r="C55" s="884"/>
      <c r="D55" s="884"/>
      <c r="E55" s="884"/>
      <c r="F55" s="884"/>
      <c r="G55" s="884"/>
      <c r="H55" s="884"/>
      <c r="I55" s="885"/>
    </row>
    <row r="56" spans="1:12">
      <c r="B56" s="884"/>
      <c r="C56" s="884"/>
      <c r="D56" s="884"/>
      <c r="E56" s="884"/>
      <c r="F56" s="884"/>
      <c r="G56" s="884"/>
      <c r="H56" s="884"/>
      <c r="I56" s="885"/>
    </row>
    <row r="57" spans="1:12" ht="15.75" customHeight="1">
      <c r="A57" s="886" t="s">
        <v>1025</v>
      </c>
      <c r="B57" s="884" t="s">
        <v>1026</v>
      </c>
      <c r="C57" s="884"/>
      <c r="D57" s="884"/>
      <c r="E57" s="884"/>
      <c r="F57" s="884"/>
      <c r="G57" s="884"/>
      <c r="H57" s="884"/>
      <c r="I57" s="885"/>
    </row>
    <row r="58" spans="1:12">
      <c r="A58" s="886" t="s">
        <v>1027</v>
      </c>
      <c r="B58" s="884" t="s">
        <v>1028</v>
      </c>
      <c r="C58" s="884"/>
      <c r="D58" s="887"/>
      <c r="E58" s="887"/>
      <c r="F58" s="887"/>
      <c r="G58" s="887"/>
      <c r="H58" s="887"/>
      <c r="I58" s="888"/>
    </row>
    <row r="59" spans="1:12">
      <c r="A59" s="889" t="s">
        <v>75</v>
      </c>
      <c r="B59" s="884" t="s">
        <v>1029</v>
      </c>
      <c r="C59" s="884"/>
      <c r="D59" s="887"/>
      <c r="E59" s="887"/>
      <c r="F59" s="887"/>
      <c r="G59" s="887"/>
      <c r="H59" s="887"/>
      <c r="I59" s="888"/>
    </row>
    <row r="60" spans="1:12">
      <c r="A60" s="889" t="s">
        <v>76</v>
      </c>
      <c r="B60" s="884" t="s">
        <v>1030</v>
      </c>
      <c r="C60" s="884"/>
      <c r="D60" s="887"/>
      <c r="E60" s="887"/>
      <c r="F60" s="887"/>
      <c r="G60" s="887"/>
      <c r="H60" s="887"/>
      <c r="I60" s="888"/>
    </row>
    <row r="61" spans="1:12">
      <c r="A61" s="889" t="s">
        <v>77</v>
      </c>
      <c r="B61" s="890" t="s">
        <v>1031</v>
      </c>
      <c r="C61" s="884"/>
      <c r="D61" s="891"/>
      <c r="E61" s="891"/>
      <c r="F61" s="884"/>
      <c r="G61" s="884"/>
      <c r="H61" s="884"/>
      <c r="I61" s="885"/>
    </row>
    <row r="62" spans="1:12">
      <c r="B62" s="890"/>
      <c r="C62" s="884"/>
      <c r="D62" s="892"/>
      <c r="E62" s="892"/>
      <c r="F62" s="884"/>
      <c r="G62" s="884"/>
      <c r="H62" s="884"/>
      <c r="I62" s="885"/>
    </row>
    <row r="63" spans="1:12">
      <c r="B63" s="890"/>
      <c r="C63" s="884"/>
      <c r="D63" s="892"/>
      <c r="E63" s="892"/>
      <c r="F63" s="884"/>
      <c r="G63" s="884"/>
      <c r="H63" s="884"/>
      <c r="I63" s="885"/>
    </row>
    <row r="64" spans="1:12">
      <c r="B64" s="890"/>
      <c r="C64" s="884"/>
      <c r="D64" s="892"/>
      <c r="E64" s="892"/>
      <c r="F64" s="884"/>
      <c r="G64" s="884"/>
      <c r="H64" s="884"/>
      <c r="I64" s="885"/>
    </row>
    <row r="65" spans="2:10">
      <c r="B65" s="890"/>
      <c r="C65" s="884"/>
      <c r="D65" s="892"/>
      <c r="E65" s="892"/>
      <c r="F65" s="884"/>
      <c r="G65" s="884"/>
      <c r="H65" s="884"/>
      <c r="I65" s="885"/>
    </row>
    <row r="66" spans="2:10">
      <c r="B66" s="890"/>
      <c r="C66" s="884"/>
      <c r="D66" s="892"/>
      <c r="E66" s="892"/>
      <c r="F66" s="884"/>
      <c r="G66" s="884"/>
      <c r="H66" s="884"/>
      <c r="I66" s="885"/>
      <c r="J66" s="892"/>
    </row>
    <row r="67" spans="2:10">
      <c r="B67" s="890"/>
      <c r="C67" s="884"/>
      <c r="D67" s="892"/>
      <c r="E67" s="892"/>
      <c r="F67" s="884"/>
      <c r="G67" s="884"/>
      <c r="H67" s="884"/>
      <c r="I67" s="885"/>
    </row>
    <row r="68" spans="2:10">
      <c r="B68" s="890"/>
      <c r="C68" s="884"/>
      <c r="D68" s="892"/>
      <c r="E68" s="892"/>
      <c r="F68" s="884"/>
      <c r="G68" s="884"/>
      <c r="H68" s="884"/>
      <c r="I68" s="885"/>
    </row>
    <row r="69" spans="2:10">
      <c r="B69" s="890"/>
      <c r="C69" s="884"/>
      <c r="D69" s="892"/>
      <c r="E69" s="892"/>
      <c r="F69" s="884"/>
      <c r="G69" s="884"/>
      <c r="H69" s="884"/>
      <c r="I69" s="885"/>
    </row>
    <row r="70" spans="2:10">
      <c r="B70" s="890"/>
      <c r="C70" s="884"/>
      <c r="D70" s="892"/>
      <c r="E70" s="892"/>
      <c r="F70" s="884"/>
      <c r="G70" s="884"/>
      <c r="H70" s="884"/>
      <c r="I70" s="885"/>
    </row>
    <row r="71" spans="2:10">
      <c r="B71" s="890"/>
      <c r="C71" s="884"/>
      <c r="D71" s="892"/>
      <c r="E71" s="892"/>
      <c r="F71" s="884"/>
      <c r="G71" s="884"/>
      <c r="H71" s="884"/>
      <c r="I71" s="885"/>
    </row>
    <row r="72" spans="2:10">
      <c r="B72" s="884"/>
      <c r="C72" s="884"/>
      <c r="D72" s="892"/>
      <c r="E72" s="892"/>
      <c r="F72" s="884"/>
      <c r="G72" s="884"/>
      <c r="H72" s="884"/>
      <c r="I72" s="885"/>
    </row>
    <row r="73" spans="2:10">
      <c r="B73" s="890"/>
      <c r="C73" s="884"/>
      <c r="D73" s="892"/>
      <c r="E73" s="892"/>
      <c r="F73" s="884"/>
      <c r="G73" s="884"/>
      <c r="H73" s="884"/>
      <c r="I73" s="885"/>
    </row>
    <row r="74" spans="2:10">
      <c r="B74" s="884"/>
      <c r="C74" s="884"/>
      <c r="D74" s="892"/>
      <c r="E74" s="892"/>
      <c r="F74" s="884"/>
      <c r="G74" s="884"/>
      <c r="H74" s="884"/>
      <c r="I74" s="885"/>
    </row>
    <row r="75" spans="2:10">
      <c r="B75" s="890"/>
      <c r="C75" s="884"/>
      <c r="D75" s="884"/>
      <c r="E75" s="884"/>
      <c r="F75" s="884"/>
      <c r="G75" s="884"/>
      <c r="H75" s="884"/>
      <c r="I75" s="885"/>
    </row>
    <row r="76" spans="2:10">
      <c r="B76" s="890"/>
      <c r="C76" s="884"/>
      <c r="D76" s="884"/>
      <c r="E76" s="884"/>
      <c r="F76" s="884"/>
      <c r="G76" s="884"/>
      <c r="H76" s="884"/>
    </row>
    <row r="77" spans="2:10">
      <c r="B77" s="890"/>
      <c r="C77" s="884"/>
      <c r="D77" s="884"/>
      <c r="E77" s="884"/>
      <c r="F77" s="884"/>
      <c r="G77" s="884"/>
      <c r="H77" s="884"/>
    </row>
    <row r="78" spans="2:10">
      <c r="B78" s="890"/>
      <c r="C78" s="884"/>
      <c r="D78" s="884"/>
      <c r="E78" s="884"/>
      <c r="F78" s="884"/>
      <c r="G78" s="884"/>
      <c r="H78" s="884"/>
    </row>
    <row r="79" spans="2:10">
      <c r="B79" s="890"/>
      <c r="C79" s="884"/>
      <c r="D79" s="884"/>
      <c r="E79" s="884"/>
      <c r="F79" s="884"/>
      <c r="G79" s="884"/>
      <c r="H79" s="884"/>
    </row>
    <row r="80" spans="2:10">
      <c r="B80" s="890"/>
      <c r="C80" s="884"/>
      <c r="D80" s="884"/>
      <c r="E80" s="884"/>
      <c r="F80" s="884"/>
      <c r="G80" s="884"/>
      <c r="H80" s="884"/>
    </row>
    <row r="81" spans="2:8">
      <c r="B81" s="890"/>
      <c r="C81" s="884"/>
      <c r="D81" s="884"/>
      <c r="E81" s="884"/>
      <c r="F81" s="884"/>
      <c r="G81" s="884"/>
      <c r="H81" s="884"/>
    </row>
    <row r="82" spans="2:8">
      <c r="B82" s="890"/>
      <c r="C82" s="884"/>
      <c r="D82" s="884"/>
      <c r="E82" s="884"/>
      <c r="F82" s="884"/>
      <c r="G82" s="884"/>
      <c r="H82" s="884"/>
    </row>
    <row r="83" spans="2:8">
      <c r="B83" s="890"/>
      <c r="C83" s="884"/>
      <c r="D83" s="884"/>
      <c r="E83" s="884"/>
      <c r="F83" s="884"/>
      <c r="G83" s="884"/>
      <c r="H83" s="884"/>
    </row>
    <row r="84" spans="2:8">
      <c r="B84" s="890"/>
      <c r="C84" s="884"/>
      <c r="D84" s="884"/>
      <c r="E84" s="884"/>
      <c r="F84" s="884"/>
      <c r="G84" s="884"/>
      <c r="H84" s="884"/>
    </row>
    <row r="85" spans="2:8">
      <c r="B85" s="890"/>
      <c r="C85" s="884"/>
      <c r="D85" s="884"/>
      <c r="E85" s="884"/>
      <c r="F85" s="884"/>
      <c r="G85" s="884"/>
      <c r="H85" s="884"/>
    </row>
    <row r="86" spans="2:8">
      <c r="B86" s="890"/>
      <c r="C86" s="884"/>
      <c r="D86" s="884"/>
      <c r="E86" s="884"/>
      <c r="F86" s="884"/>
      <c r="G86" s="884"/>
      <c r="H86" s="884"/>
    </row>
    <row r="87" spans="2:8">
      <c r="B87" s="890"/>
      <c r="C87" s="884"/>
      <c r="D87" s="884"/>
      <c r="E87" s="884"/>
      <c r="F87" s="884"/>
      <c r="G87" s="884"/>
      <c r="H87" s="884"/>
    </row>
    <row r="88" spans="2:8">
      <c r="B88" s="890"/>
      <c r="C88" s="884"/>
      <c r="D88" s="884"/>
      <c r="E88" s="884"/>
      <c r="F88" s="884"/>
      <c r="G88" s="884"/>
      <c r="H88" s="884"/>
    </row>
    <row r="89" spans="2:8">
      <c r="B89" s="890"/>
      <c r="C89" s="884"/>
      <c r="D89" s="884"/>
      <c r="E89" s="884"/>
      <c r="F89" s="884"/>
      <c r="G89" s="884"/>
      <c r="H89" s="884"/>
    </row>
    <row r="90" spans="2:8">
      <c r="B90" s="890"/>
      <c r="C90" s="884"/>
      <c r="D90" s="884"/>
      <c r="E90" s="884"/>
      <c r="F90" s="884"/>
      <c r="G90" s="884"/>
      <c r="H90" s="884"/>
    </row>
    <row r="91" spans="2:8">
      <c r="B91" s="890"/>
      <c r="C91" s="884"/>
      <c r="D91" s="884"/>
      <c r="E91" s="884"/>
      <c r="F91" s="884"/>
      <c r="G91" s="884"/>
      <c r="H91" s="884"/>
    </row>
    <row r="92" spans="2:8">
      <c r="B92" s="890"/>
      <c r="C92" s="884"/>
      <c r="D92" s="884"/>
      <c r="E92" s="884"/>
      <c r="F92" s="884"/>
      <c r="G92" s="884"/>
      <c r="H92" s="884"/>
    </row>
    <row r="93" spans="2:8">
      <c r="B93" s="890"/>
      <c r="C93" s="884"/>
      <c r="D93" s="884"/>
      <c r="E93" s="884"/>
      <c r="F93" s="884"/>
      <c r="G93" s="884"/>
      <c r="H93" s="884"/>
    </row>
    <row r="94" spans="2:8">
      <c r="B94" s="890"/>
      <c r="C94" s="884"/>
      <c r="D94" s="884"/>
      <c r="E94" s="884"/>
      <c r="F94" s="884"/>
      <c r="G94" s="884"/>
      <c r="H94" s="884"/>
    </row>
    <row r="95" spans="2:8">
      <c r="B95" s="890"/>
      <c r="C95" s="884"/>
      <c r="D95" s="884"/>
      <c r="E95" s="884"/>
      <c r="F95" s="884"/>
      <c r="G95" s="884"/>
      <c r="H95" s="884"/>
    </row>
    <row r="96" spans="2:8">
      <c r="B96" s="890"/>
      <c r="C96" s="884"/>
      <c r="D96" s="884"/>
      <c r="E96" s="884"/>
      <c r="F96" s="884"/>
      <c r="G96" s="884"/>
      <c r="H96" s="884"/>
    </row>
    <row r="97" spans="2:8">
      <c r="B97" s="890"/>
      <c r="C97" s="884"/>
      <c r="D97" s="884"/>
      <c r="E97" s="884"/>
      <c r="F97" s="884"/>
      <c r="G97" s="884"/>
      <c r="H97" s="884"/>
    </row>
    <row r="98" spans="2:8">
      <c r="B98" s="890"/>
      <c r="C98" s="884"/>
      <c r="D98" s="884"/>
      <c r="E98" s="884"/>
      <c r="F98" s="884"/>
      <c r="G98" s="884"/>
      <c r="H98" s="884"/>
    </row>
    <row r="99" spans="2:8">
      <c r="B99" s="890"/>
      <c r="C99" s="884"/>
      <c r="D99" s="884"/>
      <c r="E99" s="884"/>
      <c r="F99" s="884"/>
      <c r="G99" s="884"/>
      <c r="H99" s="884"/>
    </row>
    <row r="100" spans="2:8">
      <c r="B100" s="890"/>
      <c r="C100" s="884"/>
      <c r="D100" s="884"/>
      <c r="E100" s="884"/>
      <c r="F100" s="884"/>
      <c r="G100" s="884"/>
      <c r="H100" s="884"/>
    </row>
    <row r="101" spans="2:8">
      <c r="B101" s="890"/>
      <c r="C101" s="884"/>
      <c r="D101" s="884"/>
      <c r="E101" s="884"/>
      <c r="F101" s="884"/>
      <c r="G101" s="884"/>
      <c r="H101" s="884"/>
    </row>
    <row r="102" spans="2:8">
      <c r="B102" s="890"/>
      <c r="C102" s="884"/>
      <c r="D102" s="884"/>
      <c r="E102" s="884"/>
      <c r="F102" s="884"/>
      <c r="G102" s="884"/>
      <c r="H102" s="884"/>
    </row>
    <row r="103" spans="2:8">
      <c r="B103" s="890"/>
      <c r="C103" s="884"/>
      <c r="D103" s="884"/>
      <c r="E103" s="884"/>
      <c r="F103" s="884"/>
      <c r="G103" s="884"/>
      <c r="H103" s="884"/>
    </row>
    <row r="104" spans="2:8">
      <c r="B104" s="890"/>
      <c r="C104" s="884"/>
      <c r="D104" s="884"/>
      <c r="E104" s="884"/>
      <c r="F104" s="884"/>
      <c r="G104" s="884"/>
      <c r="H104" s="884"/>
    </row>
    <row r="105" spans="2:8">
      <c r="B105" s="890"/>
      <c r="C105" s="884"/>
      <c r="D105" s="884"/>
      <c r="E105" s="884"/>
      <c r="F105" s="884"/>
      <c r="G105" s="884"/>
      <c r="H105" s="884"/>
    </row>
    <row r="106" spans="2:8">
      <c r="B106" s="890"/>
      <c r="C106" s="884"/>
      <c r="D106" s="884"/>
      <c r="E106" s="884"/>
      <c r="F106" s="884"/>
      <c r="G106" s="884"/>
      <c r="H106" s="884"/>
    </row>
    <row r="107" spans="2:8">
      <c r="B107" s="890"/>
      <c r="C107" s="884"/>
      <c r="D107" s="884"/>
      <c r="E107" s="884"/>
      <c r="F107" s="884"/>
      <c r="G107" s="884"/>
      <c r="H107" s="884"/>
    </row>
    <row r="108" spans="2:8">
      <c r="B108" s="890"/>
      <c r="C108" s="884"/>
      <c r="D108" s="884"/>
      <c r="E108" s="884"/>
      <c r="F108" s="884"/>
      <c r="G108" s="884"/>
      <c r="H108" s="884"/>
    </row>
    <row r="109" spans="2:8">
      <c r="B109" s="890"/>
      <c r="C109" s="884"/>
      <c r="D109" s="884"/>
      <c r="E109" s="884"/>
      <c r="F109" s="884"/>
      <c r="G109" s="884"/>
      <c r="H109" s="884"/>
    </row>
    <row r="110" spans="2:8">
      <c r="B110" s="890"/>
      <c r="C110" s="884"/>
      <c r="D110" s="884"/>
      <c r="E110" s="884"/>
      <c r="F110" s="884"/>
      <c r="G110" s="884"/>
      <c r="H110" s="884"/>
    </row>
    <row r="111" spans="2:8">
      <c r="B111" s="890"/>
      <c r="C111" s="884"/>
      <c r="D111" s="884"/>
      <c r="E111" s="884"/>
      <c r="F111" s="884"/>
      <c r="G111" s="884"/>
      <c r="H111" s="884"/>
    </row>
    <row r="112" spans="2:8">
      <c r="B112" s="890"/>
      <c r="C112" s="884"/>
      <c r="D112" s="884"/>
      <c r="E112" s="884"/>
      <c r="F112" s="884"/>
      <c r="G112" s="884"/>
      <c r="H112" s="884"/>
    </row>
    <row r="113" spans="2:8">
      <c r="B113" s="890"/>
      <c r="C113" s="884"/>
      <c r="D113" s="884"/>
      <c r="E113" s="884"/>
      <c r="F113" s="884"/>
      <c r="G113" s="884"/>
      <c r="H113" s="884"/>
    </row>
    <row r="114" spans="2:8">
      <c r="B114" s="890"/>
      <c r="C114" s="884"/>
      <c r="D114" s="884"/>
      <c r="E114" s="884"/>
      <c r="F114" s="884"/>
      <c r="G114" s="884"/>
      <c r="H114" s="884"/>
    </row>
    <row r="115" spans="2:8">
      <c r="B115" s="890"/>
      <c r="C115" s="884"/>
      <c r="D115" s="884"/>
      <c r="E115" s="884"/>
      <c r="F115" s="884"/>
      <c r="G115" s="884"/>
      <c r="H115" s="884"/>
    </row>
    <row r="116" spans="2:8">
      <c r="B116" s="890"/>
      <c r="C116" s="884"/>
      <c r="D116" s="884"/>
      <c r="E116" s="884"/>
      <c r="F116" s="884"/>
      <c r="G116" s="884"/>
      <c r="H116" s="884"/>
    </row>
    <row r="117" spans="2:8">
      <c r="B117" s="890"/>
      <c r="C117" s="884"/>
      <c r="D117" s="884"/>
      <c r="E117" s="884"/>
      <c r="F117" s="884"/>
      <c r="G117" s="884"/>
      <c r="H117" s="884"/>
    </row>
    <row r="118" spans="2:8">
      <c r="B118" s="890"/>
      <c r="C118" s="884"/>
      <c r="D118" s="884"/>
      <c r="E118" s="884"/>
      <c r="F118" s="884"/>
      <c r="G118" s="884"/>
      <c r="H118" s="884"/>
    </row>
    <row r="119" spans="2:8">
      <c r="B119" s="890"/>
      <c r="C119" s="884"/>
      <c r="D119" s="884"/>
      <c r="E119" s="884"/>
      <c r="F119" s="884"/>
      <c r="G119" s="884"/>
      <c r="H119" s="884"/>
    </row>
    <row r="120" spans="2:8">
      <c r="B120" s="890"/>
      <c r="C120" s="884"/>
      <c r="D120" s="884"/>
      <c r="E120" s="884"/>
      <c r="F120" s="884"/>
      <c r="G120" s="884"/>
      <c r="H120" s="884"/>
    </row>
    <row r="121" spans="2:8">
      <c r="B121" s="890"/>
      <c r="C121" s="884"/>
      <c r="D121" s="884"/>
      <c r="E121" s="884"/>
      <c r="F121" s="884"/>
      <c r="G121" s="884"/>
      <c r="H121" s="884"/>
    </row>
    <row r="122" spans="2:8">
      <c r="B122" s="890"/>
      <c r="C122" s="884"/>
      <c r="D122" s="884"/>
      <c r="E122" s="884"/>
      <c r="F122" s="884"/>
      <c r="G122" s="884"/>
      <c r="H122" s="884"/>
    </row>
    <row r="123" spans="2:8">
      <c r="B123" s="890"/>
      <c r="C123" s="884"/>
      <c r="D123" s="884"/>
      <c r="E123" s="884"/>
      <c r="F123" s="884"/>
      <c r="G123" s="884"/>
      <c r="H123" s="884"/>
    </row>
    <row r="124" spans="2:8">
      <c r="B124" s="890"/>
      <c r="C124" s="884"/>
      <c r="D124" s="884"/>
      <c r="E124" s="884"/>
      <c r="F124" s="884"/>
      <c r="G124" s="884"/>
      <c r="H124" s="884"/>
    </row>
    <row r="125" spans="2:8">
      <c r="B125" s="890"/>
      <c r="C125" s="884"/>
      <c r="D125" s="884"/>
      <c r="E125" s="884"/>
      <c r="F125" s="884"/>
      <c r="G125" s="884"/>
      <c r="H125" s="884"/>
    </row>
    <row r="126" spans="2:8">
      <c r="B126" s="890"/>
      <c r="C126" s="884"/>
      <c r="D126" s="884"/>
      <c r="E126" s="884"/>
      <c r="F126" s="884"/>
      <c r="G126" s="884"/>
      <c r="H126" s="884"/>
    </row>
    <row r="127" spans="2:8">
      <c r="B127" s="890"/>
      <c r="C127" s="884"/>
      <c r="D127" s="884"/>
      <c r="E127" s="884"/>
      <c r="F127" s="884"/>
      <c r="G127" s="884"/>
      <c r="H127" s="884"/>
    </row>
    <row r="128" spans="2:8">
      <c r="B128" s="890"/>
      <c r="C128" s="884"/>
      <c r="D128" s="884"/>
      <c r="E128" s="884"/>
      <c r="F128" s="884"/>
      <c r="G128" s="884"/>
      <c r="H128" s="884"/>
    </row>
    <row r="129" spans="2:8">
      <c r="B129" s="890"/>
      <c r="C129" s="884"/>
      <c r="D129" s="884"/>
      <c r="E129" s="884"/>
      <c r="F129" s="884"/>
      <c r="G129" s="884"/>
      <c r="H129" s="884"/>
    </row>
    <row r="130" spans="2:8">
      <c r="B130" s="890"/>
      <c r="C130" s="884"/>
      <c r="D130" s="884"/>
      <c r="E130" s="884"/>
      <c r="F130" s="884"/>
      <c r="G130" s="884"/>
      <c r="H130" s="884"/>
    </row>
    <row r="131" spans="2:8">
      <c r="B131" s="890"/>
      <c r="C131" s="884"/>
      <c r="D131" s="884"/>
      <c r="E131" s="884"/>
      <c r="F131" s="884"/>
      <c r="G131" s="884"/>
      <c r="H131" s="884"/>
    </row>
    <row r="132" spans="2:8">
      <c r="B132" s="890"/>
      <c r="C132" s="884"/>
      <c r="D132" s="884"/>
      <c r="E132" s="884"/>
      <c r="F132" s="884"/>
      <c r="G132" s="884"/>
      <c r="H132" s="884"/>
    </row>
    <row r="133" spans="2:8">
      <c r="B133" s="890"/>
      <c r="C133" s="884"/>
      <c r="D133" s="884"/>
      <c r="E133" s="884"/>
      <c r="F133" s="884"/>
      <c r="G133" s="884"/>
      <c r="H133" s="884"/>
    </row>
    <row r="134" spans="2:8">
      <c r="B134" s="890"/>
      <c r="C134" s="884"/>
      <c r="D134" s="884"/>
      <c r="E134" s="884"/>
      <c r="F134" s="884"/>
      <c r="G134" s="884"/>
      <c r="H134" s="884"/>
    </row>
    <row r="135" spans="2:8">
      <c r="B135" s="890"/>
      <c r="C135" s="884"/>
      <c r="D135" s="884"/>
      <c r="E135" s="884"/>
      <c r="F135" s="884"/>
      <c r="G135" s="884"/>
      <c r="H135" s="884"/>
    </row>
    <row r="136" spans="2:8">
      <c r="B136" s="890"/>
      <c r="C136" s="884"/>
      <c r="D136" s="884"/>
      <c r="E136" s="884"/>
      <c r="F136" s="884"/>
      <c r="G136" s="884"/>
      <c r="H136" s="884"/>
    </row>
    <row r="137" spans="2:8">
      <c r="B137" s="890"/>
      <c r="C137" s="884"/>
      <c r="D137" s="884"/>
      <c r="E137" s="884"/>
      <c r="F137" s="884"/>
      <c r="G137" s="884"/>
      <c r="H137" s="884"/>
    </row>
    <row r="138" spans="2:8">
      <c r="B138" s="890"/>
      <c r="C138" s="884"/>
      <c r="D138" s="884"/>
      <c r="E138" s="884"/>
      <c r="F138" s="884"/>
      <c r="G138" s="884"/>
      <c r="H138" s="884"/>
    </row>
    <row r="139" spans="2:8">
      <c r="B139" s="890"/>
      <c r="C139" s="884"/>
      <c r="D139" s="884"/>
      <c r="E139" s="884"/>
      <c r="F139" s="884"/>
      <c r="G139" s="884"/>
      <c r="H139" s="884"/>
    </row>
    <row r="140" spans="2:8">
      <c r="B140" s="890"/>
      <c r="C140" s="884"/>
      <c r="D140" s="884"/>
      <c r="E140" s="884"/>
      <c r="F140" s="884"/>
      <c r="G140" s="884"/>
      <c r="H140" s="884"/>
    </row>
    <row r="141" spans="2:8">
      <c r="B141" s="890"/>
      <c r="C141" s="884"/>
      <c r="D141" s="884"/>
      <c r="E141" s="884"/>
      <c r="F141" s="884"/>
      <c r="G141" s="884"/>
      <c r="H141" s="884"/>
    </row>
    <row r="142" spans="2:8">
      <c r="B142" s="890"/>
      <c r="C142" s="884"/>
      <c r="D142" s="884"/>
      <c r="E142" s="884"/>
      <c r="F142" s="884"/>
      <c r="G142" s="884"/>
      <c r="H142" s="884"/>
    </row>
    <row r="143" spans="2:8">
      <c r="B143" s="890"/>
      <c r="C143" s="884"/>
      <c r="D143" s="884"/>
      <c r="E143" s="884"/>
      <c r="F143" s="884"/>
      <c r="G143" s="884"/>
      <c r="H143" s="884"/>
    </row>
    <row r="144" spans="2:8">
      <c r="B144" s="890"/>
      <c r="C144" s="884"/>
      <c r="D144" s="884"/>
      <c r="E144" s="884"/>
      <c r="F144" s="884"/>
      <c r="G144" s="884"/>
      <c r="H144" s="884"/>
    </row>
    <row r="145" spans="2:8">
      <c r="B145" s="890"/>
      <c r="C145" s="884"/>
      <c r="D145" s="884"/>
      <c r="E145" s="884"/>
      <c r="F145" s="884"/>
      <c r="G145" s="884"/>
      <c r="H145" s="884"/>
    </row>
    <row r="146" spans="2:8">
      <c r="B146" s="890"/>
      <c r="C146" s="884"/>
      <c r="D146" s="884"/>
      <c r="E146" s="884"/>
      <c r="F146" s="884"/>
      <c r="G146" s="884"/>
      <c r="H146" s="884"/>
    </row>
    <row r="147" spans="2:8">
      <c r="B147" s="890"/>
      <c r="C147" s="884"/>
      <c r="D147" s="884"/>
      <c r="E147" s="884"/>
      <c r="F147" s="884"/>
      <c r="G147" s="884"/>
      <c r="H147" s="884"/>
    </row>
    <row r="148" spans="2:8">
      <c r="B148" s="890"/>
      <c r="C148" s="884"/>
      <c r="D148" s="884"/>
      <c r="E148" s="884"/>
      <c r="F148" s="884"/>
      <c r="G148" s="884"/>
      <c r="H148" s="884"/>
    </row>
    <row r="149" spans="2:8">
      <c r="B149" s="890"/>
      <c r="C149" s="884"/>
      <c r="D149" s="884"/>
      <c r="E149" s="884"/>
      <c r="F149" s="884"/>
      <c r="G149" s="884"/>
      <c r="H149" s="884"/>
    </row>
    <row r="150" spans="2:8">
      <c r="B150" s="890"/>
      <c r="C150" s="884"/>
      <c r="D150" s="884"/>
      <c r="E150" s="884"/>
      <c r="F150" s="884"/>
      <c r="G150" s="884"/>
      <c r="H150" s="884"/>
    </row>
    <row r="151" spans="2:8">
      <c r="B151" s="890"/>
      <c r="C151" s="884"/>
      <c r="D151" s="884"/>
      <c r="E151" s="884"/>
      <c r="F151" s="884"/>
      <c r="G151" s="884"/>
      <c r="H151" s="884"/>
    </row>
    <row r="152" spans="2:8">
      <c r="B152" s="890"/>
      <c r="C152" s="884"/>
      <c r="D152" s="884"/>
      <c r="E152" s="884"/>
      <c r="F152" s="884"/>
      <c r="G152" s="884"/>
      <c r="H152" s="884"/>
    </row>
    <row r="153" spans="2:8">
      <c r="B153" s="890"/>
      <c r="C153" s="884"/>
      <c r="D153" s="884"/>
      <c r="E153" s="884"/>
      <c r="F153" s="884"/>
      <c r="G153" s="884"/>
      <c r="H153" s="884"/>
    </row>
    <row r="154" spans="2:8">
      <c r="B154" s="890"/>
      <c r="C154" s="884"/>
      <c r="D154" s="884"/>
      <c r="E154" s="884"/>
      <c r="F154" s="884"/>
      <c r="G154" s="884"/>
      <c r="H154" s="884"/>
    </row>
    <row r="155" spans="2:8">
      <c r="B155" s="890"/>
      <c r="C155" s="884"/>
      <c r="D155" s="884"/>
      <c r="E155" s="884"/>
      <c r="F155" s="884"/>
      <c r="G155" s="884"/>
      <c r="H155" s="884"/>
    </row>
    <row r="156" spans="2:8">
      <c r="B156" s="890"/>
      <c r="C156" s="884"/>
      <c r="D156" s="884"/>
      <c r="E156" s="884"/>
      <c r="F156" s="884"/>
      <c r="G156" s="884"/>
      <c r="H156" s="884"/>
    </row>
    <row r="157" spans="2:8">
      <c r="B157" s="890"/>
      <c r="C157" s="884"/>
      <c r="D157" s="884"/>
      <c r="E157" s="884"/>
      <c r="F157" s="884"/>
      <c r="G157" s="884"/>
      <c r="H157" s="884"/>
    </row>
    <row r="158" spans="2:8">
      <c r="B158" s="890"/>
      <c r="C158" s="884"/>
      <c r="D158" s="884"/>
      <c r="E158" s="884"/>
      <c r="F158" s="884"/>
      <c r="G158" s="884"/>
      <c r="H158" s="884"/>
    </row>
    <row r="159" spans="2:8">
      <c r="B159" s="890"/>
      <c r="C159" s="884"/>
      <c r="D159" s="884"/>
      <c r="E159" s="884"/>
      <c r="F159" s="884"/>
      <c r="G159" s="884"/>
      <c r="H159" s="884"/>
    </row>
    <row r="160" spans="2:8">
      <c r="B160" s="890"/>
      <c r="C160" s="884"/>
      <c r="D160" s="884"/>
      <c r="E160" s="884"/>
      <c r="F160" s="884"/>
      <c r="G160" s="884"/>
      <c r="H160" s="884"/>
    </row>
    <row r="161" spans="2:8">
      <c r="B161" s="890"/>
      <c r="C161" s="884"/>
      <c r="D161" s="884"/>
      <c r="E161" s="884"/>
      <c r="F161" s="884"/>
      <c r="G161" s="884"/>
      <c r="H161" s="884"/>
    </row>
    <row r="162" spans="2:8">
      <c r="B162" s="890"/>
      <c r="C162" s="884"/>
      <c r="D162" s="884"/>
      <c r="E162" s="884"/>
      <c r="F162" s="884"/>
      <c r="G162" s="884"/>
      <c r="H162" s="884"/>
    </row>
    <row r="163" spans="2:8">
      <c r="B163" s="890"/>
      <c r="C163" s="884"/>
      <c r="D163" s="884"/>
      <c r="E163" s="884"/>
      <c r="F163" s="884"/>
      <c r="G163" s="884"/>
      <c r="H163" s="884"/>
    </row>
    <row r="164" spans="2:8">
      <c r="B164" s="890"/>
      <c r="C164" s="884"/>
      <c r="D164" s="884"/>
      <c r="E164" s="884"/>
      <c r="F164" s="884"/>
      <c r="G164" s="884"/>
      <c r="H164" s="884"/>
    </row>
    <row r="165" spans="2:8">
      <c r="B165" s="890"/>
      <c r="C165" s="884"/>
      <c r="D165" s="884"/>
      <c r="E165" s="884"/>
      <c r="F165" s="884"/>
      <c r="G165" s="884"/>
      <c r="H165" s="884"/>
    </row>
    <row r="166" spans="2:8">
      <c r="B166" s="890"/>
      <c r="C166" s="884"/>
      <c r="D166" s="884"/>
      <c r="E166" s="884"/>
      <c r="F166" s="884"/>
      <c r="G166" s="884"/>
      <c r="H166" s="884"/>
    </row>
    <row r="167" spans="2:8">
      <c r="B167" s="890"/>
      <c r="C167" s="884"/>
      <c r="D167" s="884"/>
      <c r="E167" s="884"/>
      <c r="F167" s="884"/>
      <c r="G167" s="884"/>
      <c r="H167" s="884"/>
    </row>
    <row r="168" spans="2:8">
      <c r="B168" s="890"/>
      <c r="C168" s="884"/>
      <c r="D168" s="884"/>
      <c r="E168" s="884"/>
      <c r="F168" s="884"/>
      <c r="G168" s="884"/>
      <c r="H168" s="884"/>
    </row>
    <row r="169" spans="2:8">
      <c r="B169" s="890"/>
      <c r="C169" s="884"/>
      <c r="D169" s="884"/>
      <c r="E169" s="884"/>
      <c r="F169" s="884"/>
      <c r="G169" s="884"/>
      <c r="H169" s="884"/>
    </row>
    <row r="170" spans="2:8">
      <c r="B170" s="890"/>
      <c r="C170" s="884"/>
      <c r="D170" s="884"/>
      <c r="E170" s="884"/>
      <c r="F170" s="884"/>
      <c r="G170" s="884"/>
      <c r="H170" s="884"/>
    </row>
    <row r="171" spans="2:8">
      <c r="B171" s="890"/>
      <c r="C171" s="884"/>
      <c r="D171" s="884"/>
      <c r="E171" s="884"/>
      <c r="F171" s="884"/>
      <c r="G171" s="884"/>
      <c r="H171" s="884"/>
    </row>
    <row r="172" spans="2:8">
      <c r="B172" s="890"/>
      <c r="C172" s="884"/>
      <c r="D172" s="884"/>
      <c r="E172" s="884"/>
      <c r="F172" s="884"/>
      <c r="G172" s="884"/>
      <c r="H172" s="884"/>
    </row>
    <row r="173" spans="2:8">
      <c r="B173" s="890"/>
      <c r="C173" s="884"/>
      <c r="D173" s="884"/>
      <c r="E173" s="884"/>
      <c r="F173" s="884"/>
      <c r="G173" s="884"/>
      <c r="H173" s="884"/>
    </row>
    <row r="174" spans="2:8">
      <c r="B174" s="890"/>
      <c r="C174" s="884"/>
      <c r="D174" s="884"/>
      <c r="E174" s="884"/>
      <c r="F174" s="884"/>
      <c r="G174" s="884"/>
      <c r="H174" s="884"/>
    </row>
    <row r="175" spans="2:8">
      <c r="B175" s="890"/>
      <c r="C175" s="884"/>
      <c r="D175" s="884"/>
      <c r="E175" s="884"/>
      <c r="F175" s="884"/>
      <c r="G175" s="884"/>
      <c r="H175" s="884"/>
    </row>
    <row r="176" spans="2:8">
      <c r="B176" s="890"/>
      <c r="C176" s="884"/>
      <c r="D176" s="884"/>
      <c r="E176" s="884"/>
      <c r="F176" s="884"/>
      <c r="G176" s="884"/>
      <c r="H176" s="884"/>
    </row>
    <row r="177" spans="2:9">
      <c r="B177" s="890"/>
      <c r="C177" s="884"/>
      <c r="D177" s="884"/>
      <c r="E177" s="884"/>
      <c r="F177" s="884"/>
      <c r="G177" s="884"/>
      <c r="H177" s="884"/>
    </row>
    <row r="178" spans="2:9">
      <c r="B178" s="890"/>
      <c r="C178" s="884"/>
      <c r="D178" s="884"/>
      <c r="E178" s="884"/>
      <c r="F178" s="884"/>
      <c r="G178" s="884"/>
      <c r="H178" s="884"/>
      <c r="I178" s="893"/>
    </row>
    <row r="179" spans="2:9">
      <c r="B179" s="890"/>
      <c r="C179" s="884"/>
      <c r="D179" s="884"/>
      <c r="E179" s="884"/>
      <c r="F179" s="884"/>
      <c r="G179" s="884"/>
      <c r="H179" s="884"/>
    </row>
    <row r="180" spans="2:9">
      <c r="B180" s="890"/>
      <c r="C180" s="884"/>
      <c r="D180" s="884"/>
      <c r="E180" s="884"/>
      <c r="F180" s="884"/>
      <c r="G180" s="884"/>
      <c r="H180" s="884"/>
    </row>
    <row r="181" spans="2:9">
      <c r="B181" s="890"/>
      <c r="C181" s="884"/>
      <c r="D181" s="884"/>
      <c r="E181" s="884"/>
      <c r="F181" s="884"/>
      <c r="G181" s="884"/>
      <c r="H181" s="884"/>
    </row>
    <row r="182" spans="2:9">
      <c r="B182" s="890"/>
      <c r="C182" s="884"/>
      <c r="D182" s="884"/>
      <c r="E182" s="884"/>
      <c r="F182" s="884"/>
      <c r="G182" s="884"/>
      <c r="H182" s="884"/>
    </row>
    <row r="183" spans="2:9">
      <c r="B183" s="890"/>
      <c r="C183" s="884"/>
      <c r="D183" s="884"/>
      <c r="E183" s="884"/>
      <c r="F183" s="884"/>
      <c r="G183" s="884"/>
      <c r="H183" s="884"/>
    </row>
    <row r="184" spans="2:9">
      <c r="B184" s="890"/>
      <c r="C184" s="884"/>
      <c r="D184" s="884"/>
      <c r="E184" s="884"/>
      <c r="F184" s="884"/>
      <c r="G184" s="884"/>
      <c r="H184" s="884"/>
    </row>
    <row r="185" spans="2:9">
      <c r="B185" s="890"/>
      <c r="C185" s="884"/>
      <c r="D185" s="884"/>
      <c r="E185" s="884"/>
      <c r="F185" s="884"/>
      <c r="G185" s="884"/>
      <c r="H185" s="884"/>
    </row>
    <row r="186" spans="2:9">
      <c r="B186" s="890"/>
      <c r="C186" s="884"/>
      <c r="D186" s="884"/>
      <c r="E186" s="884"/>
      <c r="F186" s="884"/>
      <c r="G186" s="884"/>
      <c r="H186" s="884"/>
    </row>
    <row r="187" spans="2:9">
      <c r="B187" s="890"/>
      <c r="C187" s="884"/>
      <c r="D187" s="884"/>
      <c r="E187" s="884"/>
      <c r="F187" s="884"/>
      <c r="G187" s="884"/>
      <c r="H187" s="884"/>
    </row>
    <row r="188" spans="2:9">
      <c r="B188" s="890"/>
      <c r="C188" s="884"/>
      <c r="D188" s="884"/>
      <c r="E188" s="884"/>
      <c r="F188" s="884"/>
      <c r="G188" s="884"/>
      <c r="H188" s="884"/>
    </row>
    <row r="189" spans="2:9">
      <c r="B189" s="890"/>
      <c r="C189" s="884"/>
      <c r="D189" s="884"/>
      <c r="E189" s="884"/>
      <c r="F189" s="884"/>
      <c r="G189" s="884"/>
      <c r="H189" s="884"/>
    </row>
    <row r="190" spans="2:9">
      <c r="B190" s="890"/>
      <c r="C190" s="884"/>
      <c r="D190" s="884"/>
      <c r="E190" s="884"/>
      <c r="F190" s="884"/>
      <c r="G190" s="884"/>
      <c r="H190" s="884"/>
    </row>
    <row r="191" spans="2:9">
      <c r="B191" s="890"/>
      <c r="C191" s="884"/>
      <c r="D191" s="884"/>
      <c r="E191" s="884"/>
      <c r="F191" s="884"/>
      <c r="G191" s="884"/>
      <c r="H191" s="884"/>
    </row>
    <row r="192" spans="2:9">
      <c r="B192" s="890"/>
      <c r="C192" s="884"/>
      <c r="D192" s="884"/>
      <c r="E192" s="884"/>
      <c r="F192" s="884"/>
      <c r="G192" s="884"/>
      <c r="H192" s="884"/>
    </row>
    <row r="193" spans="2:8">
      <c r="B193" s="890"/>
      <c r="C193" s="884"/>
      <c r="D193" s="884"/>
      <c r="E193" s="884"/>
      <c r="F193" s="884"/>
      <c r="G193" s="884"/>
      <c r="H193" s="884"/>
    </row>
    <row r="194" spans="2:8">
      <c r="B194" s="890"/>
      <c r="C194" s="884"/>
      <c r="D194" s="884"/>
      <c r="E194" s="884"/>
      <c r="F194" s="884"/>
      <c r="G194" s="884"/>
      <c r="H194" s="884"/>
    </row>
    <row r="195" spans="2:8">
      <c r="B195" s="890"/>
      <c r="C195" s="884"/>
      <c r="D195" s="884"/>
      <c r="E195" s="884"/>
      <c r="F195" s="884"/>
      <c r="G195" s="884"/>
      <c r="H195" s="884"/>
    </row>
    <row r="196" spans="2:8">
      <c r="B196" s="890"/>
      <c r="C196" s="884"/>
      <c r="D196" s="884"/>
      <c r="E196" s="884"/>
      <c r="F196" s="884"/>
      <c r="G196" s="884"/>
      <c r="H196" s="884"/>
    </row>
    <row r="197" spans="2:8">
      <c r="B197" s="890"/>
      <c r="C197" s="884"/>
      <c r="D197" s="884"/>
      <c r="E197" s="884"/>
      <c r="F197" s="884"/>
      <c r="G197" s="884"/>
      <c r="H197" s="884"/>
    </row>
    <row r="198" spans="2:8">
      <c r="B198" s="890"/>
      <c r="C198" s="884"/>
      <c r="D198" s="884"/>
      <c r="E198" s="884"/>
      <c r="F198" s="884"/>
      <c r="G198" s="884"/>
      <c r="H198" s="884"/>
    </row>
    <row r="199" spans="2:8">
      <c r="B199" s="890"/>
      <c r="C199" s="884"/>
      <c r="D199" s="884"/>
      <c r="E199" s="884"/>
      <c r="F199" s="884"/>
      <c r="G199" s="884"/>
      <c r="H199" s="884"/>
    </row>
    <row r="200" spans="2:8">
      <c r="B200" s="890"/>
      <c r="C200" s="884"/>
      <c r="D200" s="884"/>
      <c r="E200" s="884"/>
      <c r="F200" s="884"/>
      <c r="G200" s="884"/>
      <c r="H200" s="884"/>
    </row>
    <row r="201" spans="2:8">
      <c r="B201" s="890"/>
      <c r="C201" s="884"/>
      <c r="D201" s="884"/>
      <c r="E201" s="884"/>
      <c r="F201" s="884"/>
      <c r="G201" s="884"/>
      <c r="H201" s="884"/>
    </row>
    <row r="202" spans="2:8">
      <c r="B202" s="890"/>
      <c r="C202" s="884"/>
      <c r="D202" s="884"/>
      <c r="E202" s="884"/>
      <c r="F202" s="884"/>
      <c r="G202" s="884"/>
      <c r="H202" s="884"/>
    </row>
    <row r="203" spans="2:8">
      <c r="B203" s="890"/>
      <c r="C203" s="884"/>
      <c r="D203" s="884"/>
      <c r="E203" s="884"/>
      <c r="F203" s="884"/>
      <c r="G203" s="884"/>
      <c r="H203" s="884"/>
    </row>
    <row r="204" spans="2:8">
      <c r="B204" s="890"/>
      <c r="C204" s="884"/>
      <c r="D204" s="884"/>
      <c r="E204" s="884"/>
      <c r="F204" s="884"/>
      <c r="G204" s="884"/>
      <c r="H204" s="884"/>
    </row>
    <row r="205" spans="2:8">
      <c r="B205" s="890"/>
      <c r="C205" s="884"/>
      <c r="D205" s="884"/>
      <c r="E205" s="884"/>
      <c r="F205" s="884"/>
      <c r="G205" s="884"/>
      <c r="H205" s="884"/>
    </row>
    <row r="206" spans="2:8">
      <c r="B206" s="890"/>
      <c r="C206" s="884"/>
      <c r="D206" s="884"/>
      <c r="E206" s="884"/>
      <c r="F206" s="884"/>
      <c r="G206" s="884"/>
      <c r="H206" s="884"/>
    </row>
    <row r="207" spans="2:8">
      <c r="B207" s="890"/>
      <c r="C207" s="884"/>
      <c r="D207" s="884"/>
      <c r="E207" s="884"/>
      <c r="F207" s="884"/>
      <c r="G207" s="884"/>
      <c r="H207" s="884"/>
    </row>
    <row r="208" spans="2:8">
      <c r="B208" s="890"/>
      <c r="C208" s="884"/>
      <c r="D208" s="884"/>
      <c r="E208" s="884"/>
      <c r="F208" s="884"/>
      <c r="G208" s="884"/>
      <c r="H208" s="884"/>
    </row>
    <row r="209" spans="2:8">
      <c r="B209" s="890"/>
      <c r="C209" s="884"/>
      <c r="D209" s="884"/>
      <c r="E209" s="884"/>
      <c r="F209" s="884"/>
      <c r="G209" s="884"/>
      <c r="H209" s="884"/>
    </row>
    <row r="210" spans="2:8">
      <c r="B210" s="890"/>
      <c r="C210" s="884"/>
      <c r="D210" s="884"/>
      <c r="E210" s="884"/>
      <c r="F210" s="884"/>
      <c r="G210" s="884"/>
      <c r="H210" s="884"/>
    </row>
    <row r="211" spans="2:8">
      <c r="B211" s="890"/>
      <c r="C211" s="884"/>
      <c r="D211" s="884"/>
      <c r="E211" s="884"/>
      <c r="F211" s="884"/>
      <c r="G211" s="884"/>
      <c r="H211" s="884"/>
    </row>
    <row r="212" spans="2:8">
      <c r="B212" s="890"/>
      <c r="C212" s="884"/>
      <c r="D212" s="884"/>
      <c r="E212" s="884"/>
      <c r="F212" s="884"/>
      <c r="G212" s="884"/>
      <c r="H212" s="884"/>
    </row>
    <row r="213" spans="2:8">
      <c r="B213" s="890"/>
      <c r="C213" s="884"/>
      <c r="D213" s="884"/>
      <c r="E213" s="884"/>
      <c r="F213" s="884"/>
      <c r="G213" s="884"/>
      <c r="H213" s="884"/>
    </row>
    <row r="214" spans="2:8">
      <c r="B214" s="890"/>
      <c r="C214" s="884"/>
      <c r="D214" s="884"/>
      <c r="E214" s="884"/>
      <c r="F214" s="884"/>
      <c r="G214" s="884"/>
      <c r="H214" s="884"/>
    </row>
    <row r="215" spans="2:8">
      <c r="B215" s="890"/>
      <c r="C215" s="884"/>
      <c r="D215" s="884"/>
      <c r="E215" s="884"/>
      <c r="F215" s="884"/>
      <c r="G215" s="884"/>
      <c r="H215" s="884"/>
    </row>
    <row r="216" spans="2:8">
      <c r="B216" s="890"/>
      <c r="C216" s="884"/>
      <c r="D216" s="884"/>
      <c r="E216" s="884"/>
      <c r="F216" s="884"/>
      <c r="G216" s="884"/>
      <c r="H216" s="884"/>
    </row>
    <row r="217" spans="2:8">
      <c r="B217" s="890"/>
      <c r="C217" s="884"/>
      <c r="D217" s="884"/>
      <c r="E217" s="884"/>
      <c r="F217" s="884"/>
      <c r="G217" s="884"/>
      <c r="H217" s="884"/>
    </row>
    <row r="218" spans="2:8">
      <c r="B218" s="890"/>
      <c r="C218" s="884"/>
      <c r="D218" s="884"/>
      <c r="E218" s="884"/>
      <c r="F218" s="884"/>
      <c r="G218" s="884"/>
      <c r="H218" s="884"/>
    </row>
    <row r="219" spans="2:8">
      <c r="B219" s="890"/>
      <c r="C219" s="884"/>
      <c r="D219" s="884"/>
      <c r="E219" s="884"/>
      <c r="F219" s="884"/>
      <c r="G219" s="884"/>
      <c r="H219" s="884"/>
    </row>
    <row r="220" spans="2:8">
      <c r="B220" s="890"/>
      <c r="C220" s="884"/>
      <c r="D220" s="884"/>
      <c r="E220" s="884"/>
      <c r="F220" s="884"/>
      <c r="G220" s="884"/>
      <c r="H220" s="884"/>
    </row>
    <row r="221" spans="2:8">
      <c r="B221" s="890"/>
      <c r="C221" s="884"/>
      <c r="D221" s="884"/>
      <c r="E221" s="884"/>
      <c r="F221" s="884"/>
      <c r="G221" s="884"/>
      <c r="H221" s="884"/>
    </row>
    <row r="222" spans="2:8">
      <c r="B222" s="890"/>
      <c r="C222" s="884"/>
      <c r="D222" s="884"/>
      <c r="E222" s="884"/>
      <c r="F222" s="884"/>
      <c r="G222" s="884"/>
      <c r="H222" s="884"/>
    </row>
    <row r="223" spans="2:8">
      <c r="B223" s="890"/>
      <c r="C223" s="884"/>
      <c r="D223" s="884"/>
      <c r="E223" s="884"/>
      <c r="F223" s="884"/>
      <c r="G223" s="884"/>
      <c r="H223" s="884"/>
    </row>
    <row r="224" spans="2:8">
      <c r="B224" s="890"/>
      <c r="C224" s="884"/>
      <c r="D224" s="884"/>
      <c r="E224" s="884"/>
      <c r="F224" s="884"/>
      <c r="G224" s="884"/>
      <c r="H224" s="884"/>
    </row>
    <row r="225" spans="2:8">
      <c r="B225" s="890"/>
      <c r="C225" s="884"/>
      <c r="D225" s="884"/>
      <c r="E225" s="884"/>
      <c r="F225" s="884"/>
      <c r="G225" s="884"/>
      <c r="H225" s="884"/>
    </row>
    <row r="226" spans="2:8">
      <c r="B226" s="890"/>
      <c r="C226" s="884"/>
      <c r="D226" s="884"/>
      <c r="E226" s="884"/>
      <c r="F226" s="884"/>
      <c r="G226" s="884"/>
      <c r="H226" s="884"/>
    </row>
    <row r="227" spans="2:8">
      <c r="B227" s="890"/>
      <c r="C227" s="884"/>
      <c r="D227" s="884"/>
      <c r="E227" s="884"/>
      <c r="F227" s="884"/>
      <c r="G227" s="884"/>
      <c r="H227" s="884"/>
    </row>
    <row r="228" spans="2:8">
      <c r="B228" s="890"/>
      <c r="C228" s="884"/>
      <c r="D228" s="884"/>
      <c r="E228" s="884"/>
      <c r="F228" s="884"/>
      <c r="G228" s="884"/>
      <c r="H228" s="884"/>
    </row>
    <row r="229" spans="2:8">
      <c r="B229" s="890"/>
      <c r="C229" s="884"/>
      <c r="D229" s="884"/>
      <c r="E229" s="884"/>
      <c r="F229" s="884"/>
      <c r="G229" s="884"/>
      <c r="H229" s="884"/>
    </row>
    <row r="230" spans="2:8">
      <c r="B230" s="890"/>
      <c r="C230" s="884"/>
      <c r="D230" s="884"/>
      <c r="E230" s="884"/>
      <c r="F230" s="884"/>
      <c r="G230" s="884"/>
      <c r="H230" s="884"/>
    </row>
    <row r="231" spans="2:8">
      <c r="B231" s="890"/>
      <c r="C231" s="884"/>
      <c r="D231" s="884"/>
      <c r="E231" s="884"/>
      <c r="F231" s="884"/>
      <c r="G231" s="884"/>
      <c r="H231" s="884"/>
    </row>
    <row r="232" spans="2:8">
      <c r="B232" s="890"/>
      <c r="C232" s="884"/>
      <c r="D232" s="884"/>
      <c r="E232" s="884"/>
      <c r="F232" s="884"/>
      <c r="G232" s="884"/>
      <c r="H232" s="884"/>
    </row>
    <row r="233" spans="2:8">
      <c r="B233" s="890"/>
      <c r="C233" s="884"/>
      <c r="D233" s="884"/>
      <c r="E233" s="884"/>
      <c r="F233" s="884"/>
      <c r="G233" s="884"/>
      <c r="H233" s="884"/>
    </row>
    <row r="234" spans="2:8">
      <c r="B234" s="890"/>
      <c r="C234" s="884"/>
      <c r="D234" s="884"/>
      <c r="E234" s="884"/>
      <c r="F234" s="884"/>
      <c r="G234" s="884"/>
      <c r="H234" s="884"/>
    </row>
    <row r="235" spans="2:8">
      <c r="B235" s="890"/>
      <c r="C235" s="884"/>
      <c r="D235" s="884"/>
      <c r="E235" s="884"/>
      <c r="F235" s="884"/>
      <c r="G235" s="884"/>
      <c r="H235" s="884"/>
    </row>
    <row r="236" spans="2:8">
      <c r="B236" s="890"/>
      <c r="C236" s="884"/>
      <c r="D236" s="884"/>
      <c r="E236" s="884"/>
      <c r="F236" s="884"/>
      <c r="G236" s="884"/>
      <c r="H236" s="884"/>
    </row>
    <row r="237" spans="2:8">
      <c r="B237" s="890"/>
      <c r="C237" s="884"/>
      <c r="D237" s="884"/>
      <c r="E237" s="884"/>
      <c r="F237" s="884"/>
      <c r="G237" s="884"/>
      <c r="H237" s="884"/>
    </row>
    <row r="238" spans="2:8">
      <c r="B238" s="890"/>
      <c r="C238" s="884"/>
      <c r="D238" s="884"/>
      <c r="E238" s="884"/>
      <c r="F238" s="884"/>
      <c r="G238" s="884"/>
      <c r="H238" s="884"/>
    </row>
    <row r="239" spans="2:8">
      <c r="B239" s="890"/>
      <c r="C239" s="884"/>
      <c r="D239" s="884"/>
      <c r="E239" s="884"/>
      <c r="F239" s="884"/>
      <c r="G239" s="884"/>
      <c r="H239" s="884"/>
    </row>
    <row r="240" spans="2:8">
      <c r="B240" s="890"/>
      <c r="C240" s="884"/>
      <c r="D240" s="884"/>
      <c r="E240" s="884"/>
      <c r="F240" s="884"/>
      <c r="G240" s="884"/>
      <c r="H240" s="884"/>
    </row>
    <row r="241" spans="2:8">
      <c r="B241" s="890"/>
      <c r="C241" s="884"/>
      <c r="D241" s="884"/>
      <c r="E241" s="884"/>
      <c r="F241" s="884"/>
      <c r="G241" s="884"/>
      <c r="H241" s="884"/>
    </row>
    <row r="242" spans="2:8">
      <c r="B242" s="890"/>
      <c r="C242" s="884"/>
      <c r="D242" s="884"/>
      <c r="E242" s="884"/>
      <c r="F242" s="884"/>
      <c r="G242" s="884"/>
      <c r="H242" s="884"/>
    </row>
    <row r="243" spans="2:8">
      <c r="B243" s="890"/>
      <c r="C243" s="884"/>
      <c r="D243" s="884"/>
      <c r="E243" s="884"/>
      <c r="F243" s="884"/>
      <c r="G243" s="884"/>
      <c r="H243" s="884"/>
    </row>
    <row r="244" spans="2:8">
      <c r="B244" s="890"/>
      <c r="C244" s="884"/>
      <c r="D244" s="884"/>
      <c r="E244" s="884"/>
      <c r="F244" s="884"/>
      <c r="G244" s="884"/>
      <c r="H244" s="884"/>
    </row>
    <row r="245" spans="2:8">
      <c r="B245" s="890"/>
      <c r="C245" s="884"/>
      <c r="D245" s="884"/>
      <c r="E245" s="884"/>
      <c r="F245" s="884"/>
      <c r="G245" s="884"/>
      <c r="H245" s="884"/>
    </row>
    <row r="246" spans="2:8">
      <c r="B246" s="890"/>
      <c r="C246" s="884"/>
      <c r="D246" s="884"/>
      <c r="E246" s="884"/>
      <c r="F246" s="884"/>
      <c r="G246" s="884"/>
      <c r="H246" s="884"/>
    </row>
    <row r="247" spans="2:8">
      <c r="B247" s="890"/>
      <c r="C247" s="884"/>
      <c r="D247" s="884"/>
      <c r="E247" s="884"/>
      <c r="F247" s="884"/>
      <c r="G247" s="884"/>
      <c r="H247" s="884"/>
    </row>
    <row r="248" spans="2:8">
      <c r="B248" s="890"/>
      <c r="C248" s="884"/>
      <c r="D248" s="884"/>
      <c r="E248" s="884"/>
      <c r="F248" s="884"/>
      <c r="G248" s="884"/>
      <c r="H248" s="884"/>
    </row>
    <row r="249" spans="2:8">
      <c r="B249" s="890"/>
      <c r="C249" s="884"/>
      <c r="D249" s="884"/>
      <c r="E249" s="884"/>
      <c r="F249" s="884"/>
      <c r="G249" s="884"/>
      <c r="H249" s="884"/>
    </row>
    <row r="250" spans="2:8">
      <c r="B250" s="890"/>
      <c r="C250" s="884"/>
      <c r="D250" s="884"/>
      <c r="E250" s="884"/>
      <c r="F250" s="884"/>
      <c r="G250" s="884"/>
      <c r="H250" s="884"/>
    </row>
    <row r="251" spans="2:8">
      <c r="B251" s="890"/>
      <c r="C251" s="884"/>
      <c r="D251" s="884"/>
      <c r="E251" s="884"/>
      <c r="F251" s="884"/>
      <c r="G251" s="884"/>
      <c r="H251" s="884"/>
    </row>
    <row r="252" spans="2:8">
      <c r="B252" s="890"/>
      <c r="C252" s="884"/>
      <c r="D252" s="884"/>
      <c r="E252" s="884"/>
      <c r="F252" s="884"/>
      <c r="G252" s="884"/>
      <c r="H252" s="884"/>
    </row>
    <row r="253" spans="2:8">
      <c r="B253" s="890"/>
      <c r="C253" s="884"/>
      <c r="D253" s="884"/>
      <c r="E253" s="884"/>
      <c r="F253" s="884"/>
      <c r="G253" s="884"/>
      <c r="H253" s="884"/>
    </row>
    <row r="254" spans="2:8">
      <c r="B254" s="890"/>
      <c r="C254" s="884"/>
      <c r="D254" s="884"/>
      <c r="E254" s="884"/>
      <c r="F254" s="884"/>
      <c r="G254" s="884"/>
      <c r="H254" s="884"/>
    </row>
    <row r="255" spans="2:8">
      <c r="B255" s="890"/>
      <c r="C255" s="884"/>
      <c r="D255" s="884"/>
      <c r="E255" s="884"/>
      <c r="F255" s="884"/>
      <c r="G255" s="884"/>
      <c r="H255" s="884"/>
    </row>
    <row r="256" spans="2:8">
      <c r="B256" s="890"/>
      <c r="C256" s="884"/>
      <c r="D256" s="884"/>
      <c r="E256" s="884"/>
      <c r="F256" s="884"/>
      <c r="G256" s="884"/>
      <c r="H256" s="884"/>
    </row>
    <row r="257" spans="2:8">
      <c r="B257" s="890"/>
      <c r="C257" s="884"/>
      <c r="D257" s="884"/>
      <c r="E257" s="884"/>
      <c r="F257" s="884"/>
      <c r="G257" s="884"/>
      <c r="H257" s="884"/>
    </row>
    <row r="258" spans="2:8">
      <c r="B258" s="890"/>
      <c r="C258" s="884"/>
      <c r="D258" s="884"/>
      <c r="E258" s="884"/>
      <c r="F258" s="884"/>
      <c r="G258" s="884"/>
      <c r="H258" s="884"/>
    </row>
    <row r="259" spans="2:8">
      <c r="B259" s="890"/>
      <c r="C259" s="884"/>
      <c r="D259" s="884"/>
      <c r="E259" s="884"/>
      <c r="F259" s="884"/>
      <c r="G259" s="884"/>
      <c r="H259" s="884"/>
    </row>
    <row r="260" spans="2:8">
      <c r="B260" s="890"/>
      <c r="C260" s="884"/>
      <c r="D260" s="884"/>
      <c r="E260" s="884"/>
      <c r="F260" s="884"/>
      <c r="G260" s="884"/>
      <c r="H260" s="884"/>
    </row>
    <row r="261" spans="2:8">
      <c r="B261" s="890"/>
      <c r="C261" s="884"/>
      <c r="D261" s="884"/>
      <c r="E261" s="884"/>
      <c r="F261" s="884"/>
      <c r="G261" s="884"/>
      <c r="H261" s="884"/>
    </row>
    <row r="262" spans="2:8">
      <c r="B262" s="890"/>
      <c r="C262" s="884"/>
      <c r="D262" s="884"/>
      <c r="E262" s="884"/>
      <c r="F262" s="884"/>
      <c r="G262" s="884"/>
      <c r="H262" s="884"/>
    </row>
    <row r="263" spans="2:8">
      <c r="B263" s="890"/>
      <c r="C263" s="884"/>
      <c r="D263" s="884"/>
      <c r="E263" s="884"/>
      <c r="F263" s="884"/>
      <c r="G263" s="884"/>
      <c r="H263" s="884"/>
    </row>
    <row r="264" spans="2:8">
      <c r="B264" s="890"/>
      <c r="C264" s="884"/>
      <c r="D264" s="884"/>
      <c r="E264" s="884"/>
      <c r="F264" s="884"/>
      <c r="G264" s="884"/>
      <c r="H264" s="884"/>
    </row>
    <row r="265" spans="2:8">
      <c r="B265" s="890"/>
      <c r="C265" s="884"/>
      <c r="D265" s="884"/>
      <c r="E265" s="884"/>
      <c r="F265" s="884"/>
      <c r="G265" s="884"/>
      <c r="H265" s="884"/>
    </row>
    <row r="266" spans="2:8">
      <c r="B266" s="890"/>
      <c r="C266" s="884"/>
      <c r="D266" s="884"/>
      <c r="E266" s="884"/>
      <c r="F266" s="884"/>
      <c r="G266" s="884"/>
      <c r="H266" s="884"/>
    </row>
    <row r="267" spans="2:8">
      <c r="B267" s="890"/>
      <c r="C267" s="884"/>
      <c r="D267" s="884"/>
      <c r="E267" s="884"/>
      <c r="F267" s="884"/>
      <c r="G267" s="884"/>
      <c r="H267" s="884"/>
    </row>
    <row r="268" spans="2:8">
      <c r="B268" s="890"/>
      <c r="C268" s="884"/>
      <c r="D268" s="884"/>
      <c r="E268" s="884"/>
      <c r="F268" s="884"/>
      <c r="G268" s="884"/>
      <c r="H268" s="884"/>
    </row>
    <row r="269" spans="2:8">
      <c r="B269" s="890"/>
      <c r="C269" s="884"/>
      <c r="D269" s="884"/>
      <c r="E269" s="884"/>
      <c r="F269" s="884"/>
      <c r="G269" s="884"/>
      <c r="H269" s="884"/>
    </row>
    <row r="270" spans="2:8">
      <c r="B270" s="890"/>
      <c r="C270" s="884"/>
      <c r="D270" s="884"/>
      <c r="E270" s="884"/>
      <c r="F270" s="884"/>
      <c r="G270" s="884"/>
      <c r="H270" s="884"/>
    </row>
    <row r="271" spans="2:8">
      <c r="B271" s="890"/>
      <c r="C271" s="884"/>
      <c r="D271" s="884"/>
      <c r="E271" s="884"/>
      <c r="F271" s="884"/>
      <c r="G271" s="884"/>
      <c r="H271" s="884"/>
    </row>
    <row r="272" spans="2:8">
      <c r="B272" s="890"/>
      <c r="C272" s="884"/>
      <c r="D272" s="884"/>
      <c r="E272" s="884"/>
      <c r="F272" s="884"/>
      <c r="G272" s="884"/>
      <c r="H272" s="884"/>
    </row>
    <row r="273" spans="2:8">
      <c r="B273" s="890"/>
      <c r="C273" s="884"/>
      <c r="D273" s="884"/>
      <c r="E273" s="884"/>
      <c r="F273" s="884"/>
      <c r="G273" s="884"/>
      <c r="H273" s="884"/>
    </row>
    <row r="274" spans="2:8">
      <c r="B274" s="890"/>
      <c r="C274" s="884"/>
      <c r="D274" s="884"/>
      <c r="E274" s="884"/>
      <c r="F274" s="884"/>
      <c r="G274" s="884"/>
      <c r="H274" s="884"/>
    </row>
    <row r="275" spans="2:8">
      <c r="B275" s="890"/>
      <c r="C275" s="884"/>
      <c r="D275" s="884"/>
      <c r="E275" s="884"/>
      <c r="F275" s="884"/>
      <c r="G275" s="884"/>
      <c r="H275" s="884"/>
    </row>
    <row r="276" spans="2:8">
      <c r="B276" s="890"/>
      <c r="C276" s="884"/>
      <c r="D276" s="884"/>
      <c r="E276" s="884"/>
      <c r="F276" s="884"/>
      <c r="G276" s="884"/>
      <c r="H276" s="884"/>
    </row>
    <row r="277" spans="2:8">
      <c r="B277" s="890"/>
      <c r="C277" s="884"/>
      <c r="D277" s="884"/>
      <c r="E277" s="884"/>
      <c r="F277" s="884"/>
      <c r="G277" s="884"/>
      <c r="H277" s="884"/>
    </row>
    <row r="278" spans="2:8">
      <c r="B278" s="890"/>
      <c r="C278" s="884"/>
      <c r="D278" s="884"/>
      <c r="E278" s="884"/>
      <c r="F278" s="884"/>
      <c r="G278" s="884"/>
      <c r="H278" s="884"/>
    </row>
    <row r="279" spans="2:8">
      <c r="B279" s="890"/>
      <c r="C279" s="884"/>
      <c r="D279" s="884"/>
      <c r="E279" s="884"/>
      <c r="F279" s="884"/>
      <c r="G279" s="884"/>
      <c r="H279" s="884"/>
    </row>
    <row r="280" spans="2:8">
      <c r="B280" s="890"/>
      <c r="C280" s="884"/>
      <c r="D280" s="884"/>
      <c r="E280" s="884"/>
      <c r="F280" s="884"/>
      <c r="G280" s="884"/>
      <c r="H280" s="884"/>
    </row>
    <row r="281" spans="2:8">
      <c r="B281" s="890"/>
      <c r="C281" s="884"/>
      <c r="D281" s="884"/>
      <c r="E281" s="884"/>
      <c r="F281" s="884"/>
      <c r="G281" s="884"/>
      <c r="H281" s="884"/>
    </row>
    <row r="282" spans="2:8">
      <c r="B282" s="890"/>
      <c r="C282" s="884"/>
      <c r="D282" s="884"/>
      <c r="E282" s="884"/>
      <c r="F282" s="884"/>
      <c r="G282" s="884"/>
      <c r="H282" s="884"/>
    </row>
    <row r="283" spans="2:8">
      <c r="B283" s="890"/>
      <c r="C283" s="884"/>
      <c r="D283" s="884"/>
      <c r="E283" s="884"/>
      <c r="F283" s="884"/>
      <c r="G283" s="884"/>
      <c r="H283" s="884"/>
    </row>
    <row r="284" spans="2:8">
      <c r="B284" s="890"/>
      <c r="C284" s="884"/>
      <c r="D284" s="884"/>
      <c r="E284" s="884"/>
      <c r="F284" s="884"/>
      <c r="G284" s="884"/>
      <c r="H284" s="884"/>
    </row>
    <row r="285" spans="2:8">
      <c r="B285" s="890"/>
      <c r="C285" s="884"/>
      <c r="D285" s="884"/>
      <c r="E285" s="884"/>
      <c r="F285" s="884"/>
      <c r="G285" s="884"/>
      <c r="H285" s="884"/>
    </row>
    <row r="286" spans="2:8">
      <c r="B286" s="890"/>
      <c r="C286" s="884"/>
      <c r="D286" s="884"/>
      <c r="E286" s="884"/>
      <c r="F286" s="884"/>
      <c r="G286" s="884"/>
      <c r="H286" s="884"/>
    </row>
    <row r="287" spans="2:8">
      <c r="B287" s="890"/>
      <c r="C287" s="884"/>
      <c r="D287" s="884"/>
      <c r="E287" s="884"/>
      <c r="F287" s="884"/>
      <c r="G287" s="884"/>
      <c r="H287" s="884"/>
    </row>
    <row r="288" spans="2:8">
      <c r="B288" s="890"/>
      <c r="C288" s="884"/>
      <c r="D288" s="884"/>
      <c r="E288" s="884"/>
      <c r="F288" s="884"/>
      <c r="G288" s="884"/>
      <c r="H288" s="884"/>
    </row>
    <row r="289" spans="2:8">
      <c r="B289" s="890"/>
      <c r="C289" s="884"/>
      <c r="D289" s="884"/>
      <c r="E289" s="884"/>
      <c r="F289" s="884"/>
      <c r="G289" s="884"/>
      <c r="H289" s="884"/>
    </row>
    <row r="290" spans="2:8">
      <c r="B290" s="890"/>
      <c r="C290" s="884"/>
      <c r="D290" s="884"/>
      <c r="E290" s="884"/>
      <c r="F290" s="884"/>
      <c r="G290" s="884"/>
      <c r="H290" s="884"/>
    </row>
    <row r="291" spans="2:8">
      <c r="B291" s="890"/>
      <c r="C291" s="884"/>
      <c r="D291" s="884"/>
      <c r="E291" s="884"/>
      <c r="F291" s="884"/>
      <c r="G291" s="884"/>
      <c r="H291" s="884"/>
    </row>
    <row r="292" spans="2:8">
      <c r="B292" s="890"/>
      <c r="C292" s="884"/>
      <c r="D292" s="884"/>
      <c r="E292" s="884"/>
      <c r="F292" s="884"/>
      <c r="G292" s="884"/>
      <c r="H292" s="884"/>
    </row>
    <row r="293" spans="2:8">
      <c r="B293" s="890"/>
      <c r="C293" s="884"/>
      <c r="D293" s="884"/>
      <c r="E293" s="884"/>
      <c r="F293" s="884"/>
      <c r="G293" s="884"/>
      <c r="H293" s="884"/>
    </row>
    <row r="294" spans="2:8">
      <c r="B294" s="890"/>
      <c r="C294" s="884"/>
      <c r="D294" s="884"/>
      <c r="E294" s="884"/>
      <c r="F294" s="884"/>
      <c r="G294" s="884"/>
      <c r="H294" s="884"/>
    </row>
    <row r="295" spans="2:8">
      <c r="B295" s="890"/>
      <c r="C295" s="884"/>
      <c r="D295" s="884"/>
      <c r="E295" s="884"/>
      <c r="F295" s="884"/>
      <c r="G295" s="884"/>
      <c r="H295" s="884"/>
    </row>
    <row r="296" spans="2:8">
      <c r="B296" s="890"/>
      <c r="C296" s="884"/>
      <c r="D296" s="884"/>
      <c r="E296" s="884"/>
      <c r="F296" s="884"/>
      <c r="G296" s="884"/>
      <c r="H296" s="884"/>
    </row>
    <row r="297" spans="2:8">
      <c r="B297" s="890"/>
      <c r="C297" s="884"/>
      <c r="D297" s="884"/>
      <c r="E297" s="884"/>
      <c r="F297" s="884"/>
      <c r="G297" s="884"/>
      <c r="H297" s="884"/>
    </row>
    <row r="298" spans="2:8">
      <c r="B298" s="890"/>
      <c r="C298" s="884"/>
      <c r="D298" s="884"/>
      <c r="E298" s="884"/>
      <c r="F298" s="884"/>
      <c r="G298" s="884"/>
      <c r="H298" s="884"/>
    </row>
    <row r="299" spans="2:8">
      <c r="B299" s="890"/>
      <c r="C299" s="884"/>
      <c r="D299" s="884"/>
      <c r="E299" s="884"/>
      <c r="F299" s="884"/>
      <c r="G299" s="884"/>
      <c r="H299" s="884"/>
    </row>
    <row r="300" spans="2:8">
      <c r="B300" s="890"/>
      <c r="C300" s="884"/>
      <c r="D300" s="884"/>
      <c r="E300" s="884"/>
      <c r="F300" s="884"/>
      <c r="G300" s="884"/>
      <c r="H300" s="884"/>
    </row>
    <row r="301" spans="2:8">
      <c r="B301" s="890"/>
      <c r="C301" s="884"/>
      <c r="D301" s="884"/>
      <c r="E301" s="884"/>
      <c r="F301" s="884"/>
      <c r="G301" s="884"/>
      <c r="H301" s="884"/>
    </row>
    <row r="302" spans="2:8">
      <c r="B302" s="890"/>
      <c r="C302" s="884"/>
      <c r="D302" s="884"/>
      <c r="E302" s="884"/>
      <c r="F302" s="884"/>
      <c r="G302" s="884"/>
      <c r="H302" s="884"/>
    </row>
    <row r="303" spans="2:8">
      <c r="B303" s="890"/>
      <c r="C303" s="884"/>
      <c r="D303" s="884"/>
      <c r="E303" s="884"/>
      <c r="F303" s="884"/>
      <c r="G303" s="884"/>
      <c r="H303" s="884"/>
    </row>
    <row r="304" spans="2:8">
      <c r="B304" s="890"/>
      <c r="C304" s="884"/>
      <c r="D304" s="884"/>
      <c r="E304" s="884"/>
      <c r="F304" s="884"/>
      <c r="G304" s="884"/>
      <c r="H304" s="884"/>
    </row>
    <row r="305" spans="2:8">
      <c r="B305" s="890"/>
      <c r="C305" s="884"/>
      <c r="D305" s="884"/>
      <c r="E305" s="884"/>
      <c r="F305" s="884"/>
      <c r="G305" s="884"/>
      <c r="H305" s="884"/>
    </row>
    <row r="306" spans="2:8">
      <c r="B306" s="890"/>
      <c r="C306" s="884"/>
      <c r="D306" s="884"/>
      <c r="E306" s="884"/>
      <c r="F306" s="884"/>
      <c r="G306" s="884"/>
      <c r="H306" s="884"/>
    </row>
    <row r="307" spans="2:8">
      <c r="B307" s="890"/>
      <c r="C307" s="884"/>
      <c r="D307" s="884"/>
      <c r="E307" s="884"/>
      <c r="F307" s="884"/>
      <c r="G307" s="884"/>
      <c r="H307" s="884"/>
    </row>
    <row r="308" spans="2:8">
      <c r="B308" s="890"/>
      <c r="C308" s="884"/>
      <c r="D308" s="884"/>
      <c r="E308" s="884"/>
      <c r="F308" s="884"/>
      <c r="G308" s="884"/>
      <c r="H308" s="884"/>
    </row>
    <row r="309" spans="2:8">
      <c r="B309" s="890"/>
      <c r="C309" s="884"/>
      <c r="D309" s="884"/>
      <c r="E309" s="884"/>
      <c r="F309" s="884"/>
      <c r="G309" s="884"/>
      <c r="H309" s="884"/>
    </row>
    <row r="310" spans="2:8">
      <c r="B310" s="890"/>
      <c r="C310" s="884"/>
      <c r="D310" s="884"/>
      <c r="E310" s="884"/>
      <c r="F310" s="884"/>
      <c r="G310" s="884"/>
      <c r="H310" s="884"/>
    </row>
    <row r="311" spans="2:8">
      <c r="B311" s="890"/>
      <c r="C311" s="884"/>
      <c r="D311" s="884"/>
      <c r="E311" s="884"/>
      <c r="F311" s="884"/>
      <c r="G311" s="884"/>
      <c r="H311" s="884"/>
    </row>
    <row r="312" spans="2:8">
      <c r="B312" s="890"/>
      <c r="C312" s="884"/>
      <c r="D312" s="884"/>
      <c r="E312" s="884"/>
      <c r="F312" s="884"/>
      <c r="G312" s="884"/>
      <c r="H312" s="884"/>
    </row>
    <row r="313" spans="2:8">
      <c r="B313" s="890"/>
      <c r="C313" s="884"/>
      <c r="D313" s="884"/>
      <c r="E313" s="884"/>
      <c r="F313" s="884"/>
      <c r="G313" s="884"/>
      <c r="H313" s="884"/>
    </row>
    <row r="314" spans="2:8">
      <c r="B314" s="890"/>
      <c r="C314" s="884"/>
      <c r="D314" s="884"/>
      <c r="E314" s="884"/>
      <c r="F314" s="884"/>
      <c r="G314" s="884"/>
      <c r="H314" s="884"/>
    </row>
    <row r="315" spans="2:8">
      <c r="B315" s="890"/>
      <c r="C315" s="884"/>
      <c r="D315" s="884"/>
      <c r="E315" s="884"/>
      <c r="F315" s="884"/>
      <c r="G315" s="884"/>
      <c r="H315" s="884"/>
    </row>
    <row r="316" spans="2:8">
      <c r="B316" s="890"/>
      <c r="C316" s="884"/>
      <c r="D316" s="884"/>
      <c r="E316" s="884"/>
      <c r="F316" s="884"/>
      <c r="G316" s="884"/>
      <c r="H316" s="884"/>
    </row>
    <row r="317" spans="2:8">
      <c r="B317" s="890"/>
      <c r="C317" s="884"/>
      <c r="D317" s="884"/>
      <c r="E317" s="884"/>
      <c r="F317" s="884"/>
      <c r="G317" s="884"/>
      <c r="H317" s="884"/>
    </row>
    <row r="318" spans="2:8">
      <c r="B318" s="890"/>
      <c r="C318" s="884"/>
      <c r="D318" s="884"/>
      <c r="E318" s="884"/>
      <c r="F318" s="884"/>
      <c r="G318" s="884"/>
      <c r="H318" s="884"/>
    </row>
    <row r="319" spans="2:8">
      <c r="B319" s="890"/>
      <c r="C319" s="884"/>
      <c r="D319" s="884"/>
      <c r="E319" s="884"/>
      <c r="F319" s="884"/>
      <c r="G319" s="884"/>
      <c r="H319" s="884"/>
    </row>
    <row r="320" spans="2:8">
      <c r="B320" s="890"/>
      <c r="C320" s="884"/>
      <c r="D320" s="884"/>
      <c r="E320" s="884"/>
      <c r="F320" s="884"/>
      <c r="G320" s="884"/>
      <c r="H320" s="884"/>
    </row>
    <row r="321" spans="2:8">
      <c r="B321" s="890"/>
      <c r="C321" s="884"/>
      <c r="D321" s="884"/>
      <c r="E321" s="884"/>
      <c r="F321" s="884"/>
      <c r="G321" s="884"/>
      <c r="H321" s="884"/>
    </row>
    <row r="322" spans="2:8">
      <c r="B322" s="890"/>
      <c r="C322" s="884"/>
      <c r="D322" s="884"/>
      <c r="E322" s="884"/>
      <c r="F322" s="884"/>
      <c r="G322" s="884"/>
      <c r="H322" s="884"/>
    </row>
    <row r="323" spans="2:8">
      <c r="B323" s="890"/>
      <c r="C323" s="884"/>
      <c r="D323" s="884"/>
      <c r="E323" s="884"/>
      <c r="F323" s="884"/>
      <c r="G323" s="884"/>
      <c r="H323" s="884"/>
    </row>
    <row r="324" spans="2:8">
      <c r="B324" s="890"/>
      <c r="C324" s="884"/>
      <c r="D324" s="884"/>
      <c r="E324" s="884"/>
      <c r="F324" s="884"/>
      <c r="G324" s="884"/>
      <c r="H324" s="884"/>
    </row>
    <row r="325" spans="2:8">
      <c r="B325" s="890"/>
      <c r="C325" s="884"/>
      <c r="D325" s="884"/>
      <c r="E325" s="884"/>
      <c r="F325" s="884"/>
      <c r="G325" s="884"/>
      <c r="H325" s="884"/>
    </row>
    <row r="326" spans="2:8">
      <c r="B326" s="890"/>
      <c r="C326" s="884"/>
      <c r="D326" s="884"/>
      <c r="E326" s="884"/>
      <c r="F326" s="884"/>
      <c r="G326" s="884"/>
      <c r="H326" s="884"/>
    </row>
    <row r="327" spans="2:8">
      <c r="B327" s="890"/>
      <c r="C327" s="884"/>
      <c r="D327" s="884"/>
      <c r="E327" s="884"/>
      <c r="F327" s="884"/>
      <c r="G327" s="884"/>
      <c r="H327" s="884"/>
    </row>
    <row r="328" spans="2:8">
      <c r="B328" s="890"/>
      <c r="C328" s="884"/>
      <c r="D328" s="884"/>
      <c r="E328" s="884"/>
      <c r="F328" s="884"/>
      <c r="G328" s="884"/>
      <c r="H328" s="884"/>
    </row>
    <row r="329" spans="2:8">
      <c r="B329" s="890"/>
      <c r="C329" s="884"/>
      <c r="D329" s="884"/>
      <c r="E329" s="884"/>
      <c r="F329" s="884"/>
      <c r="G329" s="884"/>
      <c r="H329" s="884"/>
    </row>
    <row r="330" spans="2:8">
      <c r="B330" s="890"/>
      <c r="C330" s="884"/>
      <c r="D330" s="884"/>
      <c r="E330" s="884"/>
      <c r="F330" s="884"/>
      <c r="G330" s="884"/>
      <c r="H330" s="884"/>
    </row>
    <row r="331" spans="2:8">
      <c r="B331" s="890"/>
      <c r="C331" s="884"/>
      <c r="D331" s="884"/>
      <c r="E331" s="884"/>
      <c r="F331" s="884"/>
      <c r="G331" s="884"/>
      <c r="H331" s="884"/>
    </row>
    <row r="332" spans="2:8">
      <c r="B332" s="890"/>
      <c r="C332" s="884"/>
      <c r="D332" s="884"/>
      <c r="E332" s="884"/>
      <c r="F332" s="884"/>
      <c r="G332" s="884"/>
      <c r="H332" s="884"/>
    </row>
    <row r="333" spans="2:8">
      <c r="B333" s="890"/>
      <c r="C333" s="884"/>
      <c r="D333" s="884"/>
      <c r="E333" s="884"/>
      <c r="F333" s="884"/>
      <c r="G333" s="884"/>
      <c r="H333" s="884"/>
    </row>
    <row r="334" spans="2:8">
      <c r="B334" s="890"/>
      <c r="C334" s="884"/>
      <c r="D334" s="884"/>
      <c r="E334" s="884"/>
      <c r="F334" s="884"/>
      <c r="G334" s="884"/>
      <c r="H334" s="884"/>
    </row>
    <row r="335" spans="2:8">
      <c r="B335" s="890"/>
      <c r="C335" s="884"/>
      <c r="D335" s="884"/>
      <c r="E335" s="884"/>
      <c r="F335" s="884"/>
      <c r="G335" s="884"/>
      <c r="H335" s="884"/>
    </row>
    <row r="336" spans="2:8">
      <c r="B336" s="890"/>
      <c r="C336" s="884"/>
      <c r="D336" s="884"/>
      <c r="E336" s="884"/>
      <c r="F336" s="884"/>
      <c r="G336" s="884"/>
      <c r="H336" s="884"/>
    </row>
    <row r="337" spans="2:8">
      <c r="B337" s="890"/>
      <c r="C337" s="884"/>
      <c r="D337" s="884"/>
      <c r="E337" s="884"/>
      <c r="F337" s="884"/>
      <c r="G337" s="884"/>
      <c r="H337" s="884"/>
    </row>
    <row r="338" spans="2:8">
      <c r="B338" s="890"/>
      <c r="C338" s="884"/>
      <c r="D338" s="884"/>
      <c r="E338" s="884"/>
      <c r="F338" s="884"/>
      <c r="G338" s="884"/>
      <c r="H338" s="884"/>
    </row>
    <row r="339" spans="2:8">
      <c r="B339" s="890"/>
      <c r="C339" s="884"/>
      <c r="D339" s="884"/>
      <c r="E339" s="884"/>
      <c r="F339" s="884"/>
      <c r="G339" s="884"/>
      <c r="H339" s="884"/>
    </row>
    <row r="340" spans="2:8">
      <c r="B340" s="890"/>
      <c r="C340" s="884"/>
      <c r="D340" s="884"/>
      <c r="E340" s="884"/>
      <c r="F340" s="884"/>
      <c r="G340" s="884"/>
      <c r="H340" s="884"/>
    </row>
    <row r="341" spans="2:8">
      <c r="B341" s="890"/>
      <c r="C341" s="884"/>
      <c r="D341" s="884"/>
      <c r="E341" s="884"/>
      <c r="F341" s="884"/>
      <c r="G341" s="884"/>
      <c r="H341" s="884"/>
    </row>
    <row r="342" spans="2:8">
      <c r="B342" s="890"/>
      <c r="C342" s="884"/>
      <c r="D342" s="884"/>
      <c r="E342" s="884"/>
      <c r="F342" s="884"/>
      <c r="G342" s="884"/>
      <c r="H342" s="884"/>
    </row>
    <row r="343" spans="2:8">
      <c r="B343" s="890"/>
      <c r="C343" s="884"/>
      <c r="D343" s="884"/>
      <c r="E343" s="884"/>
      <c r="F343" s="884"/>
      <c r="G343" s="884"/>
      <c r="H343" s="884"/>
    </row>
    <row r="344" spans="2:8">
      <c r="B344" s="890"/>
      <c r="C344" s="884"/>
      <c r="D344" s="884"/>
      <c r="E344" s="884"/>
      <c r="F344" s="884"/>
      <c r="G344" s="884"/>
      <c r="H344" s="884"/>
    </row>
    <row r="345" spans="2:8">
      <c r="B345" s="890"/>
      <c r="C345" s="884"/>
      <c r="D345" s="884"/>
      <c r="E345" s="884"/>
      <c r="F345" s="884"/>
      <c r="G345" s="884"/>
      <c r="H345" s="884"/>
    </row>
    <row r="346" spans="2:8">
      <c r="B346" s="890"/>
      <c r="C346" s="884"/>
      <c r="D346" s="884"/>
      <c r="E346" s="884"/>
      <c r="F346" s="884"/>
      <c r="G346" s="884"/>
      <c r="H346" s="884"/>
    </row>
    <row r="347" spans="2:8">
      <c r="B347" s="890"/>
      <c r="C347" s="884"/>
      <c r="D347" s="884"/>
      <c r="E347" s="884"/>
      <c r="F347" s="884"/>
      <c r="G347" s="884"/>
      <c r="H347" s="884"/>
    </row>
    <row r="348" spans="2:8">
      <c r="B348" s="890"/>
      <c r="C348" s="884"/>
      <c r="D348" s="884"/>
      <c r="E348" s="884"/>
      <c r="F348" s="884"/>
      <c r="G348" s="884"/>
      <c r="H348" s="884"/>
    </row>
    <row r="349" spans="2:8">
      <c r="B349" s="890"/>
      <c r="C349" s="884"/>
      <c r="D349" s="884"/>
      <c r="E349" s="884"/>
      <c r="F349" s="884"/>
      <c r="G349" s="884"/>
      <c r="H349" s="884"/>
    </row>
    <row r="350" spans="2:8">
      <c r="B350" s="890"/>
      <c r="C350" s="884"/>
      <c r="D350" s="884"/>
      <c r="E350" s="884"/>
      <c r="F350" s="884"/>
      <c r="G350" s="884"/>
      <c r="H350" s="884"/>
    </row>
    <row r="351" spans="2:8">
      <c r="B351" s="890"/>
      <c r="C351" s="884"/>
      <c r="D351" s="884"/>
      <c r="E351" s="884"/>
      <c r="F351" s="884"/>
      <c r="G351" s="884"/>
      <c r="H351" s="884"/>
    </row>
    <row r="352" spans="2:8">
      <c r="B352" s="890"/>
      <c r="C352" s="884"/>
      <c r="D352" s="884"/>
      <c r="E352" s="884"/>
      <c r="F352" s="884"/>
      <c r="G352" s="884"/>
      <c r="H352" s="884"/>
    </row>
    <row r="353" spans="2:8">
      <c r="B353" s="890"/>
      <c r="C353" s="884"/>
      <c r="D353" s="884"/>
      <c r="E353" s="884"/>
      <c r="F353" s="884"/>
      <c r="G353" s="884"/>
      <c r="H353" s="884"/>
    </row>
    <row r="354" spans="2:8">
      <c r="B354" s="890"/>
      <c r="C354" s="884"/>
      <c r="D354" s="884"/>
      <c r="E354" s="884"/>
      <c r="F354" s="884"/>
      <c r="G354" s="884"/>
      <c r="H354" s="884"/>
    </row>
    <row r="355" spans="2:8">
      <c r="B355" s="890"/>
      <c r="C355" s="884"/>
      <c r="D355" s="884"/>
      <c r="E355" s="884"/>
      <c r="F355" s="884"/>
      <c r="G355" s="884"/>
      <c r="H355" s="884"/>
    </row>
    <row r="356" spans="2:8">
      <c r="B356" s="890"/>
      <c r="C356" s="884"/>
      <c r="D356" s="884"/>
      <c r="E356" s="884"/>
      <c r="F356" s="884"/>
      <c r="G356" s="884"/>
      <c r="H356" s="884"/>
    </row>
    <row r="357" spans="2:8">
      <c r="B357" s="890"/>
      <c r="C357" s="884"/>
      <c r="D357" s="884"/>
      <c r="E357" s="884"/>
      <c r="F357" s="884"/>
      <c r="G357" s="884"/>
      <c r="H357" s="884"/>
    </row>
    <row r="358" spans="2:8">
      <c r="B358" s="890"/>
      <c r="C358" s="884"/>
      <c r="D358" s="884"/>
      <c r="E358" s="884"/>
      <c r="F358" s="884"/>
      <c r="G358" s="884"/>
      <c r="H358" s="884"/>
    </row>
    <row r="359" spans="2:8">
      <c r="B359" s="890"/>
      <c r="C359" s="884"/>
      <c r="D359" s="884"/>
      <c r="E359" s="884"/>
      <c r="F359" s="884"/>
      <c r="G359" s="884"/>
      <c r="H359" s="884"/>
    </row>
    <row r="360" spans="2:8">
      <c r="B360" s="890"/>
      <c r="C360" s="884"/>
      <c r="D360" s="884"/>
      <c r="E360" s="884"/>
      <c r="F360" s="884"/>
      <c r="G360" s="884"/>
      <c r="H360" s="884"/>
    </row>
    <row r="361" spans="2:8">
      <c r="B361" s="890"/>
      <c r="C361" s="884"/>
      <c r="D361" s="884"/>
      <c r="E361" s="884"/>
      <c r="F361" s="884"/>
      <c r="G361" s="884"/>
      <c r="H361" s="884"/>
    </row>
    <row r="362" spans="2:8">
      <c r="B362" s="890"/>
      <c r="C362" s="884"/>
      <c r="D362" s="884"/>
      <c r="E362" s="884"/>
      <c r="F362" s="884"/>
      <c r="G362" s="884"/>
      <c r="H362" s="884"/>
    </row>
    <row r="363" spans="2:8">
      <c r="B363" s="890"/>
      <c r="C363" s="884"/>
      <c r="D363" s="884"/>
      <c r="E363" s="884"/>
      <c r="F363" s="884"/>
      <c r="G363" s="884"/>
      <c r="H363" s="884"/>
    </row>
    <row r="364" spans="2:8">
      <c r="B364" s="890"/>
      <c r="C364" s="884"/>
      <c r="D364" s="884"/>
      <c r="E364" s="884"/>
      <c r="F364" s="884"/>
      <c r="G364" s="884"/>
      <c r="H364" s="884"/>
    </row>
    <row r="365" spans="2:8">
      <c r="B365" s="890"/>
      <c r="C365" s="884"/>
      <c r="D365" s="884"/>
      <c r="E365" s="884"/>
      <c r="F365" s="884"/>
      <c r="G365" s="884"/>
      <c r="H365" s="884"/>
    </row>
    <row r="366" spans="2:8">
      <c r="B366" s="890"/>
      <c r="C366" s="884"/>
      <c r="D366" s="884"/>
      <c r="E366" s="884"/>
      <c r="F366" s="884"/>
      <c r="G366" s="884"/>
      <c r="H366" s="884"/>
    </row>
    <row r="367" spans="2:8">
      <c r="B367" s="890"/>
      <c r="C367" s="884"/>
      <c r="D367" s="884"/>
      <c r="E367" s="884"/>
      <c r="F367" s="884"/>
      <c r="G367" s="884"/>
      <c r="H367" s="884"/>
    </row>
    <row r="368" spans="2:8">
      <c r="B368" s="890"/>
      <c r="C368" s="884"/>
      <c r="D368" s="884"/>
      <c r="E368" s="884"/>
      <c r="F368" s="884"/>
      <c r="G368" s="884"/>
      <c r="H368" s="884"/>
    </row>
    <row r="369" spans="2:8">
      <c r="B369" s="890"/>
      <c r="C369" s="884"/>
      <c r="D369" s="884"/>
      <c r="E369" s="884"/>
      <c r="F369" s="884"/>
      <c r="G369" s="884"/>
      <c r="H369" s="884"/>
    </row>
    <row r="370" spans="2:8">
      <c r="B370" s="890"/>
      <c r="C370" s="884"/>
      <c r="D370" s="884"/>
      <c r="E370" s="884"/>
      <c r="F370" s="884"/>
      <c r="G370" s="884"/>
      <c r="H370" s="884"/>
    </row>
    <row r="371" spans="2:8">
      <c r="B371" s="890"/>
      <c r="C371" s="884"/>
      <c r="D371" s="884"/>
      <c r="E371" s="884"/>
      <c r="F371" s="884"/>
      <c r="G371" s="884"/>
      <c r="H371" s="884"/>
    </row>
    <row r="372" spans="2:8">
      <c r="B372" s="890"/>
      <c r="C372" s="884"/>
      <c r="D372" s="884"/>
      <c r="E372" s="884"/>
      <c r="F372" s="884"/>
      <c r="G372" s="884"/>
      <c r="H372" s="884"/>
    </row>
    <row r="373" spans="2:8">
      <c r="B373" s="890"/>
      <c r="C373" s="884"/>
      <c r="D373" s="884"/>
      <c r="E373" s="884"/>
      <c r="F373" s="884"/>
      <c r="G373" s="884"/>
      <c r="H373" s="884"/>
    </row>
    <row r="374" spans="2:8">
      <c r="B374" s="890"/>
      <c r="C374" s="884"/>
      <c r="D374" s="884"/>
      <c r="E374" s="884"/>
      <c r="F374" s="884"/>
      <c r="G374" s="884"/>
      <c r="H374" s="884"/>
    </row>
    <row r="375" spans="2:8">
      <c r="B375" s="890"/>
      <c r="C375" s="884"/>
      <c r="D375" s="884"/>
      <c r="E375" s="884"/>
      <c r="F375" s="884"/>
      <c r="G375" s="884"/>
      <c r="H375" s="884"/>
    </row>
    <row r="376" spans="2:8">
      <c r="B376" s="890"/>
      <c r="C376" s="884"/>
      <c r="D376" s="884"/>
      <c r="E376" s="884"/>
      <c r="F376" s="884"/>
      <c r="G376" s="884"/>
      <c r="H376" s="884"/>
    </row>
    <row r="377" spans="2:8">
      <c r="B377" s="890"/>
      <c r="C377" s="884"/>
      <c r="D377" s="884"/>
      <c r="E377" s="884"/>
      <c r="F377" s="884"/>
      <c r="G377" s="884"/>
      <c r="H377" s="884"/>
    </row>
    <row r="378" spans="2:8">
      <c r="B378" s="890"/>
      <c r="C378" s="884"/>
      <c r="D378" s="884"/>
      <c r="E378" s="884"/>
      <c r="F378" s="884"/>
      <c r="G378" s="884"/>
      <c r="H378" s="884"/>
    </row>
    <row r="379" spans="2:8">
      <c r="B379" s="890"/>
      <c r="C379" s="884"/>
      <c r="D379" s="884"/>
      <c r="E379" s="884"/>
      <c r="F379" s="884"/>
      <c r="G379" s="884"/>
      <c r="H379" s="884"/>
    </row>
    <row r="380" spans="2:8">
      <c r="B380" s="890"/>
      <c r="C380" s="884"/>
      <c r="D380" s="884"/>
      <c r="E380" s="884"/>
      <c r="F380" s="884"/>
      <c r="G380" s="884"/>
      <c r="H380" s="884"/>
    </row>
    <row r="381" spans="2:8">
      <c r="B381" s="890"/>
      <c r="C381" s="884"/>
      <c r="D381" s="884"/>
      <c r="E381" s="884"/>
      <c r="F381" s="884"/>
      <c r="G381" s="884"/>
      <c r="H381" s="884"/>
    </row>
    <row r="382" spans="2:8">
      <c r="B382" s="890"/>
      <c r="C382" s="884"/>
      <c r="D382" s="884"/>
      <c r="E382" s="884"/>
      <c r="F382" s="884"/>
      <c r="G382" s="884"/>
      <c r="H382" s="884"/>
    </row>
    <row r="383" spans="2:8">
      <c r="B383" s="890"/>
      <c r="C383" s="884"/>
      <c r="D383" s="884"/>
      <c r="E383" s="884"/>
      <c r="F383" s="884"/>
      <c r="G383" s="884"/>
      <c r="H383" s="884"/>
    </row>
    <row r="384" spans="2:8">
      <c r="B384" s="890"/>
      <c r="C384" s="884"/>
      <c r="D384" s="884"/>
      <c r="E384" s="884"/>
      <c r="F384" s="884"/>
      <c r="G384" s="884"/>
      <c r="H384" s="884"/>
    </row>
    <row r="385" spans="2:8">
      <c r="B385" s="890"/>
      <c r="C385" s="884"/>
      <c r="D385" s="884"/>
      <c r="E385" s="884"/>
      <c r="F385" s="884"/>
      <c r="G385" s="884"/>
      <c r="H385" s="884"/>
    </row>
    <row r="386" spans="2:8">
      <c r="B386" s="890"/>
      <c r="C386" s="884"/>
      <c r="D386" s="884"/>
      <c r="E386" s="884"/>
      <c r="F386" s="884"/>
      <c r="G386" s="884"/>
      <c r="H386" s="884"/>
    </row>
    <row r="387" spans="2:8">
      <c r="B387" s="890"/>
      <c r="C387" s="884"/>
      <c r="D387" s="884"/>
      <c r="E387" s="884"/>
      <c r="F387" s="884"/>
      <c r="G387" s="884"/>
      <c r="H387" s="884"/>
    </row>
    <row r="388" spans="2:8">
      <c r="B388" s="890"/>
      <c r="C388" s="884"/>
      <c r="D388" s="884"/>
      <c r="E388" s="884"/>
      <c r="F388" s="884"/>
      <c r="G388" s="884"/>
      <c r="H388" s="884"/>
    </row>
    <row r="389" spans="2:8">
      <c r="B389" s="890"/>
      <c r="C389" s="884"/>
      <c r="D389" s="884"/>
      <c r="E389" s="884"/>
      <c r="F389" s="884"/>
      <c r="G389" s="884"/>
      <c r="H389" s="884"/>
    </row>
    <row r="390" spans="2:8">
      <c r="B390" s="890"/>
      <c r="C390" s="884"/>
      <c r="D390" s="884"/>
      <c r="E390" s="884"/>
      <c r="F390" s="884"/>
      <c r="G390" s="884"/>
      <c r="H390" s="884"/>
    </row>
    <row r="391" spans="2:8">
      <c r="B391" s="890"/>
      <c r="C391" s="884"/>
      <c r="D391" s="884"/>
      <c r="E391" s="884"/>
      <c r="F391" s="884"/>
      <c r="G391" s="884"/>
      <c r="H391" s="884"/>
    </row>
    <row r="392" spans="2:8">
      <c r="B392" s="890"/>
      <c r="C392" s="884"/>
      <c r="D392" s="884"/>
      <c r="E392" s="884"/>
      <c r="F392" s="884"/>
      <c r="G392" s="884"/>
      <c r="H392" s="884"/>
    </row>
    <row r="393" spans="2:8">
      <c r="B393" s="890"/>
      <c r="C393" s="884"/>
      <c r="D393" s="884"/>
      <c r="E393" s="884"/>
      <c r="F393" s="884"/>
      <c r="G393" s="884"/>
      <c r="H393" s="884"/>
    </row>
    <row r="394" spans="2:8">
      <c r="B394" s="890"/>
      <c r="C394" s="884"/>
      <c r="D394" s="884"/>
      <c r="E394" s="884"/>
      <c r="F394" s="884"/>
      <c r="G394" s="884"/>
      <c r="H394" s="884"/>
    </row>
    <row r="395" spans="2:8">
      <c r="B395" s="890"/>
      <c r="C395" s="884"/>
      <c r="D395" s="884"/>
      <c r="E395" s="884"/>
      <c r="F395" s="884"/>
      <c r="G395" s="884"/>
      <c r="H395" s="884"/>
    </row>
    <row r="396" spans="2:8">
      <c r="B396" s="890"/>
      <c r="C396" s="884"/>
      <c r="D396" s="884"/>
      <c r="E396" s="884"/>
      <c r="F396" s="884"/>
      <c r="G396" s="884"/>
      <c r="H396" s="884"/>
    </row>
    <row r="397" spans="2:8">
      <c r="B397" s="890"/>
      <c r="C397" s="884"/>
      <c r="D397" s="884"/>
      <c r="E397" s="884"/>
      <c r="F397" s="884"/>
      <c r="G397" s="884"/>
      <c r="H397" s="884"/>
    </row>
    <row r="398" spans="2:8">
      <c r="B398" s="890"/>
      <c r="C398" s="884"/>
      <c r="D398" s="884"/>
      <c r="E398" s="884"/>
      <c r="F398" s="884"/>
      <c r="G398" s="884"/>
      <c r="H398" s="884"/>
    </row>
    <row r="399" spans="2:8">
      <c r="B399" s="890"/>
      <c r="C399" s="884"/>
      <c r="D399" s="884"/>
      <c r="E399" s="884"/>
      <c r="F399" s="884"/>
      <c r="G399" s="884"/>
      <c r="H399" s="884"/>
    </row>
    <row r="400" spans="2:8">
      <c r="B400" s="890"/>
      <c r="C400" s="884"/>
      <c r="D400" s="884"/>
      <c r="E400" s="884"/>
      <c r="F400" s="884"/>
      <c r="G400" s="884"/>
      <c r="H400" s="884"/>
    </row>
    <row r="401" spans="2:8">
      <c r="B401" s="890"/>
      <c r="C401" s="884"/>
      <c r="D401" s="884"/>
      <c r="E401" s="884"/>
      <c r="F401" s="884"/>
      <c r="G401" s="884"/>
      <c r="H401" s="884"/>
    </row>
    <row r="402" spans="2:8">
      <c r="B402" s="890"/>
      <c r="C402" s="884"/>
      <c r="D402" s="884"/>
      <c r="E402" s="884"/>
      <c r="F402" s="884"/>
      <c r="G402" s="884"/>
      <c r="H402" s="884"/>
    </row>
    <row r="403" spans="2:8">
      <c r="B403" s="890"/>
      <c r="C403" s="884"/>
      <c r="D403" s="884"/>
      <c r="E403" s="884"/>
      <c r="F403" s="884"/>
      <c r="G403" s="884"/>
      <c r="H403" s="884"/>
    </row>
    <row r="404" spans="2:8">
      <c r="B404" s="890"/>
      <c r="C404" s="884"/>
      <c r="D404" s="884"/>
      <c r="E404" s="884"/>
      <c r="F404" s="884"/>
      <c r="G404" s="884"/>
      <c r="H404" s="884"/>
    </row>
    <row r="405" spans="2:8">
      <c r="B405" s="890"/>
      <c r="C405" s="884"/>
      <c r="D405" s="884"/>
      <c r="E405" s="884"/>
      <c r="F405" s="884"/>
      <c r="G405" s="884"/>
      <c r="H405" s="884"/>
    </row>
    <row r="406" spans="2:8">
      <c r="B406" s="890"/>
      <c r="C406" s="884"/>
      <c r="D406" s="884"/>
      <c r="E406" s="884"/>
      <c r="F406" s="884"/>
      <c r="G406" s="884"/>
      <c r="H406" s="884"/>
    </row>
    <row r="407" spans="2:8">
      <c r="B407" s="890"/>
      <c r="C407" s="884"/>
      <c r="D407" s="884"/>
      <c r="E407" s="884"/>
      <c r="F407" s="884"/>
      <c r="G407" s="884"/>
      <c r="H407" s="884"/>
    </row>
    <row r="408" spans="2:8">
      <c r="B408" s="890"/>
      <c r="C408" s="884"/>
      <c r="D408" s="884"/>
      <c r="E408" s="884"/>
      <c r="F408" s="884"/>
      <c r="G408" s="884"/>
      <c r="H408" s="884"/>
    </row>
    <row r="409" spans="2:8">
      <c r="B409" s="890"/>
      <c r="C409" s="884"/>
      <c r="D409" s="884"/>
      <c r="E409" s="884"/>
      <c r="F409" s="884"/>
      <c r="G409" s="884"/>
      <c r="H409" s="884"/>
    </row>
    <row r="410" spans="2:8">
      <c r="B410" s="890"/>
      <c r="C410" s="884"/>
      <c r="D410" s="884"/>
      <c r="E410" s="884"/>
      <c r="F410" s="884"/>
      <c r="G410" s="884"/>
      <c r="H410" s="884"/>
    </row>
    <row r="411" spans="2:8">
      <c r="B411" s="890"/>
      <c r="C411" s="884"/>
      <c r="D411" s="884"/>
      <c r="E411" s="884"/>
      <c r="F411" s="884"/>
      <c r="G411" s="884"/>
      <c r="H411" s="884"/>
    </row>
    <row r="412" spans="2:8">
      <c r="B412" s="890"/>
      <c r="C412" s="884"/>
      <c r="D412" s="884"/>
      <c r="E412" s="884"/>
      <c r="F412" s="884"/>
      <c r="G412" s="884"/>
      <c r="H412" s="884"/>
    </row>
    <row r="413" spans="2:8">
      <c r="B413" s="890"/>
      <c r="C413" s="884"/>
      <c r="D413" s="884"/>
      <c r="E413" s="884"/>
      <c r="F413" s="884"/>
      <c r="G413" s="884"/>
      <c r="H413" s="884"/>
    </row>
    <row r="414" spans="2:8">
      <c r="B414" s="890"/>
      <c r="C414" s="884"/>
      <c r="D414" s="884"/>
      <c r="E414" s="884"/>
      <c r="F414" s="884"/>
      <c r="G414" s="884"/>
      <c r="H414" s="884"/>
    </row>
    <row r="415" spans="2:8">
      <c r="B415" s="890"/>
      <c r="C415" s="884"/>
      <c r="D415" s="884"/>
      <c r="E415" s="884"/>
      <c r="F415" s="884"/>
      <c r="G415" s="884"/>
      <c r="H415" s="884"/>
    </row>
    <row r="416" spans="2:8">
      <c r="B416" s="890"/>
      <c r="C416" s="884"/>
      <c r="D416" s="884"/>
      <c r="E416" s="884"/>
      <c r="F416" s="884"/>
      <c r="G416" s="884"/>
      <c r="H416" s="884"/>
    </row>
    <row r="417" spans="2:8">
      <c r="B417" s="890"/>
      <c r="C417" s="884"/>
      <c r="D417" s="884"/>
      <c r="E417" s="884"/>
      <c r="F417" s="884"/>
      <c r="G417" s="884"/>
      <c r="H417" s="884"/>
    </row>
    <row r="418" spans="2:8">
      <c r="B418" s="890"/>
      <c r="C418" s="884"/>
      <c r="D418" s="884"/>
      <c r="E418" s="884"/>
      <c r="F418" s="884"/>
      <c r="G418" s="884"/>
      <c r="H418" s="884"/>
    </row>
    <row r="419" spans="2:8">
      <c r="B419" s="890"/>
      <c r="C419" s="884"/>
      <c r="D419" s="884"/>
      <c r="E419" s="884"/>
      <c r="F419" s="884"/>
      <c r="G419" s="884"/>
      <c r="H419" s="884"/>
    </row>
    <row r="420" spans="2:8">
      <c r="B420" s="890"/>
      <c r="C420" s="884"/>
      <c r="D420" s="884"/>
      <c r="E420" s="884"/>
      <c r="F420" s="884"/>
      <c r="G420" s="884"/>
      <c r="H420" s="884"/>
    </row>
    <row r="421" spans="2:8">
      <c r="B421" s="890"/>
      <c r="C421" s="884"/>
      <c r="D421" s="884"/>
      <c r="E421" s="884"/>
      <c r="F421" s="884"/>
      <c r="G421" s="884"/>
      <c r="H421" s="884"/>
    </row>
    <row r="422" spans="2:8">
      <c r="B422" s="890"/>
      <c r="C422" s="884"/>
      <c r="D422" s="884"/>
      <c r="E422" s="884"/>
      <c r="F422" s="884"/>
      <c r="G422" s="884"/>
      <c r="H422" s="884"/>
    </row>
    <row r="423" spans="2:8">
      <c r="B423" s="890"/>
      <c r="C423" s="884"/>
      <c r="D423" s="884"/>
      <c r="E423" s="884"/>
      <c r="F423" s="884"/>
      <c r="G423" s="884"/>
      <c r="H423" s="884"/>
    </row>
    <row r="424" spans="2:8">
      <c r="B424" s="890"/>
      <c r="C424" s="884"/>
      <c r="D424" s="884"/>
      <c r="E424" s="884"/>
      <c r="F424" s="884"/>
      <c r="G424" s="884"/>
      <c r="H424" s="884"/>
    </row>
    <row r="425" spans="2:8">
      <c r="B425" s="890"/>
      <c r="C425" s="884"/>
      <c r="D425" s="884"/>
      <c r="E425" s="884"/>
      <c r="F425" s="884"/>
      <c r="G425" s="884"/>
      <c r="H425" s="884"/>
    </row>
    <row r="426" spans="2:8">
      <c r="B426" s="890"/>
      <c r="C426" s="884"/>
      <c r="D426" s="884"/>
      <c r="E426" s="884"/>
      <c r="F426" s="884"/>
      <c r="G426" s="884"/>
      <c r="H426" s="884"/>
    </row>
    <row r="427" spans="2:8">
      <c r="B427" s="890"/>
      <c r="C427" s="884"/>
      <c r="D427" s="884"/>
      <c r="E427" s="884"/>
      <c r="F427" s="884"/>
      <c r="G427" s="884"/>
      <c r="H427" s="884"/>
    </row>
    <row r="428" spans="2:8">
      <c r="B428" s="890"/>
      <c r="C428" s="884"/>
      <c r="D428" s="884"/>
      <c r="E428" s="884"/>
      <c r="F428" s="884"/>
      <c r="G428" s="884"/>
      <c r="H428" s="884"/>
    </row>
    <row r="429" spans="2:8">
      <c r="B429" s="890"/>
      <c r="C429" s="884"/>
      <c r="D429" s="884"/>
      <c r="E429" s="884"/>
      <c r="F429" s="884"/>
      <c r="G429" s="884"/>
      <c r="H429" s="884"/>
    </row>
    <row r="430" spans="2:8">
      <c r="B430" s="890"/>
      <c r="C430" s="884"/>
      <c r="D430" s="884"/>
      <c r="E430" s="884"/>
      <c r="F430" s="884"/>
      <c r="G430" s="884"/>
      <c r="H430" s="884"/>
    </row>
    <row r="431" spans="2:8">
      <c r="B431" s="890"/>
      <c r="C431" s="884"/>
      <c r="D431" s="884"/>
      <c r="E431" s="884"/>
      <c r="F431" s="884"/>
      <c r="G431" s="884"/>
      <c r="H431" s="884"/>
    </row>
    <row r="432" spans="2:8">
      <c r="B432" s="890"/>
      <c r="C432" s="884"/>
      <c r="D432" s="884"/>
      <c r="E432" s="884"/>
      <c r="F432" s="884"/>
      <c r="G432" s="884"/>
      <c r="H432" s="884"/>
    </row>
    <row r="433" spans="2:8">
      <c r="B433" s="890"/>
      <c r="C433" s="884"/>
      <c r="D433" s="884"/>
      <c r="E433" s="884"/>
      <c r="F433" s="884"/>
      <c r="G433" s="884"/>
      <c r="H433" s="884"/>
    </row>
    <row r="434" spans="2:8">
      <c r="B434" s="890"/>
      <c r="C434" s="884"/>
      <c r="D434" s="884"/>
      <c r="E434" s="884"/>
      <c r="F434" s="884"/>
      <c r="G434" s="884"/>
      <c r="H434" s="884"/>
    </row>
    <row r="435" spans="2:8">
      <c r="B435" s="890"/>
      <c r="C435" s="884"/>
      <c r="D435" s="884"/>
      <c r="E435" s="884"/>
      <c r="F435" s="884"/>
      <c r="G435" s="884"/>
      <c r="H435" s="884"/>
    </row>
    <row r="436" spans="2:8">
      <c r="B436" s="890"/>
      <c r="C436" s="884"/>
      <c r="D436" s="884"/>
      <c r="E436" s="884"/>
      <c r="F436" s="884"/>
      <c r="G436" s="884"/>
      <c r="H436" s="884"/>
    </row>
    <row r="437" spans="2:8">
      <c r="B437" s="890"/>
      <c r="C437" s="884"/>
      <c r="D437" s="884"/>
      <c r="E437" s="884"/>
      <c r="F437" s="884"/>
      <c r="G437" s="884"/>
      <c r="H437" s="884"/>
    </row>
    <row r="438" spans="2:8">
      <c r="B438" s="890"/>
      <c r="C438" s="884"/>
      <c r="D438" s="884"/>
      <c r="E438" s="884"/>
      <c r="F438" s="884"/>
      <c r="G438" s="884"/>
      <c r="H438" s="884"/>
    </row>
    <row r="439" spans="2:8">
      <c r="B439" s="890"/>
      <c r="C439" s="884"/>
      <c r="D439" s="884"/>
      <c r="E439" s="884"/>
      <c r="F439" s="884"/>
      <c r="G439" s="884"/>
      <c r="H439" s="884"/>
    </row>
    <row r="440" spans="2:8">
      <c r="B440" s="890"/>
      <c r="C440" s="884"/>
      <c r="D440" s="884"/>
      <c r="E440" s="884"/>
      <c r="F440" s="884"/>
      <c r="G440" s="884"/>
      <c r="H440" s="884"/>
    </row>
    <row r="441" spans="2:8">
      <c r="B441" s="890"/>
      <c r="C441" s="884"/>
      <c r="D441" s="884"/>
      <c r="E441" s="884"/>
      <c r="F441" s="884"/>
      <c r="G441" s="884"/>
      <c r="H441" s="884"/>
    </row>
    <row r="442" spans="2:8">
      <c r="B442" s="890"/>
      <c r="C442" s="884"/>
      <c r="D442" s="884"/>
      <c r="E442" s="884"/>
      <c r="F442" s="884"/>
      <c r="G442" s="884"/>
      <c r="H442" s="884"/>
    </row>
    <row r="443" spans="2:8">
      <c r="B443" s="890"/>
      <c r="C443" s="884"/>
      <c r="D443" s="884"/>
      <c r="E443" s="884"/>
      <c r="F443" s="884"/>
      <c r="G443" s="884"/>
      <c r="H443" s="884"/>
    </row>
    <row r="444" spans="2:8">
      <c r="B444" s="890"/>
      <c r="C444" s="884"/>
      <c r="D444" s="884"/>
      <c r="E444" s="884"/>
      <c r="F444" s="884"/>
      <c r="G444" s="884"/>
      <c r="H444" s="884"/>
    </row>
    <row r="445" spans="2:8">
      <c r="B445" s="890"/>
      <c r="C445" s="884"/>
      <c r="D445" s="884"/>
      <c r="E445" s="884"/>
      <c r="F445" s="884"/>
      <c r="G445" s="884"/>
      <c r="H445" s="884"/>
    </row>
    <row r="446" spans="2:8">
      <c r="B446" s="890"/>
      <c r="C446" s="884"/>
      <c r="D446" s="884"/>
      <c r="E446" s="884"/>
      <c r="F446" s="884"/>
      <c r="G446" s="884"/>
      <c r="H446" s="884"/>
    </row>
    <row r="447" spans="2:8">
      <c r="B447" s="890"/>
      <c r="C447" s="884"/>
      <c r="D447" s="884"/>
      <c r="E447" s="884"/>
      <c r="F447" s="884"/>
      <c r="G447" s="884"/>
      <c r="H447" s="884"/>
    </row>
    <row r="448" spans="2:8">
      <c r="B448" s="890"/>
      <c r="C448" s="884"/>
      <c r="D448" s="884"/>
      <c r="E448" s="884"/>
      <c r="F448" s="884"/>
      <c r="G448" s="884"/>
      <c r="H448" s="884"/>
    </row>
    <row r="449" spans="2:8">
      <c r="B449" s="890"/>
      <c r="C449" s="884"/>
      <c r="D449" s="884"/>
      <c r="E449" s="884"/>
      <c r="F449" s="884"/>
      <c r="G449" s="884"/>
      <c r="H449" s="884"/>
    </row>
    <row r="450" spans="2:8">
      <c r="B450" s="890"/>
      <c r="C450" s="884"/>
      <c r="D450" s="884"/>
      <c r="E450" s="884"/>
      <c r="F450" s="884"/>
      <c r="G450" s="884"/>
      <c r="H450" s="884"/>
    </row>
    <row r="451" spans="2:8">
      <c r="B451" s="890"/>
      <c r="C451" s="884"/>
      <c r="D451" s="884"/>
      <c r="E451" s="884"/>
      <c r="F451" s="884"/>
      <c r="G451" s="884"/>
      <c r="H451" s="884"/>
    </row>
    <row r="452" spans="2:8">
      <c r="B452" s="890"/>
      <c r="C452" s="884"/>
      <c r="D452" s="884"/>
      <c r="E452" s="884"/>
      <c r="F452" s="884"/>
      <c r="G452" s="884"/>
      <c r="H452" s="884"/>
    </row>
    <row r="453" spans="2:8">
      <c r="B453" s="890"/>
      <c r="C453" s="884"/>
      <c r="D453" s="884"/>
      <c r="E453" s="884"/>
      <c r="F453" s="884"/>
      <c r="G453" s="884"/>
      <c r="H453" s="884"/>
    </row>
    <row r="454" spans="2:8">
      <c r="B454" s="890"/>
      <c r="C454" s="884"/>
      <c r="D454" s="884"/>
      <c r="E454" s="884"/>
      <c r="F454" s="884"/>
      <c r="G454" s="884"/>
      <c r="H454" s="884"/>
    </row>
    <row r="455" spans="2:8">
      <c r="B455" s="890"/>
      <c r="C455" s="884"/>
      <c r="D455" s="884"/>
      <c r="E455" s="884"/>
      <c r="F455" s="884"/>
      <c r="G455" s="884"/>
      <c r="H455" s="884"/>
    </row>
    <row r="456" spans="2:8">
      <c r="B456" s="890"/>
      <c r="C456" s="884"/>
      <c r="D456" s="884"/>
      <c r="E456" s="884"/>
      <c r="F456" s="884"/>
      <c r="G456" s="884"/>
      <c r="H456" s="884"/>
    </row>
    <row r="457" spans="2:8">
      <c r="B457" s="890"/>
      <c r="C457" s="884"/>
      <c r="D457" s="884"/>
      <c r="E457" s="884"/>
      <c r="F457" s="884"/>
      <c r="G457" s="884"/>
      <c r="H457" s="884"/>
    </row>
    <row r="458" spans="2:8">
      <c r="B458" s="890"/>
      <c r="C458" s="884"/>
      <c r="D458" s="884"/>
      <c r="E458" s="884"/>
      <c r="F458" s="884"/>
      <c r="G458" s="884"/>
      <c r="H458" s="884"/>
    </row>
    <row r="459" spans="2:8">
      <c r="B459" s="890"/>
      <c r="C459" s="884"/>
      <c r="D459" s="884"/>
      <c r="E459" s="884"/>
      <c r="F459" s="884"/>
      <c r="G459" s="884"/>
      <c r="H459" s="884"/>
    </row>
    <row r="460" spans="2:8">
      <c r="B460" s="890"/>
      <c r="C460" s="884"/>
      <c r="D460" s="884"/>
      <c r="E460" s="884"/>
      <c r="F460" s="884"/>
      <c r="G460" s="884"/>
      <c r="H460" s="884"/>
    </row>
    <row r="461" spans="2:8">
      <c r="B461" s="890"/>
      <c r="C461" s="884"/>
      <c r="D461" s="884"/>
      <c r="E461" s="884"/>
      <c r="F461" s="884"/>
      <c r="G461" s="884"/>
      <c r="H461" s="884"/>
    </row>
    <row r="462" spans="2:8">
      <c r="B462" s="890"/>
      <c r="C462" s="884"/>
      <c r="D462" s="884"/>
      <c r="E462" s="884"/>
      <c r="F462" s="884"/>
      <c r="G462" s="884"/>
      <c r="H462" s="884"/>
    </row>
    <row r="463" spans="2:8">
      <c r="B463" s="890"/>
      <c r="C463" s="884"/>
      <c r="D463" s="884"/>
      <c r="E463" s="884"/>
      <c r="F463" s="884"/>
      <c r="G463" s="884"/>
      <c r="H463" s="884"/>
    </row>
    <row r="464" spans="2:8">
      <c r="B464" s="890"/>
      <c r="C464" s="884"/>
      <c r="D464" s="884"/>
      <c r="E464" s="884"/>
      <c r="F464" s="884"/>
      <c r="G464" s="884"/>
      <c r="H464" s="884"/>
    </row>
    <row r="465" spans="2:8">
      <c r="B465" s="890"/>
      <c r="C465" s="884"/>
      <c r="D465" s="884"/>
      <c r="E465" s="884"/>
      <c r="F465" s="884"/>
      <c r="G465" s="884"/>
      <c r="H465" s="884"/>
    </row>
    <row r="466" spans="2:8">
      <c r="B466" s="890"/>
      <c r="C466" s="884"/>
      <c r="D466" s="884"/>
      <c r="E466" s="884"/>
      <c r="F466" s="884"/>
      <c r="G466" s="884"/>
      <c r="H466" s="884"/>
    </row>
    <row r="467" spans="2:8">
      <c r="B467" s="890"/>
      <c r="C467" s="884"/>
      <c r="D467" s="884"/>
      <c r="E467" s="884"/>
      <c r="F467" s="884"/>
      <c r="G467" s="884"/>
      <c r="H467" s="884"/>
    </row>
    <row r="468" spans="2:8">
      <c r="B468" s="890"/>
      <c r="C468" s="884"/>
      <c r="D468" s="884"/>
      <c r="E468" s="884"/>
      <c r="F468" s="884"/>
      <c r="G468" s="884"/>
      <c r="H468" s="884"/>
    </row>
    <row r="469" spans="2:8">
      <c r="B469" s="890"/>
      <c r="C469" s="884"/>
      <c r="D469" s="884"/>
      <c r="E469" s="884"/>
      <c r="F469" s="884"/>
      <c r="G469" s="884"/>
      <c r="H469" s="884"/>
    </row>
    <row r="470" spans="2:8">
      <c r="B470" s="890"/>
      <c r="C470" s="884"/>
      <c r="D470" s="884"/>
      <c r="E470" s="884"/>
      <c r="F470" s="884"/>
      <c r="G470" s="884"/>
      <c r="H470" s="884"/>
    </row>
    <row r="471" spans="2:8">
      <c r="B471" s="890"/>
      <c r="C471" s="884"/>
      <c r="D471" s="884"/>
      <c r="E471" s="884"/>
      <c r="F471" s="884"/>
      <c r="G471" s="884"/>
      <c r="H471" s="884"/>
    </row>
  </sheetData>
  <mergeCells count="3">
    <mergeCell ref="A1:L1"/>
    <mergeCell ref="A2:L2"/>
    <mergeCell ref="A3:L3"/>
  </mergeCells>
  <pageMargins left="0.25" right="0.25" top="0.75" bottom="0.75" header="0.3" footer="0.3"/>
  <pageSetup scale="72" fitToHeight="0"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U503"/>
  <sheetViews>
    <sheetView zoomScale="70" zoomScaleNormal="70" zoomScaleSheetLayoutView="70" workbookViewId="0">
      <selection activeCell="E51" sqref="E51"/>
    </sheetView>
  </sheetViews>
  <sheetFormatPr defaultColWidth="8.88671875" defaultRowHeight="12.75"/>
  <cols>
    <col min="1" max="1" width="5.33203125" style="837" customWidth="1"/>
    <col min="2" max="2" width="51.44140625" style="844" customWidth="1"/>
    <col min="3" max="3" width="22.109375" style="837" customWidth="1"/>
    <col min="4" max="4" width="16.33203125" style="837" customWidth="1"/>
    <col min="5" max="5" width="11.88671875" style="837" customWidth="1"/>
    <col min="6" max="6" width="13.88671875" style="837" customWidth="1"/>
    <col min="7" max="7" width="13.109375" style="837" customWidth="1"/>
    <col min="8" max="8" width="77.6640625" style="837" customWidth="1"/>
    <col min="9" max="16384" width="8.88671875" style="837"/>
  </cols>
  <sheetData>
    <row r="1" spans="1:21">
      <c r="B1" s="1403" t="s">
        <v>1032</v>
      </c>
      <c r="C1" s="1403"/>
      <c r="D1" s="1403"/>
      <c r="E1" s="1403"/>
      <c r="F1" s="1403"/>
      <c r="G1" s="1403"/>
      <c r="H1" s="1403"/>
    </row>
    <row r="2" spans="1:21">
      <c r="B2" s="1405" t="str">
        <f>'Attachment H'!$K$3</f>
        <v>For  the 12 months ended 12/31/2024</v>
      </c>
      <c r="C2" s="1405"/>
      <c r="D2" s="1405"/>
      <c r="E2" s="1405"/>
      <c r="F2" s="1405"/>
      <c r="G2" s="1405"/>
      <c r="H2" s="1405"/>
      <c r="I2" s="1132"/>
      <c r="J2" s="1131"/>
      <c r="K2" s="1131"/>
      <c r="L2" s="1131"/>
      <c r="M2" s="1131"/>
    </row>
    <row r="3" spans="1:21">
      <c r="B3" s="1403"/>
      <c r="C3" s="1403"/>
      <c r="D3" s="1403"/>
      <c r="E3" s="1403"/>
      <c r="F3" s="1403"/>
      <c r="G3" s="1403"/>
      <c r="H3" s="1404"/>
    </row>
    <row r="4" spans="1:21" s="845" customFormat="1"/>
    <row r="5" spans="1:21" s="845" customFormat="1">
      <c r="B5" s="847"/>
      <c r="D5" s="839"/>
      <c r="E5" s="839"/>
      <c r="G5" s="839"/>
    </row>
    <row r="6" spans="1:21" s="845" customFormat="1">
      <c r="B6" s="847"/>
      <c r="J6" s="836"/>
      <c r="K6" s="836"/>
      <c r="L6" s="836"/>
      <c r="M6" s="836"/>
      <c r="N6" s="836"/>
      <c r="O6" s="836"/>
      <c r="P6" s="836"/>
      <c r="Q6" s="836"/>
      <c r="R6" s="836"/>
      <c r="S6" s="836"/>
      <c r="T6" s="836"/>
      <c r="U6" s="839"/>
    </row>
    <row r="7" spans="1:21" s="845" customFormat="1" ht="34.5" customHeight="1">
      <c r="A7" s="894" t="s">
        <v>990</v>
      </c>
      <c r="B7" s="894" t="s">
        <v>1033</v>
      </c>
      <c r="C7" s="895"/>
      <c r="D7" s="895"/>
      <c r="E7" s="896" t="s">
        <v>993</v>
      </c>
      <c r="F7" s="896" t="s">
        <v>994</v>
      </c>
      <c r="G7" s="894" t="s">
        <v>995</v>
      </c>
      <c r="H7" s="895"/>
      <c r="J7" s="836"/>
      <c r="K7" s="836"/>
      <c r="L7" s="836"/>
      <c r="M7" s="836"/>
      <c r="N7" s="836"/>
      <c r="O7" s="836"/>
      <c r="P7" s="836"/>
      <c r="Q7" s="836"/>
      <c r="R7" s="836"/>
      <c r="S7" s="836"/>
      <c r="T7" s="836"/>
      <c r="U7" s="839"/>
    </row>
    <row r="8" spans="1:21" s="845" customFormat="1">
      <c r="B8" s="846"/>
      <c r="L8" s="134"/>
    </row>
    <row r="9" spans="1:21" s="845" customFormat="1" ht="20.100000000000001" customHeight="1">
      <c r="A9" s="845">
        <v>1</v>
      </c>
      <c r="B9" s="845" t="s">
        <v>997</v>
      </c>
      <c r="E9" s="759">
        <f>+E54</f>
        <v>-830782.57899999991</v>
      </c>
      <c r="F9" s="759">
        <f>+F54</f>
        <v>0</v>
      </c>
      <c r="G9" s="759">
        <f>+G54</f>
        <v>0</v>
      </c>
      <c r="H9" s="845" t="s">
        <v>1034</v>
      </c>
    </row>
    <row r="10" spans="1:21" s="845" customFormat="1" ht="20.100000000000001" customHeight="1">
      <c r="A10" s="845">
        <f>+A9+1</f>
        <v>2</v>
      </c>
      <c r="B10" s="845" t="s">
        <v>1005</v>
      </c>
      <c r="E10" s="759">
        <f>+E78</f>
        <v>0</v>
      </c>
      <c r="F10" s="759">
        <f>+F78</f>
        <v>0</v>
      </c>
      <c r="G10" s="759">
        <f>+G78</f>
        <v>0</v>
      </c>
      <c r="H10" s="845" t="s">
        <v>1035</v>
      </c>
    </row>
    <row r="11" spans="1:21" s="845" customFormat="1" ht="20.100000000000001" customHeight="1">
      <c r="A11" s="845">
        <f>+A10+1</f>
        <v>3</v>
      </c>
      <c r="B11" s="845" t="s">
        <v>1007</v>
      </c>
      <c r="E11" s="759">
        <f>E32</f>
        <v>0</v>
      </c>
      <c r="F11" s="759">
        <f>F32</f>
        <v>0</v>
      </c>
      <c r="G11" s="759">
        <f>G32</f>
        <v>0</v>
      </c>
      <c r="H11" s="845" t="s">
        <v>1036</v>
      </c>
    </row>
    <row r="12" spans="1:21" s="845" customFormat="1" ht="20.100000000000001" customHeight="1">
      <c r="A12" s="845">
        <f>+A11+1</f>
        <v>4</v>
      </c>
      <c r="B12" s="845" t="s">
        <v>1037</v>
      </c>
      <c r="E12" s="759">
        <f>SUM(E9:E11)</f>
        <v>-830782.57899999991</v>
      </c>
      <c r="F12" s="759">
        <f>SUM(F9:F11)</f>
        <v>0</v>
      </c>
      <c r="G12" s="759">
        <f>SUM(G9:G11)</f>
        <v>0</v>
      </c>
      <c r="H12" s="897" t="s">
        <v>1038</v>
      </c>
    </row>
    <row r="13" spans="1:21" s="845" customFormat="1">
      <c r="D13" s="897"/>
      <c r="H13" s="759"/>
    </row>
    <row r="14" spans="1:21" s="845" customFormat="1">
      <c r="H14" s="849"/>
    </row>
    <row r="15" spans="1:21" s="845" customFormat="1">
      <c r="B15" s="1408" t="s">
        <v>1039</v>
      </c>
      <c r="C15" s="1408"/>
      <c r="D15" s="1408"/>
      <c r="E15" s="1408"/>
      <c r="F15" s="1408"/>
      <c r="G15" s="1408"/>
      <c r="H15" s="1408"/>
    </row>
    <row r="16" spans="1:21" s="845" customFormat="1">
      <c r="B16" s="847"/>
      <c r="D16" s="839"/>
      <c r="E16" s="839"/>
      <c r="F16" s="839"/>
      <c r="G16" s="839"/>
    </row>
    <row r="17" spans="1:9" s="845" customFormat="1">
      <c r="B17" s="839" t="s">
        <v>75</v>
      </c>
      <c r="C17" s="839" t="s">
        <v>76</v>
      </c>
      <c r="D17" s="839" t="s">
        <v>77</v>
      </c>
      <c r="E17" s="839" t="s">
        <v>78</v>
      </c>
      <c r="F17" s="839" t="s">
        <v>79</v>
      </c>
      <c r="G17" s="839" t="s">
        <v>80</v>
      </c>
      <c r="H17" s="839" t="s">
        <v>81</v>
      </c>
    </row>
    <row r="18" spans="1:9" s="845" customFormat="1" ht="25.5">
      <c r="B18" s="847" t="s">
        <v>1007</v>
      </c>
      <c r="C18" s="898" t="s">
        <v>21</v>
      </c>
      <c r="D18" s="898" t="s">
        <v>1040</v>
      </c>
      <c r="E18" s="898" t="s">
        <v>993</v>
      </c>
      <c r="F18" s="898" t="s">
        <v>994</v>
      </c>
      <c r="G18" s="898" t="s">
        <v>995</v>
      </c>
      <c r="H18" s="898" t="s">
        <v>1041</v>
      </c>
    </row>
    <row r="19" spans="1:9" ht="30" customHeight="1">
      <c r="A19" s="845">
        <f>A12+1</f>
        <v>5</v>
      </c>
      <c r="B19" s="899"/>
      <c r="C19" s="900"/>
      <c r="D19" s="901"/>
      <c r="E19" s="901">
        <v>0</v>
      </c>
      <c r="F19" s="901"/>
      <c r="G19" s="901"/>
      <c r="H19" s="902"/>
      <c r="I19" s="854"/>
    </row>
    <row r="20" spans="1:9" ht="30" customHeight="1">
      <c r="A20" s="845">
        <f t="shared" ref="A20:A32" si="0">+A19+1</f>
        <v>6</v>
      </c>
      <c r="B20" s="903"/>
      <c r="C20" s="900"/>
      <c r="D20" s="901"/>
      <c r="E20" s="901"/>
      <c r="F20" s="901"/>
      <c r="G20" s="901"/>
      <c r="H20" s="902"/>
      <c r="I20" s="854"/>
    </row>
    <row r="21" spans="1:9" ht="30" customHeight="1">
      <c r="A21" s="845">
        <f t="shared" si="0"/>
        <v>7</v>
      </c>
      <c r="B21" s="903"/>
      <c r="C21" s="900"/>
      <c r="D21" s="901"/>
      <c r="E21" s="901"/>
      <c r="F21" s="901"/>
      <c r="G21" s="901"/>
      <c r="H21" s="902"/>
      <c r="I21" s="854"/>
    </row>
    <row r="22" spans="1:9" ht="30" customHeight="1">
      <c r="A22" s="845">
        <f t="shared" si="0"/>
        <v>8</v>
      </c>
      <c r="B22" s="903"/>
      <c r="C22" s="900"/>
      <c r="D22" s="901"/>
      <c r="E22" s="901"/>
      <c r="F22" s="901"/>
      <c r="G22" s="901"/>
      <c r="H22" s="902"/>
      <c r="I22" s="854"/>
    </row>
    <row r="23" spans="1:9" ht="30" customHeight="1">
      <c r="A23" s="845">
        <f t="shared" si="0"/>
        <v>9</v>
      </c>
      <c r="B23" s="903"/>
      <c r="C23" s="900"/>
      <c r="D23" s="901"/>
      <c r="E23" s="901"/>
      <c r="F23" s="901"/>
      <c r="G23" s="901"/>
      <c r="H23" s="902"/>
      <c r="I23" s="854"/>
    </row>
    <row r="24" spans="1:9" ht="30" customHeight="1">
      <c r="A24" s="845">
        <f t="shared" si="0"/>
        <v>10</v>
      </c>
      <c r="B24" s="903"/>
      <c r="C24" s="900"/>
      <c r="D24" s="901"/>
      <c r="E24" s="901"/>
      <c r="F24" s="901"/>
      <c r="G24" s="901"/>
      <c r="H24" s="902"/>
      <c r="I24" s="854"/>
    </row>
    <row r="25" spans="1:9" ht="30" customHeight="1">
      <c r="A25" s="845">
        <f t="shared" si="0"/>
        <v>11</v>
      </c>
      <c r="B25" s="903"/>
      <c r="C25" s="900"/>
      <c r="D25" s="901"/>
      <c r="E25" s="901"/>
      <c r="F25" s="901"/>
      <c r="G25" s="901"/>
      <c r="H25" s="902"/>
      <c r="I25" s="854"/>
    </row>
    <row r="26" spans="1:9" ht="30" customHeight="1">
      <c r="A26" s="845">
        <f t="shared" si="0"/>
        <v>12</v>
      </c>
      <c r="B26" s="1000" t="s">
        <v>1114</v>
      </c>
      <c r="C26" s="900">
        <f>E26</f>
        <v>0</v>
      </c>
      <c r="D26" s="904"/>
      <c r="E26" s="901"/>
      <c r="F26" s="901"/>
      <c r="G26" s="901"/>
      <c r="H26" s="902"/>
      <c r="I26" s="854"/>
    </row>
    <row r="27" spans="1:9" ht="30" customHeight="1">
      <c r="A27" s="845">
        <f t="shared" si="0"/>
        <v>13</v>
      </c>
      <c r="B27" s="1000" t="s">
        <v>1115</v>
      </c>
      <c r="C27" s="900">
        <f>E27</f>
        <v>0</v>
      </c>
      <c r="D27" s="901"/>
      <c r="E27" s="901">
        <v>0</v>
      </c>
      <c r="F27" s="901"/>
      <c r="G27" s="901"/>
      <c r="H27" s="902"/>
      <c r="I27" s="854"/>
    </row>
    <row r="28" spans="1:9" ht="30" customHeight="1">
      <c r="A28" s="845">
        <f t="shared" si="0"/>
        <v>14</v>
      </c>
      <c r="B28" s="905" t="s">
        <v>1042</v>
      </c>
      <c r="C28" s="906"/>
      <c r="D28" s="906"/>
      <c r="E28" s="906">
        <v>0</v>
      </c>
      <c r="F28" s="906"/>
      <c r="G28" s="906"/>
      <c r="H28" s="907" t="s">
        <v>1043</v>
      </c>
      <c r="I28" s="854"/>
    </row>
    <row r="29" spans="1:9" ht="20.100000000000001" customHeight="1">
      <c r="A29" s="845">
        <f t="shared" si="0"/>
        <v>15</v>
      </c>
      <c r="B29" s="908" t="s">
        <v>1044</v>
      </c>
      <c r="C29" s="909">
        <f>SUBTOTAL(9,C19:C28)</f>
        <v>0</v>
      </c>
      <c r="D29" s="910">
        <f>SUM(D19:D28)</f>
        <v>0</v>
      </c>
      <c r="E29" s="910">
        <f>SUM(E19:E28)</f>
        <v>0</v>
      </c>
      <c r="F29" s="910">
        <f>SUM(F19:F28)</f>
        <v>0</v>
      </c>
      <c r="G29" s="910">
        <f>SUM(G19:G28)</f>
        <v>0</v>
      </c>
      <c r="H29" s="911"/>
      <c r="I29" s="854"/>
    </row>
    <row r="30" spans="1:9" ht="20.100000000000001" customHeight="1">
      <c r="A30" s="845">
        <f t="shared" si="0"/>
        <v>16</v>
      </c>
      <c r="B30" s="912" t="s">
        <v>1045</v>
      </c>
      <c r="C30" s="913"/>
      <c r="D30" s="913"/>
      <c r="E30" s="913"/>
      <c r="F30" s="914"/>
      <c r="G30" s="915"/>
      <c r="H30" s="902"/>
      <c r="I30" s="854"/>
    </row>
    <row r="31" spans="1:9" ht="20.100000000000001" customHeight="1">
      <c r="A31" s="845">
        <f t="shared" si="0"/>
        <v>17</v>
      </c>
      <c r="B31" s="916" t="s">
        <v>1046</v>
      </c>
      <c r="C31" s="917"/>
      <c r="D31" s="917"/>
      <c r="E31" s="917"/>
      <c r="F31" s="917"/>
      <c r="G31" s="917"/>
      <c r="H31" s="918"/>
      <c r="I31" s="854"/>
    </row>
    <row r="32" spans="1:9" ht="20.100000000000001" customHeight="1" thickBot="1">
      <c r="A32" s="845">
        <f t="shared" si="0"/>
        <v>18</v>
      </c>
      <c r="B32" s="919" t="s">
        <v>21</v>
      </c>
      <c r="C32" s="920">
        <f>+C29-C30-C31</f>
        <v>0</v>
      </c>
      <c r="D32" s="920">
        <f>+D29-D30-D31</f>
        <v>0</v>
      </c>
      <c r="E32" s="920">
        <f>+E29-E30-E31</f>
        <v>0</v>
      </c>
      <c r="F32" s="920">
        <f>+F29-F30-F31</f>
        <v>0</v>
      </c>
      <c r="G32" s="920">
        <f>+G29-G30-G31</f>
        <v>0</v>
      </c>
      <c r="H32" s="921"/>
      <c r="I32" s="854"/>
    </row>
    <row r="33" spans="1:9" ht="20.100000000000001" customHeight="1" thickTop="1">
      <c r="A33" s="845"/>
      <c r="B33" s="853" t="s">
        <v>1047</v>
      </c>
      <c r="C33" s="922"/>
      <c r="D33" s="923"/>
      <c r="E33" s="858"/>
      <c r="F33" s="854"/>
      <c r="G33" s="924"/>
      <c r="H33" s="854"/>
    </row>
    <row r="34" spans="1:9" ht="20.100000000000001" customHeight="1">
      <c r="A34" s="845"/>
      <c r="B34" s="1407" t="s">
        <v>1048</v>
      </c>
      <c r="C34" s="1409"/>
      <c r="D34" s="1409"/>
      <c r="E34" s="1409"/>
      <c r="F34" s="1409"/>
      <c r="G34" s="1409"/>
      <c r="H34" s="854"/>
    </row>
    <row r="35" spans="1:9" ht="20.100000000000001" customHeight="1">
      <c r="A35" s="845"/>
      <c r="B35" s="857" t="s">
        <v>1049</v>
      </c>
      <c r="C35" s="854"/>
      <c r="D35" s="853"/>
      <c r="E35" s="853"/>
      <c r="F35" s="858"/>
      <c r="G35" s="858"/>
      <c r="H35" s="854"/>
    </row>
    <row r="36" spans="1:9" ht="20.100000000000001" customHeight="1">
      <c r="A36" s="845"/>
      <c r="B36" s="857" t="s">
        <v>1050</v>
      </c>
      <c r="C36" s="854"/>
      <c r="D36" s="853"/>
      <c r="E36" s="853"/>
      <c r="F36" s="858"/>
      <c r="G36" s="858"/>
      <c r="H36" s="854"/>
    </row>
    <row r="37" spans="1:9" ht="20.100000000000001" customHeight="1">
      <c r="A37" s="845"/>
      <c r="B37" s="857" t="s">
        <v>1051</v>
      </c>
      <c r="C37" s="854"/>
      <c r="D37" s="853"/>
      <c r="E37" s="853"/>
      <c r="F37" s="858"/>
      <c r="G37" s="858"/>
      <c r="H37" s="854"/>
    </row>
    <row r="38" spans="1:9" ht="35.25" customHeight="1">
      <c r="A38" s="845"/>
      <c r="B38" s="1407" t="s">
        <v>1052</v>
      </c>
      <c r="C38" s="1407"/>
      <c r="D38" s="1407"/>
      <c r="E38" s="1407"/>
      <c r="F38" s="1407"/>
      <c r="G38" s="1407"/>
      <c r="H38" s="925"/>
    </row>
    <row r="39" spans="1:9">
      <c r="A39" s="845"/>
      <c r="B39" s="926"/>
      <c r="C39" s="926"/>
      <c r="D39" s="926"/>
      <c r="E39" s="926"/>
      <c r="F39" s="926"/>
      <c r="G39" s="926"/>
      <c r="H39" s="925"/>
    </row>
    <row r="40" spans="1:9" s="845" customFormat="1">
      <c r="B40" s="927"/>
      <c r="C40" s="927"/>
      <c r="D40" s="927"/>
      <c r="E40" s="927"/>
      <c r="F40" s="927"/>
      <c r="G40" s="927"/>
      <c r="H40" s="927"/>
      <c r="I40" s="853"/>
    </row>
    <row r="41" spans="1:9" s="845" customFormat="1">
      <c r="B41" s="839" t="s">
        <v>75</v>
      </c>
      <c r="C41" s="839" t="s">
        <v>76</v>
      </c>
      <c r="D41" s="839" t="s">
        <v>77</v>
      </c>
      <c r="E41" s="839" t="s">
        <v>78</v>
      </c>
      <c r="F41" s="839" t="s">
        <v>79</v>
      </c>
      <c r="G41" s="839" t="s">
        <v>80</v>
      </c>
      <c r="H41" s="839" t="s">
        <v>81</v>
      </c>
      <c r="I41" s="853"/>
    </row>
    <row r="42" spans="1:9" ht="25.5">
      <c r="A42" s="845"/>
      <c r="B42" s="853" t="s">
        <v>1053</v>
      </c>
      <c r="C42" s="898" t="s">
        <v>21</v>
      </c>
      <c r="D42" s="928" t="s">
        <v>1040</v>
      </c>
      <c r="E42" s="928" t="s">
        <v>993</v>
      </c>
      <c r="F42" s="928" t="s">
        <v>994</v>
      </c>
      <c r="G42" s="928" t="s">
        <v>995</v>
      </c>
      <c r="H42" s="898" t="s">
        <v>1041</v>
      </c>
      <c r="I42" s="854"/>
    </row>
    <row r="43" spans="1:9" ht="30" customHeight="1">
      <c r="A43" s="845">
        <f>A32+1</f>
        <v>19</v>
      </c>
      <c r="B43" s="903"/>
      <c r="C43" s="900"/>
      <c r="D43" s="901"/>
      <c r="E43" s="901"/>
      <c r="F43" s="901"/>
      <c r="G43" s="901"/>
      <c r="H43" s="902"/>
      <c r="I43" s="854"/>
    </row>
    <row r="44" spans="1:9" ht="30" customHeight="1">
      <c r="A44" s="845">
        <f t="shared" ref="A44:A54" si="1">+A43+1</f>
        <v>20</v>
      </c>
      <c r="B44" s="903"/>
      <c r="C44" s="900"/>
      <c r="D44" s="901"/>
      <c r="E44" s="901"/>
      <c r="F44" s="901"/>
      <c r="G44" s="901"/>
      <c r="H44" s="902"/>
      <c r="I44" s="854"/>
    </row>
    <row r="45" spans="1:9" ht="30" customHeight="1">
      <c r="A45" s="845">
        <f t="shared" si="1"/>
        <v>21</v>
      </c>
      <c r="B45" s="903"/>
      <c r="C45" s="900"/>
      <c r="D45" s="901"/>
      <c r="E45" s="901"/>
      <c r="F45" s="901"/>
      <c r="G45" s="901"/>
      <c r="H45" s="902"/>
      <c r="I45" s="854"/>
    </row>
    <row r="46" spans="1:9" ht="30" customHeight="1">
      <c r="A46" s="845">
        <f t="shared" si="1"/>
        <v>22</v>
      </c>
      <c r="B46" s="903"/>
      <c r="C46" s="901"/>
      <c r="D46" s="901"/>
      <c r="E46" s="901"/>
      <c r="F46" s="901"/>
      <c r="G46" s="901"/>
      <c r="H46" s="902"/>
      <c r="I46" s="854"/>
    </row>
    <row r="47" spans="1:9" ht="30" customHeight="1">
      <c r="A47" s="845">
        <f t="shared" si="1"/>
        <v>23</v>
      </c>
      <c r="B47" s="903"/>
      <c r="C47" s="901"/>
      <c r="D47" s="901"/>
      <c r="E47" s="901"/>
      <c r="F47" s="901"/>
      <c r="G47" s="901"/>
      <c r="H47" s="902"/>
      <c r="I47" s="854"/>
    </row>
    <row r="48" spans="1:9" ht="30" customHeight="1">
      <c r="A48" s="845">
        <f t="shared" si="1"/>
        <v>24</v>
      </c>
      <c r="B48" s="1000" t="s">
        <v>1114</v>
      </c>
      <c r="C48" s="929">
        <f>E48</f>
        <v>0</v>
      </c>
      <c r="D48" s="929"/>
      <c r="E48" s="929"/>
      <c r="F48" s="929"/>
      <c r="G48" s="929"/>
      <c r="H48" s="902"/>
      <c r="I48" s="854"/>
    </row>
    <row r="49" spans="1:9" ht="30" customHeight="1">
      <c r="A49" s="845">
        <f t="shared" si="1"/>
        <v>25</v>
      </c>
      <c r="B49" s="1000" t="s">
        <v>1115</v>
      </c>
      <c r="C49" s="929">
        <f>E49</f>
        <v>0</v>
      </c>
      <c r="D49" s="929"/>
      <c r="E49" s="929">
        <v>0</v>
      </c>
      <c r="F49" s="929"/>
      <c r="G49" s="929"/>
      <c r="H49" s="902"/>
      <c r="I49" s="854"/>
    </row>
    <row r="50" spans="1:9" ht="30" customHeight="1">
      <c r="A50" s="845">
        <f t="shared" si="1"/>
        <v>26</v>
      </c>
      <c r="B50" s="952" t="s">
        <v>1116</v>
      </c>
      <c r="C50" s="953">
        <f>E50</f>
        <v>-830782.57899999991</v>
      </c>
      <c r="D50" s="953"/>
      <c r="E50" s="1107">
        <f>Deferreds!W34</f>
        <v>-830782.57899999991</v>
      </c>
      <c r="F50" s="953"/>
      <c r="G50" s="953"/>
      <c r="H50" s="907"/>
      <c r="I50" s="854"/>
    </row>
    <row r="51" spans="1:9" ht="20.100000000000001" customHeight="1">
      <c r="A51" s="845">
        <f t="shared" si="1"/>
        <v>27</v>
      </c>
      <c r="B51" s="930" t="s">
        <v>1054</v>
      </c>
      <c r="C51" s="910">
        <f>SUBTOTAL(9,C43:C50)</f>
        <v>-830782.57899999991</v>
      </c>
      <c r="D51" s="910">
        <f>SUM(D43:D50)</f>
        <v>0</v>
      </c>
      <c r="E51" s="910">
        <f>SUM(E43:E50)</f>
        <v>-830782.57899999991</v>
      </c>
      <c r="F51" s="910">
        <f>SUM(F43:F50)</f>
        <v>0</v>
      </c>
      <c r="G51" s="910">
        <f>SUM(G43:G50)</f>
        <v>0</v>
      </c>
      <c r="H51" s="911"/>
      <c r="I51" s="854"/>
    </row>
    <row r="52" spans="1:9" ht="20.100000000000001" customHeight="1">
      <c r="A52" s="845">
        <f t="shared" si="1"/>
        <v>28</v>
      </c>
      <c r="B52" s="931" t="s">
        <v>1045</v>
      </c>
      <c r="C52" s="913"/>
      <c r="D52" s="913"/>
      <c r="E52" s="913"/>
      <c r="F52" s="913"/>
      <c r="G52" s="913"/>
      <c r="H52" s="902"/>
      <c r="I52" s="854"/>
    </row>
    <row r="53" spans="1:9" ht="20.100000000000001" customHeight="1">
      <c r="A53" s="845">
        <f t="shared" si="1"/>
        <v>29</v>
      </c>
      <c r="B53" s="932" t="s">
        <v>1046</v>
      </c>
      <c r="C53" s="917"/>
      <c r="D53" s="917"/>
      <c r="E53" s="917"/>
      <c r="F53" s="917"/>
      <c r="G53" s="917"/>
      <c r="H53" s="918"/>
      <c r="I53" s="854"/>
    </row>
    <row r="54" spans="1:9" ht="20.100000000000001" customHeight="1" thickBot="1">
      <c r="A54" s="845">
        <f t="shared" si="1"/>
        <v>30</v>
      </c>
      <c r="B54" s="919" t="s">
        <v>21</v>
      </c>
      <c r="C54" s="920">
        <f>+C51-C52-C53</f>
        <v>-830782.57899999991</v>
      </c>
      <c r="D54" s="920">
        <f>+D51-D52-D53</f>
        <v>0</v>
      </c>
      <c r="E54" s="920">
        <f>+E51-E52-E53</f>
        <v>-830782.57899999991</v>
      </c>
      <c r="F54" s="920">
        <f>+F51-F52-F53</f>
        <v>0</v>
      </c>
      <c r="G54" s="920">
        <f>+G51-G52-G53</f>
        <v>0</v>
      </c>
      <c r="H54" s="921"/>
      <c r="I54" s="854"/>
    </row>
    <row r="55" spans="1:9" ht="20.100000000000001" customHeight="1" thickTop="1">
      <c r="A55" s="845"/>
      <c r="B55" s="853" t="s">
        <v>1055</v>
      </c>
      <c r="C55" s="853"/>
      <c r="D55" s="858"/>
      <c r="E55" s="923"/>
      <c r="F55" s="854"/>
      <c r="G55" s="925"/>
      <c r="H55" s="854"/>
    </row>
    <row r="56" spans="1:9" ht="20.100000000000001" customHeight="1">
      <c r="A56" s="845"/>
      <c r="B56" s="1407" t="s">
        <v>1048</v>
      </c>
      <c r="C56" s="1409"/>
      <c r="D56" s="1409"/>
      <c r="E56" s="1409"/>
      <c r="F56" s="1409"/>
      <c r="G56" s="1409"/>
      <c r="H56" s="854"/>
    </row>
    <row r="57" spans="1:9" ht="20.100000000000001" customHeight="1">
      <c r="A57" s="845"/>
      <c r="B57" s="857" t="s">
        <v>1049</v>
      </c>
      <c r="C57" s="854"/>
      <c r="D57" s="853"/>
      <c r="E57" s="853"/>
      <c r="F57" s="858"/>
      <c r="G57" s="858"/>
      <c r="H57" s="854"/>
    </row>
    <row r="58" spans="1:9" ht="20.100000000000001" customHeight="1">
      <c r="A58" s="845"/>
      <c r="B58" s="857" t="s">
        <v>1050</v>
      </c>
      <c r="C58" s="854"/>
      <c r="D58" s="853"/>
      <c r="E58" s="853"/>
      <c r="F58" s="858"/>
      <c r="G58" s="858"/>
      <c r="H58" s="854"/>
    </row>
    <row r="59" spans="1:9" ht="20.100000000000001" customHeight="1">
      <c r="A59" s="845"/>
      <c r="B59" s="857" t="s">
        <v>1051</v>
      </c>
      <c r="C59" s="854"/>
      <c r="D59" s="853"/>
      <c r="E59" s="853"/>
      <c r="F59" s="858"/>
      <c r="G59" s="858"/>
      <c r="H59" s="854"/>
    </row>
    <row r="60" spans="1:9" ht="35.1" customHeight="1">
      <c r="A60" s="845"/>
      <c r="B60" s="1407" t="s">
        <v>1052</v>
      </c>
      <c r="C60" s="1407"/>
      <c r="D60" s="1407"/>
      <c r="E60" s="1407"/>
      <c r="F60" s="1407"/>
      <c r="G60" s="1407"/>
      <c r="H60" s="925"/>
    </row>
    <row r="61" spans="1:9" s="845" customFormat="1">
      <c r="B61" s="857"/>
      <c r="C61" s="853"/>
      <c r="D61" s="853"/>
      <c r="E61" s="853"/>
      <c r="F61" s="853"/>
      <c r="G61" s="853"/>
      <c r="H61" s="925"/>
      <c r="I61" s="853"/>
    </row>
    <row r="62" spans="1:9" s="845" customFormat="1">
      <c r="B62" s="857"/>
      <c r="C62" s="853"/>
      <c r="D62" s="853"/>
      <c r="E62" s="853"/>
      <c r="F62" s="853"/>
      <c r="G62" s="853"/>
      <c r="H62" s="925"/>
      <c r="I62" s="853"/>
    </row>
    <row r="63" spans="1:9" s="845" customFormat="1">
      <c r="B63" s="839" t="s">
        <v>75</v>
      </c>
      <c r="C63" s="839" t="s">
        <v>76</v>
      </c>
      <c r="D63" s="839" t="s">
        <v>77</v>
      </c>
      <c r="E63" s="839" t="s">
        <v>78</v>
      </c>
      <c r="F63" s="839" t="s">
        <v>79</v>
      </c>
      <c r="G63" s="839" t="s">
        <v>80</v>
      </c>
      <c r="H63" s="839" t="s">
        <v>81</v>
      </c>
      <c r="I63" s="853"/>
    </row>
    <row r="64" spans="1:9" s="845" customFormat="1" ht="25.5">
      <c r="B64" s="853" t="s">
        <v>1056</v>
      </c>
      <c r="C64" s="898" t="s">
        <v>21</v>
      </c>
      <c r="D64" s="928" t="s">
        <v>1040</v>
      </c>
      <c r="E64" s="928" t="s">
        <v>993</v>
      </c>
      <c r="F64" s="928" t="s">
        <v>994</v>
      </c>
      <c r="G64" s="928" t="s">
        <v>995</v>
      </c>
      <c r="H64" s="898" t="s">
        <v>1041</v>
      </c>
      <c r="I64" s="853"/>
    </row>
    <row r="65" spans="1:10" ht="30" customHeight="1">
      <c r="A65" s="845">
        <f>A54+1</f>
        <v>31</v>
      </c>
      <c r="B65" s="933"/>
      <c r="C65" s="900"/>
      <c r="D65" s="901"/>
      <c r="E65" s="901">
        <v>0</v>
      </c>
      <c r="F65" s="901"/>
      <c r="G65" s="901"/>
      <c r="H65" s="902"/>
      <c r="I65" s="854"/>
    </row>
    <row r="66" spans="1:10" ht="30" customHeight="1">
      <c r="A66" s="845">
        <f t="shared" ref="A66:A78" si="2">+A65+1</f>
        <v>32</v>
      </c>
      <c r="B66" s="903"/>
      <c r="C66" s="900"/>
      <c r="D66" s="901"/>
      <c r="E66" s="901"/>
      <c r="F66" s="901"/>
      <c r="G66" s="901"/>
      <c r="H66" s="902"/>
      <c r="I66" s="854"/>
      <c r="J66" s="934"/>
    </row>
    <row r="67" spans="1:10" ht="30" customHeight="1">
      <c r="A67" s="845">
        <f t="shared" si="2"/>
        <v>33</v>
      </c>
      <c r="B67" s="903"/>
      <c r="C67" s="900"/>
      <c r="D67" s="901"/>
      <c r="E67" s="901"/>
      <c r="F67" s="901"/>
      <c r="G67" s="901"/>
      <c r="H67" s="902"/>
      <c r="I67" s="854"/>
    </row>
    <row r="68" spans="1:10" ht="30" customHeight="1">
      <c r="A68" s="845">
        <f t="shared" si="2"/>
        <v>34</v>
      </c>
      <c r="B68" s="903"/>
      <c r="C68" s="900"/>
      <c r="D68" s="901"/>
      <c r="E68" s="901"/>
      <c r="F68" s="901"/>
      <c r="G68" s="901"/>
      <c r="H68" s="902"/>
      <c r="I68" s="854"/>
    </row>
    <row r="69" spans="1:10" ht="30" customHeight="1">
      <c r="A69" s="845">
        <f t="shared" si="2"/>
        <v>35</v>
      </c>
      <c r="B69" s="903"/>
      <c r="C69" s="901"/>
      <c r="D69" s="929"/>
      <c r="E69" s="901"/>
      <c r="F69" s="901"/>
      <c r="G69" s="901"/>
      <c r="H69" s="902"/>
      <c r="I69" s="854"/>
    </row>
    <row r="70" spans="1:10" ht="30" customHeight="1">
      <c r="A70" s="845">
        <f t="shared" si="2"/>
        <v>36</v>
      </c>
      <c r="B70" s="903"/>
      <c r="C70" s="901"/>
      <c r="D70" s="929"/>
      <c r="E70" s="901"/>
      <c r="F70" s="901"/>
      <c r="G70" s="901"/>
      <c r="H70" s="902"/>
      <c r="I70" s="854"/>
    </row>
    <row r="71" spans="1:10" ht="30" customHeight="1">
      <c r="A71" s="845">
        <f t="shared" si="2"/>
        <v>37</v>
      </c>
      <c r="B71" s="903"/>
      <c r="C71" s="901"/>
      <c r="D71" s="929"/>
      <c r="E71" s="901"/>
      <c r="F71" s="901"/>
      <c r="G71" s="901"/>
      <c r="H71" s="902"/>
      <c r="I71" s="854"/>
    </row>
    <row r="72" spans="1:10" ht="30" customHeight="1">
      <c r="A72" s="845">
        <f t="shared" si="2"/>
        <v>38</v>
      </c>
      <c r="B72" s="1000" t="s">
        <v>1114</v>
      </c>
      <c r="C72" s="901">
        <f>E72</f>
        <v>0</v>
      </c>
      <c r="D72" s="904"/>
      <c r="E72" s="901">
        <v>0</v>
      </c>
      <c r="F72" s="901"/>
      <c r="G72" s="901"/>
      <c r="H72" s="902"/>
      <c r="I72" s="854"/>
    </row>
    <row r="73" spans="1:10" ht="30" customHeight="1">
      <c r="A73" s="845">
        <f t="shared" si="2"/>
        <v>39</v>
      </c>
      <c r="B73" s="1000" t="s">
        <v>1115</v>
      </c>
      <c r="C73" s="901">
        <f>E73</f>
        <v>0</v>
      </c>
      <c r="D73" s="901"/>
      <c r="E73" s="901"/>
      <c r="F73" s="901"/>
      <c r="G73" s="901"/>
      <c r="H73" s="902"/>
      <c r="I73" s="854"/>
    </row>
    <row r="74" spans="1:10" ht="30" customHeight="1">
      <c r="A74" s="845">
        <f t="shared" si="2"/>
        <v>40</v>
      </c>
      <c r="B74" s="905" t="s">
        <v>1116</v>
      </c>
      <c r="C74" s="935">
        <f>E74</f>
        <v>0</v>
      </c>
      <c r="D74" s="935"/>
      <c r="E74" s="1108">
        <v>0</v>
      </c>
      <c r="F74" s="935"/>
      <c r="G74" s="935"/>
      <c r="H74" s="907" t="s">
        <v>1043</v>
      </c>
      <c r="I74" s="854"/>
    </row>
    <row r="75" spans="1:10" ht="20.100000000000001" customHeight="1">
      <c r="A75" s="845">
        <f t="shared" si="2"/>
        <v>41</v>
      </c>
      <c r="B75" s="936" t="s">
        <v>1057</v>
      </c>
      <c r="C75" s="909">
        <f>SUBTOTAL(9,C65:C74)</f>
        <v>0</v>
      </c>
      <c r="D75" s="909">
        <f>SUM(D65:D74)</f>
        <v>0</v>
      </c>
      <c r="E75" s="909">
        <v>0</v>
      </c>
      <c r="F75" s="909">
        <f>SUM(F65:F74)</f>
        <v>0</v>
      </c>
      <c r="G75" s="909">
        <f>SUM(G65:G74)</f>
        <v>0</v>
      </c>
      <c r="H75" s="902"/>
      <c r="I75" s="854"/>
    </row>
    <row r="76" spans="1:10" ht="20.100000000000001" customHeight="1">
      <c r="A76" s="845">
        <f t="shared" si="2"/>
        <v>42</v>
      </c>
      <c r="B76" s="937" t="s">
        <v>1045</v>
      </c>
      <c r="C76" s="914"/>
      <c r="D76" s="914"/>
      <c r="E76" s="914"/>
      <c r="F76" s="914"/>
      <c r="G76" s="914"/>
      <c r="H76" s="902"/>
      <c r="I76" s="854"/>
    </row>
    <row r="77" spans="1:10" ht="20.100000000000001" customHeight="1">
      <c r="A77" s="845">
        <f t="shared" si="2"/>
        <v>43</v>
      </c>
      <c r="B77" s="938" t="s">
        <v>1046</v>
      </c>
      <c r="C77" s="939"/>
      <c r="D77" s="939"/>
      <c r="E77" s="939"/>
      <c r="F77" s="939"/>
      <c r="G77" s="939"/>
      <c r="H77" s="918"/>
      <c r="I77" s="854"/>
    </row>
    <row r="78" spans="1:10" ht="20.100000000000001" customHeight="1" thickBot="1">
      <c r="A78" s="845">
        <f t="shared" si="2"/>
        <v>44</v>
      </c>
      <c r="B78" s="919" t="s">
        <v>21</v>
      </c>
      <c r="C78" s="940">
        <f>+C75-C76-C77</f>
        <v>0</v>
      </c>
      <c r="D78" s="940">
        <f>+D75-D76-D77</f>
        <v>0</v>
      </c>
      <c r="E78" s="940">
        <f>+E75-E76-E77</f>
        <v>0</v>
      </c>
      <c r="F78" s="940">
        <f>+F75-F76-F77</f>
        <v>0</v>
      </c>
      <c r="G78" s="940">
        <f>+G75-G76-G77</f>
        <v>0</v>
      </c>
      <c r="H78" s="921"/>
      <c r="I78" s="854"/>
    </row>
    <row r="79" spans="1:10" ht="20.100000000000001" customHeight="1" thickTop="1">
      <c r="A79" s="845"/>
      <c r="B79" s="853" t="s">
        <v>1058</v>
      </c>
      <c r="C79" s="853"/>
      <c r="D79" s="853"/>
      <c r="E79" s="858"/>
      <c r="F79" s="858"/>
      <c r="G79" s="854"/>
      <c r="H79" s="941"/>
      <c r="I79" s="854"/>
    </row>
    <row r="80" spans="1:10" ht="20.100000000000001" customHeight="1">
      <c r="A80" s="845"/>
      <c r="B80" s="1407" t="s">
        <v>1048</v>
      </c>
      <c r="C80" s="1409"/>
      <c r="D80" s="1409"/>
      <c r="E80" s="1409"/>
      <c r="F80" s="1409"/>
      <c r="G80" s="1409"/>
      <c r="H80" s="854"/>
    </row>
    <row r="81" spans="1:9" ht="20.100000000000001" customHeight="1">
      <c r="A81" s="845"/>
      <c r="B81" s="857" t="s">
        <v>1049</v>
      </c>
      <c r="C81" s="854"/>
      <c r="D81" s="853"/>
      <c r="E81" s="853"/>
      <c r="F81" s="858"/>
      <c r="G81" s="858"/>
      <c r="H81" s="854"/>
    </row>
    <row r="82" spans="1:9" ht="20.100000000000001" customHeight="1">
      <c r="A82" s="845"/>
      <c r="B82" s="857" t="s">
        <v>1050</v>
      </c>
      <c r="C82" s="854"/>
      <c r="D82" s="853"/>
      <c r="E82" s="853"/>
      <c r="F82" s="858"/>
      <c r="G82" s="858"/>
      <c r="H82" s="854"/>
    </row>
    <row r="83" spans="1:9" ht="20.100000000000001" customHeight="1">
      <c r="A83" s="845"/>
      <c r="B83" s="857" t="s">
        <v>1051</v>
      </c>
      <c r="C83" s="854"/>
      <c r="D83" s="853"/>
      <c r="E83" s="853"/>
      <c r="F83" s="858"/>
      <c r="G83" s="858"/>
      <c r="H83" s="854"/>
    </row>
    <row r="84" spans="1:9" ht="35.1" customHeight="1">
      <c r="A84" s="845"/>
      <c r="B84" s="1407" t="s">
        <v>1052</v>
      </c>
      <c r="C84" s="1407"/>
      <c r="D84" s="1407"/>
      <c r="E84" s="1407"/>
      <c r="F84" s="1407"/>
      <c r="G84" s="1407"/>
      <c r="H84" s="854"/>
    </row>
    <row r="85" spans="1:9">
      <c r="B85" s="942"/>
      <c r="C85" s="854"/>
      <c r="D85" s="854"/>
      <c r="E85" s="854"/>
      <c r="F85" s="854"/>
      <c r="G85" s="854"/>
      <c r="H85" s="854"/>
      <c r="I85" s="854"/>
    </row>
    <row r="86" spans="1:9" ht="15.75" customHeight="1">
      <c r="B86" s="943"/>
      <c r="C86" s="943"/>
      <c r="D86" s="943"/>
      <c r="E86" s="943"/>
      <c r="F86" s="943"/>
      <c r="G86" s="943"/>
      <c r="H86" s="943"/>
      <c r="I86" s="854"/>
    </row>
    <row r="87" spans="1:9">
      <c r="B87" s="1410"/>
      <c r="C87" s="1410"/>
      <c r="D87" s="1410"/>
      <c r="E87" s="1410"/>
      <c r="F87" s="1410"/>
      <c r="G87" s="1410"/>
      <c r="H87" s="1410"/>
      <c r="I87" s="944"/>
    </row>
    <row r="88" spans="1:9">
      <c r="B88" s="853"/>
      <c r="C88" s="853"/>
      <c r="D88" s="853"/>
      <c r="E88" s="853"/>
      <c r="F88" s="853"/>
      <c r="G88" s="853"/>
      <c r="H88" s="853"/>
      <c r="I88" s="854"/>
    </row>
    <row r="89" spans="1:9">
      <c r="B89" s="853"/>
      <c r="C89" s="853"/>
      <c r="D89" s="853"/>
      <c r="E89" s="853"/>
      <c r="F89" s="853"/>
      <c r="G89" s="853"/>
      <c r="H89" s="853"/>
      <c r="I89" s="854"/>
    </row>
    <row r="90" spans="1:9" ht="15.75" customHeight="1">
      <c r="B90" s="853"/>
      <c r="C90" s="853"/>
      <c r="D90" s="853"/>
      <c r="E90" s="853"/>
      <c r="F90" s="853"/>
      <c r="G90" s="853"/>
      <c r="H90" s="853"/>
      <c r="I90" s="854"/>
    </row>
    <row r="91" spans="1:9">
      <c r="B91" s="853"/>
      <c r="C91" s="853"/>
      <c r="D91" s="855"/>
      <c r="E91" s="855"/>
      <c r="F91" s="855"/>
      <c r="G91" s="855"/>
      <c r="H91" s="855"/>
      <c r="I91" s="856"/>
    </row>
    <row r="92" spans="1:9">
      <c r="B92" s="853"/>
      <c r="C92" s="853"/>
      <c r="D92" s="855"/>
      <c r="E92" s="855"/>
      <c r="F92" s="855"/>
      <c r="G92" s="855"/>
      <c r="H92" s="855"/>
      <c r="I92" s="856"/>
    </row>
    <row r="93" spans="1:9">
      <c r="B93" s="857"/>
      <c r="C93" s="853"/>
      <c r="D93" s="858"/>
      <c r="E93" s="858"/>
      <c r="F93" s="853"/>
      <c r="G93" s="853"/>
      <c r="H93" s="853"/>
      <c r="I93" s="854"/>
    </row>
    <row r="94" spans="1:9">
      <c r="B94" s="857"/>
      <c r="C94" s="853"/>
      <c r="D94" s="540"/>
      <c r="E94" s="540"/>
      <c r="F94" s="853"/>
      <c r="G94" s="853"/>
      <c r="H94" s="853"/>
      <c r="I94" s="854"/>
    </row>
    <row r="95" spans="1:9">
      <c r="B95" s="857"/>
      <c r="C95" s="853"/>
      <c r="D95" s="540"/>
      <c r="E95" s="540"/>
      <c r="F95" s="853"/>
      <c r="G95" s="853"/>
      <c r="H95" s="853"/>
      <c r="I95" s="854"/>
    </row>
    <row r="96" spans="1:9">
      <c r="B96" s="857"/>
      <c r="C96" s="853"/>
      <c r="D96" s="540"/>
      <c r="E96" s="540"/>
      <c r="F96" s="853"/>
      <c r="G96" s="853"/>
      <c r="H96" s="853"/>
      <c r="I96" s="854"/>
    </row>
    <row r="97" spans="2:9">
      <c r="B97" s="857"/>
      <c r="C97" s="853"/>
      <c r="D97" s="540"/>
      <c r="E97" s="540"/>
      <c r="F97" s="853"/>
      <c r="G97" s="853"/>
      <c r="H97" s="853"/>
      <c r="I97" s="854"/>
    </row>
    <row r="98" spans="2:9">
      <c r="B98" s="857"/>
      <c r="C98" s="853"/>
      <c r="D98" s="540"/>
      <c r="E98" s="540"/>
      <c r="F98" s="853"/>
      <c r="G98" s="853"/>
      <c r="H98" s="853"/>
      <c r="I98" s="854"/>
    </row>
    <row r="99" spans="2:9">
      <c r="B99" s="857"/>
      <c r="C99" s="853"/>
      <c r="D99" s="540"/>
      <c r="E99" s="540"/>
      <c r="F99" s="853"/>
      <c r="G99" s="853"/>
      <c r="H99" s="853"/>
      <c r="I99" s="854"/>
    </row>
    <row r="100" spans="2:9">
      <c r="B100" s="857"/>
      <c r="C100" s="853"/>
      <c r="D100" s="540"/>
      <c r="E100" s="540"/>
      <c r="F100" s="853"/>
      <c r="G100" s="853"/>
      <c r="H100" s="853"/>
      <c r="I100" s="854"/>
    </row>
    <row r="101" spans="2:9">
      <c r="B101" s="857"/>
      <c r="C101" s="853"/>
      <c r="D101" s="540"/>
      <c r="E101" s="540"/>
      <c r="F101" s="853"/>
      <c r="G101" s="853"/>
      <c r="H101" s="853"/>
      <c r="I101" s="854"/>
    </row>
    <row r="102" spans="2:9">
      <c r="B102" s="857"/>
      <c r="C102" s="853"/>
      <c r="D102" s="540"/>
      <c r="E102" s="540"/>
      <c r="F102" s="853"/>
      <c r="G102" s="853"/>
      <c r="H102" s="853"/>
      <c r="I102" s="854"/>
    </row>
    <row r="103" spans="2:9">
      <c r="B103" s="857"/>
      <c r="C103" s="853"/>
      <c r="D103" s="540"/>
      <c r="E103" s="540"/>
      <c r="F103" s="853"/>
      <c r="G103" s="853"/>
      <c r="H103" s="853"/>
      <c r="I103" s="854"/>
    </row>
    <row r="104" spans="2:9">
      <c r="B104" s="853"/>
      <c r="C104" s="853"/>
      <c r="D104" s="540"/>
      <c r="E104" s="540"/>
      <c r="F104" s="853"/>
      <c r="G104" s="853"/>
      <c r="H104" s="853"/>
      <c r="I104" s="854"/>
    </row>
    <row r="105" spans="2:9">
      <c r="B105" s="857"/>
      <c r="C105" s="853"/>
      <c r="D105" s="540"/>
      <c r="E105" s="540"/>
      <c r="F105" s="853"/>
      <c r="G105" s="853"/>
      <c r="H105" s="853"/>
      <c r="I105" s="854"/>
    </row>
    <row r="106" spans="2:9">
      <c r="B106" s="853"/>
      <c r="C106" s="853"/>
      <c r="D106" s="540"/>
      <c r="E106" s="540"/>
      <c r="F106" s="853"/>
      <c r="G106" s="853"/>
      <c r="H106" s="853"/>
      <c r="I106" s="854"/>
    </row>
    <row r="107" spans="2:9">
      <c r="B107" s="857"/>
      <c r="C107" s="853"/>
      <c r="D107" s="853"/>
      <c r="E107" s="853"/>
      <c r="F107" s="853"/>
      <c r="G107" s="853"/>
      <c r="H107" s="853"/>
      <c r="I107" s="854"/>
    </row>
    <row r="108" spans="2:9">
      <c r="B108" s="857"/>
      <c r="C108" s="853"/>
      <c r="D108" s="853"/>
      <c r="E108" s="853"/>
      <c r="F108" s="853"/>
      <c r="G108" s="853"/>
      <c r="H108" s="853"/>
    </row>
    <row r="109" spans="2:9">
      <c r="B109" s="857"/>
      <c r="C109" s="853"/>
      <c r="D109" s="853"/>
      <c r="E109" s="853"/>
      <c r="F109" s="853"/>
      <c r="G109" s="853"/>
      <c r="H109" s="853"/>
    </row>
    <row r="110" spans="2:9">
      <c r="B110" s="857"/>
      <c r="C110" s="853"/>
      <c r="D110" s="853"/>
      <c r="E110" s="853"/>
      <c r="F110" s="853"/>
      <c r="G110" s="853"/>
      <c r="H110" s="853"/>
    </row>
    <row r="111" spans="2:9">
      <c r="B111" s="857"/>
      <c r="C111" s="853"/>
      <c r="D111" s="853"/>
      <c r="E111" s="853"/>
      <c r="F111" s="853"/>
      <c r="G111" s="853"/>
      <c r="H111" s="853"/>
    </row>
    <row r="112" spans="2:9">
      <c r="B112" s="857"/>
      <c r="C112" s="853"/>
      <c r="D112" s="853"/>
      <c r="E112" s="853"/>
      <c r="F112" s="853"/>
      <c r="G112" s="853"/>
      <c r="H112" s="853"/>
    </row>
    <row r="113" spans="2:8">
      <c r="B113" s="857"/>
      <c r="C113" s="853"/>
      <c r="D113" s="853"/>
      <c r="E113" s="853"/>
      <c r="F113" s="853"/>
      <c r="G113" s="853"/>
      <c r="H113" s="853"/>
    </row>
    <row r="114" spans="2:8">
      <c r="B114" s="857"/>
      <c r="C114" s="853"/>
      <c r="D114" s="853"/>
      <c r="E114" s="853"/>
      <c r="F114" s="853"/>
      <c r="G114" s="853"/>
      <c r="H114" s="853"/>
    </row>
    <row r="115" spans="2:8">
      <c r="B115" s="857"/>
      <c r="C115" s="853"/>
      <c r="D115" s="853"/>
      <c r="E115" s="853"/>
      <c r="F115" s="853"/>
      <c r="G115" s="853"/>
      <c r="H115" s="853"/>
    </row>
    <row r="116" spans="2:8">
      <c r="B116" s="857"/>
      <c r="C116" s="853"/>
      <c r="D116" s="853"/>
      <c r="E116" s="853"/>
      <c r="F116" s="853"/>
      <c r="G116" s="853"/>
      <c r="H116" s="853"/>
    </row>
    <row r="117" spans="2:8">
      <c r="B117" s="857"/>
      <c r="C117" s="853"/>
      <c r="D117" s="853"/>
      <c r="E117" s="853"/>
      <c r="F117" s="853"/>
      <c r="G117" s="853"/>
      <c r="H117" s="853"/>
    </row>
    <row r="118" spans="2:8">
      <c r="B118" s="857"/>
      <c r="C118" s="853"/>
      <c r="D118" s="853"/>
      <c r="E118" s="853"/>
      <c r="F118" s="853"/>
      <c r="G118" s="853"/>
      <c r="H118" s="853"/>
    </row>
    <row r="119" spans="2:8">
      <c r="B119" s="857"/>
      <c r="C119" s="853"/>
      <c r="D119" s="853"/>
      <c r="E119" s="853"/>
      <c r="F119" s="853"/>
      <c r="G119" s="853"/>
      <c r="H119" s="853"/>
    </row>
    <row r="120" spans="2:8">
      <c r="B120" s="857"/>
      <c r="C120" s="853"/>
      <c r="D120" s="853"/>
      <c r="E120" s="853"/>
      <c r="F120" s="853"/>
      <c r="G120" s="853"/>
      <c r="H120" s="853"/>
    </row>
    <row r="121" spans="2:8">
      <c r="B121" s="857"/>
      <c r="C121" s="853"/>
      <c r="D121" s="853"/>
      <c r="E121" s="853"/>
      <c r="F121" s="853"/>
      <c r="G121" s="853"/>
      <c r="H121" s="853"/>
    </row>
    <row r="122" spans="2:8">
      <c r="B122" s="857"/>
      <c r="C122" s="853"/>
      <c r="D122" s="853"/>
      <c r="E122" s="853"/>
      <c r="F122" s="853"/>
      <c r="G122" s="853"/>
      <c r="H122" s="853"/>
    </row>
    <row r="123" spans="2:8">
      <c r="B123" s="857"/>
      <c r="C123" s="853"/>
      <c r="D123" s="853"/>
      <c r="E123" s="853"/>
      <c r="F123" s="853"/>
      <c r="G123" s="853"/>
      <c r="H123" s="853"/>
    </row>
    <row r="124" spans="2:8">
      <c r="B124" s="857"/>
      <c r="C124" s="853"/>
      <c r="D124" s="853"/>
      <c r="E124" s="853"/>
      <c r="F124" s="853"/>
      <c r="G124" s="853"/>
      <c r="H124" s="853"/>
    </row>
    <row r="125" spans="2:8">
      <c r="B125" s="857"/>
      <c r="C125" s="853"/>
      <c r="D125" s="853"/>
      <c r="E125" s="853"/>
      <c r="F125" s="853"/>
      <c r="G125" s="853"/>
      <c r="H125" s="853"/>
    </row>
    <row r="126" spans="2:8">
      <c r="B126" s="857"/>
      <c r="C126" s="853"/>
      <c r="D126" s="853"/>
      <c r="E126" s="853"/>
      <c r="F126" s="853"/>
      <c r="G126" s="853"/>
      <c r="H126" s="853"/>
    </row>
    <row r="127" spans="2:8">
      <c r="B127" s="857"/>
      <c r="C127" s="853"/>
      <c r="D127" s="853"/>
      <c r="E127" s="853"/>
      <c r="F127" s="853"/>
      <c r="G127" s="853"/>
      <c r="H127" s="853"/>
    </row>
    <row r="128" spans="2:8">
      <c r="B128" s="857"/>
      <c r="C128" s="853"/>
      <c r="D128" s="853"/>
      <c r="E128" s="853"/>
      <c r="F128" s="853"/>
      <c r="G128" s="853"/>
      <c r="H128" s="853"/>
    </row>
    <row r="129" spans="2:8">
      <c r="B129" s="857"/>
      <c r="C129" s="853"/>
      <c r="D129" s="853"/>
      <c r="E129" s="853"/>
      <c r="F129" s="853"/>
      <c r="G129" s="853"/>
      <c r="H129" s="853"/>
    </row>
    <row r="130" spans="2:8">
      <c r="B130" s="857"/>
      <c r="C130" s="853"/>
      <c r="D130" s="853"/>
      <c r="E130" s="853"/>
      <c r="F130" s="853"/>
      <c r="G130" s="853"/>
      <c r="H130" s="853"/>
    </row>
    <row r="131" spans="2:8">
      <c r="B131" s="857"/>
      <c r="C131" s="853"/>
      <c r="D131" s="853"/>
      <c r="E131" s="853"/>
      <c r="F131" s="853"/>
      <c r="G131" s="853"/>
      <c r="H131" s="853"/>
    </row>
    <row r="132" spans="2:8">
      <c r="B132" s="857"/>
      <c r="C132" s="853"/>
      <c r="D132" s="853"/>
      <c r="E132" s="853"/>
      <c r="F132" s="853"/>
      <c r="G132" s="853"/>
      <c r="H132" s="853"/>
    </row>
    <row r="133" spans="2:8">
      <c r="B133" s="857"/>
      <c r="C133" s="853"/>
      <c r="D133" s="853"/>
      <c r="E133" s="853"/>
      <c r="F133" s="853"/>
      <c r="G133" s="853"/>
      <c r="H133" s="853"/>
    </row>
    <row r="134" spans="2:8">
      <c r="B134" s="857"/>
      <c r="C134" s="853"/>
      <c r="D134" s="853"/>
      <c r="E134" s="853"/>
      <c r="F134" s="853"/>
      <c r="G134" s="853"/>
      <c r="H134" s="853"/>
    </row>
    <row r="135" spans="2:8">
      <c r="B135" s="857"/>
      <c r="C135" s="853"/>
      <c r="D135" s="853"/>
      <c r="E135" s="853"/>
      <c r="F135" s="853"/>
      <c r="G135" s="853"/>
      <c r="H135" s="853"/>
    </row>
    <row r="136" spans="2:8">
      <c r="B136" s="857"/>
      <c r="C136" s="853"/>
      <c r="D136" s="853"/>
      <c r="E136" s="853"/>
      <c r="F136" s="853"/>
      <c r="G136" s="853"/>
      <c r="H136" s="853"/>
    </row>
    <row r="137" spans="2:8">
      <c r="B137" s="857"/>
      <c r="C137" s="853"/>
      <c r="D137" s="853"/>
      <c r="E137" s="853"/>
      <c r="F137" s="853"/>
      <c r="G137" s="853"/>
      <c r="H137" s="853"/>
    </row>
    <row r="138" spans="2:8">
      <c r="B138" s="857"/>
      <c r="C138" s="853"/>
      <c r="D138" s="853"/>
      <c r="E138" s="853"/>
      <c r="F138" s="853"/>
      <c r="G138" s="853"/>
      <c r="H138" s="853"/>
    </row>
    <row r="139" spans="2:8">
      <c r="B139" s="857"/>
      <c r="C139" s="853"/>
      <c r="D139" s="853"/>
      <c r="E139" s="853"/>
      <c r="F139" s="853"/>
      <c r="G139" s="853"/>
      <c r="H139" s="853"/>
    </row>
    <row r="140" spans="2:8">
      <c r="B140" s="857"/>
      <c r="C140" s="853"/>
      <c r="D140" s="853"/>
      <c r="E140" s="853"/>
      <c r="F140" s="853"/>
      <c r="G140" s="853"/>
      <c r="H140" s="853"/>
    </row>
    <row r="141" spans="2:8">
      <c r="B141" s="857"/>
      <c r="C141" s="853"/>
      <c r="D141" s="853"/>
      <c r="E141" s="853"/>
      <c r="F141" s="853"/>
      <c r="G141" s="853"/>
      <c r="H141" s="853"/>
    </row>
    <row r="142" spans="2:8">
      <c r="B142" s="857"/>
      <c r="C142" s="853"/>
      <c r="D142" s="853"/>
      <c r="E142" s="853"/>
      <c r="F142" s="853"/>
      <c r="G142" s="853"/>
      <c r="H142" s="853"/>
    </row>
    <row r="143" spans="2:8">
      <c r="B143" s="857"/>
      <c r="C143" s="853"/>
      <c r="D143" s="853"/>
      <c r="E143" s="853"/>
      <c r="F143" s="853"/>
      <c r="G143" s="853"/>
      <c r="H143" s="853"/>
    </row>
    <row r="144" spans="2:8">
      <c r="B144" s="857"/>
      <c r="C144" s="853"/>
      <c r="D144" s="853"/>
      <c r="E144" s="853"/>
      <c r="F144" s="853"/>
      <c r="G144" s="853"/>
      <c r="H144" s="853"/>
    </row>
    <row r="145" spans="2:8">
      <c r="B145" s="857"/>
      <c r="C145" s="853"/>
      <c r="D145" s="853"/>
      <c r="E145" s="853"/>
      <c r="F145" s="853"/>
      <c r="G145" s="853"/>
      <c r="H145" s="853"/>
    </row>
    <row r="146" spans="2:8">
      <c r="B146" s="857"/>
      <c r="C146" s="853"/>
      <c r="D146" s="853"/>
      <c r="E146" s="853"/>
      <c r="F146" s="853"/>
      <c r="G146" s="853"/>
      <c r="H146" s="853"/>
    </row>
    <row r="147" spans="2:8">
      <c r="B147" s="857"/>
      <c r="C147" s="853"/>
      <c r="D147" s="853"/>
      <c r="E147" s="853"/>
      <c r="F147" s="853"/>
      <c r="G147" s="853"/>
      <c r="H147" s="853"/>
    </row>
    <row r="148" spans="2:8">
      <c r="B148" s="857"/>
      <c r="C148" s="853"/>
      <c r="D148" s="853"/>
      <c r="E148" s="853"/>
      <c r="F148" s="853"/>
      <c r="G148" s="853"/>
      <c r="H148" s="853"/>
    </row>
    <row r="149" spans="2:8">
      <c r="B149" s="857"/>
      <c r="C149" s="853"/>
      <c r="D149" s="853"/>
      <c r="E149" s="853"/>
      <c r="F149" s="853"/>
      <c r="G149" s="853"/>
      <c r="H149" s="853"/>
    </row>
    <row r="150" spans="2:8">
      <c r="B150" s="857"/>
      <c r="C150" s="853"/>
      <c r="D150" s="853"/>
      <c r="E150" s="853"/>
      <c r="F150" s="853"/>
      <c r="G150" s="853"/>
      <c r="H150" s="853"/>
    </row>
    <row r="151" spans="2:8">
      <c r="B151" s="857"/>
      <c r="C151" s="853"/>
      <c r="D151" s="853"/>
      <c r="E151" s="853"/>
      <c r="F151" s="853"/>
      <c r="G151" s="853"/>
      <c r="H151" s="853"/>
    </row>
    <row r="152" spans="2:8">
      <c r="B152" s="857"/>
      <c r="C152" s="853"/>
      <c r="D152" s="853"/>
      <c r="E152" s="853"/>
      <c r="F152" s="853"/>
      <c r="G152" s="853"/>
      <c r="H152" s="853"/>
    </row>
    <row r="153" spans="2:8">
      <c r="B153" s="857"/>
      <c r="C153" s="853"/>
      <c r="D153" s="853"/>
      <c r="E153" s="853"/>
      <c r="F153" s="853"/>
      <c r="G153" s="853"/>
      <c r="H153" s="853"/>
    </row>
    <row r="154" spans="2:8">
      <c r="B154" s="857"/>
      <c r="C154" s="853"/>
      <c r="D154" s="853"/>
      <c r="E154" s="853"/>
      <c r="F154" s="853"/>
      <c r="G154" s="853"/>
      <c r="H154" s="853"/>
    </row>
    <row r="155" spans="2:8">
      <c r="B155" s="857"/>
      <c r="C155" s="853"/>
      <c r="D155" s="853"/>
      <c r="E155" s="853"/>
      <c r="F155" s="853"/>
      <c r="G155" s="853"/>
      <c r="H155" s="853"/>
    </row>
    <row r="156" spans="2:8">
      <c r="B156" s="857"/>
      <c r="C156" s="853"/>
      <c r="D156" s="853"/>
      <c r="E156" s="853"/>
      <c r="F156" s="853"/>
      <c r="G156" s="853"/>
      <c r="H156" s="853"/>
    </row>
    <row r="157" spans="2:8">
      <c r="B157" s="857"/>
      <c r="C157" s="853"/>
      <c r="D157" s="853"/>
      <c r="E157" s="853"/>
      <c r="F157" s="853"/>
      <c r="G157" s="853"/>
      <c r="H157" s="853"/>
    </row>
    <row r="158" spans="2:8">
      <c r="B158" s="857"/>
      <c r="C158" s="853"/>
      <c r="D158" s="853"/>
      <c r="E158" s="853"/>
      <c r="F158" s="853"/>
      <c r="G158" s="853"/>
      <c r="H158" s="853"/>
    </row>
    <row r="159" spans="2:8">
      <c r="B159" s="857"/>
      <c r="C159" s="853"/>
      <c r="D159" s="853"/>
      <c r="E159" s="853"/>
      <c r="F159" s="853"/>
      <c r="G159" s="853"/>
      <c r="H159" s="853"/>
    </row>
    <row r="160" spans="2:8">
      <c r="B160" s="857"/>
      <c r="C160" s="853"/>
      <c r="D160" s="853"/>
      <c r="E160" s="853"/>
      <c r="F160" s="853"/>
      <c r="G160" s="853"/>
      <c r="H160" s="853"/>
    </row>
    <row r="161" spans="2:8">
      <c r="B161" s="857"/>
      <c r="C161" s="853"/>
      <c r="D161" s="853"/>
      <c r="E161" s="853"/>
      <c r="F161" s="853"/>
      <c r="G161" s="853"/>
      <c r="H161" s="853"/>
    </row>
    <row r="162" spans="2:8">
      <c r="B162" s="857"/>
      <c r="C162" s="853"/>
      <c r="D162" s="853"/>
      <c r="E162" s="853"/>
      <c r="F162" s="853"/>
      <c r="G162" s="853"/>
      <c r="H162" s="853"/>
    </row>
    <row r="163" spans="2:8">
      <c r="B163" s="857"/>
      <c r="C163" s="853"/>
      <c r="D163" s="853"/>
      <c r="E163" s="853"/>
      <c r="F163" s="853"/>
      <c r="G163" s="853"/>
      <c r="H163" s="853"/>
    </row>
    <row r="164" spans="2:8">
      <c r="B164" s="857"/>
      <c r="C164" s="853"/>
      <c r="D164" s="853"/>
      <c r="E164" s="853"/>
      <c r="F164" s="853"/>
      <c r="G164" s="853"/>
      <c r="H164" s="853"/>
    </row>
    <row r="165" spans="2:8">
      <c r="B165" s="857"/>
      <c r="C165" s="853"/>
      <c r="D165" s="853"/>
      <c r="E165" s="853"/>
      <c r="F165" s="853"/>
      <c r="G165" s="853"/>
      <c r="H165" s="853"/>
    </row>
    <row r="166" spans="2:8">
      <c r="B166" s="857"/>
      <c r="C166" s="853"/>
      <c r="D166" s="853"/>
      <c r="E166" s="853"/>
      <c r="F166" s="853"/>
      <c r="G166" s="853"/>
      <c r="H166" s="853"/>
    </row>
    <row r="167" spans="2:8">
      <c r="B167" s="857"/>
      <c r="C167" s="853"/>
      <c r="D167" s="853"/>
      <c r="E167" s="853"/>
      <c r="F167" s="853"/>
      <c r="G167" s="853"/>
      <c r="H167" s="853"/>
    </row>
    <row r="168" spans="2:8">
      <c r="B168" s="857"/>
      <c r="C168" s="853"/>
      <c r="D168" s="853"/>
      <c r="E168" s="853"/>
      <c r="F168" s="853"/>
      <c r="G168" s="853"/>
      <c r="H168" s="853"/>
    </row>
    <row r="169" spans="2:8">
      <c r="B169" s="857"/>
      <c r="C169" s="853"/>
      <c r="D169" s="853"/>
      <c r="E169" s="853"/>
      <c r="F169" s="853"/>
      <c r="G169" s="853"/>
      <c r="H169" s="853"/>
    </row>
    <row r="170" spans="2:8">
      <c r="B170" s="857"/>
      <c r="C170" s="853"/>
      <c r="D170" s="853"/>
      <c r="E170" s="853"/>
      <c r="F170" s="853"/>
      <c r="G170" s="853"/>
      <c r="H170" s="853"/>
    </row>
    <row r="171" spans="2:8">
      <c r="B171" s="857"/>
      <c r="C171" s="853"/>
      <c r="D171" s="853"/>
      <c r="E171" s="853"/>
      <c r="F171" s="853"/>
      <c r="G171" s="853"/>
      <c r="H171" s="853"/>
    </row>
    <row r="172" spans="2:8">
      <c r="B172" s="857"/>
      <c r="C172" s="853"/>
      <c r="D172" s="853"/>
      <c r="E172" s="853"/>
      <c r="F172" s="853"/>
      <c r="G172" s="853"/>
      <c r="H172" s="853"/>
    </row>
    <row r="173" spans="2:8">
      <c r="B173" s="857"/>
      <c r="C173" s="853"/>
      <c r="D173" s="853"/>
      <c r="E173" s="853"/>
      <c r="F173" s="853"/>
      <c r="G173" s="853"/>
      <c r="H173" s="853"/>
    </row>
    <row r="174" spans="2:8">
      <c r="B174" s="857"/>
      <c r="C174" s="853"/>
      <c r="D174" s="853"/>
      <c r="E174" s="853"/>
      <c r="F174" s="853"/>
      <c r="G174" s="853"/>
      <c r="H174" s="853"/>
    </row>
    <row r="175" spans="2:8">
      <c r="B175" s="857"/>
      <c r="C175" s="853"/>
      <c r="D175" s="853"/>
      <c r="E175" s="853"/>
      <c r="F175" s="853"/>
      <c r="G175" s="853"/>
      <c r="H175" s="853"/>
    </row>
    <row r="176" spans="2:8">
      <c r="B176" s="857"/>
      <c r="C176" s="853"/>
      <c r="D176" s="853"/>
      <c r="E176" s="853"/>
      <c r="F176" s="853"/>
      <c r="G176" s="853"/>
      <c r="H176" s="853"/>
    </row>
    <row r="177" spans="2:8">
      <c r="B177" s="857"/>
      <c r="C177" s="853"/>
      <c r="D177" s="853"/>
      <c r="E177" s="853"/>
      <c r="F177" s="853"/>
      <c r="G177" s="853"/>
      <c r="H177" s="853"/>
    </row>
    <row r="178" spans="2:8">
      <c r="B178" s="857"/>
      <c r="C178" s="853"/>
      <c r="D178" s="853"/>
      <c r="E178" s="853"/>
      <c r="F178" s="853"/>
      <c r="G178" s="853"/>
      <c r="H178" s="853"/>
    </row>
    <row r="179" spans="2:8">
      <c r="B179" s="857"/>
      <c r="C179" s="853"/>
      <c r="D179" s="853"/>
      <c r="E179" s="853"/>
      <c r="F179" s="853"/>
      <c r="G179" s="853"/>
      <c r="H179" s="853"/>
    </row>
    <row r="180" spans="2:8">
      <c r="B180" s="857"/>
      <c r="C180" s="853"/>
      <c r="D180" s="853"/>
      <c r="E180" s="853"/>
      <c r="F180" s="853"/>
      <c r="G180" s="853"/>
      <c r="H180" s="853"/>
    </row>
    <row r="181" spans="2:8">
      <c r="B181" s="857"/>
      <c r="C181" s="853"/>
      <c r="D181" s="853"/>
      <c r="E181" s="853"/>
      <c r="F181" s="853"/>
      <c r="G181" s="853"/>
      <c r="H181" s="853"/>
    </row>
    <row r="182" spans="2:8">
      <c r="B182" s="857"/>
      <c r="C182" s="853"/>
      <c r="D182" s="853"/>
      <c r="E182" s="853"/>
      <c r="F182" s="853"/>
      <c r="G182" s="853"/>
      <c r="H182" s="853"/>
    </row>
    <row r="183" spans="2:8">
      <c r="B183" s="857"/>
      <c r="C183" s="853"/>
      <c r="D183" s="853"/>
      <c r="E183" s="853"/>
      <c r="F183" s="853"/>
      <c r="G183" s="853"/>
      <c r="H183" s="853"/>
    </row>
    <row r="184" spans="2:8">
      <c r="B184" s="857"/>
      <c r="C184" s="853"/>
      <c r="D184" s="853"/>
      <c r="E184" s="853"/>
      <c r="F184" s="853"/>
      <c r="G184" s="853"/>
      <c r="H184" s="853"/>
    </row>
    <row r="185" spans="2:8">
      <c r="B185" s="857"/>
      <c r="C185" s="853"/>
      <c r="D185" s="853"/>
      <c r="E185" s="853"/>
      <c r="F185" s="853"/>
      <c r="G185" s="853"/>
      <c r="H185" s="853"/>
    </row>
    <row r="186" spans="2:8">
      <c r="B186" s="857"/>
      <c r="C186" s="853"/>
      <c r="D186" s="853"/>
      <c r="E186" s="853"/>
      <c r="F186" s="853"/>
      <c r="G186" s="853"/>
      <c r="H186" s="853"/>
    </row>
    <row r="187" spans="2:8">
      <c r="B187" s="857"/>
      <c r="C187" s="853"/>
      <c r="D187" s="853"/>
      <c r="E187" s="853"/>
      <c r="F187" s="853"/>
      <c r="G187" s="853"/>
      <c r="H187" s="853"/>
    </row>
    <row r="188" spans="2:8">
      <c r="B188" s="857"/>
      <c r="C188" s="853"/>
      <c r="D188" s="853"/>
      <c r="E188" s="853"/>
      <c r="F188" s="853"/>
      <c r="G188" s="853"/>
      <c r="H188" s="853"/>
    </row>
    <row r="189" spans="2:8">
      <c r="B189" s="857"/>
      <c r="C189" s="853"/>
      <c r="D189" s="853"/>
      <c r="E189" s="853"/>
      <c r="F189" s="853"/>
      <c r="G189" s="853"/>
      <c r="H189" s="853"/>
    </row>
    <row r="190" spans="2:8">
      <c r="B190" s="857"/>
      <c r="C190" s="853"/>
      <c r="D190" s="853"/>
      <c r="E190" s="853"/>
      <c r="F190" s="853"/>
      <c r="G190" s="853"/>
      <c r="H190" s="853"/>
    </row>
    <row r="191" spans="2:8">
      <c r="B191" s="857"/>
      <c r="C191" s="853"/>
      <c r="D191" s="853"/>
      <c r="E191" s="853"/>
      <c r="F191" s="853"/>
      <c r="G191" s="853"/>
      <c r="H191" s="853"/>
    </row>
    <row r="192" spans="2:8">
      <c r="B192" s="857"/>
      <c r="C192" s="853"/>
      <c r="D192" s="853"/>
      <c r="E192" s="853"/>
      <c r="F192" s="853"/>
      <c r="G192" s="853"/>
      <c r="H192" s="853"/>
    </row>
    <row r="193" spans="2:8">
      <c r="B193" s="857"/>
      <c r="C193" s="853"/>
      <c r="D193" s="853"/>
      <c r="E193" s="853"/>
      <c r="F193" s="853"/>
      <c r="G193" s="853"/>
      <c r="H193" s="853"/>
    </row>
    <row r="194" spans="2:8">
      <c r="B194" s="857"/>
      <c r="C194" s="853"/>
      <c r="D194" s="853"/>
      <c r="E194" s="853"/>
      <c r="F194" s="853"/>
      <c r="G194" s="853"/>
      <c r="H194" s="853"/>
    </row>
    <row r="195" spans="2:8">
      <c r="B195" s="857"/>
      <c r="C195" s="853"/>
      <c r="D195" s="853"/>
      <c r="E195" s="853"/>
      <c r="F195" s="853"/>
      <c r="G195" s="853"/>
      <c r="H195" s="853"/>
    </row>
    <row r="196" spans="2:8">
      <c r="B196" s="857"/>
      <c r="C196" s="853"/>
      <c r="D196" s="853"/>
      <c r="E196" s="853"/>
      <c r="F196" s="853"/>
      <c r="G196" s="853"/>
      <c r="H196" s="853"/>
    </row>
    <row r="197" spans="2:8">
      <c r="B197" s="857"/>
      <c r="C197" s="853"/>
      <c r="D197" s="853"/>
      <c r="E197" s="853"/>
      <c r="F197" s="853"/>
      <c r="G197" s="853"/>
      <c r="H197" s="853"/>
    </row>
    <row r="198" spans="2:8">
      <c r="B198" s="857"/>
      <c r="C198" s="853"/>
      <c r="D198" s="853"/>
      <c r="E198" s="853"/>
      <c r="F198" s="853"/>
      <c r="G198" s="853"/>
      <c r="H198" s="853"/>
    </row>
    <row r="199" spans="2:8">
      <c r="B199" s="857"/>
      <c r="C199" s="853"/>
      <c r="D199" s="853"/>
      <c r="E199" s="853"/>
      <c r="F199" s="853"/>
      <c r="G199" s="853"/>
      <c r="H199" s="853"/>
    </row>
    <row r="200" spans="2:8">
      <c r="B200" s="857"/>
      <c r="C200" s="853"/>
      <c r="D200" s="853"/>
      <c r="E200" s="853"/>
      <c r="F200" s="853"/>
      <c r="G200" s="853"/>
      <c r="H200" s="853"/>
    </row>
    <row r="201" spans="2:8">
      <c r="B201" s="857"/>
      <c r="C201" s="853"/>
      <c r="D201" s="853"/>
      <c r="E201" s="853"/>
      <c r="F201" s="853"/>
      <c r="G201" s="853"/>
      <c r="H201" s="853"/>
    </row>
    <row r="202" spans="2:8">
      <c r="B202" s="857"/>
      <c r="C202" s="853"/>
      <c r="D202" s="853"/>
      <c r="E202" s="853"/>
      <c r="F202" s="853"/>
      <c r="G202" s="853"/>
      <c r="H202" s="853"/>
    </row>
    <row r="203" spans="2:8">
      <c r="B203" s="857"/>
      <c r="C203" s="853"/>
      <c r="D203" s="853"/>
      <c r="E203" s="853"/>
      <c r="F203" s="853"/>
      <c r="G203" s="853"/>
      <c r="H203" s="853"/>
    </row>
    <row r="204" spans="2:8">
      <c r="B204" s="857"/>
      <c r="C204" s="853"/>
      <c r="D204" s="853"/>
      <c r="E204" s="853"/>
      <c r="F204" s="853"/>
      <c r="G204" s="853"/>
      <c r="H204" s="853"/>
    </row>
    <row r="205" spans="2:8">
      <c r="B205" s="857"/>
      <c r="C205" s="853"/>
      <c r="D205" s="853"/>
      <c r="E205" s="853"/>
      <c r="F205" s="853"/>
      <c r="G205" s="853"/>
      <c r="H205" s="853"/>
    </row>
    <row r="206" spans="2:8">
      <c r="B206" s="857"/>
      <c r="C206" s="853"/>
      <c r="D206" s="853"/>
      <c r="E206" s="853"/>
      <c r="F206" s="853"/>
      <c r="G206" s="853"/>
      <c r="H206" s="853"/>
    </row>
    <row r="207" spans="2:8">
      <c r="B207" s="857"/>
      <c r="C207" s="853"/>
      <c r="D207" s="853"/>
      <c r="E207" s="853"/>
      <c r="F207" s="853"/>
      <c r="G207" s="853"/>
      <c r="H207" s="853"/>
    </row>
    <row r="208" spans="2:8">
      <c r="B208" s="857"/>
      <c r="C208" s="853"/>
      <c r="D208" s="853"/>
      <c r="E208" s="853"/>
      <c r="F208" s="853"/>
      <c r="G208" s="853"/>
      <c r="H208" s="853"/>
    </row>
    <row r="209" spans="2:9">
      <c r="B209" s="857"/>
      <c r="C209" s="853"/>
      <c r="D209" s="853"/>
      <c r="E209" s="853"/>
      <c r="F209" s="853"/>
      <c r="G209" s="853"/>
      <c r="H209" s="853"/>
    </row>
    <row r="210" spans="2:9">
      <c r="B210" s="857"/>
      <c r="C210" s="853"/>
      <c r="D210" s="853"/>
      <c r="E210" s="853"/>
      <c r="F210" s="853"/>
      <c r="G210" s="853"/>
      <c r="H210" s="853"/>
      <c r="I210" s="859"/>
    </row>
    <row r="211" spans="2:9">
      <c r="B211" s="857"/>
      <c r="C211" s="853"/>
      <c r="D211" s="853"/>
      <c r="E211" s="853"/>
      <c r="F211" s="853"/>
      <c r="G211" s="853"/>
      <c r="H211" s="853"/>
    </row>
    <row r="212" spans="2:9">
      <c r="B212" s="857"/>
      <c r="C212" s="853"/>
      <c r="D212" s="853"/>
      <c r="E212" s="853"/>
      <c r="F212" s="853"/>
      <c r="G212" s="853"/>
      <c r="H212" s="853"/>
    </row>
    <row r="213" spans="2:9">
      <c r="B213" s="857"/>
      <c r="C213" s="853"/>
      <c r="D213" s="853"/>
      <c r="E213" s="853"/>
      <c r="F213" s="853"/>
      <c r="G213" s="853"/>
      <c r="H213" s="853"/>
    </row>
    <row r="214" spans="2:9">
      <c r="B214" s="857"/>
      <c r="C214" s="853"/>
      <c r="D214" s="853"/>
      <c r="E214" s="853"/>
      <c r="F214" s="853"/>
      <c r="G214" s="853"/>
      <c r="H214" s="853"/>
    </row>
    <row r="215" spans="2:9">
      <c r="B215" s="857"/>
      <c r="C215" s="853"/>
      <c r="D215" s="853"/>
      <c r="E215" s="853"/>
      <c r="F215" s="853"/>
      <c r="G215" s="853"/>
      <c r="H215" s="853"/>
    </row>
    <row r="216" spans="2:9">
      <c r="B216" s="857"/>
      <c r="C216" s="853"/>
      <c r="D216" s="853"/>
      <c r="E216" s="853"/>
      <c r="F216" s="853"/>
      <c r="G216" s="853"/>
      <c r="H216" s="853"/>
    </row>
    <row r="217" spans="2:9">
      <c r="B217" s="857"/>
      <c r="C217" s="853"/>
      <c r="D217" s="853"/>
      <c r="E217" s="853"/>
      <c r="F217" s="853"/>
      <c r="G217" s="853"/>
      <c r="H217" s="853"/>
    </row>
    <row r="218" spans="2:9">
      <c r="B218" s="857"/>
      <c r="C218" s="853"/>
      <c r="D218" s="853"/>
      <c r="E218" s="853"/>
      <c r="F218" s="853"/>
      <c r="G218" s="853"/>
      <c r="H218" s="853"/>
    </row>
    <row r="219" spans="2:9">
      <c r="B219" s="857"/>
      <c r="C219" s="853"/>
      <c r="D219" s="853"/>
      <c r="E219" s="853"/>
      <c r="F219" s="853"/>
      <c r="G219" s="853"/>
      <c r="H219" s="853"/>
    </row>
    <row r="220" spans="2:9">
      <c r="B220" s="857"/>
      <c r="C220" s="853"/>
      <c r="D220" s="853"/>
      <c r="E220" s="853"/>
      <c r="F220" s="853"/>
      <c r="G220" s="853"/>
      <c r="H220" s="853"/>
    </row>
    <row r="221" spans="2:9">
      <c r="B221" s="857"/>
      <c r="C221" s="853"/>
      <c r="D221" s="853"/>
      <c r="E221" s="853"/>
      <c r="F221" s="853"/>
      <c r="G221" s="853"/>
      <c r="H221" s="853"/>
    </row>
    <row r="222" spans="2:9">
      <c r="B222" s="857"/>
      <c r="C222" s="853"/>
      <c r="D222" s="853"/>
      <c r="E222" s="853"/>
      <c r="F222" s="853"/>
      <c r="G222" s="853"/>
      <c r="H222" s="853"/>
    </row>
    <row r="223" spans="2:9">
      <c r="B223" s="857"/>
      <c r="C223" s="853"/>
      <c r="D223" s="853"/>
      <c r="E223" s="853"/>
      <c r="F223" s="853"/>
      <c r="G223" s="853"/>
      <c r="H223" s="853"/>
    </row>
    <row r="224" spans="2:9">
      <c r="B224" s="857"/>
      <c r="C224" s="853"/>
      <c r="D224" s="853"/>
      <c r="E224" s="853"/>
      <c r="F224" s="853"/>
      <c r="G224" s="853"/>
      <c r="H224" s="853"/>
    </row>
    <row r="225" spans="2:8">
      <c r="B225" s="857"/>
      <c r="C225" s="853"/>
      <c r="D225" s="853"/>
      <c r="E225" s="853"/>
      <c r="F225" s="853"/>
      <c r="G225" s="853"/>
      <c r="H225" s="853"/>
    </row>
    <row r="226" spans="2:8">
      <c r="B226" s="857"/>
      <c r="C226" s="853"/>
      <c r="D226" s="853"/>
      <c r="E226" s="853"/>
      <c r="F226" s="853"/>
      <c r="G226" s="853"/>
      <c r="H226" s="853"/>
    </row>
    <row r="227" spans="2:8">
      <c r="B227" s="857"/>
      <c r="C227" s="853"/>
      <c r="D227" s="853"/>
      <c r="E227" s="853"/>
      <c r="F227" s="853"/>
      <c r="G227" s="853"/>
      <c r="H227" s="853"/>
    </row>
    <row r="228" spans="2:8">
      <c r="B228" s="857"/>
      <c r="C228" s="853"/>
      <c r="D228" s="853"/>
      <c r="E228" s="853"/>
      <c r="F228" s="853"/>
      <c r="G228" s="853"/>
      <c r="H228" s="853"/>
    </row>
    <row r="229" spans="2:8">
      <c r="B229" s="857"/>
      <c r="C229" s="853"/>
      <c r="D229" s="853"/>
      <c r="E229" s="853"/>
      <c r="F229" s="853"/>
      <c r="G229" s="853"/>
      <c r="H229" s="853"/>
    </row>
    <row r="230" spans="2:8">
      <c r="B230" s="857"/>
      <c r="C230" s="853"/>
      <c r="D230" s="853"/>
      <c r="E230" s="853"/>
      <c r="F230" s="853"/>
      <c r="G230" s="853"/>
      <c r="H230" s="853"/>
    </row>
    <row r="231" spans="2:8">
      <c r="B231" s="857"/>
      <c r="C231" s="853"/>
      <c r="D231" s="853"/>
      <c r="E231" s="853"/>
      <c r="F231" s="853"/>
      <c r="G231" s="853"/>
      <c r="H231" s="853"/>
    </row>
    <row r="232" spans="2:8">
      <c r="B232" s="857"/>
      <c r="C232" s="853"/>
      <c r="D232" s="853"/>
      <c r="E232" s="853"/>
      <c r="F232" s="853"/>
      <c r="G232" s="853"/>
      <c r="H232" s="853"/>
    </row>
    <row r="233" spans="2:8">
      <c r="B233" s="857"/>
      <c r="C233" s="853"/>
      <c r="D233" s="853"/>
      <c r="E233" s="853"/>
      <c r="F233" s="853"/>
      <c r="G233" s="853"/>
      <c r="H233" s="853"/>
    </row>
    <row r="234" spans="2:8">
      <c r="B234" s="857"/>
      <c r="C234" s="853"/>
      <c r="D234" s="853"/>
      <c r="E234" s="853"/>
      <c r="F234" s="853"/>
      <c r="G234" s="853"/>
      <c r="H234" s="853"/>
    </row>
    <row r="235" spans="2:8">
      <c r="B235" s="857"/>
      <c r="C235" s="853"/>
      <c r="D235" s="853"/>
      <c r="E235" s="853"/>
      <c r="F235" s="853"/>
      <c r="G235" s="853"/>
      <c r="H235" s="853"/>
    </row>
    <row r="236" spans="2:8">
      <c r="B236" s="857"/>
      <c r="C236" s="853"/>
      <c r="D236" s="853"/>
      <c r="E236" s="853"/>
      <c r="F236" s="853"/>
      <c r="G236" s="853"/>
      <c r="H236" s="853"/>
    </row>
    <row r="237" spans="2:8">
      <c r="B237" s="857"/>
      <c r="C237" s="853"/>
      <c r="D237" s="853"/>
      <c r="E237" s="853"/>
      <c r="F237" s="853"/>
      <c r="G237" s="853"/>
      <c r="H237" s="853"/>
    </row>
    <row r="238" spans="2:8">
      <c r="B238" s="857"/>
      <c r="C238" s="853"/>
      <c r="D238" s="853"/>
      <c r="E238" s="853"/>
      <c r="F238" s="853"/>
      <c r="G238" s="853"/>
      <c r="H238" s="853"/>
    </row>
    <row r="239" spans="2:8">
      <c r="B239" s="857"/>
      <c r="C239" s="853"/>
      <c r="D239" s="853"/>
      <c r="E239" s="853"/>
      <c r="F239" s="853"/>
      <c r="G239" s="853"/>
      <c r="H239" s="853"/>
    </row>
    <row r="240" spans="2:8">
      <c r="B240" s="857"/>
      <c r="C240" s="853"/>
      <c r="D240" s="853"/>
      <c r="E240" s="853"/>
      <c r="F240" s="853"/>
      <c r="G240" s="853"/>
      <c r="H240" s="853"/>
    </row>
    <row r="241" spans="2:8">
      <c r="B241" s="857"/>
      <c r="C241" s="853"/>
      <c r="D241" s="853"/>
      <c r="E241" s="853"/>
      <c r="F241" s="853"/>
      <c r="G241" s="853"/>
      <c r="H241" s="853"/>
    </row>
    <row r="242" spans="2:8">
      <c r="B242" s="857"/>
      <c r="C242" s="853"/>
      <c r="D242" s="853"/>
      <c r="E242" s="853"/>
      <c r="F242" s="853"/>
      <c r="G242" s="853"/>
      <c r="H242" s="853"/>
    </row>
    <row r="243" spans="2:8">
      <c r="B243" s="857"/>
      <c r="C243" s="853"/>
      <c r="D243" s="853"/>
      <c r="E243" s="853"/>
      <c r="F243" s="853"/>
      <c r="G243" s="853"/>
      <c r="H243" s="853"/>
    </row>
    <row r="244" spans="2:8">
      <c r="B244" s="857"/>
      <c r="C244" s="853"/>
      <c r="D244" s="853"/>
      <c r="E244" s="853"/>
      <c r="F244" s="853"/>
      <c r="G244" s="853"/>
      <c r="H244" s="853"/>
    </row>
    <row r="245" spans="2:8">
      <c r="B245" s="857"/>
      <c r="C245" s="853"/>
      <c r="D245" s="853"/>
      <c r="E245" s="853"/>
      <c r="F245" s="853"/>
      <c r="G245" s="853"/>
      <c r="H245" s="853"/>
    </row>
    <row r="246" spans="2:8">
      <c r="B246" s="857"/>
      <c r="C246" s="853"/>
      <c r="D246" s="853"/>
      <c r="E246" s="853"/>
      <c r="F246" s="853"/>
      <c r="G246" s="853"/>
      <c r="H246" s="853"/>
    </row>
    <row r="247" spans="2:8">
      <c r="B247" s="857"/>
      <c r="C247" s="853"/>
      <c r="D247" s="853"/>
      <c r="E247" s="853"/>
      <c r="F247" s="853"/>
      <c r="G247" s="853"/>
      <c r="H247" s="853"/>
    </row>
    <row r="248" spans="2:8">
      <c r="B248" s="857"/>
      <c r="C248" s="853"/>
      <c r="D248" s="853"/>
      <c r="E248" s="853"/>
      <c r="F248" s="853"/>
      <c r="G248" s="853"/>
      <c r="H248" s="853"/>
    </row>
    <row r="249" spans="2:8">
      <c r="B249" s="857"/>
      <c r="C249" s="853"/>
      <c r="D249" s="853"/>
      <c r="E249" s="853"/>
      <c r="F249" s="853"/>
      <c r="G249" s="853"/>
      <c r="H249" s="853"/>
    </row>
    <row r="250" spans="2:8">
      <c r="B250" s="857"/>
      <c r="C250" s="853"/>
      <c r="D250" s="853"/>
      <c r="E250" s="853"/>
      <c r="F250" s="853"/>
      <c r="G250" s="853"/>
      <c r="H250" s="853"/>
    </row>
    <row r="251" spans="2:8">
      <c r="B251" s="857"/>
      <c r="C251" s="853"/>
      <c r="D251" s="853"/>
      <c r="E251" s="853"/>
      <c r="F251" s="853"/>
      <c r="G251" s="853"/>
      <c r="H251" s="853"/>
    </row>
    <row r="252" spans="2:8">
      <c r="B252" s="857"/>
      <c r="C252" s="853"/>
      <c r="D252" s="853"/>
      <c r="E252" s="853"/>
      <c r="F252" s="853"/>
      <c r="G252" s="853"/>
      <c r="H252" s="853"/>
    </row>
    <row r="253" spans="2:8">
      <c r="B253" s="857"/>
      <c r="C253" s="853"/>
      <c r="D253" s="853"/>
      <c r="E253" s="853"/>
      <c r="F253" s="853"/>
      <c r="G253" s="853"/>
      <c r="H253" s="853"/>
    </row>
    <row r="254" spans="2:8">
      <c r="B254" s="857"/>
      <c r="C254" s="853"/>
      <c r="D254" s="853"/>
      <c r="E254" s="853"/>
      <c r="F254" s="853"/>
      <c r="G254" s="853"/>
      <c r="H254" s="853"/>
    </row>
    <row r="255" spans="2:8">
      <c r="B255" s="857"/>
      <c r="C255" s="853"/>
      <c r="D255" s="853"/>
      <c r="E255" s="853"/>
      <c r="F255" s="853"/>
      <c r="G255" s="853"/>
      <c r="H255" s="853"/>
    </row>
    <row r="256" spans="2:8">
      <c r="B256" s="857"/>
      <c r="C256" s="853"/>
      <c r="D256" s="853"/>
      <c r="E256" s="853"/>
      <c r="F256" s="853"/>
      <c r="G256" s="853"/>
      <c r="H256" s="853"/>
    </row>
    <row r="257" spans="2:8">
      <c r="B257" s="857"/>
      <c r="C257" s="853"/>
      <c r="D257" s="853"/>
      <c r="E257" s="853"/>
      <c r="F257" s="853"/>
      <c r="G257" s="853"/>
      <c r="H257" s="853"/>
    </row>
    <row r="258" spans="2:8">
      <c r="B258" s="857"/>
      <c r="C258" s="853"/>
      <c r="D258" s="853"/>
      <c r="E258" s="853"/>
      <c r="F258" s="853"/>
      <c r="G258" s="853"/>
      <c r="H258" s="853"/>
    </row>
    <row r="259" spans="2:8">
      <c r="B259" s="857"/>
      <c r="C259" s="853"/>
      <c r="D259" s="853"/>
      <c r="E259" s="853"/>
      <c r="F259" s="853"/>
      <c r="G259" s="853"/>
      <c r="H259" s="853"/>
    </row>
    <row r="260" spans="2:8">
      <c r="B260" s="857"/>
      <c r="C260" s="853"/>
      <c r="D260" s="853"/>
      <c r="E260" s="853"/>
      <c r="F260" s="853"/>
      <c r="G260" s="853"/>
      <c r="H260" s="853"/>
    </row>
    <row r="261" spans="2:8">
      <c r="B261" s="857"/>
      <c r="C261" s="853"/>
      <c r="D261" s="853"/>
      <c r="E261" s="853"/>
      <c r="F261" s="853"/>
      <c r="G261" s="853"/>
      <c r="H261" s="853"/>
    </row>
    <row r="262" spans="2:8">
      <c r="B262" s="857"/>
      <c r="C262" s="853"/>
      <c r="D262" s="853"/>
      <c r="E262" s="853"/>
      <c r="F262" s="853"/>
      <c r="G262" s="853"/>
      <c r="H262" s="853"/>
    </row>
    <row r="263" spans="2:8">
      <c r="B263" s="857"/>
      <c r="C263" s="853"/>
      <c r="D263" s="853"/>
      <c r="E263" s="853"/>
      <c r="F263" s="853"/>
      <c r="G263" s="853"/>
      <c r="H263" s="853"/>
    </row>
    <row r="264" spans="2:8">
      <c r="B264" s="857"/>
      <c r="C264" s="853"/>
      <c r="D264" s="853"/>
      <c r="E264" s="853"/>
      <c r="F264" s="853"/>
      <c r="G264" s="853"/>
      <c r="H264" s="853"/>
    </row>
    <row r="265" spans="2:8">
      <c r="B265" s="857"/>
      <c r="C265" s="853"/>
      <c r="D265" s="853"/>
      <c r="E265" s="853"/>
      <c r="F265" s="853"/>
      <c r="G265" s="853"/>
      <c r="H265" s="853"/>
    </row>
    <row r="266" spans="2:8">
      <c r="B266" s="857"/>
      <c r="C266" s="853"/>
      <c r="D266" s="853"/>
      <c r="E266" s="853"/>
      <c r="F266" s="853"/>
      <c r="G266" s="853"/>
      <c r="H266" s="853"/>
    </row>
    <row r="267" spans="2:8">
      <c r="B267" s="857"/>
      <c r="C267" s="853"/>
      <c r="D267" s="853"/>
      <c r="E267" s="853"/>
      <c r="F267" s="853"/>
      <c r="G267" s="853"/>
      <c r="H267" s="853"/>
    </row>
    <row r="268" spans="2:8">
      <c r="B268" s="857"/>
      <c r="C268" s="853"/>
      <c r="D268" s="853"/>
      <c r="E268" s="853"/>
      <c r="F268" s="853"/>
      <c r="G268" s="853"/>
      <c r="H268" s="853"/>
    </row>
    <row r="269" spans="2:8">
      <c r="B269" s="857"/>
      <c r="C269" s="853"/>
      <c r="D269" s="853"/>
      <c r="E269" s="853"/>
      <c r="F269" s="853"/>
      <c r="G269" s="853"/>
      <c r="H269" s="853"/>
    </row>
    <row r="270" spans="2:8">
      <c r="B270" s="857"/>
      <c r="C270" s="853"/>
      <c r="D270" s="853"/>
      <c r="E270" s="853"/>
      <c r="F270" s="853"/>
      <c r="G270" s="853"/>
      <c r="H270" s="853"/>
    </row>
    <row r="271" spans="2:8">
      <c r="B271" s="857"/>
      <c r="C271" s="853"/>
      <c r="D271" s="853"/>
      <c r="E271" s="853"/>
      <c r="F271" s="853"/>
      <c r="G271" s="853"/>
      <c r="H271" s="853"/>
    </row>
    <row r="272" spans="2:8">
      <c r="B272" s="857"/>
      <c r="C272" s="853"/>
      <c r="D272" s="853"/>
      <c r="E272" s="853"/>
      <c r="F272" s="853"/>
      <c r="G272" s="853"/>
      <c r="H272" s="853"/>
    </row>
    <row r="273" spans="2:8">
      <c r="B273" s="857"/>
      <c r="C273" s="853"/>
      <c r="D273" s="853"/>
      <c r="E273" s="853"/>
      <c r="F273" s="853"/>
      <c r="G273" s="853"/>
      <c r="H273" s="853"/>
    </row>
    <row r="274" spans="2:8">
      <c r="B274" s="857"/>
      <c r="C274" s="853"/>
      <c r="D274" s="853"/>
      <c r="E274" s="853"/>
      <c r="F274" s="853"/>
      <c r="G274" s="853"/>
      <c r="H274" s="853"/>
    </row>
    <row r="275" spans="2:8">
      <c r="B275" s="857"/>
      <c r="C275" s="853"/>
      <c r="D275" s="853"/>
      <c r="E275" s="853"/>
      <c r="F275" s="853"/>
      <c r="G275" s="853"/>
      <c r="H275" s="853"/>
    </row>
    <row r="276" spans="2:8">
      <c r="B276" s="857"/>
      <c r="C276" s="853"/>
      <c r="D276" s="853"/>
      <c r="E276" s="853"/>
      <c r="F276" s="853"/>
      <c r="G276" s="853"/>
      <c r="H276" s="853"/>
    </row>
    <row r="277" spans="2:8">
      <c r="B277" s="857"/>
      <c r="C277" s="853"/>
      <c r="D277" s="853"/>
      <c r="E277" s="853"/>
      <c r="F277" s="853"/>
      <c r="G277" s="853"/>
      <c r="H277" s="853"/>
    </row>
    <row r="278" spans="2:8">
      <c r="B278" s="857"/>
      <c r="C278" s="853"/>
      <c r="D278" s="853"/>
      <c r="E278" s="853"/>
      <c r="F278" s="853"/>
      <c r="G278" s="853"/>
      <c r="H278" s="853"/>
    </row>
    <row r="279" spans="2:8">
      <c r="B279" s="857"/>
      <c r="C279" s="853"/>
      <c r="D279" s="853"/>
      <c r="E279" s="853"/>
      <c r="F279" s="853"/>
      <c r="G279" s="853"/>
      <c r="H279" s="853"/>
    </row>
    <row r="280" spans="2:8">
      <c r="B280" s="857"/>
      <c r="C280" s="853"/>
      <c r="D280" s="853"/>
      <c r="E280" s="853"/>
      <c r="F280" s="853"/>
      <c r="G280" s="853"/>
      <c r="H280" s="853"/>
    </row>
    <row r="281" spans="2:8">
      <c r="B281" s="857"/>
      <c r="C281" s="853"/>
      <c r="D281" s="853"/>
      <c r="E281" s="853"/>
      <c r="F281" s="853"/>
      <c r="G281" s="853"/>
      <c r="H281" s="853"/>
    </row>
    <row r="282" spans="2:8">
      <c r="B282" s="857"/>
      <c r="C282" s="853"/>
      <c r="D282" s="853"/>
      <c r="E282" s="853"/>
      <c r="F282" s="853"/>
      <c r="G282" s="853"/>
      <c r="H282" s="853"/>
    </row>
    <row r="283" spans="2:8">
      <c r="B283" s="857"/>
      <c r="C283" s="853"/>
      <c r="D283" s="853"/>
      <c r="E283" s="853"/>
      <c r="F283" s="853"/>
      <c r="G283" s="853"/>
      <c r="H283" s="853"/>
    </row>
    <row r="284" spans="2:8">
      <c r="B284" s="857"/>
      <c r="C284" s="853"/>
      <c r="D284" s="853"/>
      <c r="E284" s="853"/>
      <c r="F284" s="853"/>
      <c r="G284" s="853"/>
      <c r="H284" s="853"/>
    </row>
    <row r="285" spans="2:8">
      <c r="B285" s="857"/>
      <c r="C285" s="853"/>
      <c r="D285" s="853"/>
      <c r="E285" s="853"/>
      <c r="F285" s="853"/>
      <c r="G285" s="853"/>
      <c r="H285" s="853"/>
    </row>
    <row r="286" spans="2:8">
      <c r="B286" s="857"/>
      <c r="C286" s="853"/>
      <c r="D286" s="853"/>
      <c r="E286" s="853"/>
      <c r="F286" s="853"/>
      <c r="G286" s="853"/>
      <c r="H286" s="853"/>
    </row>
    <row r="287" spans="2:8">
      <c r="B287" s="857"/>
      <c r="C287" s="853"/>
      <c r="D287" s="853"/>
      <c r="E287" s="853"/>
      <c r="F287" s="853"/>
      <c r="G287" s="853"/>
      <c r="H287" s="853"/>
    </row>
    <row r="288" spans="2:8">
      <c r="B288" s="857"/>
      <c r="C288" s="853"/>
      <c r="D288" s="853"/>
      <c r="E288" s="853"/>
      <c r="F288" s="853"/>
      <c r="G288" s="853"/>
      <c r="H288" s="853"/>
    </row>
    <row r="289" spans="2:8">
      <c r="B289" s="857"/>
      <c r="C289" s="853"/>
      <c r="D289" s="853"/>
      <c r="E289" s="853"/>
      <c r="F289" s="853"/>
      <c r="G289" s="853"/>
      <c r="H289" s="853"/>
    </row>
    <row r="290" spans="2:8">
      <c r="B290" s="857"/>
      <c r="C290" s="853"/>
      <c r="D290" s="853"/>
      <c r="E290" s="853"/>
      <c r="F290" s="853"/>
      <c r="G290" s="853"/>
      <c r="H290" s="853"/>
    </row>
    <row r="291" spans="2:8">
      <c r="B291" s="857"/>
      <c r="C291" s="853"/>
      <c r="D291" s="853"/>
      <c r="E291" s="853"/>
      <c r="F291" s="853"/>
      <c r="G291" s="853"/>
      <c r="H291" s="853"/>
    </row>
    <row r="292" spans="2:8">
      <c r="B292" s="857"/>
      <c r="C292" s="853"/>
      <c r="D292" s="853"/>
      <c r="E292" s="853"/>
      <c r="F292" s="853"/>
      <c r="G292" s="853"/>
      <c r="H292" s="853"/>
    </row>
    <row r="293" spans="2:8">
      <c r="B293" s="857"/>
      <c r="C293" s="853"/>
      <c r="D293" s="853"/>
      <c r="E293" s="853"/>
      <c r="F293" s="853"/>
      <c r="G293" s="853"/>
      <c r="H293" s="853"/>
    </row>
    <row r="294" spans="2:8">
      <c r="B294" s="857"/>
      <c r="C294" s="853"/>
      <c r="D294" s="853"/>
      <c r="E294" s="853"/>
      <c r="F294" s="853"/>
      <c r="G294" s="853"/>
      <c r="H294" s="853"/>
    </row>
    <row r="295" spans="2:8">
      <c r="B295" s="857"/>
      <c r="C295" s="853"/>
      <c r="D295" s="853"/>
      <c r="E295" s="853"/>
      <c r="F295" s="853"/>
      <c r="G295" s="853"/>
      <c r="H295" s="853"/>
    </row>
    <row r="296" spans="2:8">
      <c r="B296" s="857"/>
      <c r="C296" s="853"/>
      <c r="D296" s="853"/>
      <c r="E296" s="853"/>
      <c r="F296" s="853"/>
      <c r="G296" s="853"/>
      <c r="H296" s="853"/>
    </row>
    <row r="297" spans="2:8">
      <c r="B297" s="857"/>
      <c r="C297" s="853"/>
      <c r="D297" s="853"/>
      <c r="E297" s="853"/>
      <c r="F297" s="853"/>
      <c r="G297" s="853"/>
      <c r="H297" s="853"/>
    </row>
    <row r="298" spans="2:8">
      <c r="B298" s="857"/>
      <c r="C298" s="853"/>
      <c r="D298" s="853"/>
      <c r="E298" s="853"/>
      <c r="F298" s="853"/>
      <c r="G298" s="853"/>
      <c r="H298" s="853"/>
    </row>
    <row r="299" spans="2:8">
      <c r="B299" s="857"/>
      <c r="C299" s="853"/>
      <c r="D299" s="853"/>
      <c r="E299" s="853"/>
      <c r="F299" s="853"/>
      <c r="G299" s="853"/>
      <c r="H299" s="853"/>
    </row>
    <row r="300" spans="2:8">
      <c r="B300" s="857"/>
      <c r="C300" s="853"/>
      <c r="D300" s="853"/>
      <c r="E300" s="853"/>
      <c r="F300" s="853"/>
      <c r="G300" s="853"/>
      <c r="H300" s="853"/>
    </row>
    <row r="301" spans="2:8">
      <c r="B301" s="857"/>
      <c r="C301" s="853"/>
      <c r="D301" s="853"/>
      <c r="E301" s="853"/>
      <c r="F301" s="853"/>
      <c r="G301" s="853"/>
      <c r="H301" s="853"/>
    </row>
    <row r="302" spans="2:8">
      <c r="B302" s="857"/>
      <c r="C302" s="853"/>
      <c r="D302" s="853"/>
      <c r="E302" s="853"/>
      <c r="F302" s="853"/>
      <c r="G302" s="853"/>
      <c r="H302" s="853"/>
    </row>
    <row r="303" spans="2:8">
      <c r="B303" s="857"/>
      <c r="C303" s="853"/>
      <c r="D303" s="853"/>
      <c r="E303" s="853"/>
      <c r="F303" s="853"/>
      <c r="G303" s="853"/>
      <c r="H303" s="853"/>
    </row>
    <row r="304" spans="2:8">
      <c r="B304" s="857"/>
      <c r="C304" s="853"/>
      <c r="D304" s="853"/>
      <c r="E304" s="853"/>
      <c r="F304" s="853"/>
      <c r="G304" s="853"/>
      <c r="H304" s="853"/>
    </row>
    <row r="305" spans="2:8">
      <c r="B305" s="857"/>
      <c r="C305" s="853"/>
      <c r="D305" s="853"/>
      <c r="E305" s="853"/>
      <c r="F305" s="853"/>
      <c r="G305" s="853"/>
      <c r="H305" s="853"/>
    </row>
    <row r="306" spans="2:8">
      <c r="B306" s="857"/>
      <c r="C306" s="853"/>
      <c r="D306" s="853"/>
      <c r="E306" s="853"/>
      <c r="F306" s="853"/>
      <c r="G306" s="853"/>
      <c r="H306" s="853"/>
    </row>
    <row r="307" spans="2:8">
      <c r="B307" s="857"/>
      <c r="C307" s="853"/>
      <c r="D307" s="853"/>
      <c r="E307" s="853"/>
      <c r="F307" s="853"/>
      <c r="G307" s="853"/>
      <c r="H307" s="853"/>
    </row>
    <row r="308" spans="2:8">
      <c r="B308" s="857"/>
      <c r="C308" s="853"/>
      <c r="D308" s="853"/>
      <c r="E308" s="853"/>
      <c r="F308" s="853"/>
      <c r="G308" s="853"/>
      <c r="H308" s="853"/>
    </row>
    <row r="309" spans="2:8">
      <c r="B309" s="857"/>
      <c r="C309" s="853"/>
      <c r="D309" s="853"/>
      <c r="E309" s="853"/>
      <c r="F309" s="853"/>
      <c r="G309" s="853"/>
      <c r="H309" s="853"/>
    </row>
    <row r="310" spans="2:8">
      <c r="B310" s="857"/>
      <c r="C310" s="853"/>
      <c r="D310" s="853"/>
      <c r="E310" s="853"/>
      <c r="F310" s="853"/>
      <c r="G310" s="853"/>
      <c r="H310" s="853"/>
    </row>
    <row r="311" spans="2:8">
      <c r="B311" s="857"/>
      <c r="C311" s="853"/>
      <c r="D311" s="853"/>
      <c r="E311" s="853"/>
      <c r="F311" s="853"/>
      <c r="G311" s="853"/>
      <c r="H311" s="853"/>
    </row>
    <row r="312" spans="2:8">
      <c r="B312" s="857"/>
      <c r="C312" s="853"/>
      <c r="D312" s="853"/>
      <c r="E312" s="853"/>
      <c r="F312" s="853"/>
      <c r="G312" s="853"/>
      <c r="H312" s="853"/>
    </row>
    <row r="313" spans="2:8">
      <c r="B313" s="857"/>
      <c r="C313" s="853"/>
      <c r="D313" s="853"/>
      <c r="E313" s="853"/>
      <c r="F313" s="853"/>
      <c r="G313" s="853"/>
      <c r="H313" s="853"/>
    </row>
    <row r="314" spans="2:8">
      <c r="B314" s="857"/>
      <c r="C314" s="853"/>
      <c r="D314" s="853"/>
      <c r="E314" s="853"/>
      <c r="F314" s="853"/>
      <c r="G314" s="853"/>
      <c r="H314" s="853"/>
    </row>
    <row r="315" spans="2:8">
      <c r="B315" s="857"/>
      <c r="C315" s="853"/>
      <c r="D315" s="853"/>
      <c r="E315" s="853"/>
      <c r="F315" s="853"/>
      <c r="G315" s="853"/>
      <c r="H315" s="853"/>
    </row>
    <row r="316" spans="2:8">
      <c r="B316" s="857"/>
      <c r="C316" s="853"/>
      <c r="D316" s="853"/>
      <c r="E316" s="853"/>
      <c r="F316" s="853"/>
      <c r="G316" s="853"/>
      <c r="H316" s="853"/>
    </row>
    <row r="317" spans="2:8">
      <c r="B317" s="857"/>
      <c r="C317" s="853"/>
      <c r="D317" s="853"/>
      <c r="E317" s="853"/>
      <c r="F317" s="853"/>
      <c r="G317" s="853"/>
      <c r="H317" s="853"/>
    </row>
    <row r="318" spans="2:8">
      <c r="B318" s="857"/>
      <c r="C318" s="853"/>
      <c r="D318" s="853"/>
      <c r="E318" s="853"/>
      <c r="F318" s="853"/>
      <c r="G318" s="853"/>
      <c r="H318" s="853"/>
    </row>
    <row r="319" spans="2:8">
      <c r="B319" s="857"/>
      <c r="C319" s="853"/>
      <c r="D319" s="853"/>
      <c r="E319" s="853"/>
      <c r="F319" s="853"/>
      <c r="G319" s="853"/>
      <c r="H319" s="853"/>
    </row>
    <row r="320" spans="2:8">
      <c r="B320" s="857"/>
      <c r="C320" s="853"/>
      <c r="D320" s="853"/>
      <c r="E320" s="853"/>
      <c r="F320" s="853"/>
      <c r="G320" s="853"/>
      <c r="H320" s="853"/>
    </row>
    <row r="321" spans="2:8">
      <c r="B321" s="857"/>
      <c r="C321" s="853"/>
      <c r="D321" s="853"/>
      <c r="E321" s="853"/>
      <c r="F321" s="853"/>
      <c r="G321" s="853"/>
      <c r="H321" s="853"/>
    </row>
    <row r="322" spans="2:8">
      <c r="B322" s="857"/>
      <c r="C322" s="853"/>
      <c r="D322" s="853"/>
      <c r="E322" s="853"/>
      <c r="F322" s="853"/>
      <c r="G322" s="853"/>
      <c r="H322" s="853"/>
    </row>
    <row r="323" spans="2:8">
      <c r="B323" s="857"/>
      <c r="C323" s="853"/>
      <c r="D323" s="853"/>
      <c r="E323" s="853"/>
      <c r="F323" s="853"/>
      <c r="G323" s="853"/>
      <c r="H323" s="853"/>
    </row>
    <row r="324" spans="2:8">
      <c r="B324" s="857"/>
      <c r="C324" s="853"/>
      <c r="D324" s="853"/>
      <c r="E324" s="853"/>
      <c r="F324" s="853"/>
      <c r="G324" s="853"/>
      <c r="H324" s="853"/>
    </row>
    <row r="325" spans="2:8">
      <c r="B325" s="857"/>
      <c r="C325" s="853"/>
      <c r="D325" s="853"/>
      <c r="E325" s="853"/>
      <c r="F325" s="853"/>
      <c r="G325" s="853"/>
      <c r="H325" s="853"/>
    </row>
    <row r="326" spans="2:8">
      <c r="B326" s="857"/>
      <c r="C326" s="853"/>
      <c r="D326" s="853"/>
      <c r="E326" s="853"/>
      <c r="F326" s="853"/>
      <c r="G326" s="853"/>
      <c r="H326" s="853"/>
    </row>
    <row r="327" spans="2:8">
      <c r="B327" s="857"/>
      <c r="C327" s="853"/>
      <c r="D327" s="853"/>
      <c r="E327" s="853"/>
      <c r="F327" s="853"/>
      <c r="G327" s="853"/>
      <c r="H327" s="853"/>
    </row>
    <row r="328" spans="2:8">
      <c r="B328" s="857"/>
      <c r="C328" s="853"/>
      <c r="D328" s="853"/>
      <c r="E328" s="853"/>
      <c r="F328" s="853"/>
      <c r="G328" s="853"/>
      <c r="H328" s="853"/>
    </row>
    <row r="329" spans="2:8">
      <c r="B329" s="857"/>
      <c r="C329" s="853"/>
      <c r="D329" s="853"/>
      <c r="E329" s="853"/>
      <c r="F329" s="853"/>
      <c r="G329" s="853"/>
      <c r="H329" s="853"/>
    </row>
    <row r="330" spans="2:8">
      <c r="B330" s="857"/>
      <c r="C330" s="853"/>
      <c r="D330" s="853"/>
      <c r="E330" s="853"/>
      <c r="F330" s="853"/>
      <c r="G330" s="853"/>
      <c r="H330" s="853"/>
    </row>
    <row r="331" spans="2:8">
      <c r="B331" s="857"/>
      <c r="C331" s="853"/>
      <c r="D331" s="853"/>
      <c r="E331" s="853"/>
      <c r="F331" s="853"/>
      <c r="G331" s="853"/>
      <c r="H331" s="853"/>
    </row>
    <row r="332" spans="2:8">
      <c r="B332" s="857"/>
      <c r="C332" s="853"/>
      <c r="D332" s="853"/>
      <c r="E332" s="853"/>
      <c r="F332" s="853"/>
      <c r="G332" s="853"/>
      <c r="H332" s="853"/>
    </row>
    <row r="333" spans="2:8">
      <c r="B333" s="857"/>
      <c r="C333" s="853"/>
      <c r="D333" s="853"/>
      <c r="E333" s="853"/>
      <c r="F333" s="853"/>
      <c r="G333" s="853"/>
      <c r="H333" s="853"/>
    </row>
    <row r="334" spans="2:8">
      <c r="B334" s="857"/>
      <c r="C334" s="853"/>
      <c r="D334" s="853"/>
      <c r="E334" s="853"/>
      <c r="F334" s="853"/>
      <c r="G334" s="853"/>
      <c r="H334" s="853"/>
    </row>
    <row r="335" spans="2:8">
      <c r="B335" s="857"/>
      <c r="C335" s="853"/>
      <c r="D335" s="853"/>
      <c r="E335" s="853"/>
      <c r="F335" s="853"/>
      <c r="G335" s="853"/>
      <c r="H335" s="853"/>
    </row>
    <row r="336" spans="2:8">
      <c r="B336" s="857"/>
      <c r="C336" s="853"/>
      <c r="D336" s="853"/>
      <c r="E336" s="853"/>
      <c r="F336" s="853"/>
      <c r="G336" s="853"/>
      <c r="H336" s="853"/>
    </row>
    <row r="337" spans="2:8">
      <c r="B337" s="857"/>
      <c r="C337" s="853"/>
      <c r="D337" s="853"/>
      <c r="E337" s="853"/>
      <c r="F337" s="853"/>
      <c r="G337" s="853"/>
      <c r="H337" s="853"/>
    </row>
    <row r="338" spans="2:8">
      <c r="B338" s="857"/>
      <c r="C338" s="853"/>
      <c r="D338" s="853"/>
      <c r="E338" s="853"/>
      <c r="F338" s="853"/>
      <c r="G338" s="853"/>
      <c r="H338" s="853"/>
    </row>
    <row r="339" spans="2:8">
      <c r="B339" s="857"/>
      <c r="C339" s="853"/>
      <c r="D339" s="853"/>
      <c r="E339" s="853"/>
      <c r="F339" s="853"/>
      <c r="G339" s="853"/>
      <c r="H339" s="853"/>
    </row>
    <row r="340" spans="2:8">
      <c r="B340" s="857"/>
      <c r="C340" s="853"/>
      <c r="D340" s="853"/>
      <c r="E340" s="853"/>
      <c r="F340" s="853"/>
      <c r="G340" s="853"/>
      <c r="H340" s="853"/>
    </row>
    <row r="341" spans="2:8">
      <c r="B341" s="857"/>
      <c r="C341" s="853"/>
      <c r="D341" s="853"/>
      <c r="E341" s="853"/>
      <c r="F341" s="853"/>
      <c r="G341" s="853"/>
      <c r="H341" s="853"/>
    </row>
    <row r="342" spans="2:8">
      <c r="B342" s="857"/>
      <c r="C342" s="853"/>
      <c r="D342" s="853"/>
      <c r="E342" s="853"/>
      <c r="F342" s="853"/>
      <c r="G342" s="853"/>
      <c r="H342" s="853"/>
    </row>
    <row r="343" spans="2:8">
      <c r="B343" s="857"/>
      <c r="C343" s="853"/>
      <c r="D343" s="853"/>
      <c r="E343" s="853"/>
      <c r="F343" s="853"/>
      <c r="G343" s="853"/>
      <c r="H343" s="853"/>
    </row>
    <row r="344" spans="2:8">
      <c r="B344" s="857"/>
      <c r="C344" s="853"/>
      <c r="D344" s="853"/>
      <c r="E344" s="853"/>
      <c r="F344" s="853"/>
      <c r="G344" s="853"/>
      <c r="H344" s="853"/>
    </row>
    <row r="345" spans="2:8">
      <c r="B345" s="857"/>
      <c r="C345" s="853"/>
      <c r="D345" s="853"/>
      <c r="E345" s="853"/>
      <c r="F345" s="853"/>
      <c r="G345" s="853"/>
      <c r="H345" s="853"/>
    </row>
    <row r="346" spans="2:8">
      <c r="B346" s="857"/>
      <c r="C346" s="853"/>
      <c r="D346" s="853"/>
      <c r="E346" s="853"/>
      <c r="F346" s="853"/>
      <c r="G346" s="853"/>
      <c r="H346" s="853"/>
    </row>
    <row r="347" spans="2:8">
      <c r="B347" s="857"/>
      <c r="C347" s="853"/>
      <c r="D347" s="853"/>
      <c r="E347" s="853"/>
      <c r="F347" s="853"/>
      <c r="G347" s="853"/>
      <c r="H347" s="853"/>
    </row>
    <row r="348" spans="2:8">
      <c r="B348" s="857"/>
      <c r="C348" s="853"/>
      <c r="D348" s="853"/>
      <c r="E348" s="853"/>
      <c r="F348" s="853"/>
      <c r="G348" s="853"/>
      <c r="H348" s="853"/>
    </row>
    <row r="349" spans="2:8">
      <c r="B349" s="857"/>
      <c r="C349" s="853"/>
      <c r="D349" s="853"/>
      <c r="E349" s="853"/>
      <c r="F349" s="853"/>
      <c r="G349" s="853"/>
      <c r="H349" s="853"/>
    </row>
    <row r="350" spans="2:8">
      <c r="B350" s="857"/>
      <c r="C350" s="853"/>
      <c r="D350" s="853"/>
      <c r="E350" s="853"/>
      <c r="F350" s="853"/>
      <c r="G350" s="853"/>
      <c r="H350" s="853"/>
    </row>
    <row r="351" spans="2:8">
      <c r="B351" s="857"/>
      <c r="C351" s="853"/>
      <c r="D351" s="853"/>
      <c r="E351" s="853"/>
      <c r="F351" s="853"/>
      <c r="G351" s="853"/>
      <c r="H351" s="853"/>
    </row>
    <row r="352" spans="2:8">
      <c r="B352" s="857"/>
      <c r="C352" s="853"/>
      <c r="D352" s="853"/>
      <c r="E352" s="853"/>
      <c r="F352" s="853"/>
      <c r="G352" s="853"/>
      <c r="H352" s="853"/>
    </row>
    <row r="353" spans="2:8">
      <c r="B353" s="857"/>
      <c r="C353" s="853"/>
      <c r="D353" s="853"/>
      <c r="E353" s="853"/>
      <c r="F353" s="853"/>
      <c r="G353" s="853"/>
      <c r="H353" s="853"/>
    </row>
    <row r="354" spans="2:8">
      <c r="B354" s="857"/>
      <c r="C354" s="853"/>
      <c r="D354" s="853"/>
      <c r="E354" s="853"/>
      <c r="F354" s="853"/>
      <c r="G354" s="853"/>
      <c r="H354" s="853"/>
    </row>
    <row r="355" spans="2:8">
      <c r="B355" s="857"/>
      <c r="C355" s="853"/>
      <c r="D355" s="853"/>
      <c r="E355" s="853"/>
      <c r="F355" s="853"/>
      <c r="G355" s="853"/>
      <c r="H355" s="853"/>
    </row>
    <row r="356" spans="2:8">
      <c r="B356" s="857"/>
      <c r="C356" s="853"/>
      <c r="D356" s="853"/>
      <c r="E356" s="853"/>
      <c r="F356" s="853"/>
      <c r="G356" s="853"/>
      <c r="H356" s="853"/>
    </row>
    <row r="357" spans="2:8">
      <c r="B357" s="857"/>
      <c r="C357" s="853"/>
      <c r="D357" s="853"/>
      <c r="E357" s="853"/>
      <c r="F357" s="853"/>
      <c r="G357" s="853"/>
      <c r="H357" s="853"/>
    </row>
    <row r="358" spans="2:8">
      <c r="B358" s="857"/>
      <c r="C358" s="853"/>
      <c r="D358" s="853"/>
      <c r="E358" s="853"/>
      <c r="F358" s="853"/>
      <c r="G358" s="853"/>
      <c r="H358" s="853"/>
    </row>
    <row r="359" spans="2:8">
      <c r="B359" s="857"/>
      <c r="C359" s="853"/>
      <c r="D359" s="853"/>
      <c r="E359" s="853"/>
      <c r="F359" s="853"/>
      <c r="G359" s="853"/>
      <c r="H359" s="853"/>
    </row>
    <row r="360" spans="2:8">
      <c r="B360" s="857"/>
      <c r="C360" s="853"/>
      <c r="D360" s="853"/>
      <c r="E360" s="853"/>
      <c r="F360" s="853"/>
      <c r="G360" s="853"/>
      <c r="H360" s="853"/>
    </row>
    <row r="361" spans="2:8">
      <c r="B361" s="857"/>
      <c r="C361" s="853"/>
      <c r="D361" s="853"/>
      <c r="E361" s="853"/>
      <c r="F361" s="853"/>
      <c r="G361" s="853"/>
      <c r="H361" s="853"/>
    </row>
    <row r="362" spans="2:8">
      <c r="B362" s="857"/>
      <c r="C362" s="853"/>
      <c r="D362" s="853"/>
      <c r="E362" s="853"/>
      <c r="F362" s="853"/>
      <c r="G362" s="853"/>
      <c r="H362" s="853"/>
    </row>
    <row r="363" spans="2:8">
      <c r="B363" s="857"/>
      <c r="C363" s="853"/>
      <c r="D363" s="853"/>
      <c r="E363" s="853"/>
      <c r="F363" s="853"/>
      <c r="G363" s="853"/>
      <c r="H363" s="853"/>
    </row>
    <row r="364" spans="2:8">
      <c r="B364" s="857"/>
      <c r="C364" s="853"/>
      <c r="D364" s="853"/>
      <c r="E364" s="853"/>
      <c r="F364" s="853"/>
      <c r="G364" s="853"/>
      <c r="H364" s="853"/>
    </row>
    <row r="365" spans="2:8">
      <c r="B365" s="857"/>
      <c r="C365" s="853"/>
      <c r="D365" s="853"/>
      <c r="E365" s="853"/>
      <c r="F365" s="853"/>
      <c r="G365" s="853"/>
      <c r="H365" s="853"/>
    </row>
    <row r="366" spans="2:8">
      <c r="B366" s="857"/>
      <c r="C366" s="853"/>
      <c r="D366" s="853"/>
      <c r="E366" s="853"/>
      <c r="F366" s="853"/>
      <c r="G366" s="853"/>
      <c r="H366" s="853"/>
    </row>
    <row r="367" spans="2:8">
      <c r="B367" s="857"/>
      <c r="C367" s="853"/>
      <c r="D367" s="853"/>
      <c r="E367" s="853"/>
      <c r="F367" s="853"/>
      <c r="G367" s="853"/>
      <c r="H367" s="853"/>
    </row>
    <row r="368" spans="2:8">
      <c r="B368" s="857"/>
      <c r="C368" s="853"/>
      <c r="D368" s="853"/>
      <c r="E368" s="853"/>
      <c r="F368" s="853"/>
      <c r="G368" s="853"/>
      <c r="H368" s="853"/>
    </row>
    <row r="369" spans="2:8">
      <c r="B369" s="857"/>
      <c r="C369" s="853"/>
      <c r="D369" s="853"/>
      <c r="E369" s="853"/>
      <c r="F369" s="853"/>
      <c r="G369" s="853"/>
      <c r="H369" s="853"/>
    </row>
    <row r="370" spans="2:8">
      <c r="B370" s="857"/>
      <c r="C370" s="853"/>
      <c r="D370" s="853"/>
      <c r="E370" s="853"/>
      <c r="F370" s="853"/>
      <c r="G370" s="853"/>
      <c r="H370" s="853"/>
    </row>
    <row r="371" spans="2:8">
      <c r="B371" s="857"/>
      <c r="C371" s="853"/>
      <c r="D371" s="853"/>
      <c r="E371" s="853"/>
      <c r="F371" s="853"/>
      <c r="G371" s="853"/>
      <c r="H371" s="853"/>
    </row>
    <row r="372" spans="2:8">
      <c r="B372" s="857"/>
      <c r="C372" s="853"/>
      <c r="D372" s="853"/>
      <c r="E372" s="853"/>
      <c r="F372" s="853"/>
      <c r="G372" s="853"/>
      <c r="H372" s="853"/>
    </row>
    <row r="373" spans="2:8">
      <c r="B373" s="857"/>
      <c r="C373" s="853"/>
      <c r="D373" s="853"/>
      <c r="E373" s="853"/>
      <c r="F373" s="853"/>
      <c r="G373" s="853"/>
      <c r="H373" s="853"/>
    </row>
    <row r="374" spans="2:8">
      <c r="B374" s="857"/>
      <c r="C374" s="853"/>
      <c r="D374" s="853"/>
      <c r="E374" s="853"/>
      <c r="F374" s="853"/>
      <c r="G374" s="853"/>
      <c r="H374" s="853"/>
    </row>
    <row r="375" spans="2:8">
      <c r="B375" s="857"/>
      <c r="C375" s="853"/>
      <c r="D375" s="853"/>
      <c r="E375" s="853"/>
      <c r="F375" s="853"/>
      <c r="G375" s="853"/>
      <c r="H375" s="853"/>
    </row>
    <row r="376" spans="2:8">
      <c r="B376" s="857"/>
      <c r="C376" s="853"/>
      <c r="D376" s="853"/>
      <c r="E376" s="853"/>
      <c r="F376" s="853"/>
      <c r="G376" s="853"/>
      <c r="H376" s="853"/>
    </row>
    <row r="377" spans="2:8">
      <c r="B377" s="857"/>
      <c r="C377" s="853"/>
      <c r="D377" s="853"/>
      <c r="E377" s="853"/>
      <c r="F377" s="853"/>
      <c r="G377" s="853"/>
      <c r="H377" s="853"/>
    </row>
    <row r="378" spans="2:8">
      <c r="B378" s="857"/>
      <c r="C378" s="853"/>
      <c r="D378" s="853"/>
      <c r="E378" s="853"/>
      <c r="F378" s="853"/>
      <c r="G378" s="853"/>
      <c r="H378" s="853"/>
    </row>
    <row r="379" spans="2:8">
      <c r="B379" s="857"/>
      <c r="C379" s="853"/>
      <c r="D379" s="853"/>
      <c r="E379" s="853"/>
      <c r="F379" s="853"/>
      <c r="G379" s="853"/>
      <c r="H379" s="853"/>
    </row>
    <row r="380" spans="2:8">
      <c r="B380" s="857"/>
      <c r="C380" s="853"/>
      <c r="D380" s="853"/>
      <c r="E380" s="853"/>
      <c r="F380" s="853"/>
      <c r="G380" s="853"/>
      <c r="H380" s="853"/>
    </row>
    <row r="381" spans="2:8">
      <c r="B381" s="857"/>
      <c r="C381" s="853"/>
      <c r="D381" s="853"/>
      <c r="E381" s="853"/>
      <c r="F381" s="853"/>
      <c r="G381" s="853"/>
      <c r="H381" s="853"/>
    </row>
    <row r="382" spans="2:8">
      <c r="B382" s="857"/>
      <c r="C382" s="853"/>
      <c r="D382" s="853"/>
      <c r="E382" s="853"/>
      <c r="F382" s="853"/>
      <c r="G382" s="853"/>
      <c r="H382" s="853"/>
    </row>
    <row r="383" spans="2:8">
      <c r="B383" s="857"/>
      <c r="C383" s="853"/>
      <c r="D383" s="853"/>
      <c r="E383" s="853"/>
      <c r="F383" s="853"/>
      <c r="G383" s="853"/>
      <c r="H383" s="853"/>
    </row>
    <row r="384" spans="2:8">
      <c r="B384" s="857"/>
      <c r="C384" s="853"/>
      <c r="D384" s="853"/>
      <c r="E384" s="853"/>
      <c r="F384" s="853"/>
      <c r="G384" s="853"/>
      <c r="H384" s="853"/>
    </row>
    <row r="385" spans="2:8">
      <c r="B385" s="857"/>
      <c r="C385" s="853"/>
      <c r="D385" s="853"/>
      <c r="E385" s="853"/>
      <c r="F385" s="853"/>
      <c r="G385" s="853"/>
      <c r="H385" s="853"/>
    </row>
    <row r="386" spans="2:8">
      <c r="B386" s="857"/>
      <c r="C386" s="853"/>
      <c r="D386" s="853"/>
      <c r="E386" s="853"/>
      <c r="F386" s="853"/>
      <c r="G386" s="853"/>
      <c r="H386" s="853"/>
    </row>
    <row r="387" spans="2:8">
      <c r="B387" s="857"/>
      <c r="C387" s="853"/>
      <c r="D387" s="853"/>
      <c r="E387" s="853"/>
      <c r="F387" s="853"/>
      <c r="G387" s="853"/>
      <c r="H387" s="853"/>
    </row>
    <row r="388" spans="2:8">
      <c r="B388" s="857"/>
      <c r="C388" s="853"/>
      <c r="D388" s="853"/>
      <c r="E388" s="853"/>
      <c r="F388" s="853"/>
      <c r="G388" s="853"/>
      <c r="H388" s="853"/>
    </row>
    <row r="389" spans="2:8">
      <c r="B389" s="857"/>
      <c r="C389" s="853"/>
      <c r="D389" s="853"/>
      <c r="E389" s="853"/>
      <c r="F389" s="853"/>
      <c r="G389" s="853"/>
      <c r="H389" s="853"/>
    </row>
    <row r="390" spans="2:8">
      <c r="B390" s="857"/>
      <c r="C390" s="853"/>
      <c r="D390" s="853"/>
      <c r="E390" s="853"/>
      <c r="F390" s="853"/>
      <c r="G390" s="853"/>
      <c r="H390" s="853"/>
    </row>
    <row r="391" spans="2:8">
      <c r="B391" s="857"/>
      <c r="C391" s="853"/>
      <c r="D391" s="853"/>
      <c r="E391" s="853"/>
      <c r="F391" s="853"/>
      <c r="G391" s="853"/>
      <c r="H391" s="853"/>
    </row>
    <row r="392" spans="2:8">
      <c r="B392" s="857"/>
      <c r="C392" s="853"/>
      <c r="D392" s="853"/>
      <c r="E392" s="853"/>
      <c r="F392" s="853"/>
      <c r="G392" s="853"/>
      <c r="H392" s="853"/>
    </row>
    <row r="393" spans="2:8">
      <c r="B393" s="857"/>
      <c r="C393" s="853"/>
      <c r="D393" s="853"/>
      <c r="E393" s="853"/>
      <c r="F393" s="853"/>
      <c r="G393" s="853"/>
      <c r="H393" s="853"/>
    </row>
    <row r="394" spans="2:8">
      <c r="B394" s="857"/>
      <c r="C394" s="853"/>
      <c r="D394" s="853"/>
      <c r="E394" s="853"/>
      <c r="F394" s="853"/>
      <c r="G394" s="853"/>
      <c r="H394" s="853"/>
    </row>
    <row r="395" spans="2:8">
      <c r="B395" s="857"/>
      <c r="C395" s="853"/>
      <c r="D395" s="853"/>
      <c r="E395" s="853"/>
      <c r="F395" s="853"/>
      <c r="G395" s="853"/>
      <c r="H395" s="853"/>
    </row>
    <row r="396" spans="2:8">
      <c r="B396" s="857"/>
      <c r="C396" s="853"/>
      <c r="D396" s="853"/>
      <c r="E396" s="853"/>
      <c r="F396" s="853"/>
      <c r="G396" s="853"/>
      <c r="H396" s="853"/>
    </row>
    <row r="397" spans="2:8">
      <c r="B397" s="857"/>
      <c r="C397" s="853"/>
      <c r="D397" s="853"/>
      <c r="E397" s="853"/>
      <c r="F397" s="853"/>
      <c r="G397" s="853"/>
      <c r="H397" s="853"/>
    </row>
    <row r="398" spans="2:8">
      <c r="B398" s="857"/>
      <c r="C398" s="853"/>
      <c r="D398" s="853"/>
      <c r="E398" s="853"/>
      <c r="F398" s="853"/>
      <c r="G398" s="853"/>
      <c r="H398" s="853"/>
    </row>
    <row r="399" spans="2:8">
      <c r="B399" s="857"/>
      <c r="C399" s="853"/>
      <c r="D399" s="853"/>
      <c r="E399" s="853"/>
      <c r="F399" s="853"/>
      <c r="G399" s="853"/>
      <c r="H399" s="853"/>
    </row>
    <row r="400" spans="2:8">
      <c r="B400" s="857"/>
      <c r="C400" s="853"/>
      <c r="D400" s="853"/>
      <c r="E400" s="853"/>
      <c r="F400" s="853"/>
      <c r="G400" s="853"/>
      <c r="H400" s="853"/>
    </row>
    <row r="401" spans="2:8">
      <c r="B401" s="857"/>
      <c r="C401" s="853"/>
      <c r="D401" s="853"/>
      <c r="E401" s="853"/>
      <c r="F401" s="853"/>
      <c r="G401" s="853"/>
      <c r="H401" s="853"/>
    </row>
    <row r="402" spans="2:8">
      <c r="B402" s="857"/>
      <c r="C402" s="853"/>
      <c r="D402" s="853"/>
      <c r="E402" s="853"/>
      <c r="F402" s="853"/>
      <c r="G402" s="853"/>
      <c r="H402" s="853"/>
    </row>
    <row r="403" spans="2:8">
      <c r="B403" s="857"/>
      <c r="C403" s="853"/>
      <c r="D403" s="853"/>
      <c r="E403" s="853"/>
      <c r="F403" s="853"/>
      <c r="G403" s="853"/>
      <c r="H403" s="853"/>
    </row>
    <row r="404" spans="2:8">
      <c r="B404" s="857"/>
      <c r="C404" s="853"/>
      <c r="D404" s="853"/>
      <c r="E404" s="853"/>
      <c r="F404" s="853"/>
      <c r="G404" s="853"/>
      <c r="H404" s="853"/>
    </row>
    <row r="405" spans="2:8">
      <c r="B405" s="857"/>
      <c r="C405" s="853"/>
      <c r="D405" s="853"/>
      <c r="E405" s="853"/>
      <c r="F405" s="853"/>
      <c r="G405" s="853"/>
      <c r="H405" s="853"/>
    </row>
    <row r="406" spans="2:8">
      <c r="B406" s="857"/>
      <c r="C406" s="853"/>
      <c r="D406" s="853"/>
      <c r="E406" s="853"/>
      <c r="F406" s="853"/>
      <c r="G406" s="853"/>
      <c r="H406" s="853"/>
    </row>
    <row r="407" spans="2:8">
      <c r="B407" s="857"/>
      <c r="C407" s="853"/>
      <c r="D407" s="853"/>
      <c r="E407" s="853"/>
      <c r="F407" s="853"/>
      <c r="G407" s="853"/>
      <c r="H407" s="853"/>
    </row>
    <row r="408" spans="2:8">
      <c r="B408" s="857"/>
      <c r="C408" s="853"/>
      <c r="D408" s="853"/>
      <c r="E408" s="853"/>
      <c r="F408" s="853"/>
      <c r="G408" s="853"/>
      <c r="H408" s="853"/>
    </row>
    <row r="409" spans="2:8">
      <c r="B409" s="857"/>
      <c r="C409" s="853"/>
      <c r="D409" s="853"/>
      <c r="E409" s="853"/>
      <c r="F409" s="853"/>
      <c r="G409" s="853"/>
      <c r="H409" s="853"/>
    </row>
    <row r="410" spans="2:8">
      <c r="B410" s="857"/>
      <c r="C410" s="853"/>
      <c r="D410" s="853"/>
      <c r="E410" s="853"/>
      <c r="F410" s="853"/>
      <c r="G410" s="853"/>
      <c r="H410" s="853"/>
    </row>
    <row r="411" spans="2:8">
      <c r="B411" s="857"/>
      <c r="C411" s="853"/>
      <c r="D411" s="853"/>
      <c r="E411" s="853"/>
      <c r="F411" s="853"/>
      <c r="G411" s="853"/>
      <c r="H411" s="853"/>
    </row>
    <row r="412" spans="2:8">
      <c r="B412" s="857"/>
      <c r="C412" s="853"/>
      <c r="D412" s="853"/>
      <c r="E412" s="853"/>
      <c r="F412" s="853"/>
      <c r="G412" s="853"/>
      <c r="H412" s="853"/>
    </row>
    <row r="413" spans="2:8">
      <c r="B413" s="857"/>
      <c r="C413" s="853"/>
      <c r="D413" s="853"/>
      <c r="E413" s="853"/>
      <c r="F413" s="853"/>
      <c r="G413" s="853"/>
      <c r="H413" s="853"/>
    </row>
    <row r="414" spans="2:8">
      <c r="B414" s="857"/>
      <c r="C414" s="853"/>
      <c r="D414" s="853"/>
      <c r="E414" s="853"/>
      <c r="F414" s="853"/>
      <c r="G414" s="853"/>
      <c r="H414" s="853"/>
    </row>
    <row r="415" spans="2:8">
      <c r="B415" s="857"/>
      <c r="C415" s="853"/>
      <c r="D415" s="853"/>
      <c r="E415" s="853"/>
      <c r="F415" s="853"/>
      <c r="G415" s="853"/>
      <c r="H415" s="853"/>
    </row>
    <row r="416" spans="2:8">
      <c r="B416" s="857"/>
      <c r="C416" s="853"/>
      <c r="D416" s="853"/>
      <c r="E416" s="853"/>
      <c r="F416" s="853"/>
      <c r="G416" s="853"/>
      <c r="H416" s="853"/>
    </row>
    <row r="417" spans="2:8">
      <c r="B417" s="857"/>
      <c r="C417" s="853"/>
      <c r="D417" s="853"/>
      <c r="E417" s="853"/>
      <c r="F417" s="853"/>
      <c r="G417" s="853"/>
      <c r="H417" s="853"/>
    </row>
    <row r="418" spans="2:8">
      <c r="B418" s="857"/>
      <c r="C418" s="853"/>
      <c r="D418" s="853"/>
      <c r="E418" s="853"/>
      <c r="F418" s="853"/>
      <c r="G418" s="853"/>
      <c r="H418" s="853"/>
    </row>
    <row r="419" spans="2:8">
      <c r="B419" s="857"/>
      <c r="C419" s="853"/>
      <c r="D419" s="853"/>
      <c r="E419" s="853"/>
      <c r="F419" s="853"/>
      <c r="G419" s="853"/>
      <c r="H419" s="853"/>
    </row>
    <row r="420" spans="2:8">
      <c r="B420" s="857"/>
      <c r="C420" s="853"/>
      <c r="D420" s="853"/>
      <c r="E420" s="853"/>
      <c r="F420" s="853"/>
      <c r="G420" s="853"/>
      <c r="H420" s="853"/>
    </row>
    <row r="421" spans="2:8">
      <c r="B421" s="857"/>
      <c r="C421" s="853"/>
      <c r="D421" s="853"/>
      <c r="E421" s="853"/>
      <c r="F421" s="853"/>
      <c r="G421" s="853"/>
      <c r="H421" s="853"/>
    </row>
    <row r="422" spans="2:8">
      <c r="B422" s="857"/>
      <c r="C422" s="853"/>
      <c r="D422" s="853"/>
      <c r="E422" s="853"/>
      <c r="F422" s="853"/>
      <c r="G422" s="853"/>
      <c r="H422" s="853"/>
    </row>
    <row r="423" spans="2:8">
      <c r="B423" s="857"/>
      <c r="C423" s="853"/>
      <c r="D423" s="853"/>
      <c r="E423" s="853"/>
      <c r="F423" s="853"/>
      <c r="G423" s="853"/>
      <c r="H423" s="853"/>
    </row>
    <row r="424" spans="2:8">
      <c r="B424" s="857"/>
      <c r="C424" s="853"/>
      <c r="D424" s="853"/>
      <c r="E424" s="853"/>
      <c r="F424" s="853"/>
      <c r="G424" s="853"/>
      <c r="H424" s="853"/>
    </row>
    <row r="425" spans="2:8">
      <c r="B425" s="857"/>
      <c r="C425" s="853"/>
      <c r="D425" s="853"/>
      <c r="E425" s="853"/>
      <c r="F425" s="853"/>
      <c r="G425" s="853"/>
      <c r="H425" s="853"/>
    </row>
    <row r="426" spans="2:8">
      <c r="B426" s="857"/>
      <c r="C426" s="853"/>
      <c r="D426" s="853"/>
      <c r="E426" s="853"/>
      <c r="F426" s="853"/>
      <c r="G426" s="853"/>
      <c r="H426" s="853"/>
    </row>
    <row r="427" spans="2:8">
      <c r="B427" s="857"/>
      <c r="C427" s="853"/>
      <c r="D427" s="853"/>
      <c r="E427" s="853"/>
      <c r="F427" s="853"/>
      <c r="G427" s="853"/>
      <c r="H427" s="853"/>
    </row>
    <row r="428" spans="2:8">
      <c r="B428" s="857"/>
      <c r="C428" s="853"/>
      <c r="D428" s="853"/>
      <c r="E428" s="853"/>
      <c r="F428" s="853"/>
      <c r="G428" s="853"/>
      <c r="H428" s="853"/>
    </row>
    <row r="429" spans="2:8">
      <c r="B429" s="857"/>
      <c r="C429" s="853"/>
      <c r="D429" s="853"/>
      <c r="E429" s="853"/>
      <c r="F429" s="853"/>
      <c r="G429" s="853"/>
      <c r="H429" s="853"/>
    </row>
    <row r="430" spans="2:8">
      <c r="B430" s="857"/>
      <c r="C430" s="853"/>
      <c r="D430" s="853"/>
      <c r="E430" s="853"/>
      <c r="F430" s="853"/>
      <c r="G430" s="853"/>
      <c r="H430" s="853"/>
    </row>
    <row r="431" spans="2:8">
      <c r="B431" s="857"/>
      <c r="C431" s="853"/>
      <c r="D431" s="853"/>
      <c r="E431" s="853"/>
      <c r="F431" s="853"/>
      <c r="G431" s="853"/>
      <c r="H431" s="853"/>
    </row>
    <row r="432" spans="2:8">
      <c r="B432" s="857"/>
      <c r="C432" s="853"/>
      <c r="D432" s="853"/>
      <c r="E432" s="853"/>
      <c r="F432" s="853"/>
      <c r="G432" s="853"/>
      <c r="H432" s="853"/>
    </row>
    <row r="433" spans="2:8">
      <c r="B433" s="857"/>
      <c r="C433" s="853"/>
      <c r="D433" s="853"/>
      <c r="E433" s="853"/>
      <c r="F433" s="853"/>
      <c r="G433" s="853"/>
      <c r="H433" s="853"/>
    </row>
    <row r="434" spans="2:8">
      <c r="B434" s="857"/>
      <c r="C434" s="853"/>
      <c r="D434" s="853"/>
      <c r="E434" s="853"/>
      <c r="F434" s="853"/>
      <c r="G434" s="853"/>
      <c r="H434" s="853"/>
    </row>
    <row r="435" spans="2:8">
      <c r="B435" s="857"/>
      <c r="C435" s="853"/>
      <c r="D435" s="853"/>
      <c r="E435" s="853"/>
      <c r="F435" s="853"/>
      <c r="G435" s="853"/>
      <c r="H435" s="853"/>
    </row>
    <row r="436" spans="2:8">
      <c r="B436" s="857"/>
      <c r="C436" s="853"/>
      <c r="D436" s="853"/>
      <c r="E436" s="853"/>
      <c r="F436" s="853"/>
      <c r="G436" s="853"/>
      <c r="H436" s="853"/>
    </row>
    <row r="437" spans="2:8">
      <c r="B437" s="857"/>
      <c r="C437" s="853"/>
      <c r="D437" s="853"/>
      <c r="E437" s="853"/>
      <c r="F437" s="853"/>
      <c r="G437" s="853"/>
      <c r="H437" s="853"/>
    </row>
    <row r="438" spans="2:8">
      <c r="B438" s="857"/>
      <c r="C438" s="853"/>
      <c r="D438" s="853"/>
      <c r="E438" s="853"/>
      <c r="F438" s="853"/>
      <c r="G438" s="853"/>
      <c r="H438" s="853"/>
    </row>
    <row r="439" spans="2:8">
      <c r="B439" s="857"/>
      <c r="C439" s="853"/>
      <c r="D439" s="853"/>
      <c r="E439" s="853"/>
      <c r="F439" s="853"/>
      <c r="G439" s="853"/>
      <c r="H439" s="853"/>
    </row>
    <row r="440" spans="2:8">
      <c r="B440" s="857"/>
      <c r="C440" s="853"/>
      <c r="D440" s="853"/>
      <c r="E440" s="853"/>
      <c r="F440" s="853"/>
      <c r="G440" s="853"/>
      <c r="H440" s="853"/>
    </row>
    <row r="441" spans="2:8">
      <c r="B441" s="857"/>
      <c r="C441" s="853"/>
      <c r="D441" s="853"/>
      <c r="E441" s="853"/>
      <c r="F441" s="853"/>
      <c r="G441" s="853"/>
      <c r="H441" s="853"/>
    </row>
    <row r="442" spans="2:8">
      <c r="B442" s="857"/>
      <c r="C442" s="853"/>
      <c r="D442" s="853"/>
      <c r="E442" s="853"/>
      <c r="F442" s="853"/>
      <c r="G442" s="853"/>
      <c r="H442" s="853"/>
    </row>
    <row r="443" spans="2:8">
      <c r="B443" s="857"/>
      <c r="C443" s="853"/>
      <c r="D443" s="853"/>
      <c r="E443" s="853"/>
      <c r="F443" s="853"/>
      <c r="G443" s="853"/>
      <c r="H443" s="853"/>
    </row>
    <row r="444" spans="2:8">
      <c r="B444" s="857"/>
      <c r="C444" s="853"/>
      <c r="D444" s="853"/>
      <c r="E444" s="853"/>
      <c r="F444" s="853"/>
      <c r="G444" s="853"/>
      <c r="H444" s="853"/>
    </row>
    <row r="445" spans="2:8">
      <c r="B445" s="857"/>
      <c r="C445" s="853"/>
      <c r="D445" s="853"/>
      <c r="E445" s="853"/>
      <c r="F445" s="853"/>
      <c r="G445" s="853"/>
      <c r="H445" s="853"/>
    </row>
    <row r="446" spans="2:8">
      <c r="B446" s="857"/>
      <c r="C446" s="853"/>
      <c r="D446" s="853"/>
      <c r="E446" s="853"/>
      <c r="F446" s="853"/>
      <c r="G446" s="853"/>
      <c r="H446" s="853"/>
    </row>
    <row r="447" spans="2:8">
      <c r="B447" s="857"/>
      <c r="C447" s="853"/>
      <c r="D447" s="853"/>
      <c r="E447" s="853"/>
      <c r="F447" s="853"/>
      <c r="G447" s="853"/>
      <c r="H447" s="853"/>
    </row>
    <row r="448" spans="2:8">
      <c r="B448" s="857"/>
      <c r="C448" s="853"/>
      <c r="D448" s="853"/>
      <c r="E448" s="853"/>
      <c r="F448" s="853"/>
      <c r="G448" s="853"/>
      <c r="H448" s="853"/>
    </row>
    <row r="449" spans="2:8">
      <c r="B449" s="857"/>
      <c r="C449" s="853"/>
      <c r="D449" s="853"/>
      <c r="E449" s="853"/>
      <c r="F449" s="853"/>
      <c r="G449" s="853"/>
      <c r="H449" s="853"/>
    </row>
    <row r="450" spans="2:8">
      <c r="B450" s="857"/>
      <c r="C450" s="853"/>
      <c r="D450" s="853"/>
      <c r="E450" s="853"/>
      <c r="F450" s="853"/>
      <c r="G450" s="853"/>
      <c r="H450" s="853"/>
    </row>
    <row r="451" spans="2:8">
      <c r="B451" s="857"/>
      <c r="C451" s="853"/>
      <c r="D451" s="853"/>
      <c r="E451" s="853"/>
      <c r="F451" s="853"/>
      <c r="G451" s="853"/>
      <c r="H451" s="853"/>
    </row>
    <row r="452" spans="2:8">
      <c r="B452" s="857"/>
      <c r="C452" s="853"/>
      <c r="D452" s="853"/>
      <c r="E452" s="853"/>
      <c r="F452" s="853"/>
      <c r="G452" s="853"/>
      <c r="H452" s="853"/>
    </row>
    <row r="453" spans="2:8">
      <c r="B453" s="857"/>
      <c r="C453" s="853"/>
      <c r="D453" s="853"/>
      <c r="E453" s="853"/>
      <c r="F453" s="853"/>
      <c r="G453" s="853"/>
      <c r="H453" s="853"/>
    </row>
    <row r="454" spans="2:8">
      <c r="B454" s="857"/>
      <c r="C454" s="853"/>
      <c r="D454" s="853"/>
      <c r="E454" s="853"/>
      <c r="F454" s="853"/>
      <c r="G454" s="853"/>
      <c r="H454" s="853"/>
    </row>
    <row r="455" spans="2:8">
      <c r="B455" s="857"/>
      <c r="C455" s="853"/>
      <c r="D455" s="853"/>
      <c r="E455" s="853"/>
      <c r="F455" s="853"/>
      <c r="G455" s="853"/>
      <c r="H455" s="853"/>
    </row>
    <row r="456" spans="2:8">
      <c r="B456" s="857"/>
      <c r="C456" s="853"/>
      <c r="D456" s="853"/>
      <c r="E456" s="853"/>
      <c r="F456" s="853"/>
      <c r="G456" s="853"/>
      <c r="H456" s="853"/>
    </row>
    <row r="457" spans="2:8">
      <c r="B457" s="857"/>
      <c r="C457" s="853"/>
      <c r="D457" s="853"/>
      <c r="E457" s="853"/>
      <c r="F457" s="853"/>
      <c r="G457" s="853"/>
      <c r="H457" s="853"/>
    </row>
    <row r="458" spans="2:8">
      <c r="B458" s="857"/>
      <c r="C458" s="853"/>
      <c r="D458" s="853"/>
      <c r="E458" s="853"/>
      <c r="F458" s="853"/>
      <c r="G458" s="853"/>
      <c r="H458" s="853"/>
    </row>
    <row r="459" spans="2:8">
      <c r="B459" s="857"/>
      <c r="C459" s="853"/>
      <c r="D459" s="853"/>
      <c r="E459" s="853"/>
      <c r="F459" s="853"/>
      <c r="G459" s="853"/>
      <c r="H459" s="853"/>
    </row>
    <row r="460" spans="2:8">
      <c r="B460" s="857"/>
      <c r="C460" s="853"/>
      <c r="D460" s="853"/>
      <c r="E460" s="853"/>
      <c r="F460" s="853"/>
      <c r="G460" s="853"/>
      <c r="H460" s="853"/>
    </row>
    <row r="461" spans="2:8">
      <c r="B461" s="857"/>
      <c r="C461" s="853"/>
      <c r="D461" s="853"/>
      <c r="E461" s="853"/>
      <c r="F461" s="853"/>
      <c r="G461" s="853"/>
      <c r="H461" s="853"/>
    </row>
    <row r="462" spans="2:8">
      <c r="B462" s="857"/>
      <c r="C462" s="853"/>
      <c r="D462" s="853"/>
      <c r="E462" s="853"/>
      <c r="F462" s="853"/>
      <c r="G462" s="853"/>
      <c r="H462" s="853"/>
    </row>
    <row r="463" spans="2:8">
      <c r="B463" s="857"/>
      <c r="C463" s="853"/>
      <c r="D463" s="853"/>
      <c r="E463" s="853"/>
      <c r="F463" s="853"/>
      <c r="G463" s="853"/>
      <c r="H463" s="853"/>
    </row>
    <row r="464" spans="2:8">
      <c r="B464" s="857"/>
      <c r="C464" s="853"/>
      <c r="D464" s="853"/>
      <c r="E464" s="853"/>
      <c r="F464" s="853"/>
      <c r="G464" s="853"/>
      <c r="H464" s="853"/>
    </row>
    <row r="465" spans="2:8">
      <c r="B465" s="857"/>
      <c r="C465" s="853"/>
      <c r="D465" s="853"/>
      <c r="E465" s="853"/>
      <c r="F465" s="853"/>
      <c r="G465" s="853"/>
      <c r="H465" s="853"/>
    </row>
    <row r="466" spans="2:8">
      <c r="B466" s="857"/>
      <c r="C466" s="853"/>
      <c r="D466" s="853"/>
      <c r="E466" s="853"/>
      <c r="F466" s="853"/>
      <c r="G466" s="853"/>
      <c r="H466" s="853"/>
    </row>
    <row r="467" spans="2:8">
      <c r="B467" s="857"/>
      <c r="C467" s="853"/>
      <c r="D467" s="853"/>
      <c r="E467" s="853"/>
      <c r="F467" s="853"/>
      <c r="G467" s="853"/>
      <c r="H467" s="853"/>
    </row>
    <row r="468" spans="2:8">
      <c r="B468" s="857"/>
      <c r="C468" s="853"/>
      <c r="D468" s="853"/>
      <c r="E468" s="853"/>
      <c r="F468" s="853"/>
      <c r="G468" s="853"/>
      <c r="H468" s="853"/>
    </row>
    <row r="469" spans="2:8">
      <c r="B469" s="857"/>
      <c r="C469" s="853"/>
      <c r="D469" s="853"/>
      <c r="E469" s="853"/>
      <c r="F469" s="853"/>
      <c r="G469" s="853"/>
      <c r="H469" s="853"/>
    </row>
    <row r="470" spans="2:8">
      <c r="B470" s="857"/>
      <c r="C470" s="853"/>
      <c r="D470" s="853"/>
      <c r="E470" s="853"/>
      <c r="F470" s="853"/>
      <c r="G470" s="853"/>
      <c r="H470" s="853"/>
    </row>
    <row r="471" spans="2:8">
      <c r="B471" s="857"/>
      <c r="C471" s="853"/>
      <c r="D471" s="853"/>
      <c r="E471" s="853"/>
      <c r="F471" s="853"/>
      <c r="G471" s="853"/>
      <c r="H471" s="853"/>
    </row>
    <row r="472" spans="2:8">
      <c r="B472" s="857"/>
      <c r="C472" s="853"/>
      <c r="D472" s="853"/>
      <c r="E472" s="853"/>
      <c r="F472" s="853"/>
      <c r="G472" s="853"/>
      <c r="H472" s="853"/>
    </row>
    <row r="473" spans="2:8">
      <c r="B473" s="857"/>
      <c r="C473" s="853"/>
      <c r="D473" s="853"/>
      <c r="E473" s="853"/>
      <c r="F473" s="853"/>
      <c r="G473" s="853"/>
      <c r="H473" s="853"/>
    </row>
    <row r="474" spans="2:8">
      <c r="B474" s="857"/>
      <c r="C474" s="853"/>
      <c r="D474" s="853"/>
      <c r="E474" s="853"/>
      <c r="F474" s="853"/>
      <c r="G474" s="853"/>
      <c r="H474" s="853"/>
    </row>
    <row r="475" spans="2:8">
      <c r="B475" s="857"/>
      <c r="C475" s="853"/>
      <c r="D475" s="853"/>
      <c r="E475" s="853"/>
      <c r="F475" s="853"/>
      <c r="G475" s="853"/>
      <c r="H475" s="853"/>
    </row>
    <row r="476" spans="2:8">
      <c r="B476" s="857"/>
      <c r="C476" s="853"/>
      <c r="D476" s="853"/>
      <c r="E476" s="853"/>
      <c r="F476" s="853"/>
      <c r="G476" s="853"/>
      <c r="H476" s="853"/>
    </row>
    <row r="477" spans="2:8">
      <c r="B477" s="857"/>
      <c r="C477" s="853"/>
      <c r="D477" s="853"/>
      <c r="E477" s="853"/>
      <c r="F477" s="853"/>
      <c r="G477" s="853"/>
      <c r="H477" s="853"/>
    </row>
    <row r="478" spans="2:8">
      <c r="B478" s="857"/>
      <c r="C478" s="853"/>
      <c r="D478" s="853"/>
      <c r="E478" s="853"/>
      <c r="F478" s="853"/>
      <c r="G478" s="853"/>
      <c r="H478" s="853"/>
    </row>
    <row r="479" spans="2:8">
      <c r="B479" s="857"/>
      <c r="C479" s="853"/>
      <c r="D479" s="853"/>
      <c r="E479" s="853"/>
      <c r="F479" s="853"/>
      <c r="G479" s="853"/>
      <c r="H479" s="853"/>
    </row>
    <row r="480" spans="2:8">
      <c r="B480" s="857"/>
      <c r="C480" s="853"/>
      <c r="D480" s="853"/>
      <c r="E480" s="853"/>
      <c r="F480" s="853"/>
      <c r="G480" s="853"/>
      <c r="H480" s="853"/>
    </row>
    <row r="481" spans="2:8">
      <c r="B481" s="857"/>
      <c r="C481" s="853"/>
      <c r="D481" s="853"/>
      <c r="E481" s="853"/>
      <c r="F481" s="853"/>
      <c r="G481" s="853"/>
      <c r="H481" s="853"/>
    </row>
    <row r="482" spans="2:8">
      <c r="B482" s="857"/>
      <c r="C482" s="853"/>
      <c r="D482" s="853"/>
      <c r="E482" s="853"/>
      <c r="F482" s="853"/>
      <c r="G482" s="853"/>
      <c r="H482" s="853"/>
    </row>
    <row r="483" spans="2:8">
      <c r="B483" s="857"/>
      <c r="C483" s="853"/>
      <c r="D483" s="853"/>
      <c r="E483" s="853"/>
      <c r="F483" s="853"/>
      <c r="G483" s="853"/>
      <c r="H483" s="853"/>
    </row>
    <row r="484" spans="2:8">
      <c r="B484" s="857"/>
      <c r="C484" s="853"/>
      <c r="D484" s="853"/>
      <c r="E484" s="853"/>
      <c r="F484" s="853"/>
      <c r="G484" s="853"/>
      <c r="H484" s="853"/>
    </row>
    <row r="485" spans="2:8">
      <c r="B485" s="857"/>
      <c r="C485" s="853"/>
      <c r="D485" s="853"/>
      <c r="E485" s="853"/>
      <c r="F485" s="853"/>
      <c r="G485" s="853"/>
      <c r="H485" s="853"/>
    </row>
    <row r="486" spans="2:8">
      <c r="B486" s="857"/>
      <c r="C486" s="853"/>
      <c r="D486" s="853"/>
      <c r="E486" s="853"/>
      <c r="F486" s="853"/>
      <c r="G486" s="853"/>
      <c r="H486" s="853"/>
    </row>
    <row r="487" spans="2:8">
      <c r="B487" s="857"/>
      <c r="C487" s="853"/>
      <c r="D487" s="853"/>
      <c r="E487" s="853"/>
      <c r="F487" s="853"/>
      <c r="G487" s="853"/>
      <c r="H487" s="853"/>
    </row>
    <row r="488" spans="2:8">
      <c r="B488" s="857"/>
      <c r="C488" s="853"/>
      <c r="D488" s="853"/>
      <c r="E488" s="853"/>
      <c r="F488" s="853"/>
      <c r="G488" s="853"/>
      <c r="H488" s="853"/>
    </row>
    <row r="489" spans="2:8">
      <c r="B489" s="857"/>
      <c r="C489" s="853"/>
      <c r="D489" s="853"/>
      <c r="E489" s="853"/>
      <c r="F489" s="853"/>
      <c r="G489" s="853"/>
      <c r="H489" s="853"/>
    </row>
    <row r="490" spans="2:8">
      <c r="B490" s="857"/>
      <c r="C490" s="853"/>
      <c r="D490" s="853"/>
      <c r="E490" s="853"/>
      <c r="F490" s="853"/>
      <c r="G490" s="853"/>
      <c r="H490" s="853"/>
    </row>
    <row r="491" spans="2:8">
      <c r="B491" s="857"/>
      <c r="C491" s="853"/>
      <c r="D491" s="853"/>
      <c r="E491" s="853"/>
      <c r="F491" s="853"/>
      <c r="G491" s="853"/>
      <c r="H491" s="853"/>
    </row>
    <row r="492" spans="2:8">
      <c r="B492" s="857"/>
      <c r="C492" s="853"/>
      <c r="D492" s="853"/>
      <c r="E492" s="853"/>
      <c r="F492" s="853"/>
      <c r="G492" s="853"/>
      <c r="H492" s="853"/>
    </row>
    <row r="493" spans="2:8">
      <c r="B493" s="857"/>
      <c r="C493" s="853"/>
      <c r="D493" s="853"/>
      <c r="E493" s="853"/>
      <c r="F493" s="853"/>
      <c r="G493" s="853"/>
      <c r="H493" s="853"/>
    </row>
    <row r="494" spans="2:8">
      <c r="B494" s="857"/>
      <c r="C494" s="853"/>
      <c r="D494" s="853"/>
      <c r="E494" s="853"/>
      <c r="F494" s="853"/>
      <c r="G494" s="853"/>
      <c r="H494" s="853"/>
    </row>
    <row r="495" spans="2:8">
      <c r="B495" s="857"/>
      <c r="C495" s="853"/>
      <c r="D495" s="853"/>
      <c r="E495" s="853"/>
      <c r="F495" s="853"/>
      <c r="G495" s="853"/>
      <c r="H495" s="853"/>
    </row>
    <row r="496" spans="2:8">
      <c r="B496" s="857"/>
      <c r="C496" s="853"/>
      <c r="D496" s="853"/>
      <c r="E496" s="853"/>
      <c r="F496" s="853"/>
      <c r="G496" s="853"/>
      <c r="H496" s="853"/>
    </row>
    <row r="497" spans="2:8">
      <c r="B497" s="857"/>
      <c r="C497" s="853"/>
      <c r="D497" s="853"/>
      <c r="E497" s="853"/>
      <c r="F497" s="853"/>
      <c r="G497" s="853"/>
      <c r="H497" s="853"/>
    </row>
    <row r="498" spans="2:8">
      <c r="B498" s="857"/>
      <c r="C498" s="853"/>
      <c r="D498" s="853"/>
      <c r="E498" s="853"/>
      <c r="F498" s="853"/>
      <c r="G498" s="853"/>
      <c r="H498" s="853"/>
    </row>
    <row r="499" spans="2:8">
      <c r="B499" s="857"/>
      <c r="C499" s="853"/>
      <c r="D499" s="853"/>
      <c r="E499" s="853"/>
      <c r="F499" s="853"/>
      <c r="G499" s="853"/>
      <c r="H499" s="853"/>
    </row>
    <row r="500" spans="2:8">
      <c r="B500" s="857"/>
      <c r="C500" s="853"/>
      <c r="D500" s="853"/>
      <c r="E500" s="853"/>
      <c r="F500" s="853"/>
      <c r="G500" s="853"/>
      <c r="H500" s="853"/>
    </row>
    <row r="501" spans="2:8">
      <c r="B501" s="857"/>
      <c r="C501" s="853"/>
      <c r="D501" s="853"/>
      <c r="E501" s="853"/>
      <c r="F501" s="853"/>
      <c r="G501" s="853"/>
      <c r="H501" s="853"/>
    </row>
    <row r="502" spans="2:8">
      <c r="B502" s="857"/>
      <c r="C502" s="853"/>
      <c r="D502" s="853"/>
      <c r="E502" s="853"/>
      <c r="F502" s="853"/>
      <c r="G502" s="853"/>
      <c r="H502" s="853"/>
    </row>
    <row r="503" spans="2:8">
      <c r="B503" s="857"/>
      <c r="C503" s="853"/>
      <c r="D503" s="853"/>
      <c r="E503" s="853"/>
      <c r="F503" s="853"/>
      <c r="G503" s="853"/>
      <c r="H503" s="853"/>
    </row>
  </sheetData>
  <mergeCells count="11">
    <mergeCell ref="B56:G56"/>
    <mergeCell ref="B60:G60"/>
    <mergeCell ref="B80:G80"/>
    <mergeCell ref="B84:G84"/>
    <mergeCell ref="B87:H87"/>
    <mergeCell ref="B38:G38"/>
    <mergeCell ref="B1:H1"/>
    <mergeCell ref="B2:H2"/>
    <mergeCell ref="B3:H3"/>
    <mergeCell ref="B15:H15"/>
    <mergeCell ref="B34:G34"/>
  </mergeCells>
  <pageMargins left="0.25" right="0.25" top="0.75" bottom="0.75" header="0.3" footer="0.3"/>
  <pageSetup scale="53" fitToHeight="0" orientation="landscape" r:id="rId1"/>
  <rowBreaks count="2" manualBreakCount="2">
    <brk id="40" max="16383" man="1"/>
    <brk id="84" max="16383"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U503"/>
  <sheetViews>
    <sheetView zoomScale="70" zoomScaleNormal="70" zoomScaleSheetLayoutView="70" workbookViewId="0">
      <selection activeCell="E51" sqref="E51"/>
    </sheetView>
  </sheetViews>
  <sheetFormatPr defaultColWidth="8.88671875" defaultRowHeight="12.75"/>
  <cols>
    <col min="1" max="1" width="5.109375" style="837" customWidth="1"/>
    <col min="2" max="2" width="49.33203125" style="844" customWidth="1"/>
    <col min="3" max="3" width="22.109375" style="837" customWidth="1"/>
    <col min="4" max="4" width="15.109375" style="837" customWidth="1"/>
    <col min="5" max="5" width="12.5546875" style="837" customWidth="1"/>
    <col min="6" max="6" width="11.5546875" style="837" customWidth="1"/>
    <col min="7" max="7" width="14.88671875" style="837" customWidth="1"/>
    <col min="8" max="8" width="79.44140625" style="837" customWidth="1"/>
    <col min="9" max="16384" width="8.88671875" style="837"/>
  </cols>
  <sheetData>
    <row r="1" spans="1:21">
      <c r="B1" s="1403" t="s">
        <v>1059</v>
      </c>
      <c r="C1" s="1403"/>
      <c r="D1" s="1403"/>
      <c r="E1" s="1403"/>
      <c r="F1" s="1403"/>
      <c r="G1" s="1403"/>
      <c r="H1" s="1403"/>
    </row>
    <row r="2" spans="1:21">
      <c r="B2" s="1403" t="str">
        <f>'Attachment H'!$K$3</f>
        <v>For  the 12 months ended 12/31/2024</v>
      </c>
      <c r="C2" s="1411"/>
      <c r="D2" s="1411"/>
      <c r="E2" s="1411"/>
      <c r="F2" s="1411"/>
      <c r="G2" s="1411"/>
      <c r="H2" s="1411"/>
    </row>
    <row r="3" spans="1:21">
      <c r="B3" s="1403"/>
      <c r="C3" s="1403"/>
      <c r="D3" s="1403"/>
      <c r="E3" s="1403"/>
      <c r="F3" s="1403"/>
      <c r="G3" s="1403"/>
      <c r="H3" s="1404"/>
    </row>
    <row r="5" spans="1:21">
      <c r="B5" s="847"/>
      <c r="C5" s="845"/>
      <c r="D5" s="839"/>
      <c r="E5" s="839"/>
      <c r="F5" s="845"/>
      <c r="G5" s="839"/>
      <c r="H5" s="845"/>
    </row>
    <row r="6" spans="1:21">
      <c r="B6" s="847"/>
      <c r="C6" s="845"/>
      <c r="D6" s="839"/>
      <c r="E6" s="839"/>
      <c r="F6" s="839"/>
      <c r="G6" s="839"/>
      <c r="H6" s="845"/>
      <c r="I6" s="845"/>
      <c r="J6" s="836"/>
      <c r="K6" s="836"/>
      <c r="L6" s="836"/>
      <c r="M6" s="836"/>
      <c r="N6" s="836"/>
      <c r="O6" s="836"/>
      <c r="P6" s="836"/>
      <c r="Q6" s="836"/>
      <c r="R6" s="836"/>
      <c r="S6" s="836"/>
      <c r="T6" s="836"/>
      <c r="U6" s="839"/>
    </row>
    <row r="7" spans="1:21" s="845" customFormat="1" ht="34.5" customHeight="1">
      <c r="A7" s="894" t="s">
        <v>990</v>
      </c>
      <c r="B7" s="894" t="s">
        <v>1033</v>
      </c>
      <c r="C7" s="895"/>
      <c r="D7" s="895"/>
      <c r="E7" s="896" t="s">
        <v>993</v>
      </c>
      <c r="F7" s="896" t="s">
        <v>994</v>
      </c>
      <c r="G7" s="896" t="s">
        <v>995</v>
      </c>
      <c r="H7" s="895"/>
      <c r="J7" s="836"/>
      <c r="K7" s="836"/>
      <c r="L7" s="836"/>
      <c r="M7" s="836"/>
      <c r="N7" s="836"/>
      <c r="O7" s="836"/>
      <c r="P7" s="836"/>
      <c r="Q7" s="836"/>
      <c r="R7" s="836"/>
      <c r="S7" s="836"/>
      <c r="T7" s="836"/>
      <c r="U7" s="839"/>
    </row>
    <row r="8" spans="1:21">
      <c r="A8" s="846"/>
      <c r="C8" s="845"/>
      <c r="E8" s="845"/>
      <c r="F8" s="845"/>
      <c r="G8" s="845"/>
      <c r="H8" s="845"/>
      <c r="L8" s="661"/>
    </row>
    <row r="9" spans="1:21" ht="20.100000000000001" customHeight="1">
      <c r="A9" s="846">
        <v>1</v>
      </c>
      <c r="B9" s="845" t="s">
        <v>1053</v>
      </c>
      <c r="E9" s="759">
        <f>+E54</f>
        <v>-991502.25299999991</v>
      </c>
      <c r="F9" s="134">
        <f>+F54</f>
        <v>0</v>
      </c>
      <c r="G9" s="134">
        <f>+G54</f>
        <v>0</v>
      </c>
      <c r="H9" s="845" t="s">
        <v>1034</v>
      </c>
    </row>
    <row r="10" spans="1:21" ht="20.100000000000001" customHeight="1">
      <c r="A10" s="846">
        <f>+A9+1</f>
        <v>2</v>
      </c>
      <c r="B10" s="845" t="s">
        <v>1005</v>
      </c>
      <c r="E10" s="134">
        <f>+E78</f>
        <v>0</v>
      </c>
      <c r="F10" s="134">
        <f>+F78</f>
        <v>0</v>
      </c>
      <c r="G10" s="134">
        <f>+G78</f>
        <v>0</v>
      </c>
      <c r="H10" s="845" t="s">
        <v>1035</v>
      </c>
    </row>
    <row r="11" spans="1:21" ht="20.100000000000001" customHeight="1">
      <c r="A11" s="846">
        <f>+A10+1</f>
        <v>3</v>
      </c>
      <c r="B11" s="845" t="s">
        <v>1007</v>
      </c>
      <c r="E11" s="759">
        <f>E32</f>
        <v>0</v>
      </c>
      <c r="F11" s="134">
        <f>F32</f>
        <v>0</v>
      </c>
      <c r="G11" s="134">
        <f>G32</f>
        <v>0</v>
      </c>
      <c r="H11" s="845" t="s">
        <v>1036</v>
      </c>
    </row>
    <row r="12" spans="1:21" ht="20.100000000000001" customHeight="1">
      <c r="A12" s="846">
        <f>+A11+1</f>
        <v>4</v>
      </c>
      <c r="B12" s="845" t="s">
        <v>1037</v>
      </c>
      <c r="E12" s="759">
        <f>SUM(E9:E11)</f>
        <v>-991502.25299999991</v>
      </c>
      <c r="F12" s="134">
        <f>SUM(F9:F11)</f>
        <v>0</v>
      </c>
      <c r="G12" s="134">
        <f>SUM(G9:G11)</f>
        <v>0</v>
      </c>
      <c r="H12" s="897" t="s">
        <v>1038</v>
      </c>
    </row>
    <row r="13" spans="1:21" s="845" customFormat="1">
      <c r="A13" s="846"/>
      <c r="D13" s="897"/>
      <c r="H13" s="759"/>
    </row>
    <row r="14" spans="1:21">
      <c r="A14" s="846"/>
      <c r="B14" s="845"/>
      <c r="C14" s="845"/>
      <c r="D14" s="845"/>
      <c r="E14" s="845"/>
      <c r="F14" s="845"/>
      <c r="G14" s="845"/>
      <c r="H14" s="849"/>
    </row>
    <row r="15" spans="1:21">
      <c r="A15" s="846"/>
      <c r="B15" s="1408" t="s">
        <v>1060</v>
      </c>
      <c r="C15" s="1408"/>
      <c r="D15" s="1408"/>
      <c r="E15" s="1408"/>
      <c r="F15" s="1408"/>
      <c r="G15" s="1408"/>
      <c r="H15" s="1408"/>
    </row>
    <row r="16" spans="1:21">
      <c r="A16" s="846"/>
      <c r="B16" s="847"/>
      <c r="C16" s="845"/>
      <c r="D16" s="845"/>
      <c r="E16" s="845"/>
      <c r="F16" s="845"/>
      <c r="G16" s="845"/>
      <c r="H16" s="845"/>
    </row>
    <row r="17" spans="1:9">
      <c r="A17" s="846"/>
      <c r="B17" s="839" t="s">
        <v>75</v>
      </c>
      <c r="C17" s="839" t="s">
        <v>76</v>
      </c>
      <c r="D17" s="839" t="s">
        <v>77</v>
      </c>
      <c r="E17" s="839" t="s">
        <v>78</v>
      </c>
      <c r="F17" s="839" t="s">
        <v>79</v>
      </c>
      <c r="G17" s="839" t="s">
        <v>80</v>
      </c>
      <c r="H17" s="839" t="s">
        <v>81</v>
      </c>
    </row>
    <row r="18" spans="1:9" ht="25.5">
      <c r="A18" s="846"/>
      <c r="B18" s="847" t="s">
        <v>1007</v>
      </c>
      <c r="C18" s="898" t="s">
        <v>21</v>
      </c>
      <c r="D18" s="898" t="s">
        <v>1040</v>
      </c>
      <c r="E18" s="898" t="s">
        <v>993</v>
      </c>
      <c r="F18" s="898" t="s">
        <v>994</v>
      </c>
      <c r="G18" s="898" t="s">
        <v>995</v>
      </c>
      <c r="H18" s="898" t="s">
        <v>1041</v>
      </c>
    </row>
    <row r="19" spans="1:9" ht="30" customHeight="1">
      <c r="A19" s="846">
        <f>A12+1</f>
        <v>5</v>
      </c>
      <c r="B19" s="899"/>
      <c r="C19" s="900"/>
      <c r="D19" s="901"/>
      <c r="E19" s="901"/>
      <c r="F19" s="901"/>
      <c r="G19" s="901"/>
      <c r="H19" s="902"/>
      <c r="I19" s="854"/>
    </row>
    <row r="20" spans="1:9" ht="30" customHeight="1">
      <c r="A20" s="846">
        <f t="shared" ref="A20:A32" si="0">+A19+1</f>
        <v>6</v>
      </c>
      <c r="B20" s="903"/>
      <c r="C20" s="900"/>
      <c r="D20" s="901"/>
      <c r="E20" s="901"/>
      <c r="F20" s="901"/>
      <c r="G20" s="901"/>
      <c r="H20" s="902"/>
      <c r="I20" s="854"/>
    </row>
    <row r="21" spans="1:9" ht="30" customHeight="1">
      <c r="A21" s="846">
        <f t="shared" si="0"/>
        <v>7</v>
      </c>
      <c r="B21" s="903"/>
      <c r="C21" s="900"/>
      <c r="D21" s="901"/>
      <c r="E21" s="901"/>
      <c r="F21" s="901"/>
      <c r="G21" s="901"/>
      <c r="H21" s="902"/>
      <c r="I21" s="854"/>
    </row>
    <row r="22" spans="1:9" ht="30" customHeight="1">
      <c r="A22" s="846">
        <f t="shared" si="0"/>
        <v>8</v>
      </c>
      <c r="B22" s="903"/>
      <c r="C22" s="900"/>
      <c r="D22" s="901"/>
      <c r="E22" s="901"/>
      <c r="F22" s="901"/>
      <c r="G22" s="901"/>
      <c r="H22" s="902"/>
      <c r="I22" s="854"/>
    </row>
    <row r="23" spans="1:9" ht="30" customHeight="1">
      <c r="A23" s="846">
        <f t="shared" si="0"/>
        <v>9</v>
      </c>
      <c r="B23" s="903"/>
      <c r="C23" s="900"/>
      <c r="D23" s="901"/>
      <c r="E23" s="901"/>
      <c r="F23" s="901"/>
      <c r="G23" s="901"/>
      <c r="H23" s="902"/>
      <c r="I23" s="854"/>
    </row>
    <row r="24" spans="1:9" ht="30" customHeight="1">
      <c r="A24" s="846">
        <f t="shared" si="0"/>
        <v>10</v>
      </c>
      <c r="B24" s="903"/>
      <c r="C24" s="900"/>
      <c r="D24" s="901"/>
      <c r="E24" s="901"/>
      <c r="F24" s="901"/>
      <c r="G24" s="901"/>
      <c r="H24" s="902"/>
      <c r="I24" s="854"/>
    </row>
    <row r="25" spans="1:9" ht="30" customHeight="1">
      <c r="A25" s="846">
        <f t="shared" si="0"/>
        <v>11</v>
      </c>
      <c r="B25" s="903"/>
      <c r="C25" s="900"/>
      <c r="D25" s="901"/>
      <c r="E25" s="901"/>
      <c r="F25" s="901"/>
      <c r="G25" s="901"/>
      <c r="H25" s="902"/>
      <c r="I25" s="854"/>
    </row>
    <row r="26" spans="1:9" ht="30" customHeight="1">
      <c r="A26" s="846">
        <f t="shared" si="0"/>
        <v>12</v>
      </c>
      <c r="B26" s="1000" t="s">
        <v>1114</v>
      </c>
      <c r="C26" s="900">
        <f>E26</f>
        <v>0</v>
      </c>
      <c r="D26" s="904"/>
      <c r="E26" s="901"/>
      <c r="F26" s="901"/>
      <c r="G26" s="901"/>
      <c r="H26" s="902"/>
      <c r="I26" s="854"/>
    </row>
    <row r="27" spans="1:9" ht="30" customHeight="1">
      <c r="A27" s="846">
        <f t="shared" si="0"/>
        <v>13</v>
      </c>
      <c r="B27" s="1000" t="s">
        <v>1115</v>
      </c>
      <c r="C27" s="900">
        <f>E27</f>
        <v>0</v>
      </c>
      <c r="D27" s="901"/>
      <c r="E27" s="901">
        <v>0</v>
      </c>
      <c r="F27" s="901"/>
      <c r="G27" s="901"/>
      <c r="H27" s="902"/>
      <c r="I27" s="854"/>
    </row>
    <row r="28" spans="1:9" ht="30" customHeight="1">
      <c r="A28" s="846">
        <f t="shared" si="0"/>
        <v>14</v>
      </c>
      <c r="B28" s="905" t="s">
        <v>1116</v>
      </c>
      <c r="C28" s="906">
        <f>SUM(D28:G28)</f>
        <v>0</v>
      </c>
      <c r="D28" s="906"/>
      <c r="E28" s="1106">
        <v>0</v>
      </c>
      <c r="F28" s="906"/>
      <c r="G28" s="906"/>
      <c r="H28" s="907" t="s">
        <v>1043</v>
      </c>
      <c r="I28" s="854"/>
    </row>
    <row r="29" spans="1:9" ht="20.100000000000001" customHeight="1">
      <c r="A29" s="846">
        <f t="shared" si="0"/>
        <v>15</v>
      </c>
      <c r="B29" s="908" t="s">
        <v>1061</v>
      </c>
      <c r="C29" s="909">
        <f>SUBTOTAL(9,C19:C28)</f>
        <v>0</v>
      </c>
      <c r="D29" s="910">
        <f>SUM(D19:D28)</f>
        <v>0</v>
      </c>
      <c r="E29" s="910">
        <f>SUM(E19:E28)</f>
        <v>0</v>
      </c>
      <c r="F29" s="910">
        <f>SUM(F19:F28)</f>
        <v>0</v>
      </c>
      <c r="G29" s="910">
        <f>SUM(G19:G28)</f>
        <v>0</v>
      </c>
      <c r="H29" s="911"/>
      <c r="I29" s="854"/>
    </row>
    <row r="30" spans="1:9" ht="20.100000000000001" customHeight="1">
      <c r="A30" s="846">
        <f t="shared" si="0"/>
        <v>16</v>
      </c>
      <c r="B30" s="912" t="s">
        <v>1045</v>
      </c>
      <c r="C30" s="913"/>
      <c r="D30" s="913"/>
      <c r="E30" s="913"/>
      <c r="F30" s="914"/>
      <c r="G30" s="915"/>
      <c r="H30" s="902"/>
      <c r="I30" s="854"/>
    </row>
    <row r="31" spans="1:9" ht="20.100000000000001" customHeight="1">
      <c r="A31" s="846">
        <f t="shared" si="0"/>
        <v>17</v>
      </c>
      <c r="B31" s="916" t="s">
        <v>1046</v>
      </c>
      <c r="C31" s="917"/>
      <c r="D31" s="917"/>
      <c r="E31" s="917"/>
      <c r="F31" s="917"/>
      <c r="G31" s="917"/>
      <c r="H31" s="918"/>
      <c r="I31" s="854"/>
    </row>
    <row r="32" spans="1:9" ht="20.100000000000001" customHeight="1" thickBot="1">
      <c r="A32" s="846">
        <f t="shared" si="0"/>
        <v>18</v>
      </c>
      <c r="B32" s="919" t="s">
        <v>21</v>
      </c>
      <c r="C32" s="920">
        <f>+C29-C30-C31</f>
        <v>0</v>
      </c>
      <c r="D32" s="920">
        <f>+D29-D30-D31</f>
        <v>0</v>
      </c>
      <c r="E32" s="920">
        <f>+E29-E30-E31</f>
        <v>0</v>
      </c>
      <c r="F32" s="920">
        <f>+F29-F30-F31</f>
        <v>0</v>
      </c>
      <c r="G32" s="920">
        <f>+G29-G30-G31</f>
        <v>0</v>
      </c>
      <c r="H32" s="921"/>
      <c r="I32" s="854"/>
    </row>
    <row r="33" spans="1:9" ht="20.100000000000001" customHeight="1" thickTop="1">
      <c r="A33" s="846"/>
      <c r="B33" s="853" t="s">
        <v>1047</v>
      </c>
      <c r="C33" s="922"/>
      <c r="D33" s="923"/>
      <c r="E33" s="858"/>
      <c r="F33" s="854"/>
      <c r="G33" s="924"/>
      <c r="H33" s="854"/>
    </row>
    <row r="34" spans="1:9" ht="20.100000000000001" customHeight="1">
      <c r="A34" s="846"/>
      <c r="B34" s="1407" t="s">
        <v>1048</v>
      </c>
      <c r="C34" s="1409"/>
      <c r="D34" s="1409"/>
      <c r="E34" s="1409"/>
      <c r="F34" s="1409"/>
      <c r="G34" s="1409"/>
      <c r="H34" s="854"/>
    </row>
    <row r="35" spans="1:9" ht="20.100000000000001" customHeight="1">
      <c r="A35" s="846"/>
      <c r="B35" s="857" t="s">
        <v>1049</v>
      </c>
      <c r="C35" s="854"/>
      <c r="D35" s="853"/>
      <c r="E35" s="853"/>
      <c r="F35" s="858"/>
      <c r="G35" s="858"/>
      <c r="H35" s="854"/>
    </row>
    <row r="36" spans="1:9" ht="20.100000000000001" customHeight="1">
      <c r="A36" s="846"/>
      <c r="B36" s="857" t="s">
        <v>1050</v>
      </c>
      <c r="C36" s="854"/>
      <c r="D36" s="853"/>
      <c r="E36" s="853"/>
      <c r="F36" s="858"/>
      <c r="G36" s="858"/>
      <c r="H36" s="854"/>
    </row>
    <row r="37" spans="1:9" ht="20.100000000000001" customHeight="1">
      <c r="A37" s="846"/>
      <c r="B37" s="857" t="s">
        <v>1051</v>
      </c>
      <c r="C37" s="854"/>
      <c r="D37" s="853"/>
      <c r="E37" s="853"/>
      <c r="F37" s="858"/>
      <c r="G37" s="858"/>
      <c r="H37" s="854"/>
    </row>
    <row r="38" spans="1:9" ht="33" customHeight="1">
      <c r="A38" s="846"/>
      <c r="B38" s="1407" t="s">
        <v>1062</v>
      </c>
      <c r="C38" s="1407"/>
      <c r="D38" s="1407"/>
      <c r="E38" s="1407"/>
      <c r="F38" s="1407"/>
      <c r="G38" s="1407"/>
      <c r="H38" s="925"/>
    </row>
    <row r="39" spans="1:9">
      <c r="A39" s="846"/>
      <c r="B39" s="926"/>
      <c r="C39" s="926"/>
      <c r="D39" s="926"/>
      <c r="E39" s="926"/>
      <c r="F39" s="926"/>
      <c r="G39" s="926"/>
      <c r="H39" s="925"/>
    </row>
    <row r="40" spans="1:9" s="845" customFormat="1">
      <c r="A40" s="846"/>
      <c r="B40" s="927"/>
      <c r="C40" s="927"/>
      <c r="D40" s="927"/>
      <c r="E40" s="927"/>
      <c r="F40" s="927"/>
      <c r="G40" s="927"/>
      <c r="H40" s="927"/>
      <c r="I40" s="853"/>
    </row>
    <row r="41" spans="1:9" s="845" customFormat="1">
      <c r="A41" s="846"/>
      <c r="B41" s="839" t="s">
        <v>75</v>
      </c>
      <c r="C41" s="839" t="s">
        <v>76</v>
      </c>
      <c r="D41" s="839" t="s">
        <v>77</v>
      </c>
      <c r="E41" s="839" t="s">
        <v>78</v>
      </c>
      <c r="F41" s="839" t="s">
        <v>79</v>
      </c>
      <c r="G41" s="839" t="s">
        <v>80</v>
      </c>
      <c r="H41" s="839" t="s">
        <v>81</v>
      </c>
      <c r="I41" s="853"/>
    </row>
    <row r="42" spans="1:9" ht="25.5">
      <c r="A42" s="846"/>
      <c r="B42" s="847" t="s">
        <v>997</v>
      </c>
      <c r="C42" s="898" t="s">
        <v>21</v>
      </c>
      <c r="D42" s="898" t="s">
        <v>1040</v>
      </c>
      <c r="E42" s="898" t="s">
        <v>993</v>
      </c>
      <c r="F42" s="898" t="s">
        <v>994</v>
      </c>
      <c r="G42" s="898" t="s">
        <v>995</v>
      </c>
      <c r="H42" s="898" t="s">
        <v>1041</v>
      </c>
    </row>
    <row r="43" spans="1:9" ht="30" customHeight="1">
      <c r="A43" s="846">
        <f>A32+1</f>
        <v>19</v>
      </c>
      <c r="B43" s="903"/>
      <c r="C43" s="900"/>
      <c r="D43" s="901"/>
      <c r="E43" s="901"/>
      <c r="F43" s="901"/>
      <c r="G43" s="901"/>
      <c r="H43" s="902"/>
      <c r="I43" s="854"/>
    </row>
    <row r="44" spans="1:9" ht="30" customHeight="1">
      <c r="A44" s="846">
        <f t="shared" ref="A44:A54" si="1">+A43+1</f>
        <v>20</v>
      </c>
      <c r="B44" s="903"/>
      <c r="C44" s="900"/>
      <c r="D44" s="901"/>
      <c r="E44" s="901"/>
      <c r="F44" s="901"/>
      <c r="G44" s="901"/>
      <c r="H44" s="902"/>
      <c r="I44" s="854"/>
    </row>
    <row r="45" spans="1:9" ht="30" customHeight="1">
      <c r="A45" s="846">
        <f t="shared" si="1"/>
        <v>21</v>
      </c>
      <c r="B45" s="903"/>
      <c r="C45" s="900"/>
      <c r="D45" s="901"/>
      <c r="E45" s="901"/>
      <c r="F45" s="901"/>
      <c r="G45" s="901"/>
      <c r="H45" s="902"/>
      <c r="I45" s="854"/>
    </row>
    <row r="46" spans="1:9" ht="30" customHeight="1">
      <c r="A46" s="846">
        <f t="shared" si="1"/>
        <v>22</v>
      </c>
      <c r="B46" s="903"/>
      <c r="C46" s="900"/>
      <c r="D46" s="901"/>
      <c r="E46" s="901"/>
      <c r="F46" s="901"/>
      <c r="G46" s="901"/>
      <c r="H46" s="902"/>
      <c r="I46" s="854"/>
    </row>
    <row r="47" spans="1:9" ht="30" customHeight="1">
      <c r="A47" s="846">
        <f t="shared" si="1"/>
        <v>23</v>
      </c>
      <c r="B47" s="903"/>
      <c r="C47" s="901"/>
      <c r="D47" s="901"/>
      <c r="E47" s="901"/>
      <c r="F47" s="901"/>
      <c r="G47" s="901"/>
      <c r="H47" s="902"/>
      <c r="I47" s="854"/>
    </row>
    <row r="48" spans="1:9" ht="30" customHeight="1">
      <c r="A48" s="846">
        <f t="shared" si="1"/>
        <v>24</v>
      </c>
      <c r="B48" s="1000" t="s">
        <v>1114</v>
      </c>
      <c r="C48" s="901">
        <f>E48</f>
        <v>0</v>
      </c>
      <c r="D48" s="901"/>
      <c r="E48" s="901"/>
      <c r="F48" s="901"/>
      <c r="G48" s="901"/>
      <c r="H48" s="902"/>
      <c r="I48" s="854"/>
    </row>
    <row r="49" spans="1:11" ht="30" customHeight="1">
      <c r="A49" s="846">
        <f t="shared" si="1"/>
        <v>25</v>
      </c>
      <c r="B49" s="1000" t="s">
        <v>1115</v>
      </c>
      <c r="C49" s="929">
        <f>E49</f>
        <v>0</v>
      </c>
      <c r="D49" s="929"/>
      <c r="E49" s="929">
        <v>0</v>
      </c>
      <c r="F49" s="929"/>
      <c r="G49" s="929"/>
      <c r="H49" s="902"/>
      <c r="I49" s="854"/>
    </row>
    <row r="50" spans="1:11" ht="30" customHeight="1">
      <c r="A50" s="846">
        <f t="shared" si="1"/>
        <v>26</v>
      </c>
      <c r="B50" s="952" t="s">
        <v>1116</v>
      </c>
      <c r="C50" s="953">
        <f>E50</f>
        <v>-991502.25299999991</v>
      </c>
      <c r="D50" s="953"/>
      <c r="E50" s="1107">
        <f>Deferreds!Z34</f>
        <v>-991502.25299999991</v>
      </c>
      <c r="F50" s="953"/>
      <c r="G50" s="953"/>
      <c r="H50" s="907" t="s">
        <v>1043</v>
      </c>
      <c r="I50" s="854"/>
    </row>
    <row r="51" spans="1:11" ht="20.100000000000001" customHeight="1">
      <c r="A51" s="846">
        <f t="shared" si="1"/>
        <v>27</v>
      </c>
      <c r="B51" s="930" t="s">
        <v>1063</v>
      </c>
      <c r="C51" s="910">
        <f>SUBTOTAL(9,C43:C50)</f>
        <v>-991502.25299999991</v>
      </c>
      <c r="D51" s="910">
        <f>SUM(D43:D50)</f>
        <v>0</v>
      </c>
      <c r="E51" s="910">
        <f>SUM(E43:E50)</f>
        <v>-991502.25299999991</v>
      </c>
      <c r="F51" s="910">
        <f>SUM(F43:F50)</f>
        <v>0</v>
      </c>
      <c r="G51" s="910">
        <f>SUM(G43:G50)</f>
        <v>0</v>
      </c>
      <c r="H51" s="911"/>
      <c r="I51" s="854"/>
    </row>
    <row r="52" spans="1:11" ht="20.100000000000001" customHeight="1">
      <c r="A52" s="846">
        <f t="shared" si="1"/>
        <v>28</v>
      </c>
      <c r="B52" s="931" t="s">
        <v>1045</v>
      </c>
      <c r="C52" s="913"/>
      <c r="D52" s="913"/>
      <c r="E52" s="913"/>
      <c r="F52" s="913"/>
      <c r="G52" s="913"/>
      <c r="H52" s="902"/>
      <c r="I52" s="854"/>
    </row>
    <row r="53" spans="1:11" ht="20.100000000000001" customHeight="1">
      <c r="A53" s="846">
        <f t="shared" si="1"/>
        <v>29</v>
      </c>
      <c r="B53" s="932" t="s">
        <v>1046</v>
      </c>
      <c r="C53" s="917"/>
      <c r="D53" s="917"/>
      <c r="E53" s="917"/>
      <c r="F53" s="917"/>
      <c r="G53" s="917"/>
      <c r="H53" s="918"/>
      <c r="I53" s="854"/>
    </row>
    <row r="54" spans="1:11" ht="20.100000000000001" customHeight="1" thickBot="1">
      <c r="A54" s="846">
        <f t="shared" si="1"/>
        <v>30</v>
      </c>
      <c r="B54" s="919" t="s">
        <v>21</v>
      </c>
      <c r="C54" s="920">
        <f>+C51-C52-C53</f>
        <v>-991502.25299999991</v>
      </c>
      <c r="D54" s="920">
        <f>+D51-D52-D53</f>
        <v>0</v>
      </c>
      <c r="E54" s="920">
        <f>+E51-E52-E53</f>
        <v>-991502.25299999991</v>
      </c>
      <c r="F54" s="920">
        <f>+F51-F52-F53</f>
        <v>0</v>
      </c>
      <c r="G54" s="920">
        <f>+G51-G52-G53</f>
        <v>0</v>
      </c>
      <c r="H54" s="921"/>
      <c r="I54" s="854"/>
    </row>
    <row r="55" spans="1:11" ht="20.100000000000001" customHeight="1" thickTop="1">
      <c r="A55" s="846"/>
      <c r="B55" s="853" t="s">
        <v>1055</v>
      </c>
      <c r="C55" s="853"/>
      <c r="D55" s="858"/>
      <c r="E55" s="923"/>
      <c r="F55" s="854"/>
      <c r="G55" s="925"/>
      <c r="H55" s="854"/>
    </row>
    <row r="56" spans="1:11" ht="20.100000000000001" customHeight="1">
      <c r="A56" s="846"/>
      <c r="B56" s="1407" t="s">
        <v>1048</v>
      </c>
      <c r="C56" s="1409"/>
      <c r="D56" s="1409"/>
      <c r="E56" s="1409"/>
      <c r="F56" s="1409"/>
      <c r="G56" s="1409"/>
      <c r="H56" s="854"/>
    </row>
    <row r="57" spans="1:11" ht="20.100000000000001" customHeight="1">
      <c r="A57" s="846"/>
      <c r="B57" s="857" t="s">
        <v>1049</v>
      </c>
      <c r="C57" s="854"/>
      <c r="D57" s="853"/>
      <c r="E57" s="853"/>
      <c r="F57" s="858"/>
      <c r="G57" s="858"/>
      <c r="H57" s="854"/>
    </row>
    <row r="58" spans="1:11" ht="20.100000000000001" customHeight="1">
      <c r="A58" s="846"/>
      <c r="B58" s="857" t="s">
        <v>1050</v>
      </c>
      <c r="C58" s="854"/>
      <c r="D58" s="853"/>
      <c r="E58" s="853"/>
      <c r="F58" s="858"/>
      <c r="G58" s="858"/>
      <c r="H58" s="854"/>
    </row>
    <row r="59" spans="1:11" ht="20.100000000000001" customHeight="1">
      <c r="A59" s="846"/>
      <c r="B59" s="857" t="s">
        <v>1051</v>
      </c>
      <c r="C59" s="854"/>
      <c r="D59" s="853"/>
      <c r="E59" s="853"/>
      <c r="F59" s="858"/>
      <c r="G59" s="858"/>
      <c r="H59" s="854"/>
    </row>
    <row r="60" spans="1:11" ht="33.75" customHeight="1">
      <c r="A60" s="846"/>
      <c r="B60" s="1407" t="s">
        <v>1052</v>
      </c>
      <c r="C60" s="1407"/>
      <c r="D60" s="1407"/>
      <c r="E60" s="1407"/>
      <c r="F60" s="1407"/>
      <c r="G60" s="1407"/>
      <c r="H60" s="925"/>
    </row>
    <row r="61" spans="1:11" s="845" customFormat="1">
      <c r="A61" s="846"/>
      <c r="B61" s="857"/>
      <c r="C61" s="853"/>
      <c r="D61" s="853"/>
      <c r="E61" s="853"/>
      <c r="F61" s="853"/>
      <c r="G61" s="853"/>
      <c r="H61" s="925"/>
      <c r="I61" s="853"/>
    </row>
    <row r="62" spans="1:11" s="845" customFormat="1">
      <c r="A62" s="846"/>
      <c r="B62" s="857"/>
      <c r="C62" s="853"/>
      <c r="D62" s="853"/>
      <c r="E62" s="853"/>
      <c r="F62" s="853"/>
      <c r="G62" s="853"/>
      <c r="H62" s="925"/>
      <c r="I62" s="853"/>
    </row>
    <row r="63" spans="1:11" s="845" customFormat="1">
      <c r="A63" s="846"/>
      <c r="B63" s="839" t="s">
        <v>75</v>
      </c>
      <c r="C63" s="839" t="s">
        <v>76</v>
      </c>
      <c r="D63" s="839" t="s">
        <v>77</v>
      </c>
      <c r="E63" s="839" t="s">
        <v>78</v>
      </c>
      <c r="F63" s="839" t="s">
        <v>79</v>
      </c>
      <c r="G63" s="839" t="s">
        <v>80</v>
      </c>
      <c r="H63" s="839" t="s">
        <v>81</v>
      </c>
      <c r="I63" s="853"/>
    </row>
    <row r="64" spans="1:11" ht="25.5">
      <c r="A64" s="846"/>
      <c r="B64" s="847" t="s">
        <v>1005</v>
      </c>
      <c r="C64" s="898" t="s">
        <v>21</v>
      </c>
      <c r="D64" s="898" t="s">
        <v>1040</v>
      </c>
      <c r="E64" s="898" t="s">
        <v>993</v>
      </c>
      <c r="F64" s="898" t="s">
        <v>994</v>
      </c>
      <c r="G64" s="898" t="s">
        <v>995</v>
      </c>
      <c r="H64" s="898" t="s">
        <v>1041</v>
      </c>
      <c r="J64" s="853"/>
      <c r="K64" s="853"/>
    </row>
    <row r="65" spans="1:11" ht="30" customHeight="1">
      <c r="A65" s="846">
        <f>A54+1</f>
        <v>31</v>
      </c>
      <c r="B65" s="933"/>
      <c r="C65" s="900"/>
      <c r="D65" s="901"/>
      <c r="E65" s="901">
        <v>0</v>
      </c>
      <c r="F65" s="901"/>
      <c r="G65" s="901"/>
      <c r="H65" s="902"/>
      <c r="I65" s="854"/>
      <c r="J65" s="853"/>
      <c r="K65" s="853"/>
    </row>
    <row r="66" spans="1:11" ht="30" customHeight="1">
      <c r="A66" s="846">
        <f t="shared" ref="A66:A78" si="2">+A65+1</f>
        <v>32</v>
      </c>
      <c r="B66" s="903"/>
      <c r="C66" s="900"/>
      <c r="D66" s="901"/>
      <c r="E66" s="901"/>
      <c r="F66" s="901"/>
      <c r="G66" s="901"/>
      <c r="H66" s="902"/>
      <c r="I66" s="854"/>
      <c r="J66" s="934"/>
      <c r="K66" s="853"/>
    </row>
    <row r="67" spans="1:11" ht="30" customHeight="1">
      <c r="A67" s="846">
        <f t="shared" si="2"/>
        <v>33</v>
      </c>
      <c r="B67" s="903"/>
      <c r="C67" s="900"/>
      <c r="D67" s="901"/>
      <c r="E67" s="901"/>
      <c r="F67" s="901"/>
      <c r="G67" s="901"/>
      <c r="H67" s="902"/>
      <c r="I67" s="854"/>
      <c r="J67" s="853"/>
      <c r="K67" s="853"/>
    </row>
    <row r="68" spans="1:11" ht="30" customHeight="1">
      <c r="A68" s="846">
        <f t="shared" si="2"/>
        <v>34</v>
      </c>
      <c r="B68" s="903"/>
      <c r="C68" s="900"/>
      <c r="D68" s="901"/>
      <c r="E68" s="901"/>
      <c r="F68" s="901"/>
      <c r="G68" s="901"/>
      <c r="H68" s="902"/>
      <c r="I68" s="854"/>
      <c r="J68" s="853"/>
      <c r="K68" s="853"/>
    </row>
    <row r="69" spans="1:11" ht="30" customHeight="1">
      <c r="A69" s="846">
        <f t="shared" si="2"/>
        <v>35</v>
      </c>
      <c r="B69" s="903"/>
      <c r="C69" s="901"/>
      <c r="D69" s="929"/>
      <c r="E69" s="901"/>
      <c r="F69" s="901"/>
      <c r="G69" s="901"/>
      <c r="H69" s="902"/>
      <c r="I69" s="854"/>
      <c r="J69" s="853"/>
      <c r="K69" s="853"/>
    </row>
    <row r="70" spans="1:11" ht="30" customHeight="1">
      <c r="A70" s="846">
        <f t="shared" si="2"/>
        <v>36</v>
      </c>
      <c r="B70" s="903"/>
      <c r="C70" s="901"/>
      <c r="D70" s="929"/>
      <c r="E70" s="901"/>
      <c r="F70" s="901"/>
      <c r="G70" s="901"/>
      <c r="H70" s="902"/>
      <c r="I70" s="854"/>
      <c r="J70" s="853"/>
      <c r="K70" s="853"/>
    </row>
    <row r="71" spans="1:11" ht="30" customHeight="1">
      <c r="A71" s="846">
        <f t="shared" si="2"/>
        <v>37</v>
      </c>
      <c r="B71" s="903"/>
      <c r="C71" s="901"/>
      <c r="D71" s="929"/>
      <c r="E71" s="901"/>
      <c r="F71" s="901"/>
      <c r="G71" s="901"/>
      <c r="H71" s="902"/>
      <c r="I71" s="854"/>
    </row>
    <row r="72" spans="1:11" ht="30" customHeight="1">
      <c r="A72" s="846">
        <f t="shared" si="2"/>
        <v>38</v>
      </c>
      <c r="B72" s="1000" t="s">
        <v>1114</v>
      </c>
      <c r="C72" s="901">
        <f>E72</f>
        <v>0</v>
      </c>
      <c r="D72" s="904"/>
      <c r="E72" s="901">
        <v>0</v>
      </c>
      <c r="F72" s="901"/>
      <c r="G72" s="901"/>
      <c r="H72" s="902"/>
      <c r="I72" s="854"/>
    </row>
    <row r="73" spans="1:11" ht="30" customHeight="1">
      <c r="A73" s="846">
        <f t="shared" si="2"/>
        <v>39</v>
      </c>
      <c r="B73" s="1000" t="s">
        <v>1115</v>
      </c>
      <c r="C73" s="901">
        <f>E73</f>
        <v>0</v>
      </c>
      <c r="D73" s="901"/>
      <c r="E73" s="901">
        <v>0</v>
      </c>
      <c r="F73" s="901"/>
      <c r="G73" s="901"/>
      <c r="H73" s="902"/>
      <c r="I73" s="854"/>
    </row>
    <row r="74" spans="1:11" ht="30" customHeight="1">
      <c r="A74" s="846">
        <f t="shared" si="2"/>
        <v>40</v>
      </c>
      <c r="B74" s="905" t="s">
        <v>1116</v>
      </c>
      <c r="C74" s="935">
        <f>E74</f>
        <v>0</v>
      </c>
      <c r="D74" s="935"/>
      <c r="E74" s="1108">
        <v>0</v>
      </c>
      <c r="F74" s="935"/>
      <c r="G74" s="935"/>
      <c r="H74" s="907" t="s">
        <v>1043</v>
      </c>
      <c r="I74" s="854"/>
    </row>
    <row r="75" spans="1:11" ht="20.100000000000001" customHeight="1">
      <c r="A75" s="846">
        <f t="shared" si="2"/>
        <v>41</v>
      </c>
      <c r="B75" s="936" t="s">
        <v>1064</v>
      </c>
      <c r="C75" s="909">
        <f>SUBTOTAL(9,C65:C74)</f>
        <v>0</v>
      </c>
      <c r="D75" s="909">
        <f>SUM(D65:D74)</f>
        <v>0</v>
      </c>
      <c r="E75" s="909">
        <f>SUM(E65:E74)</f>
        <v>0</v>
      </c>
      <c r="F75" s="909">
        <f>SUM(F65:F74)</f>
        <v>0</v>
      </c>
      <c r="G75" s="909">
        <f>SUM(G65:G74)</f>
        <v>0</v>
      </c>
      <c r="H75" s="902"/>
      <c r="I75" s="854"/>
    </row>
    <row r="76" spans="1:11" ht="20.100000000000001" customHeight="1">
      <c r="A76" s="846">
        <f t="shared" si="2"/>
        <v>42</v>
      </c>
      <c r="B76" s="937" t="s">
        <v>1045</v>
      </c>
      <c r="C76" s="914"/>
      <c r="D76" s="914"/>
      <c r="E76" s="914"/>
      <c r="F76" s="914"/>
      <c r="G76" s="914"/>
      <c r="H76" s="902"/>
      <c r="I76" s="854"/>
    </row>
    <row r="77" spans="1:11" ht="20.100000000000001" customHeight="1">
      <c r="A77" s="846">
        <f t="shared" si="2"/>
        <v>43</v>
      </c>
      <c r="B77" s="938" t="s">
        <v>1046</v>
      </c>
      <c r="C77" s="939"/>
      <c r="D77" s="939"/>
      <c r="E77" s="939"/>
      <c r="F77" s="939"/>
      <c r="G77" s="939"/>
      <c r="H77" s="918"/>
      <c r="I77" s="854"/>
    </row>
    <row r="78" spans="1:11" ht="20.100000000000001" customHeight="1" thickBot="1">
      <c r="A78" s="846">
        <f t="shared" si="2"/>
        <v>44</v>
      </c>
      <c r="B78" s="919" t="s">
        <v>21</v>
      </c>
      <c r="C78" s="940">
        <f>+C75-C76-C77</f>
        <v>0</v>
      </c>
      <c r="D78" s="940">
        <f>+D75-D76-D77</f>
        <v>0</v>
      </c>
      <c r="E78" s="940">
        <f>+E75-E76-E77</f>
        <v>0</v>
      </c>
      <c r="F78" s="940">
        <f>+F75-F76-F77</f>
        <v>0</v>
      </c>
      <c r="G78" s="940">
        <f>+G75-G76-G77</f>
        <v>0</v>
      </c>
      <c r="H78" s="921"/>
      <c r="I78" s="854"/>
    </row>
    <row r="79" spans="1:11" ht="20.100000000000001" customHeight="1" thickTop="1">
      <c r="A79" s="846"/>
      <c r="B79" s="853" t="s">
        <v>1058</v>
      </c>
      <c r="C79" s="853"/>
      <c r="D79" s="853"/>
      <c r="E79" s="858"/>
      <c r="F79" s="858"/>
      <c r="G79" s="854"/>
      <c r="H79" s="941"/>
      <c r="I79" s="854"/>
    </row>
    <row r="80" spans="1:11" ht="20.100000000000001" customHeight="1">
      <c r="A80" s="846"/>
      <c r="B80" s="1407" t="s">
        <v>1048</v>
      </c>
      <c r="C80" s="1409"/>
      <c r="D80" s="1409"/>
      <c r="E80" s="1409"/>
      <c r="F80" s="1409"/>
      <c r="G80" s="1409"/>
      <c r="H80" s="854"/>
    </row>
    <row r="81" spans="1:9" ht="20.100000000000001" customHeight="1">
      <c r="A81" s="846"/>
      <c r="B81" s="857" t="s">
        <v>1049</v>
      </c>
      <c r="C81" s="854"/>
      <c r="D81" s="853"/>
      <c r="E81" s="853"/>
      <c r="F81" s="858"/>
      <c r="G81" s="858"/>
      <c r="H81" s="854"/>
    </row>
    <row r="82" spans="1:9" ht="20.100000000000001" customHeight="1">
      <c r="A82" s="846"/>
      <c r="B82" s="857" t="s">
        <v>1050</v>
      </c>
      <c r="C82" s="854"/>
      <c r="D82" s="853"/>
      <c r="E82" s="853"/>
      <c r="F82" s="858"/>
      <c r="G82" s="858"/>
      <c r="H82" s="854"/>
    </row>
    <row r="83" spans="1:9" ht="20.100000000000001" customHeight="1">
      <c r="A83" s="846"/>
      <c r="B83" s="857" t="s">
        <v>1051</v>
      </c>
      <c r="C83" s="854"/>
      <c r="D83" s="853"/>
      <c r="E83" s="853"/>
      <c r="F83" s="858"/>
      <c r="G83" s="858"/>
      <c r="H83" s="854"/>
    </row>
    <row r="84" spans="1:9" ht="32.25" customHeight="1">
      <c r="A84" s="846"/>
      <c r="B84" s="1407" t="s">
        <v>1052</v>
      </c>
      <c r="C84" s="1407"/>
      <c r="D84" s="1407"/>
      <c r="E84" s="1407"/>
      <c r="F84" s="1407"/>
      <c r="G84" s="1407"/>
      <c r="H84" s="854"/>
    </row>
    <row r="85" spans="1:9">
      <c r="B85" s="942"/>
      <c r="C85" s="854"/>
      <c r="D85" s="854"/>
      <c r="E85" s="854"/>
      <c r="F85" s="854"/>
      <c r="G85" s="854"/>
      <c r="H85" s="854"/>
      <c r="I85" s="854"/>
    </row>
    <row r="86" spans="1:9" ht="15.75" customHeight="1">
      <c r="B86" s="943"/>
      <c r="C86" s="943"/>
      <c r="D86" s="943"/>
      <c r="E86" s="943"/>
      <c r="F86" s="943"/>
      <c r="G86" s="943"/>
      <c r="H86" s="943"/>
      <c r="I86" s="854"/>
    </row>
    <row r="87" spans="1:9">
      <c r="B87" s="1410"/>
      <c r="C87" s="1410"/>
      <c r="D87" s="1410"/>
      <c r="E87" s="1410"/>
      <c r="F87" s="1410"/>
      <c r="G87" s="1410"/>
      <c r="H87" s="1410"/>
      <c r="I87" s="944"/>
    </row>
    <row r="88" spans="1:9">
      <c r="B88" s="853"/>
      <c r="C88" s="853"/>
      <c r="D88" s="853"/>
      <c r="E88" s="853"/>
      <c r="F88" s="853"/>
      <c r="G88" s="853"/>
      <c r="H88" s="853"/>
      <c r="I88" s="854"/>
    </row>
    <row r="89" spans="1:9">
      <c r="B89" s="853"/>
      <c r="C89" s="853"/>
      <c r="D89" s="853"/>
      <c r="E89" s="853"/>
      <c r="F89" s="853"/>
      <c r="G89" s="853"/>
      <c r="H89" s="853"/>
      <c r="I89" s="854"/>
    </row>
    <row r="90" spans="1:9" ht="15.75" customHeight="1">
      <c r="B90" s="853"/>
      <c r="C90" s="853"/>
      <c r="D90" s="853"/>
      <c r="E90" s="853"/>
      <c r="F90" s="853"/>
      <c r="G90" s="853"/>
      <c r="H90" s="853"/>
      <c r="I90" s="854"/>
    </row>
    <row r="91" spans="1:9">
      <c r="B91" s="853"/>
      <c r="C91" s="853"/>
      <c r="D91" s="855"/>
      <c r="E91" s="855"/>
      <c r="F91" s="855"/>
      <c r="G91" s="855"/>
      <c r="H91" s="855"/>
      <c r="I91" s="856"/>
    </row>
    <row r="92" spans="1:9">
      <c r="B92" s="853"/>
      <c r="C92" s="853"/>
      <c r="D92" s="855"/>
      <c r="E92" s="855"/>
      <c r="F92" s="855"/>
      <c r="G92" s="855"/>
      <c r="H92" s="855"/>
      <c r="I92" s="856"/>
    </row>
    <row r="93" spans="1:9">
      <c r="B93" s="857"/>
      <c r="C93" s="853"/>
      <c r="D93" s="858"/>
      <c r="E93" s="858"/>
      <c r="F93" s="853"/>
      <c r="G93" s="853"/>
      <c r="H93" s="853"/>
      <c r="I93" s="854"/>
    </row>
    <row r="94" spans="1:9">
      <c r="B94" s="857"/>
      <c r="C94" s="853"/>
      <c r="D94" s="540"/>
      <c r="E94" s="540"/>
      <c r="F94" s="853"/>
      <c r="G94" s="853"/>
      <c r="H94" s="853"/>
      <c r="I94" s="854"/>
    </row>
    <row r="95" spans="1:9">
      <c r="B95" s="857"/>
      <c r="C95" s="853"/>
      <c r="D95" s="540"/>
      <c r="E95" s="540"/>
      <c r="F95" s="853"/>
      <c r="G95" s="853"/>
      <c r="H95" s="853"/>
      <c r="I95" s="854"/>
    </row>
    <row r="96" spans="1:9">
      <c r="B96" s="857"/>
      <c r="C96" s="853"/>
      <c r="D96" s="540"/>
      <c r="E96" s="540"/>
      <c r="F96" s="853"/>
      <c r="G96" s="853"/>
      <c r="H96" s="853"/>
      <c r="I96" s="854"/>
    </row>
    <row r="97" spans="2:9">
      <c r="B97" s="857"/>
      <c r="C97" s="853"/>
      <c r="D97" s="540"/>
      <c r="E97" s="540"/>
      <c r="F97" s="853"/>
      <c r="G97" s="853"/>
      <c r="H97" s="853"/>
      <c r="I97" s="854"/>
    </row>
    <row r="98" spans="2:9">
      <c r="B98" s="857"/>
      <c r="C98" s="853"/>
      <c r="D98" s="540"/>
      <c r="E98" s="540"/>
      <c r="F98" s="853"/>
      <c r="G98" s="853"/>
      <c r="H98" s="853"/>
      <c r="I98" s="854"/>
    </row>
    <row r="99" spans="2:9">
      <c r="B99" s="857"/>
      <c r="C99" s="853"/>
      <c r="D99" s="540"/>
      <c r="E99" s="540"/>
      <c r="F99" s="853"/>
      <c r="G99" s="853"/>
      <c r="H99" s="853"/>
      <c r="I99" s="854"/>
    </row>
    <row r="100" spans="2:9">
      <c r="B100" s="857"/>
      <c r="C100" s="853"/>
      <c r="D100" s="540"/>
      <c r="E100" s="540"/>
      <c r="F100" s="853"/>
      <c r="G100" s="853"/>
      <c r="H100" s="853"/>
      <c r="I100" s="854"/>
    </row>
    <row r="101" spans="2:9">
      <c r="B101" s="857"/>
      <c r="C101" s="853"/>
      <c r="D101" s="540"/>
      <c r="E101" s="540"/>
      <c r="F101" s="853"/>
      <c r="G101" s="853"/>
      <c r="H101" s="853"/>
      <c r="I101" s="854"/>
    </row>
    <row r="102" spans="2:9">
      <c r="B102" s="857"/>
      <c r="C102" s="853"/>
      <c r="D102" s="540"/>
      <c r="E102" s="540"/>
      <c r="F102" s="853"/>
      <c r="G102" s="853"/>
      <c r="H102" s="853"/>
      <c r="I102" s="854"/>
    </row>
    <row r="103" spans="2:9">
      <c r="B103" s="857"/>
      <c r="C103" s="853"/>
      <c r="D103" s="540"/>
      <c r="E103" s="540"/>
      <c r="F103" s="853"/>
      <c r="G103" s="853"/>
      <c r="H103" s="853"/>
      <c r="I103" s="854"/>
    </row>
    <row r="104" spans="2:9">
      <c r="B104" s="853"/>
      <c r="C104" s="853"/>
      <c r="D104" s="540"/>
      <c r="E104" s="540"/>
      <c r="F104" s="853"/>
      <c r="G104" s="853"/>
      <c r="H104" s="853"/>
      <c r="I104" s="854"/>
    </row>
    <row r="105" spans="2:9">
      <c r="B105" s="857"/>
      <c r="C105" s="853"/>
      <c r="D105" s="540"/>
      <c r="E105" s="540"/>
      <c r="F105" s="853"/>
      <c r="G105" s="853"/>
      <c r="H105" s="853"/>
      <c r="I105" s="854"/>
    </row>
    <row r="106" spans="2:9">
      <c r="B106" s="853"/>
      <c r="C106" s="853"/>
      <c r="D106" s="540"/>
      <c r="E106" s="540"/>
      <c r="F106" s="853"/>
      <c r="G106" s="853"/>
      <c r="H106" s="853"/>
      <c r="I106" s="854"/>
    </row>
    <row r="107" spans="2:9">
      <c r="B107" s="857"/>
      <c r="C107" s="853"/>
      <c r="D107" s="853"/>
      <c r="E107" s="853"/>
      <c r="F107" s="853"/>
      <c r="G107" s="853"/>
      <c r="H107" s="853"/>
      <c r="I107" s="854"/>
    </row>
    <row r="108" spans="2:9">
      <c r="B108" s="857"/>
      <c r="C108" s="853"/>
      <c r="D108" s="853"/>
      <c r="E108" s="853"/>
      <c r="F108" s="853"/>
      <c r="G108" s="853"/>
      <c r="H108" s="853"/>
    </row>
    <row r="109" spans="2:9">
      <c r="B109" s="857"/>
      <c r="C109" s="853"/>
      <c r="D109" s="853"/>
      <c r="E109" s="853"/>
      <c r="F109" s="853"/>
      <c r="G109" s="853"/>
      <c r="H109" s="853"/>
    </row>
    <row r="110" spans="2:9">
      <c r="B110" s="857"/>
      <c r="C110" s="853"/>
      <c r="D110" s="853"/>
      <c r="E110" s="853"/>
      <c r="F110" s="853"/>
      <c r="G110" s="853"/>
      <c r="H110" s="853"/>
    </row>
    <row r="111" spans="2:9">
      <c r="B111" s="857"/>
      <c r="C111" s="853"/>
      <c r="D111" s="853"/>
      <c r="E111" s="853"/>
      <c r="F111" s="853"/>
      <c r="G111" s="853"/>
      <c r="H111" s="853"/>
    </row>
    <row r="112" spans="2:9">
      <c r="B112" s="857"/>
      <c r="C112" s="853"/>
      <c r="D112" s="853"/>
      <c r="E112" s="853"/>
      <c r="F112" s="853"/>
      <c r="G112" s="853"/>
      <c r="H112" s="853"/>
    </row>
    <row r="113" spans="2:8">
      <c r="B113" s="857"/>
      <c r="C113" s="853"/>
      <c r="D113" s="853"/>
      <c r="E113" s="853"/>
      <c r="F113" s="853"/>
      <c r="G113" s="853"/>
      <c r="H113" s="853"/>
    </row>
    <row r="114" spans="2:8">
      <c r="B114" s="857"/>
      <c r="C114" s="853"/>
      <c r="D114" s="853"/>
      <c r="E114" s="853"/>
      <c r="F114" s="853"/>
      <c r="G114" s="853"/>
      <c r="H114" s="853"/>
    </row>
    <row r="115" spans="2:8">
      <c r="B115" s="857"/>
      <c r="C115" s="853"/>
      <c r="D115" s="853"/>
      <c r="E115" s="853"/>
      <c r="F115" s="853"/>
      <c r="G115" s="853"/>
      <c r="H115" s="853"/>
    </row>
    <row r="116" spans="2:8">
      <c r="B116" s="857"/>
      <c r="C116" s="853"/>
      <c r="D116" s="853"/>
      <c r="E116" s="853"/>
      <c r="F116" s="853"/>
      <c r="G116" s="853"/>
      <c r="H116" s="853"/>
    </row>
    <row r="117" spans="2:8">
      <c r="B117" s="857"/>
      <c r="C117" s="853"/>
      <c r="D117" s="853"/>
      <c r="E117" s="853"/>
      <c r="F117" s="853"/>
      <c r="G117" s="853"/>
      <c r="H117" s="853"/>
    </row>
    <row r="118" spans="2:8">
      <c r="B118" s="857"/>
      <c r="C118" s="853"/>
      <c r="D118" s="853"/>
      <c r="E118" s="853"/>
      <c r="F118" s="853"/>
      <c r="G118" s="853"/>
      <c r="H118" s="853"/>
    </row>
    <row r="119" spans="2:8">
      <c r="B119" s="857"/>
      <c r="C119" s="853"/>
      <c r="D119" s="853"/>
      <c r="E119" s="853"/>
      <c r="F119" s="853"/>
      <c r="G119" s="853"/>
      <c r="H119" s="853"/>
    </row>
    <row r="120" spans="2:8">
      <c r="B120" s="857"/>
      <c r="C120" s="853"/>
      <c r="D120" s="853"/>
      <c r="E120" s="853"/>
      <c r="F120" s="853"/>
      <c r="G120" s="853"/>
      <c r="H120" s="853"/>
    </row>
    <row r="121" spans="2:8">
      <c r="B121" s="857"/>
      <c r="C121" s="853"/>
      <c r="D121" s="853"/>
      <c r="E121" s="853"/>
      <c r="F121" s="853"/>
      <c r="G121" s="853"/>
      <c r="H121" s="853"/>
    </row>
    <row r="122" spans="2:8">
      <c r="B122" s="857"/>
      <c r="C122" s="853"/>
      <c r="D122" s="853"/>
      <c r="E122" s="853"/>
      <c r="F122" s="853"/>
      <c r="G122" s="853"/>
      <c r="H122" s="853"/>
    </row>
    <row r="123" spans="2:8">
      <c r="B123" s="857"/>
      <c r="C123" s="853"/>
      <c r="D123" s="853"/>
      <c r="E123" s="853"/>
      <c r="F123" s="853"/>
      <c r="G123" s="853"/>
      <c r="H123" s="853"/>
    </row>
    <row r="124" spans="2:8">
      <c r="B124" s="857"/>
      <c r="C124" s="853"/>
      <c r="D124" s="853"/>
      <c r="E124" s="853"/>
      <c r="F124" s="853"/>
      <c r="G124" s="853"/>
      <c r="H124" s="853"/>
    </row>
    <row r="125" spans="2:8">
      <c r="B125" s="857"/>
      <c r="C125" s="853"/>
      <c r="D125" s="853"/>
      <c r="E125" s="853"/>
      <c r="F125" s="853"/>
      <c r="G125" s="853"/>
      <c r="H125" s="853"/>
    </row>
    <row r="126" spans="2:8">
      <c r="B126" s="857"/>
      <c r="C126" s="853"/>
      <c r="D126" s="853"/>
      <c r="E126" s="853"/>
      <c r="F126" s="853"/>
      <c r="G126" s="853"/>
      <c r="H126" s="853"/>
    </row>
    <row r="127" spans="2:8">
      <c r="B127" s="857"/>
      <c r="C127" s="853"/>
      <c r="D127" s="853"/>
      <c r="E127" s="853"/>
      <c r="F127" s="853"/>
      <c r="G127" s="853"/>
      <c r="H127" s="853"/>
    </row>
    <row r="128" spans="2:8">
      <c r="B128" s="857"/>
      <c r="C128" s="853"/>
      <c r="D128" s="853"/>
      <c r="E128" s="853"/>
      <c r="F128" s="853"/>
      <c r="G128" s="853"/>
      <c r="H128" s="853"/>
    </row>
    <row r="129" spans="2:8">
      <c r="B129" s="857"/>
      <c r="C129" s="853"/>
      <c r="D129" s="853"/>
      <c r="E129" s="853"/>
      <c r="F129" s="853"/>
      <c r="G129" s="853"/>
      <c r="H129" s="853"/>
    </row>
    <row r="130" spans="2:8">
      <c r="B130" s="857"/>
      <c r="C130" s="853"/>
      <c r="D130" s="853"/>
      <c r="E130" s="853"/>
      <c r="F130" s="853"/>
      <c r="G130" s="853"/>
      <c r="H130" s="853"/>
    </row>
    <row r="131" spans="2:8">
      <c r="B131" s="857"/>
      <c r="C131" s="853"/>
      <c r="D131" s="853"/>
      <c r="E131" s="853"/>
      <c r="F131" s="853"/>
      <c r="G131" s="853"/>
      <c r="H131" s="853"/>
    </row>
    <row r="132" spans="2:8">
      <c r="B132" s="857"/>
      <c r="C132" s="853"/>
      <c r="D132" s="853"/>
      <c r="E132" s="853"/>
      <c r="F132" s="853"/>
      <c r="G132" s="853"/>
      <c r="H132" s="853"/>
    </row>
    <row r="133" spans="2:8">
      <c r="B133" s="857"/>
      <c r="C133" s="853"/>
      <c r="D133" s="853"/>
      <c r="E133" s="853"/>
      <c r="F133" s="853"/>
      <c r="G133" s="853"/>
      <c r="H133" s="853"/>
    </row>
    <row r="134" spans="2:8">
      <c r="B134" s="857"/>
      <c r="C134" s="853"/>
      <c r="D134" s="853"/>
      <c r="E134" s="853"/>
      <c r="F134" s="853"/>
      <c r="G134" s="853"/>
      <c r="H134" s="853"/>
    </row>
    <row r="135" spans="2:8">
      <c r="B135" s="857"/>
      <c r="C135" s="853"/>
      <c r="D135" s="853"/>
      <c r="E135" s="853"/>
      <c r="F135" s="853"/>
      <c r="G135" s="853"/>
      <c r="H135" s="853"/>
    </row>
    <row r="136" spans="2:8">
      <c r="B136" s="857"/>
      <c r="C136" s="853"/>
      <c r="D136" s="853"/>
      <c r="E136" s="853"/>
      <c r="F136" s="853"/>
      <c r="G136" s="853"/>
      <c r="H136" s="853"/>
    </row>
    <row r="137" spans="2:8">
      <c r="B137" s="857"/>
      <c r="C137" s="853"/>
      <c r="D137" s="853"/>
      <c r="E137" s="853"/>
      <c r="F137" s="853"/>
      <c r="G137" s="853"/>
      <c r="H137" s="853"/>
    </row>
    <row r="138" spans="2:8">
      <c r="B138" s="857"/>
      <c r="C138" s="853"/>
      <c r="D138" s="853"/>
      <c r="E138" s="853"/>
      <c r="F138" s="853"/>
      <c r="G138" s="853"/>
      <c r="H138" s="853"/>
    </row>
    <row r="139" spans="2:8">
      <c r="B139" s="857"/>
      <c r="C139" s="853"/>
      <c r="D139" s="853"/>
      <c r="E139" s="853"/>
      <c r="F139" s="853"/>
      <c r="G139" s="853"/>
      <c r="H139" s="853"/>
    </row>
    <row r="140" spans="2:8">
      <c r="B140" s="857"/>
      <c r="C140" s="853"/>
      <c r="D140" s="853"/>
      <c r="E140" s="853"/>
      <c r="F140" s="853"/>
      <c r="G140" s="853"/>
      <c r="H140" s="853"/>
    </row>
    <row r="141" spans="2:8">
      <c r="B141" s="857"/>
      <c r="C141" s="853"/>
      <c r="D141" s="853"/>
      <c r="E141" s="853"/>
      <c r="F141" s="853"/>
      <c r="G141" s="853"/>
      <c r="H141" s="853"/>
    </row>
    <row r="142" spans="2:8">
      <c r="B142" s="857"/>
      <c r="C142" s="853"/>
      <c r="D142" s="853"/>
      <c r="E142" s="853"/>
      <c r="F142" s="853"/>
      <c r="G142" s="853"/>
      <c r="H142" s="853"/>
    </row>
    <row r="143" spans="2:8">
      <c r="B143" s="857"/>
      <c r="C143" s="853"/>
      <c r="D143" s="853"/>
      <c r="E143" s="853"/>
      <c r="F143" s="853"/>
      <c r="G143" s="853"/>
      <c r="H143" s="853"/>
    </row>
    <row r="144" spans="2:8">
      <c r="B144" s="857"/>
      <c r="C144" s="853"/>
      <c r="D144" s="853"/>
      <c r="E144" s="853"/>
      <c r="F144" s="853"/>
      <c r="G144" s="853"/>
      <c r="H144" s="853"/>
    </row>
    <row r="145" spans="2:8">
      <c r="B145" s="857"/>
      <c r="C145" s="853"/>
      <c r="D145" s="853"/>
      <c r="E145" s="853"/>
      <c r="F145" s="853"/>
      <c r="G145" s="853"/>
      <c r="H145" s="853"/>
    </row>
    <row r="146" spans="2:8">
      <c r="B146" s="857"/>
      <c r="C146" s="853"/>
      <c r="D146" s="853"/>
      <c r="E146" s="853"/>
      <c r="F146" s="853"/>
      <c r="G146" s="853"/>
      <c r="H146" s="853"/>
    </row>
    <row r="147" spans="2:8">
      <c r="B147" s="857"/>
      <c r="C147" s="853"/>
      <c r="D147" s="853"/>
      <c r="E147" s="853"/>
      <c r="F147" s="853"/>
      <c r="G147" s="853"/>
      <c r="H147" s="853"/>
    </row>
    <row r="148" spans="2:8">
      <c r="B148" s="857"/>
      <c r="C148" s="853"/>
      <c r="D148" s="853"/>
      <c r="E148" s="853"/>
      <c r="F148" s="853"/>
      <c r="G148" s="853"/>
      <c r="H148" s="853"/>
    </row>
    <row r="149" spans="2:8">
      <c r="B149" s="857"/>
      <c r="C149" s="853"/>
      <c r="D149" s="853"/>
      <c r="E149" s="853"/>
      <c r="F149" s="853"/>
      <c r="G149" s="853"/>
      <c r="H149" s="853"/>
    </row>
    <row r="150" spans="2:8">
      <c r="B150" s="857"/>
      <c r="C150" s="853"/>
      <c r="D150" s="853"/>
      <c r="E150" s="853"/>
      <c r="F150" s="853"/>
      <c r="G150" s="853"/>
      <c r="H150" s="853"/>
    </row>
    <row r="151" spans="2:8">
      <c r="B151" s="857"/>
      <c r="C151" s="853"/>
      <c r="D151" s="853"/>
      <c r="E151" s="853"/>
      <c r="F151" s="853"/>
      <c r="G151" s="853"/>
      <c r="H151" s="853"/>
    </row>
    <row r="152" spans="2:8">
      <c r="B152" s="857"/>
      <c r="C152" s="853"/>
      <c r="D152" s="853"/>
      <c r="E152" s="853"/>
      <c r="F152" s="853"/>
      <c r="G152" s="853"/>
      <c r="H152" s="853"/>
    </row>
    <row r="153" spans="2:8">
      <c r="B153" s="857"/>
      <c r="C153" s="853"/>
      <c r="D153" s="853"/>
      <c r="E153" s="853"/>
      <c r="F153" s="853"/>
      <c r="G153" s="853"/>
      <c r="H153" s="853"/>
    </row>
    <row r="154" spans="2:8">
      <c r="B154" s="857"/>
      <c r="C154" s="853"/>
      <c r="D154" s="853"/>
      <c r="E154" s="853"/>
      <c r="F154" s="853"/>
      <c r="G154" s="853"/>
      <c r="H154" s="853"/>
    </row>
    <row r="155" spans="2:8">
      <c r="B155" s="857"/>
      <c r="C155" s="853"/>
      <c r="D155" s="853"/>
      <c r="E155" s="853"/>
      <c r="F155" s="853"/>
      <c r="G155" s="853"/>
      <c r="H155" s="853"/>
    </row>
    <row r="156" spans="2:8">
      <c r="B156" s="857"/>
      <c r="C156" s="853"/>
      <c r="D156" s="853"/>
      <c r="E156" s="853"/>
      <c r="F156" s="853"/>
      <c r="G156" s="853"/>
      <c r="H156" s="853"/>
    </row>
    <row r="157" spans="2:8">
      <c r="B157" s="857"/>
      <c r="C157" s="853"/>
      <c r="D157" s="853"/>
      <c r="E157" s="853"/>
      <c r="F157" s="853"/>
      <c r="G157" s="853"/>
      <c r="H157" s="853"/>
    </row>
    <row r="158" spans="2:8">
      <c r="B158" s="857"/>
      <c r="C158" s="853"/>
      <c r="D158" s="853"/>
      <c r="E158" s="853"/>
      <c r="F158" s="853"/>
      <c r="G158" s="853"/>
      <c r="H158" s="853"/>
    </row>
    <row r="159" spans="2:8">
      <c r="B159" s="857"/>
      <c r="C159" s="853"/>
      <c r="D159" s="853"/>
      <c r="E159" s="853"/>
      <c r="F159" s="853"/>
      <c r="G159" s="853"/>
      <c r="H159" s="853"/>
    </row>
    <row r="160" spans="2:8">
      <c r="B160" s="857"/>
      <c r="C160" s="853"/>
      <c r="D160" s="853"/>
      <c r="E160" s="853"/>
      <c r="F160" s="853"/>
      <c r="G160" s="853"/>
      <c r="H160" s="853"/>
    </row>
    <row r="161" spans="2:8">
      <c r="B161" s="857"/>
      <c r="C161" s="853"/>
      <c r="D161" s="853"/>
      <c r="E161" s="853"/>
      <c r="F161" s="853"/>
      <c r="G161" s="853"/>
      <c r="H161" s="853"/>
    </row>
    <row r="162" spans="2:8">
      <c r="B162" s="857"/>
      <c r="C162" s="853"/>
      <c r="D162" s="853"/>
      <c r="E162" s="853"/>
      <c r="F162" s="853"/>
      <c r="G162" s="853"/>
      <c r="H162" s="853"/>
    </row>
    <row r="163" spans="2:8">
      <c r="B163" s="857"/>
      <c r="C163" s="853"/>
      <c r="D163" s="853"/>
      <c r="E163" s="853"/>
      <c r="F163" s="853"/>
      <c r="G163" s="853"/>
      <c r="H163" s="853"/>
    </row>
    <row r="164" spans="2:8">
      <c r="B164" s="857"/>
      <c r="C164" s="853"/>
      <c r="D164" s="853"/>
      <c r="E164" s="853"/>
      <c r="F164" s="853"/>
      <c r="G164" s="853"/>
      <c r="H164" s="853"/>
    </row>
    <row r="165" spans="2:8">
      <c r="B165" s="857"/>
      <c r="C165" s="853"/>
      <c r="D165" s="853"/>
      <c r="E165" s="853"/>
      <c r="F165" s="853"/>
      <c r="G165" s="853"/>
      <c r="H165" s="853"/>
    </row>
    <row r="166" spans="2:8">
      <c r="B166" s="857"/>
      <c r="C166" s="853"/>
      <c r="D166" s="853"/>
      <c r="E166" s="853"/>
      <c r="F166" s="853"/>
      <c r="G166" s="853"/>
      <c r="H166" s="853"/>
    </row>
    <row r="167" spans="2:8">
      <c r="B167" s="857"/>
      <c r="C167" s="853"/>
      <c r="D167" s="853"/>
      <c r="E167" s="853"/>
      <c r="F167" s="853"/>
      <c r="G167" s="853"/>
      <c r="H167" s="853"/>
    </row>
    <row r="168" spans="2:8">
      <c r="B168" s="857"/>
      <c r="C168" s="853"/>
      <c r="D168" s="853"/>
      <c r="E168" s="853"/>
      <c r="F168" s="853"/>
      <c r="G168" s="853"/>
      <c r="H168" s="853"/>
    </row>
    <row r="169" spans="2:8">
      <c r="B169" s="857"/>
      <c r="C169" s="853"/>
      <c r="D169" s="853"/>
      <c r="E169" s="853"/>
      <c r="F169" s="853"/>
      <c r="G169" s="853"/>
      <c r="H169" s="853"/>
    </row>
    <row r="170" spans="2:8">
      <c r="B170" s="857"/>
      <c r="C170" s="853"/>
      <c r="D170" s="853"/>
      <c r="E170" s="853"/>
      <c r="F170" s="853"/>
      <c r="G170" s="853"/>
      <c r="H170" s="853"/>
    </row>
    <row r="171" spans="2:8">
      <c r="B171" s="857"/>
      <c r="C171" s="853"/>
      <c r="D171" s="853"/>
      <c r="E171" s="853"/>
      <c r="F171" s="853"/>
      <c r="G171" s="853"/>
      <c r="H171" s="853"/>
    </row>
    <row r="172" spans="2:8">
      <c r="B172" s="857"/>
      <c r="C172" s="853"/>
      <c r="D172" s="853"/>
      <c r="E172" s="853"/>
      <c r="F172" s="853"/>
      <c r="G172" s="853"/>
      <c r="H172" s="853"/>
    </row>
    <row r="173" spans="2:8">
      <c r="B173" s="857"/>
      <c r="C173" s="853"/>
      <c r="D173" s="853"/>
      <c r="E173" s="853"/>
      <c r="F173" s="853"/>
      <c r="G173" s="853"/>
      <c r="H173" s="853"/>
    </row>
    <row r="174" spans="2:8">
      <c r="B174" s="857"/>
      <c r="C174" s="853"/>
      <c r="D174" s="853"/>
      <c r="E174" s="853"/>
      <c r="F174" s="853"/>
      <c r="G174" s="853"/>
      <c r="H174" s="853"/>
    </row>
    <row r="175" spans="2:8">
      <c r="B175" s="857"/>
      <c r="C175" s="853"/>
      <c r="D175" s="853"/>
      <c r="E175" s="853"/>
      <c r="F175" s="853"/>
      <c r="G175" s="853"/>
      <c r="H175" s="853"/>
    </row>
    <row r="176" spans="2:8">
      <c r="B176" s="857"/>
      <c r="C176" s="853"/>
      <c r="D176" s="853"/>
      <c r="E176" s="853"/>
      <c r="F176" s="853"/>
      <c r="G176" s="853"/>
      <c r="H176" s="853"/>
    </row>
    <row r="177" spans="2:8">
      <c r="B177" s="857"/>
      <c r="C177" s="853"/>
      <c r="D177" s="853"/>
      <c r="E177" s="853"/>
      <c r="F177" s="853"/>
      <c r="G177" s="853"/>
      <c r="H177" s="853"/>
    </row>
    <row r="178" spans="2:8">
      <c r="B178" s="857"/>
      <c r="C178" s="853"/>
      <c r="D178" s="853"/>
      <c r="E178" s="853"/>
      <c r="F178" s="853"/>
      <c r="G178" s="853"/>
      <c r="H178" s="853"/>
    </row>
    <row r="179" spans="2:8">
      <c r="B179" s="857"/>
      <c r="C179" s="853"/>
      <c r="D179" s="853"/>
      <c r="E179" s="853"/>
      <c r="F179" s="853"/>
      <c r="G179" s="853"/>
      <c r="H179" s="853"/>
    </row>
    <row r="180" spans="2:8">
      <c r="B180" s="857"/>
      <c r="C180" s="853"/>
      <c r="D180" s="853"/>
      <c r="E180" s="853"/>
      <c r="F180" s="853"/>
      <c r="G180" s="853"/>
      <c r="H180" s="853"/>
    </row>
    <row r="181" spans="2:8">
      <c r="B181" s="857"/>
      <c r="C181" s="853"/>
      <c r="D181" s="853"/>
      <c r="E181" s="853"/>
      <c r="F181" s="853"/>
      <c r="G181" s="853"/>
      <c r="H181" s="853"/>
    </row>
    <row r="182" spans="2:8">
      <c r="B182" s="857"/>
      <c r="C182" s="853"/>
      <c r="D182" s="853"/>
      <c r="E182" s="853"/>
      <c r="F182" s="853"/>
      <c r="G182" s="853"/>
      <c r="H182" s="853"/>
    </row>
    <row r="183" spans="2:8">
      <c r="B183" s="857"/>
      <c r="C183" s="853"/>
      <c r="D183" s="853"/>
      <c r="E183" s="853"/>
      <c r="F183" s="853"/>
      <c r="G183" s="853"/>
      <c r="H183" s="853"/>
    </row>
    <row r="184" spans="2:8">
      <c r="B184" s="857"/>
      <c r="C184" s="853"/>
      <c r="D184" s="853"/>
      <c r="E184" s="853"/>
      <c r="F184" s="853"/>
      <c r="G184" s="853"/>
      <c r="H184" s="853"/>
    </row>
    <row r="185" spans="2:8">
      <c r="B185" s="857"/>
      <c r="C185" s="853"/>
      <c r="D185" s="853"/>
      <c r="E185" s="853"/>
      <c r="F185" s="853"/>
      <c r="G185" s="853"/>
      <c r="H185" s="853"/>
    </row>
    <row r="186" spans="2:8">
      <c r="B186" s="857"/>
      <c r="C186" s="853"/>
      <c r="D186" s="853"/>
      <c r="E186" s="853"/>
      <c r="F186" s="853"/>
      <c r="G186" s="853"/>
      <c r="H186" s="853"/>
    </row>
    <row r="187" spans="2:8">
      <c r="B187" s="857"/>
      <c r="C187" s="853"/>
      <c r="D187" s="853"/>
      <c r="E187" s="853"/>
      <c r="F187" s="853"/>
      <c r="G187" s="853"/>
      <c r="H187" s="853"/>
    </row>
    <row r="188" spans="2:8">
      <c r="B188" s="857"/>
      <c r="C188" s="853"/>
      <c r="D188" s="853"/>
      <c r="E188" s="853"/>
      <c r="F188" s="853"/>
      <c r="G188" s="853"/>
      <c r="H188" s="853"/>
    </row>
    <row r="189" spans="2:8">
      <c r="B189" s="857"/>
      <c r="C189" s="853"/>
      <c r="D189" s="853"/>
      <c r="E189" s="853"/>
      <c r="F189" s="853"/>
      <c r="G189" s="853"/>
      <c r="H189" s="853"/>
    </row>
    <row r="190" spans="2:8">
      <c r="B190" s="857"/>
      <c r="C190" s="853"/>
      <c r="D190" s="853"/>
      <c r="E190" s="853"/>
      <c r="F190" s="853"/>
      <c r="G190" s="853"/>
      <c r="H190" s="853"/>
    </row>
    <row r="191" spans="2:8">
      <c r="B191" s="857"/>
      <c r="C191" s="853"/>
      <c r="D191" s="853"/>
      <c r="E191" s="853"/>
      <c r="F191" s="853"/>
      <c r="G191" s="853"/>
      <c r="H191" s="853"/>
    </row>
    <row r="192" spans="2:8">
      <c r="B192" s="857"/>
      <c r="C192" s="853"/>
      <c r="D192" s="853"/>
      <c r="E192" s="853"/>
      <c r="F192" s="853"/>
      <c r="G192" s="853"/>
      <c r="H192" s="853"/>
    </row>
    <row r="193" spans="2:8">
      <c r="B193" s="857"/>
      <c r="C193" s="853"/>
      <c r="D193" s="853"/>
      <c r="E193" s="853"/>
      <c r="F193" s="853"/>
      <c r="G193" s="853"/>
      <c r="H193" s="853"/>
    </row>
    <row r="194" spans="2:8">
      <c r="B194" s="857"/>
      <c r="C194" s="853"/>
      <c r="D194" s="853"/>
      <c r="E194" s="853"/>
      <c r="F194" s="853"/>
      <c r="G194" s="853"/>
      <c r="H194" s="853"/>
    </row>
    <row r="195" spans="2:8">
      <c r="B195" s="857"/>
      <c r="C195" s="853"/>
      <c r="D195" s="853"/>
      <c r="E195" s="853"/>
      <c r="F195" s="853"/>
      <c r="G195" s="853"/>
      <c r="H195" s="853"/>
    </row>
    <row r="196" spans="2:8">
      <c r="B196" s="857"/>
      <c r="C196" s="853"/>
      <c r="D196" s="853"/>
      <c r="E196" s="853"/>
      <c r="F196" s="853"/>
      <c r="G196" s="853"/>
      <c r="H196" s="853"/>
    </row>
    <row r="197" spans="2:8">
      <c r="B197" s="857"/>
      <c r="C197" s="853"/>
      <c r="D197" s="853"/>
      <c r="E197" s="853"/>
      <c r="F197" s="853"/>
      <c r="G197" s="853"/>
      <c r="H197" s="853"/>
    </row>
    <row r="198" spans="2:8">
      <c r="B198" s="857"/>
      <c r="C198" s="853"/>
      <c r="D198" s="853"/>
      <c r="E198" s="853"/>
      <c r="F198" s="853"/>
      <c r="G198" s="853"/>
      <c r="H198" s="853"/>
    </row>
    <row r="199" spans="2:8">
      <c r="B199" s="857"/>
      <c r="C199" s="853"/>
      <c r="D199" s="853"/>
      <c r="E199" s="853"/>
      <c r="F199" s="853"/>
      <c r="G199" s="853"/>
      <c r="H199" s="853"/>
    </row>
    <row r="200" spans="2:8">
      <c r="B200" s="857"/>
      <c r="C200" s="853"/>
      <c r="D200" s="853"/>
      <c r="E200" s="853"/>
      <c r="F200" s="853"/>
      <c r="G200" s="853"/>
      <c r="H200" s="853"/>
    </row>
    <row r="201" spans="2:8">
      <c r="B201" s="857"/>
      <c r="C201" s="853"/>
      <c r="D201" s="853"/>
      <c r="E201" s="853"/>
      <c r="F201" s="853"/>
      <c r="G201" s="853"/>
      <c r="H201" s="853"/>
    </row>
    <row r="202" spans="2:8">
      <c r="B202" s="857"/>
      <c r="C202" s="853"/>
      <c r="D202" s="853"/>
      <c r="E202" s="853"/>
      <c r="F202" s="853"/>
      <c r="G202" s="853"/>
      <c r="H202" s="853"/>
    </row>
    <row r="203" spans="2:8">
      <c r="B203" s="857"/>
      <c r="C203" s="853"/>
      <c r="D203" s="853"/>
      <c r="E203" s="853"/>
      <c r="F203" s="853"/>
      <c r="G203" s="853"/>
      <c r="H203" s="853"/>
    </row>
    <row r="204" spans="2:8">
      <c r="B204" s="857"/>
      <c r="C204" s="853"/>
      <c r="D204" s="853"/>
      <c r="E204" s="853"/>
      <c r="F204" s="853"/>
      <c r="G204" s="853"/>
      <c r="H204" s="853"/>
    </row>
    <row r="205" spans="2:8">
      <c r="B205" s="857"/>
      <c r="C205" s="853"/>
      <c r="D205" s="853"/>
      <c r="E205" s="853"/>
      <c r="F205" s="853"/>
      <c r="G205" s="853"/>
      <c r="H205" s="853"/>
    </row>
    <row r="206" spans="2:8">
      <c r="B206" s="857"/>
      <c r="C206" s="853"/>
      <c r="D206" s="853"/>
      <c r="E206" s="853"/>
      <c r="F206" s="853"/>
      <c r="G206" s="853"/>
      <c r="H206" s="853"/>
    </row>
    <row r="207" spans="2:8">
      <c r="B207" s="857"/>
      <c r="C207" s="853"/>
      <c r="D207" s="853"/>
      <c r="E207" s="853"/>
      <c r="F207" s="853"/>
      <c r="G207" s="853"/>
      <c r="H207" s="853"/>
    </row>
    <row r="208" spans="2:8">
      <c r="B208" s="857"/>
      <c r="C208" s="853"/>
      <c r="D208" s="853"/>
      <c r="E208" s="853"/>
      <c r="F208" s="853"/>
      <c r="G208" s="853"/>
      <c r="H208" s="853"/>
    </row>
    <row r="209" spans="2:9">
      <c r="B209" s="857"/>
      <c r="C209" s="853"/>
      <c r="D209" s="853"/>
      <c r="E209" s="853"/>
      <c r="F209" s="853"/>
      <c r="G209" s="853"/>
      <c r="H209" s="853"/>
    </row>
    <row r="210" spans="2:9">
      <c r="B210" s="857"/>
      <c r="C210" s="853"/>
      <c r="D210" s="853"/>
      <c r="E210" s="853"/>
      <c r="F210" s="853"/>
      <c r="G210" s="853"/>
      <c r="H210" s="853"/>
      <c r="I210" s="859"/>
    </row>
    <row r="211" spans="2:9">
      <c r="B211" s="857"/>
      <c r="C211" s="853"/>
      <c r="D211" s="853"/>
      <c r="E211" s="853"/>
      <c r="F211" s="853"/>
      <c r="G211" s="853"/>
      <c r="H211" s="853"/>
    </row>
    <row r="212" spans="2:9">
      <c r="B212" s="857"/>
      <c r="C212" s="853"/>
      <c r="D212" s="853"/>
      <c r="E212" s="853"/>
      <c r="F212" s="853"/>
      <c r="G212" s="853"/>
      <c r="H212" s="853"/>
    </row>
    <row r="213" spans="2:9">
      <c r="B213" s="857"/>
      <c r="C213" s="853"/>
      <c r="D213" s="853"/>
      <c r="E213" s="853"/>
      <c r="F213" s="853"/>
      <c r="G213" s="853"/>
      <c r="H213" s="853"/>
    </row>
    <row r="214" spans="2:9">
      <c r="B214" s="857"/>
      <c r="C214" s="853"/>
      <c r="D214" s="853"/>
      <c r="E214" s="853"/>
      <c r="F214" s="853"/>
      <c r="G214" s="853"/>
      <c r="H214" s="853"/>
    </row>
    <row r="215" spans="2:9">
      <c r="B215" s="857"/>
      <c r="C215" s="853"/>
      <c r="D215" s="853"/>
      <c r="E215" s="853"/>
      <c r="F215" s="853"/>
      <c r="G215" s="853"/>
      <c r="H215" s="853"/>
    </row>
    <row r="216" spans="2:9">
      <c r="B216" s="857"/>
      <c r="C216" s="853"/>
      <c r="D216" s="853"/>
      <c r="E216" s="853"/>
      <c r="F216" s="853"/>
      <c r="G216" s="853"/>
      <c r="H216" s="853"/>
    </row>
    <row r="217" spans="2:9">
      <c r="B217" s="857"/>
      <c r="C217" s="853"/>
      <c r="D217" s="853"/>
      <c r="E217" s="853"/>
      <c r="F217" s="853"/>
      <c r="G217" s="853"/>
      <c r="H217" s="853"/>
    </row>
    <row r="218" spans="2:9">
      <c r="B218" s="857"/>
      <c r="C218" s="853"/>
      <c r="D218" s="853"/>
      <c r="E218" s="853"/>
      <c r="F218" s="853"/>
      <c r="G218" s="853"/>
      <c r="H218" s="853"/>
    </row>
    <row r="219" spans="2:9">
      <c r="B219" s="857"/>
      <c r="C219" s="853"/>
      <c r="D219" s="853"/>
      <c r="E219" s="853"/>
      <c r="F219" s="853"/>
      <c r="G219" s="853"/>
      <c r="H219" s="853"/>
    </row>
    <row r="220" spans="2:9">
      <c r="B220" s="857"/>
      <c r="C220" s="853"/>
      <c r="D220" s="853"/>
      <c r="E220" s="853"/>
      <c r="F220" s="853"/>
      <c r="G220" s="853"/>
      <c r="H220" s="853"/>
    </row>
    <row r="221" spans="2:9">
      <c r="B221" s="857"/>
      <c r="C221" s="853"/>
      <c r="D221" s="853"/>
      <c r="E221" s="853"/>
      <c r="F221" s="853"/>
      <c r="G221" s="853"/>
      <c r="H221" s="853"/>
    </row>
    <row r="222" spans="2:9">
      <c r="B222" s="857"/>
      <c r="C222" s="853"/>
      <c r="D222" s="853"/>
      <c r="E222" s="853"/>
      <c r="F222" s="853"/>
      <c r="G222" s="853"/>
      <c r="H222" s="853"/>
    </row>
    <row r="223" spans="2:9">
      <c r="B223" s="857"/>
      <c r="C223" s="853"/>
      <c r="D223" s="853"/>
      <c r="E223" s="853"/>
      <c r="F223" s="853"/>
      <c r="G223" s="853"/>
      <c r="H223" s="853"/>
    </row>
    <row r="224" spans="2:9">
      <c r="B224" s="857"/>
      <c r="C224" s="853"/>
      <c r="D224" s="853"/>
      <c r="E224" s="853"/>
      <c r="F224" s="853"/>
      <c r="G224" s="853"/>
      <c r="H224" s="853"/>
    </row>
    <row r="225" spans="2:8">
      <c r="B225" s="857"/>
      <c r="C225" s="853"/>
      <c r="D225" s="853"/>
      <c r="E225" s="853"/>
      <c r="F225" s="853"/>
      <c r="G225" s="853"/>
      <c r="H225" s="853"/>
    </row>
    <row r="226" spans="2:8">
      <c r="B226" s="857"/>
      <c r="C226" s="853"/>
      <c r="D226" s="853"/>
      <c r="E226" s="853"/>
      <c r="F226" s="853"/>
      <c r="G226" s="853"/>
      <c r="H226" s="853"/>
    </row>
    <row r="227" spans="2:8">
      <c r="B227" s="857"/>
      <c r="C227" s="853"/>
      <c r="D227" s="853"/>
      <c r="E227" s="853"/>
      <c r="F227" s="853"/>
      <c r="G227" s="853"/>
      <c r="H227" s="853"/>
    </row>
    <row r="228" spans="2:8">
      <c r="B228" s="857"/>
      <c r="C228" s="853"/>
      <c r="D228" s="853"/>
      <c r="E228" s="853"/>
      <c r="F228" s="853"/>
      <c r="G228" s="853"/>
      <c r="H228" s="853"/>
    </row>
    <row r="229" spans="2:8">
      <c r="B229" s="857"/>
      <c r="C229" s="853"/>
      <c r="D229" s="853"/>
      <c r="E229" s="853"/>
      <c r="F229" s="853"/>
      <c r="G229" s="853"/>
      <c r="H229" s="853"/>
    </row>
    <row r="230" spans="2:8">
      <c r="B230" s="857"/>
      <c r="C230" s="853"/>
      <c r="D230" s="853"/>
      <c r="E230" s="853"/>
      <c r="F230" s="853"/>
      <c r="G230" s="853"/>
      <c r="H230" s="853"/>
    </row>
    <row r="231" spans="2:8">
      <c r="B231" s="857"/>
      <c r="C231" s="853"/>
      <c r="D231" s="853"/>
      <c r="E231" s="853"/>
      <c r="F231" s="853"/>
      <c r="G231" s="853"/>
      <c r="H231" s="853"/>
    </row>
    <row r="232" spans="2:8">
      <c r="B232" s="857"/>
      <c r="C232" s="853"/>
      <c r="D232" s="853"/>
      <c r="E232" s="853"/>
      <c r="F232" s="853"/>
      <c r="G232" s="853"/>
      <c r="H232" s="853"/>
    </row>
    <row r="233" spans="2:8">
      <c r="B233" s="857"/>
      <c r="C233" s="853"/>
      <c r="D233" s="853"/>
      <c r="E233" s="853"/>
      <c r="F233" s="853"/>
      <c r="G233" s="853"/>
      <c r="H233" s="853"/>
    </row>
    <row r="234" spans="2:8">
      <c r="B234" s="857"/>
      <c r="C234" s="853"/>
      <c r="D234" s="853"/>
      <c r="E234" s="853"/>
      <c r="F234" s="853"/>
      <c r="G234" s="853"/>
      <c r="H234" s="853"/>
    </row>
    <row r="235" spans="2:8">
      <c r="B235" s="857"/>
      <c r="C235" s="853"/>
      <c r="D235" s="853"/>
      <c r="E235" s="853"/>
      <c r="F235" s="853"/>
      <c r="G235" s="853"/>
      <c r="H235" s="853"/>
    </row>
    <row r="236" spans="2:8">
      <c r="B236" s="857"/>
      <c r="C236" s="853"/>
      <c r="D236" s="853"/>
      <c r="E236" s="853"/>
      <c r="F236" s="853"/>
      <c r="G236" s="853"/>
      <c r="H236" s="853"/>
    </row>
    <row r="237" spans="2:8">
      <c r="B237" s="857"/>
      <c r="C237" s="853"/>
      <c r="D237" s="853"/>
      <c r="E237" s="853"/>
      <c r="F237" s="853"/>
      <c r="G237" s="853"/>
      <c r="H237" s="853"/>
    </row>
    <row r="238" spans="2:8">
      <c r="B238" s="857"/>
      <c r="C238" s="853"/>
      <c r="D238" s="853"/>
      <c r="E238" s="853"/>
      <c r="F238" s="853"/>
      <c r="G238" s="853"/>
      <c r="H238" s="853"/>
    </row>
    <row r="239" spans="2:8">
      <c r="B239" s="857"/>
      <c r="C239" s="853"/>
      <c r="D239" s="853"/>
      <c r="E239" s="853"/>
      <c r="F239" s="853"/>
      <c r="G239" s="853"/>
      <c r="H239" s="853"/>
    </row>
    <row r="240" spans="2:8">
      <c r="B240" s="857"/>
      <c r="C240" s="853"/>
      <c r="D240" s="853"/>
      <c r="E240" s="853"/>
      <c r="F240" s="853"/>
      <c r="G240" s="853"/>
      <c r="H240" s="853"/>
    </row>
    <row r="241" spans="2:8">
      <c r="B241" s="857"/>
      <c r="C241" s="853"/>
      <c r="D241" s="853"/>
      <c r="E241" s="853"/>
      <c r="F241" s="853"/>
      <c r="G241" s="853"/>
      <c r="H241" s="853"/>
    </row>
    <row r="242" spans="2:8">
      <c r="B242" s="857"/>
      <c r="C242" s="853"/>
      <c r="D242" s="853"/>
      <c r="E242" s="853"/>
      <c r="F242" s="853"/>
      <c r="G242" s="853"/>
      <c r="H242" s="853"/>
    </row>
    <row r="243" spans="2:8">
      <c r="B243" s="857"/>
      <c r="C243" s="853"/>
      <c r="D243" s="853"/>
      <c r="E243" s="853"/>
      <c r="F243" s="853"/>
      <c r="G243" s="853"/>
      <c r="H243" s="853"/>
    </row>
    <row r="244" spans="2:8">
      <c r="B244" s="857"/>
      <c r="C244" s="853"/>
      <c r="D244" s="853"/>
      <c r="E244" s="853"/>
      <c r="F244" s="853"/>
      <c r="G244" s="853"/>
      <c r="H244" s="853"/>
    </row>
    <row r="245" spans="2:8">
      <c r="B245" s="857"/>
      <c r="C245" s="853"/>
      <c r="D245" s="853"/>
      <c r="E245" s="853"/>
      <c r="F245" s="853"/>
      <c r="G245" s="853"/>
      <c r="H245" s="853"/>
    </row>
    <row r="246" spans="2:8">
      <c r="B246" s="857"/>
      <c r="C246" s="853"/>
      <c r="D246" s="853"/>
      <c r="E246" s="853"/>
      <c r="F246" s="853"/>
      <c r="G246" s="853"/>
      <c r="H246" s="853"/>
    </row>
    <row r="247" spans="2:8">
      <c r="B247" s="857"/>
      <c r="C247" s="853"/>
      <c r="D247" s="853"/>
      <c r="E247" s="853"/>
      <c r="F247" s="853"/>
      <c r="G247" s="853"/>
      <c r="H247" s="853"/>
    </row>
    <row r="248" spans="2:8">
      <c r="B248" s="857"/>
      <c r="C248" s="853"/>
      <c r="D248" s="853"/>
      <c r="E248" s="853"/>
      <c r="F248" s="853"/>
      <c r="G248" s="853"/>
      <c r="H248" s="853"/>
    </row>
    <row r="249" spans="2:8">
      <c r="B249" s="857"/>
      <c r="C249" s="853"/>
      <c r="D249" s="853"/>
      <c r="E249" s="853"/>
      <c r="F249" s="853"/>
      <c r="G249" s="853"/>
      <c r="H249" s="853"/>
    </row>
    <row r="250" spans="2:8">
      <c r="B250" s="857"/>
      <c r="C250" s="853"/>
      <c r="D250" s="853"/>
      <c r="E250" s="853"/>
      <c r="F250" s="853"/>
      <c r="G250" s="853"/>
      <c r="H250" s="853"/>
    </row>
    <row r="251" spans="2:8">
      <c r="B251" s="857"/>
      <c r="C251" s="853"/>
      <c r="D251" s="853"/>
      <c r="E251" s="853"/>
      <c r="F251" s="853"/>
      <c r="G251" s="853"/>
      <c r="H251" s="853"/>
    </row>
    <row r="252" spans="2:8">
      <c r="B252" s="857"/>
      <c r="C252" s="853"/>
      <c r="D252" s="853"/>
      <c r="E252" s="853"/>
      <c r="F252" s="853"/>
      <c r="G252" s="853"/>
      <c r="H252" s="853"/>
    </row>
    <row r="253" spans="2:8">
      <c r="B253" s="857"/>
      <c r="C253" s="853"/>
      <c r="D253" s="853"/>
      <c r="E253" s="853"/>
      <c r="F253" s="853"/>
      <c r="G253" s="853"/>
      <c r="H253" s="853"/>
    </row>
    <row r="254" spans="2:8">
      <c r="B254" s="857"/>
      <c r="C254" s="853"/>
      <c r="D254" s="853"/>
      <c r="E254" s="853"/>
      <c r="F254" s="853"/>
      <c r="G254" s="853"/>
      <c r="H254" s="853"/>
    </row>
    <row r="255" spans="2:8">
      <c r="B255" s="857"/>
      <c r="C255" s="853"/>
      <c r="D255" s="853"/>
      <c r="E255" s="853"/>
      <c r="F255" s="853"/>
      <c r="G255" s="853"/>
      <c r="H255" s="853"/>
    </row>
    <row r="256" spans="2:8">
      <c r="B256" s="857"/>
      <c r="C256" s="853"/>
      <c r="D256" s="853"/>
      <c r="E256" s="853"/>
      <c r="F256" s="853"/>
      <c r="G256" s="853"/>
      <c r="H256" s="853"/>
    </row>
    <row r="257" spans="2:8">
      <c r="B257" s="857"/>
      <c r="C257" s="853"/>
      <c r="D257" s="853"/>
      <c r="E257" s="853"/>
      <c r="F257" s="853"/>
      <c r="G257" s="853"/>
      <c r="H257" s="853"/>
    </row>
    <row r="258" spans="2:8">
      <c r="B258" s="857"/>
      <c r="C258" s="853"/>
      <c r="D258" s="853"/>
      <c r="E258" s="853"/>
      <c r="F258" s="853"/>
      <c r="G258" s="853"/>
      <c r="H258" s="853"/>
    </row>
    <row r="259" spans="2:8">
      <c r="B259" s="857"/>
      <c r="C259" s="853"/>
      <c r="D259" s="853"/>
      <c r="E259" s="853"/>
      <c r="F259" s="853"/>
      <c r="G259" s="853"/>
      <c r="H259" s="853"/>
    </row>
    <row r="260" spans="2:8">
      <c r="B260" s="857"/>
      <c r="C260" s="853"/>
      <c r="D260" s="853"/>
      <c r="E260" s="853"/>
      <c r="F260" s="853"/>
      <c r="G260" s="853"/>
      <c r="H260" s="853"/>
    </row>
    <row r="261" spans="2:8">
      <c r="B261" s="857"/>
      <c r="C261" s="853"/>
      <c r="D261" s="853"/>
      <c r="E261" s="853"/>
      <c r="F261" s="853"/>
      <c r="G261" s="853"/>
      <c r="H261" s="853"/>
    </row>
    <row r="262" spans="2:8">
      <c r="B262" s="857"/>
      <c r="C262" s="853"/>
      <c r="D262" s="853"/>
      <c r="E262" s="853"/>
      <c r="F262" s="853"/>
      <c r="G262" s="853"/>
      <c r="H262" s="853"/>
    </row>
    <row r="263" spans="2:8">
      <c r="B263" s="857"/>
      <c r="C263" s="853"/>
      <c r="D263" s="853"/>
      <c r="E263" s="853"/>
      <c r="F263" s="853"/>
      <c r="G263" s="853"/>
      <c r="H263" s="853"/>
    </row>
    <row r="264" spans="2:8">
      <c r="B264" s="857"/>
      <c r="C264" s="853"/>
      <c r="D264" s="853"/>
      <c r="E264" s="853"/>
      <c r="F264" s="853"/>
      <c r="G264" s="853"/>
      <c r="H264" s="853"/>
    </row>
    <row r="265" spans="2:8">
      <c r="B265" s="857"/>
      <c r="C265" s="853"/>
      <c r="D265" s="853"/>
      <c r="E265" s="853"/>
      <c r="F265" s="853"/>
      <c r="G265" s="853"/>
      <c r="H265" s="853"/>
    </row>
    <row r="266" spans="2:8">
      <c r="B266" s="857"/>
      <c r="C266" s="853"/>
      <c r="D266" s="853"/>
      <c r="E266" s="853"/>
      <c r="F266" s="853"/>
      <c r="G266" s="853"/>
      <c r="H266" s="853"/>
    </row>
    <row r="267" spans="2:8">
      <c r="B267" s="857"/>
      <c r="C267" s="853"/>
      <c r="D267" s="853"/>
      <c r="E267" s="853"/>
      <c r="F267" s="853"/>
      <c r="G267" s="853"/>
      <c r="H267" s="853"/>
    </row>
    <row r="268" spans="2:8">
      <c r="B268" s="857"/>
      <c r="C268" s="853"/>
      <c r="D268" s="853"/>
      <c r="E268" s="853"/>
      <c r="F268" s="853"/>
      <c r="G268" s="853"/>
      <c r="H268" s="853"/>
    </row>
    <row r="269" spans="2:8">
      <c r="B269" s="857"/>
      <c r="C269" s="853"/>
      <c r="D269" s="853"/>
      <c r="E269" s="853"/>
      <c r="F269" s="853"/>
      <c r="G269" s="853"/>
      <c r="H269" s="853"/>
    </row>
    <row r="270" spans="2:8">
      <c r="B270" s="857"/>
      <c r="C270" s="853"/>
      <c r="D270" s="853"/>
      <c r="E270" s="853"/>
      <c r="F270" s="853"/>
      <c r="G270" s="853"/>
      <c r="H270" s="853"/>
    </row>
    <row r="271" spans="2:8">
      <c r="B271" s="857"/>
      <c r="C271" s="853"/>
      <c r="D271" s="853"/>
      <c r="E271" s="853"/>
      <c r="F271" s="853"/>
      <c r="G271" s="853"/>
      <c r="H271" s="853"/>
    </row>
    <row r="272" spans="2:8">
      <c r="B272" s="857"/>
      <c r="C272" s="853"/>
      <c r="D272" s="853"/>
      <c r="E272" s="853"/>
      <c r="F272" s="853"/>
      <c r="G272" s="853"/>
      <c r="H272" s="853"/>
    </row>
    <row r="273" spans="2:8">
      <c r="B273" s="857"/>
      <c r="C273" s="853"/>
      <c r="D273" s="853"/>
      <c r="E273" s="853"/>
      <c r="F273" s="853"/>
      <c r="G273" s="853"/>
      <c r="H273" s="853"/>
    </row>
    <row r="274" spans="2:8">
      <c r="B274" s="857"/>
      <c r="C274" s="853"/>
      <c r="D274" s="853"/>
      <c r="E274" s="853"/>
      <c r="F274" s="853"/>
      <c r="G274" s="853"/>
      <c r="H274" s="853"/>
    </row>
    <row r="275" spans="2:8">
      <c r="B275" s="857"/>
      <c r="C275" s="853"/>
      <c r="D275" s="853"/>
      <c r="E275" s="853"/>
      <c r="F275" s="853"/>
      <c r="G275" s="853"/>
      <c r="H275" s="853"/>
    </row>
    <row r="276" spans="2:8">
      <c r="B276" s="857"/>
      <c r="C276" s="853"/>
      <c r="D276" s="853"/>
      <c r="E276" s="853"/>
      <c r="F276" s="853"/>
      <c r="G276" s="853"/>
      <c r="H276" s="853"/>
    </row>
    <row r="277" spans="2:8">
      <c r="B277" s="857"/>
      <c r="C277" s="853"/>
      <c r="D277" s="853"/>
      <c r="E277" s="853"/>
      <c r="F277" s="853"/>
      <c r="G277" s="853"/>
      <c r="H277" s="853"/>
    </row>
    <row r="278" spans="2:8">
      <c r="B278" s="857"/>
      <c r="C278" s="853"/>
      <c r="D278" s="853"/>
      <c r="E278" s="853"/>
      <c r="F278" s="853"/>
      <c r="G278" s="853"/>
      <c r="H278" s="853"/>
    </row>
    <row r="279" spans="2:8">
      <c r="B279" s="857"/>
      <c r="C279" s="853"/>
      <c r="D279" s="853"/>
      <c r="E279" s="853"/>
      <c r="F279" s="853"/>
      <c r="G279" s="853"/>
      <c r="H279" s="853"/>
    </row>
    <row r="280" spans="2:8">
      <c r="B280" s="857"/>
      <c r="C280" s="853"/>
      <c r="D280" s="853"/>
      <c r="E280" s="853"/>
      <c r="F280" s="853"/>
      <c r="G280" s="853"/>
      <c r="H280" s="853"/>
    </row>
    <row r="281" spans="2:8">
      <c r="B281" s="857"/>
      <c r="C281" s="853"/>
      <c r="D281" s="853"/>
      <c r="E281" s="853"/>
      <c r="F281" s="853"/>
      <c r="G281" s="853"/>
      <c r="H281" s="853"/>
    </row>
    <row r="282" spans="2:8">
      <c r="B282" s="857"/>
      <c r="C282" s="853"/>
      <c r="D282" s="853"/>
      <c r="E282" s="853"/>
      <c r="F282" s="853"/>
      <c r="G282" s="853"/>
      <c r="H282" s="853"/>
    </row>
    <row r="283" spans="2:8">
      <c r="B283" s="857"/>
      <c r="C283" s="853"/>
      <c r="D283" s="853"/>
      <c r="E283" s="853"/>
      <c r="F283" s="853"/>
      <c r="G283" s="853"/>
      <c r="H283" s="853"/>
    </row>
    <row r="284" spans="2:8">
      <c r="B284" s="857"/>
      <c r="C284" s="853"/>
      <c r="D284" s="853"/>
      <c r="E284" s="853"/>
      <c r="F284" s="853"/>
      <c r="G284" s="853"/>
      <c r="H284" s="853"/>
    </row>
    <row r="285" spans="2:8">
      <c r="B285" s="857"/>
      <c r="C285" s="853"/>
      <c r="D285" s="853"/>
      <c r="E285" s="853"/>
      <c r="F285" s="853"/>
      <c r="G285" s="853"/>
      <c r="H285" s="853"/>
    </row>
    <row r="286" spans="2:8">
      <c r="B286" s="857"/>
      <c r="C286" s="853"/>
      <c r="D286" s="853"/>
      <c r="E286" s="853"/>
      <c r="F286" s="853"/>
      <c r="G286" s="853"/>
      <c r="H286" s="853"/>
    </row>
    <row r="287" spans="2:8">
      <c r="B287" s="857"/>
      <c r="C287" s="853"/>
      <c r="D287" s="853"/>
      <c r="E287" s="853"/>
      <c r="F287" s="853"/>
      <c r="G287" s="853"/>
      <c r="H287" s="853"/>
    </row>
    <row r="288" spans="2:8">
      <c r="B288" s="857"/>
      <c r="C288" s="853"/>
      <c r="D288" s="853"/>
      <c r="E288" s="853"/>
      <c r="F288" s="853"/>
      <c r="G288" s="853"/>
      <c r="H288" s="853"/>
    </row>
    <row r="289" spans="2:8">
      <c r="B289" s="857"/>
      <c r="C289" s="853"/>
      <c r="D289" s="853"/>
      <c r="E289" s="853"/>
      <c r="F289" s="853"/>
      <c r="G289" s="853"/>
      <c r="H289" s="853"/>
    </row>
    <row r="290" spans="2:8">
      <c r="B290" s="857"/>
      <c r="C290" s="853"/>
      <c r="D290" s="853"/>
      <c r="E290" s="853"/>
      <c r="F290" s="853"/>
      <c r="G290" s="853"/>
      <c r="H290" s="853"/>
    </row>
    <row r="291" spans="2:8">
      <c r="B291" s="857"/>
      <c r="C291" s="853"/>
      <c r="D291" s="853"/>
      <c r="E291" s="853"/>
      <c r="F291" s="853"/>
      <c r="G291" s="853"/>
      <c r="H291" s="853"/>
    </row>
    <row r="292" spans="2:8">
      <c r="B292" s="857"/>
      <c r="C292" s="853"/>
      <c r="D292" s="853"/>
      <c r="E292" s="853"/>
      <c r="F292" s="853"/>
      <c r="G292" s="853"/>
      <c r="H292" s="853"/>
    </row>
    <row r="293" spans="2:8">
      <c r="B293" s="857"/>
      <c r="C293" s="853"/>
      <c r="D293" s="853"/>
      <c r="E293" s="853"/>
      <c r="F293" s="853"/>
      <c r="G293" s="853"/>
      <c r="H293" s="853"/>
    </row>
    <row r="294" spans="2:8">
      <c r="B294" s="857"/>
      <c r="C294" s="853"/>
      <c r="D294" s="853"/>
      <c r="E294" s="853"/>
      <c r="F294" s="853"/>
      <c r="G294" s="853"/>
      <c r="H294" s="853"/>
    </row>
    <row r="295" spans="2:8">
      <c r="B295" s="857"/>
      <c r="C295" s="853"/>
      <c r="D295" s="853"/>
      <c r="E295" s="853"/>
      <c r="F295" s="853"/>
      <c r="G295" s="853"/>
      <c r="H295" s="853"/>
    </row>
    <row r="296" spans="2:8">
      <c r="B296" s="857"/>
      <c r="C296" s="853"/>
      <c r="D296" s="853"/>
      <c r="E296" s="853"/>
      <c r="F296" s="853"/>
      <c r="G296" s="853"/>
      <c r="H296" s="853"/>
    </row>
    <row r="297" spans="2:8">
      <c r="B297" s="857"/>
      <c r="C297" s="853"/>
      <c r="D297" s="853"/>
      <c r="E297" s="853"/>
      <c r="F297" s="853"/>
      <c r="G297" s="853"/>
      <c r="H297" s="853"/>
    </row>
    <row r="298" spans="2:8">
      <c r="B298" s="857"/>
      <c r="C298" s="853"/>
      <c r="D298" s="853"/>
      <c r="E298" s="853"/>
      <c r="F298" s="853"/>
      <c r="G298" s="853"/>
      <c r="H298" s="853"/>
    </row>
    <row r="299" spans="2:8">
      <c r="B299" s="857"/>
      <c r="C299" s="853"/>
      <c r="D299" s="853"/>
      <c r="E299" s="853"/>
      <c r="F299" s="853"/>
      <c r="G299" s="853"/>
      <c r="H299" s="853"/>
    </row>
    <row r="300" spans="2:8">
      <c r="B300" s="857"/>
      <c r="C300" s="853"/>
      <c r="D300" s="853"/>
      <c r="E300" s="853"/>
      <c r="F300" s="853"/>
      <c r="G300" s="853"/>
      <c r="H300" s="853"/>
    </row>
    <row r="301" spans="2:8">
      <c r="B301" s="857"/>
      <c r="C301" s="853"/>
      <c r="D301" s="853"/>
      <c r="E301" s="853"/>
      <c r="F301" s="853"/>
      <c r="G301" s="853"/>
      <c r="H301" s="853"/>
    </row>
    <row r="302" spans="2:8">
      <c r="B302" s="857"/>
      <c r="C302" s="853"/>
      <c r="D302" s="853"/>
      <c r="E302" s="853"/>
      <c r="F302" s="853"/>
      <c r="G302" s="853"/>
      <c r="H302" s="853"/>
    </row>
    <row r="303" spans="2:8">
      <c r="B303" s="857"/>
      <c r="C303" s="853"/>
      <c r="D303" s="853"/>
      <c r="E303" s="853"/>
      <c r="F303" s="853"/>
      <c r="G303" s="853"/>
      <c r="H303" s="853"/>
    </row>
    <row r="304" spans="2:8">
      <c r="B304" s="857"/>
      <c r="C304" s="853"/>
      <c r="D304" s="853"/>
      <c r="E304" s="853"/>
      <c r="F304" s="853"/>
      <c r="G304" s="853"/>
      <c r="H304" s="853"/>
    </row>
    <row r="305" spans="2:8">
      <c r="B305" s="857"/>
      <c r="C305" s="853"/>
      <c r="D305" s="853"/>
      <c r="E305" s="853"/>
      <c r="F305" s="853"/>
      <c r="G305" s="853"/>
      <c r="H305" s="853"/>
    </row>
    <row r="306" spans="2:8">
      <c r="B306" s="857"/>
      <c r="C306" s="853"/>
      <c r="D306" s="853"/>
      <c r="E306" s="853"/>
      <c r="F306" s="853"/>
      <c r="G306" s="853"/>
      <c r="H306" s="853"/>
    </row>
    <row r="307" spans="2:8">
      <c r="B307" s="857"/>
      <c r="C307" s="853"/>
      <c r="D307" s="853"/>
      <c r="E307" s="853"/>
      <c r="F307" s="853"/>
      <c r="G307" s="853"/>
      <c r="H307" s="853"/>
    </row>
    <row r="308" spans="2:8">
      <c r="B308" s="857"/>
      <c r="C308" s="853"/>
      <c r="D308" s="853"/>
      <c r="E308" s="853"/>
      <c r="F308" s="853"/>
      <c r="G308" s="853"/>
      <c r="H308" s="853"/>
    </row>
    <row r="309" spans="2:8">
      <c r="B309" s="857"/>
      <c r="C309" s="853"/>
      <c r="D309" s="853"/>
      <c r="E309" s="853"/>
      <c r="F309" s="853"/>
      <c r="G309" s="853"/>
      <c r="H309" s="853"/>
    </row>
    <row r="310" spans="2:8">
      <c r="B310" s="857"/>
      <c r="C310" s="853"/>
      <c r="D310" s="853"/>
      <c r="E310" s="853"/>
      <c r="F310" s="853"/>
      <c r="G310" s="853"/>
      <c r="H310" s="853"/>
    </row>
    <row r="311" spans="2:8">
      <c r="B311" s="857"/>
      <c r="C311" s="853"/>
      <c r="D311" s="853"/>
      <c r="E311" s="853"/>
      <c r="F311" s="853"/>
      <c r="G311" s="853"/>
      <c r="H311" s="853"/>
    </row>
    <row r="312" spans="2:8">
      <c r="B312" s="857"/>
      <c r="C312" s="853"/>
      <c r="D312" s="853"/>
      <c r="E312" s="853"/>
      <c r="F312" s="853"/>
      <c r="G312" s="853"/>
      <c r="H312" s="853"/>
    </row>
    <row r="313" spans="2:8">
      <c r="B313" s="857"/>
      <c r="C313" s="853"/>
      <c r="D313" s="853"/>
      <c r="E313" s="853"/>
      <c r="F313" s="853"/>
      <c r="G313" s="853"/>
      <c r="H313" s="853"/>
    </row>
    <row r="314" spans="2:8">
      <c r="B314" s="857"/>
      <c r="C314" s="853"/>
      <c r="D314" s="853"/>
      <c r="E314" s="853"/>
      <c r="F314" s="853"/>
      <c r="G314" s="853"/>
      <c r="H314" s="853"/>
    </row>
    <row r="315" spans="2:8">
      <c r="B315" s="857"/>
      <c r="C315" s="853"/>
      <c r="D315" s="853"/>
      <c r="E315" s="853"/>
      <c r="F315" s="853"/>
      <c r="G315" s="853"/>
      <c r="H315" s="853"/>
    </row>
    <row r="316" spans="2:8">
      <c r="B316" s="857"/>
      <c r="C316" s="853"/>
      <c r="D316" s="853"/>
      <c r="E316" s="853"/>
      <c r="F316" s="853"/>
      <c r="G316" s="853"/>
      <c r="H316" s="853"/>
    </row>
    <row r="317" spans="2:8">
      <c r="B317" s="857"/>
      <c r="C317" s="853"/>
      <c r="D317" s="853"/>
      <c r="E317" s="853"/>
      <c r="F317" s="853"/>
      <c r="G317" s="853"/>
      <c r="H317" s="853"/>
    </row>
    <row r="318" spans="2:8">
      <c r="B318" s="857"/>
      <c r="C318" s="853"/>
      <c r="D318" s="853"/>
      <c r="E318" s="853"/>
      <c r="F318" s="853"/>
      <c r="G318" s="853"/>
      <c r="H318" s="853"/>
    </row>
    <row r="319" spans="2:8">
      <c r="B319" s="857"/>
      <c r="C319" s="853"/>
      <c r="D319" s="853"/>
      <c r="E319" s="853"/>
      <c r="F319" s="853"/>
      <c r="G319" s="853"/>
      <c r="H319" s="853"/>
    </row>
    <row r="320" spans="2:8">
      <c r="B320" s="857"/>
      <c r="C320" s="853"/>
      <c r="D320" s="853"/>
      <c r="E320" s="853"/>
      <c r="F320" s="853"/>
      <c r="G320" s="853"/>
      <c r="H320" s="853"/>
    </row>
    <row r="321" spans="2:8">
      <c r="B321" s="857"/>
      <c r="C321" s="853"/>
      <c r="D321" s="853"/>
      <c r="E321" s="853"/>
      <c r="F321" s="853"/>
      <c r="G321" s="853"/>
      <c r="H321" s="853"/>
    </row>
    <row r="322" spans="2:8">
      <c r="B322" s="857"/>
      <c r="C322" s="853"/>
      <c r="D322" s="853"/>
      <c r="E322" s="853"/>
      <c r="F322" s="853"/>
      <c r="G322" s="853"/>
      <c r="H322" s="853"/>
    </row>
    <row r="323" spans="2:8">
      <c r="B323" s="857"/>
      <c r="C323" s="853"/>
      <c r="D323" s="853"/>
      <c r="E323" s="853"/>
      <c r="F323" s="853"/>
      <c r="G323" s="853"/>
      <c r="H323" s="853"/>
    </row>
    <row r="324" spans="2:8">
      <c r="B324" s="857"/>
      <c r="C324" s="853"/>
      <c r="D324" s="853"/>
      <c r="E324" s="853"/>
      <c r="F324" s="853"/>
      <c r="G324" s="853"/>
      <c r="H324" s="853"/>
    </row>
    <row r="325" spans="2:8">
      <c r="B325" s="857"/>
      <c r="C325" s="853"/>
      <c r="D325" s="853"/>
      <c r="E325" s="853"/>
      <c r="F325" s="853"/>
      <c r="G325" s="853"/>
      <c r="H325" s="853"/>
    </row>
    <row r="326" spans="2:8">
      <c r="B326" s="857"/>
      <c r="C326" s="853"/>
      <c r="D326" s="853"/>
      <c r="E326" s="853"/>
      <c r="F326" s="853"/>
      <c r="G326" s="853"/>
      <c r="H326" s="853"/>
    </row>
    <row r="327" spans="2:8">
      <c r="B327" s="857"/>
      <c r="C327" s="853"/>
      <c r="D327" s="853"/>
      <c r="E327" s="853"/>
      <c r="F327" s="853"/>
      <c r="G327" s="853"/>
      <c r="H327" s="853"/>
    </row>
    <row r="328" spans="2:8">
      <c r="B328" s="857"/>
      <c r="C328" s="853"/>
      <c r="D328" s="853"/>
      <c r="E328" s="853"/>
      <c r="F328" s="853"/>
      <c r="G328" s="853"/>
      <c r="H328" s="853"/>
    </row>
    <row r="329" spans="2:8">
      <c r="B329" s="857"/>
      <c r="C329" s="853"/>
      <c r="D329" s="853"/>
      <c r="E329" s="853"/>
      <c r="F329" s="853"/>
      <c r="G329" s="853"/>
      <c r="H329" s="853"/>
    </row>
    <row r="330" spans="2:8">
      <c r="B330" s="857"/>
      <c r="C330" s="853"/>
      <c r="D330" s="853"/>
      <c r="E330" s="853"/>
      <c r="F330" s="853"/>
      <c r="G330" s="853"/>
      <c r="H330" s="853"/>
    </row>
    <row r="331" spans="2:8">
      <c r="B331" s="857"/>
      <c r="C331" s="853"/>
      <c r="D331" s="853"/>
      <c r="E331" s="853"/>
      <c r="F331" s="853"/>
      <c r="G331" s="853"/>
      <c r="H331" s="853"/>
    </row>
    <row r="332" spans="2:8">
      <c r="B332" s="857"/>
      <c r="C332" s="853"/>
      <c r="D332" s="853"/>
      <c r="E332" s="853"/>
      <c r="F332" s="853"/>
      <c r="G332" s="853"/>
      <c r="H332" s="853"/>
    </row>
    <row r="333" spans="2:8">
      <c r="B333" s="857"/>
      <c r="C333" s="853"/>
      <c r="D333" s="853"/>
      <c r="E333" s="853"/>
      <c r="F333" s="853"/>
      <c r="G333" s="853"/>
      <c r="H333" s="853"/>
    </row>
    <row r="334" spans="2:8">
      <c r="B334" s="857"/>
      <c r="C334" s="853"/>
      <c r="D334" s="853"/>
      <c r="E334" s="853"/>
      <c r="F334" s="853"/>
      <c r="G334" s="853"/>
      <c r="H334" s="853"/>
    </row>
    <row r="335" spans="2:8">
      <c r="B335" s="857"/>
      <c r="C335" s="853"/>
      <c r="D335" s="853"/>
      <c r="E335" s="853"/>
      <c r="F335" s="853"/>
      <c r="G335" s="853"/>
      <c r="H335" s="853"/>
    </row>
    <row r="336" spans="2:8">
      <c r="B336" s="857"/>
      <c r="C336" s="853"/>
      <c r="D336" s="853"/>
      <c r="E336" s="853"/>
      <c r="F336" s="853"/>
      <c r="G336" s="853"/>
      <c r="H336" s="853"/>
    </row>
    <row r="337" spans="2:8">
      <c r="B337" s="857"/>
      <c r="C337" s="853"/>
      <c r="D337" s="853"/>
      <c r="E337" s="853"/>
      <c r="F337" s="853"/>
      <c r="G337" s="853"/>
      <c r="H337" s="853"/>
    </row>
    <row r="338" spans="2:8">
      <c r="B338" s="857"/>
      <c r="C338" s="853"/>
      <c r="D338" s="853"/>
      <c r="E338" s="853"/>
      <c r="F338" s="853"/>
      <c r="G338" s="853"/>
      <c r="H338" s="853"/>
    </row>
    <row r="339" spans="2:8">
      <c r="B339" s="857"/>
      <c r="C339" s="853"/>
      <c r="D339" s="853"/>
      <c r="E339" s="853"/>
      <c r="F339" s="853"/>
      <c r="G339" s="853"/>
      <c r="H339" s="853"/>
    </row>
    <row r="340" spans="2:8">
      <c r="B340" s="857"/>
      <c r="C340" s="853"/>
      <c r="D340" s="853"/>
      <c r="E340" s="853"/>
      <c r="F340" s="853"/>
      <c r="G340" s="853"/>
      <c r="H340" s="853"/>
    </row>
    <row r="341" spans="2:8">
      <c r="B341" s="857"/>
      <c r="C341" s="853"/>
      <c r="D341" s="853"/>
      <c r="E341" s="853"/>
      <c r="F341" s="853"/>
      <c r="G341" s="853"/>
      <c r="H341" s="853"/>
    </row>
    <row r="342" spans="2:8">
      <c r="B342" s="857"/>
      <c r="C342" s="853"/>
      <c r="D342" s="853"/>
      <c r="E342" s="853"/>
      <c r="F342" s="853"/>
      <c r="G342" s="853"/>
      <c r="H342" s="853"/>
    </row>
    <row r="343" spans="2:8">
      <c r="B343" s="857"/>
      <c r="C343" s="853"/>
      <c r="D343" s="853"/>
      <c r="E343" s="853"/>
      <c r="F343" s="853"/>
      <c r="G343" s="853"/>
      <c r="H343" s="853"/>
    </row>
    <row r="344" spans="2:8">
      <c r="B344" s="857"/>
      <c r="C344" s="853"/>
      <c r="D344" s="853"/>
      <c r="E344" s="853"/>
      <c r="F344" s="853"/>
      <c r="G344" s="853"/>
      <c r="H344" s="853"/>
    </row>
    <row r="345" spans="2:8">
      <c r="B345" s="857"/>
      <c r="C345" s="853"/>
      <c r="D345" s="853"/>
      <c r="E345" s="853"/>
      <c r="F345" s="853"/>
      <c r="G345" s="853"/>
      <c r="H345" s="853"/>
    </row>
    <row r="346" spans="2:8">
      <c r="B346" s="857"/>
      <c r="C346" s="853"/>
      <c r="D346" s="853"/>
      <c r="E346" s="853"/>
      <c r="F346" s="853"/>
      <c r="G346" s="853"/>
      <c r="H346" s="853"/>
    </row>
    <row r="347" spans="2:8">
      <c r="B347" s="857"/>
      <c r="C347" s="853"/>
      <c r="D347" s="853"/>
      <c r="E347" s="853"/>
      <c r="F347" s="853"/>
      <c r="G347" s="853"/>
      <c r="H347" s="853"/>
    </row>
    <row r="348" spans="2:8">
      <c r="B348" s="857"/>
      <c r="C348" s="853"/>
      <c r="D348" s="853"/>
      <c r="E348" s="853"/>
      <c r="F348" s="853"/>
      <c r="G348" s="853"/>
      <c r="H348" s="853"/>
    </row>
    <row r="349" spans="2:8">
      <c r="B349" s="857"/>
      <c r="C349" s="853"/>
      <c r="D349" s="853"/>
      <c r="E349" s="853"/>
      <c r="F349" s="853"/>
      <c r="G349" s="853"/>
      <c r="H349" s="853"/>
    </row>
    <row r="350" spans="2:8">
      <c r="B350" s="857"/>
      <c r="C350" s="853"/>
      <c r="D350" s="853"/>
      <c r="E350" s="853"/>
      <c r="F350" s="853"/>
      <c r="G350" s="853"/>
      <c r="H350" s="853"/>
    </row>
    <row r="351" spans="2:8">
      <c r="B351" s="857"/>
      <c r="C351" s="853"/>
      <c r="D351" s="853"/>
      <c r="E351" s="853"/>
      <c r="F351" s="853"/>
      <c r="G351" s="853"/>
      <c r="H351" s="853"/>
    </row>
    <row r="352" spans="2:8">
      <c r="B352" s="857"/>
      <c r="C352" s="853"/>
      <c r="D352" s="853"/>
      <c r="E352" s="853"/>
      <c r="F352" s="853"/>
      <c r="G352" s="853"/>
      <c r="H352" s="853"/>
    </row>
    <row r="353" spans="2:8">
      <c r="B353" s="857"/>
      <c r="C353" s="853"/>
      <c r="D353" s="853"/>
      <c r="E353" s="853"/>
      <c r="F353" s="853"/>
      <c r="G353" s="853"/>
      <c r="H353" s="853"/>
    </row>
    <row r="354" spans="2:8">
      <c r="B354" s="857"/>
      <c r="C354" s="853"/>
      <c r="D354" s="853"/>
      <c r="E354" s="853"/>
      <c r="F354" s="853"/>
      <c r="G354" s="853"/>
      <c r="H354" s="853"/>
    </row>
    <row r="355" spans="2:8">
      <c r="B355" s="857"/>
      <c r="C355" s="853"/>
      <c r="D355" s="853"/>
      <c r="E355" s="853"/>
      <c r="F355" s="853"/>
      <c r="G355" s="853"/>
      <c r="H355" s="853"/>
    </row>
    <row r="356" spans="2:8">
      <c r="B356" s="857"/>
      <c r="C356" s="853"/>
      <c r="D356" s="853"/>
      <c r="E356" s="853"/>
      <c r="F356" s="853"/>
      <c r="G356" s="853"/>
      <c r="H356" s="853"/>
    </row>
    <row r="357" spans="2:8">
      <c r="B357" s="857"/>
      <c r="C357" s="853"/>
      <c r="D357" s="853"/>
      <c r="E357" s="853"/>
      <c r="F357" s="853"/>
      <c r="G357" s="853"/>
      <c r="H357" s="853"/>
    </row>
    <row r="358" spans="2:8">
      <c r="B358" s="857"/>
      <c r="C358" s="853"/>
      <c r="D358" s="853"/>
      <c r="E358" s="853"/>
      <c r="F358" s="853"/>
      <c r="G358" s="853"/>
      <c r="H358" s="853"/>
    </row>
    <row r="359" spans="2:8">
      <c r="B359" s="857"/>
      <c r="C359" s="853"/>
      <c r="D359" s="853"/>
      <c r="E359" s="853"/>
      <c r="F359" s="853"/>
      <c r="G359" s="853"/>
      <c r="H359" s="853"/>
    </row>
    <row r="360" spans="2:8">
      <c r="B360" s="857"/>
      <c r="C360" s="853"/>
      <c r="D360" s="853"/>
      <c r="E360" s="853"/>
      <c r="F360" s="853"/>
      <c r="G360" s="853"/>
      <c r="H360" s="853"/>
    </row>
    <row r="361" spans="2:8">
      <c r="B361" s="857"/>
      <c r="C361" s="853"/>
      <c r="D361" s="853"/>
      <c r="E361" s="853"/>
      <c r="F361" s="853"/>
      <c r="G361" s="853"/>
      <c r="H361" s="853"/>
    </row>
    <row r="362" spans="2:8">
      <c r="B362" s="857"/>
      <c r="C362" s="853"/>
      <c r="D362" s="853"/>
      <c r="E362" s="853"/>
      <c r="F362" s="853"/>
      <c r="G362" s="853"/>
      <c r="H362" s="853"/>
    </row>
    <row r="363" spans="2:8">
      <c r="B363" s="857"/>
      <c r="C363" s="853"/>
      <c r="D363" s="853"/>
      <c r="E363" s="853"/>
      <c r="F363" s="853"/>
      <c r="G363" s="853"/>
      <c r="H363" s="853"/>
    </row>
    <row r="364" spans="2:8">
      <c r="B364" s="857"/>
      <c r="C364" s="853"/>
      <c r="D364" s="853"/>
      <c r="E364" s="853"/>
      <c r="F364" s="853"/>
      <c r="G364" s="853"/>
      <c r="H364" s="853"/>
    </row>
    <row r="365" spans="2:8">
      <c r="B365" s="857"/>
      <c r="C365" s="853"/>
      <c r="D365" s="853"/>
      <c r="E365" s="853"/>
      <c r="F365" s="853"/>
      <c r="G365" s="853"/>
      <c r="H365" s="853"/>
    </row>
    <row r="366" spans="2:8">
      <c r="B366" s="857"/>
      <c r="C366" s="853"/>
      <c r="D366" s="853"/>
      <c r="E366" s="853"/>
      <c r="F366" s="853"/>
      <c r="G366" s="853"/>
      <c r="H366" s="853"/>
    </row>
    <row r="367" spans="2:8">
      <c r="B367" s="857"/>
      <c r="C367" s="853"/>
      <c r="D367" s="853"/>
      <c r="E367" s="853"/>
      <c r="F367" s="853"/>
      <c r="G367" s="853"/>
      <c r="H367" s="853"/>
    </row>
    <row r="368" spans="2:8">
      <c r="B368" s="857"/>
      <c r="C368" s="853"/>
      <c r="D368" s="853"/>
      <c r="E368" s="853"/>
      <c r="F368" s="853"/>
      <c r="G368" s="853"/>
      <c r="H368" s="853"/>
    </row>
    <row r="369" spans="2:8">
      <c r="B369" s="857"/>
      <c r="C369" s="853"/>
      <c r="D369" s="853"/>
      <c r="E369" s="853"/>
      <c r="F369" s="853"/>
      <c r="G369" s="853"/>
      <c r="H369" s="853"/>
    </row>
    <row r="370" spans="2:8">
      <c r="B370" s="857"/>
      <c r="C370" s="853"/>
      <c r="D370" s="853"/>
      <c r="E370" s="853"/>
      <c r="F370" s="853"/>
      <c r="G370" s="853"/>
      <c r="H370" s="853"/>
    </row>
    <row r="371" spans="2:8">
      <c r="B371" s="857"/>
      <c r="C371" s="853"/>
      <c r="D371" s="853"/>
      <c r="E371" s="853"/>
      <c r="F371" s="853"/>
      <c r="G371" s="853"/>
      <c r="H371" s="853"/>
    </row>
    <row r="372" spans="2:8">
      <c r="B372" s="857"/>
      <c r="C372" s="853"/>
      <c r="D372" s="853"/>
      <c r="E372" s="853"/>
      <c r="F372" s="853"/>
      <c r="G372" s="853"/>
      <c r="H372" s="853"/>
    </row>
    <row r="373" spans="2:8">
      <c r="B373" s="857"/>
      <c r="C373" s="853"/>
      <c r="D373" s="853"/>
      <c r="E373" s="853"/>
      <c r="F373" s="853"/>
      <c r="G373" s="853"/>
      <c r="H373" s="853"/>
    </row>
    <row r="374" spans="2:8">
      <c r="B374" s="857"/>
      <c r="C374" s="853"/>
      <c r="D374" s="853"/>
      <c r="E374" s="853"/>
      <c r="F374" s="853"/>
      <c r="G374" s="853"/>
      <c r="H374" s="853"/>
    </row>
    <row r="375" spans="2:8">
      <c r="B375" s="857"/>
      <c r="C375" s="853"/>
      <c r="D375" s="853"/>
      <c r="E375" s="853"/>
      <c r="F375" s="853"/>
      <c r="G375" s="853"/>
      <c r="H375" s="853"/>
    </row>
    <row r="376" spans="2:8">
      <c r="B376" s="857"/>
      <c r="C376" s="853"/>
      <c r="D376" s="853"/>
      <c r="E376" s="853"/>
      <c r="F376" s="853"/>
      <c r="G376" s="853"/>
      <c r="H376" s="853"/>
    </row>
    <row r="377" spans="2:8">
      <c r="B377" s="857"/>
      <c r="C377" s="853"/>
      <c r="D377" s="853"/>
      <c r="E377" s="853"/>
      <c r="F377" s="853"/>
      <c r="G377" s="853"/>
      <c r="H377" s="853"/>
    </row>
    <row r="378" spans="2:8">
      <c r="B378" s="857"/>
      <c r="C378" s="853"/>
      <c r="D378" s="853"/>
      <c r="E378" s="853"/>
      <c r="F378" s="853"/>
      <c r="G378" s="853"/>
      <c r="H378" s="853"/>
    </row>
    <row r="379" spans="2:8">
      <c r="B379" s="857"/>
      <c r="C379" s="853"/>
      <c r="D379" s="853"/>
      <c r="E379" s="853"/>
      <c r="F379" s="853"/>
      <c r="G379" s="853"/>
      <c r="H379" s="853"/>
    </row>
    <row r="380" spans="2:8">
      <c r="B380" s="857"/>
      <c r="C380" s="853"/>
      <c r="D380" s="853"/>
      <c r="E380" s="853"/>
      <c r="F380" s="853"/>
      <c r="G380" s="853"/>
      <c r="H380" s="853"/>
    </row>
    <row r="381" spans="2:8">
      <c r="B381" s="857"/>
      <c r="C381" s="853"/>
      <c r="D381" s="853"/>
      <c r="E381" s="853"/>
      <c r="F381" s="853"/>
      <c r="G381" s="853"/>
      <c r="H381" s="853"/>
    </row>
    <row r="382" spans="2:8">
      <c r="B382" s="857"/>
      <c r="C382" s="853"/>
      <c r="D382" s="853"/>
      <c r="E382" s="853"/>
      <c r="F382" s="853"/>
      <c r="G382" s="853"/>
      <c r="H382" s="853"/>
    </row>
    <row r="383" spans="2:8">
      <c r="B383" s="857"/>
      <c r="C383" s="853"/>
      <c r="D383" s="853"/>
      <c r="E383" s="853"/>
      <c r="F383" s="853"/>
      <c r="G383" s="853"/>
      <c r="H383" s="853"/>
    </row>
    <row r="384" spans="2:8">
      <c r="B384" s="857"/>
      <c r="C384" s="853"/>
      <c r="D384" s="853"/>
      <c r="E384" s="853"/>
      <c r="F384" s="853"/>
      <c r="G384" s="853"/>
      <c r="H384" s="853"/>
    </row>
    <row r="385" spans="2:8">
      <c r="B385" s="857"/>
      <c r="C385" s="853"/>
      <c r="D385" s="853"/>
      <c r="E385" s="853"/>
      <c r="F385" s="853"/>
      <c r="G385" s="853"/>
      <c r="H385" s="853"/>
    </row>
    <row r="386" spans="2:8">
      <c r="B386" s="857"/>
      <c r="C386" s="853"/>
      <c r="D386" s="853"/>
      <c r="E386" s="853"/>
      <c r="F386" s="853"/>
      <c r="G386" s="853"/>
      <c r="H386" s="853"/>
    </row>
    <row r="387" spans="2:8">
      <c r="B387" s="857"/>
      <c r="C387" s="853"/>
      <c r="D387" s="853"/>
      <c r="E387" s="853"/>
      <c r="F387" s="853"/>
      <c r="G387" s="853"/>
      <c r="H387" s="853"/>
    </row>
    <row r="388" spans="2:8">
      <c r="B388" s="857"/>
      <c r="C388" s="853"/>
      <c r="D388" s="853"/>
      <c r="E388" s="853"/>
      <c r="F388" s="853"/>
      <c r="G388" s="853"/>
      <c r="H388" s="853"/>
    </row>
    <row r="389" spans="2:8">
      <c r="B389" s="857"/>
      <c r="C389" s="853"/>
      <c r="D389" s="853"/>
      <c r="E389" s="853"/>
      <c r="F389" s="853"/>
      <c r="G389" s="853"/>
      <c r="H389" s="853"/>
    </row>
    <row r="390" spans="2:8">
      <c r="B390" s="857"/>
      <c r="C390" s="853"/>
      <c r="D390" s="853"/>
      <c r="E390" s="853"/>
      <c r="F390" s="853"/>
      <c r="G390" s="853"/>
      <c r="H390" s="853"/>
    </row>
    <row r="391" spans="2:8">
      <c r="B391" s="857"/>
      <c r="C391" s="853"/>
      <c r="D391" s="853"/>
      <c r="E391" s="853"/>
      <c r="F391" s="853"/>
      <c r="G391" s="853"/>
      <c r="H391" s="853"/>
    </row>
    <row r="392" spans="2:8">
      <c r="B392" s="857"/>
      <c r="C392" s="853"/>
      <c r="D392" s="853"/>
      <c r="E392" s="853"/>
      <c r="F392" s="853"/>
      <c r="G392" s="853"/>
      <c r="H392" s="853"/>
    </row>
    <row r="393" spans="2:8">
      <c r="B393" s="857"/>
      <c r="C393" s="853"/>
      <c r="D393" s="853"/>
      <c r="E393" s="853"/>
      <c r="F393" s="853"/>
      <c r="G393" s="853"/>
      <c r="H393" s="853"/>
    </row>
    <row r="394" spans="2:8">
      <c r="B394" s="857"/>
      <c r="C394" s="853"/>
      <c r="D394" s="853"/>
      <c r="E394" s="853"/>
      <c r="F394" s="853"/>
      <c r="G394" s="853"/>
      <c r="H394" s="853"/>
    </row>
    <row r="395" spans="2:8">
      <c r="B395" s="857"/>
      <c r="C395" s="853"/>
      <c r="D395" s="853"/>
      <c r="E395" s="853"/>
      <c r="F395" s="853"/>
      <c r="G395" s="853"/>
      <c r="H395" s="853"/>
    </row>
    <row r="396" spans="2:8">
      <c r="B396" s="857"/>
      <c r="C396" s="853"/>
      <c r="D396" s="853"/>
      <c r="E396" s="853"/>
      <c r="F396" s="853"/>
      <c r="G396" s="853"/>
      <c r="H396" s="853"/>
    </row>
    <row r="397" spans="2:8">
      <c r="B397" s="857"/>
      <c r="C397" s="853"/>
      <c r="D397" s="853"/>
      <c r="E397" s="853"/>
      <c r="F397" s="853"/>
      <c r="G397" s="853"/>
      <c r="H397" s="853"/>
    </row>
    <row r="398" spans="2:8">
      <c r="B398" s="857"/>
      <c r="C398" s="853"/>
      <c r="D398" s="853"/>
      <c r="E398" s="853"/>
      <c r="F398" s="853"/>
      <c r="G398" s="853"/>
      <c r="H398" s="853"/>
    </row>
    <row r="399" spans="2:8">
      <c r="B399" s="857"/>
      <c r="C399" s="853"/>
      <c r="D399" s="853"/>
      <c r="E399" s="853"/>
      <c r="F399" s="853"/>
      <c r="G399" s="853"/>
      <c r="H399" s="853"/>
    </row>
    <row r="400" spans="2:8">
      <c r="B400" s="857"/>
      <c r="C400" s="853"/>
      <c r="D400" s="853"/>
      <c r="E400" s="853"/>
      <c r="F400" s="853"/>
      <c r="G400" s="853"/>
      <c r="H400" s="853"/>
    </row>
    <row r="401" spans="2:8">
      <c r="B401" s="857"/>
      <c r="C401" s="853"/>
      <c r="D401" s="853"/>
      <c r="E401" s="853"/>
      <c r="F401" s="853"/>
      <c r="G401" s="853"/>
      <c r="H401" s="853"/>
    </row>
    <row r="402" spans="2:8">
      <c r="B402" s="857"/>
      <c r="C402" s="853"/>
      <c r="D402" s="853"/>
      <c r="E402" s="853"/>
      <c r="F402" s="853"/>
      <c r="G402" s="853"/>
      <c r="H402" s="853"/>
    </row>
    <row r="403" spans="2:8">
      <c r="B403" s="857"/>
      <c r="C403" s="853"/>
      <c r="D403" s="853"/>
      <c r="E403" s="853"/>
      <c r="F403" s="853"/>
      <c r="G403" s="853"/>
      <c r="H403" s="853"/>
    </row>
    <row r="404" spans="2:8">
      <c r="B404" s="857"/>
      <c r="C404" s="853"/>
      <c r="D404" s="853"/>
      <c r="E404" s="853"/>
      <c r="F404" s="853"/>
      <c r="G404" s="853"/>
      <c r="H404" s="853"/>
    </row>
    <row r="405" spans="2:8">
      <c r="B405" s="857"/>
      <c r="C405" s="853"/>
      <c r="D405" s="853"/>
      <c r="E405" s="853"/>
      <c r="F405" s="853"/>
      <c r="G405" s="853"/>
      <c r="H405" s="853"/>
    </row>
    <row r="406" spans="2:8">
      <c r="B406" s="857"/>
      <c r="C406" s="853"/>
      <c r="D406" s="853"/>
      <c r="E406" s="853"/>
      <c r="F406" s="853"/>
      <c r="G406" s="853"/>
      <c r="H406" s="853"/>
    </row>
    <row r="407" spans="2:8">
      <c r="B407" s="857"/>
      <c r="C407" s="853"/>
      <c r="D407" s="853"/>
      <c r="E407" s="853"/>
      <c r="F407" s="853"/>
      <c r="G407" s="853"/>
      <c r="H407" s="853"/>
    </row>
    <row r="408" spans="2:8">
      <c r="B408" s="857"/>
      <c r="C408" s="853"/>
      <c r="D408" s="853"/>
      <c r="E408" s="853"/>
      <c r="F408" s="853"/>
      <c r="G408" s="853"/>
      <c r="H408" s="853"/>
    </row>
    <row r="409" spans="2:8">
      <c r="B409" s="857"/>
      <c r="C409" s="853"/>
      <c r="D409" s="853"/>
      <c r="E409" s="853"/>
      <c r="F409" s="853"/>
      <c r="G409" s="853"/>
      <c r="H409" s="853"/>
    </row>
    <row r="410" spans="2:8">
      <c r="B410" s="857"/>
      <c r="C410" s="853"/>
      <c r="D410" s="853"/>
      <c r="E410" s="853"/>
      <c r="F410" s="853"/>
      <c r="G410" s="853"/>
      <c r="H410" s="853"/>
    </row>
    <row r="411" spans="2:8">
      <c r="B411" s="857"/>
      <c r="C411" s="853"/>
      <c r="D411" s="853"/>
      <c r="E411" s="853"/>
      <c r="F411" s="853"/>
      <c r="G411" s="853"/>
      <c r="H411" s="853"/>
    </row>
    <row r="412" spans="2:8">
      <c r="B412" s="857"/>
      <c r="C412" s="853"/>
      <c r="D412" s="853"/>
      <c r="E412" s="853"/>
      <c r="F412" s="853"/>
      <c r="G412" s="853"/>
      <c r="H412" s="853"/>
    </row>
    <row r="413" spans="2:8">
      <c r="B413" s="857"/>
      <c r="C413" s="853"/>
      <c r="D413" s="853"/>
      <c r="E413" s="853"/>
      <c r="F413" s="853"/>
      <c r="G413" s="853"/>
      <c r="H413" s="853"/>
    </row>
    <row r="414" spans="2:8">
      <c r="B414" s="857"/>
      <c r="C414" s="853"/>
      <c r="D414" s="853"/>
      <c r="E414" s="853"/>
      <c r="F414" s="853"/>
      <c r="G414" s="853"/>
      <c r="H414" s="853"/>
    </row>
    <row r="415" spans="2:8">
      <c r="B415" s="857"/>
      <c r="C415" s="853"/>
      <c r="D415" s="853"/>
      <c r="E415" s="853"/>
      <c r="F415" s="853"/>
      <c r="G415" s="853"/>
      <c r="H415" s="853"/>
    </row>
    <row r="416" spans="2:8">
      <c r="B416" s="857"/>
      <c r="C416" s="853"/>
      <c r="D416" s="853"/>
      <c r="E416" s="853"/>
      <c r="F416" s="853"/>
      <c r="G416" s="853"/>
      <c r="H416" s="853"/>
    </row>
    <row r="417" spans="2:8">
      <c r="B417" s="857"/>
      <c r="C417" s="853"/>
      <c r="D417" s="853"/>
      <c r="E417" s="853"/>
      <c r="F417" s="853"/>
      <c r="G417" s="853"/>
      <c r="H417" s="853"/>
    </row>
    <row r="418" spans="2:8">
      <c r="B418" s="857"/>
      <c r="C418" s="853"/>
      <c r="D418" s="853"/>
      <c r="E418" s="853"/>
      <c r="F418" s="853"/>
      <c r="G418" s="853"/>
      <c r="H418" s="853"/>
    </row>
    <row r="419" spans="2:8">
      <c r="B419" s="857"/>
      <c r="C419" s="853"/>
      <c r="D419" s="853"/>
      <c r="E419" s="853"/>
      <c r="F419" s="853"/>
      <c r="G419" s="853"/>
      <c r="H419" s="853"/>
    </row>
    <row r="420" spans="2:8">
      <c r="B420" s="857"/>
      <c r="C420" s="853"/>
      <c r="D420" s="853"/>
      <c r="E420" s="853"/>
      <c r="F420" s="853"/>
      <c r="G420" s="853"/>
      <c r="H420" s="853"/>
    </row>
    <row r="421" spans="2:8">
      <c r="B421" s="857"/>
      <c r="C421" s="853"/>
      <c r="D421" s="853"/>
      <c r="E421" s="853"/>
      <c r="F421" s="853"/>
      <c r="G421" s="853"/>
      <c r="H421" s="853"/>
    </row>
    <row r="422" spans="2:8">
      <c r="B422" s="857"/>
      <c r="C422" s="853"/>
      <c r="D422" s="853"/>
      <c r="E422" s="853"/>
      <c r="F422" s="853"/>
      <c r="G422" s="853"/>
      <c r="H422" s="853"/>
    </row>
    <row r="423" spans="2:8">
      <c r="B423" s="857"/>
      <c r="C423" s="853"/>
      <c r="D423" s="853"/>
      <c r="E423" s="853"/>
      <c r="F423" s="853"/>
      <c r="G423" s="853"/>
      <c r="H423" s="853"/>
    </row>
    <row r="424" spans="2:8">
      <c r="B424" s="857"/>
      <c r="C424" s="853"/>
      <c r="D424" s="853"/>
      <c r="E424" s="853"/>
      <c r="F424" s="853"/>
      <c r="G424" s="853"/>
      <c r="H424" s="853"/>
    </row>
    <row r="425" spans="2:8">
      <c r="B425" s="857"/>
      <c r="C425" s="853"/>
      <c r="D425" s="853"/>
      <c r="E425" s="853"/>
      <c r="F425" s="853"/>
      <c r="G425" s="853"/>
      <c r="H425" s="853"/>
    </row>
    <row r="426" spans="2:8">
      <c r="B426" s="857"/>
      <c r="C426" s="853"/>
      <c r="D426" s="853"/>
      <c r="E426" s="853"/>
      <c r="F426" s="853"/>
      <c r="G426" s="853"/>
      <c r="H426" s="853"/>
    </row>
    <row r="427" spans="2:8">
      <c r="B427" s="857"/>
      <c r="C427" s="853"/>
      <c r="D427" s="853"/>
      <c r="E427" s="853"/>
      <c r="F427" s="853"/>
      <c r="G427" s="853"/>
      <c r="H427" s="853"/>
    </row>
    <row r="428" spans="2:8">
      <c r="B428" s="857"/>
      <c r="C428" s="853"/>
      <c r="D428" s="853"/>
      <c r="E428" s="853"/>
      <c r="F428" s="853"/>
      <c r="G428" s="853"/>
      <c r="H428" s="853"/>
    </row>
    <row r="429" spans="2:8">
      <c r="B429" s="857"/>
      <c r="C429" s="853"/>
      <c r="D429" s="853"/>
      <c r="E429" s="853"/>
      <c r="F429" s="853"/>
      <c r="G429" s="853"/>
      <c r="H429" s="853"/>
    </row>
    <row r="430" spans="2:8">
      <c r="B430" s="857"/>
      <c r="C430" s="853"/>
      <c r="D430" s="853"/>
      <c r="E430" s="853"/>
      <c r="F430" s="853"/>
      <c r="G430" s="853"/>
      <c r="H430" s="853"/>
    </row>
    <row r="431" spans="2:8">
      <c r="B431" s="857"/>
      <c r="C431" s="853"/>
      <c r="D431" s="853"/>
      <c r="E431" s="853"/>
      <c r="F431" s="853"/>
      <c r="G431" s="853"/>
      <c r="H431" s="853"/>
    </row>
    <row r="432" spans="2:8">
      <c r="B432" s="857"/>
      <c r="C432" s="853"/>
      <c r="D432" s="853"/>
      <c r="E432" s="853"/>
      <c r="F432" s="853"/>
      <c r="G432" s="853"/>
      <c r="H432" s="853"/>
    </row>
    <row r="433" spans="2:8">
      <c r="B433" s="857"/>
      <c r="C433" s="853"/>
      <c r="D433" s="853"/>
      <c r="E433" s="853"/>
      <c r="F433" s="853"/>
      <c r="G433" s="853"/>
      <c r="H433" s="853"/>
    </row>
    <row r="434" spans="2:8">
      <c r="B434" s="857"/>
      <c r="C434" s="853"/>
      <c r="D434" s="853"/>
      <c r="E434" s="853"/>
      <c r="F434" s="853"/>
      <c r="G434" s="853"/>
      <c r="H434" s="853"/>
    </row>
    <row r="435" spans="2:8">
      <c r="B435" s="857"/>
      <c r="C435" s="853"/>
      <c r="D435" s="853"/>
      <c r="E435" s="853"/>
      <c r="F435" s="853"/>
      <c r="G435" s="853"/>
      <c r="H435" s="853"/>
    </row>
    <row r="436" spans="2:8">
      <c r="B436" s="857"/>
      <c r="C436" s="853"/>
      <c r="D436" s="853"/>
      <c r="E436" s="853"/>
      <c r="F436" s="853"/>
      <c r="G436" s="853"/>
      <c r="H436" s="853"/>
    </row>
    <row r="437" spans="2:8">
      <c r="B437" s="857"/>
      <c r="C437" s="853"/>
      <c r="D437" s="853"/>
      <c r="E437" s="853"/>
      <c r="F437" s="853"/>
      <c r="G437" s="853"/>
      <c r="H437" s="853"/>
    </row>
    <row r="438" spans="2:8">
      <c r="B438" s="857"/>
      <c r="C438" s="853"/>
      <c r="D438" s="853"/>
      <c r="E438" s="853"/>
      <c r="F438" s="853"/>
      <c r="G438" s="853"/>
      <c r="H438" s="853"/>
    </row>
    <row r="439" spans="2:8">
      <c r="B439" s="857"/>
      <c r="C439" s="853"/>
      <c r="D439" s="853"/>
      <c r="E439" s="853"/>
      <c r="F439" s="853"/>
      <c r="G439" s="853"/>
      <c r="H439" s="853"/>
    </row>
    <row r="440" spans="2:8">
      <c r="B440" s="857"/>
      <c r="C440" s="853"/>
      <c r="D440" s="853"/>
      <c r="E440" s="853"/>
      <c r="F440" s="853"/>
      <c r="G440" s="853"/>
      <c r="H440" s="853"/>
    </row>
    <row r="441" spans="2:8">
      <c r="B441" s="857"/>
      <c r="C441" s="853"/>
      <c r="D441" s="853"/>
      <c r="E441" s="853"/>
      <c r="F441" s="853"/>
      <c r="G441" s="853"/>
      <c r="H441" s="853"/>
    </row>
    <row r="442" spans="2:8">
      <c r="B442" s="857"/>
      <c r="C442" s="853"/>
      <c r="D442" s="853"/>
      <c r="E442" s="853"/>
      <c r="F442" s="853"/>
      <c r="G442" s="853"/>
      <c r="H442" s="853"/>
    </row>
    <row r="443" spans="2:8">
      <c r="B443" s="857"/>
      <c r="C443" s="853"/>
      <c r="D443" s="853"/>
      <c r="E443" s="853"/>
      <c r="F443" s="853"/>
      <c r="G443" s="853"/>
      <c r="H443" s="853"/>
    </row>
    <row r="444" spans="2:8">
      <c r="B444" s="857"/>
      <c r="C444" s="853"/>
      <c r="D444" s="853"/>
      <c r="E444" s="853"/>
      <c r="F444" s="853"/>
      <c r="G444" s="853"/>
      <c r="H444" s="853"/>
    </row>
    <row r="445" spans="2:8">
      <c r="B445" s="857"/>
      <c r="C445" s="853"/>
      <c r="D445" s="853"/>
      <c r="E445" s="853"/>
      <c r="F445" s="853"/>
      <c r="G445" s="853"/>
      <c r="H445" s="853"/>
    </row>
    <row r="446" spans="2:8">
      <c r="B446" s="857"/>
      <c r="C446" s="853"/>
      <c r="D446" s="853"/>
      <c r="E446" s="853"/>
      <c r="F446" s="853"/>
      <c r="G446" s="853"/>
      <c r="H446" s="853"/>
    </row>
    <row r="447" spans="2:8">
      <c r="B447" s="857"/>
      <c r="C447" s="853"/>
      <c r="D447" s="853"/>
      <c r="E447" s="853"/>
      <c r="F447" s="853"/>
      <c r="G447" s="853"/>
      <c r="H447" s="853"/>
    </row>
    <row r="448" spans="2:8">
      <c r="B448" s="857"/>
      <c r="C448" s="853"/>
      <c r="D448" s="853"/>
      <c r="E448" s="853"/>
      <c r="F448" s="853"/>
      <c r="G448" s="853"/>
      <c r="H448" s="853"/>
    </row>
    <row r="449" spans="2:8">
      <c r="B449" s="857"/>
      <c r="C449" s="853"/>
      <c r="D449" s="853"/>
      <c r="E449" s="853"/>
      <c r="F449" s="853"/>
      <c r="G449" s="853"/>
      <c r="H449" s="853"/>
    </row>
    <row r="450" spans="2:8">
      <c r="B450" s="857"/>
      <c r="C450" s="853"/>
      <c r="D450" s="853"/>
      <c r="E450" s="853"/>
      <c r="F450" s="853"/>
      <c r="G450" s="853"/>
      <c r="H450" s="853"/>
    </row>
    <row r="451" spans="2:8">
      <c r="B451" s="857"/>
      <c r="C451" s="853"/>
      <c r="D451" s="853"/>
      <c r="E451" s="853"/>
      <c r="F451" s="853"/>
      <c r="G451" s="853"/>
      <c r="H451" s="853"/>
    </row>
    <row r="452" spans="2:8">
      <c r="B452" s="857"/>
      <c r="C452" s="853"/>
      <c r="D452" s="853"/>
      <c r="E452" s="853"/>
      <c r="F452" s="853"/>
      <c r="G452" s="853"/>
      <c r="H452" s="853"/>
    </row>
    <row r="453" spans="2:8">
      <c r="B453" s="857"/>
      <c r="C453" s="853"/>
      <c r="D453" s="853"/>
      <c r="E453" s="853"/>
      <c r="F453" s="853"/>
      <c r="G453" s="853"/>
      <c r="H453" s="853"/>
    </row>
    <row r="454" spans="2:8">
      <c r="B454" s="857"/>
      <c r="C454" s="853"/>
      <c r="D454" s="853"/>
      <c r="E454" s="853"/>
      <c r="F454" s="853"/>
      <c r="G454" s="853"/>
      <c r="H454" s="853"/>
    </row>
    <row r="455" spans="2:8">
      <c r="B455" s="857"/>
      <c r="C455" s="853"/>
      <c r="D455" s="853"/>
      <c r="E455" s="853"/>
      <c r="F455" s="853"/>
      <c r="G455" s="853"/>
      <c r="H455" s="853"/>
    </row>
    <row r="456" spans="2:8">
      <c r="B456" s="857"/>
      <c r="C456" s="853"/>
      <c r="D456" s="853"/>
      <c r="E456" s="853"/>
      <c r="F456" s="853"/>
      <c r="G456" s="853"/>
      <c r="H456" s="853"/>
    </row>
    <row r="457" spans="2:8">
      <c r="B457" s="857"/>
      <c r="C457" s="853"/>
      <c r="D457" s="853"/>
      <c r="E457" s="853"/>
      <c r="F457" s="853"/>
      <c r="G457" s="853"/>
      <c r="H457" s="853"/>
    </row>
    <row r="458" spans="2:8">
      <c r="B458" s="857"/>
      <c r="C458" s="853"/>
      <c r="D458" s="853"/>
      <c r="E458" s="853"/>
      <c r="F458" s="853"/>
      <c r="G458" s="853"/>
      <c r="H458" s="853"/>
    </row>
    <row r="459" spans="2:8">
      <c r="B459" s="857"/>
      <c r="C459" s="853"/>
      <c r="D459" s="853"/>
      <c r="E459" s="853"/>
      <c r="F459" s="853"/>
      <c r="G459" s="853"/>
      <c r="H459" s="853"/>
    </row>
    <row r="460" spans="2:8">
      <c r="B460" s="857"/>
      <c r="C460" s="853"/>
      <c r="D460" s="853"/>
      <c r="E460" s="853"/>
      <c r="F460" s="853"/>
      <c r="G460" s="853"/>
      <c r="H460" s="853"/>
    </row>
    <row r="461" spans="2:8">
      <c r="B461" s="857"/>
      <c r="C461" s="853"/>
      <c r="D461" s="853"/>
      <c r="E461" s="853"/>
      <c r="F461" s="853"/>
      <c r="G461" s="853"/>
      <c r="H461" s="853"/>
    </row>
    <row r="462" spans="2:8">
      <c r="B462" s="857"/>
      <c r="C462" s="853"/>
      <c r="D462" s="853"/>
      <c r="E462" s="853"/>
      <c r="F462" s="853"/>
      <c r="G462" s="853"/>
      <c r="H462" s="853"/>
    </row>
    <row r="463" spans="2:8">
      <c r="B463" s="857"/>
      <c r="C463" s="853"/>
      <c r="D463" s="853"/>
      <c r="E463" s="853"/>
      <c r="F463" s="853"/>
      <c r="G463" s="853"/>
      <c r="H463" s="853"/>
    </row>
    <row r="464" spans="2:8">
      <c r="B464" s="857"/>
      <c r="C464" s="853"/>
      <c r="D464" s="853"/>
      <c r="E464" s="853"/>
      <c r="F464" s="853"/>
      <c r="G464" s="853"/>
      <c r="H464" s="853"/>
    </row>
    <row r="465" spans="2:8">
      <c r="B465" s="857"/>
      <c r="C465" s="853"/>
      <c r="D465" s="853"/>
      <c r="E465" s="853"/>
      <c r="F465" s="853"/>
      <c r="G465" s="853"/>
      <c r="H465" s="853"/>
    </row>
    <row r="466" spans="2:8">
      <c r="B466" s="857"/>
      <c r="C466" s="853"/>
      <c r="D466" s="853"/>
      <c r="E466" s="853"/>
      <c r="F466" s="853"/>
      <c r="G466" s="853"/>
      <c r="H466" s="853"/>
    </row>
    <row r="467" spans="2:8">
      <c r="B467" s="857"/>
      <c r="C467" s="853"/>
      <c r="D467" s="853"/>
      <c r="E467" s="853"/>
      <c r="F467" s="853"/>
      <c r="G467" s="853"/>
      <c r="H467" s="853"/>
    </row>
    <row r="468" spans="2:8">
      <c r="B468" s="857"/>
      <c r="C468" s="853"/>
      <c r="D468" s="853"/>
      <c r="E468" s="853"/>
      <c r="F468" s="853"/>
      <c r="G468" s="853"/>
      <c r="H468" s="853"/>
    </row>
    <row r="469" spans="2:8">
      <c r="B469" s="857"/>
      <c r="C469" s="853"/>
      <c r="D469" s="853"/>
      <c r="E469" s="853"/>
      <c r="F469" s="853"/>
      <c r="G469" s="853"/>
      <c r="H469" s="853"/>
    </row>
    <row r="470" spans="2:8">
      <c r="B470" s="857"/>
      <c r="C470" s="853"/>
      <c r="D470" s="853"/>
      <c r="E470" s="853"/>
      <c r="F470" s="853"/>
      <c r="G470" s="853"/>
      <c r="H470" s="853"/>
    </row>
    <row r="471" spans="2:8">
      <c r="B471" s="857"/>
      <c r="C471" s="853"/>
      <c r="D471" s="853"/>
      <c r="E471" s="853"/>
      <c r="F471" s="853"/>
      <c r="G471" s="853"/>
      <c r="H471" s="853"/>
    </row>
    <row r="472" spans="2:8">
      <c r="B472" s="857"/>
      <c r="C472" s="853"/>
      <c r="D472" s="853"/>
      <c r="E472" s="853"/>
      <c r="F472" s="853"/>
      <c r="G472" s="853"/>
      <c r="H472" s="853"/>
    </row>
    <row r="473" spans="2:8">
      <c r="B473" s="857"/>
      <c r="C473" s="853"/>
      <c r="D473" s="853"/>
      <c r="E473" s="853"/>
      <c r="F473" s="853"/>
      <c r="G473" s="853"/>
      <c r="H473" s="853"/>
    </row>
    <row r="474" spans="2:8">
      <c r="B474" s="857"/>
      <c r="C474" s="853"/>
      <c r="D474" s="853"/>
      <c r="E474" s="853"/>
      <c r="F474" s="853"/>
      <c r="G474" s="853"/>
      <c r="H474" s="853"/>
    </row>
    <row r="475" spans="2:8">
      <c r="B475" s="857"/>
      <c r="C475" s="853"/>
      <c r="D475" s="853"/>
      <c r="E475" s="853"/>
      <c r="F475" s="853"/>
      <c r="G475" s="853"/>
      <c r="H475" s="853"/>
    </row>
    <row r="476" spans="2:8">
      <c r="B476" s="857"/>
      <c r="C476" s="853"/>
      <c r="D476" s="853"/>
      <c r="E476" s="853"/>
      <c r="F476" s="853"/>
      <c r="G476" s="853"/>
      <c r="H476" s="853"/>
    </row>
    <row r="477" spans="2:8">
      <c r="B477" s="857"/>
      <c r="C477" s="853"/>
      <c r="D477" s="853"/>
      <c r="E477" s="853"/>
      <c r="F477" s="853"/>
      <c r="G477" s="853"/>
      <c r="H477" s="853"/>
    </row>
    <row r="478" spans="2:8">
      <c r="B478" s="857"/>
      <c r="C478" s="853"/>
      <c r="D478" s="853"/>
      <c r="E478" s="853"/>
      <c r="F478" s="853"/>
      <c r="G478" s="853"/>
      <c r="H478" s="853"/>
    </row>
    <row r="479" spans="2:8">
      <c r="B479" s="857"/>
      <c r="C479" s="853"/>
      <c r="D479" s="853"/>
      <c r="E479" s="853"/>
      <c r="F479" s="853"/>
      <c r="G479" s="853"/>
      <c r="H479" s="853"/>
    </row>
    <row r="480" spans="2:8">
      <c r="B480" s="857"/>
      <c r="C480" s="853"/>
      <c r="D480" s="853"/>
      <c r="E480" s="853"/>
      <c r="F480" s="853"/>
      <c r="G480" s="853"/>
      <c r="H480" s="853"/>
    </row>
    <row r="481" spans="2:8">
      <c r="B481" s="857"/>
      <c r="C481" s="853"/>
      <c r="D481" s="853"/>
      <c r="E481" s="853"/>
      <c r="F481" s="853"/>
      <c r="G481" s="853"/>
      <c r="H481" s="853"/>
    </row>
    <row r="482" spans="2:8">
      <c r="B482" s="857"/>
      <c r="C482" s="853"/>
      <c r="D482" s="853"/>
      <c r="E482" s="853"/>
      <c r="F482" s="853"/>
      <c r="G482" s="853"/>
      <c r="H482" s="853"/>
    </row>
    <row r="483" spans="2:8">
      <c r="B483" s="857"/>
      <c r="C483" s="853"/>
      <c r="D483" s="853"/>
      <c r="E483" s="853"/>
      <c r="F483" s="853"/>
      <c r="G483" s="853"/>
      <c r="H483" s="853"/>
    </row>
    <row r="484" spans="2:8">
      <c r="B484" s="857"/>
      <c r="C484" s="853"/>
      <c r="D484" s="853"/>
      <c r="E484" s="853"/>
      <c r="F484" s="853"/>
      <c r="G484" s="853"/>
      <c r="H484" s="853"/>
    </row>
    <row r="485" spans="2:8">
      <c r="B485" s="857"/>
      <c r="C485" s="853"/>
      <c r="D485" s="853"/>
      <c r="E485" s="853"/>
      <c r="F485" s="853"/>
      <c r="G485" s="853"/>
      <c r="H485" s="853"/>
    </row>
    <row r="486" spans="2:8">
      <c r="B486" s="857"/>
      <c r="C486" s="853"/>
      <c r="D486" s="853"/>
      <c r="E486" s="853"/>
      <c r="F486" s="853"/>
      <c r="G486" s="853"/>
      <c r="H486" s="853"/>
    </row>
    <row r="487" spans="2:8">
      <c r="B487" s="857"/>
      <c r="C487" s="853"/>
      <c r="D487" s="853"/>
      <c r="E487" s="853"/>
      <c r="F487" s="853"/>
      <c r="G487" s="853"/>
      <c r="H487" s="853"/>
    </row>
    <row r="488" spans="2:8">
      <c r="B488" s="857"/>
      <c r="C488" s="853"/>
      <c r="D488" s="853"/>
      <c r="E488" s="853"/>
      <c r="F488" s="853"/>
      <c r="G488" s="853"/>
      <c r="H488" s="853"/>
    </row>
    <row r="489" spans="2:8">
      <c r="B489" s="857"/>
      <c r="C489" s="853"/>
      <c r="D489" s="853"/>
      <c r="E489" s="853"/>
      <c r="F489" s="853"/>
      <c r="G489" s="853"/>
      <c r="H489" s="853"/>
    </row>
    <row r="490" spans="2:8">
      <c r="B490" s="857"/>
      <c r="C490" s="853"/>
      <c r="D490" s="853"/>
      <c r="E490" s="853"/>
      <c r="F490" s="853"/>
      <c r="G490" s="853"/>
      <c r="H490" s="853"/>
    </row>
    <row r="491" spans="2:8">
      <c r="B491" s="857"/>
      <c r="C491" s="853"/>
      <c r="D491" s="853"/>
      <c r="E491" s="853"/>
      <c r="F491" s="853"/>
      <c r="G491" s="853"/>
      <c r="H491" s="853"/>
    </row>
    <row r="492" spans="2:8">
      <c r="B492" s="857"/>
      <c r="C492" s="853"/>
      <c r="D492" s="853"/>
      <c r="E492" s="853"/>
      <c r="F492" s="853"/>
      <c r="G492" s="853"/>
      <c r="H492" s="853"/>
    </row>
    <row r="493" spans="2:8">
      <c r="B493" s="857"/>
      <c r="C493" s="853"/>
      <c r="D493" s="853"/>
      <c r="E493" s="853"/>
      <c r="F493" s="853"/>
      <c r="G493" s="853"/>
      <c r="H493" s="853"/>
    </row>
    <row r="494" spans="2:8">
      <c r="B494" s="857"/>
      <c r="C494" s="853"/>
      <c r="D494" s="853"/>
      <c r="E494" s="853"/>
      <c r="F494" s="853"/>
      <c r="G494" s="853"/>
      <c r="H494" s="853"/>
    </row>
    <row r="495" spans="2:8">
      <c r="B495" s="857"/>
      <c r="C495" s="853"/>
      <c r="D495" s="853"/>
      <c r="E495" s="853"/>
      <c r="F495" s="853"/>
      <c r="G495" s="853"/>
      <c r="H495" s="853"/>
    </row>
    <row r="496" spans="2:8">
      <c r="B496" s="857"/>
      <c r="C496" s="853"/>
      <c r="D496" s="853"/>
      <c r="E496" s="853"/>
      <c r="F496" s="853"/>
      <c r="G496" s="853"/>
      <c r="H496" s="853"/>
    </row>
    <row r="497" spans="2:8">
      <c r="B497" s="857"/>
      <c r="C497" s="853"/>
      <c r="D497" s="853"/>
      <c r="E497" s="853"/>
      <c r="F497" s="853"/>
      <c r="G497" s="853"/>
      <c r="H497" s="853"/>
    </row>
    <row r="498" spans="2:8">
      <c r="B498" s="857"/>
      <c r="C498" s="853"/>
      <c r="D498" s="853"/>
      <c r="E498" s="853"/>
      <c r="F498" s="853"/>
      <c r="G498" s="853"/>
      <c r="H498" s="853"/>
    </row>
    <row r="499" spans="2:8">
      <c r="B499" s="857"/>
      <c r="C499" s="853"/>
      <c r="D499" s="853"/>
      <c r="E499" s="853"/>
      <c r="F499" s="853"/>
      <c r="G499" s="853"/>
      <c r="H499" s="853"/>
    </row>
    <row r="500" spans="2:8">
      <c r="B500" s="857"/>
      <c r="C500" s="853"/>
      <c r="D500" s="853"/>
      <c r="E500" s="853"/>
      <c r="F500" s="853"/>
      <c r="G500" s="853"/>
      <c r="H500" s="853"/>
    </row>
    <row r="501" spans="2:8">
      <c r="B501" s="857"/>
      <c r="C501" s="853"/>
      <c r="D501" s="853"/>
      <c r="E501" s="853"/>
      <c r="F501" s="853"/>
      <c r="G501" s="853"/>
      <c r="H501" s="853"/>
    </row>
    <row r="502" spans="2:8">
      <c r="B502" s="857"/>
      <c r="C502" s="853"/>
      <c r="D502" s="853"/>
      <c r="E502" s="853"/>
      <c r="F502" s="853"/>
      <c r="G502" s="853"/>
      <c r="H502" s="853"/>
    </row>
    <row r="503" spans="2:8">
      <c r="B503" s="857"/>
      <c r="C503" s="853"/>
      <c r="D503" s="853"/>
      <c r="E503" s="853"/>
      <c r="F503" s="853"/>
      <c r="G503" s="853"/>
      <c r="H503" s="853"/>
    </row>
  </sheetData>
  <mergeCells count="11">
    <mergeCell ref="B56:G56"/>
    <mergeCell ref="B60:G60"/>
    <mergeCell ref="B80:G80"/>
    <mergeCell ref="B84:G84"/>
    <mergeCell ref="B87:H87"/>
    <mergeCell ref="B38:G38"/>
    <mergeCell ref="B1:H1"/>
    <mergeCell ref="B2:H2"/>
    <mergeCell ref="B3:H3"/>
    <mergeCell ref="B15:H15"/>
    <mergeCell ref="B34:G34"/>
  </mergeCells>
  <pageMargins left="0.25" right="0.25" top="0.75" bottom="0.75" header="0.3" footer="0.3"/>
  <pageSetup scale="53" fitToHeight="0" orientation="landscape" r:id="rId1"/>
  <rowBreaks count="1" manualBreakCount="1">
    <brk id="39" max="7" man="1"/>
  </rowBreaks>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74FE16AEA9E78843A4F2ABC0E8E4C15A" ma:contentTypeVersion="17" ma:contentTypeDescription="Create a new document." ma:contentTypeScope="" ma:versionID="7ba185b929f40fc327a8bb672973224f">
  <xsd:schema xmlns:xsd="http://www.w3.org/2001/XMLSchema" xmlns:xs="http://www.w3.org/2001/XMLSchema" xmlns:p="http://schemas.microsoft.com/office/2006/metadata/properties" xmlns:ns2="57fd0499-4d08-43aa-b485-74857217199e" xmlns:ns3="44bb2e18-b621-4b79-9709-e425321f44c0" targetNamespace="http://schemas.microsoft.com/office/2006/metadata/properties" ma:root="true" ma:fieldsID="89ae029f324a6109b958c4043f063633" ns2:_="" ns3:_="">
    <xsd:import namespace="57fd0499-4d08-43aa-b485-74857217199e"/>
    <xsd:import namespace="44bb2e18-b621-4b79-9709-e425321f44c0"/>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2:LastSharedByUser" minOccurs="0"/>
                <xsd:element ref="ns2:LastSharedByTime" minOccurs="0"/>
                <xsd:element ref="ns3:e14172f09c524a93b6dd463260c21cae" minOccurs="0"/>
                <xsd:element ref="ns2:TaxCatchAll" minOccurs="0"/>
                <xsd:element ref="ns3:Accounting_x0020_Doc_x0020_Type" minOccurs="0"/>
                <xsd:element ref="ns3:Vendor" minOccurs="0"/>
                <xsd:element ref="ns3:Invoice_x0020_Date" minOccurs="0"/>
                <xsd:element ref="ns3:Approver_x0020_1" minOccurs="0"/>
                <xsd:element ref="ns3:Approver_x0020_2"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fd0499-4d08-43aa-b485-74857217199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element name="TaxCatchAll" ma:index="17" nillable="true" ma:displayName="Taxonomy Catch All Column" ma:description="" ma:hidden="true" ma:list="{7089dbff-b1de-413d-bf17-65e1a9a2bcff}" ma:internalName="TaxCatchAll" ma:showField="CatchAllData" ma:web="57fd0499-4d08-43aa-b485-7485721719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bb2e18-b621-4b79-9709-e425321f44c0" elementFormDefault="qualified">
    <xsd:import namespace="http://schemas.microsoft.com/office/2006/documentManagement/types"/>
    <xsd:import namespace="http://schemas.microsoft.com/office/infopath/2007/PartnerControls"/>
    <xsd:element name="e14172f09c524a93b6dd463260c21cae" ma:index="16" nillable="true" ma:taxonomy="true" ma:internalName="e14172f09c524a93b6dd463260c21cae" ma:taxonomyFieldName="Department" ma:displayName="Department" ma:default="" ma:fieldId="{e14172f0-9c52-4a93-b6dd-463260c21cae}" ma:sspId="8f173cb5-2c43-45bb-9c17-e897180e9c4a" ma:termSetId="204c630e-9f68-410a-9033-75b74d9c0a0a" ma:anchorId="00000000-0000-0000-0000-000000000000" ma:open="true" ma:isKeyword="false">
      <xsd:complexType>
        <xsd:sequence>
          <xsd:element ref="pc:Terms" minOccurs="0" maxOccurs="1"/>
        </xsd:sequence>
      </xsd:complexType>
    </xsd:element>
    <xsd:element name="Accounting_x0020_Doc_x0020_Type" ma:index="18" nillable="true" ma:displayName="Accounting Doc Type" ma:format="Dropdown" ma:internalName="Accounting_x0020_Doc_x0020_Type">
      <xsd:simpleType>
        <xsd:restriction base="dms:Choice">
          <xsd:enumeration value="Invoice"/>
        </xsd:restriction>
      </xsd:simpleType>
    </xsd:element>
    <xsd:element name="Vendor" ma:index="19" nillable="true" ma:displayName="Vendor" ma:internalName="Vendor">
      <xsd:simpleType>
        <xsd:restriction base="dms:Text">
          <xsd:maxLength value="255"/>
        </xsd:restriction>
      </xsd:simpleType>
    </xsd:element>
    <xsd:element name="Invoice_x0020_Date" ma:index="20" nillable="true" ma:displayName="Invoice Date" ma:internalName="Invoice_x0020_Date">
      <xsd:simpleType>
        <xsd:restriction base="dms:Text">
          <xsd:maxLength value="255"/>
        </xsd:restriction>
      </xsd:simpleType>
    </xsd:element>
    <xsd:element name="Approver_x0020_1" ma:index="21" nillable="true" ma:displayName="Approver 1" ma:list="UserInfo" ma:SharePointGroup="0" ma:internalName="Approver_x0020_1"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_x0020_2" ma:index="22" nillable="true" ma:displayName="Approver 2" ma:list="UserInfo" ma:SharePointGroup="0" ma:internalName="Approver_x0020_2"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23" nillable="true" ma:displayName="MediaServiceMetadata" ma:description="" ma:hidden="true" ma:internalName="MediaServiceMetadata" ma:readOnly="true">
      <xsd:simpleType>
        <xsd:restriction base="dms:Note"/>
      </xsd:simpleType>
    </xsd:element>
    <xsd:element name="MediaServiceFastMetadata" ma:index="2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57fd0499-4d08-43aa-b485-74857217199e">5W34HDKMVS23-123873917-18064</_dlc_DocId>
    <_dlc_DocIdUrl xmlns="57fd0499-4d08-43aa-b485-74857217199e">
      <Url>https://gridliance.sharepoint.com/sites/dms/_layouts/15/DocIdRedir.aspx?ID=5W34HDKMVS23-123873917-18064</Url>
      <Description>5W34HDKMVS23-123873917-18064</Description>
    </_dlc_DocIdUrl>
    <Invoice_x0020_Date xmlns="44bb2e18-b621-4b79-9709-e425321f44c0" xsi:nil="true"/>
    <e14172f09c524a93b6dd463260c21cae xmlns="44bb2e18-b621-4b79-9709-e425321f44c0">
      <Terms xmlns="http://schemas.microsoft.com/office/infopath/2007/PartnerControls"/>
    </e14172f09c524a93b6dd463260c21cae>
    <Approver_x0020_2 xmlns="44bb2e18-b621-4b79-9709-e425321f44c0">
      <UserInfo>
        <DisplayName/>
        <AccountId xsi:nil="true"/>
        <AccountType/>
      </UserInfo>
    </Approver_x0020_2>
    <Accounting_x0020_Doc_x0020_Type xmlns="44bb2e18-b621-4b79-9709-e425321f44c0" xsi:nil="true"/>
    <TaxCatchAll xmlns="57fd0499-4d08-43aa-b485-74857217199e"/>
    <Vendor xmlns="44bb2e18-b621-4b79-9709-e425321f44c0" xsi:nil="true"/>
    <Approver_x0020_1 xmlns="44bb2e18-b621-4b79-9709-e425321f44c0">
      <UserInfo>
        <DisplayName/>
        <AccountId xsi:nil="true"/>
        <AccountType/>
      </UserInfo>
    </Approver_x0020_1>
  </documentManagement>
</p:properties>
</file>

<file path=customXml/itemProps1.xml><?xml version="1.0" encoding="utf-8"?>
<ds:datastoreItem xmlns:ds="http://schemas.openxmlformats.org/officeDocument/2006/customXml" ds:itemID="{FD723D70-A657-44DA-B12B-0E0123C8D40A}">
  <ds:schemaRefs>
    <ds:schemaRef ds:uri="http://schemas.microsoft.com/sharepoint/v3/contenttype/forms"/>
  </ds:schemaRefs>
</ds:datastoreItem>
</file>

<file path=customXml/itemProps2.xml><?xml version="1.0" encoding="utf-8"?>
<ds:datastoreItem xmlns:ds="http://schemas.openxmlformats.org/officeDocument/2006/customXml" ds:itemID="{66E2C1DA-A6D0-4F95-8B1A-88ADDEF73894}">
  <ds:schemaRefs>
    <ds:schemaRef ds:uri="http://schemas.microsoft.com/sharepoint/events"/>
  </ds:schemaRefs>
</ds:datastoreItem>
</file>

<file path=customXml/itemProps3.xml><?xml version="1.0" encoding="utf-8"?>
<ds:datastoreItem xmlns:ds="http://schemas.openxmlformats.org/officeDocument/2006/customXml" ds:itemID="{6C0DD44D-50DD-40E3-9A20-0A31406151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fd0499-4d08-43aa-b485-74857217199e"/>
    <ds:schemaRef ds:uri="44bb2e18-b621-4b79-9709-e425321f44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88DBC8E-E135-4F5E-ADEE-BD14D77AAFE6}">
  <ds:schemaRefs>
    <ds:schemaRef ds:uri="http://schemas.microsoft.com/office/infopath/2007/PartnerControls"/>
    <ds:schemaRef ds:uri="http://purl.org/dc/terms/"/>
    <ds:schemaRef ds:uri="http://schemas.microsoft.com/office/2006/documentManagement/types"/>
    <ds:schemaRef ds:uri="44bb2e18-b621-4b79-9709-e425321f44c0"/>
    <ds:schemaRef ds:uri="http://schemas.openxmlformats.org/package/2006/metadata/core-properties"/>
    <ds:schemaRef ds:uri="http://purl.org/dc/elements/1.1/"/>
    <ds:schemaRef ds:uri="http://schemas.microsoft.com/office/2006/metadata/properties"/>
    <ds:schemaRef ds:uri="57fd0499-4d08-43aa-b485-74857217199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24</vt:i4>
      </vt:variant>
    </vt:vector>
  </HeadingPairs>
  <TitlesOfParts>
    <vt:vector size="50" baseType="lpstr">
      <vt:lpstr>Attachment H</vt:lpstr>
      <vt:lpstr>1-Project Rev Req</vt:lpstr>
      <vt:lpstr>2-Incentive ROE</vt:lpstr>
      <vt:lpstr>3-Project True-up</vt:lpstr>
      <vt:lpstr>4- Rate Base</vt:lpstr>
      <vt:lpstr>4a-ADIT Projection</vt:lpstr>
      <vt:lpstr>4b-ADIT Projection Proration</vt:lpstr>
      <vt:lpstr>4c- ADIT BOY</vt:lpstr>
      <vt:lpstr>4d- ADIT EOY</vt:lpstr>
      <vt:lpstr>4e-ADIT True-up</vt:lpstr>
      <vt:lpstr>4f-ADIT True-up Proration</vt:lpstr>
      <vt:lpstr>5-P3 Support</vt:lpstr>
      <vt:lpstr>6-True-Up Interest</vt:lpstr>
      <vt:lpstr>7 - PBOP</vt:lpstr>
      <vt:lpstr>8-Construction Loan</vt:lpstr>
      <vt:lpstr>9 - Const Loan True-up</vt:lpstr>
      <vt:lpstr>10-Dep Rates</vt:lpstr>
      <vt:lpstr>Tax Support=&gt;&gt;</vt:lpstr>
      <vt:lpstr>Deferreds</vt:lpstr>
      <vt:lpstr>Provision</vt:lpstr>
      <vt:lpstr>Rate Mitigation Calc</vt:lpstr>
      <vt:lpstr>ADIT Rate Mitigation Support</vt:lpstr>
      <vt:lpstr>Tax_Fcst ADIT</vt:lpstr>
      <vt:lpstr>11-Wholesale Distribution</vt:lpstr>
      <vt:lpstr>11a-Wholesale Distribution </vt:lpstr>
      <vt:lpstr>12 Wholesale Dist True-Up</vt:lpstr>
      <vt:lpstr>'10-Dep Rates'!Print_Area</vt:lpstr>
      <vt:lpstr>'11a-Wholesale Distribution '!Print_Area</vt:lpstr>
      <vt:lpstr>'11-Wholesale Distribution'!Print_Area</vt:lpstr>
      <vt:lpstr>'1-Project Rev Req'!Print_Area</vt:lpstr>
      <vt:lpstr>'2-Incentive ROE'!Print_Area</vt:lpstr>
      <vt:lpstr>'3-Project True-up'!Print_Area</vt:lpstr>
      <vt:lpstr>'4- Rate Base'!Print_Area</vt:lpstr>
      <vt:lpstr>'4a-ADIT Projection'!Print_Area</vt:lpstr>
      <vt:lpstr>'4b-ADIT Projection Proration'!Print_Area</vt:lpstr>
      <vt:lpstr>'4c- ADIT BOY'!Print_Area</vt:lpstr>
      <vt:lpstr>'4d- ADIT EOY'!Print_Area</vt:lpstr>
      <vt:lpstr>'4e-ADIT True-up'!Print_Area</vt:lpstr>
      <vt:lpstr>'4f-ADIT True-up Proration'!Print_Area</vt:lpstr>
      <vt:lpstr>'5-P3 Support'!Print_Area</vt:lpstr>
      <vt:lpstr>'7 - PBOP'!Print_Area</vt:lpstr>
      <vt:lpstr>'8-Construction Loan'!Print_Area</vt:lpstr>
      <vt:lpstr>'ADIT Rate Mitigation Support'!Print_Area</vt:lpstr>
      <vt:lpstr>'Attachment H'!Print_Area</vt:lpstr>
      <vt:lpstr>'Rate Mitigation Calc'!Print_Area</vt:lpstr>
      <vt:lpstr>'4a-ADIT Projection'!Print_Titles</vt:lpstr>
      <vt:lpstr>'4b-ADIT Projection Proration'!Print_Titles</vt:lpstr>
      <vt:lpstr>'4e-ADIT True-up'!Print_Titles</vt:lpstr>
      <vt:lpstr>'4f-ADIT True-up Proration'!Print_Titles</vt:lpstr>
      <vt:lpstr>'ADIT Rate Mitigation Support'!Print_Titles</vt:lpstr>
    </vt:vector>
  </TitlesOfParts>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Shea, Steven</cp:lastModifiedBy>
  <cp:lastPrinted>2023-10-10T19:08:32Z</cp:lastPrinted>
  <dcterms:created xsi:type="dcterms:W3CDTF">1970-01-01T04:00:00Z</dcterms:created>
  <dcterms:modified xsi:type="dcterms:W3CDTF">2025-05-21T14:39:16Z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D">
    <vt:lpwstr>C:\Documents and Settings\hcurlee\Local Settings\Temporary Internet Files\Content.Outlook\N3FKE9C2\RITELine Reg Asset formula final 7-12-2011.xls</vt:lpwstr>
  </property>
  <property fmtid="{D5CDD505-2E9C-101B-9397-08002B2CF9AE}" pid="3" name="_NewReviewCycle">
    <vt:lpwstr/>
  </property>
  <property fmtid="{D5CDD505-2E9C-101B-9397-08002B2CF9AE}" pid="4" name="ContentTypeId">
    <vt:lpwstr>0x01010074FE16AEA9E78843A4F2ABC0E8E4C15A</vt:lpwstr>
  </property>
  <property fmtid="{D5CDD505-2E9C-101B-9397-08002B2CF9AE}" pid="5" name="_dlc_DocIdItemGuid">
    <vt:lpwstr>517232c4-5f2b-419c-ba46-5444f2c99e79</vt:lpwstr>
  </property>
  <property fmtid="{D5CDD505-2E9C-101B-9397-08002B2CF9AE}" pid="6" name="{A44787D4-0540-4523-9961-78E4036D8C6D}">
    <vt:lpwstr>{7A29DD10-A22F-40BD-9C41-8777F6BA9C44}</vt:lpwstr>
  </property>
  <property fmtid="{D5CDD505-2E9C-101B-9397-08002B2CF9AE}" pid="7" name="Department">
    <vt:lpwstr/>
  </property>
</Properties>
</file>